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pivotTables/pivotTable1.xml" ContentType="application/vnd.openxmlformats-officedocument.spreadsheetml.pivotTable+xml"/>
  <Override PartName="/xl/pivotTables/pivotTable2.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defaultThemeVersion="124226"/>
  <bookViews>
    <workbookView xWindow="14220" yWindow="-30" windowWidth="14520" windowHeight="12975" activeTab="2"/>
  </bookViews>
  <sheets>
    <sheet name="FAP022" sheetId="16" r:id="rId1"/>
    <sheet name="FACTURA " sheetId="15" r:id="rId2"/>
    <sheet name="ACTA OBRA 1" sheetId="14" r:id="rId3"/>
    <sheet name="ENCUESTAS" sheetId="1" r:id="rId4"/>
    <sheet name="Diagnóstico Técnico" sheetId="7" r:id="rId5"/>
    <sheet name="Ejecución de Obra" sheetId="8" r:id="rId6"/>
    <sheet name="ChequeoMVCT" sheetId="11" r:id="rId7"/>
    <sheet name="DATA (2)" sheetId="10" state="hidden" r:id="rId8"/>
    <sheet name="Hoja2" sheetId="2" state="hidden" r:id="rId9"/>
    <sheet name="Tipologías" sheetId="3" state="hidden" r:id="rId10"/>
    <sheet name="Resumen" sheetId="4" state="hidden" r:id="rId11"/>
    <sheet name="BARRIOS" sheetId="6" state="hidden" r:id="rId12"/>
    <sheet name="Hoja1" sheetId="12" r:id="rId13"/>
    <sheet name="Hoja3" sheetId="13"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s>
  <definedNames>
    <definedName name="_xlnm._FilterDatabase" localSheetId="6" hidden="1">ChequeoMVCT!$A$2:$Q$774</definedName>
    <definedName name="_xlnm._FilterDatabase" localSheetId="4" hidden="1">'Diagnóstico Técnico'!$A$5:$EI$777</definedName>
    <definedName name="_xlnm._FilterDatabase" localSheetId="5" hidden="1">'Ejecución de Obra'!$A$14:$CQ$786</definedName>
    <definedName name="_xlnm._FilterDatabase" localSheetId="3" hidden="1">ENCUESTAS!$A$5:$DV$777</definedName>
    <definedName name="ACREDITACION" localSheetId="6">#REF!</definedName>
    <definedName name="ACREDITACION" localSheetId="4">Hoja2!$K$1:$K$6</definedName>
    <definedName name="ACREDITACION" localSheetId="5">[1]Hoja2!$K$1:$K$6</definedName>
    <definedName name="ACREDITACION" localSheetId="1">[2]Hoja2!$K$1:$K$6</definedName>
    <definedName name="ACREDITACION">Hoja2!$K$1:$K$6</definedName>
    <definedName name="_xlnm.Print_Area" localSheetId="2">'ACTA OBRA 1'!$B$1:$O$145</definedName>
    <definedName name="_xlnm.Print_Area" localSheetId="4">'Diagnóstico Técnico'!$A$1:$AL$79</definedName>
    <definedName name="_xlnm.Print_Area" localSheetId="5">'Ejecución de Obra'!$C$1:$CM$794</definedName>
    <definedName name="_xlnm.Print_Area" localSheetId="1">'FACTURA '!$A$1:$I$38</definedName>
    <definedName name="_xlnm.Print_Area" localSheetId="0">'FAP022'!$B$1:$AJ$96</definedName>
    <definedName name="BNGF">[3]Hoja2!$P$1:$P$5</definedName>
    <definedName name="CONTRATO" localSheetId="6">#REF!</definedName>
    <definedName name="CONTRATO" localSheetId="4">Hoja2!$I$1:$I$2</definedName>
    <definedName name="CONTRATO" localSheetId="5">[1]Hoja2!$I$1:$I$2</definedName>
    <definedName name="CONTRATO" localSheetId="1">[2]Hoja2!$I$1:$I$2</definedName>
    <definedName name="CONTRATO">Hoja2!$I$1:$I$2</definedName>
    <definedName name="CUADRANTE" localSheetId="6">#REF!</definedName>
    <definedName name="CUADRANTE" localSheetId="4">Hoja2!$F$1:$F$4</definedName>
    <definedName name="CUADRANTE" localSheetId="5">#REF!</definedName>
    <definedName name="CUADRANTE" localSheetId="1">[2]Hoja2!$F$1:$F$4</definedName>
    <definedName name="CUADRANTE">Hoja2!$F$1:$F$4</definedName>
    <definedName name="cuadrante2" localSheetId="6">[4]Hoja2!$F$1:$F$4</definedName>
    <definedName name="cuadrante2">[5]Hoja2!$F$1:$F$4</definedName>
    <definedName name="DEPARTAMENTOS" localSheetId="6">#REF!</definedName>
    <definedName name="DEPARTAMENTOS" localSheetId="4">Hoja2!$A$1:$A$33</definedName>
    <definedName name="DEPARTAMENTOS" localSheetId="5">[1]Hoja2!$A$1:$A$33</definedName>
    <definedName name="DEPARTAMENTOS" comment="Elija un departamento de la lista" localSheetId="1">[2]Hoja2!$A$1:$A$33</definedName>
    <definedName name="DEPARTAMENTOS" comment="Elija un departamento de la lista">Hoja2!$A$1:$A$33</definedName>
    <definedName name="encuestas" localSheetId="6">#REF!</definedName>
    <definedName name="encuestas" localSheetId="4">#REF!</definedName>
    <definedName name="encuestas" localSheetId="1">#REF!</definedName>
    <definedName name="encuestas">#REF!</definedName>
    <definedName name="GARZON">[6]Hoja2!$B$1:$B$1120</definedName>
    <definedName name="GGDF">[3]Hoja2!$O$1:$O$6</definedName>
    <definedName name="LETRAS" localSheetId="6">#REF!</definedName>
    <definedName name="LETRAS" localSheetId="4">Hoja2!$E$1:$E$26</definedName>
    <definedName name="LETRAS" localSheetId="5">#REF!</definedName>
    <definedName name="LETRAS" localSheetId="1">[2]Hoja2!$E$1:$E$26</definedName>
    <definedName name="LETRAS">Hoja2!$E$1:$E$26</definedName>
    <definedName name="LLLLLL">[6]Hoja2!$O$1:$O$6</definedName>
    <definedName name="MATERIALPAREDES" localSheetId="6">#REF!</definedName>
    <definedName name="MATERIALPAREDES" localSheetId="4">Hoja2!$M$1:$M$9</definedName>
    <definedName name="MATERIALPAREDES" localSheetId="5">[1]Hoja2!$M$1:$M$9</definedName>
    <definedName name="MATERIALPAREDES" localSheetId="1">[2]Hoja2!$M$1:$M$9</definedName>
    <definedName name="MATERIALPAREDES">Hoja2!$M$1:$M$9</definedName>
    <definedName name="MATERIALPISO" localSheetId="6">#REF!</definedName>
    <definedName name="MATERIALPISO" localSheetId="4">Hoja2!$O$1:$O$6</definedName>
    <definedName name="MATERIALPISO" localSheetId="5">[1]Hoja2!$O$1:$O$6</definedName>
    <definedName name="MATERIALPISO" localSheetId="1">[2]Hoja2!$O$1:$O$6</definedName>
    <definedName name="MATERIALPISO">Hoja2!$O$1:$O$6</definedName>
    <definedName name="MATERIALTECHO" localSheetId="6">#REF!</definedName>
    <definedName name="MATERIALTECHO" localSheetId="4">Hoja2!$N$1:$N$9</definedName>
    <definedName name="MATERIALTECHO" localSheetId="5">[1]Hoja2!$N$1:$N$9</definedName>
    <definedName name="MATERIALTECHO" localSheetId="1">[2]Hoja2!$N$1:$N$9</definedName>
    <definedName name="MATERIALTECHO">Hoja2!$N$1:$N$9</definedName>
    <definedName name="MATERIALTECHO." localSheetId="6">#REF!</definedName>
    <definedName name="MATERIALTECHO." localSheetId="1">#REF!</definedName>
    <definedName name="MATERIALTECHO.">#REF!</definedName>
    <definedName name="Municipios" localSheetId="6">#REF!</definedName>
    <definedName name="Municipios" localSheetId="4">Hoja2!$B$1:$B$1120</definedName>
    <definedName name="Municipios" localSheetId="5">[1]Hoja2!$B$1:$B$1120</definedName>
    <definedName name="Municipios" comment="Listado de Municipios" localSheetId="1">[2]Hoja2!$B$1:$B$1120</definedName>
    <definedName name="Municipios" comment="Listado de Municipios">Hoja2!$B$1:$B$1120</definedName>
    <definedName name="OLE_LINK1" localSheetId="4">'Diagnóstico Técnico'!#REF!</definedName>
    <definedName name="otro" localSheetId="6">[4]Hoja2!$D$1:$D$19</definedName>
    <definedName name="otro">[5]Hoja2!$D$1:$D$19</definedName>
    <definedName name="SANITARIO" localSheetId="6">#REF!</definedName>
    <definedName name="SANITARIO" localSheetId="4">Hoja2!$L$1:$L$4</definedName>
    <definedName name="SANITARIO" localSheetId="5">[1]Hoja2!$L$1:$L$4</definedName>
    <definedName name="SANITARIO" localSheetId="1">[2]Hoja2!$L$1:$L$4</definedName>
    <definedName name="SANITARIO">Hoja2!$L$1:$L$4</definedName>
    <definedName name="SEXO" localSheetId="6">#REF!</definedName>
    <definedName name="SEXO" localSheetId="4">Hoja2!$G$1:$G$2</definedName>
    <definedName name="SEXO" localSheetId="5">#REF!</definedName>
    <definedName name="SEXO" localSheetId="1">[2]Hoja2!$G$1:$G$2</definedName>
    <definedName name="SEXO">Hoja2!$G$1:$G$2</definedName>
    <definedName name="sexos" localSheetId="6">[4]Hoja2!$G$1:$G$2</definedName>
    <definedName name="sexos">[5]Hoja2!$G$1:$G$2</definedName>
    <definedName name="Siono" localSheetId="6">#REF!</definedName>
    <definedName name="Siono" localSheetId="4">Hoja2!$C$1:$C$2</definedName>
    <definedName name="Siono" localSheetId="5">#REF!</definedName>
    <definedName name="Siono" comment="Si ó No" localSheetId="1">[2]Hoja2!$C$1:$C$2</definedName>
    <definedName name="Siono" comment="Si ó No">Hoja2!$C$1:$C$2</definedName>
    <definedName name="sionos" localSheetId="6">[4]Hoja2!$C$1:$C$2</definedName>
    <definedName name="sionos">[5]Hoja2!$C$1:$C$2</definedName>
    <definedName name="TIEMPO" localSheetId="6">#REF!</definedName>
    <definedName name="TIEMPO" localSheetId="4">Hoja2!$J$1:$J$3</definedName>
    <definedName name="TIEMPO" localSheetId="5">[1]Hoja2!$J$1:$J$3</definedName>
    <definedName name="TIEMPO" localSheetId="1">[2]Hoja2!$J$1:$J$3</definedName>
    <definedName name="TIEMPO">Hoja2!$J$1:$J$3</definedName>
    <definedName name="TIPOINODORO" localSheetId="6">#REF!</definedName>
    <definedName name="TIPOINODORO" localSheetId="4">Hoja2!$P$1:$P$5</definedName>
    <definedName name="TIPOINODORO" localSheetId="5">[1]Hoja2!$P$1:$P$5</definedName>
    <definedName name="TIPOINODORO" localSheetId="1">[2]Hoja2!$P$1:$P$5</definedName>
    <definedName name="TIPOINODORO">Hoja2!$P$1:$P$5</definedName>
    <definedName name="TIPOVIA" localSheetId="6">#REF!</definedName>
    <definedName name="TIPOVIA" localSheetId="4">Hoja2!$D$1:$D$19</definedName>
    <definedName name="TIPOVIA" localSheetId="5">#REF!</definedName>
    <definedName name="TIPOVIA" localSheetId="1">[2]Hoja2!$D$1:$D$19</definedName>
    <definedName name="TIPOVIA">Hoja2!$D$1:$D$19</definedName>
    <definedName name="_xlnm.Print_Titles" localSheetId="2">'ACTA OBRA 1'!$1:$15</definedName>
    <definedName name="_xlnm.Print_Titles" localSheetId="5">'Ejecución de Obra'!$6:$14</definedName>
    <definedName name="VIVIENDA" localSheetId="6">#REF!</definedName>
    <definedName name="VIVIENDA" localSheetId="4">Hoja2!$H$1:$H$6</definedName>
    <definedName name="VIVIENDA" localSheetId="5">[1]Hoja2!$H$1:$H$6</definedName>
    <definedName name="VIVIENDA" localSheetId="1">[2]Hoja2!$H$1:$H$6</definedName>
    <definedName name="VIVIENDA">Hoja2!$H$1:$H$6</definedName>
  </definedNames>
  <calcPr calcId="144525"/>
  <pivotCaches>
    <pivotCache cacheId="0" r:id="rId27"/>
  </pivotCaches>
</workbook>
</file>

<file path=xl/calcChain.xml><?xml version="1.0" encoding="utf-8"?>
<calcChain xmlns="http://schemas.openxmlformats.org/spreadsheetml/2006/main">
  <c r="D1" i="8" l="1"/>
  <c r="C6" i="8"/>
  <c r="L19" i="15" l="1"/>
  <c r="M19" i="15" l="1"/>
  <c r="BZ12" i="8" l="1"/>
  <c r="BY12" i="8" s="1"/>
  <c r="K18" i="14" l="1"/>
  <c r="K19" i="14"/>
  <c r="K20" i="14"/>
  <c r="K21" i="14"/>
  <c r="K22" i="14"/>
  <c r="K23" i="14"/>
  <c r="K24" i="14"/>
  <c r="K25" i="14"/>
  <c r="K26" i="14"/>
  <c r="K27" i="14"/>
  <c r="K28" i="14"/>
  <c r="K29" i="14"/>
  <c r="K30" i="14"/>
  <c r="K31" i="14"/>
  <c r="K32" i="14"/>
  <c r="K33" i="14"/>
  <c r="K34" i="14"/>
  <c r="K35" i="14"/>
  <c r="K36" i="14"/>
  <c r="K37" i="14"/>
  <c r="K38" i="14"/>
  <c r="K39" i="14"/>
  <c r="K40" i="14"/>
  <c r="K41" i="14"/>
  <c r="K42" i="14"/>
  <c r="K43" i="14"/>
  <c r="K44" i="14"/>
  <c r="K45" i="14"/>
  <c r="K46" i="14"/>
  <c r="K47" i="14"/>
  <c r="K48" i="14"/>
  <c r="K49" i="14"/>
  <c r="K50" i="14"/>
  <c r="K51" i="14"/>
  <c r="K52" i="14"/>
  <c r="K53" i="14"/>
  <c r="K54" i="14"/>
  <c r="K55" i="14"/>
  <c r="K56" i="14"/>
  <c r="K57" i="14"/>
  <c r="K58" i="14"/>
  <c r="K59" i="14"/>
  <c r="K60" i="14"/>
  <c r="K61" i="14"/>
  <c r="K62" i="14"/>
  <c r="K63" i="14"/>
  <c r="K64" i="14"/>
  <c r="K65" i="14"/>
  <c r="K66" i="14"/>
  <c r="K67" i="14"/>
  <c r="K68" i="14"/>
  <c r="K69" i="14"/>
  <c r="K70" i="14"/>
  <c r="K71" i="14"/>
  <c r="K72" i="14"/>
  <c r="K73" i="14"/>
  <c r="K74" i="14"/>
  <c r="K75" i="14"/>
  <c r="K76" i="14"/>
  <c r="K77" i="14"/>
  <c r="K78" i="14"/>
  <c r="K79" i="14"/>
  <c r="K80" i="14"/>
  <c r="K81" i="14"/>
  <c r="K82" i="14"/>
  <c r="G102" i="14" l="1"/>
  <c r="D94" i="14"/>
  <c r="D97" i="14" s="1"/>
  <c r="I93" i="14"/>
  <c r="G90" i="14"/>
  <c r="O82" i="14"/>
  <c r="G82" i="14"/>
  <c r="C82" i="14"/>
  <c r="B82" i="14"/>
  <c r="O81" i="14"/>
  <c r="G81" i="14"/>
  <c r="C81" i="14"/>
  <c r="B81" i="14"/>
  <c r="O80" i="14"/>
  <c r="G80" i="14"/>
  <c r="C80" i="14"/>
  <c r="B80" i="14"/>
  <c r="O79" i="14"/>
  <c r="G79" i="14"/>
  <c r="C79" i="14"/>
  <c r="B79" i="14"/>
  <c r="O78" i="14"/>
  <c r="G78" i="14"/>
  <c r="C78" i="14"/>
  <c r="B78" i="14"/>
  <c r="O77" i="14"/>
  <c r="G77" i="14"/>
  <c r="C77" i="14"/>
  <c r="B77" i="14"/>
  <c r="O76" i="14"/>
  <c r="G76" i="14"/>
  <c r="C76" i="14"/>
  <c r="B76" i="14"/>
  <c r="O75" i="14"/>
  <c r="L75" i="14"/>
  <c r="M75" i="14" s="1"/>
  <c r="J75" i="14"/>
  <c r="C75" i="14"/>
  <c r="O74" i="14"/>
  <c r="G74" i="14"/>
  <c r="C74" i="14"/>
  <c r="B74" i="14"/>
  <c r="O73" i="14"/>
  <c r="G73" i="14"/>
  <c r="C73" i="14"/>
  <c r="B73" i="14"/>
  <c r="O72" i="14"/>
  <c r="G72" i="14"/>
  <c r="C72" i="14"/>
  <c r="B72" i="14"/>
  <c r="O71" i="14"/>
  <c r="G71" i="14"/>
  <c r="C71" i="14"/>
  <c r="B71" i="14"/>
  <c r="O70" i="14"/>
  <c r="G70" i="14"/>
  <c r="C70" i="14"/>
  <c r="B70" i="14"/>
  <c r="O69" i="14"/>
  <c r="G69" i="14"/>
  <c r="C69" i="14"/>
  <c r="B69" i="14"/>
  <c r="O68" i="14"/>
  <c r="G68" i="14"/>
  <c r="C68" i="14"/>
  <c r="B68" i="14"/>
  <c r="O67" i="14"/>
  <c r="G67" i="14"/>
  <c r="C67" i="14"/>
  <c r="B67" i="14"/>
  <c r="O66" i="14"/>
  <c r="G66" i="14"/>
  <c r="C66" i="14"/>
  <c r="B66" i="14"/>
  <c r="O65" i="14"/>
  <c r="G65" i="14"/>
  <c r="C65" i="14"/>
  <c r="B65" i="14"/>
  <c r="O64" i="14"/>
  <c r="L64" i="14"/>
  <c r="M64" i="14" s="1"/>
  <c r="J64" i="14"/>
  <c r="C64" i="14"/>
  <c r="O63" i="14"/>
  <c r="G63" i="14"/>
  <c r="C63" i="14"/>
  <c r="B63" i="14"/>
  <c r="O62" i="14"/>
  <c r="G62" i="14"/>
  <c r="C62" i="14"/>
  <c r="B62" i="14"/>
  <c r="O61" i="14"/>
  <c r="G61" i="14"/>
  <c r="C61" i="14"/>
  <c r="B61" i="14"/>
  <c r="O60" i="14"/>
  <c r="L60" i="14"/>
  <c r="M60" i="14" s="1"/>
  <c r="J60" i="14"/>
  <c r="C60" i="14"/>
  <c r="O59" i="14"/>
  <c r="G59" i="14"/>
  <c r="C59" i="14"/>
  <c r="B59" i="14"/>
  <c r="O58" i="14"/>
  <c r="G58" i="14"/>
  <c r="C58" i="14"/>
  <c r="B58" i="14"/>
  <c r="O57" i="14"/>
  <c r="L57" i="14"/>
  <c r="M57" i="14" s="1"/>
  <c r="J57" i="14"/>
  <c r="C57" i="14"/>
  <c r="O56" i="14"/>
  <c r="G56" i="14"/>
  <c r="C56" i="14"/>
  <c r="B56" i="14"/>
  <c r="O55" i="14"/>
  <c r="G55" i="14"/>
  <c r="C55" i="14"/>
  <c r="B55" i="14"/>
  <c r="O54" i="14"/>
  <c r="G54" i="14"/>
  <c r="C54" i="14"/>
  <c r="B54" i="14"/>
  <c r="O53" i="14"/>
  <c r="G53" i="14"/>
  <c r="C53" i="14"/>
  <c r="B53" i="14"/>
  <c r="O52" i="14"/>
  <c r="G52" i="14"/>
  <c r="C52" i="14"/>
  <c r="B52" i="14"/>
  <c r="O51" i="14"/>
  <c r="G51" i="14"/>
  <c r="C51" i="14"/>
  <c r="B51" i="14"/>
  <c r="O50" i="14"/>
  <c r="L50" i="14"/>
  <c r="M50" i="14" s="1"/>
  <c r="J50" i="14"/>
  <c r="C50" i="14"/>
  <c r="O49" i="14"/>
  <c r="G49" i="14"/>
  <c r="C49" i="14"/>
  <c r="B49" i="14"/>
  <c r="O48" i="14"/>
  <c r="G48" i="14"/>
  <c r="C48" i="14"/>
  <c r="B48" i="14"/>
  <c r="O47" i="14"/>
  <c r="L47" i="14"/>
  <c r="M47" i="14" s="1"/>
  <c r="J47" i="14"/>
  <c r="C47" i="14"/>
  <c r="O46" i="14"/>
  <c r="L46" i="14"/>
  <c r="M46" i="14"/>
  <c r="J46" i="14"/>
  <c r="C46" i="14"/>
  <c r="O45" i="14"/>
  <c r="G45" i="14"/>
  <c r="C45" i="14"/>
  <c r="B45" i="14"/>
  <c r="O44" i="14"/>
  <c r="G44" i="14"/>
  <c r="C44" i="14"/>
  <c r="B44" i="14"/>
  <c r="O43" i="14"/>
  <c r="G43" i="14"/>
  <c r="C43" i="14"/>
  <c r="B43" i="14"/>
  <c r="O42" i="14"/>
  <c r="G42" i="14"/>
  <c r="C42" i="14"/>
  <c r="B42" i="14"/>
  <c r="O41" i="14"/>
  <c r="L41" i="14"/>
  <c r="M41" i="14" s="1"/>
  <c r="J41" i="14"/>
  <c r="C41" i="14"/>
  <c r="O40" i="14"/>
  <c r="G40" i="14"/>
  <c r="C40" i="14"/>
  <c r="B40" i="14"/>
  <c r="O39" i="14"/>
  <c r="G39" i="14"/>
  <c r="C39" i="14"/>
  <c r="B39" i="14"/>
  <c r="O38" i="14"/>
  <c r="L38" i="14"/>
  <c r="M38" i="14" s="1"/>
  <c r="J38" i="14"/>
  <c r="C38" i="14"/>
  <c r="O37" i="14"/>
  <c r="G37" i="14"/>
  <c r="C37" i="14"/>
  <c r="B37" i="14"/>
  <c r="O36" i="14"/>
  <c r="G36" i="14"/>
  <c r="C36" i="14"/>
  <c r="B36" i="14"/>
  <c r="O35" i="14"/>
  <c r="G35" i="14"/>
  <c r="C35" i="14"/>
  <c r="B35" i="14"/>
  <c r="O34" i="14"/>
  <c r="G34" i="14"/>
  <c r="C34" i="14"/>
  <c r="B34" i="14"/>
  <c r="O33" i="14"/>
  <c r="G33" i="14"/>
  <c r="C33" i="14"/>
  <c r="B33" i="14"/>
  <c r="O32" i="14"/>
  <c r="G32" i="14"/>
  <c r="C32" i="14"/>
  <c r="B32" i="14"/>
  <c r="O31" i="14"/>
  <c r="L31" i="14"/>
  <c r="M31" i="14" s="1"/>
  <c r="J31" i="14"/>
  <c r="G31" i="14"/>
  <c r="C31" i="14"/>
  <c r="O30" i="14"/>
  <c r="G30" i="14"/>
  <c r="C30" i="14"/>
  <c r="B30" i="14"/>
  <c r="O29" i="14"/>
  <c r="G29" i="14"/>
  <c r="C29" i="14"/>
  <c r="B29" i="14"/>
  <c r="O28" i="14"/>
  <c r="G28" i="14"/>
  <c r="C28" i="14"/>
  <c r="B28" i="14"/>
  <c r="O27" i="14"/>
  <c r="G27" i="14"/>
  <c r="C27" i="14"/>
  <c r="B27" i="14"/>
  <c r="O26" i="14"/>
  <c r="L26" i="14"/>
  <c r="M26" i="14" s="1"/>
  <c r="J26" i="14"/>
  <c r="G26" i="14"/>
  <c r="C26" i="14"/>
  <c r="O25" i="14"/>
  <c r="G25" i="14"/>
  <c r="C25" i="14"/>
  <c r="B25" i="14"/>
  <c r="O24" i="14"/>
  <c r="G24" i="14"/>
  <c r="C24" i="14"/>
  <c r="B24" i="14"/>
  <c r="O23" i="14"/>
  <c r="G23" i="14"/>
  <c r="C23" i="14"/>
  <c r="B23" i="14"/>
  <c r="O22" i="14"/>
  <c r="G22" i="14"/>
  <c r="C22" i="14"/>
  <c r="B22" i="14"/>
  <c r="O21" i="14"/>
  <c r="G21" i="14"/>
  <c r="C21" i="14"/>
  <c r="B21" i="14"/>
  <c r="O20" i="14"/>
  <c r="G20" i="14"/>
  <c r="C20" i="14"/>
  <c r="B20" i="14"/>
  <c r="O19" i="14"/>
  <c r="G19" i="14"/>
  <c r="C19" i="14"/>
  <c r="B19" i="14"/>
  <c r="O18" i="14"/>
  <c r="G18" i="14"/>
  <c r="C18" i="14"/>
  <c r="B18" i="14"/>
  <c r="C17" i="14"/>
  <c r="C16" i="14"/>
  <c r="O83" i="14" l="1"/>
  <c r="O85" i="14" s="1"/>
  <c r="K83" i="14"/>
  <c r="K87" i="14" s="1"/>
  <c r="K88" i="14" s="1"/>
  <c r="G83" i="14"/>
  <c r="G87" i="14" s="1"/>
  <c r="G88" i="14" s="1"/>
  <c r="C776" i="8"/>
  <c r="K86" i="14" l="1"/>
  <c r="K85" i="14"/>
  <c r="O87" i="14"/>
  <c r="O88" i="14" s="1"/>
  <c r="O86" i="14"/>
  <c r="G86" i="14"/>
  <c r="G85" i="14"/>
  <c r="I3" i="11"/>
  <c r="K84" i="14" l="1"/>
  <c r="K89" i="14" s="1"/>
  <c r="K90" i="14" s="1"/>
  <c r="O84" i="14"/>
  <c r="O89" i="14" s="1"/>
  <c r="G84" i="14"/>
  <c r="G89" i="14" s="1"/>
  <c r="AH784" i="7"/>
  <c r="AH781" i="7" l="1"/>
  <c r="BX16" i="8" l="1"/>
  <c r="BX17" i="8"/>
  <c r="BX18" i="8"/>
  <c r="BX19" i="8"/>
  <c r="BX20" i="8"/>
  <c r="BX21" i="8"/>
  <c r="BX22" i="8"/>
  <c r="BX23" i="8"/>
  <c r="BX24" i="8"/>
  <c r="BX25" i="8"/>
  <c r="BX26" i="8"/>
  <c r="BX27" i="8"/>
  <c r="BX28" i="8"/>
  <c r="BX29" i="8"/>
  <c r="BX30" i="8"/>
  <c r="BX31" i="8"/>
  <c r="BX32" i="8"/>
  <c r="BX33" i="8"/>
  <c r="BX34" i="8"/>
  <c r="BX35" i="8"/>
  <c r="BX36" i="8"/>
  <c r="BX37" i="8"/>
  <c r="BX38" i="8"/>
  <c r="BX39" i="8"/>
  <c r="BX40" i="8"/>
  <c r="BX41" i="8"/>
  <c r="BX42" i="8"/>
  <c r="BX43" i="8"/>
  <c r="BX44" i="8"/>
  <c r="BX45" i="8"/>
  <c r="BX46" i="8"/>
  <c r="BX47" i="8"/>
  <c r="BX48" i="8"/>
  <c r="BX49" i="8"/>
  <c r="BX50" i="8"/>
  <c r="BX51" i="8"/>
  <c r="BX52" i="8"/>
  <c r="BX53" i="8"/>
  <c r="BX54" i="8"/>
  <c r="BX55" i="8"/>
  <c r="BX56" i="8"/>
  <c r="BX57" i="8"/>
  <c r="BX58" i="8"/>
  <c r="BX59" i="8"/>
  <c r="BX60" i="8"/>
  <c r="BX61" i="8"/>
  <c r="BX62" i="8"/>
  <c r="BX63" i="8"/>
  <c r="BX64" i="8"/>
  <c r="BX65" i="8"/>
  <c r="BX66" i="8"/>
  <c r="BX67" i="8"/>
  <c r="BX68" i="8"/>
  <c r="BX69" i="8"/>
  <c r="BX70" i="8"/>
  <c r="BX71" i="8"/>
  <c r="BX72" i="8"/>
  <c r="BX73" i="8"/>
  <c r="BX74" i="8"/>
  <c r="BX75" i="8"/>
  <c r="BX76" i="8"/>
  <c r="BX77" i="8"/>
  <c r="BX78" i="8"/>
  <c r="BX79" i="8"/>
  <c r="BX80" i="8"/>
  <c r="BX81" i="8"/>
  <c r="BX82" i="8"/>
  <c r="BX83" i="8"/>
  <c r="BX84" i="8"/>
  <c r="BX85" i="8"/>
  <c r="BX86" i="8"/>
  <c r="BX87" i="8"/>
  <c r="BX88" i="8"/>
  <c r="BX89" i="8"/>
  <c r="BX90" i="8"/>
  <c r="BX91" i="8"/>
  <c r="BX92" i="8"/>
  <c r="BX93" i="8"/>
  <c r="BX94" i="8"/>
  <c r="BX95" i="8"/>
  <c r="BX96" i="8"/>
  <c r="BX97" i="8"/>
  <c r="BX98" i="8"/>
  <c r="BX99" i="8"/>
  <c r="BX100" i="8"/>
  <c r="BX101" i="8"/>
  <c r="BX102" i="8"/>
  <c r="BX103" i="8"/>
  <c r="BX104" i="8"/>
  <c r="BX105" i="8"/>
  <c r="BX106" i="8"/>
  <c r="BX107" i="8"/>
  <c r="BX108" i="8"/>
  <c r="BX109" i="8"/>
  <c r="BX110" i="8"/>
  <c r="BX111" i="8"/>
  <c r="BX112" i="8"/>
  <c r="BX113" i="8"/>
  <c r="BX114" i="8"/>
  <c r="BX115" i="8"/>
  <c r="BX116" i="8"/>
  <c r="BX117" i="8"/>
  <c r="BX118" i="8"/>
  <c r="BX119" i="8"/>
  <c r="BX120" i="8"/>
  <c r="BX121" i="8"/>
  <c r="BX122" i="8"/>
  <c r="BX123" i="8"/>
  <c r="BX124" i="8"/>
  <c r="BX125" i="8"/>
  <c r="BX126" i="8"/>
  <c r="BX127" i="8"/>
  <c r="BX128" i="8"/>
  <c r="BX129" i="8"/>
  <c r="BX130" i="8"/>
  <c r="BX131" i="8"/>
  <c r="BX132" i="8"/>
  <c r="BX133" i="8"/>
  <c r="BX134" i="8"/>
  <c r="BX135" i="8"/>
  <c r="BX136" i="8"/>
  <c r="BX137" i="8"/>
  <c r="BX138" i="8"/>
  <c r="BX139" i="8"/>
  <c r="BX140" i="8"/>
  <c r="BX141" i="8"/>
  <c r="BX142" i="8"/>
  <c r="BX143" i="8"/>
  <c r="BX144" i="8"/>
  <c r="BX145" i="8"/>
  <c r="BX146" i="8"/>
  <c r="BX147" i="8"/>
  <c r="BX148" i="8"/>
  <c r="BX149" i="8"/>
  <c r="BX150" i="8"/>
  <c r="BX151" i="8"/>
  <c r="BX152" i="8"/>
  <c r="BX153" i="8"/>
  <c r="BX154" i="8"/>
  <c r="BX155" i="8"/>
  <c r="BX156" i="8"/>
  <c r="BX157" i="8"/>
  <c r="BX158" i="8"/>
  <c r="BX159" i="8"/>
  <c r="BX160" i="8"/>
  <c r="BX161" i="8"/>
  <c r="BX162" i="8"/>
  <c r="BX163" i="8"/>
  <c r="BX164" i="8"/>
  <c r="BX165" i="8"/>
  <c r="BX166" i="8"/>
  <c r="BX167" i="8"/>
  <c r="BX168" i="8"/>
  <c r="BX169" i="8"/>
  <c r="BX170" i="8"/>
  <c r="BX171" i="8"/>
  <c r="BX172" i="8"/>
  <c r="BX173" i="8"/>
  <c r="BX174" i="8"/>
  <c r="BX175" i="8"/>
  <c r="BX176" i="8"/>
  <c r="BX177" i="8"/>
  <c r="BX178" i="8"/>
  <c r="BX179" i="8"/>
  <c r="BX180" i="8"/>
  <c r="BX181" i="8"/>
  <c r="BX182" i="8"/>
  <c r="BX183" i="8"/>
  <c r="BX184" i="8"/>
  <c r="BX185" i="8"/>
  <c r="BX186" i="8"/>
  <c r="BX187" i="8"/>
  <c r="BX188" i="8"/>
  <c r="BX189" i="8"/>
  <c r="BX190" i="8"/>
  <c r="BX191" i="8"/>
  <c r="BX192" i="8"/>
  <c r="BX193" i="8"/>
  <c r="BX194" i="8"/>
  <c r="BX195" i="8"/>
  <c r="BX196" i="8"/>
  <c r="BX197" i="8"/>
  <c r="BX198" i="8"/>
  <c r="BX199" i="8"/>
  <c r="BX200" i="8"/>
  <c r="BX201" i="8"/>
  <c r="BX202" i="8"/>
  <c r="BX203" i="8"/>
  <c r="BX204" i="8"/>
  <c r="BX205" i="8"/>
  <c r="BX206" i="8"/>
  <c r="BX207" i="8"/>
  <c r="BX208" i="8"/>
  <c r="BX209" i="8"/>
  <c r="BX210" i="8"/>
  <c r="BX211" i="8"/>
  <c r="BX212" i="8"/>
  <c r="BX213" i="8"/>
  <c r="BX214" i="8"/>
  <c r="BX215" i="8"/>
  <c r="BX216" i="8"/>
  <c r="BX217" i="8"/>
  <c r="BX218" i="8"/>
  <c r="BX219" i="8"/>
  <c r="BX220" i="8"/>
  <c r="BX221" i="8"/>
  <c r="BX222" i="8"/>
  <c r="BX223" i="8"/>
  <c r="BX224" i="8"/>
  <c r="BX225" i="8"/>
  <c r="BX226" i="8"/>
  <c r="BX227" i="8"/>
  <c r="BX228" i="8"/>
  <c r="BX229" i="8"/>
  <c r="BX230" i="8"/>
  <c r="BX231" i="8"/>
  <c r="BX232" i="8"/>
  <c r="BX233" i="8"/>
  <c r="BX234" i="8"/>
  <c r="BX235" i="8"/>
  <c r="BX236" i="8"/>
  <c r="BX237" i="8"/>
  <c r="BX238" i="8"/>
  <c r="BX239" i="8"/>
  <c r="BX240" i="8"/>
  <c r="BX241" i="8"/>
  <c r="BX242" i="8"/>
  <c r="BX243" i="8"/>
  <c r="BX244" i="8"/>
  <c r="BX245" i="8"/>
  <c r="BX246" i="8"/>
  <c r="BX247" i="8"/>
  <c r="BX248" i="8"/>
  <c r="BX249" i="8"/>
  <c r="BX250" i="8"/>
  <c r="BX251" i="8"/>
  <c r="BX252" i="8"/>
  <c r="BX253" i="8"/>
  <c r="BX254" i="8"/>
  <c r="BX255" i="8"/>
  <c r="BX256" i="8"/>
  <c r="BX257" i="8"/>
  <c r="BX258" i="8"/>
  <c r="BX259" i="8"/>
  <c r="BX260" i="8"/>
  <c r="BX261" i="8"/>
  <c r="BX262" i="8"/>
  <c r="BX263" i="8"/>
  <c r="BX264" i="8"/>
  <c r="BX265" i="8"/>
  <c r="BX266" i="8"/>
  <c r="BX267" i="8"/>
  <c r="BX268" i="8"/>
  <c r="BX269" i="8"/>
  <c r="BX270" i="8"/>
  <c r="BX271" i="8"/>
  <c r="BX272" i="8"/>
  <c r="BX273" i="8"/>
  <c r="BX274" i="8"/>
  <c r="BX275" i="8"/>
  <c r="BX276" i="8"/>
  <c r="BX277" i="8"/>
  <c r="BX278" i="8"/>
  <c r="BX279" i="8"/>
  <c r="BX280" i="8"/>
  <c r="BX281" i="8"/>
  <c r="BX282" i="8"/>
  <c r="BX283" i="8"/>
  <c r="BX284" i="8"/>
  <c r="BX285" i="8"/>
  <c r="BX286" i="8"/>
  <c r="BX287" i="8"/>
  <c r="BX288" i="8"/>
  <c r="BX289" i="8"/>
  <c r="BX290" i="8"/>
  <c r="BX291" i="8"/>
  <c r="BX292" i="8"/>
  <c r="BX293" i="8"/>
  <c r="BX294" i="8"/>
  <c r="BX295" i="8"/>
  <c r="BX296" i="8"/>
  <c r="BX297" i="8"/>
  <c r="BX298" i="8"/>
  <c r="BX299" i="8"/>
  <c r="BX300" i="8"/>
  <c r="BX301" i="8"/>
  <c r="BX302" i="8"/>
  <c r="BX303" i="8"/>
  <c r="BX304" i="8"/>
  <c r="BX305" i="8"/>
  <c r="BX306" i="8"/>
  <c r="BX307" i="8"/>
  <c r="BX308" i="8"/>
  <c r="BX309" i="8"/>
  <c r="BX310" i="8"/>
  <c r="BX311" i="8"/>
  <c r="BX312" i="8"/>
  <c r="BX313" i="8"/>
  <c r="BX314" i="8"/>
  <c r="BX315" i="8"/>
  <c r="BX316" i="8"/>
  <c r="BX317" i="8"/>
  <c r="BX318" i="8"/>
  <c r="BX319" i="8"/>
  <c r="BX320" i="8"/>
  <c r="BX321" i="8"/>
  <c r="BX322" i="8"/>
  <c r="BX323" i="8"/>
  <c r="BX324" i="8"/>
  <c r="BX325" i="8"/>
  <c r="BX326" i="8"/>
  <c r="BX327" i="8"/>
  <c r="BX328" i="8"/>
  <c r="BX329" i="8"/>
  <c r="BX330" i="8"/>
  <c r="BX331" i="8"/>
  <c r="BX332" i="8"/>
  <c r="BX333" i="8"/>
  <c r="BX334" i="8"/>
  <c r="BX335" i="8"/>
  <c r="BX336" i="8"/>
  <c r="BX337" i="8"/>
  <c r="BX338" i="8"/>
  <c r="BX339" i="8"/>
  <c r="BX340" i="8"/>
  <c r="BX341" i="8"/>
  <c r="BX342" i="8"/>
  <c r="BX343" i="8"/>
  <c r="BX344" i="8"/>
  <c r="BX345" i="8"/>
  <c r="BX346" i="8"/>
  <c r="BX347" i="8"/>
  <c r="BX348" i="8"/>
  <c r="BX349" i="8"/>
  <c r="BX350" i="8"/>
  <c r="BX351" i="8"/>
  <c r="BX352" i="8"/>
  <c r="BX353" i="8"/>
  <c r="BX354" i="8"/>
  <c r="BX355" i="8"/>
  <c r="BX356" i="8"/>
  <c r="BX357" i="8"/>
  <c r="BX358" i="8"/>
  <c r="BX359" i="8"/>
  <c r="BX360" i="8"/>
  <c r="BX361" i="8"/>
  <c r="BX362" i="8"/>
  <c r="BX363" i="8"/>
  <c r="BX364" i="8"/>
  <c r="BX365" i="8"/>
  <c r="BX366" i="8"/>
  <c r="BX367" i="8"/>
  <c r="BX368" i="8"/>
  <c r="BX369" i="8"/>
  <c r="BX370" i="8"/>
  <c r="BX371" i="8"/>
  <c r="BX372" i="8"/>
  <c r="BX373" i="8"/>
  <c r="BX374" i="8"/>
  <c r="BX375" i="8"/>
  <c r="BX376" i="8"/>
  <c r="BX377" i="8"/>
  <c r="BX378" i="8"/>
  <c r="BX379" i="8"/>
  <c r="BX380" i="8"/>
  <c r="BX381" i="8"/>
  <c r="BX382" i="8"/>
  <c r="BX383" i="8"/>
  <c r="BX384" i="8"/>
  <c r="BX385" i="8"/>
  <c r="BX386" i="8"/>
  <c r="BX387" i="8"/>
  <c r="BX388" i="8"/>
  <c r="BX389" i="8"/>
  <c r="BX390" i="8"/>
  <c r="BX391" i="8"/>
  <c r="BX392" i="8"/>
  <c r="BX393" i="8"/>
  <c r="BX394" i="8"/>
  <c r="BX395" i="8"/>
  <c r="BX396" i="8"/>
  <c r="BX397" i="8"/>
  <c r="BX398" i="8"/>
  <c r="BX399" i="8"/>
  <c r="BX400" i="8"/>
  <c r="BX401" i="8"/>
  <c r="BX402" i="8"/>
  <c r="BX403" i="8"/>
  <c r="BX404" i="8"/>
  <c r="BX405" i="8"/>
  <c r="BX406" i="8"/>
  <c r="BX407" i="8"/>
  <c r="BX408" i="8"/>
  <c r="BX409" i="8"/>
  <c r="BX410" i="8"/>
  <c r="BX411" i="8"/>
  <c r="BX412" i="8"/>
  <c r="BX413" i="8"/>
  <c r="BX414" i="8"/>
  <c r="BX415" i="8"/>
  <c r="BX416" i="8"/>
  <c r="BX417" i="8"/>
  <c r="BX418" i="8"/>
  <c r="BX419" i="8"/>
  <c r="BX420" i="8"/>
  <c r="BX421" i="8"/>
  <c r="BX422" i="8"/>
  <c r="BX423" i="8"/>
  <c r="BX424" i="8"/>
  <c r="BX425" i="8"/>
  <c r="BX426" i="8"/>
  <c r="BX427" i="8"/>
  <c r="BX428" i="8"/>
  <c r="BX429" i="8"/>
  <c r="BX430" i="8"/>
  <c r="BX431" i="8"/>
  <c r="BX432" i="8"/>
  <c r="BX433" i="8"/>
  <c r="BX434" i="8"/>
  <c r="BX435" i="8"/>
  <c r="BX436" i="8"/>
  <c r="BX437" i="8"/>
  <c r="BX438" i="8"/>
  <c r="BX439" i="8"/>
  <c r="BX440" i="8"/>
  <c r="BX441" i="8"/>
  <c r="BX442" i="8"/>
  <c r="BX443" i="8"/>
  <c r="BX444" i="8"/>
  <c r="BX445" i="8"/>
  <c r="BX446" i="8"/>
  <c r="BX447" i="8"/>
  <c r="BX448" i="8"/>
  <c r="BX449" i="8"/>
  <c r="BX450" i="8"/>
  <c r="BX451" i="8"/>
  <c r="BX452" i="8"/>
  <c r="BX453" i="8"/>
  <c r="BX454" i="8"/>
  <c r="BX455" i="8"/>
  <c r="BX456" i="8"/>
  <c r="BX457" i="8"/>
  <c r="BX458" i="8"/>
  <c r="BX459" i="8"/>
  <c r="BX460" i="8"/>
  <c r="BX461" i="8"/>
  <c r="BX462" i="8"/>
  <c r="BX463" i="8"/>
  <c r="BX464" i="8"/>
  <c r="BX465" i="8"/>
  <c r="BX466" i="8"/>
  <c r="BX467" i="8"/>
  <c r="BX468" i="8"/>
  <c r="BX469" i="8"/>
  <c r="BX470" i="8"/>
  <c r="BX471" i="8"/>
  <c r="BX472" i="8"/>
  <c r="BX473" i="8"/>
  <c r="BX474" i="8"/>
  <c r="BX475" i="8"/>
  <c r="BX476" i="8"/>
  <c r="BX477" i="8"/>
  <c r="BX478" i="8"/>
  <c r="BX479" i="8"/>
  <c r="BX480" i="8"/>
  <c r="BX481" i="8"/>
  <c r="BX482" i="8"/>
  <c r="BX483" i="8"/>
  <c r="BX484" i="8"/>
  <c r="BX485" i="8"/>
  <c r="BX486" i="8"/>
  <c r="BX487" i="8"/>
  <c r="BX488" i="8"/>
  <c r="BX489" i="8"/>
  <c r="BX490" i="8"/>
  <c r="BX491" i="8"/>
  <c r="BX492" i="8"/>
  <c r="BX493" i="8"/>
  <c r="BX494" i="8"/>
  <c r="BX495" i="8"/>
  <c r="BX496" i="8"/>
  <c r="BX497" i="8"/>
  <c r="BX498" i="8"/>
  <c r="BX499" i="8"/>
  <c r="BX500" i="8"/>
  <c r="BX501" i="8"/>
  <c r="BX502" i="8"/>
  <c r="BX503" i="8"/>
  <c r="BX504" i="8"/>
  <c r="BX505" i="8"/>
  <c r="BX506" i="8"/>
  <c r="BX507" i="8"/>
  <c r="BX508" i="8"/>
  <c r="BX509" i="8"/>
  <c r="BX510" i="8"/>
  <c r="BX511" i="8"/>
  <c r="BX512" i="8"/>
  <c r="BX513" i="8"/>
  <c r="BX514" i="8"/>
  <c r="BX515" i="8"/>
  <c r="BX516" i="8"/>
  <c r="BX517" i="8"/>
  <c r="BX518" i="8"/>
  <c r="BX519" i="8"/>
  <c r="BX520" i="8"/>
  <c r="BX521" i="8"/>
  <c r="BX522" i="8"/>
  <c r="BX523" i="8"/>
  <c r="BX524" i="8"/>
  <c r="BX525" i="8"/>
  <c r="BX526" i="8"/>
  <c r="BX527" i="8"/>
  <c r="BX528" i="8"/>
  <c r="BX529" i="8"/>
  <c r="BX530" i="8"/>
  <c r="BX531" i="8"/>
  <c r="BX532" i="8"/>
  <c r="BX533" i="8"/>
  <c r="BX534" i="8"/>
  <c r="BX535" i="8"/>
  <c r="BX536" i="8"/>
  <c r="BX537" i="8"/>
  <c r="BX538" i="8"/>
  <c r="BX539" i="8"/>
  <c r="BX540" i="8"/>
  <c r="BX541" i="8"/>
  <c r="BX542" i="8"/>
  <c r="BX543" i="8"/>
  <c r="BX544" i="8"/>
  <c r="BX545" i="8"/>
  <c r="BX546" i="8"/>
  <c r="BX547" i="8"/>
  <c r="BX548" i="8"/>
  <c r="BX549" i="8"/>
  <c r="BX550" i="8"/>
  <c r="BX551" i="8"/>
  <c r="BX552" i="8"/>
  <c r="BX553" i="8"/>
  <c r="BX554" i="8"/>
  <c r="BX555" i="8"/>
  <c r="BX556" i="8"/>
  <c r="BX557" i="8"/>
  <c r="BX558" i="8"/>
  <c r="BX559" i="8"/>
  <c r="BX560" i="8"/>
  <c r="BX561" i="8"/>
  <c r="BX562" i="8"/>
  <c r="BX563" i="8"/>
  <c r="BX564" i="8"/>
  <c r="BX565" i="8"/>
  <c r="BX566" i="8"/>
  <c r="BX567" i="8"/>
  <c r="BX568" i="8"/>
  <c r="BX569" i="8"/>
  <c r="BX570" i="8"/>
  <c r="BX571" i="8"/>
  <c r="BX572" i="8"/>
  <c r="BX573" i="8"/>
  <c r="BX574" i="8"/>
  <c r="BX575" i="8"/>
  <c r="BX576" i="8"/>
  <c r="BX577" i="8"/>
  <c r="BX578" i="8"/>
  <c r="BX579" i="8"/>
  <c r="BX580" i="8"/>
  <c r="BX581" i="8"/>
  <c r="BX582" i="8"/>
  <c r="BX583" i="8"/>
  <c r="BX584" i="8"/>
  <c r="BX585" i="8"/>
  <c r="BX586" i="8"/>
  <c r="BX587" i="8"/>
  <c r="BX588" i="8"/>
  <c r="BX589" i="8"/>
  <c r="BX590" i="8"/>
  <c r="BX591" i="8"/>
  <c r="BX592" i="8"/>
  <c r="BX593" i="8"/>
  <c r="BX594" i="8"/>
  <c r="BX595" i="8"/>
  <c r="BX596" i="8"/>
  <c r="BX597" i="8"/>
  <c r="BX598" i="8"/>
  <c r="BX599" i="8"/>
  <c r="BX600" i="8"/>
  <c r="BX601" i="8"/>
  <c r="BX602" i="8"/>
  <c r="BX603" i="8"/>
  <c r="BX604" i="8"/>
  <c r="BX605" i="8"/>
  <c r="BX606" i="8"/>
  <c r="BX607" i="8"/>
  <c r="BX608" i="8"/>
  <c r="BX609" i="8"/>
  <c r="BX610" i="8"/>
  <c r="BX611" i="8"/>
  <c r="BX612" i="8"/>
  <c r="BX613" i="8"/>
  <c r="BX614" i="8"/>
  <c r="BX615" i="8"/>
  <c r="BX616" i="8"/>
  <c r="BX617" i="8"/>
  <c r="BX618" i="8"/>
  <c r="BX619" i="8"/>
  <c r="BX620" i="8"/>
  <c r="BX621" i="8"/>
  <c r="BX622" i="8"/>
  <c r="BX623" i="8"/>
  <c r="BX624" i="8"/>
  <c r="BX625" i="8"/>
  <c r="BX626" i="8"/>
  <c r="BX627" i="8"/>
  <c r="BX628" i="8"/>
  <c r="BX629" i="8"/>
  <c r="BX630" i="8"/>
  <c r="BX631" i="8"/>
  <c r="BX632" i="8"/>
  <c r="BX633" i="8"/>
  <c r="BX634" i="8"/>
  <c r="BX635" i="8"/>
  <c r="BX636" i="8"/>
  <c r="BX637" i="8"/>
  <c r="BX638" i="8"/>
  <c r="BX639" i="8"/>
  <c r="BX640" i="8"/>
  <c r="BX641" i="8"/>
  <c r="BX642" i="8"/>
  <c r="BX643" i="8"/>
  <c r="BX644" i="8"/>
  <c r="BX645" i="8"/>
  <c r="BX646" i="8"/>
  <c r="BX647" i="8"/>
  <c r="BX648" i="8"/>
  <c r="BX649" i="8"/>
  <c r="BX650" i="8"/>
  <c r="BX651" i="8"/>
  <c r="BX652" i="8"/>
  <c r="BX653" i="8"/>
  <c r="BX654" i="8"/>
  <c r="BX655" i="8"/>
  <c r="BX656" i="8"/>
  <c r="BX657" i="8"/>
  <c r="BX658" i="8"/>
  <c r="BX659" i="8"/>
  <c r="BX660" i="8"/>
  <c r="BX661" i="8"/>
  <c r="BX662" i="8"/>
  <c r="BX663" i="8"/>
  <c r="BX664" i="8"/>
  <c r="BX665" i="8"/>
  <c r="BX666" i="8"/>
  <c r="BX667" i="8"/>
  <c r="BX668" i="8"/>
  <c r="BX669" i="8"/>
  <c r="BX670" i="8"/>
  <c r="BX671" i="8"/>
  <c r="BX672" i="8"/>
  <c r="BX673" i="8"/>
  <c r="BX674" i="8"/>
  <c r="BX675" i="8"/>
  <c r="BX676" i="8"/>
  <c r="BX677" i="8"/>
  <c r="BX678" i="8"/>
  <c r="BX679" i="8"/>
  <c r="BX680" i="8"/>
  <c r="BX681" i="8"/>
  <c r="BX682" i="8"/>
  <c r="BX683" i="8"/>
  <c r="BX684" i="8"/>
  <c r="BX685" i="8"/>
  <c r="BX686" i="8"/>
  <c r="BX687" i="8"/>
  <c r="BX688" i="8"/>
  <c r="BX689" i="8"/>
  <c r="BX690" i="8"/>
  <c r="BX691" i="8"/>
  <c r="BX692" i="8"/>
  <c r="BX693" i="8"/>
  <c r="BX694" i="8"/>
  <c r="BX695" i="8"/>
  <c r="BX696" i="8"/>
  <c r="BX697" i="8"/>
  <c r="BX698" i="8"/>
  <c r="BX699" i="8"/>
  <c r="BX700" i="8"/>
  <c r="BX701" i="8"/>
  <c r="BX702" i="8"/>
  <c r="BX703" i="8"/>
  <c r="BX704" i="8"/>
  <c r="BX705" i="8"/>
  <c r="BX706" i="8"/>
  <c r="BX707" i="8"/>
  <c r="BX708" i="8"/>
  <c r="BX709" i="8"/>
  <c r="BX710" i="8"/>
  <c r="BX711" i="8"/>
  <c r="BX712" i="8"/>
  <c r="BX713" i="8"/>
  <c r="BX714" i="8"/>
  <c r="BX715" i="8"/>
  <c r="BX716" i="8"/>
  <c r="BX717" i="8"/>
  <c r="BX718" i="8"/>
  <c r="BX719" i="8"/>
  <c r="BX720" i="8"/>
  <c r="BX721" i="8"/>
  <c r="BX722" i="8"/>
  <c r="BX723" i="8"/>
  <c r="BX724" i="8"/>
  <c r="BX725" i="8"/>
  <c r="BX726" i="8"/>
  <c r="BX727" i="8"/>
  <c r="BX728" i="8"/>
  <c r="BX729" i="8"/>
  <c r="BX730" i="8"/>
  <c r="BX731" i="8"/>
  <c r="BX732" i="8"/>
  <c r="BX733" i="8"/>
  <c r="BX734" i="8"/>
  <c r="BX735" i="8"/>
  <c r="BX736" i="8"/>
  <c r="BX737" i="8"/>
  <c r="BX738" i="8"/>
  <c r="BX739" i="8"/>
  <c r="BX740" i="8"/>
  <c r="BX741" i="8"/>
  <c r="BX742" i="8"/>
  <c r="BX743" i="8"/>
  <c r="BX744" i="8"/>
  <c r="BX745" i="8"/>
  <c r="BX746" i="8"/>
  <c r="BX747" i="8"/>
  <c r="BX748" i="8"/>
  <c r="BX749" i="8"/>
  <c r="BX750" i="8"/>
  <c r="BX751" i="8"/>
  <c r="BX752" i="8"/>
  <c r="BX753" i="8"/>
  <c r="BX754" i="8"/>
  <c r="BX755" i="8"/>
  <c r="BX756" i="8"/>
  <c r="BX757" i="8"/>
  <c r="BX758" i="8"/>
  <c r="BX759" i="8"/>
  <c r="BX760" i="8"/>
  <c r="BX761" i="8"/>
  <c r="BX762" i="8"/>
  <c r="BX763" i="8"/>
  <c r="BX764" i="8"/>
  <c r="BX765" i="8"/>
  <c r="BX766" i="8"/>
  <c r="BX767" i="8"/>
  <c r="BX768" i="8"/>
  <c r="BX769" i="8"/>
  <c r="BX770" i="8"/>
  <c r="BX771" i="8"/>
  <c r="BX772" i="8"/>
  <c r="BX773" i="8"/>
  <c r="BX774" i="8"/>
  <c r="BX775" i="8"/>
  <c r="BX776" i="8"/>
  <c r="BX777" i="8"/>
  <c r="BX778" i="8"/>
  <c r="BX779" i="8"/>
  <c r="BX780" i="8"/>
  <c r="BX781" i="8"/>
  <c r="BX782" i="8"/>
  <c r="BX783" i="8"/>
  <c r="BX784" i="8"/>
  <c r="BX785" i="8"/>
  <c r="BX786" i="8"/>
  <c r="D505" i="7" l="1"/>
  <c r="D771" i="7"/>
  <c r="P771" i="7"/>
  <c r="AC771" i="7"/>
  <c r="AE771" i="7"/>
  <c r="AL771" i="7"/>
  <c r="AC488" i="7" l="1"/>
  <c r="AE7" i="7" l="1"/>
  <c r="AE8" i="7"/>
  <c r="AE9" i="7"/>
  <c r="AE10" i="7"/>
  <c r="AE11" i="7"/>
  <c r="AE12" i="7"/>
  <c r="AE13" i="7"/>
  <c r="AE14" i="7"/>
  <c r="AE15" i="7"/>
  <c r="AE16" i="7"/>
  <c r="AE17" i="7"/>
  <c r="AE18" i="7"/>
  <c r="AE19" i="7"/>
  <c r="AE20" i="7"/>
  <c r="AE21" i="7"/>
  <c r="AE22" i="7"/>
  <c r="AE23" i="7"/>
  <c r="AE24" i="7"/>
  <c r="AE25" i="7"/>
  <c r="AE26" i="7"/>
  <c r="AE27" i="7"/>
  <c r="AE28" i="7"/>
  <c r="AE29" i="7"/>
  <c r="AE30" i="7"/>
  <c r="AE31" i="7"/>
  <c r="AE32" i="7"/>
  <c r="AE33" i="7"/>
  <c r="AE34" i="7"/>
  <c r="AE35" i="7"/>
  <c r="AE36" i="7"/>
  <c r="AE37" i="7"/>
  <c r="AE38" i="7"/>
  <c r="AE39" i="7"/>
  <c r="AE40" i="7"/>
  <c r="AE41" i="7"/>
  <c r="AE42" i="7"/>
  <c r="AE43" i="7"/>
  <c r="AE44" i="7"/>
  <c r="AE45" i="7"/>
  <c r="AE46" i="7"/>
  <c r="AE47" i="7"/>
  <c r="AE48" i="7"/>
  <c r="AE49" i="7"/>
  <c r="AE50" i="7"/>
  <c r="AE51" i="7"/>
  <c r="AE52" i="7"/>
  <c r="AE53" i="7"/>
  <c r="AE54" i="7"/>
  <c r="AE55" i="7"/>
  <c r="AE56" i="7"/>
  <c r="AE57" i="7"/>
  <c r="AE58" i="7"/>
  <c r="AE59" i="7"/>
  <c r="AE60" i="7"/>
  <c r="AE61" i="7"/>
  <c r="AE62" i="7"/>
  <c r="AE63" i="7"/>
  <c r="AE64" i="7"/>
  <c r="AE65" i="7"/>
  <c r="AE66" i="7"/>
  <c r="AE67" i="7"/>
  <c r="AE68" i="7"/>
  <c r="AE69" i="7"/>
  <c r="AE70" i="7"/>
  <c r="AE71" i="7"/>
  <c r="AE72" i="7"/>
  <c r="AE73" i="7"/>
  <c r="AE74" i="7"/>
  <c r="AE75" i="7"/>
  <c r="AE76" i="7"/>
  <c r="AE77" i="7"/>
  <c r="AE78" i="7"/>
  <c r="AE79" i="7"/>
  <c r="AE80" i="7"/>
  <c r="AE81" i="7"/>
  <c r="AE82" i="7"/>
  <c r="AE83" i="7"/>
  <c r="AE84" i="7"/>
  <c r="AE85" i="7"/>
  <c r="AE86" i="7"/>
  <c r="AE87" i="7"/>
  <c r="AE88" i="7"/>
  <c r="AE89" i="7"/>
  <c r="AE90" i="7"/>
  <c r="AE91" i="7"/>
  <c r="AE92" i="7"/>
  <c r="AE93" i="7"/>
  <c r="AE94" i="7"/>
  <c r="AE95" i="7"/>
  <c r="AE96" i="7"/>
  <c r="AE97" i="7"/>
  <c r="AE98" i="7"/>
  <c r="AE99" i="7"/>
  <c r="AE100" i="7"/>
  <c r="AE101" i="7"/>
  <c r="AE102" i="7"/>
  <c r="AE103" i="7"/>
  <c r="AE104" i="7"/>
  <c r="AE105" i="7"/>
  <c r="AE106" i="7"/>
  <c r="AE107" i="7"/>
  <c r="AE108" i="7"/>
  <c r="AE109" i="7"/>
  <c r="AE110" i="7"/>
  <c r="AE111" i="7"/>
  <c r="AE112" i="7"/>
  <c r="AE113" i="7"/>
  <c r="AE114" i="7"/>
  <c r="AE115" i="7"/>
  <c r="AE116" i="7"/>
  <c r="AE117" i="7"/>
  <c r="AE118" i="7"/>
  <c r="AE119" i="7"/>
  <c r="AE120" i="7"/>
  <c r="AE121" i="7"/>
  <c r="AE122" i="7"/>
  <c r="AE123" i="7"/>
  <c r="AE124" i="7"/>
  <c r="AE125" i="7"/>
  <c r="AE126" i="7"/>
  <c r="AE127" i="7"/>
  <c r="AE128" i="7"/>
  <c r="AE129" i="7"/>
  <c r="AE130" i="7"/>
  <c r="AE131" i="7"/>
  <c r="AE132" i="7"/>
  <c r="AE133" i="7"/>
  <c r="AE134" i="7"/>
  <c r="AE135" i="7"/>
  <c r="AE136" i="7"/>
  <c r="AE137" i="7"/>
  <c r="AE138" i="7"/>
  <c r="AE139" i="7"/>
  <c r="AE140" i="7"/>
  <c r="AE141" i="7"/>
  <c r="AE142" i="7"/>
  <c r="AE143" i="7"/>
  <c r="AE144" i="7"/>
  <c r="AE145" i="7"/>
  <c r="AE146" i="7"/>
  <c r="AE147" i="7"/>
  <c r="AE148" i="7"/>
  <c r="AE149" i="7"/>
  <c r="AE150" i="7"/>
  <c r="AE151" i="7"/>
  <c r="AE152" i="7"/>
  <c r="AE153" i="7"/>
  <c r="AE154" i="7"/>
  <c r="AE155" i="7"/>
  <c r="AE156" i="7"/>
  <c r="AE157" i="7"/>
  <c r="AE158" i="7"/>
  <c r="AE159" i="7"/>
  <c r="AE160" i="7"/>
  <c r="AE161" i="7"/>
  <c r="AE162" i="7"/>
  <c r="AE163" i="7"/>
  <c r="AE164" i="7"/>
  <c r="AE165" i="7"/>
  <c r="AE166" i="7"/>
  <c r="AE167" i="7"/>
  <c r="AE168" i="7"/>
  <c r="AE169" i="7"/>
  <c r="AE170" i="7"/>
  <c r="AE171" i="7"/>
  <c r="AE172" i="7"/>
  <c r="AE173" i="7"/>
  <c r="AE174" i="7"/>
  <c r="AE175" i="7"/>
  <c r="AE176" i="7"/>
  <c r="AE177" i="7"/>
  <c r="AE178" i="7"/>
  <c r="AE179" i="7"/>
  <c r="AE180" i="7"/>
  <c r="AE181" i="7"/>
  <c r="AE182" i="7"/>
  <c r="AE183" i="7"/>
  <c r="AE184" i="7"/>
  <c r="AE185" i="7"/>
  <c r="AE186" i="7"/>
  <c r="AE187" i="7"/>
  <c r="AE188" i="7"/>
  <c r="AE189" i="7"/>
  <c r="AE190" i="7"/>
  <c r="AE191" i="7"/>
  <c r="AE192" i="7"/>
  <c r="AE193" i="7"/>
  <c r="AE194" i="7"/>
  <c r="AE195" i="7"/>
  <c r="AE196" i="7"/>
  <c r="AE197" i="7"/>
  <c r="AE198" i="7"/>
  <c r="AE199" i="7"/>
  <c r="AE200" i="7"/>
  <c r="AE201" i="7"/>
  <c r="AE202" i="7"/>
  <c r="AE203" i="7"/>
  <c r="AE204" i="7"/>
  <c r="AE205" i="7"/>
  <c r="AE206" i="7"/>
  <c r="AE207" i="7"/>
  <c r="AE208" i="7"/>
  <c r="AE209" i="7"/>
  <c r="AE210" i="7"/>
  <c r="AE211" i="7"/>
  <c r="AE212" i="7"/>
  <c r="AE213" i="7"/>
  <c r="AE214" i="7"/>
  <c r="AE215" i="7"/>
  <c r="AE216" i="7"/>
  <c r="AE217" i="7"/>
  <c r="AE218" i="7"/>
  <c r="AE219" i="7"/>
  <c r="AE220" i="7"/>
  <c r="AE221" i="7"/>
  <c r="AE222" i="7"/>
  <c r="AE223" i="7"/>
  <c r="AE224" i="7"/>
  <c r="AE225" i="7"/>
  <c r="AE226" i="7"/>
  <c r="AE227" i="7"/>
  <c r="AE228" i="7"/>
  <c r="AE229" i="7"/>
  <c r="AE230" i="7"/>
  <c r="AE231" i="7"/>
  <c r="AE232" i="7"/>
  <c r="AE233" i="7"/>
  <c r="AE234" i="7"/>
  <c r="AE235" i="7"/>
  <c r="AE236" i="7"/>
  <c r="AE237" i="7"/>
  <c r="AE238" i="7"/>
  <c r="AE239" i="7"/>
  <c r="AE240" i="7"/>
  <c r="AE241" i="7"/>
  <c r="AE242" i="7"/>
  <c r="AE243" i="7"/>
  <c r="AE244" i="7"/>
  <c r="AE245" i="7"/>
  <c r="AE246" i="7"/>
  <c r="AE247" i="7"/>
  <c r="AE248" i="7"/>
  <c r="AE249" i="7"/>
  <c r="AE250" i="7"/>
  <c r="AE251" i="7"/>
  <c r="AE252" i="7"/>
  <c r="AE253" i="7"/>
  <c r="AE254" i="7"/>
  <c r="AE255" i="7"/>
  <c r="AE256" i="7"/>
  <c r="AE257" i="7"/>
  <c r="AE258" i="7"/>
  <c r="AE259" i="7"/>
  <c r="AE260" i="7"/>
  <c r="AE261" i="7"/>
  <c r="AE262" i="7"/>
  <c r="AE263" i="7"/>
  <c r="AE264" i="7"/>
  <c r="AE265" i="7"/>
  <c r="AE266" i="7"/>
  <c r="AE267" i="7"/>
  <c r="AE268" i="7"/>
  <c r="AE269" i="7"/>
  <c r="AE270" i="7"/>
  <c r="AE271" i="7"/>
  <c r="AE272" i="7"/>
  <c r="AE273" i="7"/>
  <c r="AE274" i="7"/>
  <c r="AE275" i="7"/>
  <c r="AE276" i="7"/>
  <c r="AE277" i="7"/>
  <c r="AE278" i="7"/>
  <c r="AE279" i="7"/>
  <c r="AE280" i="7"/>
  <c r="AE281" i="7"/>
  <c r="AE282" i="7"/>
  <c r="AE283" i="7"/>
  <c r="AE284" i="7"/>
  <c r="AE285" i="7"/>
  <c r="AE286" i="7"/>
  <c r="AE287" i="7"/>
  <c r="AE288" i="7"/>
  <c r="AE289" i="7"/>
  <c r="AE290" i="7"/>
  <c r="AE291" i="7"/>
  <c r="AE292" i="7"/>
  <c r="AE293" i="7"/>
  <c r="AE294" i="7"/>
  <c r="AE295" i="7"/>
  <c r="AE296" i="7"/>
  <c r="AE297" i="7"/>
  <c r="AE298" i="7"/>
  <c r="AE299" i="7"/>
  <c r="AE300" i="7"/>
  <c r="AE301" i="7"/>
  <c r="AE302" i="7"/>
  <c r="AE303" i="7"/>
  <c r="AE304" i="7"/>
  <c r="AE305" i="7"/>
  <c r="AE306" i="7"/>
  <c r="AE307" i="7"/>
  <c r="AE308" i="7"/>
  <c r="AE309" i="7"/>
  <c r="AE310" i="7"/>
  <c r="AE311" i="7"/>
  <c r="AE312" i="7"/>
  <c r="AE313" i="7"/>
  <c r="AE314" i="7"/>
  <c r="AE315" i="7"/>
  <c r="AE316" i="7"/>
  <c r="AE317" i="7"/>
  <c r="AE318" i="7"/>
  <c r="AE319" i="7"/>
  <c r="AE320" i="7"/>
  <c r="AE321" i="7"/>
  <c r="AE322" i="7"/>
  <c r="AE323" i="7"/>
  <c r="AE324" i="7"/>
  <c r="AE325" i="7"/>
  <c r="AE326" i="7"/>
  <c r="AE327" i="7"/>
  <c r="AE328" i="7"/>
  <c r="AE329" i="7"/>
  <c r="AE330" i="7"/>
  <c r="AE331" i="7"/>
  <c r="AE332" i="7"/>
  <c r="AE333" i="7"/>
  <c r="AE334" i="7"/>
  <c r="AE335" i="7"/>
  <c r="AE336" i="7"/>
  <c r="AE337" i="7"/>
  <c r="AE338" i="7"/>
  <c r="AE339" i="7"/>
  <c r="AE340" i="7"/>
  <c r="AE341" i="7"/>
  <c r="AE342" i="7"/>
  <c r="AE343" i="7"/>
  <c r="AE344" i="7"/>
  <c r="AE345" i="7"/>
  <c r="AE346" i="7"/>
  <c r="AE347" i="7"/>
  <c r="AE348" i="7"/>
  <c r="AE349" i="7"/>
  <c r="AE350" i="7"/>
  <c r="AE351" i="7"/>
  <c r="AE352" i="7"/>
  <c r="AE353" i="7"/>
  <c r="AE354" i="7"/>
  <c r="AE355" i="7"/>
  <c r="AE356" i="7"/>
  <c r="AE357" i="7"/>
  <c r="AE358" i="7"/>
  <c r="AE359" i="7"/>
  <c r="AE360" i="7"/>
  <c r="AE361" i="7"/>
  <c r="AE362" i="7"/>
  <c r="AE363" i="7"/>
  <c r="AE364" i="7"/>
  <c r="AE365" i="7"/>
  <c r="AE366" i="7"/>
  <c r="AE367" i="7"/>
  <c r="AE368" i="7"/>
  <c r="AE369" i="7"/>
  <c r="AE370" i="7"/>
  <c r="AE371" i="7"/>
  <c r="AE372" i="7"/>
  <c r="AE373" i="7"/>
  <c r="AE374" i="7"/>
  <c r="AE375" i="7"/>
  <c r="AE376" i="7"/>
  <c r="AE377" i="7"/>
  <c r="AE378" i="7"/>
  <c r="AE379" i="7"/>
  <c r="AE380" i="7"/>
  <c r="AE381" i="7"/>
  <c r="AE382" i="7"/>
  <c r="AE383" i="7"/>
  <c r="AE384" i="7"/>
  <c r="AE385" i="7"/>
  <c r="AE386" i="7"/>
  <c r="AE387" i="7"/>
  <c r="AE388" i="7"/>
  <c r="AE389" i="7"/>
  <c r="AE390" i="7"/>
  <c r="AE391" i="7"/>
  <c r="AE392" i="7"/>
  <c r="AE393" i="7"/>
  <c r="AE394" i="7"/>
  <c r="AE395" i="7"/>
  <c r="AE396" i="7"/>
  <c r="AE397" i="7"/>
  <c r="AE398" i="7"/>
  <c r="AE399" i="7"/>
  <c r="AE400" i="7"/>
  <c r="AE401" i="7"/>
  <c r="AE402" i="7"/>
  <c r="AE403" i="7"/>
  <c r="AE404" i="7"/>
  <c r="AE405" i="7"/>
  <c r="AE406" i="7"/>
  <c r="AE407" i="7"/>
  <c r="AE408" i="7"/>
  <c r="AE409" i="7"/>
  <c r="AE410" i="7"/>
  <c r="AE411" i="7"/>
  <c r="AE412" i="7"/>
  <c r="AE413" i="7"/>
  <c r="AE414" i="7"/>
  <c r="AE415" i="7"/>
  <c r="AE416" i="7"/>
  <c r="AE417" i="7"/>
  <c r="AE418" i="7"/>
  <c r="AE419" i="7"/>
  <c r="AE420" i="7"/>
  <c r="AE421" i="7"/>
  <c r="AE422" i="7"/>
  <c r="AE423" i="7"/>
  <c r="AE424" i="7"/>
  <c r="AE425" i="7"/>
  <c r="AE426" i="7"/>
  <c r="AE427" i="7"/>
  <c r="AE428" i="7"/>
  <c r="AE429" i="7"/>
  <c r="AE430" i="7"/>
  <c r="AE431" i="7"/>
  <c r="AE432" i="7"/>
  <c r="AE433" i="7"/>
  <c r="AE434" i="7"/>
  <c r="AE435" i="7"/>
  <c r="AE436" i="7"/>
  <c r="AE437" i="7"/>
  <c r="AE438" i="7"/>
  <c r="AE439" i="7"/>
  <c r="AE440" i="7"/>
  <c r="AE441" i="7"/>
  <c r="AE442" i="7"/>
  <c r="AE443" i="7"/>
  <c r="AE444" i="7"/>
  <c r="AE445" i="7"/>
  <c r="AE446" i="7"/>
  <c r="AE447" i="7"/>
  <c r="AE448" i="7"/>
  <c r="AE449" i="7"/>
  <c r="AE450" i="7"/>
  <c r="AE451" i="7"/>
  <c r="AE452" i="7"/>
  <c r="AE453" i="7"/>
  <c r="AE454" i="7"/>
  <c r="AE455" i="7"/>
  <c r="AE456" i="7"/>
  <c r="AE457" i="7"/>
  <c r="AE458" i="7"/>
  <c r="AE459" i="7"/>
  <c r="AE460" i="7"/>
  <c r="AE461" i="7"/>
  <c r="AE462" i="7"/>
  <c r="AE463" i="7"/>
  <c r="AE464" i="7"/>
  <c r="AE465" i="7"/>
  <c r="AE466" i="7"/>
  <c r="AE467" i="7"/>
  <c r="AE468" i="7"/>
  <c r="AE469" i="7"/>
  <c r="AE470" i="7"/>
  <c r="AE471" i="7"/>
  <c r="AE472" i="7"/>
  <c r="AE473" i="7"/>
  <c r="AE474" i="7"/>
  <c r="AE475" i="7"/>
  <c r="AE476" i="7"/>
  <c r="AE477" i="7"/>
  <c r="AE478" i="7"/>
  <c r="AE479" i="7"/>
  <c r="AE480" i="7"/>
  <c r="AE481" i="7"/>
  <c r="AE482" i="7"/>
  <c r="AE483" i="7"/>
  <c r="AE484" i="7"/>
  <c r="AE485" i="7"/>
  <c r="AE486" i="7"/>
  <c r="AE487" i="7"/>
  <c r="AE488" i="7"/>
  <c r="AE489" i="7"/>
  <c r="AE490" i="7"/>
  <c r="AE491" i="7"/>
  <c r="AE492" i="7"/>
  <c r="AE493" i="7"/>
  <c r="AE494" i="7"/>
  <c r="AE495" i="7"/>
  <c r="AE496" i="7"/>
  <c r="AE497" i="7"/>
  <c r="AE498" i="7"/>
  <c r="AE499" i="7"/>
  <c r="AE500" i="7"/>
  <c r="AE501" i="7"/>
  <c r="AE502" i="7"/>
  <c r="AE503" i="7"/>
  <c r="AE504" i="7"/>
  <c r="AE505" i="7"/>
  <c r="AE506" i="7"/>
  <c r="AE507" i="7"/>
  <c r="AE508" i="7"/>
  <c r="AE509" i="7"/>
  <c r="AE510" i="7"/>
  <c r="AE511" i="7"/>
  <c r="AE512" i="7"/>
  <c r="AE513" i="7"/>
  <c r="AE514" i="7"/>
  <c r="AE515" i="7"/>
  <c r="AE516" i="7"/>
  <c r="AE517" i="7"/>
  <c r="AE518" i="7"/>
  <c r="AE519" i="7"/>
  <c r="AE520" i="7"/>
  <c r="AE521" i="7"/>
  <c r="AE522" i="7"/>
  <c r="AE523" i="7"/>
  <c r="AE524" i="7"/>
  <c r="AE525" i="7"/>
  <c r="AE526" i="7"/>
  <c r="AE527" i="7"/>
  <c r="AE528" i="7"/>
  <c r="AE529" i="7"/>
  <c r="AE530" i="7"/>
  <c r="AE531" i="7"/>
  <c r="AE532" i="7"/>
  <c r="AE533" i="7"/>
  <c r="AE534" i="7"/>
  <c r="AE535" i="7"/>
  <c r="AE536" i="7"/>
  <c r="AE537" i="7"/>
  <c r="AE538" i="7"/>
  <c r="AE539" i="7"/>
  <c r="AE540" i="7"/>
  <c r="AE541" i="7"/>
  <c r="AE542" i="7"/>
  <c r="AE543" i="7"/>
  <c r="AE544" i="7"/>
  <c r="AE545" i="7"/>
  <c r="AE546" i="7"/>
  <c r="AE547" i="7"/>
  <c r="AE548" i="7"/>
  <c r="AE549" i="7"/>
  <c r="AE550" i="7"/>
  <c r="AE551" i="7"/>
  <c r="AE552" i="7"/>
  <c r="AE553" i="7"/>
  <c r="AE554" i="7"/>
  <c r="AE555" i="7"/>
  <c r="AE556" i="7"/>
  <c r="AE557" i="7"/>
  <c r="AE558" i="7"/>
  <c r="AE559" i="7"/>
  <c r="AE560" i="7"/>
  <c r="AE561" i="7"/>
  <c r="AE562" i="7"/>
  <c r="AE563" i="7"/>
  <c r="AE564" i="7"/>
  <c r="AE565" i="7"/>
  <c r="AE566" i="7"/>
  <c r="AE567" i="7"/>
  <c r="AE568" i="7"/>
  <c r="AE569" i="7"/>
  <c r="AE570" i="7"/>
  <c r="AE571" i="7"/>
  <c r="AE572" i="7"/>
  <c r="AE573" i="7"/>
  <c r="AE574" i="7"/>
  <c r="AE575" i="7"/>
  <c r="AE576" i="7"/>
  <c r="AE577" i="7"/>
  <c r="AE578" i="7"/>
  <c r="AE579" i="7"/>
  <c r="AE580" i="7"/>
  <c r="AE581" i="7"/>
  <c r="AE582" i="7"/>
  <c r="AE583" i="7"/>
  <c r="AE584" i="7"/>
  <c r="AE585" i="7"/>
  <c r="AE586" i="7"/>
  <c r="AE587" i="7"/>
  <c r="AE588" i="7"/>
  <c r="AE589" i="7"/>
  <c r="AE590" i="7"/>
  <c r="AE591" i="7"/>
  <c r="AE592" i="7"/>
  <c r="AE593" i="7"/>
  <c r="AE594" i="7"/>
  <c r="AE595" i="7"/>
  <c r="AE596" i="7"/>
  <c r="AE597" i="7"/>
  <c r="AE598" i="7"/>
  <c r="AE599" i="7"/>
  <c r="AE600" i="7"/>
  <c r="AE601" i="7"/>
  <c r="AE602" i="7"/>
  <c r="AE603" i="7"/>
  <c r="AE604" i="7"/>
  <c r="AE605" i="7"/>
  <c r="AE606" i="7"/>
  <c r="AE607" i="7"/>
  <c r="AE608" i="7"/>
  <c r="AE609" i="7"/>
  <c r="AE610" i="7"/>
  <c r="AE611" i="7"/>
  <c r="AE612" i="7"/>
  <c r="AE613" i="7"/>
  <c r="AE614" i="7"/>
  <c r="AE615" i="7"/>
  <c r="AE616" i="7"/>
  <c r="AE617" i="7"/>
  <c r="AE618" i="7"/>
  <c r="AE619" i="7"/>
  <c r="AE620" i="7"/>
  <c r="AE621" i="7"/>
  <c r="AE622" i="7"/>
  <c r="AE623" i="7"/>
  <c r="AE624" i="7"/>
  <c r="AE625" i="7"/>
  <c r="AE626" i="7"/>
  <c r="AE627" i="7"/>
  <c r="AE628" i="7"/>
  <c r="AE629" i="7"/>
  <c r="AE630" i="7"/>
  <c r="AE631" i="7"/>
  <c r="AE632" i="7"/>
  <c r="AE633" i="7"/>
  <c r="AE634" i="7"/>
  <c r="AE635" i="7"/>
  <c r="AE636" i="7"/>
  <c r="AE637" i="7"/>
  <c r="AE638" i="7"/>
  <c r="AE639" i="7"/>
  <c r="AE640" i="7"/>
  <c r="AE641" i="7"/>
  <c r="AE642" i="7"/>
  <c r="AE643" i="7"/>
  <c r="AE644" i="7"/>
  <c r="AE645" i="7"/>
  <c r="AE646" i="7"/>
  <c r="AE647" i="7"/>
  <c r="AE648" i="7"/>
  <c r="AE649" i="7"/>
  <c r="AE650" i="7"/>
  <c r="AE651" i="7"/>
  <c r="AE652" i="7"/>
  <c r="AE653" i="7"/>
  <c r="AE654" i="7"/>
  <c r="AE655" i="7"/>
  <c r="AE656" i="7"/>
  <c r="AE657" i="7"/>
  <c r="AE658" i="7"/>
  <c r="AE659" i="7"/>
  <c r="AE660" i="7"/>
  <c r="AE661" i="7"/>
  <c r="AE662" i="7"/>
  <c r="AE663" i="7"/>
  <c r="AE664" i="7"/>
  <c r="AE665" i="7"/>
  <c r="AE666" i="7"/>
  <c r="AE667" i="7"/>
  <c r="AE668" i="7"/>
  <c r="AE669" i="7"/>
  <c r="AE670" i="7"/>
  <c r="AE671" i="7"/>
  <c r="AE672" i="7"/>
  <c r="AE673" i="7"/>
  <c r="AE674" i="7"/>
  <c r="AE675" i="7"/>
  <c r="AE676" i="7"/>
  <c r="AE677" i="7"/>
  <c r="AE678" i="7"/>
  <c r="AE679" i="7"/>
  <c r="AE680" i="7"/>
  <c r="AE681" i="7"/>
  <c r="AE682" i="7"/>
  <c r="AE683" i="7"/>
  <c r="AE684" i="7"/>
  <c r="AE685" i="7"/>
  <c r="AE686" i="7"/>
  <c r="AE687" i="7"/>
  <c r="AE688" i="7"/>
  <c r="AE689" i="7"/>
  <c r="AE690" i="7"/>
  <c r="AE691" i="7"/>
  <c r="AE692" i="7"/>
  <c r="AE693" i="7"/>
  <c r="AE694" i="7"/>
  <c r="AE695" i="7"/>
  <c r="AE696" i="7"/>
  <c r="AE697" i="7"/>
  <c r="AE698" i="7"/>
  <c r="AE699" i="7"/>
  <c r="AE700" i="7"/>
  <c r="AE701" i="7"/>
  <c r="AE702" i="7"/>
  <c r="AE703" i="7"/>
  <c r="AE704" i="7"/>
  <c r="AE705" i="7"/>
  <c r="AE706" i="7"/>
  <c r="AE707" i="7"/>
  <c r="AE708" i="7"/>
  <c r="AE709" i="7"/>
  <c r="AE710" i="7"/>
  <c r="AE711" i="7"/>
  <c r="AE712" i="7"/>
  <c r="AE713" i="7"/>
  <c r="AE714" i="7"/>
  <c r="AE715" i="7"/>
  <c r="AE716" i="7"/>
  <c r="AE717" i="7"/>
  <c r="AE718" i="7"/>
  <c r="AE719" i="7"/>
  <c r="AE720" i="7"/>
  <c r="AE721" i="7"/>
  <c r="AE722" i="7"/>
  <c r="AE723" i="7"/>
  <c r="AE724" i="7"/>
  <c r="AE725" i="7"/>
  <c r="AE726" i="7"/>
  <c r="AE727" i="7"/>
  <c r="AE728" i="7"/>
  <c r="AE729" i="7"/>
  <c r="AE730" i="7"/>
  <c r="AE731" i="7"/>
  <c r="AE732" i="7"/>
  <c r="AE733" i="7"/>
  <c r="AE734" i="7"/>
  <c r="AE735" i="7"/>
  <c r="AE736" i="7"/>
  <c r="AE737" i="7"/>
  <c r="AE738" i="7"/>
  <c r="AE739" i="7"/>
  <c r="AE740" i="7"/>
  <c r="AE741" i="7"/>
  <c r="AE742" i="7"/>
  <c r="AE743" i="7"/>
  <c r="AE744" i="7"/>
  <c r="AE745" i="7"/>
  <c r="AE746" i="7"/>
  <c r="AE747" i="7"/>
  <c r="AE748" i="7"/>
  <c r="AE749" i="7"/>
  <c r="AE750" i="7"/>
  <c r="AE751" i="7"/>
  <c r="AE752" i="7"/>
  <c r="AE753" i="7"/>
  <c r="AE754" i="7"/>
  <c r="AE755" i="7"/>
  <c r="AE756" i="7"/>
  <c r="AE757" i="7"/>
  <c r="AE758" i="7"/>
  <c r="AE759" i="7"/>
  <c r="AE760" i="7"/>
  <c r="AE761" i="7"/>
  <c r="AE762" i="7"/>
  <c r="AE763" i="7"/>
  <c r="AE764" i="7"/>
  <c r="AE765" i="7"/>
  <c r="AE766" i="7"/>
  <c r="AE767" i="7"/>
  <c r="AE768" i="7"/>
  <c r="AE769" i="7"/>
  <c r="AE770" i="7"/>
  <c r="AE772" i="7"/>
  <c r="AE773" i="7"/>
  <c r="AE774" i="7"/>
  <c r="AE775" i="7"/>
  <c r="AE776" i="7"/>
  <c r="AE777" i="7"/>
  <c r="AE6" i="7"/>
  <c r="I359" i="11" l="1"/>
  <c r="I360" i="11"/>
  <c r="I361" i="11"/>
  <c r="I362" i="11"/>
  <c r="I363" i="11"/>
  <c r="I364" i="11"/>
  <c r="I365" i="11"/>
  <c r="I366" i="11"/>
  <c r="I367" i="11"/>
  <c r="I368" i="11"/>
  <c r="I369" i="11"/>
  <c r="I370" i="11"/>
  <c r="I371" i="11"/>
  <c r="I372" i="11"/>
  <c r="I373" i="11"/>
  <c r="I374" i="11"/>
  <c r="I375" i="11"/>
  <c r="I376" i="11"/>
  <c r="I377" i="11"/>
  <c r="I378" i="11"/>
  <c r="I379" i="11"/>
  <c r="I380" i="11"/>
  <c r="I381" i="11"/>
  <c r="I382" i="11"/>
  <c r="I383" i="11"/>
  <c r="I384" i="11"/>
  <c r="I385" i="11"/>
  <c r="I386" i="11"/>
  <c r="I387" i="11"/>
  <c r="I388" i="11"/>
  <c r="I389" i="11"/>
  <c r="I390" i="11"/>
  <c r="I391" i="11"/>
  <c r="I392" i="11"/>
  <c r="I393" i="11"/>
  <c r="I394" i="11"/>
  <c r="I395" i="11"/>
  <c r="I396" i="11"/>
  <c r="I397" i="11"/>
  <c r="I398" i="11"/>
  <c r="I399" i="11"/>
  <c r="I400" i="11"/>
  <c r="I401" i="11"/>
  <c r="I402" i="11"/>
  <c r="I403" i="11"/>
  <c r="I404" i="11"/>
  <c r="I405" i="11"/>
  <c r="I406" i="11"/>
  <c r="I407" i="11"/>
  <c r="I408" i="11"/>
  <c r="I409" i="11"/>
  <c r="I410" i="11"/>
  <c r="I411" i="11"/>
  <c r="I412" i="11"/>
  <c r="I413" i="11"/>
  <c r="I414" i="11"/>
  <c r="I415" i="11"/>
  <c r="I416" i="11"/>
  <c r="I417" i="11"/>
  <c r="I418" i="11"/>
  <c r="I419" i="11"/>
  <c r="I420" i="11"/>
  <c r="I421" i="11"/>
  <c r="I422" i="11"/>
  <c r="I423" i="11"/>
  <c r="I424" i="11"/>
  <c r="I425" i="11"/>
  <c r="I426" i="11"/>
  <c r="I427" i="11"/>
  <c r="I428" i="11"/>
  <c r="I429" i="11"/>
  <c r="I430" i="11"/>
  <c r="I431" i="11"/>
  <c r="I432" i="11"/>
  <c r="I433" i="11"/>
  <c r="I434" i="11"/>
  <c r="I435" i="11"/>
  <c r="I436" i="11"/>
  <c r="I437" i="11"/>
  <c r="I438" i="11"/>
  <c r="I439" i="11"/>
  <c r="I440" i="11"/>
  <c r="I441" i="11"/>
  <c r="I442" i="11"/>
  <c r="I443" i="11"/>
  <c r="I444" i="11"/>
  <c r="I445" i="11"/>
  <c r="I446" i="11"/>
  <c r="I447" i="11"/>
  <c r="I448" i="11"/>
  <c r="I449" i="11"/>
  <c r="I450" i="11"/>
  <c r="I451" i="11"/>
  <c r="I452" i="11"/>
  <c r="I453" i="11"/>
  <c r="I454" i="11"/>
  <c r="I455" i="11"/>
  <c r="I456" i="11"/>
  <c r="I457" i="11"/>
  <c r="I458" i="11"/>
  <c r="I459" i="11"/>
  <c r="I460" i="11"/>
  <c r="I461" i="11"/>
  <c r="I462" i="11"/>
  <c r="I463" i="11"/>
  <c r="I464" i="11"/>
  <c r="I465" i="11"/>
  <c r="I466" i="11"/>
  <c r="I467" i="11"/>
  <c r="I468" i="11"/>
  <c r="I469" i="11"/>
  <c r="I470" i="11"/>
  <c r="I471" i="11"/>
  <c r="I472" i="11"/>
  <c r="I473" i="11"/>
  <c r="I474" i="11"/>
  <c r="I475" i="11"/>
  <c r="I476" i="11"/>
  <c r="I477" i="11"/>
  <c r="I478" i="11"/>
  <c r="I479" i="11"/>
  <c r="I480" i="11"/>
  <c r="I481" i="11"/>
  <c r="I482" i="11"/>
  <c r="I483" i="11"/>
  <c r="I484" i="11"/>
  <c r="I485" i="11"/>
  <c r="I486" i="11"/>
  <c r="I487" i="11"/>
  <c r="I488" i="11"/>
  <c r="I489" i="11"/>
  <c r="I490" i="11"/>
  <c r="I491" i="11"/>
  <c r="I492" i="11"/>
  <c r="I493" i="11"/>
  <c r="I494" i="11"/>
  <c r="I495" i="11"/>
  <c r="I496" i="11"/>
  <c r="I497" i="11"/>
  <c r="I498" i="11"/>
  <c r="I499" i="11"/>
  <c r="I500" i="11"/>
  <c r="I501" i="11"/>
  <c r="I502" i="11"/>
  <c r="I503" i="11"/>
  <c r="I504" i="11"/>
  <c r="I505" i="11"/>
  <c r="I506" i="11"/>
  <c r="I507" i="11"/>
  <c r="I508" i="11"/>
  <c r="I509" i="11"/>
  <c r="I510" i="11"/>
  <c r="I511" i="11"/>
  <c r="I512" i="11"/>
  <c r="I513" i="11"/>
  <c r="I514" i="11"/>
  <c r="I515" i="11"/>
  <c r="I516" i="11"/>
  <c r="I517" i="11"/>
  <c r="I518" i="11"/>
  <c r="I519" i="11"/>
  <c r="I520" i="11"/>
  <c r="I521" i="11"/>
  <c r="I522" i="11"/>
  <c r="I523" i="11"/>
  <c r="I524" i="11"/>
  <c r="I525" i="11"/>
  <c r="I526" i="11"/>
  <c r="I527" i="11"/>
  <c r="I528" i="11"/>
  <c r="I529" i="11"/>
  <c r="I530" i="11"/>
  <c r="I531" i="11"/>
  <c r="I532" i="11"/>
  <c r="I533" i="11"/>
  <c r="I534" i="11"/>
  <c r="I535" i="11"/>
  <c r="I536" i="11"/>
  <c r="I537" i="11"/>
  <c r="I538" i="11"/>
  <c r="I539" i="11"/>
  <c r="I540" i="11"/>
  <c r="I541" i="11"/>
  <c r="I542" i="11"/>
  <c r="I543" i="11"/>
  <c r="I544" i="11"/>
  <c r="I545" i="11"/>
  <c r="I546" i="11"/>
  <c r="I547" i="11"/>
  <c r="I548" i="11"/>
  <c r="I549" i="11"/>
  <c r="I550" i="11"/>
  <c r="I551" i="11"/>
  <c r="I552" i="11"/>
  <c r="I553" i="11"/>
  <c r="I554" i="11"/>
  <c r="I555" i="11"/>
  <c r="I556" i="11"/>
  <c r="I557" i="11"/>
  <c r="I558" i="11"/>
  <c r="I559" i="11"/>
  <c r="I560" i="11"/>
  <c r="I561" i="11"/>
  <c r="I562" i="11"/>
  <c r="I563" i="11"/>
  <c r="I564" i="11"/>
  <c r="I565" i="11"/>
  <c r="I566" i="11"/>
  <c r="I567" i="11"/>
  <c r="I568" i="11"/>
  <c r="I569" i="11"/>
  <c r="I570" i="11"/>
  <c r="I571" i="11"/>
  <c r="I572" i="11"/>
  <c r="I573" i="11"/>
  <c r="I574" i="11"/>
  <c r="I575" i="11"/>
  <c r="I576" i="11"/>
  <c r="I577" i="11"/>
  <c r="I578" i="11"/>
  <c r="I579" i="11"/>
  <c r="I580" i="11"/>
  <c r="I581" i="11"/>
  <c r="I582" i="11"/>
  <c r="I583" i="11"/>
  <c r="I584" i="11"/>
  <c r="I585" i="11"/>
  <c r="I586" i="11"/>
  <c r="I587" i="11"/>
  <c r="I588" i="11"/>
  <c r="I589" i="11"/>
  <c r="I590" i="11"/>
  <c r="I591" i="11"/>
  <c r="I592" i="11"/>
  <c r="I593" i="11"/>
  <c r="I594" i="11"/>
  <c r="I595" i="11"/>
  <c r="I596" i="11"/>
  <c r="I597" i="11"/>
  <c r="I598" i="11"/>
  <c r="I599" i="11"/>
  <c r="I600" i="11"/>
  <c r="I601" i="11"/>
  <c r="I602" i="11"/>
  <c r="I603" i="11"/>
  <c r="I604" i="11"/>
  <c r="I605" i="11"/>
  <c r="I606" i="11"/>
  <c r="I607" i="11"/>
  <c r="I608" i="11"/>
  <c r="I609" i="11"/>
  <c r="I610" i="11"/>
  <c r="I611" i="11"/>
  <c r="I612" i="11"/>
  <c r="I613" i="11"/>
  <c r="I614" i="11"/>
  <c r="I615" i="11"/>
  <c r="I616" i="11"/>
  <c r="I617" i="11"/>
  <c r="I618" i="11"/>
  <c r="I619" i="11"/>
  <c r="I620" i="11"/>
  <c r="I621" i="11"/>
  <c r="I622" i="11"/>
  <c r="I623" i="11"/>
  <c r="I624" i="11"/>
  <c r="I625" i="11"/>
  <c r="I626" i="11"/>
  <c r="I627" i="11"/>
  <c r="I628" i="11"/>
  <c r="I629" i="11"/>
  <c r="I630" i="11"/>
  <c r="I631" i="11"/>
  <c r="I632" i="11"/>
  <c r="I633" i="11"/>
  <c r="I634" i="11"/>
  <c r="I635" i="11"/>
  <c r="I636" i="11"/>
  <c r="I637" i="11"/>
  <c r="I638" i="11"/>
  <c r="I639" i="11"/>
  <c r="I640" i="11"/>
  <c r="I641" i="11"/>
  <c r="I642" i="11"/>
  <c r="I643" i="11"/>
  <c r="I644" i="11"/>
  <c r="I645" i="11"/>
  <c r="I646" i="11"/>
  <c r="I647" i="11"/>
  <c r="I648" i="11"/>
  <c r="I649" i="11"/>
  <c r="I650" i="11"/>
  <c r="I651" i="11"/>
  <c r="I652" i="11"/>
  <c r="I653" i="11"/>
  <c r="I654" i="11"/>
  <c r="I655" i="11"/>
  <c r="I656" i="11"/>
  <c r="I657" i="11"/>
  <c r="I658" i="11"/>
  <c r="I659" i="11"/>
  <c r="I660" i="11"/>
  <c r="I661" i="11"/>
  <c r="I662" i="11"/>
  <c r="I663" i="11"/>
  <c r="I664" i="11"/>
  <c r="I665" i="11"/>
  <c r="I666" i="11"/>
  <c r="I667" i="11"/>
  <c r="I668" i="11"/>
  <c r="I669" i="11"/>
  <c r="I670" i="11"/>
  <c r="I671" i="11"/>
  <c r="I672" i="11"/>
  <c r="I673" i="11"/>
  <c r="I674" i="11"/>
  <c r="I675" i="11"/>
  <c r="I676" i="11"/>
  <c r="I677" i="11"/>
  <c r="I678" i="11"/>
  <c r="I679" i="11"/>
  <c r="I680" i="11"/>
  <c r="I681" i="11"/>
  <c r="I682" i="11"/>
  <c r="I683" i="11"/>
  <c r="I684" i="11"/>
  <c r="I685" i="11"/>
  <c r="I686" i="11"/>
  <c r="I687" i="11"/>
  <c r="I688" i="11"/>
  <c r="I689" i="11"/>
  <c r="I690" i="11"/>
  <c r="I691" i="11"/>
  <c r="I692" i="11"/>
  <c r="I693" i="11"/>
  <c r="I694" i="11"/>
  <c r="I695" i="11"/>
  <c r="I696" i="11"/>
  <c r="I697" i="11"/>
  <c r="I698" i="11"/>
  <c r="I699" i="11"/>
  <c r="I700" i="11"/>
  <c r="I701" i="11"/>
  <c r="I702" i="11"/>
  <c r="I703" i="11"/>
  <c r="I704" i="11"/>
  <c r="I705" i="11"/>
  <c r="I706" i="11"/>
  <c r="I707" i="11"/>
  <c r="I708" i="11"/>
  <c r="I709" i="11"/>
  <c r="I710" i="11"/>
  <c r="I711" i="11"/>
  <c r="I712" i="11"/>
  <c r="I713" i="11"/>
  <c r="I714" i="11"/>
  <c r="I715" i="11"/>
  <c r="I716" i="11"/>
  <c r="I717" i="11"/>
  <c r="I718" i="11"/>
  <c r="I719" i="11"/>
  <c r="I720" i="11"/>
  <c r="I721" i="11"/>
  <c r="I722" i="11"/>
  <c r="I723" i="11"/>
  <c r="I724" i="11"/>
  <c r="I725" i="11"/>
  <c r="I726" i="11"/>
  <c r="I727" i="11"/>
  <c r="I728" i="11"/>
  <c r="I729" i="11"/>
  <c r="I730" i="11"/>
  <c r="I731" i="11"/>
  <c r="I732" i="11"/>
  <c r="I733" i="11"/>
  <c r="I734" i="11"/>
  <c r="I735" i="11"/>
  <c r="I736" i="11"/>
  <c r="I737" i="11"/>
  <c r="I738" i="11"/>
  <c r="I739" i="11"/>
  <c r="I740" i="11"/>
  <c r="I741" i="11"/>
  <c r="I742" i="11"/>
  <c r="I743" i="11"/>
  <c r="I744" i="11"/>
  <c r="I745" i="11"/>
  <c r="I746" i="11"/>
  <c r="I747" i="11"/>
  <c r="I748" i="11"/>
  <c r="I749" i="11"/>
  <c r="I750" i="11"/>
  <c r="I751" i="11"/>
  <c r="I752" i="11"/>
  <c r="I753" i="11"/>
  <c r="I754" i="11"/>
  <c r="I755" i="11"/>
  <c r="I756" i="11"/>
  <c r="I757" i="11"/>
  <c r="I758" i="11"/>
  <c r="I759" i="11"/>
  <c r="I760" i="11"/>
  <c r="I761" i="11"/>
  <c r="I762" i="11"/>
  <c r="I763" i="11"/>
  <c r="I764" i="11"/>
  <c r="I765" i="11"/>
  <c r="I766" i="11"/>
  <c r="I767" i="11"/>
  <c r="I768" i="11"/>
  <c r="I769" i="11"/>
  <c r="I770" i="11"/>
  <c r="I771" i="11"/>
  <c r="I772" i="11"/>
  <c r="I773" i="11"/>
  <c r="I774" i="11"/>
  <c r="I358" i="11"/>
  <c r="I356" i="11"/>
  <c r="I354" i="11"/>
  <c r="I352" i="11"/>
  <c r="I351" i="11"/>
  <c r="I350" i="11"/>
  <c r="I348" i="11"/>
  <c r="I346" i="11"/>
  <c r="I344" i="11"/>
  <c r="I343" i="11"/>
  <c r="I342" i="11"/>
  <c r="I340" i="11"/>
  <c r="I338" i="11"/>
  <c r="I336" i="11"/>
  <c r="I335" i="11"/>
  <c r="I334" i="11"/>
  <c r="I332" i="11"/>
  <c r="I330" i="11"/>
  <c r="I328" i="11"/>
  <c r="I327" i="11"/>
  <c r="I326" i="11"/>
  <c r="I324" i="11"/>
  <c r="I322" i="11"/>
  <c r="I320" i="11"/>
  <c r="I319" i="11"/>
  <c r="I318" i="11"/>
  <c r="I316" i="11"/>
  <c r="I314" i="11"/>
  <c r="I312" i="11"/>
  <c r="I311" i="11"/>
  <c r="I310" i="11"/>
  <c r="I308" i="11"/>
  <c r="I306" i="11"/>
  <c r="I304" i="11"/>
  <c r="I303" i="11"/>
  <c r="I302" i="11"/>
  <c r="I300" i="11"/>
  <c r="I298" i="11"/>
  <c r="I296" i="11"/>
  <c r="I295" i="11"/>
  <c r="I294" i="11"/>
  <c r="I292" i="11"/>
  <c r="I290" i="11"/>
  <c r="I288" i="11"/>
  <c r="I287" i="11"/>
  <c r="I286" i="11"/>
  <c r="I284" i="11"/>
  <c r="I282" i="11"/>
  <c r="I280" i="11"/>
  <c r="I279" i="11"/>
  <c r="I278" i="11"/>
  <c r="I276" i="11"/>
  <c r="I274" i="11"/>
  <c r="I273" i="11"/>
  <c r="I272" i="11"/>
  <c r="I270" i="11"/>
  <c r="I269" i="11"/>
  <c r="I268" i="11"/>
  <c r="I266" i="11"/>
  <c r="I265" i="11"/>
  <c r="I264" i="11"/>
  <c r="I262" i="11"/>
  <c r="I261" i="11"/>
  <c r="I260" i="11"/>
  <c r="I258" i="11"/>
  <c r="I257" i="11"/>
  <c r="I256" i="11"/>
  <c r="I254" i="11"/>
  <c r="I253" i="11"/>
  <c r="I252" i="11"/>
  <c r="I250" i="11"/>
  <c r="I248" i="11"/>
  <c r="I246" i="11"/>
  <c r="I244" i="11"/>
  <c r="I242" i="11"/>
  <c r="I240" i="11"/>
  <c r="I238" i="11"/>
  <c r="I236" i="11"/>
  <c r="I234" i="11"/>
  <c r="I232" i="11"/>
  <c r="I230" i="11"/>
  <c r="I228" i="11"/>
  <c r="I226" i="11"/>
  <c r="I224" i="11"/>
  <c r="I222" i="11"/>
  <c r="I220" i="11"/>
  <c r="I218" i="11"/>
  <c r="I216" i="11"/>
  <c r="I214" i="11"/>
  <c r="I212" i="11"/>
  <c r="I210" i="11"/>
  <c r="I208" i="11"/>
  <c r="I206" i="11"/>
  <c r="I204" i="11"/>
  <c r="I202" i="11"/>
  <c r="I200" i="11"/>
  <c r="I198" i="11"/>
  <c r="I196" i="11"/>
  <c r="I194" i="11"/>
  <c r="I192" i="11"/>
  <c r="I190" i="11"/>
  <c r="I188" i="11"/>
  <c r="I186" i="11"/>
  <c r="I184" i="11"/>
  <c r="I182" i="11"/>
  <c r="I180" i="11"/>
  <c r="I178" i="11"/>
  <c r="I176" i="11"/>
  <c r="I174" i="11"/>
  <c r="I172" i="11"/>
  <c r="I170" i="11"/>
  <c r="I168" i="11"/>
  <c r="I166" i="11"/>
  <c r="I164" i="11"/>
  <c r="I162" i="11"/>
  <c r="I160" i="11"/>
  <c r="I158" i="11"/>
  <c r="I156" i="11"/>
  <c r="I154" i="11"/>
  <c r="I152" i="11"/>
  <c r="I150" i="11"/>
  <c r="I148" i="11"/>
  <c r="I146" i="11"/>
  <c r="I144" i="11"/>
  <c r="I142" i="11"/>
  <c r="I140" i="11"/>
  <c r="I138" i="11"/>
  <c r="I136" i="11"/>
  <c r="I134" i="11"/>
  <c r="I132" i="11"/>
  <c r="I130" i="11"/>
  <c r="I128" i="11"/>
  <c r="I126" i="11"/>
  <c r="I124" i="11"/>
  <c r="I122" i="11"/>
  <c r="I120" i="11"/>
  <c r="I118" i="11"/>
  <c r="I116" i="11"/>
  <c r="I114" i="11"/>
  <c r="I112" i="11"/>
  <c r="I110" i="11"/>
  <c r="I108" i="11"/>
  <c r="I106" i="11"/>
  <c r="I104" i="11"/>
  <c r="I102" i="11"/>
  <c r="I100" i="11"/>
  <c r="I98" i="11"/>
  <c r="I96" i="11"/>
  <c r="I94" i="11"/>
  <c r="I93" i="11"/>
  <c r="I92" i="11"/>
  <c r="I90" i="11"/>
  <c r="I89" i="11"/>
  <c r="I88" i="11"/>
  <c r="I86" i="11"/>
  <c r="I85" i="11"/>
  <c r="I84" i="11"/>
  <c r="I82" i="11"/>
  <c r="I81" i="11"/>
  <c r="I80" i="11"/>
  <c r="I78" i="11"/>
  <c r="I77" i="11"/>
  <c r="I76" i="11"/>
  <c r="I74" i="11"/>
  <c r="I73" i="11"/>
  <c r="I72" i="11"/>
  <c r="I70" i="11"/>
  <c r="I69" i="11"/>
  <c r="I68" i="11"/>
  <c r="I66" i="11"/>
  <c r="I65" i="11"/>
  <c r="I64" i="11"/>
  <c r="I62" i="11"/>
  <c r="I61" i="11"/>
  <c r="I60" i="11"/>
  <c r="I58" i="11"/>
  <c r="I57" i="11"/>
  <c r="I56" i="11"/>
  <c r="I54" i="11"/>
  <c r="I53" i="11"/>
  <c r="I52" i="11"/>
  <c r="I50" i="11"/>
  <c r="I49" i="11"/>
  <c r="I48" i="11"/>
  <c r="I46" i="11"/>
  <c r="I45" i="11"/>
  <c r="I44" i="11"/>
  <c r="I42" i="11"/>
  <c r="I41" i="11"/>
  <c r="I40" i="11"/>
  <c r="I38" i="11"/>
  <c r="I37" i="11"/>
  <c r="I36" i="11"/>
  <c r="I34" i="11"/>
  <c r="I33" i="11"/>
  <c r="I32" i="11"/>
  <c r="I30" i="11"/>
  <c r="I29" i="11"/>
  <c r="I28" i="11"/>
  <c r="I26" i="11"/>
  <c r="I25" i="11"/>
  <c r="I24" i="11"/>
  <c r="I22" i="11"/>
  <c r="I21" i="11"/>
  <c r="I20" i="11"/>
  <c r="I18" i="11"/>
  <c r="I17" i="11"/>
  <c r="I16" i="11"/>
  <c r="I14" i="11"/>
  <c r="I13" i="11"/>
  <c r="I12" i="11"/>
  <c r="I10" i="11"/>
  <c r="I9" i="11"/>
  <c r="I8" i="11"/>
  <c r="I6" i="11"/>
  <c r="I5" i="11"/>
  <c r="I4" i="11"/>
  <c r="I97" i="11" l="1"/>
  <c r="I113" i="11"/>
  <c r="I129" i="11"/>
  <c r="I145" i="11"/>
  <c r="I161" i="11"/>
  <c r="I177" i="11"/>
  <c r="I193" i="11"/>
  <c r="I209" i="11"/>
  <c r="I225" i="11"/>
  <c r="I241" i="11"/>
  <c r="I109" i="11"/>
  <c r="I125" i="11"/>
  <c r="I141" i="11"/>
  <c r="I157" i="11"/>
  <c r="I173" i="11"/>
  <c r="I189" i="11"/>
  <c r="I205" i="11"/>
  <c r="I221" i="11"/>
  <c r="I237" i="11"/>
  <c r="I7" i="11"/>
  <c r="I11" i="11"/>
  <c r="I15" i="11"/>
  <c r="I19" i="11"/>
  <c r="I23" i="11"/>
  <c r="I27" i="11"/>
  <c r="I31" i="11"/>
  <c r="I35" i="11"/>
  <c r="I39" i="11"/>
  <c r="I43" i="11"/>
  <c r="I47" i="11"/>
  <c r="I51" i="11"/>
  <c r="I55" i="11"/>
  <c r="I59" i="11"/>
  <c r="I63" i="11"/>
  <c r="I67" i="11"/>
  <c r="I71" i="11"/>
  <c r="I75" i="11"/>
  <c r="I79" i="11"/>
  <c r="I83" i="11"/>
  <c r="I87" i="11"/>
  <c r="I91" i="11"/>
  <c r="I95" i="11"/>
  <c r="I105" i="11"/>
  <c r="I121" i="11"/>
  <c r="I137" i="11"/>
  <c r="I153" i="11"/>
  <c r="I169" i="11"/>
  <c r="I185" i="11"/>
  <c r="I201" i="11"/>
  <c r="I217" i="11"/>
  <c r="I233" i="11"/>
  <c r="I249" i="11"/>
  <c r="I101" i="11"/>
  <c r="I117" i="11"/>
  <c r="I133" i="11"/>
  <c r="I149" i="11"/>
  <c r="I165" i="11"/>
  <c r="I181" i="11"/>
  <c r="I197" i="11"/>
  <c r="I213" i="11"/>
  <c r="I229" i="11"/>
  <c r="I245" i="11"/>
  <c r="I99" i="11"/>
  <c r="I103" i="11"/>
  <c r="I107" i="11"/>
  <c r="I111" i="11"/>
  <c r="I115" i="11"/>
  <c r="I119" i="11"/>
  <c r="I123" i="11"/>
  <c r="I127" i="11"/>
  <c r="I131" i="11"/>
  <c r="I135" i="11"/>
  <c r="I139" i="11"/>
  <c r="I143" i="11"/>
  <c r="I147" i="11"/>
  <c r="I151" i="11"/>
  <c r="I155" i="11"/>
  <c r="I159" i="11"/>
  <c r="I163" i="11"/>
  <c r="I167" i="11"/>
  <c r="I171" i="11"/>
  <c r="I175" i="11"/>
  <c r="I179" i="11"/>
  <c r="I183" i="11"/>
  <c r="I187" i="11"/>
  <c r="I191" i="11"/>
  <c r="I195" i="11"/>
  <c r="I199" i="11"/>
  <c r="I203" i="11"/>
  <c r="I207" i="11"/>
  <c r="I211" i="11"/>
  <c r="I215" i="11"/>
  <c r="I219" i="11"/>
  <c r="I223" i="11"/>
  <c r="I227" i="11"/>
  <c r="I231" i="11"/>
  <c r="I235" i="11"/>
  <c r="I239" i="11"/>
  <c r="I243" i="11"/>
  <c r="I247" i="11"/>
  <c r="I251" i="11"/>
  <c r="I255" i="11"/>
  <c r="I259" i="11"/>
  <c r="I263" i="11"/>
  <c r="I267" i="11"/>
  <c r="I271" i="11"/>
  <c r="I275" i="11"/>
  <c r="I283" i="11"/>
  <c r="I291" i="11"/>
  <c r="I299" i="11"/>
  <c r="I307" i="11"/>
  <c r="I315" i="11"/>
  <c r="I323" i="11"/>
  <c r="I331" i="11"/>
  <c r="I339" i="11"/>
  <c r="I347" i="11"/>
  <c r="I355" i="11"/>
  <c r="I277" i="11"/>
  <c r="I281" i="11"/>
  <c r="I285" i="11"/>
  <c r="I289" i="11"/>
  <c r="I293" i="11"/>
  <c r="I297" i="11"/>
  <c r="I301" i="11"/>
  <c r="I305" i="11"/>
  <c r="I309" i="11"/>
  <c r="I313" i="11"/>
  <c r="I317" i="11"/>
  <c r="I321" i="11"/>
  <c r="I325" i="11"/>
  <c r="I329" i="11"/>
  <c r="I333" i="11"/>
  <c r="I337" i="11"/>
  <c r="I341" i="11"/>
  <c r="I345" i="11"/>
  <c r="I349" i="11"/>
  <c r="I353" i="11"/>
  <c r="I357" i="11"/>
  <c r="F789" i="8" l="1"/>
  <c r="G789" i="8"/>
  <c r="H789" i="8"/>
  <c r="I789" i="8"/>
  <c r="J789" i="8"/>
  <c r="K789" i="8"/>
  <c r="L789" i="8"/>
  <c r="M789" i="8"/>
  <c r="M791" i="8" s="1"/>
  <c r="N789" i="8"/>
  <c r="O789" i="8"/>
  <c r="P789" i="8"/>
  <c r="Q789" i="8"/>
  <c r="R789" i="8"/>
  <c r="R791" i="8" s="1"/>
  <c r="S789" i="8"/>
  <c r="T789" i="8"/>
  <c r="U789" i="8"/>
  <c r="V789" i="8"/>
  <c r="W789" i="8"/>
  <c r="X789" i="8"/>
  <c r="Y789" i="8"/>
  <c r="Y791" i="8" s="1"/>
  <c r="Z789" i="8"/>
  <c r="AA789" i="8"/>
  <c r="AB789" i="8"/>
  <c r="AB791" i="8" s="1"/>
  <c r="AC789" i="8"/>
  <c r="AD789" i="8"/>
  <c r="AE789" i="8"/>
  <c r="AF789" i="8"/>
  <c r="AG789" i="8"/>
  <c r="AG791" i="8" s="1"/>
  <c r="AH789" i="8"/>
  <c r="AI789" i="8"/>
  <c r="AJ789" i="8"/>
  <c r="AJ791" i="8" s="1"/>
  <c r="AK789" i="8"/>
  <c r="AL789" i="8"/>
  <c r="AM789" i="8"/>
  <c r="AN789" i="8"/>
  <c r="AO789" i="8"/>
  <c r="AP789" i="8"/>
  <c r="AQ789" i="8"/>
  <c r="AQ791" i="8" s="1"/>
  <c r="AR789" i="8"/>
  <c r="AS789" i="8"/>
  <c r="AT789" i="8"/>
  <c r="AT791" i="8" s="1"/>
  <c r="AU789" i="8"/>
  <c r="AV789" i="8"/>
  <c r="AW789" i="8"/>
  <c r="AX789" i="8"/>
  <c r="AX791" i="8" s="1"/>
  <c r="AY789" i="8"/>
  <c r="AZ789" i="8"/>
  <c r="BA789" i="8"/>
  <c r="BB789" i="8"/>
  <c r="BC789" i="8"/>
  <c r="BD789" i="8"/>
  <c r="BE789" i="8"/>
  <c r="BF789" i="8"/>
  <c r="BG789" i="8"/>
  <c r="BH789" i="8"/>
  <c r="BI789" i="8"/>
  <c r="BI791" i="8" s="1"/>
  <c r="BJ789" i="8"/>
  <c r="BK789" i="8"/>
  <c r="BL789" i="8"/>
  <c r="BM789" i="8"/>
  <c r="BN789" i="8"/>
  <c r="BO789" i="8"/>
  <c r="BP789" i="8"/>
  <c r="E789" i="8"/>
  <c r="B16" i="8"/>
  <c r="B17" i="8"/>
  <c r="B18" i="8"/>
  <c r="B19" i="8"/>
  <c r="B20" i="8"/>
  <c r="B21" i="8"/>
  <c r="B22" i="8"/>
  <c r="B23" i="8"/>
  <c r="B24" i="8"/>
  <c r="B25" i="8"/>
  <c r="B26" i="8"/>
  <c r="B27" i="8"/>
  <c r="B28" i="8"/>
  <c r="B29" i="8"/>
  <c r="B30" i="8"/>
  <c r="B31" i="8"/>
  <c r="B32" i="8"/>
  <c r="B33" i="8"/>
  <c r="B34" i="8"/>
  <c r="B35" i="8"/>
  <c r="B36" i="8"/>
  <c r="B37" i="8"/>
  <c r="B38" i="8"/>
  <c r="B39" i="8"/>
  <c r="B40" i="8"/>
  <c r="B41" i="8"/>
  <c r="B42" i="8"/>
  <c r="B43" i="8"/>
  <c r="B44" i="8"/>
  <c r="B45" i="8"/>
  <c r="B46" i="8"/>
  <c r="B47" i="8"/>
  <c r="B48" i="8"/>
  <c r="B49" i="8"/>
  <c r="B50" i="8"/>
  <c r="B51" i="8"/>
  <c r="B52" i="8"/>
  <c r="B53" i="8"/>
  <c r="B54" i="8"/>
  <c r="B55" i="8"/>
  <c r="B56" i="8"/>
  <c r="B57" i="8"/>
  <c r="B58" i="8"/>
  <c r="B59" i="8"/>
  <c r="B60" i="8"/>
  <c r="B61" i="8"/>
  <c r="B62" i="8"/>
  <c r="B63" i="8"/>
  <c r="B64" i="8"/>
  <c r="B65" i="8"/>
  <c r="B66" i="8"/>
  <c r="B67" i="8"/>
  <c r="B68" i="8"/>
  <c r="B69" i="8"/>
  <c r="B70" i="8"/>
  <c r="B71" i="8"/>
  <c r="B72" i="8"/>
  <c r="B73" i="8"/>
  <c r="B74" i="8"/>
  <c r="B75" i="8"/>
  <c r="B76" i="8"/>
  <c r="B77" i="8"/>
  <c r="B78" i="8"/>
  <c r="B79" i="8"/>
  <c r="B80" i="8"/>
  <c r="B81" i="8"/>
  <c r="B82" i="8"/>
  <c r="B83" i="8"/>
  <c r="B84" i="8"/>
  <c r="B85" i="8"/>
  <c r="B86" i="8"/>
  <c r="B87" i="8"/>
  <c r="B88" i="8"/>
  <c r="B89" i="8"/>
  <c r="B90" i="8"/>
  <c r="B91" i="8"/>
  <c r="B92" i="8"/>
  <c r="B93" i="8"/>
  <c r="B94" i="8"/>
  <c r="B95" i="8"/>
  <c r="B96" i="8"/>
  <c r="B97" i="8"/>
  <c r="B98" i="8"/>
  <c r="B99" i="8"/>
  <c r="B100" i="8"/>
  <c r="B101" i="8"/>
  <c r="B102" i="8"/>
  <c r="B103" i="8"/>
  <c r="B104" i="8"/>
  <c r="B105" i="8"/>
  <c r="B106" i="8"/>
  <c r="B107" i="8"/>
  <c r="B108" i="8"/>
  <c r="B109" i="8"/>
  <c r="B110" i="8"/>
  <c r="B111" i="8"/>
  <c r="B112" i="8"/>
  <c r="B113" i="8"/>
  <c r="B114" i="8"/>
  <c r="B115" i="8"/>
  <c r="B116" i="8"/>
  <c r="B117" i="8"/>
  <c r="B118" i="8"/>
  <c r="B119" i="8"/>
  <c r="B120" i="8"/>
  <c r="B121" i="8"/>
  <c r="B122" i="8"/>
  <c r="B123" i="8"/>
  <c r="B124" i="8"/>
  <c r="B125" i="8"/>
  <c r="B126" i="8"/>
  <c r="B127" i="8"/>
  <c r="B128" i="8"/>
  <c r="B129" i="8"/>
  <c r="B130" i="8"/>
  <c r="B131" i="8"/>
  <c r="B132" i="8"/>
  <c r="B133" i="8"/>
  <c r="B134" i="8"/>
  <c r="B135" i="8"/>
  <c r="B136" i="8"/>
  <c r="B137" i="8"/>
  <c r="B138" i="8"/>
  <c r="B139" i="8"/>
  <c r="B140" i="8"/>
  <c r="B141" i="8"/>
  <c r="B142" i="8"/>
  <c r="B143" i="8"/>
  <c r="B144" i="8"/>
  <c r="B145" i="8"/>
  <c r="B146" i="8"/>
  <c r="B147" i="8"/>
  <c r="B148" i="8"/>
  <c r="B149" i="8"/>
  <c r="B150" i="8"/>
  <c r="B151" i="8"/>
  <c r="B152" i="8"/>
  <c r="B153" i="8"/>
  <c r="B154" i="8"/>
  <c r="B155" i="8"/>
  <c r="B156" i="8"/>
  <c r="B157" i="8"/>
  <c r="B158" i="8"/>
  <c r="B159" i="8"/>
  <c r="B160" i="8"/>
  <c r="B161" i="8"/>
  <c r="B162" i="8"/>
  <c r="B163" i="8"/>
  <c r="B164" i="8"/>
  <c r="B165" i="8"/>
  <c r="B166" i="8"/>
  <c r="B167" i="8"/>
  <c r="B168" i="8"/>
  <c r="B169" i="8"/>
  <c r="B170" i="8"/>
  <c r="B171" i="8"/>
  <c r="B172" i="8"/>
  <c r="B173" i="8"/>
  <c r="B174" i="8"/>
  <c r="B175" i="8"/>
  <c r="B176" i="8"/>
  <c r="B177" i="8"/>
  <c r="B178" i="8"/>
  <c r="B179" i="8"/>
  <c r="B180" i="8"/>
  <c r="B181" i="8"/>
  <c r="B182" i="8"/>
  <c r="B183" i="8"/>
  <c r="B184" i="8"/>
  <c r="B185" i="8"/>
  <c r="B186" i="8"/>
  <c r="B187" i="8"/>
  <c r="B188" i="8"/>
  <c r="B189" i="8"/>
  <c r="B190" i="8"/>
  <c r="B191" i="8"/>
  <c r="B192" i="8"/>
  <c r="B193" i="8"/>
  <c r="B194" i="8"/>
  <c r="B195" i="8"/>
  <c r="B196" i="8"/>
  <c r="B197" i="8"/>
  <c r="B198" i="8"/>
  <c r="B199" i="8"/>
  <c r="B200" i="8"/>
  <c r="B201" i="8"/>
  <c r="B202" i="8"/>
  <c r="B203" i="8"/>
  <c r="B204" i="8"/>
  <c r="B205" i="8"/>
  <c r="B206" i="8"/>
  <c r="B207" i="8"/>
  <c r="B208" i="8"/>
  <c r="B209" i="8"/>
  <c r="B210" i="8"/>
  <c r="B211" i="8"/>
  <c r="B212" i="8"/>
  <c r="B213" i="8"/>
  <c r="B214" i="8"/>
  <c r="B215" i="8"/>
  <c r="B216" i="8"/>
  <c r="B217" i="8"/>
  <c r="B218" i="8"/>
  <c r="B219" i="8"/>
  <c r="B220" i="8"/>
  <c r="B221" i="8"/>
  <c r="B222" i="8"/>
  <c r="B223" i="8"/>
  <c r="B224" i="8"/>
  <c r="B225" i="8"/>
  <c r="B226" i="8"/>
  <c r="B227" i="8"/>
  <c r="B228" i="8"/>
  <c r="B229" i="8"/>
  <c r="B230" i="8"/>
  <c r="B231" i="8"/>
  <c r="B232" i="8"/>
  <c r="B233" i="8"/>
  <c r="B234" i="8"/>
  <c r="B235" i="8"/>
  <c r="B236" i="8"/>
  <c r="B237" i="8"/>
  <c r="B238" i="8"/>
  <c r="B239" i="8"/>
  <c r="B240" i="8"/>
  <c r="B241" i="8"/>
  <c r="B242" i="8"/>
  <c r="B243" i="8"/>
  <c r="B244" i="8"/>
  <c r="B245" i="8"/>
  <c r="B246" i="8"/>
  <c r="B247" i="8"/>
  <c r="B248" i="8"/>
  <c r="B249" i="8"/>
  <c r="B250" i="8"/>
  <c r="B251" i="8"/>
  <c r="B252" i="8"/>
  <c r="B253" i="8"/>
  <c r="B254" i="8"/>
  <c r="B255" i="8"/>
  <c r="B256" i="8"/>
  <c r="B257" i="8"/>
  <c r="B258" i="8"/>
  <c r="B259" i="8"/>
  <c r="B260" i="8"/>
  <c r="B261" i="8"/>
  <c r="B262" i="8"/>
  <c r="B263" i="8"/>
  <c r="B264" i="8"/>
  <c r="B265" i="8"/>
  <c r="B266" i="8"/>
  <c r="B267" i="8"/>
  <c r="B268" i="8"/>
  <c r="B269" i="8"/>
  <c r="B270" i="8"/>
  <c r="B271" i="8"/>
  <c r="B272" i="8"/>
  <c r="B273" i="8"/>
  <c r="B274" i="8"/>
  <c r="B275" i="8"/>
  <c r="B276" i="8"/>
  <c r="B277" i="8"/>
  <c r="B278" i="8"/>
  <c r="B279" i="8"/>
  <c r="B280" i="8"/>
  <c r="B281" i="8"/>
  <c r="B282" i="8"/>
  <c r="B283" i="8"/>
  <c r="B284" i="8"/>
  <c r="B285" i="8"/>
  <c r="B286" i="8"/>
  <c r="B287" i="8"/>
  <c r="B288" i="8"/>
  <c r="B289" i="8"/>
  <c r="B290" i="8"/>
  <c r="B291" i="8"/>
  <c r="B292" i="8"/>
  <c r="B293" i="8"/>
  <c r="B294" i="8"/>
  <c r="B295" i="8"/>
  <c r="B296" i="8"/>
  <c r="B297" i="8"/>
  <c r="B298" i="8"/>
  <c r="B299" i="8"/>
  <c r="B300" i="8"/>
  <c r="B301" i="8"/>
  <c r="B302" i="8"/>
  <c r="B303" i="8"/>
  <c r="B304" i="8"/>
  <c r="B305" i="8"/>
  <c r="B306" i="8"/>
  <c r="B307" i="8"/>
  <c r="B308" i="8"/>
  <c r="B309" i="8"/>
  <c r="B310" i="8"/>
  <c r="B311" i="8"/>
  <c r="B312" i="8"/>
  <c r="B313" i="8"/>
  <c r="B314" i="8"/>
  <c r="B315" i="8"/>
  <c r="B316" i="8"/>
  <c r="B317" i="8"/>
  <c r="B318" i="8"/>
  <c r="B319" i="8"/>
  <c r="B320" i="8"/>
  <c r="B321" i="8"/>
  <c r="B322" i="8"/>
  <c r="B323" i="8"/>
  <c r="B324" i="8"/>
  <c r="B325" i="8"/>
  <c r="B326" i="8"/>
  <c r="B327" i="8"/>
  <c r="B328" i="8"/>
  <c r="B329" i="8"/>
  <c r="B330" i="8"/>
  <c r="B331" i="8"/>
  <c r="B332" i="8"/>
  <c r="B333" i="8"/>
  <c r="B334" i="8"/>
  <c r="B335" i="8"/>
  <c r="B336" i="8"/>
  <c r="B337" i="8"/>
  <c r="B338" i="8"/>
  <c r="B339" i="8"/>
  <c r="B340" i="8"/>
  <c r="B341" i="8"/>
  <c r="B342" i="8"/>
  <c r="B343" i="8"/>
  <c r="B344" i="8"/>
  <c r="B345" i="8"/>
  <c r="B346" i="8"/>
  <c r="B347" i="8"/>
  <c r="B348" i="8"/>
  <c r="B349" i="8"/>
  <c r="B350" i="8"/>
  <c r="B351" i="8"/>
  <c r="B352" i="8"/>
  <c r="B353" i="8"/>
  <c r="B354" i="8"/>
  <c r="B355" i="8"/>
  <c r="B356" i="8"/>
  <c r="B357" i="8"/>
  <c r="B358" i="8"/>
  <c r="B359" i="8"/>
  <c r="B360" i="8"/>
  <c r="B361" i="8"/>
  <c r="B362" i="8"/>
  <c r="B363" i="8"/>
  <c r="B364" i="8"/>
  <c r="B365" i="8"/>
  <c r="B366" i="8"/>
  <c r="B367" i="8"/>
  <c r="B368" i="8"/>
  <c r="B369" i="8"/>
  <c r="B370" i="8"/>
  <c r="B371" i="8"/>
  <c r="B372" i="8"/>
  <c r="B373" i="8"/>
  <c r="B374" i="8"/>
  <c r="B375" i="8"/>
  <c r="B376" i="8"/>
  <c r="B377" i="8"/>
  <c r="B378" i="8"/>
  <c r="B379" i="8"/>
  <c r="B380" i="8"/>
  <c r="B381" i="8"/>
  <c r="B382" i="8"/>
  <c r="B383" i="8"/>
  <c r="B384" i="8"/>
  <c r="B385" i="8"/>
  <c r="B386" i="8"/>
  <c r="B387" i="8"/>
  <c r="B388" i="8"/>
  <c r="B389" i="8"/>
  <c r="B390" i="8"/>
  <c r="B391" i="8"/>
  <c r="B392" i="8"/>
  <c r="B393" i="8"/>
  <c r="B394" i="8"/>
  <c r="B395" i="8"/>
  <c r="B396" i="8"/>
  <c r="B397" i="8"/>
  <c r="B398" i="8"/>
  <c r="B399" i="8"/>
  <c r="B400" i="8"/>
  <c r="B401" i="8"/>
  <c r="B402" i="8"/>
  <c r="B403" i="8"/>
  <c r="B404" i="8"/>
  <c r="B405" i="8"/>
  <c r="B406" i="8"/>
  <c r="B407" i="8"/>
  <c r="B408" i="8"/>
  <c r="B409" i="8"/>
  <c r="B410" i="8"/>
  <c r="B411" i="8"/>
  <c r="B412" i="8"/>
  <c r="B413" i="8"/>
  <c r="B414" i="8"/>
  <c r="B415" i="8"/>
  <c r="B416" i="8"/>
  <c r="B417" i="8"/>
  <c r="B418" i="8"/>
  <c r="B419" i="8"/>
  <c r="B420" i="8"/>
  <c r="B421" i="8"/>
  <c r="B422" i="8"/>
  <c r="B423" i="8"/>
  <c r="B424" i="8"/>
  <c r="B425" i="8"/>
  <c r="B426" i="8"/>
  <c r="B427" i="8"/>
  <c r="B428" i="8"/>
  <c r="B429" i="8"/>
  <c r="B430" i="8"/>
  <c r="B431" i="8"/>
  <c r="B432" i="8"/>
  <c r="B433" i="8"/>
  <c r="B434" i="8"/>
  <c r="B435" i="8"/>
  <c r="B436" i="8"/>
  <c r="B437" i="8"/>
  <c r="B438" i="8"/>
  <c r="B439" i="8"/>
  <c r="B440" i="8"/>
  <c r="B441" i="8"/>
  <c r="B442" i="8"/>
  <c r="B443" i="8"/>
  <c r="B444" i="8"/>
  <c r="B445" i="8"/>
  <c r="B446" i="8"/>
  <c r="B447" i="8"/>
  <c r="B448" i="8"/>
  <c r="B449" i="8"/>
  <c r="B450" i="8"/>
  <c r="B451" i="8"/>
  <c r="B452" i="8"/>
  <c r="B453" i="8"/>
  <c r="B454" i="8"/>
  <c r="B455" i="8"/>
  <c r="B456" i="8"/>
  <c r="B457" i="8"/>
  <c r="B458" i="8"/>
  <c r="B459" i="8"/>
  <c r="B460" i="8"/>
  <c r="B461" i="8"/>
  <c r="B462" i="8"/>
  <c r="B463" i="8"/>
  <c r="B464" i="8"/>
  <c r="B465" i="8"/>
  <c r="B466" i="8"/>
  <c r="B467" i="8"/>
  <c r="B468" i="8"/>
  <c r="B469" i="8"/>
  <c r="B470" i="8"/>
  <c r="B471" i="8"/>
  <c r="B472" i="8"/>
  <c r="B473" i="8"/>
  <c r="B474" i="8"/>
  <c r="B475" i="8"/>
  <c r="B476" i="8"/>
  <c r="B477" i="8"/>
  <c r="B478" i="8"/>
  <c r="B479" i="8"/>
  <c r="B480" i="8"/>
  <c r="B481" i="8"/>
  <c r="B482" i="8"/>
  <c r="B483" i="8"/>
  <c r="B484" i="8"/>
  <c r="B485" i="8"/>
  <c r="B486" i="8"/>
  <c r="B487" i="8"/>
  <c r="B488" i="8"/>
  <c r="B489" i="8"/>
  <c r="B490" i="8"/>
  <c r="B491" i="8"/>
  <c r="B492" i="8"/>
  <c r="B493" i="8"/>
  <c r="B494" i="8"/>
  <c r="B495" i="8"/>
  <c r="B496" i="8"/>
  <c r="B497" i="8"/>
  <c r="B498" i="8"/>
  <c r="B499" i="8"/>
  <c r="B500" i="8"/>
  <c r="B501" i="8"/>
  <c r="B502" i="8"/>
  <c r="B503" i="8"/>
  <c r="B504" i="8"/>
  <c r="B505" i="8"/>
  <c r="B506" i="8"/>
  <c r="B507" i="8"/>
  <c r="B508" i="8"/>
  <c r="B509" i="8"/>
  <c r="B510" i="8"/>
  <c r="B511" i="8"/>
  <c r="B512" i="8"/>
  <c r="B513" i="8"/>
  <c r="B514" i="8"/>
  <c r="B515" i="8"/>
  <c r="B516" i="8"/>
  <c r="B517" i="8"/>
  <c r="B518" i="8"/>
  <c r="B519" i="8"/>
  <c r="B520" i="8"/>
  <c r="B521" i="8"/>
  <c r="B522" i="8"/>
  <c r="B523" i="8"/>
  <c r="B524" i="8"/>
  <c r="B525" i="8"/>
  <c r="B526" i="8"/>
  <c r="B527" i="8"/>
  <c r="B528" i="8"/>
  <c r="B529" i="8"/>
  <c r="B530" i="8"/>
  <c r="B531" i="8"/>
  <c r="B532" i="8"/>
  <c r="B533" i="8"/>
  <c r="B534" i="8"/>
  <c r="B535" i="8"/>
  <c r="B536" i="8"/>
  <c r="B537" i="8"/>
  <c r="B538" i="8"/>
  <c r="B539" i="8"/>
  <c r="B540" i="8"/>
  <c r="B541" i="8"/>
  <c r="B542" i="8"/>
  <c r="B543" i="8"/>
  <c r="B544" i="8"/>
  <c r="B545" i="8"/>
  <c r="B546" i="8"/>
  <c r="B547" i="8"/>
  <c r="B548" i="8"/>
  <c r="B549" i="8"/>
  <c r="B550" i="8"/>
  <c r="B551" i="8"/>
  <c r="B552" i="8"/>
  <c r="B553" i="8"/>
  <c r="B554" i="8"/>
  <c r="B555" i="8"/>
  <c r="B556" i="8"/>
  <c r="B557" i="8"/>
  <c r="B558" i="8"/>
  <c r="B559" i="8"/>
  <c r="B560" i="8"/>
  <c r="B561" i="8"/>
  <c r="B562" i="8"/>
  <c r="B563" i="8"/>
  <c r="B564" i="8"/>
  <c r="B565" i="8"/>
  <c r="B566" i="8"/>
  <c r="B567" i="8"/>
  <c r="B568" i="8"/>
  <c r="B569" i="8"/>
  <c r="B570" i="8"/>
  <c r="B571" i="8"/>
  <c r="B572" i="8"/>
  <c r="B573" i="8"/>
  <c r="B574" i="8"/>
  <c r="B575" i="8"/>
  <c r="B576" i="8"/>
  <c r="B577" i="8"/>
  <c r="B578" i="8"/>
  <c r="B579" i="8"/>
  <c r="B580" i="8"/>
  <c r="B581" i="8"/>
  <c r="B582" i="8"/>
  <c r="B583" i="8"/>
  <c r="B584" i="8"/>
  <c r="B585" i="8"/>
  <c r="B586" i="8"/>
  <c r="B587" i="8"/>
  <c r="B588" i="8"/>
  <c r="B589" i="8"/>
  <c r="B590" i="8"/>
  <c r="B591" i="8"/>
  <c r="B592" i="8"/>
  <c r="B593" i="8"/>
  <c r="B594" i="8"/>
  <c r="B595" i="8"/>
  <c r="B596" i="8"/>
  <c r="B597" i="8"/>
  <c r="B598" i="8"/>
  <c r="B599" i="8"/>
  <c r="B600" i="8"/>
  <c r="B601" i="8"/>
  <c r="B602" i="8"/>
  <c r="B603" i="8"/>
  <c r="B604" i="8"/>
  <c r="B605" i="8"/>
  <c r="B606" i="8"/>
  <c r="B607" i="8"/>
  <c r="B608" i="8"/>
  <c r="B609" i="8"/>
  <c r="B610" i="8"/>
  <c r="B611" i="8"/>
  <c r="B612" i="8"/>
  <c r="B613" i="8"/>
  <c r="B614" i="8"/>
  <c r="B615" i="8"/>
  <c r="B616" i="8"/>
  <c r="B617" i="8"/>
  <c r="B618" i="8"/>
  <c r="B619" i="8"/>
  <c r="B620" i="8"/>
  <c r="B621" i="8"/>
  <c r="B622" i="8"/>
  <c r="B623" i="8"/>
  <c r="B624" i="8"/>
  <c r="B625" i="8"/>
  <c r="B626" i="8"/>
  <c r="B627" i="8"/>
  <c r="B628" i="8"/>
  <c r="B629" i="8"/>
  <c r="B630" i="8"/>
  <c r="B631" i="8"/>
  <c r="B632" i="8"/>
  <c r="B633" i="8"/>
  <c r="B634" i="8"/>
  <c r="B635" i="8"/>
  <c r="B636" i="8"/>
  <c r="B637" i="8"/>
  <c r="B638" i="8"/>
  <c r="B639" i="8"/>
  <c r="B640" i="8"/>
  <c r="B641" i="8"/>
  <c r="B642" i="8"/>
  <c r="B643" i="8"/>
  <c r="B644" i="8"/>
  <c r="B645" i="8"/>
  <c r="B646" i="8"/>
  <c r="B647" i="8"/>
  <c r="B648" i="8"/>
  <c r="B649" i="8"/>
  <c r="B650" i="8"/>
  <c r="B651" i="8"/>
  <c r="B652" i="8"/>
  <c r="B653" i="8"/>
  <c r="B654" i="8"/>
  <c r="B655" i="8"/>
  <c r="B656" i="8"/>
  <c r="B657" i="8"/>
  <c r="B658" i="8"/>
  <c r="B659" i="8"/>
  <c r="B660" i="8"/>
  <c r="B661" i="8"/>
  <c r="B662" i="8"/>
  <c r="B663" i="8"/>
  <c r="B664" i="8"/>
  <c r="B665" i="8"/>
  <c r="B666" i="8"/>
  <c r="B667" i="8"/>
  <c r="B668" i="8"/>
  <c r="B669" i="8"/>
  <c r="B670" i="8"/>
  <c r="B671" i="8"/>
  <c r="B672" i="8"/>
  <c r="B673" i="8"/>
  <c r="B674" i="8"/>
  <c r="B675" i="8"/>
  <c r="B676" i="8"/>
  <c r="B677" i="8"/>
  <c r="B678" i="8"/>
  <c r="B679" i="8"/>
  <c r="B680" i="8"/>
  <c r="B681" i="8"/>
  <c r="B682" i="8"/>
  <c r="B683" i="8"/>
  <c r="B684" i="8"/>
  <c r="B685" i="8"/>
  <c r="B686" i="8"/>
  <c r="B687" i="8"/>
  <c r="B688" i="8"/>
  <c r="B689" i="8"/>
  <c r="B690" i="8"/>
  <c r="B691" i="8"/>
  <c r="B692" i="8"/>
  <c r="B693" i="8"/>
  <c r="B694" i="8"/>
  <c r="B695" i="8"/>
  <c r="B696" i="8"/>
  <c r="B697" i="8"/>
  <c r="B698" i="8"/>
  <c r="B699" i="8"/>
  <c r="B700" i="8"/>
  <c r="B701" i="8"/>
  <c r="B702" i="8"/>
  <c r="B703" i="8"/>
  <c r="B704" i="8"/>
  <c r="B705" i="8"/>
  <c r="B706" i="8"/>
  <c r="B707" i="8"/>
  <c r="B708" i="8"/>
  <c r="B709" i="8"/>
  <c r="B710" i="8"/>
  <c r="B711" i="8"/>
  <c r="B712" i="8"/>
  <c r="B713" i="8"/>
  <c r="B714" i="8"/>
  <c r="B715" i="8"/>
  <c r="B716" i="8"/>
  <c r="B717" i="8"/>
  <c r="B718" i="8"/>
  <c r="B719" i="8"/>
  <c r="B720" i="8"/>
  <c r="B721" i="8"/>
  <c r="B722" i="8"/>
  <c r="B723" i="8"/>
  <c r="B724" i="8"/>
  <c r="B725" i="8"/>
  <c r="B726" i="8"/>
  <c r="B727" i="8"/>
  <c r="B728" i="8"/>
  <c r="B729" i="8"/>
  <c r="B730" i="8"/>
  <c r="B731" i="8"/>
  <c r="B732" i="8"/>
  <c r="B733" i="8"/>
  <c r="B734" i="8"/>
  <c r="B735" i="8"/>
  <c r="B736" i="8"/>
  <c r="B737" i="8"/>
  <c r="B738" i="8"/>
  <c r="B739" i="8"/>
  <c r="B740" i="8"/>
  <c r="B741" i="8"/>
  <c r="B742" i="8"/>
  <c r="B743" i="8"/>
  <c r="B744" i="8"/>
  <c r="B745" i="8"/>
  <c r="B746" i="8"/>
  <c r="B747" i="8"/>
  <c r="B748" i="8"/>
  <c r="B749" i="8"/>
  <c r="B750" i="8"/>
  <c r="B751" i="8"/>
  <c r="B752" i="8"/>
  <c r="B753" i="8"/>
  <c r="B754" i="8"/>
  <c r="B755" i="8"/>
  <c r="B756" i="8"/>
  <c r="B757" i="8"/>
  <c r="B758" i="8"/>
  <c r="B759" i="8"/>
  <c r="B760" i="8"/>
  <c r="B761" i="8"/>
  <c r="B762" i="8"/>
  <c r="B763" i="8"/>
  <c r="B764" i="8"/>
  <c r="B765" i="8"/>
  <c r="B766" i="8"/>
  <c r="B767" i="8"/>
  <c r="B768" i="8"/>
  <c r="B769" i="8"/>
  <c r="B770" i="8"/>
  <c r="B771" i="8"/>
  <c r="B772" i="8"/>
  <c r="B773" i="8"/>
  <c r="B774" i="8"/>
  <c r="B775" i="8"/>
  <c r="B776" i="8"/>
  <c r="B777" i="8"/>
  <c r="B778" i="8"/>
  <c r="B779" i="8"/>
  <c r="B780" i="8"/>
  <c r="B781" i="8"/>
  <c r="B782" i="8"/>
  <c r="B783" i="8"/>
  <c r="B784" i="8"/>
  <c r="B785" i="8"/>
  <c r="B786" i="8"/>
  <c r="B15" i="8"/>
  <c r="E791" i="8" l="1"/>
  <c r="I18" i="14"/>
  <c r="BA791" i="8"/>
  <c r="I67" i="14"/>
  <c r="AS791" i="8"/>
  <c r="I59" i="14"/>
  <c r="AK791" i="8"/>
  <c r="I51" i="14"/>
  <c r="AC791" i="8"/>
  <c r="I42" i="14"/>
  <c r="U791" i="8"/>
  <c r="I34" i="14"/>
  <c r="BP791" i="8"/>
  <c r="I82" i="14"/>
  <c r="BH791" i="8"/>
  <c r="I74" i="14"/>
  <c r="AZ791" i="8"/>
  <c r="I66" i="14"/>
  <c r="AR791" i="8"/>
  <c r="I58" i="14"/>
  <c r="T791" i="8"/>
  <c r="I33" i="14"/>
  <c r="L791" i="8"/>
  <c r="I25" i="14"/>
  <c r="BO791" i="8"/>
  <c r="I81" i="14"/>
  <c r="BG791" i="8"/>
  <c r="I73" i="14"/>
  <c r="AY791" i="8"/>
  <c r="I65" i="14"/>
  <c r="AI791" i="8"/>
  <c r="I49" i="14"/>
  <c r="AA791" i="8"/>
  <c r="I40" i="14"/>
  <c r="S791" i="8"/>
  <c r="I32" i="14"/>
  <c r="K791" i="8"/>
  <c r="I24" i="14"/>
  <c r="BN791" i="8"/>
  <c r="I80" i="14"/>
  <c r="BF791" i="8"/>
  <c r="I72" i="14"/>
  <c r="AP791" i="8"/>
  <c r="I56" i="14"/>
  <c r="AH791" i="8"/>
  <c r="I48" i="14"/>
  <c r="Z791" i="8"/>
  <c r="I39" i="14"/>
  <c r="J791" i="8"/>
  <c r="I23" i="14"/>
  <c r="BM791" i="8"/>
  <c r="I79" i="14"/>
  <c r="BE791" i="8"/>
  <c r="I71" i="14"/>
  <c r="AW791" i="8"/>
  <c r="I63" i="14"/>
  <c r="AO791" i="8"/>
  <c r="I55" i="14"/>
  <c r="Q791" i="8"/>
  <c r="I30" i="14"/>
  <c r="I791" i="8"/>
  <c r="I22" i="14"/>
  <c r="BL791" i="8"/>
  <c r="I78" i="14"/>
  <c r="BD791" i="8"/>
  <c r="I70" i="14"/>
  <c r="AV791" i="8"/>
  <c r="I62" i="14"/>
  <c r="AN791" i="8"/>
  <c r="I54" i="14"/>
  <c r="AF791" i="8"/>
  <c r="I45" i="14"/>
  <c r="X791" i="8"/>
  <c r="I37" i="14"/>
  <c r="P791" i="8"/>
  <c r="I29" i="14"/>
  <c r="H791" i="8"/>
  <c r="I21" i="14"/>
  <c r="BK791" i="8"/>
  <c r="I77" i="14"/>
  <c r="BC791" i="8"/>
  <c r="I69" i="14"/>
  <c r="AU791" i="8"/>
  <c r="I61" i="14"/>
  <c r="AM791" i="8"/>
  <c r="I53" i="14"/>
  <c r="AE791" i="8"/>
  <c r="I44" i="14"/>
  <c r="W791" i="8"/>
  <c r="I36" i="14"/>
  <c r="O791" i="8"/>
  <c r="I28" i="14"/>
  <c r="G791" i="8"/>
  <c r="I20" i="14"/>
  <c r="BJ791" i="8"/>
  <c r="I76" i="14"/>
  <c r="BB791" i="8"/>
  <c r="I68" i="14"/>
  <c r="AL791" i="8"/>
  <c r="I52" i="14"/>
  <c r="AD791" i="8"/>
  <c r="I43" i="14"/>
  <c r="V791" i="8"/>
  <c r="I35" i="14"/>
  <c r="N791" i="8"/>
  <c r="I27" i="14"/>
  <c r="F791" i="8"/>
  <c r="I19" i="14"/>
  <c r="C18" i="8"/>
  <c r="CB18" i="8" s="1"/>
  <c r="C19" i="8"/>
  <c r="CB19" i="8" s="1"/>
  <c r="C20" i="8"/>
  <c r="CB20" i="8" s="1"/>
  <c r="C22" i="8"/>
  <c r="CB22" i="8" s="1"/>
  <c r="C23" i="8"/>
  <c r="CB23" i="8" s="1"/>
  <c r="C24" i="8"/>
  <c r="CB24" i="8" s="1"/>
  <c r="C25" i="8"/>
  <c r="CB25" i="8" s="1"/>
  <c r="C26" i="8"/>
  <c r="CB26" i="8" s="1"/>
  <c r="C27" i="8"/>
  <c r="CB27" i="8" s="1"/>
  <c r="C28" i="8"/>
  <c r="CB28" i="8" s="1"/>
  <c r="C29" i="8"/>
  <c r="CB29" i="8" s="1"/>
  <c r="C30" i="8"/>
  <c r="CB30" i="8" s="1"/>
  <c r="C31" i="8"/>
  <c r="CB31" i="8" s="1"/>
  <c r="C32" i="8"/>
  <c r="CB32" i="8" s="1"/>
  <c r="C33" i="8"/>
  <c r="CB33" i="8" s="1"/>
  <c r="C34" i="8"/>
  <c r="CB34" i="8" s="1"/>
  <c r="C35" i="8"/>
  <c r="CB35" i="8" s="1"/>
  <c r="C36" i="8"/>
  <c r="CB36" i="8" s="1"/>
  <c r="C38" i="8"/>
  <c r="CB38" i="8" s="1"/>
  <c r="C39" i="8"/>
  <c r="CB39" i="8" s="1"/>
  <c r="C40" i="8"/>
  <c r="CB40" i="8" s="1"/>
  <c r="C41" i="8"/>
  <c r="CB41" i="8" s="1"/>
  <c r="C42" i="8"/>
  <c r="CB42" i="8" s="1"/>
  <c r="C43" i="8"/>
  <c r="CB43" i="8" s="1"/>
  <c r="C44" i="8"/>
  <c r="CB44" i="8" s="1"/>
  <c r="C45" i="8"/>
  <c r="CB45" i="8" s="1"/>
  <c r="C46" i="8"/>
  <c r="CB46" i="8" s="1"/>
  <c r="C47" i="8"/>
  <c r="CB47" i="8" s="1"/>
  <c r="C48" i="8"/>
  <c r="CB48" i="8" s="1"/>
  <c r="C49" i="8"/>
  <c r="CB49" i="8" s="1"/>
  <c r="C51" i="8"/>
  <c r="CB51" i="8" s="1"/>
  <c r="C52" i="8"/>
  <c r="CB52" i="8" s="1"/>
  <c r="C55" i="8"/>
  <c r="CB55" i="8" s="1"/>
  <c r="C57" i="8"/>
  <c r="CB57" i="8" s="1"/>
  <c r="C60" i="8"/>
  <c r="CB60" i="8" s="1"/>
  <c r="C61" i="8"/>
  <c r="CB61" i="8" s="1"/>
  <c r="C62" i="8"/>
  <c r="CB62" i="8" s="1"/>
  <c r="C63" i="8"/>
  <c r="CB63" i="8" s="1"/>
  <c r="C64" i="8"/>
  <c r="CB64" i="8" s="1"/>
  <c r="C65" i="8"/>
  <c r="CB65" i="8" s="1"/>
  <c r="C66" i="8"/>
  <c r="CB66" i="8" s="1"/>
  <c r="C67" i="8"/>
  <c r="CB67" i="8" s="1"/>
  <c r="C68" i="8"/>
  <c r="CB68" i="8" s="1"/>
  <c r="C69" i="8"/>
  <c r="CB69" i="8" s="1"/>
  <c r="C72" i="8"/>
  <c r="CB72" i="8" s="1"/>
  <c r="C73" i="8"/>
  <c r="CB73" i="8" s="1"/>
  <c r="C76" i="8"/>
  <c r="CB76" i="8" s="1"/>
  <c r="C77" i="8"/>
  <c r="CB77" i="8" s="1"/>
  <c r="C78" i="8"/>
  <c r="CB78" i="8" s="1"/>
  <c r="C79" i="8"/>
  <c r="CB79" i="8" s="1"/>
  <c r="C80" i="8"/>
  <c r="CB80" i="8" s="1"/>
  <c r="C81" i="8"/>
  <c r="CB81" i="8" s="1"/>
  <c r="C82" i="8"/>
  <c r="CB82" i="8" s="1"/>
  <c r="C83" i="8"/>
  <c r="CB83" i="8" s="1"/>
  <c r="C84" i="8"/>
  <c r="CB84" i="8" s="1"/>
  <c r="C85" i="8"/>
  <c r="CB85" i="8" s="1"/>
  <c r="C86" i="8"/>
  <c r="CB86" i="8" s="1"/>
  <c r="C87" i="8"/>
  <c r="CB87" i="8" s="1"/>
  <c r="C88" i="8"/>
  <c r="CB88" i="8" s="1"/>
  <c r="C89" i="8"/>
  <c r="CB89" i="8" s="1"/>
  <c r="C90" i="8"/>
  <c r="CB90" i="8" s="1"/>
  <c r="C91" i="8"/>
  <c r="CB91" i="8" s="1"/>
  <c r="C92" i="8"/>
  <c r="CB92" i="8" s="1"/>
  <c r="C93" i="8"/>
  <c r="CB93" i="8" s="1"/>
  <c r="C94" i="8"/>
  <c r="CB94" i="8" s="1"/>
  <c r="C95" i="8"/>
  <c r="CB95" i="8" s="1"/>
  <c r="C96" i="8"/>
  <c r="CB96" i="8" s="1"/>
  <c r="C97" i="8"/>
  <c r="CB97" i="8" s="1"/>
  <c r="C98" i="8"/>
  <c r="CB98" i="8" s="1"/>
  <c r="C105" i="8"/>
  <c r="CB105" i="8" s="1"/>
  <c r="C106" i="8"/>
  <c r="CB106" i="8" s="1"/>
  <c r="C107" i="8"/>
  <c r="CB107" i="8" s="1"/>
  <c r="C108" i="8"/>
  <c r="CB108" i="8" s="1"/>
  <c r="C109" i="8"/>
  <c r="CB109" i="8" s="1"/>
  <c r="C111" i="8"/>
  <c r="CB111" i="8" s="1"/>
  <c r="C112" i="8"/>
  <c r="CB112" i="8" s="1"/>
  <c r="C114" i="8"/>
  <c r="CB114" i="8" s="1"/>
  <c r="C115" i="8"/>
  <c r="CB115" i="8" s="1"/>
  <c r="C116" i="8"/>
  <c r="CB116" i="8" s="1"/>
  <c r="C117" i="8"/>
  <c r="CB117" i="8" s="1"/>
  <c r="C118" i="8"/>
  <c r="CB118" i="8" s="1"/>
  <c r="C119" i="8"/>
  <c r="CB119" i="8" s="1"/>
  <c r="C120" i="8"/>
  <c r="CB120" i="8" s="1"/>
  <c r="C121" i="8"/>
  <c r="CB121" i="8" s="1"/>
  <c r="C122" i="8"/>
  <c r="CB122" i="8" s="1"/>
  <c r="C123" i="8"/>
  <c r="CB123" i="8" s="1"/>
  <c r="C124" i="8"/>
  <c r="CB124" i="8" s="1"/>
  <c r="C125" i="8"/>
  <c r="CB125" i="8" s="1"/>
  <c r="C126" i="8"/>
  <c r="CB126" i="8" s="1"/>
  <c r="C128" i="8"/>
  <c r="CB128" i="8" s="1"/>
  <c r="C129" i="8"/>
  <c r="CB129" i="8" s="1"/>
  <c r="C130" i="8"/>
  <c r="CB130" i="8" s="1"/>
  <c r="C132" i="8"/>
  <c r="CB132" i="8" s="1"/>
  <c r="C133" i="8"/>
  <c r="CB133" i="8" s="1"/>
  <c r="C134" i="8"/>
  <c r="CB134" i="8" s="1"/>
  <c r="C135" i="8"/>
  <c r="CB135" i="8" s="1"/>
  <c r="C136" i="8"/>
  <c r="CB136" i="8" s="1"/>
  <c r="C137" i="8"/>
  <c r="CB137" i="8" s="1"/>
  <c r="C138" i="8"/>
  <c r="CB138" i="8" s="1"/>
  <c r="C139" i="8"/>
  <c r="CB139" i="8" s="1"/>
  <c r="C140" i="8"/>
  <c r="CB140" i="8" s="1"/>
  <c r="C141" i="8"/>
  <c r="CB141" i="8" s="1"/>
  <c r="C142" i="8"/>
  <c r="CB142" i="8" s="1"/>
  <c r="C143" i="8"/>
  <c r="CB143" i="8" s="1"/>
  <c r="C144" i="8"/>
  <c r="CB144" i="8" s="1"/>
  <c r="C145" i="8"/>
  <c r="CB145" i="8" s="1"/>
  <c r="C147" i="8"/>
  <c r="CB147" i="8" s="1"/>
  <c r="C148" i="8"/>
  <c r="CB148" i="8" s="1"/>
  <c r="C150" i="8"/>
  <c r="CB150" i="8" s="1"/>
  <c r="C151" i="8"/>
  <c r="CB151" i="8" s="1"/>
  <c r="C154" i="8"/>
  <c r="CB154" i="8" s="1"/>
  <c r="C156" i="8"/>
  <c r="CB156" i="8" s="1"/>
  <c r="C161" i="8"/>
  <c r="CB161" i="8" s="1"/>
  <c r="C165" i="8"/>
  <c r="CB165" i="8" s="1"/>
  <c r="C166" i="8"/>
  <c r="CB166" i="8" s="1"/>
  <c r="C168" i="8"/>
  <c r="CB168" i="8" s="1"/>
  <c r="C169" i="8"/>
  <c r="CB169" i="8" s="1"/>
  <c r="C170" i="8"/>
  <c r="CB170" i="8" s="1"/>
  <c r="C171" i="8"/>
  <c r="CB171" i="8" s="1"/>
  <c r="C172" i="8"/>
  <c r="CB172" i="8" s="1"/>
  <c r="C173" i="8"/>
  <c r="CB173" i="8" s="1"/>
  <c r="C174" i="8"/>
  <c r="CB174" i="8" s="1"/>
  <c r="C175" i="8"/>
  <c r="CB175" i="8" s="1"/>
  <c r="C176" i="8"/>
  <c r="CB176" i="8" s="1"/>
  <c r="C177" i="8"/>
  <c r="CB177" i="8" s="1"/>
  <c r="C179" i="8"/>
  <c r="CB179" i="8" s="1"/>
  <c r="C180" i="8"/>
  <c r="CB180" i="8" s="1"/>
  <c r="C181" i="8"/>
  <c r="CB181" i="8" s="1"/>
  <c r="C182" i="8"/>
  <c r="CB182" i="8" s="1"/>
  <c r="C183" i="8"/>
  <c r="CB183" i="8" s="1"/>
  <c r="C184" i="8"/>
  <c r="CB184" i="8" s="1"/>
  <c r="C185" i="8"/>
  <c r="CB185" i="8" s="1"/>
  <c r="C186" i="8"/>
  <c r="CB186" i="8" s="1"/>
  <c r="C187" i="8"/>
  <c r="CB187" i="8" s="1"/>
  <c r="C188" i="8"/>
  <c r="CB188" i="8" s="1"/>
  <c r="C189" i="8"/>
  <c r="CB189" i="8" s="1"/>
  <c r="C190" i="8"/>
  <c r="CB190" i="8" s="1"/>
  <c r="C191" i="8"/>
  <c r="CB191" i="8" s="1"/>
  <c r="C192" i="8"/>
  <c r="CB192" i="8" s="1"/>
  <c r="C193" i="8"/>
  <c r="CB193" i="8" s="1"/>
  <c r="C194" i="8"/>
  <c r="CB194" i="8" s="1"/>
  <c r="C195" i="8"/>
  <c r="CB195" i="8" s="1"/>
  <c r="C196" i="8"/>
  <c r="CB196" i="8" s="1"/>
  <c r="C197" i="8"/>
  <c r="CB197" i="8" s="1"/>
  <c r="C198" i="8"/>
  <c r="CB198" i="8" s="1"/>
  <c r="C199" i="8"/>
  <c r="CB199" i="8" s="1"/>
  <c r="C200" i="8"/>
  <c r="CB200" i="8" s="1"/>
  <c r="C202" i="8"/>
  <c r="CB202" i="8" s="1"/>
  <c r="C204" i="8"/>
  <c r="CB204" i="8" s="1"/>
  <c r="C205" i="8"/>
  <c r="CB205" i="8" s="1"/>
  <c r="C206" i="8"/>
  <c r="CB206" i="8" s="1"/>
  <c r="C207" i="8"/>
  <c r="CB207" i="8" s="1"/>
  <c r="C208" i="8"/>
  <c r="CB208" i="8" s="1"/>
  <c r="C209" i="8"/>
  <c r="CB209" i="8" s="1"/>
  <c r="C210" i="8"/>
  <c r="CB210" i="8" s="1"/>
  <c r="C211" i="8"/>
  <c r="CB211" i="8" s="1"/>
  <c r="C214" i="8"/>
  <c r="CB214" i="8" s="1"/>
  <c r="C215" i="8"/>
  <c r="CB215" i="8" s="1"/>
  <c r="C216" i="8"/>
  <c r="CB216" i="8" s="1"/>
  <c r="C217" i="8"/>
  <c r="CB217" i="8" s="1"/>
  <c r="C218" i="8"/>
  <c r="CB218" i="8" s="1"/>
  <c r="C219" i="8"/>
  <c r="CB219" i="8" s="1"/>
  <c r="C220" i="8"/>
  <c r="CB220" i="8" s="1"/>
  <c r="C221" i="8"/>
  <c r="CB221" i="8" s="1"/>
  <c r="C222" i="8"/>
  <c r="CB222" i="8" s="1"/>
  <c r="C223" i="8"/>
  <c r="CB223" i="8" s="1"/>
  <c r="C224" i="8"/>
  <c r="CB224" i="8" s="1"/>
  <c r="C226" i="8"/>
  <c r="CB226" i="8" s="1"/>
  <c r="C227" i="8"/>
  <c r="CB227" i="8" s="1"/>
  <c r="C228" i="8"/>
  <c r="CB228" i="8" s="1"/>
  <c r="C232" i="8"/>
  <c r="CB232" i="8" s="1"/>
  <c r="C233" i="8"/>
  <c r="CB233" i="8" s="1"/>
  <c r="C234" i="8"/>
  <c r="CB234" i="8" s="1"/>
  <c r="C236" i="8"/>
  <c r="CB236" i="8" s="1"/>
  <c r="C241" i="8"/>
  <c r="CB241" i="8" s="1"/>
  <c r="C244" i="8"/>
  <c r="CB244" i="8" s="1"/>
  <c r="C245" i="8"/>
  <c r="CB245" i="8" s="1"/>
  <c r="C247" i="8"/>
  <c r="CB247" i="8" s="1"/>
  <c r="C248" i="8"/>
  <c r="CB248" i="8" s="1"/>
  <c r="C249" i="8"/>
  <c r="CB249" i="8" s="1"/>
  <c r="C252" i="8"/>
  <c r="CB252" i="8" s="1"/>
  <c r="C253" i="8"/>
  <c r="CB253" i="8" s="1"/>
  <c r="C254" i="8"/>
  <c r="CB254" i="8" s="1"/>
  <c r="C255" i="8"/>
  <c r="CB255" i="8" s="1"/>
  <c r="C256" i="8"/>
  <c r="CB256" i="8" s="1"/>
  <c r="C257" i="8"/>
  <c r="CB257" i="8" s="1"/>
  <c r="C258" i="8"/>
  <c r="CB258" i="8" s="1"/>
  <c r="C259" i="8"/>
  <c r="CB259" i="8" s="1"/>
  <c r="C260" i="8"/>
  <c r="CB260" i="8" s="1"/>
  <c r="C261" i="8"/>
  <c r="CB261" i="8" s="1"/>
  <c r="C262" i="8"/>
  <c r="CB262" i="8" s="1"/>
  <c r="C263" i="8"/>
  <c r="CB263" i="8" s="1"/>
  <c r="C264" i="8"/>
  <c r="CB264" i="8" s="1"/>
  <c r="C265" i="8"/>
  <c r="CB265" i="8" s="1"/>
  <c r="C267" i="8"/>
  <c r="CB267" i="8" s="1"/>
  <c r="C268" i="8"/>
  <c r="CB268" i="8" s="1"/>
  <c r="C269" i="8"/>
  <c r="CB269" i="8" s="1"/>
  <c r="C270" i="8"/>
  <c r="CB270" i="8" s="1"/>
  <c r="C271" i="8"/>
  <c r="CB271" i="8" s="1"/>
  <c r="C272" i="8"/>
  <c r="CB272" i="8" s="1"/>
  <c r="C273" i="8"/>
  <c r="CB273" i="8" s="1"/>
  <c r="C274" i="8"/>
  <c r="CB274" i="8" s="1"/>
  <c r="C276" i="8"/>
  <c r="CB276" i="8" s="1"/>
  <c r="C279" i="8"/>
  <c r="CB279" i="8" s="1"/>
  <c r="C281" i="8"/>
  <c r="CB281" i="8" s="1"/>
  <c r="C283" i="8"/>
  <c r="CB283" i="8" s="1"/>
  <c r="C284" i="8"/>
  <c r="CB284" i="8" s="1"/>
  <c r="C285" i="8"/>
  <c r="CB285" i="8" s="1"/>
  <c r="C286" i="8"/>
  <c r="CB286" i="8" s="1"/>
  <c r="C287" i="8"/>
  <c r="CB287" i="8" s="1"/>
  <c r="C289" i="8"/>
  <c r="CB289" i="8" s="1"/>
  <c r="C290" i="8"/>
  <c r="CB290" i="8" s="1"/>
  <c r="C291" i="8"/>
  <c r="CB291" i="8" s="1"/>
  <c r="C292" i="8"/>
  <c r="CB292" i="8" s="1"/>
  <c r="C295" i="8"/>
  <c r="CB295" i="8" s="1"/>
  <c r="C299" i="8"/>
  <c r="CB299" i="8" s="1"/>
  <c r="C300" i="8"/>
  <c r="CB300" i="8" s="1"/>
  <c r="C301" i="8"/>
  <c r="CB301" i="8" s="1"/>
  <c r="C302" i="8"/>
  <c r="CB302" i="8" s="1"/>
  <c r="C303" i="8"/>
  <c r="CB303" i="8" s="1"/>
  <c r="C304" i="8"/>
  <c r="CB304" i="8" s="1"/>
  <c r="C305" i="8"/>
  <c r="CB305" i="8" s="1"/>
  <c r="C306" i="8"/>
  <c r="CB306" i="8" s="1"/>
  <c r="C307" i="8"/>
  <c r="CB307" i="8" s="1"/>
  <c r="C308" i="8"/>
  <c r="CB308" i="8" s="1"/>
  <c r="C309" i="8"/>
  <c r="CB309" i="8" s="1"/>
  <c r="C310" i="8"/>
  <c r="CB310" i="8" s="1"/>
  <c r="C311" i="8"/>
  <c r="CB311" i="8" s="1"/>
  <c r="C312" i="8"/>
  <c r="CB312" i="8" s="1"/>
  <c r="C313" i="8"/>
  <c r="CB313" i="8" s="1"/>
  <c r="C314" i="8"/>
  <c r="CB314" i="8" s="1"/>
  <c r="C315" i="8"/>
  <c r="CB315" i="8" s="1"/>
  <c r="C316" i="8"/>
  <c r="CB316" i="8" s="1"/>
  <c r="C317" i="8"/>
  <c r="CB317" i="8" s="1"/>
  <c r="C318" i="8"/>
  <c r="CB318" i="8" s="1"/>
  <c r="C319" i="8"/>
  <c r="CB319" i="8" s="1"/>
  <c r="C320" i="8"/>
  <c r="CB320" i="8" s="1"/>
  <c r="C321" i="8"/>
  <c r="CB321" i="8" s="1"/>
  <c r="C322" i="8"/>
  <c r="CB322" i="8" s="1"/>
  <c r="C323" i="8"/>
  <c r="CB323" i="8" s="1"/>
  <c r="C325" i="8"/>
  <c r="CB325" i="8" s="1"/>
  <c r="C326" i="8"/>
  <c r="CB326" i="8" s="1"/>
  <c r="C327" i="8"/>
  <c r="CB327" i="8" s="1"/>
  <c r="C328" i="8"/>
  <c r="CB328" i="8" s="1"/>
  <c r="C329" i="8"/>
  <c r="CB329" i="8" s="1"/>
  <c r="C330" i="8"/>
  <c r="CB330" i="8" s="1"/>
  <c r="C331" i="8"/>
  <c r="CB331" i="8" s="1"/>
  <c r="C333" i="8"/>
  <c r="CB333" i="8" s="1"/>
  <c r="C334" i="8"/>
  <c r="CB334" i="8" s="1"/>
  <c r="C336" i="8"/>
  <c r="CB336" i="8" s="1"/>
  <c r="C337" i="8"/>
  <c r="CB337" i="8" s="1"/>
  <c r="C338" i="8"/>
  <c r="CB338" i="8" s="1"/>
  <c r="C340" i="8"/>
  <c r="CB340" i="8" s="1"/>
  <c r="C341" i="8"/>
  <c r="CB341" i="8" s="1"/>
  <c r="C342" i="8"/>
  <c r="CB342" i="8" s="1"/>
  <c r="C344" i="8"/>
  <c r="CB344" i="8" s="1"/>
  <c r="C345" i="8"/>
  <c r="CB345" i="8" s="1"/>
  <c r="C346" i="8"/>
  <c r="CB346" i="8" s="1"/>
  <c r="C347" i="8"/>
  <c r="CB347" i="8" s="1"/>
  <c r="C351" i="8"/>
  <c r="CB351" i="8" s="1"/>
  <c r="C356" i="8"/>
  <c r="CB356" i="8" s="1"/>
  <c r="C361" i="8"/>
  <c r="CB361" i="8" s="1"/>
  <c r="C363" i="8"/>
  <c r="CB363" i="8" s="1"/>
  <c r="C364" i="8"/>
  <c r="CB364" i="8" s="1"/>
  <c r="C365" i="8"/>
  <c r="CB365" i="8" s="1"/>
  <c r="C366" i="8"/>
  <c r="CB366" i="8" s="1"/>
  <c r="C367" i="8"/>
  <c r="CB367" i="8" s="1"/>
  <c r="C368" i="8"/>
  <c r="CB368" i="8" s="1"/>
  <c r="C369" i="8"/>
  <c r="CB369" i="8" s="1"/>
  <c r="C370" i="8"/>
  <c r="CB370" i="8" s="1"/>
  <c r="C371" i="8"/>
  <c r="CB371" i="8" s="1"/>
  <c r="C373" i="8"/>
  <c r="CB373" i="8" s="1"/>
  <c r="C374" i="8"/>
  <c r="CB374" i="8" s="1"/>
  <c r="C376" i="8"/>
  <c r="CB376" i="8" s="1"/>
  <c r="C377" i="8"/>
  <c r="CB377" i="8" s="1"/>
  <c r="C378" i="8"/>
  <c r="CB378" i="8" s="1"/>
  <c r="C379" i="8"/>
  <c r="CB379" i="8" s="1"/>
  <c r="C380" i="8"/>
  <c r="CB380" i="8" s="1"/>
  <c r="C381" i="8"/>
  <c r="CB381" i="8" s="1"/>
  <c r="C382" i="8"/>
  <c r="CB382" i="8" s="1"/>
  <c r="C383" i="8"/>
  <c r="CB383" i="8" s="1"/>
  <c r="C384" i="8"/>
  <c r="CB384" i="8" s="1"/>
  <c r="C385" i="8"/>
  <c r="CB385" i="8" s="1"/>
  <c r="C388" i="8"/>
  <c r="CB388" i="8" s="1"/>
  <c r="C389" i="8"/>
  <c r="CB389" i="8" s="1"/>
  <c r="C391" i="8"/>
  <c r="CB391" i="8" s="1"/>
  <c r="C392" i="8"/>
  <c r="CB392" i="8" s="1"/>
  <c r="C395" i="8"/>
  <c r="CB395" i="8" s="1"/>
  <c r="C398" i="8"/>
  <c r="CB398" i="8" s="1"/>
  <c r="C399" i="8"/>
  <c r="CB399" i="8" s="1"/>
  <c r="C402" i="8"/>
  <c r="CB402" i="8" s="1"/>
  <c r="C405" i="8"/>
  <c r="CB405" i="8" s="1"/>
  <c r="C406" i="8"/>
  <c r="CB406" i="8" s="1"/>
  <c r="C407" i="8"/>
  <c r="CB407" i="8" s="1"/>
  <c r="C408" i="8"/>
  <c r="CB408" i="8" s="1"/>
  <c r="C410" i="8"/>
  <c r="CB410" i="8" s="1"/>
  <c r="C413" i="8"/>
  <c r="CB413" i="8" s="1"/>
  <c r="C414" i="8"/>
  <c r="CB414" i="8" s="1"/>
  <c r="C415" i="8"/>
  <c r="CB415" i="8" s="1"/>
  <c r="C416" i="8"/>
  <c r="CB416" i="8" s="1"/>
  <c r="C417" i="8"/>
  <c r="CB417" i="8" s="1"/>
  <c r="C419" i="8"/>
  <c r="CB419" i="8" s="1"/>
  <c r="C421" i="8"/>
  <c r="CB421" i="8" s="1"/>
  <c r="C422" i="8"/>
  <c r="CB422" i="8" s="1"/>
  <c r="C423" i="8"/>
  <c r="CB423" i="8" s="1"/>
  <c r="C424" i="8"/>
  <c r="CB424" i="8" s="1"/>
  <c r="C425" i="8"/>
  <c r="CB425" i="8" s="1"/>
  <c r="C426" i="8"/>
  <c r="CB426" i="8" s="1"/>
  <c r="C428" i="8"/>
  <c r="CB428" i="8" s="1"/>
  <c r="C429" i="8"/>
  <c r="CB429" i="8" s="1"/>
  <c r="C431" i="8"/>
  <c r="CB431" i="8" s="1"/>
  <c r="C433" i="8"/>
  <c r="CB433" i="8" s="1"/>
  <c r="C434" i="8"/>
  <c r="CB434" i="8" s="1"/>
  <c r="C435" i="8"/>
  <c r="CB435" i="8" s="1"/>
  <c r="C436" i="8"/>
  <c r="CB436" i="8" s="1"/>
  <c r="C438" i="8"/>
  <c r="CB438" i="8" s="1"/>
  <c r="C439" i="8"/>
  <c r="CB439" i="8" s="1"/>
  <c r="C440" i="8"/>
  <c r="CB440" i="8" s="1"/>
  <c r="C442" i="8"/>
  <c r="CB442" i="8" s="1"/>
  <c r="C443" i="8"/>
  <c r="CB443" i="8" s="1"/>
  <c r="C445" i="8"/>
  <c r="CB445" i="8" s="1"/>
  <c r="C446" i="8"/>
  <c r="CB446" i="8" s="1"/>
  <c r="C447" i="8"/>
  <c r="CB447" i="8" s="1"/>
  <c r="C449" i="8"/>
  <c r="CB449" i="8" s="1"/>
  <c r="C451" i="8"/>
  <c r="CB451" i="8" s="1"/>
  <c r="C452" i="8"/>
  <c r="CB452" i="8" s="1"/>
  <c r="C453" i="8"/>
  <c r="CB453" i="8" s="1"/>
  <c r="C454" i="8"/>
  <c r="CB454" i="8" s="1"/>
  <c r="C455" i="8"/>
  <c r="CB455" i="8" s="1"/>
  <c r="C456" i="8"/>
  <c r="CB456" i="8" s="1"/>
  <c r="C457" i="8"/>
  <c r="CB457" i="8" s="1"/>
  <c r="C458" i="8"/>
  <c r="CB458" i="8" s="1"/>
  <c r="C459" i="8"/>
  <c r="CB459" i="8" s="1"/>
  <c r="C460" i="8"/>
  <c r="CB460" i="8" s="1"/>
  <c r="C462" i="8"/>
  <c r="CB462" i="8" s="1"/>
  <c r="C463" i="8"/>
  <c r="CB463" i="8" s="1"/>
  <c r="C465" i="8"/>
  <c r="CB465" i="8" s="1"/>
  <c r="C468" i="8"/>
  <c r="CB468" i="8" s="1"/>
  <c r="C470" i="8"/>
  <c r="CB470" i="8" s="1"/>
  <c r="C471" i="8"/>
  <c r="CB471" i="8" s="1"/>
  <c r="C472" i="8"/>
  <c r="CB472" i="8" s="1"/>
  <c r="C473" i="8"/>
  <c r="CB473" i="8" s="1"/>
  <c r="C474" i="8"/>
  <c r="CB474" i="8" s="1"/>
  <c r="C477" i="8"/>
  <c r="CB477" i="8" s="1"/>
  <c r="C478" i="8"/>
  <c r="CB478" i="8" s="1"/>
  <c r="C479" i="8"/>
  <c r="CB479" i="8" s="1"/>
  <c r="C480" i="8"/>
  <c r="CB480" i="8" s="1"/>
  <c r="C481" i="8"/>
  <c r="CB481" i="8" s="1"/>
  <c r="C483" i="8"/>
  <c r="CB483" i="8" s="1"/>
  <c r="C485" i="8"/>
  <c r="CB485" i="8" s="1"/>
  <c r="C487" i="8"/>
  <c r="CB487" i="8" s="1"/>
  <c r="C488" i="8"/>
  <c r="CB488" i="8" s="1"/>
  <c r="C490" i="8"/>
  <c r="CB490" i="8" s="1"/>
  <c r="C493" i="8"/>
  <c r="CB493" i="8" s="1"/>
  <c r="C494" i="8"/>
  <c r="CB494" i="8" s="1"/>
  <c r="C496" i="8"/>
  <c r="CB496" i="8" s="1"/>
  <c r="C498" i="8"/>
  <c r="CB498" i="8" s="1"/>
  <c r="C499" i="8"/>
  <c r="CB499" i="8" s="1"/>
  <c r="C500" i="8"/>
  <c r="CB500" i="8" s="1"/>
  <c r="C502" i="8"/>
  <c r="CB502" i="8" s="1"/>
  <c r="C503" i="8"/>
  <c r="CB503" i="8" s="1"/>
  <c r="C504" i="8"/>
  <c r="CB504" i="8" s="1"/>
  <c r="C505" i="8"/>
  <c r="CB505" i="8" s="1"/>
  <c r="C506" i="8"/>
  <c r="CB506" i="8" s="1"/>
  <c r="C507" i="8"/>
  <c r="CB507" i="8" s="1"/>
  <c r="C509" i="8"/>
  <c r="CB509" i="8" s="1"/>
  <c r="C510" i="8"/>
  <c r="CB510" i="8" s="1"/>
  <c r="C511" i="8"/>
  <c r="CB511" i="8" s="1"/>
  <c r="C513" i="8"/>
  <c r="CB513" i="8" s="1"/>
  <c r="C516" i="8"/>
  <c r="CB516" i="8" s="1"/>
  <c r="C517" i="8"/>
  <c r="CB517" i="8" s="1"/>
  <c r="C522" i="8"/>
  <c r="CB522" i="8" s="1"/>
  <c r="C523" i="8"/>
  <c r="CB523" i="8" s="1"/>
  <c r="C526" i="8"/>
  <c r="CB526" i="8" s="1"/>
  <c r="C529" i="8"/>
  <c r="CB529" i="8" s="1"/>
  <c r="C530" i="8"/>
  <c r="CB530" i="8" s="1"/>
  <c r="C531" i="8"/>
  <c r="CB531" i="8" s="1"/>
  <c r="C532" i="8"/>
  <c r="CB532" i="8" s="1"/>
  <c r="C533" i="8"/>
  <c r="CB533" i="8" s="1"/>
  <c r="C534" i="8"/>
  <c r="CB534" i="8" s="1"/>
  <c r="C535" i="8"/>
  <c r="CB535" i="8" s="1"/>
  <c r="C537" i="8"/>
  <c r="CB537" i="8" s="1"/>
  <c r="C538" i="8"/>
  <c r="CB538" i="8" s="1"/>
  <c r="C539" i="8"/>
  <c r="CB539" i="8" s="1"/>
  <c r="C540" i="8"/>
  <c r="CB540" i="8" s="1"/>
  <c r="C542" i="8"/>
  <c r="CB542" i="8" s="1"/>
  <c r="C543" i="8"/>
  <c r="CB543" i="8" s="1"/>
  <c r="C545" i="8"/>
  <c r="CB545" i="8" s="1"/>
  <c r="C547" i="8"/>
  <c r="CB547" i="8" s="1"/>
  <c r="C548" i="8"/>
  <c r="CB548" i="8" s="1"/>
  <c r="C549" i="8"/>
  <c r="CB549" i="8" s="1"/>
  <c r="C552" i="8"/>
  <c r="CB552" i="8" s="1"/>
  <c r="C553" i="8"/>
  <c r="CB553" i="8" s="1"/>
  <c r="C554" i="8"/>
  <c r="CB554" i="8" s="1"/>
  <c r="C555" i="8"/>
  <c r="CB555" i="8" s="1"/>
  <c r="C556" i="8"/>
  <c r="CB556" i="8" s="1"/>
  <c r="C559" i="8"/>
  <c r="CB559" i="8" s="1"/>
  <c r="C560" i="8"/>
  <c r="CB560" i="8" s="1"/>
  <c r="C561" i="8"/>
  <c r="CB561" i="8" s="1"/>
  <c r="C562" i="8"/>
  <c r="CB562" i="8" s="1"/>
  <c r="C563" i="8"/>
  <c r="CB563" i="8" s="1"/>
  <c r="C564" i="8"/>
  <c r="CB564" i="8" s="1"/>
  <c r="C565" i="8"/>
  <c r="CB565" i="8" s="1"/>
  <c r="C567" i="8"/>
  <c r="CB567" i="8" s="1"/>
  <c r="C568" i="8"/>
  <c r="CB568" i="8" s="1"/>
  <c r="C569" i="8"/>
  <c r="CB569" i="8" s="1"/>
  <c r="C570" i="8"/>
  <c r="CB570" i="8" s="1"/>
  <c r="C571" i="8"/>
  <c r="CB571" i="8" s="1"/>
  <c r="C572" i="8"/>
  <c r="CB572" i="8" s="1"/>
  <c r="C573" i="8"/>
  <c r="CB573" i="8" s="1"/>
  <c r="C574" i="8"/>
  <c r="CB574" i="8" s="1"/>
  <c r="C575" i="8"/>
  <c r="CB575" i="8" s="1"/>
  <c r="C576" i="8"/>
  <c r="CB576" i="8" s="1"/>
  <c r="C577" i="8"/>
  <c r="CB577" i="8" s="1"/>
  <c r="C578" i="8"/>
  <c r="CB578" i="8" s="1"/>
  <c r="C580" i="8"/>
  <c r="CB580" i="8" s="1"/>
  <c r="C582" i="8"/>
  <c r="CB582" i="8" s="1"/>
  <c r="C584" i="8"/>
  <c r="CB584" i="8" s="1"/>
  <c r="C585" i="8"/>
  <c r="CB585" i="8" s="1"/>
  <c r="C586" i="8"/>
  <c r="CB586" i="8" s="1"/>
  <c r="C587" i="8"/>
  <c r="CB587" i="8" s="1"/>
  <c r="C588" i="8"/>
  <c r="CB588" i="8" s="1"/>
  <c r="C590" i="8"/>
  <c r="CB590" i="8" s="1"/>
  <c r="C592" i="8"/>
  <c r="CB592" i="8" s="1"/>
  <c r="C594" i="8"/>
  <c r="CB594" i="8" s="1"/>
  <c r="C595" i="8"/>
  <c r="CB595" i="8" s="1"/>
  <c r="C596" i="8"/>
  <c r="CB596" i="8" s="1"/>
  <c r="C597" i="8"/>
  <c r="CB597" i="8" s="1"/>
  <c r="C598" i="8"/>
  <c r="CB598" i="8" s="1"/>
  <c r="C599" i="8"/>
  <c r="CB599" i="8" s="1"/>
  <c r="C600" i="8"/>
  <c r="CB600" i="8" s="1"/>
  <c r="C601" i="8"/>
  <c r="CB601" i="8" s="1"/>
  <c r="C602" i="8"/>
  <c r="CB602" i="8" s="1"/>
  <c r="C603" i="8"/>
  <c r="CB603" i="8" s="1"/>
  <c r="C604" i="8"/>
  <c r="CB604" i="8" s="1"/>
  <c r="C605" i="8"/>
  <c r="CB605" i="8" s="1"/>
  <c r="C606" i="8"/>
  <c r="CB606" i="8" s="1"/>
  <c r="C607" i="8"/>
  <c r="CB607" i="8" s="1"/>
  <c r="C608" i="8"/>
  <c r="CB608" i="8" s="1"/>
  <c r="C610" i="8"/>
  <c r="CB610" i="8" s="1"/>
  <c r="C611" i="8"/>
  <c r="CB611" i="8" s="1"/>
  <c r="C613" i="8"/>
  <c r="CB613" i="8" s="1"/>
  <c r="C615" i="8"/>
  <c r="CB615" i="8" s="1"/>
  <c r="C616" i="8"/>
  <c r="CB616" i="8" s="1"/>
  <c r="C617" i="8"/>
  <c r="CB617" i="8" s="1"/>
  <c r="C619" i="8"/>
  <c r="CB619" i="8" s="1"/>
  <c r="C620" i="8"/>
  <c r="CB620" i="8" s="1"/>
  <c r="C621" i="8"/>
  <c r="CB621" i="8" s="1"/>
  <c r="C622" i="8"/>
  <c r="CB622" i="8" s="1"/>
  <c r="C626" i="8"/>
  <c r="CB626" i="8" s="1"/>
  <c r="C627" i="8"/>
  <c r="CB627" i="8" s="1"/>
  <c r="C628" i="8"/>
  <c r="CB628" i="8" s="1"/>
  <c r="C629" i="8"/>
  <c r="CB629" i="8" s="1"/>
  <c r="C630" i="8"/>
  <c r="CB630" i="8" s="1"/>
  <c r="C631" i="8"/>
  <c r="CB631" i="8" s="1"/>
  <c r="C632" i="8"/>
  <c r="CB632" i="8" s="1"/>
  <c r="C633" i="8"/>
  <c r="CB633" i="8" s="1"/>
  <c r="C634" i="8"/>
  <c r="CB634" i="8" s="1"/>
  <c r="C635" i="8"/>
  <c r="CB635" i="8" s="1"/>
  <c r="C637" i="8"/>
  <c r="CB637" i="8" s="1"/>
  <c r="C638" i="8"/>
  <c r="CB638" i="8" s="1"/>
  <c r="C639" i="8"/>
  <c r="CB639" i="8" s="1"/>
  <c r="C640" i="8"/>
  <c r="CB640" i="8" s="1"/>
  <c r="C641" i="8"/>
  <c r="CB641" i="8" s="1"/>
  <c r="C642" i="8"/>
  <c r="CB642" i="8" s="1"/>
  <c r="C643" i="8"/>
  <c r="CB643" i="8" s="1"/>
  <c r="C644" i="8"/>
  <c r="CB644" i="8" s="1"/>
  <c r="C645" i="8"/>
  <c r="CB645" i="8" s="1"/>
  <c r="C647" i="8"/>
  <c r="CB647" i="8" s="1"/>
  <c r="C648" i="8"/>
  <c r="CB648" i="8" s="1"/>
  <c r="C649" i="8"/>
  <c r="CB649" i="8" s="1"/>
  <c r="C650" i="8"/>
  <c r="CB650" i="8" s="1"/>
  <c r="C653" i="8"/>
  <c r="CB653" i="8" s="1"/>
  <c r="C654" i="8"/>
  <c r="CB654" i="8" s="1"/>
  <c r="C655" i="8"/>
  <c r="CB655" i="8" s="1"/>
  <c r="C656" i="8"/>
  <c r="CB656" i="8" s="1"/>
  <c r="C657" i="8"/>
  <c r="CB657" i="8" s="1"/>
  <c r="C659" i="8"/>
  <c r="CB659" i="8" s="1"/>
  <c r="C662" i="8"/>
  <c r="CB662" i="8" s="1"/>
  <c r="C663" i="8"/>
  <c r="CB663" i="8" s="1"/>
  <c r="C665" i="8"/>
  <c r="CB665" i="8" s="1"/>
  <c r="C666" i="8"/>
  <c r="CB666" i="8" s="1"/>
  <c r="C667" i="8"/>
  <c r="CB667" i="8" s="1"/>
  <c r="C668" i="8"/>
  <c r="CB668" i="8" s="1"/>
  <c r="C669" i="8"/>
  <c r="CB669" i="8" s="1"/>
  <c r="C670" i="8"/>
  <c r="CB670" i="8" s="1"/>
  <c r="C672" i="8"/>
  <c r="CB672" i="8" s="1"/>
  <c r="C674" i="8"/>
  <c r="CB674" i="8" s="1"/>
  <c r="C675" i="8"/>
  <c r="CB675" i="8" s="1"/>
  <c r="C676" i="8"/>
  <c r="CB676" i="8" s="1"/>
  <c r="C677" i="8"/>
  <c r="CB677" i="8" s="1"/>
  <c r="C678" i="8"/>
  <c r="CB678" i="8" s="1"/>
  <c r="C679" i="8"/>
  <c r="CB679" i="8" s="1"/>
  <c r="C680" i="8"/>
  <c r="CB680" i="8" s="1"/>
  <c r="C681" i="8"/>
  <c r="CB681" i="8" s="1"/>
  <c r="C682" i="8"/>
  <c r="CB682" i="8" s="1"/>
  <c r="C683" i="8"/>
  <c r="CB683" i="8" s="1"/>
  <c r="C684" i="8"/>
  <c r="CB684" i="8" s="1"/>
  <c r="C685" i="8"/>
  <c r="CB685" i="8" s="1"/>
  <c r="C686" i="8"/>
  <c r="CB686" i="8" s="1"/>
  <c r="C688" i="8"/>
  <c r="CB688" i="8" s="1"/>
  <c r="C689" i="8"/>
  <c r="CB689" i="8" s="1"/>
  <c r="C690" i="8"/>
  <c r="CB690" i="8" s="1"/>
  <c r="C693" i="8"/>
  <c r="CB693" i="8" s="1"/>
  <c r="C694" i="8"/>
  <c r="CB694" i="8" s="1"/>
  <c r="C696" i="8"/>
  <c r="CB696" i="8" s="1"/>
  <c r="C698" i="8"/>
  <c r="CB698" i="8" s="1"/>
  <c r="C699" i="8"/>
  <c r="CB699" i="8" s="1"/>
  <c r="C700" i="8"/>
  <c r="CB700" i="8" s="1"/>
  <c r="C701" i="8"/>
  <c r="CB701" i="8" s="1"/>
  <c r="C704" i="8"/>
  <c r="CB704" i="8" s="1"/>
  <c r="C705" i="8"/>
  <c r="CB705" i="8" s="1"/>
  <c r="C706" i="8"/>
  <c r="CB706" i="8" s="1"/>
  <c r="C707" i="8"/>
  <c r="CB707" i="8" s="1"/>
  <c r="C708" i="8"/>
  <c r="CB708" i="8" s="1"/>
  <c r="C709" i="8"/>
  <c r="CB709" i="8" s="1"/>
  <c r="C710" i="8"/>
  <c r="CB710" i="8" s="1"/>
  <c r="C711" i="8"/>
  <c r="CB711" i="8" s="1"/>
  <c r="C712" i="8"/>
  <c r="CB712" i="8" s="1"/>
  <c r="C713" i="8"/>
  <c r="CB713" i="8" s="1"/>
  <c r="C714" i="8"/>
  <c r="CB714" i="8" s="1"/>
  <c r="C715" i="8"/>
  <c r="CB715" i="8" s="1"/>
  <c r="C716" i="8"/>
  <c r="CB716" i="8" s="1"/>
  <c r="C717" i="8"/>
  <c r="CB717" i="8" s="1"/>
  <c r="C718" i="8"/>
  <c r="CB718" i="8" s="1"/>
  <c r="C719" i="8"/>
  <c r="CB719" i="8" s="1"/>
  <c r="C720" i="8"/>
  <c r="CB720" i="8" s="1"/>
  <c r="C721" i="8"/>
  <c r="CB721" i="8" s="1"/>
  <c r="C722" i="8"/>
  <c r="CB722" i="8" s="1"/>
  <c r="C723" i="8"/>
  <c r="CB723" i="8" s="1"/>
  <c r="C724" i="8"/>
  <c r="CB724" i="8" s="1"/>
  <c r="C725" i="8"/>
  <c r="CB725" i="8" s="1"/>
  <c r="C727" i="8"/>
  <c r="CB727" i="8" s="1"/>
  <c r="C729" i="8"/>
  <c r="CB729" i="8" s="1"/>
  <c r="C730" i="8"/>
  <c r="CB730" i="8" s="1"/>
  <c r="C731" i="8"/>
  <c r="CB731" i="8" s="1"/>
  <c r="C732" i="8"/>
  <c r="CB732" i="8" s="1"/>
  <c r="C733" i="8"/>
  <c r="CB733" i="8" s="1"/>
  <c r="C734" i="8"/>
  <c r="CB734" i="8" s="1"/>
  <c r="C735" i="8"/>
  <c r="CB735" i="8" s="1"/>
  <c r="C736" i="8"/>
  <c r="CB736" i="8" s="1"/>
  <c r="C737" i="8"/>
  <c r="CB737" i="8" s="1"/>
  <c r="C738" i="8"/>
  <c r="CB738" i="8" s="1"/>
  <c r="C739" i="8"/>
  <c r="CB739" i="8" s="1"/>
  <c r="C740" i="8"/>
  <c r="CB740" i="8" s="1"/>
  <c r="C741" i="8"/>
  <c r="CB741" i="8" s="1"/>
  <c r="C742" i="8"/>
  <c r="CB742" i="8" s="1"/>
  <c r="C743" i="8"/>
  <c r="CB743" i="8" s="1"/>
  <c r="C744" i="8"/>
  <c r="CB744" i="8" s="1"/>
  <c r="C745" i="8"/>
  <c r="CB745" i="8" s="1"/>
  <c r="C746" i="8"/>
  <c r="CB746" i="8" s="1"/>
  <c r="C747" i="8"/>
  <c r="CB747" i="8" s="1"/>
  <c r="C748" i="8"/>
  <c r="CB748" i="8" s="1"/>
  <c r="C749" i="8"/>
  <c r="CB749" i="8" s="1"/>
  <c r="C752" i="8"/>
  <c r="CB752" i="8" s="1"/>
  <c r="C754" i="8"/>
  <c r="CB754" i="8" s="1"/>
  <c r="C755" i="8"/>
  <c r="CB755" i="8" s="1"/>
  <c r="C756" i="8"/>
  <c r="CB756" i="8" s="1"/>
  <c r="C757" i="8"/>
  <c r="CB757" i="8" s="1"/>
  <c r="C758" i="8"/>
  <c r="CB758" i="8" s="1"/>
  <c r="C759" i="8"/>
  <c r="CB759" i="8" s="1"/>
  <c r="C762" i="8"/>
  <c r="CB762" i="8" s="1"/>
  <c r="C775" i="8"/>
  <c r="CB775" i="8" s="1"/>
  <c r="C777" i="8"/>
  <c r="CB777" i="8" s="1"/>
  <c r="C779" i="8"/>
  <c r="CB779" i="8" s="1"/>
  <c r="C781" i="8"/>
  <c r="CB781" i="8" s="1"/>
  <c r="C15" i="8"/>
  <c r="CB15" i="8" s="1"/>
  <c r="L76" i="14" l="1"/>
  <c r="M76" i="14" s="1"/>
  <c r="J76" i="14"/>
  <c r="L77" i="14"/>
  <c r="M77" i="14" s="1"/>
  <c r="J77" i="14"/>
  <c r="J78" i="14"/>
  <c r="L78" i="14"/>
  <c r="M78" i="14" s="1"/>
  <c r="L39" i="14"/>
  <c r="M39" i="14" s="1"/>
  <c r="J39" i="14"/>
  <c r="J49" i="14"/>
  <c r="L49" i="14"/>
  <c r="M49" i="14" s="1"/>
  <c r="J25" i="14"/>
  <c r="L25" i="14"/>
  <c r="M25" i="14" s="1"/>
  <c r="L51" i="14"/>
  <c r="M51" i="14" s="1"/>
  <c r="J51" i="14"/>
  <c r="L43" i="14"/>
  <c r="M43" i="14" s="1"/>
  <c r="J43" i="14"/>
  <c r="L20" i="14"/>
  <c r="M20" i="14" s="1"/>
  <c r="J20" i="14"/>
  <c r="J53" i="14"/>
  <c r="L53" i="14"/>
  <c r="M53" i="14" s="1"/>
  <c r="L21" i="14"/>
  <c r="M21" i="14" s="1"/>
  <c r="J21" i="14"/>
  <c r="L54" i="14"/>
  <c r="M54" i="14" s="1"/>
  <c r="J54" i="14"/>
  <c r="L22" i="14"/>
  <c r="M22" i="14" s="1"/>
  <c r="J22" i="14"/>
  <c r="L71" i="14"/>
  <c r="M71" i="14" s="1"/>
  <c r="J71" i="14"/>
  <c r="L48" i="14"/>
  <c r="M48" i="14" s="1"/>
  <c r="J48" i="14"/>
  <c r="J24" i="14"/>
  <c r="L24" i="14"/>
  <c r="M24" i="14" s="1"/>
  <c r="L65" i="14"/>
  <c r="M65" i="14" s="1"/>
  <c r="J65" i="14"/>
  <c r="L33" i="14"/>
  <c r="M33" i="14" s="1"/>
  <c r="J33" i="14"/>
  <c r="J82" i="14"/>
  <c r="L82" i="14"/>
  <c r="M82" i="14" s="1"/>
  <c r="J59" i="14"/>
  <c r="L59" i="14"/>
  <c r="M59" i="14" s="1"/>
  <c r="J35" i="14"/>
  <c r="L35" i="14"/>
  <c r="M35" i="14" s="1"/>
  <c r="L44" i="14"/>
  <c r="M44" i="14" s="1"/>
  <c r="J44" i="14"/>
  <c r="L45" i="14"/>
  <c r="M45" i="14" s="1"/>
  <c r="J45" i="14"/>
  <c r="J63" i="14"/>
  <c r="L63" i="14"/>
  <c r="M63" i="14" s="1"/>
  <c r="L80" i="14"/>
  <c r="M80" i="14" s="1"/>
  <c r="J80" i="14"/>
  <c r="L74" i="14"/>
  <c r="M74" i="14" s="1"/>
  <c r="J74" i="14"/>
  <c r="L28" i="14"/>
  <c r="M28" i="14" s="1"/>
  <c r="J28" i="14"/>
  <c r="L34" i="14"/>
  <c r="M34" i="14" s="1"/>
  <c r="J34" i="14"/>
  <c r="L27" i="14"/>
  <c r="M27" i="14" s="1"/>
  <c r="J27" i="14"/>
  <c r="L68" i="14"/>
  <c r="M68" i="14" s="1"/>
  <c r="J68" i="14"/>
  <c r="L36" i="14"/>
  <c r="M36" i="14" s="1"/>
  <c r="J36" i="14"/>
  <c r="J69" i="14"/>
  <c r="L69" i="14"/>
  <c r="M69" i="14" s="1"/>
  <c r="L37" i="14"/>
  <c r="M37" i="14" s="1"/>
  <c r="J37" i="14"/>
  <c r="J70" i="14"/>
  <c r="L70" i="14"/>
  <c r="M70" i="14" s="1"/>
  <c r="L55" i="14"/>
  <c r="M55" i="14" s="1"/>
  <c r="J55" i="14"/>
  <c r="L23" i="14"/>
  <c r="M23" i="14" s="1"/>
  <c r="J23" i="14"/>
  <c r="L72" i="14"/>
  <c r="M72" i="14" s="1"/>
  <c r="J72" i="14"/>
  <c r="J40" i="14"/>
  <c r="L40" i="14"/>
  <c r="M40" i="14" s="1"/>
  <c r="L81" i="14"/>
  <c r="M81" i="14" s="1"/>
  <c r="J81" i="14"/>
  <c r="L66" i="14"/>
  <c r="M66" i="14" s="1"/>
  <c r="J66" i="14"/>
  <c r="J42" i="14"/>
  <c r="L42" i="14"/>
  <c r="M42" i="14" s="1"/>
  <c r="L18" i="14"/>
  <c r="J18" i="14"/>
  <c r="L19" i="14"/>
  <c r="M19" i="14" s="1"/>
  <c r="J19" i="14"/>
  <c r="J52" i="14"/>
  <c r="L52" i="14"/>
  <c r="M52" i="14" s="1"/>
  <c r="L61" i="14"/>
  <c r="M61" i="14" s="1"/>
  <c r="J61" i="14"/>
  <c r="J29" i="14"/>
  <c r="L29" i="14"/>
  <c r="M29" i="14" s="1"/>
  <c r="J62" i="14"/>
  <c r="L62" i="14"/>
  <c r="M62" i="14" s="1"/>
  <c r="J30" i="14"/>
  <c r="L30" i="14"/>
  <c r="M30" i="14" s="1"/>
  <c r="L79" i="14"/>
  <c r="M79" i="14" s="1"/>
  <c r="J79" i="14"/>
  <c r="L56" i="14"/>
  <c r="M56" i="14" s="1"/>
  <c r="J56" i="14"/>
  <c r="J32" i="14"/>
  <c r="L32" i="14"/>
  <c r="M32" i="14" s="1"/>
  <c r="L73" i="14"/>
  <c r="M73" i="14" s="1"/>
  <c r="J73" i="14"/>
  <c r="L58" i="14"/>
  <c r="M58" i="14" s="1"/>
  <c r="J58" i="14"/>
  <c r="L67" i="14"/>
  <c r="M67" i="14" s="1"/>
  <c r="J67" i="14"/>
  <c r="BX15" i="8"/>
  <c r="M18" i="14" l="1"/>
  <c r="M83" i="14" s="1"/>
  <c r="L83" i="14"/>
  <c r="CC16" i="8"/>
  <c r="CF16" i="8" s="1"/>
  <c r="CD16" i="8"/>
  <c r="CG16" i="8" s="1"/>
  <c r="CC17" i="8"/>
  <c r="CF17" i="8" s="1"/>
  <c r="CD17" i="8"/>
  <c r="CG17" i="8" s="1"/>
  <c r="CC18" i="8"/>
  <c r="CF18" i="8" s="1"/>
  <c r="CD18" i="8"/>
  <c r="CG18" i="8" s="1"/>
  <c r="CC19" i="8"/>
  <c r="CF19" i="8" s="1"/>
  <c r="CD19" i="8"/>
  <c r="CG19" i="8" s="1"/>
  <c r="CC20" i="8"/>
  <c r="CF20" i="8" s="1"/>
  <c r="CD20" i="8"/>
  <c r="CG20" i="8" s="1"/>
  <c r="CC21" i="8"/>
  <c r="CF21" i="8" s="1"/>
  <c r="CD21" i="8"/>
  <c r="CG21" i="8" s="1"/>
  <c r="CC22" i="8"/>
  <c r="CF22" i="8" s="1"/>
  <c r="CD22" i="8"/>
  <c r="CG22" i="8" s="1"/>
  <c r="CC23" i="8"/>
  <c r="CF23" i="8" s="1"/>
  <c r="CD23" i="8"/>
  <c r="CG23" i="8" s="1"/>
  <c r="CC24" i="8"/>
  <c r="CF24" i="8" s="1"/>
  <c r="CD24" i="8"/>
  <c r="CG24" i="8" s="1"/>
  <c r="CC25" i="8"/>
  <c r="CF25" i="8" s="1"/>
  <c r="CD25" i="8"/>
  <c r="CG25" i="8" s="1"/>
  <c r="CC26" i="8"/>
  <c r="CF26" i="8" s="1"/>
  <c r="CD26" i="8"/>
  <c r="CG26" i="8" s="1"/>
  <c r="CC27" i="8"/>
  <c r="CF27" i="8" s="1"/>
  <c r="CD27" i="8"/>
  <c r="CG27" i="8" s="1"/>
  <c r="CC28" i="8"/>
  <c r="CF28" i="8" s="1"/>
  <c r="CD28" i="8"/>
  <c r="CG28" i="8" s="1"/>
  <c r="CC29" i="8"/>
  <c r="CF29" i="8" s="1"/>
  <c r="CD29" i="8"/>
  <c r="CG29" i="8" s="1"/>
  <c r="CC30" i="8"/>
  <c r="CF30" i="8" s="1"/>
  <c r="CD30" i="8"/>
  <c r="CG30" i="8" s="1"/>
  <c r="CC31" i="8"/>
  <c r="CF31" i="8" s="1"/>
  <c r="CD31" i="8"/>
  <c r="CG31" i="8" s="1"/>
  <c r="CC32" i="8"/>
  <c r="CF32" i="8" s="1"/>
  <c r="CD32" i="8"/>
  <c r="CG32" i="8" s="1"/>
  <c r="CC33" i="8"/>
  <c r="CF33" i="8" s="1"/>
  <c r="CD33" i="8"/>
  <c r="CG33" i="8" s="1"/>
  <c r="CC34" i="8"/>
  <c r="CF34" i="8" s="1"/>
  <c r="CD34" i="8"/>
  <c r="CG34" i="8" s="1"/>
  <c r="CC35" i="8"/>
  <c r="CF35" i="8" s="1"/>
  <c r="CD35" i="8"/>
  <c r="CG35" i="8" s="1"/>
  <c r="CC36" i="8"/>
  <c r="CF36" i="8" s="1"/>
  <c r="CD36" i="8"/>
  <c r="CG36" i="8" s="1"/>
  <c r="CC37" i="8"/>
  <c r="CF37" i="8" s="1"/>
  <c r="CD37" i="8"/>
  <c r="CG37" i="8" s="1"/>
  <c r="CC38" i="8"/>
  <c r="CF38" i="8" s="1"/>
  <c r="CD38" i="8"/>
  <c r="CG38" i="8" s="1"/>
  <c r="CC39" i="8"/>
  <c r="CF39" i="8" s="1"/>
  <c r="CD39" i="8"/>
  <c r="CG39" i="8" s="1"/>
  <c r="CC40" i="8"/>
  <c r="CF40" i="8" s="1"/>
  <c r="CD40" i="8"/>
  <c r="CG40" i="8" s="1"/>
  <c r="CC41" i="8"/>
  <c r="CF41" i="8" s="1"/>
  <c r="CD41" i="8"/>
  <c r="CG41" i="8" s="1"/>
  <c r="CC42" i="8"/>
  <c r="CF42" i="8" s="1"/>
  <c r="CD42" i="8"/>
  <c r="CG42" i="8" s="1"/>
  <c r="CC43" i="8"/>
  <c r="CF43" i="8" s="1"/>
  <c r="CD43" i="8"/>
  <c r="CG43" i="8" s="1"/>
  <c r="CC44" i="8"/>
  <c r="CF44" i="8" s="1"/>
  <c r="CD44" i="8"/>
  <c r="CG44" i="8" s="1"/>
  <c r="CC45" i="8"/>
  <c r="CF45" i="8" s="1"/>
  <c r="CD45" i="8"/>
  <c r="CG45" i="8" s="1"/>
  <c r="CC46" i="8"/>
  <c r="CF46" i="8" s="1"/>
  <c r="CD46" i="8"/>
  <c r="CG46" i="8" s="1"/>
  <c r="CC47" i="8"/>
  <c r="CF47" i="8" s="1"/>
  <c r="CD47" i="8"/>
  <c r="CG47" i="8" s="1"/>
  <c r="CC48" i="8"/>
  <c r="CF48" i="8" s="1"/>
  <c r="CD48" i="8"/>
  <c r="CG48" i="8" s="1"/>
  <c r="CC49" i="8"/>
  <c r="CF49" i="8" s="1"/>
  <c r="CD49" i="8"/>
  <c r="CG49" i="8" s="1"/>
  <c r="CC50" i="8"/>
  <c r="CF50" i="8" s="1"/>
  <c r="CD50" i="8"/>
  <c r="CG50" i="8" s="1"/>
  <c r="CC51" i="8"/>
  <c r="CF51" i="8" s="1"/>
  <c r="CD51" i="8"/>
  <c r="CG51" i="8" s="1"/>
  <c r="CC52" i="8"/>
  <c r="CF52" i="8" s="1"/>
  <c r="CD52" i="8"/>
  <c r="CG52" i="8" s="1"/>
  <c r="CC53" i="8"/>
  <c r="CF53" i="8" s="1"/>
  <c r="CD53" i="8"/>
  <c r="CG53" i="8" s="1"/>
  <c r="CC54" i="8"/>
  <c r="CF54" i="8" s="1"/>
  <c r="CD54" i="8"/>
  <c r="CG54" i="8" s="1"/>
  <c r="CC55" i="8"/>
  <c r="CF55" i="8" s="1"/>
  <c r="CD55" i="8"/>
  <c r="CG55" i="8" s="1"/>
  <c r="CC56" i="8"/>
  <c r="CF56" i="8" s="1"/>
  <c r="CD56" i="8"/>
  <c r="CG56" i="8" s="1"/>
  <c r="CC57" i="8"/>
  <c r="CF57" i="8" s="1"/>
  <c r="CD57" i="8"/>
  <c r="CG57" i="8" s="1"/>
  <c r="CC58" i="8"/>
  <c r="CF58" i="8" s="1"/>
  <c r="CD58" i="8"/>
  <c r="CG58" i="8" s="1"/>
  <c r="CC59" i="8"/>
  <c r="CF59" i="8" s="1"/>
  <c r="CD59" i="8"/>
  <c r="CG59" i="8" s="1"/>
  <c r="CC60" i="8"/>
  <c r="CF60" i="8" s="1"/>
  <c r="CD60" i="8"/>
  <c r="CG60" i="8" s="1"/>
  <c r="CC61" i="8"/>
  <c r="CF61" i="8" s="1"/>
  <c r="CD61" i="8"/>
  <c r="CG61" i="8" s="1"/>
  <c r="CC62" i="8"/>
  <c r="CF62" i="8" s="1"/>
  <c r="CD62" i="8"/>
  <c r="CG62" i="8" s="1"/>
  <c r="CC63" i="8"/>
  <c r="CF63" i="8" s="1"/>
  <c r="CD63" i="8"/>
  <c r="CG63" i="8" s="1"/>
  <c r="CC64" i="8"/>
  <c r="CF64" i="8" s="1"/>
  <c r="CD64" i="8"/>
  <c r="CG64" i="8" s="1"/>
  <c r="CC65" i="8"/>
  <c r="CF65" i="8" s="1"/>
  <c r="CD65" i="8"/>
  <c r="CG65" i="8" s="1"/>
  <c r="CC66" i="8"/>
  <c r="CF66" i="8" s="1"/>
  <c r="CD66" i="8"/>
  <c r="CG66" i="8" s="1"/>
  <c r="CC67" i="8"/>
  <c r="CF67" i="8" s="1"/>
  <c r="CD67" i="8"/>
  <c r="CG67" i="8" s="1"/>
  <c r="CC68" i="8"/>
  <c r="CF68" i="8" s="1"/>
  <c r="CD68" i="8"/>
  <c r="CG68" i="8" s="1"/>
  <c r="CC69" i="8"/>
  <c r="CF69" i="8" s="1"/>
  <c r="CD69" i="8"/>
  <c r="CG69" i="8" s="1"/>
  <c r="CC70" i="8"/>
  <c r="CF70" i="8" s="1"/>
  <c r="CD70" i="8"/>
  <c r="CG70" i="8" s="1"/>
  <c r="CC71" i="8"/>
  <c r="CF71" i="8" s="1"/>
  <c r="CD71" i="8"/>
  <c r="CG71" i="8" s="1"/>
  <c r="CC72" i="8"/>
  <c r="CF72" i="8" s="1"/>
  <c r="CD72" i="8"/>
  <c r="CG72" i="8" s="1"/>
  <c r="CC73" i="8"/>
  <c r="CF73" i="8" s="1"/>
  <c r="CD73" i="8"/>
  <c r="CG73" i="8" s="1"/>
  <c r="CC74" i="8"/>
  <c r="CF74" i="8" s="1"/>
  <c r="CD74" i="8"/>
  <c r="CG74" i="8" s="1"/>
  <c r="CC75" i="8"/>
  <c r="CF75" i="8" s="1"/>
  <c r="CD75" i="8"/>
  <c r="CG75" i="8" s="1"/>
  <c r="CC76" i="8"/>
  <c r="CF76" i="8" s="1"/>
  <c r="CD76" i="8"/>
  <c r="CG76" i="8" s="1"/>
  <c r="CC77" i="8"/>
  <c r="CF77" i="8" s="1"/>
  <c r="CD77" i="8"/>
  <c r="CG77" i="8" s="1"/>
  <c r="CC78" i="8"/>
  <c r="CF78" i="8" s="1"/>
  <c r="CD78" i="8"/>
  <c r="CG78" i="8" s="1"/>
  <c r="CC79" i="8"/>
  <c r="CF79" i="8" s="1"/>
  <c r="CD79" i="8"/>
  <c r="CG79" i="8" s="1"/>
  <c r="CC80" i="8"/>
  <c r="CF80" i="8" s="1"/>
  <c r="CD80" i="8"/>
  <c r="CG80" i="8" s="1"/>
  <c r="CC81" i="8"/>
  <c r="CF81" i="8" s="1"/>
  <c r="CD81" i="8"/>
  <c r="CG81" i="8" s="1"/>
  <c r="CC82" i="8"/>
  <c r="CF82" i="8" s="1"/>
  <c r="CD82" i="8"/>
  <c r="CG82" i="8" s="1"/>
  <c r="CC83" i="8"/>
  <c r="CF83" i="8" s="1"/>
  <c r="CD83" i="8"/>
  <c r="CG83" i="8" s="1"/>
  <c r="CC84" i="8"/>
  <c r="CF84" i="8" s="1"/>
  <c r="CD84" i="8"/>
  <c r="CG84" i="8" s="1"/>
  <c r="CC85" i="8"/>
  <c r="CF85" i="8" s="1"/>
  <c r="CD85" i="8"/>
  <c r="CG85" i="8" s="1"/>
  <c r="CC86" i="8"/>
  <c r="CF86" i="8" s="1"/>
  <c r="CD86" i="8"/>
  <c r="CG86" i="8" s="1"/>
  <c r="CC87" i="8"/>
  <c r="CF87" i="8" s="1"/>
  <c r="CD87" i="8"/>
  <c r="CG87" i="8" s="1"/>
  <c r="CC88" i="8"/>
  <c r="CF88" i="8" s="1"/>
  <c r="CD88" i="8"/>
  <c r="CG88" i="8" s="1"/>
  <c r="CC89" i="8"/>
  <c r="CF89" i="8" s="1"/>
  <c r="CD89" i="8"/>
  <c r="CG89" i="8" s="1"/>
  <c r="CC90" i="8"/>
  <c r="CF90" i="8" s="1"/>
  <c r="CD90" i="8"/>
  <c r="CG90" i="8" s="1"/>
  <c r="CC91" i="8"/>
  <c r="CF91" i="8" s="1"/>
  <c r="CD91" i="8"/>
  <c r="CG91" i="8" s="1"/>
  <c r="CC92" i="8"/>
  <c r="CF92" i="8" s="1"/>
  <c r="CD92" i="8"/>
  <c r="CG92" i="8" s="1"/>
  <c r="CC93" i="8"/>
  <c r="CF93" i="8" s="1"/>
  <c r="CD93" i="8"/>
  <c r="CG93" i="8" s="1"/>
  <c r="CC94" i="8"/>
  <c r="CF94" i="8" s="1"/>
  <c r="CD94" i="8"/>
  <c r="CG94" i="8" s="1"/>
  <c r="CC95" i="8"/>
  <c r="CF95" i="8" s="1"/>
  <c r="CD95" i="8"/>
  <c r="CG95" i="8" s="1"/>
  <c r="CC96" i="8"/>
  <c r="CF96" i="8" s="1"/>
  <c r="CD96" i="8"/>
  <c r="CG96" i="8" s="1"/>
  <c r="CC97" i="8"/>
  <c r="CF97" i="8" s="1"/>
  <c r="CD97" i="8"/>
  <c r="CG97" i="8" s="1"/>
  <c r="CC98" i="8"/>
  <c r="CF98" i="8" s="1"/>
  <c r="CD98" i="8"/>
  <c r="CG98" i="8" s="1"/>
  <c r="CC99" i="8"/>
  <c r="CF99" i="8" s="1"/>
  <c r="CD99" i="8"/>
  <c r="CG99" i="8" s="1"/>
  <c r="CC100" i="8"/>
  <c r="CF100" i="8" s="1"/>
  <c r="CD100" i="8"/>
  <c r="CG100" i="8" s="1"/>
  <c r="CC101" i="8"/>
  <c r="CF101" i="8" s="1"/>
  <c r="CD101" i="8"/>
  <c r="CG101" i="8" s="1"/>
  <c r="CC102" i="8"/>
  <c r="CF102" i="8" s="1"/>
  <c r="CD102" i="8"/>
  <c r="CG102" i="8" s="1"/>
  <c r="CC103" i="8"/>
  <c r="CF103" i="8" s="1"/>
  <c r="CD103" i="8"/>
  <c r="CG103" i="8" s="1"/>
  <c r="CC104" i="8"/>
  <c r="CF104" i="8" s="1"/>
  <c r="CD104" i="8"/>
  <c r="CG104" i="8" s="1"/>
  <c r="CC105" i="8"/>
  <c r="CF105" i="8" s="1"/>
  <c r="CD105" i="8"/>
  <c r="CG105" i="8" s="1"/>
  <c r="CC106" i="8"/>
  <c r="CF106" i="8" s="1"/>
  <c r="CD106" i="8"/>
  <c r="CG106" i="8" s="1"/>
  <c r="CC107" i="8"/>
  <c r="CF107" i="8" s="1"/>
  <c r="CD107" i="8"/>
  <c r="CG107" i="8" s="1"/>
  <c r="CC108" i="8"/>
  <c r="CF108" i="8" s="1"/>
  <c r="CD108" i="8"/>
  <c r="CG108" i="8" s="1"/>
  <c r="CC109" i="8"/>
  <c r="CF109" i="8" s="1"/>
  <c r="CD109" i="8"/>
  <c r="CG109" i="8" s="1"/>
  <c r="CC110" i="8"/>
  <c r="CF110" i="8" s="1"/>
  <c r="CD110" i="8"/>
  <c r="CG110" i="8" s="1"/>
  <c r="CC111" i="8"/>
  <c r="CF111" i="8" s="1"/>
  <c r="CD111" i="8"/>
  <c r="CG111" i="8" s="1"/>
  <c r="CC112" i="8"/>
  <c r="CF112" i="8" s="1"/>
  <c r="CD112" i="8"/>
  <c r="CG112" i="8" s="1"/>
  <c r="CC113" i="8"/>
  <c r="CF113" i="8" s="1"/>
  <c r="CD113" i="8"/>
  <c r="CG113" i="8" s="1"/>
  <c r="CC114" i="8"/>
  <c r="CF114" i="8" s="1"/>
  <c r="CD114" i="8"/>
  <c r="CG114" i="8" s="1"/>
  <c r="CC115" i="8"/>
  <c r="CF115" i="8" s="1"/>
  <c r="CD115" i="8"/>
  <c r="CG115" i="8" s="1"/>
  <c r="CC116" i="8"/>
  <c r="CF116" i="8" s="1"/>
  <c r="CD116" i="8"/>
  <c r="CG116" i="8" s="1"/>
  <c r="CC117" i="8"/>
  <c r="CF117" i="8" s="1"/>
  <c r="CD117" i="8"/>
  <c r="CG117" i="8" s="1"/>
  <c r="CC118" i="8"/>
  <c r="CF118" i="8" s="1"/>
  <c r="CD118" i="8"/>
  <c r="CG118" i="8" s="1"/>
  <c r="CC119" i="8"/>
  <c r="CF119" i="8" s="1"/>
  <c r="CD119" i="8"/>
  <c r="CG119" i="8" s="1"/>
  <c r="CC120" i="8"/>
  <c r="CF120" i="8" s="1"/>
  <c r="CD120" i="8"/>
  <c r="CG120" i="8" s="1"/>
  <c r="CC121" i="8"/>
  <c r="CF121" i="8" s="1"/>
  <c r="CD121" i="8"/>
  <c r="CG121" i="8" s="1"/>
  <c r="CC122" i="8"/>
  <c r="CF122" i="8" s="1"/>
  <c r="CD122" i="8"/>
  <c r="CG122" i="8" s="1"/>
  <c r="CC123" i="8"/>
  <c r="CF123" i="8" s="1"/>
  <c r="CD123" i="8"/>
  <c r="CG123" i="8" s="1"/>
  <c r="CC124" i="8"/>
  <c r="CF124" i="8" s="1"/>
  <c r="CD124" i="8"/>
  <c r="CG124" i="8" s="1"/>
  <c r="CC125" i="8"/>
  <c r="CF125" i="8" s="1"/>
  <c r="CD125" i="8"/>
  <c r="CG125" i="8" s="1"/>
  <c r="CC126" i="8"/>
  <c r="CF126" i="8" s="1"/>
  <c r="CD126" i="8"/>
  <c r="CG126" i="8" s="1"/>
  <c r="CC127" i="8"/>
  <c r="CF127" i="8" s="1"/>
  <c r="CD127" i="8"/>
  <c r="CG127" i="8" s="1"/>
  <c r="CC128" i="8"/>
  <c r="CF128" i="8" s="1"/>
  <c r="CD128" i="8"/>
  <c r="CG128" i="8" s="1"/>
  <c r="CC129" i="8"/>
  <c r="CF129" i="8" s="1"/>
  <c r="CD129" i="8"/>
  <c r="CG129" i="8" s="1"/>
  <c r="CC130" i="8"/>
  <c r="CF130" i="8" s="1"/>
  <c r="CD130" i="8"/>
  <c r="CG130" i="8" s="1"/>
  <c r="CC131" i="8"/>
  <c r="CF131" i="8" s="1"/>
  <c r="CD131" i="8"/>
  <c r="CG131" i="8" s="1"/>
  <c r="CC132" i="8"/>
  <c r="CF132" i="8" s="1"/>
  <c r="CD132" i="8"/>
  <c r="CG132" i="8" s="1"/>
  <c r="CC133" i="8"/>
  <c r="CF133" i="8" s="1"/>
  <c r="CD133" i="8"/>
  <c r="CG133" i="8" s="1"/>
  <c r="CC134" i="8"/>
  <c r="CF134" i="8" s="1"/>
  <c r="CD134" i="8"/>
  <c r="CG134" i="8" s="1"/>
  <c r="CC135" i="8"/>
  <c r="CF135" i="8" s="1"/>
  <c r="CD135" i="8"/>
  <c r="CG135" i="8" s="1"/>
  <c r="CC136" i="8"/>
  <c r="CF136" i="8" s="1"/>
  <c r="CD136" i="8"/>
  <c r="CG136" i="8" s="1"/>
  <c r="CC137" i="8"/>
  <c r="CF137" i="8" s="1"/>
  <c r="CD137" i="8"/>
  <c r="CG137" i="8" s="1"/>
  <c r="CC138" i="8"/>
  <c r="CF138" i="8" s="1"/>
  <c r="CD138" i="8"/>
  <c r="CG138" i="8" s="1"/>
  <c r="CC139" i="8"/>
  <c r="CF139" i="8" s="1"/>
  <c r="CD139" i="8"/>
  <c r="CG139" i="8" s="1"/>
  <c r="CC140" i="8"/>
  <c r="CF140" i="8" s="1"/>
  <c r="CD140" i="8"/>
  <c r="CG140" i="8" s="1"/>
  <c r="CC141" i="8"/>
  <c r="CF141" i="8" s="1"/>
  <c r="CD141" i="8"/>
  <c r="CG141" i="8" s="1"/>
  <c r="CC142" i="8"/>
  <c r="CF142" i="8" s="1"/>
  <c r="CD142" i="8"/>
  <c r="CG142" i="8" s="1"/>
  <c r="CC143" i="8"/>
  <c r="CF143" i="8" s="1"/>
  <c r="CD143" i="8"/>
  <c r="CG143" i="8" s="1"/>
  <c r="CC144" i="8"/>
  <c r="CF144" i="8" s="1"/>
  <c r="CD144" i="8"/>
  <c r="CG144" i="8" s="1"/>
  <c r="CC145" i="8"/>
  <c r="CF145" i="8" s="1"/>
  <c r="CD145" i="8"/>
  <c r="CG145" i="8" s="1"/>
  <c r="CC146" i="8"/>
  <c r="CF146" i="8" s="1"/>
  <c r="CD146" i="8"/>
  <c r="CG146" i="8" s="1"/>
  <c r="CC147" i="8"/>
  <c r="CF147" i="8" s="1"/>
  <c r="CD147" i="8"/>
  <c r="CG147" i="8" s="1"/>
  <c r="CC148" i="8"/>
  <c r="CF148" i="8" s="1"/>
  <c r="CD148" i="8"/>
  <c r="CG148" i="8" s="1"/>
  <c r="CC149" i="8"/>
  <c r="CF149" i="8" s="1"/>
  <c r="CD149" i="8"/>
  <c r="CG149" i="8" s="1"/>
  <c r="CC150" i="8"/>
  <c r="CF150" i="8" s="1"/>
  <c r="CD150" i="8"/>
  <c r="CG150" i="8" s="1"/>
  <c r="CC151" i="8"/>
  <c r="CF151" i="8" s="1"/>
  <c r="CD151" i="8"/>
  <c r="CG151" i="8" s="1"/>
  <c r="CC152" i="8"/>
  <c r="CF152" i="8" s="1"/>
  <c r="CD152" i="8"/>
  <c r="CG152" i="8" s="1"/>
  <c r="CC153" i="8"/>
  <c r="CF153" i="8" s="1"/>
  <c r="CD153" i="8"/>
  <c r="CG153" i="8" s="1"/>
  <c r="CC154" i="8"/>
  <c r="CF154" i="8" s="1"/>
  <c r="CD154" i="8"/>
  <c r="CG154" i="8" s="1"/>
  <c r="CC155" i="8"/>
  <c r="CF155" i="8" s="1"/>
  <c r="CD155" i="8"/>
  <c r="CG155" i="8" s="1"/>
  <c r="CC156" i="8"/>
  <c r="CF156" i="8" s="1"/>
  <c r="CD156" i="8"/>
  <c r="CG156" i="8" s="1"/>
  <c r="CC157" i="8"/>
  <c r="CF157" i="8" s="1"/>
  <c r="CD157" i="8"/>
  <c r="CG157" i="8" s="1"/>
  <c r="CC158" i="8"/>
  <c r="CF158" i="8" s="1"/>
  <c r="CD158" i="8"/>
  <c r="CG158" i="8" s="1"/>
  <c r="CC159" i="8"/>
  <c r="CF159" i="8" s="1"/>
  <c r="CD159" i="8"/>
  <c r="CG159" i="8" s="1"/>
  <c r="CC160" i="8"/>
  <c r="CF160" i="8" s="1"/>
  <c r="CD160" i="8"/>
  <c r="CG160" i="8" s="1"/>
  <c r="CC161" i="8"/>
  <c r="CF161" i="8" s="1"/>
  <c r="CD161" i="8"/>
  <c r="CG161" i="8" s="1"/>
  <c r="CC162" i="8"/>
  <c r="CF162" i="8" s="1"/>
  <c r="CD162" i="8"/>
  <c r="CG162" i="8" s="1"/>
  <c r="CC163" i="8"/>
  <c r="CF163" i="8" s="1"/>
  <c r="CD163" i="8"/>
  <c r="CG163" i="8" s="1"/>
  <c r="CC164" i="8"/>
  <c r="CF164" i="8" s="1"/>
  <c r="CD164" i="8"/>
  <c r="CG164" i="8" s="1"/>
  <c r="CC165" i="8"/>
  <c r="CF165" i="8" s="1"/>
  <c r="CD165" i="8"/>
  <c r="CG165" i="8" s="1"/>
  <c r="CC166" i="8"/>
  <c r="CF166" i="8" s="1"/>
  <c r="CD166" i="8"/>
  <c r="CG166" i="8" s="1"/>
  <c r="CC167" i="8"/>
  <c r="CF167" i="8" s="1"/>
  <c r="CD167" i="8"/>
  <c r="CG167" i="8" s="1"/>
  <c r="CC168" i="8"/>
  <c r="CF168" i="8" s="1"/>
  <c r="CD168" i="8"/>
  <c r="CG168" i="8" s="1"/>
  <c r="CC169" i="8"/>
  <c r="CF169" i="8" s="1"/>
  <c r="CD169" i="8"/>
  <c r="CG169" i="8" s="1"/>
  <c r="CC170" i="8"/>
  <c r="CF170" i="8" s="1"/>
  <c r="CD170" i="8"/>
  <c r="CG170" i="8" s="1"/>
  <c r="CC171" i="8"/>
  <c r="CF171" i="8" s="1"/>
  <c r="CD171" i="8"/>
  <c r="CG171" i="8" s="1"/>
  <c r="CC172" i="8"/>
  <c r="CF172" i="8" s="1"/>
  <c r="CD172" i="8"/>
  <c r="CG172" i="8" s="1"/>
  <c r="CC173" i="8"/>
  <c r="CF173" i="8" s="1"/>
  <c r="CD173" i="8"/>
  <c r="CG173" i="8" s="1"/>
  <c r="CC174" i="8"/>
  <c r="CF174" i="8" s="1"/>
  <c r="CD174" i="8"/>
  <c r="CG174" i="8" s="1"/>
  <c r="CC175" i="8"/>
  <c r="CF175" i="8" s="1"/>
  <c r="CD175" i="8"/>
  <c r="CG175" i="8" s="1"/>
  <c r="CC176" i="8"/>
  <c r="CF176" i="8" s="1"/>
  <c r="CD176" i="8"/>
  <c r="CG176" i="8" s="1"/>
  <c r="CC177" i="8"/>
  <c r="CF177" i="8" s="1"/>
  <c r="CD177" i="8"/>
  <c r="CG177" i="8" s="1"/>
  <c r="CC178" i="8"/>
  <c r="CF178" i="8" s="1"/>
  <c r="CD178" i="8"/>
  <c r="CG178" i="8" s="1"/>
  <c r="CC179" i="8"/>
  <c r="CF179" i="8" s="1"/>
  <c r="CD179" i="8"/>
  <c r="CG179" i="8" s="1"/>
  <c r="CC180" i="8"/>
  <c r="CF180" i="8" s="1"/>
  <c r="CD180" i="8"/>
  <c r="CG180" i="8" s="1"/>
  <c r="CC181" i="8"/>
  <c r="CF181" i="8" s="1"/>
  <c r="CD181" i="8"/>
  <c r="CG181" i="8" s="1"/>
  <c r="CC182" i="8"/>
  <c r="CF182" i="8" s="1"/>
  <c r="CD182" i="8"/>
  <c r="CG182" i="8" s="1"/>
  <c r="CC183" i="8"/>
  <c r="CF183" i="8" s="1"/>
  <c r="CD183" i="8"/>
  <c r="CG183" i="8" s="1"/>
  <c r="CC184" i="8"/>
  <c r="CF184" i="8" s="1"/>
  <c r="CD184" i="8"/>
  <c r="CG184" i="8" s="1"/>
  <c r="CC185" i="8"/>
  <c r="CF185" i="8" s="1"/>
  <c r="CD185" i="8"/>
  <c r="CG185" i="8" s="1"/>
  <c r="CC186" i="8"/>
  <c r="CF186" i="8" s="1"/>
  <c r="CD186" i="8"/>
  <c r="CG186" i="8" s="1"/>
  <c r="CC187" i="8"/>
  <c r="CF187" i="8" s="1"/>
  <c r="CD187" i="8"/>
  <c r="CG187" i="8" s="1"/>
  <c r="CC188" i="8"/>
  <c r="CF188" i="8" s="1"/>
  <c r="CD188" i="8"/>
  <c r="CG188" i="8" s="1"/>
  <c r="CC189" i="8"/>
  <c r="CF189" i="8" s="1"/>
  <c r="CD189" i="8"/>
  <c r="CG189" i="8" s="1"/>
  <c r="CC190" i="8"/>
  <c r="CF190" i="8" s="1"/>
  <c r="CD190" i="8"/>
  <c r="CG190" i="8" s="1"/>
  <c r="CC191" i="8"/>
  <c r="CF191" i="8" s="1"/>
  <c r="CD191" i="8"/>
  <c r="CG191" i="8" s="1"/>
  <c r="CC192" i="8"/>
  <c r="CF192" i="8" s="1"/>
  <c r="CD192" i="8"/>
  <c r="CG192" i="8" s="1"/>
  <c r="CC193" i="8"/>
  <c r="CF193" i="8" s="1"/>
  <c r="CD193" i="8"/>
  <c r="CG193" i="8" s="1"/>
  <c r="CC194" i="8"/>
  <c r="CF194" i="8" s="1"/>
  <c r="CD194" i="8"/>
  <c r="CG194" i="8" s="1"/>
  <c r="CC195" i="8"/>
  <c r="CF195" i="8" s="1"/>
  <c r="CD195" i="8"/>
  <c r="CG195" i="8" s="1"/>
  <c r="CC196" i="8"/>
  <c r="CF196" i="8" s="1"/>
  <c r="CD196" i="8"/>
  <c r="CG196" i="8" s="1"/>
  <c r="CC197" i="8"/>
  <c r="CF197" i="8" s="1"/>
  <c r="CD197" i="8"/>
  <c r="CG197" i="8" s="1"/>
  <c r="CC198" i="8"/>
  <c r="CF198" i="8" s="1"/>
  <c r="CD198" i="8"/>
  <c r="CG198" i="8" s="1"/>
  <c r="CC199" i="8"/>
  <c r="CF199" i="8" s="1"/>
  <c r="CD199" i="8"/>
  <c r="CG199" i="8" s="1"/>
  <c r="CC200" i="8"/>
  <c r="CF200" i="8" s="1"/>
  <c r="CD200" i="8"/>
  <c r="CG200" i="8" s="1"/>
  <c r="CC201" i="8"/>
  <c r="CF201" i="8" s="1"/>
  <c r="CD201" i="8"/>
  <c r="CG201" i="8" s="1"/>
  <c r="CC202" i="8"/>
  <c r="CF202" i="8" s="1"/>
  <c r="CD202" i="8"/>
  <c r="CG202" i="8" s="1"/>
  <c r="CC203" i="8"/>
  <c r="CF203" i="8" s="1"/>
  <c r="CD203" i="8"/>
  <c r="CG203" i="8" s="1"/>
  <c r="CC204" i="8"/>
  <c r="CF204" i="8" s="1"/>
  <c r="CD204" i="8"/>
  <c r="CG204" i="8" s="1"/>
  <c r="CC205" i="8"/>
  <c r="CF205" i="8" s="1"/>
  <c r="CD205" i="8"/>
  <c r="CG205" i="8" s="1"/>
  <c r="CC206" i="8"/>
  <c r="CF206" i="8" s="1"/>
  <c r="CD206" i="8"/>
  <c r="CG206" i="8" s="1"/>
  <c r="CC207" i="8"/>
  <c r="CF207" i="8" s="1"/>
  <c r="CD207" i="8"/>
  <c r="CG207" i="8" s="1"/>
  <c r="CC208" i="8"/>
  <c r="CF208" i="8" s="1"/>
  <c r="CD208" i="8"/>
  <c r="CG208" i="8" s="1"/>
  <c r="CC209" i="8"/>
  <c r="CF209" i="8" s="1"/>
  <c r="CD209" i="8"/>
  <c r="CG209" i="8" s="1"/>
  <c r="CC210" i="8"/>
  <c r="CF210" i="8" s="1"/>
  <c r="CD210" i="8"/>
  <c r="CG210" i="8" s="1"/>
  <c r="CC211" i="8"/>
  <c r="CF211" i="8" s="1"/>
  <c r="CD211" i="8"/>
  <c r="CG211" i="8" s="1"/>
  <c r="CC212" i="8"/>
  <c r="CF212" i="8" s="1"/>
  <c r="CD212" i="8"/>
  <c r="CG212" i="8" s="1"/>
  <c r="CC213" i="8"/>
  <c r="CF213" i="8" s="1"/>
  <c r="CD213" i="8"/>
  <c r="CG213" i="8" s="1"/>
  <c r="CC214" i="8"/>
  <c r="CF214" i="8" s="1"/>
  <c r="CD214" i="8"/>
  <c r="CG214" i="8" s="1"/>
  <c r="CC215" i="8"/>
  <c r="CF215" i="8" s="1"/>
  <c r="CD215" i="8"/>
  <c r="CG215" i="8" s="1"/>
  <c r="CC216" i="8"/>
  <c r="CF216" i="8" s="1"/>
  <c r="CD216" i="8"/>
  <c r="CG216" i="8" s="1"/>
  <c r="CC217" i="8"/>
  <c r="CF217" i="8" s="1"/>
  <c r="CD217" i="8"/>
  <c r="CG217" i="8" s="1"/>
  <c r="CC218" i="8"/>
  <c r="CF218" i="8" s="1"/>
  <c r="CD218" i="8"/>
  <c r="CG218" i="8" s="1"/>
  <c r="CC219" i="8"/>
  <c r="CF219" i="8" s="1"/>
  <c r="CD219" i="8"/>
  <c r="CG219" i="8" s="1"/>
  <c r="CC220" i="8"/>
  <c r="CF220" i="8" s="1"/>
  <c r="CD220" i="8"/>
  <c r="CG220" i="8" s="1"/>
  <c r="CC221" i="8"/>
  <c r="CF221" i="8" s="1"/>
  <c r="CD221" i="8"/>
  <c r="CG221" i="8" s="1"/>
  <c r="CC222" i="8"/>
  <c r="CF222" i="8" s="1"/>
  <c r="CD222" i="8"/>
  <c r="CG222" i="8" s="1"/>
  <c r="CC223" i="8"/>
  <c r="CF223" i="8" s="1"/>
  <c r="CD223" i="8"/>
  <c r="CG223" i="8" s="1"/>
  <c r="CC224" i="8"/>
  <c r="CF224" i="8" s="1"/>
  <c r="CD224" i="8"/>
  <c r="CG224" i="8" s="1"/>
  <c r="CC225" i="8"/>
  <c r="CF225" i="8" s="1"/>
  <c r="CD225" i="8"/>
  <c r="CG225" i="8" s="1"/>
  <c r="CC226" i="8"/>
  <c r="CF226" i="8" s="1"/>
  <c r="CD226" i="8"/>
  <c r="CG226" i="8" s="1"/>
  <c r="CC227" i="8"/>
  <c r="CF227" i="8" s="1"/>
  <c r="CD227" i="8"/>
  <c r="CG227" i="8" s="1"/>
  <c r="CC228" i="8"/>
  <c r="CF228" i="8" s="1"/>
  <c r="CD228" i="8"/>
  <c r="CG228" i="8" s="1"/>
  <c r="CC229" i="8"/>
  <c r="CF229" i="8" s="1"/>
  <c r="CD229" i="8"/>
  <c r="CG229" i="8" s="1"/>
  <c r="CC230" i="8"/>
  <c r="CF230" i="8" s="1"/>
  <c r="CD230" i="8"/>
  <c r="CG230" i="8" s="1"/>
  <c r="CC231" i="8"/>
  <c r="CF231" i="8" s="1"/>
  <c r="CD231" i="8"/>
  <c r="CG231" i="8" s="1"/>
  <c r="CC232" i="8"/>
  <c r="CF232" i="8" s="1"/>
  <c r="CD232" i="8"/>
  <c r="CG232" i="8" s="1"/>
  <c r="CC233" i="8"/>
  <c r="CF233" i="8" s="1"/>
  <c r="CD233" i="8"/>
  <c r="CG233" i="8" s="1"/>
  <c r="CC234" i="8"/>
  <c r="CF234" i="8" s="1"/>
  <c r="CD234" i="8"/>
  <c r="CG234" i="8" s="1"/>
  <c r="CC235" i="8"/>
  <c r="CF235" i="8" s="1"/>
  <c r="CD235" i="8"/>
  <c r="CG235" i="8" s="1"/>
  <c r="CC236" i="8"/>
  <c r="CF236" i="8" s="1"/>
  <c r="CD236" i="8"/>
  <c r="CG236" i="8" s="1"/>
  <c r="CC237" i="8"/>
  <c r="CF237" i="8" s="1"/>
  <c r="CD237" i="8"/>
  <c r="CG237" i="8" s="1"/>
  <c r="CC238" i="8"/>
  <c r="CF238" i="8" s="1"/>
  <c r="CD238" i="8"/>
  <c r="CG238" i="8" s="1"/>
  <c r="CC239" i="8"/>
  <c r="CF239" i="8" s="1"/>
  <c r="CD239" i="8"/>
  <c r="CG239" i="8" s="1"/>
  <c r="CC240" i="8"/>
  <c r="CF240" i="8" s="1"/>
  <c r="CD240" i="8"/>
  <c r="CG240" i="8" s="1"/>
  <c r="CC241" i="8"/>
  <c r="CF241" i="8" s="1"/>
  <c r="CD241" i="8"/>
  <c r="CG241" i="8" s="1"/>
  <c r="CC242" i="8"/>
  <c r="CF242" i="8" s="1"/>
  <c r="CD242" i="8"/>
  <c r="CG242" i="8" s="1"/>
  <c r="CC243" i="8"/>
  <c r="CF243" i="8" s="1"/>
  <c r="CD243" i="8"/>
  <c r="CG243" i="8" s="1"/>
  <c r="CC244" i="8"/>
  <c r="CF244" i="8" s="1"/>
  <c r="CD244" i="8"/>
  <c r="CG244" i="8" s="1"/>
  <c r="CC245" i="8"/>
  <c r="CF245" i="8" s="1"/>
  <c r="CD245" i="8"/>
  <c r="CG245" i="8" s="1"/>
  <c r="CC246" i="8"/>
  <c r="CF246" i="8" s="1"/>
  <c r="CD246" i="8"/>
  <c r="CG246" i="8" s="1"/>
  <c r="CC247" i="8"/>
  <c r="CF247" i="8" s="1"/>
  <c r="CD247" i="8"/>
  <c r="CG247" i="8" s="1"/>
  <c r="CC248" i="8"/>
  <c r="CF248" i="8" s="1"/>
  <c r="CD248" i="8"/>
  <c r="CG248" i="8" s="1"/>
  <c r="CC249" i="8"/>
  <c r="CF249" i="8" s="1"/>
  <c r="CD249" i="8"/>
  <c r="CG249" i="8" s="1"/>
  <c r="CC250" i="8"/>
  <c r="CF250" i="8" s="1"/>
  <c r="CD250" i="8"/>
  <c r="CG250" i="8" s="1"/>
  <c r="CC251" i="8"/>
  <c r="CF251" i="8" s="1"/>
  <c r="CD251" i="8"/>
  <c r="CG251" i="8" s="1"/>
  <c r="CC252" i="8"/>
  <c r="CF252" i="8" s="1"/>
  <c r="CD252" i="8"/>
  <c r="CG252" i="8" s="1"/>
  <c r="CC253" i="8"/>
  <c r="CF253" i="8" s="1"/>
  <c r="CD253" i="8"/>
  <c r="CG253" i="8" s="1"/>
  <c r="CC254" i="8"/>
  <c r="CF254" i="8" s="1"/>
  <c r="CD254" i="8"/>
  <c r="CG254" i="8" s="1"/>
  <c r="CC255" i="8"/>
  <c r="CF255" i="8" s="1"/>
  <c r="CD255" i="8"/>
  <c r="CG255" i="8" s="1"/>
  <c r="CC256" i="8"/>
  <c r="CF256" i="8" s="1"/>
  <c r="CD256" i="8"/>
  <c r="CG256" i="8" s="1"/>
  <c r="CC257" i="8"/>
  <c r="CF257" i="8" s="1"/>
  <c r="CD257" i="8"/>
  <c r="CG257" i="8" s="1"/>
  <c r="CC258" i="8"/>
  <c r="CF258" i="8" s="1"/>
  <c r="CD258" i="8"/>
  <c r="CG258" i="8" s="1"/>
  <c r="CC259" i="8"/>
  <c r="CF259" i="8" s="1"/>
  <c r="CD259" i="8"/>
  <c r="CG259" i="8" s="1"/>
  <c r="CC260" i="8"/>
  <c r="CF260" i="8" s="1"/>
  <c r="CD260" i="8"/>
  <c r="CG260" i="8" s="1"/>
  <c r="CC261" i="8"/>
  <c r="CF261" i="8" s="1"/>
  <c r="CD261" i="8"/>
  <c r="CG261" i="8" s="1"/>
  <c r="CC262" i="8"/>
  <c r="CF262" i="8" s="1"/>
  <c r="CD262" i="8"/>
  <c r="CG262" i="8" s="1"/>
  <c r="CC263" i="8"/>
  <c r="CF263" i="8" s="1"/>
  <c r="CD263" i="8"/>
  <c r="CG263" i="8" s="1"/>
  <c r="CC264" i="8"/>
  <c r="CF264" i="8" s="1"/>
  <c r="CD264" i="8"/>
  <c r="CG264" i="8" s="1"/>
  <c r="CC265" i="8"/>
  <c r="CF265" i="8" s="1"/>
  <c r="CD265" i="8"/>
  <c r="CG265" i="8" s="1"/>
  <c r="CC266" i="8"/>
  <c r="CF266" i="8" s="1"/>
  <c r="CD266" i="8"/>
  <c r="CG266" i="8" s="1"/>
  <c r="CC267" i="8"/>
  <c r="CF267" i="8" s="1"/>
  <c r="CD267" i="8"/>
  <c r="CG267" i="8" s="1"/>
  <c r="CC268" i="8"/>
  <c r="CF268" i="8" s="1"/>
  <c r="CD268" i="8"/>
  <c r="CG268" i="8" s="1"/>
  <c r="CC269" i="8"/>
  <c r="CF269" i="8" s="1"/>
  <c r="CD269" i="8"/>
  <c r="CG269" i="8" s="1"/>
  <c r="CC270" i="8"/>
  <c r="CF270" i="8" s="1"/>
  <c r="CD270" i="8"/>
  <c r="CG270" i="8" s="1"/>
  <c r="CC271" i="8"/>
  <c r="CF271" i="8" s="1"/>
  <c r="CD271" i="8"/>
  <c r="CG271" i="8" s="1"/>
  <c r="CC272" i="8"/>
  <c r="CF272" i="8" s="1"/>
  <c r="CD272" i="8"/>
  <c r="CG272" i="8" s="1"/>
  <c r="CC273" i="8"/>
  <c r="CF273" i="8" s="1"/>
  <c r="CD273" i="8"/>
  <c r="CG273" i="8" s="1"/>
  <c r="CC274" i="8"/>
  <c r="CF274" i="8" s="1"/>
  <c r="CD274" i="8"/>
  <c r="CG274" i="8" s="1"/>
  <c r="CC275" i="8"/>
  <c r="CF275" i="8" s="1"/>
  <c r="CD275" i="8"/>
  <c r="CG275" i="8" s="1"/>
  <c r="CC276" i="8"/>
  <c r="CF276" i="8" s="1"/>
  <c r="CD276" i="8"/>
  <c r="CG276" i="8" s="1"/>
  <c r="CC277" i="8"/>
  <c r="CF277" i="8" s="1"/>
  <c r="CD277" i="8"/>
  <c r="CG277" i="8" s="1"/>
  <c r="CC278" i="8"/>
  <c r="CF278" i="8" s="1"/>
  <c r="CD278" i="8"/>
  <c r="CG278" i="8" s="1"/>
  <c r="CC279" i="8"/>
  <c r="CF279" i="8" s="1"/>
  <c r="CD279" i="8"/>
  <c r="CG279" i="8" s="1"/>
  <c r="CC280" i="8"/>
  <c r="CF280" i="8" s="1"/>
  <c r="CD280" i="8"/>
  <c r="CG280" i="8" s="1"/>
  <c r="CC281" i="8"/>
  <c r="CF281" i="8" s="1"/>
  <c r="CD281" i="8"/>
  <c r="CG281" i="8" s="1"/>
  <c r="CC282" i="8"/>
  <c r="CF282" i="8" s="1"/>
  <c r="CD282" i="8"/>
  <c r="CG282" i="8" s="1"/>
  <c r="CC283" i="8"/>
  <c r="CF283" i="8" s="1"/>
  <c r="CD283" i="8"/>
  <c r="CG283" i="8" s="1"/>
  <c r="CC284" i="8"/>
  <c r="CF284" i="8" s="1"/>
  <c r="CD284" i="8"/>
  <c r="CG284" i="8" s="1"/>
  <c r="CC285" i="8"/>
  <c r="CF285" i="8" s="1"/>
  <c r="CD285" i="8"/>
  <c r="CG285" i="8" s="1"/>
  <c r="CC286" i="8"/>
  <c r="CF286" i="8" s="1"/>
  <c r="CD286" i="8"/>
  <c r="CG286" i="8" s="1"/>
  <c r="CC287" i="8"/>
  <c r="CF287" i="8" s="1"/>
  <c r="CD287" i="8"/>
  <c r="CG287" i="8" s="1"/>
  <c r="CC288" i="8"/>
  <c r="CF288" i="8" s="1"/>
  <c r="CD288" i="8"/>
  <c r="CG288" i="8" s="1"/>
  <c r="CC289" i="8"/>
  <c r="CF289" i="8" s="1"/>
  <c r="CD289" i="8"/>
  <c r="CG289" i="8" s="1"/>
  <c r="CC290" i="8"/>
  <c r="CF290" i="8" s="1"/>
  <c r="CD290" i="8"/>
  <c r="CG290" i="8" s="1"/>
  <c r="CC291" i="8"/>
  <c r="CF291" i="8" s="1"/>
  <c r="CD291" i="8"/>
  <c r="CG291" i="8" s="1"/>
  <c r="CC292" i="8"/>
  <c r="CF292" i="8" s="1"/>
  <c r="CD292" i="8"/>
  <c r="CG292" i="8" s="1"/>
  <c r="CC293" i="8"/>
  <c r="CF293" i="8" s="1"/>
  <c r="CD293" i="8"/>
  <c r="CG293" i="8" s="1"/>
  <c r="CC294" i="8"/>
  <c r="CF294" i="8" s="1"/>
  <c r="CD294" i="8"/>
  <c r="CG294" i="8" s="1"/>
  <c r="CC295" i="8"/>
  <c r="CF295" i="8" s="1"/>
  <c r="CD295" i="8"/>
  <c r="CG295" i="8" s="1"/>
  <c r="CC296" i="8"/>
  <c r="CF296" i="8" s="1"/>
  <c r="CD296" i="8"/>
  <c r="CG296" i="8" s="1"/>
  <c r="CC297" i="8"/>
  <c r="CF297" i="8" s="1"/>
  <c r="CD297" i="8"/>
  <c r="CG297" i="8" s="1"/>
  <c r="CC298" i="8"/>
  <c r="CF298" i="8" s="1"/>
  <c r="CD298" i="8"/>
  <c r="CG298" i="8" s="1"/>
  <c r="CC299" i="8"/>
  <c r="CF299" i="8" s="1"/>
  <c r="CD299" i="8"/>
  <c r="CG299" i="8" s="1"/>
  <c r="CC300" i="8"/>
  <c r="CF300" i="8" s="1"/>
  <c r="CD300" i="8"/>
  <c r="CG300" i="8" s="1"/>
  <c r="CC301" i="8"/>
  <c r="CF301" i="8" s="1"/>
  <c r="CD301" i="8"/>
  <c r="CG301" i="8" s="1"/>
  <c r="CC302" i="8"/>
  <c r="CF302" i="8" s="1"/>
  <c r="CD302" i="8"/>
  <c r="CG302" i="8" s="1"/>
  <c r="CC303" i="8"/>
  <c r="CF303" i="8" s="1"/>
  <c r="CD303" i="8"/>
  <c r="CG303" i="8" s="1"/>
  <c r="CC304" i="8"/>
  <c r="CF304" i="8" s="1"/>
  <c r="CD304" i="8"/>
  <c r="CG304" i="8" s="1"/>
  <c r="CC305" i="8"/>
  <c r="CF305" i="8" s="1"/>
  <c r="CD305" i="8"/>
  <c r="CG305" i="8" s="1"/>
  <c r="CC306" i="8"/>
  <c r="CF306" i="8" s="1"/>
  <c r="CD306" i="8"/>
  <c r="CG306" i="8" s="1"/>
  <c r="CC307" i="8"/>
  <c r="CF307" i="8" s="1"/>
  <c r="CD307" i="8"/>
  <c r="CG307" i="8" s="1"/>
  <c r="CC308" i="8"/>
  <c r="CF308" i="8" s="1"/>
  <c r="CD308" i="8"/>
  <c r="CG308" i="8" s="1"/>
  <c r="CC309" i="8"/>
  <c r="CF309" i="8" s="1"/>
  <c r="CD309" i="8"/>
  <c r="CG309" i="8" s="1"/>
  <c r="CC310" i="8"/>
  <c r="CF310" i="8" s="1"/>
  <c r="CD310" i="8"/>
  <c r="CG310" i="8" s="1"/>
  <c r="CC311" i="8"/>
  <c r="CF311" i="8" s="1"/>
  <c r="CD311" i="8"/>
  <c r="CG311" i="8" s="1"/>
  <c r="CC312" i="8"/>
  <c r="CF312" i="8" s="1"/>
  <c r="CD312" i="8"/>
  <c r="CG312" i="8" s="1"/>
  <c r="CC313" i="8"/>
  <c r="CF313" i="8" s="1"/>
  <c r="CD313" i="8"/>
  <c r="CG313" i="8" s="1"/>
  <c r="CC314" i="8"/>
  <c r="CF314" i="8" s="1"/>
  <c r="CD314" i="8"/>
  <c r="CG314" i="8" s="1"/>
  <c r="CC315" i="8"/>
  <c r="CF315" i="8" s="1"/>
  <c r="CD315" i="8"/>
  <c r="CG315" i="8" s="1"/>
  <c r="CC316" i="8"/>
  <c r="CF316" i="8" s="1"/>
  <c r="CD316" i="8"/>
  <c r="CG316" i="8" s="1"/>
  <c r="CC317" i="8"/>
  <c r="CF317" i="8" s="1"/>
  <c r="CD317" i="8"/>
  <c r="CG317" i="8" s="1"/>
  <c r="CC318" i="8"/>
  <c r="CF318" i="8" s="1"/>
  <c r="CD318" i="8"/>
  <c r="CG318" i="8" s="1"/>
  <c r="CC319" i="8"/>
  <c r="CF319" i="8" s="1"/>
  <c r="CD319" i="8"/>
  <c r="CG319" i="8" s="1"/>
  <c r="CC320" i="8"/>
  <c r="CF320" i="8" s="1"/>
  <c r="CD320" i="8"/>
  <c r="CG320" i="8" s="1"/>
  <c r="CC321" i="8"/>
  <c r="CF321" i="8" s="1"/>
  <c r="CD321" i="8"/>
  <c r="CG321" i="8" s="1"/>
  <c r="CC322" i="8"/>
  <c r="CF322" i="8" s="1"/>
  <c r="CD322" i="8"/>
  <c r="CG322" i="8" s="1"/>
  <c r="CC323" i="8"/>
  <c r="CF323" i="8" s="1"/>
  <c r="CD323" i="8"/>
  <c r="CG323" i="8" s="1"/>
  <c r="CC324" i="8"/>
  <c r="CF324" i="8" s="1"/>
  <c r="CD324" i="8"/>
  <c r="CG324" i="8" s="1"/>
  <c r="CC325" i="8"/>
  <c r="CF325" i="8" s="1"/>
  <c r="CD325" i="8"/>
  <c r="CG325" i="8" s="1"/>
  <c r="CC326" i="8"/>
  <c r="CF326" i="8" s="1"/>
  <c r="CD326" i="8"/>
  <c r="CG326" i="8" s="1"/>
  <c r="CC327" i="8"/>
  <c r="CF327" i="8" s="1"/>
  <c r="CD327" i="8"/>
  <c r="CG327" i="8" s="1"/>
  <c r="CC328" i="8"/>
  <c r="CF328" i="8" s="1"/>
  <c r="CD328" i="8"/>
  <c r="CG328" i="8" s="1"/>
  <c r="CC329" i="8"/>
  <c r="CF329" i="8" s="1"/>
  <c r="CD329" i="8"/>
  <c r="CG329" i="8" s="1"/>
  <c r="CC330" i="8"/>
  <c r="CF330" i="8" s="1"/>
  <c r="CD330" i="8"/>
  <c r="CG330" i="8" s="1"/>
  <c r="CC331" i="8"/>
  <c r="CF331" i="8" s="1"/>
  <c r="CD331" i="8"/>
  <c r="CG331" i="8" s="1"/>
  <c r="CC332" i="8"/>
  <c r="CF332" i="8" s="1"/>
  <c r="CD332" i="8"/>
  <c r="CG332" i="8" s="1"/>
  <c r="CC333" i="8"/>
  <c r="CF333" i="8" s="1"/>
  <c r="CD333" i="8"/>
  <c r="CG333" i="8" s="1"/>
  <c r="CC334" i="8"/>
  <c r="CF334" i="8" s="1"/>
  <c r="CD334" i="8"/>
  <c r="CG334" i="8" s="1"/>
  <c r="CC335" i="8"/>
  <c r="CF335" i="8" s="1"/>
  <c r="CD335" i="8"/>
  <c r="CG335" i="8" s="1"/>
  <c r="CC336" i="8"/>
  <c r="CF336" i="8" s="1"/>
  <c r="CD336" i="8"/>
  <c r="CG336" i="8" s="1"/>
  <c r="CC337" i="8"/>
  <c r="CF337" i="8" s="1"/>
  <c r="CD337" i="8"/>
  <c r="CG337" i="8" s="1"/>
  <c r="CC338" i="8"/>
  <c r="CF338" i="8" s="1"/>
  <c r="CD338" i="8"/>
  <c r="CG338" i="8" s="1"/>
  <c r="CC339" i="8"/>
  <c r="CF339" i="8" s="1"/>
  <c r="CD339" i="8"/>
  <c r="CG339" i="8" s="1"/>
  <c r="CC340" i="8"/>
  <c r="CF340" i="8" s="1"/>
  <c r="CD340" i="8"/>
  <c r="CG340" i="8" s="1"/>
  <c r="CC341" i="8"/>
  <c r="CF341" i="8" s="1"/>
  <c r="CD341" i="8"/>
  <c r="CG341" i="8" s="1"/>
  <c r="CC342" i="8"/>
  <c r="CF342" i="8" s="1"/>
  <c r="CD342" i="8"/>
  <c r="CG342" i="8" s="1"/>
  <c r="CC343" i="8"/>
  <c r="CF343" i="8" s="1"/>
  <c r="CD343" i="8"/>
  <c r="CG343" i="8" s="1"/>
  <c r="CC344" i="8"/>
  <c r="CF344" i="8" s="1"/>
  <c r="CD344" i="8"/>
  <c r="CG344" i="8" s="1"/>
  <c r="CC345" i="8"/>
  <c r="CF345" i="8" s="1"/>
  <c r="CD345" i="8"/>
  <c r="CG345" i="8" s="1"/>
  <c r="CC346" i="8"/>
  <c r="CF346" i="8" s="1"/>
  <c r="CD346" i="8"/>
  <c r="CG346" i="8" s="1"/>
  <c r="CC347" i="8"/>
  <c r="CF347" i="8" s="1"/>
  <c r="CD347" i="8"/>
  <c r="CG347" i="8" s="1"/>
  <c r="CC348" i="8"/>
  <c r="CF348" i="8" s="1"/>
  <c r="CD348" i="8"/>
  <c r="CG348" i="8" s="1"/>
  <c r="CC349" i="8"/>
  <c r="CF349" i="8" s="1"/>
  <c r="CD349" i="8"/>
  <c r="CG349" i="8" s="1"/>
  <c r="CC350" i="8"/>
  <c r="CF350" i="8" s="1"/>
  <c r="CD350" i="8"/>
  <c r="CG350" i="8" s="1"/>
  <c r="CC351" i="8"/>
  <c r="CF351" i="8" s="1"/>
  <c r="CD351" i="8"/>
  <c r="CG351" i="8" s="1"/>
  <c r="CC352" i="8"/>
  <c r="CF352" i="8" s="1"/>
  <c r="CD352" i="8"/>
  <c r="CG352" i="8" s="1"/>
  <c r="CC353" i="8"/>
  <c r="CF353" i="8" s="1"/>
  <c r="CD353" i="8"/>
  <c r="CG353" i="8" s="1"/>
  <c r="CC354" i="8"/>
  <c r="CF354" i="8" s="1"/>
  <c r="CD354" i="8"/>
  <c r="CG354" i="8" s="1"/>
  <c r="CC355" i="8"/>
  <c r="CF355" i="8" s="1"/>
  <c r="CD355" i="8"/>
  <c r="CG355" i="8" s="1"/>
  <c r="CC356" i="8"/>
  <c r="CF356" i="8" s="1"/>
  <c r="CD356" i="8"/>
  <c r="CG356" i="8" s="1"/>
  <c r="CC357" i="8"/>
  <c r="CF357" i="8" s="1"/>
  <c r="CD357" i="8"/>
  <c r="CG357" i="8" s="1"/>
  <c r="CC358" i="8"/>
  <c r="CF358" i="8" s="1"/>
  <c r="CD358" i="8"/>
  <c r="CG358" i="8" s="1"/>
  <c r="CC359" i="8"/>
  <c r="CF359" i="8" s="1"/>
  <c r="CD359" i="8"/>
  <c r="CG359" i="8" s="1"/>
  <c r="CC360" i="8"/>
  <c r="CF360" i="8" s="1"/>
  <c r="CD360" i="8"/>
  <c r="CG360" i="8" s="1"/>
  <c r="CC361" i="8"/>
  <c r="CF361" i="8" s="1"/>
  <c r="CD361" i="8"/>
  <c r="CG361" i="8" s="1"/>
  <c r="CC362" i="8"/>
  <c r="CF362" i="8" s="1"/>
  <c r="CD362" i="8"/>
  <c r="CG362" i="8" s="1"/>
  <c r="CC363" i="8"/>
  <c r="CF363" i="8" s="1"/>
  <c r="CD363" i="8"/>
  <c r="CG363" i="8" s="1"/>
  <c r="CC364" i="8"/>
  <c r="CF364" i="8" s="1"/>
  <c r="CD364" i="8"/>
  <c r="CG364" i="8" s="1"/>
  <c r="CC365" i="8"/>
  <c r="CF365" i="8" s="1"/>
  <c r="CD365" i="8"/>
  <c r="CG365" i="8" s="1"/>
  <c r="CC366" i="8"/>
  <c r="CF366" i="8" s="1"/>
  <c r="CD366" i="8"/>
  <c r="CG366" i="8" s="1"/>
  <c r="CC367" i="8"/>
  <c r="CF367" i="8" s="1"/>
  <c r="CD367" i="8"/>
  <c r="CG367" i="8" s="1"/>
  <c r="CC368" i="8"/>
  <c r="CF368" i="8" s="1"/>
  <c r="CD368" i="8"/>
  <c r="CG368" i="8" s="1"/>
  <c r="CC369" i="8"/>
  <c r="CF369" i="8" s="1"/>
  <c r="CD369" i="8"/>
  <c r="CG369" i="8" s="1"/>
  <c r="CC370" i="8"/>
  <c r="CF370" i="8" s="1"/>
  <c r="CD370" i="8"/>
  <c r="CG370" i="8" s="1"/>
  <c r="CC371" i="8"/>
  <c r="CF371" i="8" s="1"/>
  <c r="CD371" i="8"/>
  <c r="CG371" i="8" s="1"/>
  <c r="CC372" i="8"/>
  <c r="CF372" i="8" s="1"/>
  <c r="CD372" i="8"/>
  <c r="CG372" i="8" s="1"/>
  <c r="CC373" i="8"/>
  <c r="CF373" i="8" s="1"/>
  <c r="CD373" i="8"/>
  <c r="CG373" i="8" s="1"/>
  <c r="CC374" i="8"/>
  <c r="CF374" i="8" s="1"/>
  <c r="CD374" i="8"/>
  <c r="CG374" i="8" s="1"/>
  <c r="CC375" i="8"/>
  <c r="CF375" i="8" s="1"/>
  <c r="CD375" i="8"/>
  <c r="CG375" i="8" s="1"/>
  <c r="CC376" i="8"/>
  <c r="CF376" i="8" s="1"/>
  <c r="CD376" i="8"/>
  <c r="CG376" i="8" s="1"/>
  <c r="CC377" i="8"/>
  <c r="CF377" i="8" s="1"/>
  <c r="CD377" i="8"/>
  <c r="CG377" i="8" s="1"/>
  <c r="CC378" i="8"/>
  <c r="CF378" i="8" s="1"/>
  <c r="CD378" i="8"/>
  <c r="CG378" i="8" s="1"/>
  <c r="CC379" i="8"/>
  <c r="CF379" i="8" s="1"/>
  <c r="CD379" i="8"/>
  <c r="CG379" i="8" s="1"/>
  <c r="CC380" i="8"/>
  <c r="CF380" i="8" s="1"/>
  <c r="CD380" i="8"/>
  <c r="CG380" i="8" s="1"/>
  <c r="CC381" i="8"/>
  <c r="CF381" i="8" s="1"/>
  <c r="CD381" i="8"/>
  <c r="CG381" i="8" s="1"/>
  <c r="CC382" i="8"/>
  <c r="CF382" i="8" s="1"/>
  <c r="CD382" i="8"/>
  <c r="CG382" i="8" s="1"/>
  <c r="CC383" i="8"/>
  <c r="CF383" i="8" s="1"/>
  <c r="CD383" i="8"/>
  <c r="CG383" i="8" s="1"/>
  <c r="CC384" i="8"/>
  <c r="CF384" i="8" s="1"/>
  <c r="CD384" i="8"/>
  <c r="CG384" i="8" s="1"/>
  <c r="CC385" i="8"/>
  <c r="CF385" i="8" s="1"/>
  <c r="CD385" i="8"/>
  <c r="CG385" i="8" s="1"/>
  <c r="CC386" i="8"/>
  <c r="CF386" i="8" s="1"/>
  <c r="CD386" i="8"/>
  <c r="CG386" i="8" s="1"/>
  <c r="CC387" i="8"/>
  <c r="CF387" i="8" s="1"/>
  <c r="CD387" i="8"/>
  <c r="CG387" i="8" s="1"/>
  <c r="CC388" i="8"/>
  <c r="CF388" i="8" s="1"/>
  <c r="CD388" i="8"/>
  <c r="CG388" i="8" s="1"/>
  <c r="CC389" i="8"/>
  <c r="CF389" i="8" s="1"/>
  <c r="CD389" i="8"/>
  <c r="CG389" i="8" s="1"/>
  <c r="CC390" i="8"/>
  <c r="CF390" i="8" s="1"/>
  <c r="CD390" i="8"/>
  <c r="CG390" i="8" s="1"/>
  <c r="CC391" i="8"/>
  <c r="CF391" i="8" s="1"/>
  <c r="CD391" i="8"/>
  <c r="CG391" i="8" s="1"/>
  <c r="CC392" i="8"/>
  <c r="CF392" i="8" s="1"/>
  <c r="CD392" i="8"/>
  <c r="CG392" i="8" s="1"/>
  <c r="CC393" i="8"/>
  <c r="CF393" i="8" s="1"/>
  <c r="CD393" i="8"/>
  <c r="CG393" i="8" s="1"/>
  <c r="CC394" i="8"/>
  <c r="CF394" i="8" s="1"/>
  <c r="CD394" i="8"/>
  <c r="CG394" i="8" s="1"/>
  <c r="CC395" i="8"/>
  <c r="CF395" i="8" s="1"/>
  <c r="CD395" i="8"/>
  <c r="CG395" i="8" s="1"/>
  <c r="CC396" i="8"/>
  <c r="CF396" i="8" s="1"/>
  <c r="CD396" i="8"/>
  <c r="CG396" i="8" s="1"/>
  <c r="CC397" i="8"/>
  <c r="CF397" i="8" s="1"/>
  <c r="CD397" i="8"/>
  <c r="CG397" i="8" s="1"/>
  <c r="CC398" i="8"/>
  <c r="CF398" i="8" s="1"/>
  <c r="CD398" i="8"/>
  <c r="CG398" i="8" s="1"/>
  <c r="CC399" i="8"/>
  <c r="CF399" i="8" s="1"/>
  <c r="CD399" i="8"/>
  <c r="CG399" i="8" s="1"/>
  <c r="CC400" i="8"/>
  <c r="CF400" i="8" s="1"/>
  <c r="CD400" i="8"/>
  <c r="CG400" i="8" s="1"/>
  <c r="CC401" i="8"/>
  <c r="CF401" i="8" s="1"/>
  <c r="CD401" i="8"/>
  <c r="CG401" i="8" s="1"/>
  <c r="CC402" i="8"/>
  <c r="CF402" i="8" s="1"/>
  <c r="CD402" i="8"/>
  <c r="CG402" i="8" s="1"/>
  <c r="CC403" i="8"/>
  <c r="CF403" i="8" s="1"/>
  <c r="CD403" i="8"/>
  <c r="CG403" i="8" s="1"/>
  <c r="CC404" i="8"/>
  <c r="CF404" i="8" s="1"/>
  <c r="CD404" i="8"/>
  <c r="CG404" i="8" s="1"/>
  <c r="CC405" i="8"/>
  <c r="CF405" i="8" s="1"/>
  <c r="CD405" i="8"/>
  <c r="CG405" i="8" s="1"/>
  <c r="CC406" i="8"/>
  <c r="CF406" i="8" s="1"/>
  <c r="CD406" i="8"/>
  <c r="CG406" i="8" s="1"/>
  <c r="CC407" i="8"/>
  <c r="CF407" i="8" s="1"/>
  <c r="CD407" i="8"/>
  <c r="CG407" i="8" s="1"/>
  <c r="CC408" i="8"/>
  <c r="CF408" i="8" s="1"/>
  <c r="CD408" i="8"/>
  <c r="CG408" i="8" s="1"/>
  <c r="CC409" i="8"/>
  <c r="CF409" i="8" s="1"/>
  <c r="CD409" i="8"/>
  <c r="CG409" i="8" s="1"/>
  <c r="CC410" i="8"/>
  <c r="CF410" i="8" s="1"/>
  <c r="CD410" i="8"/>
  <c r="CG410" i="8" s="1"/>
  <c r="CC411" i="8"/>
  <c r="CF411" i="8" s="1"/>
  <c r="CD411" i="8"/>
  <c r="CG411" i="8" s="1"/>
  <c r="CC412" i="8"/>
  <c r="CF412" i="8" s="1"/>
  <c r="CD412" i="8"/>
  <c r="CG412" i="8" s="1"/>
  <c r="CC413" i="8"/>
  <c r="CF413" i="8" s="1"/>
  <c r="CD413" i="8"/>
  <c r="CG413" i="8" s="1"/>
  <c r="CC414" i="8"/>
  <c r="CF414" i="8" s="1"/>
  <c r="CD414" i="8"/>
  <c r="CG414" i="8" s="1"/>
  <c r="CC415" i="8"/>
  <c r="CF415" i="8" s="1"/>
  <c r="CD415" i="8"/>
  <c r="CG415" i="8" s="1"/>
  <c r="CC416" i="8"/>
  <c r="CF416" i="8" s="1"/>
  <c r="CD416" i="8"/>
  <c r="CG416" i="8" s="1"/>
  <c r="CC417" i="8"/>
  <c r="CF417" i="8" s="1"/>
  <c r="CD417" i="8"/>
  <c r="CG417" i="8" s="1"/>
  <c r="CC418" i="8"/>
  <c r="CF418" i="8" s="1"/>
  <c r="CD418" i="8"/>
  <c r="CG418" i="8" s="1"/>
  <c r="CC419" i="8"/>
  <c r="CF419" i="8" s="1"/>
  <c r="CD419" i="8"/>
  <c r="CG419" i="8" s="1"/>
  <c r="CC420" i="8"/>
  <c r="CF420" i="8" s="1"/>
  <c r="CD420" i="8"/>
  <c r="CG420" i="8" s="1"/>
  <c r="CC421" i="8"/>
  <c r="CF421" i="8" s="1"/>
  <c r="CD421" i="8"/>
  <c r="CG421" i="8" s="1"/>
  <c r="CC422" i="8"/>
  <c r="CF422" i="8" s="1"/>
  <c r="CD422" i="8"/>
  <c r="CG422" i="8" s="1"/>
  <c r="CC423" i="8"/>
  <c r="CF423" i="8" s="1"/>
  <c r="CD423" i="8"/>
  <c r="CG423" i="8" s="1"/>
  <c r="CC424" i="8"/>
  <c r="CF424" i="8" s="1"/>
  <c r="CD424" i="8"/>
  <c r="CG424" i="8" s="1"/>
  <c r="CC425" i="8"/>
  <c r="CF425" i="8" s="1"/>
  <c r="CD425" i="8"/>
  <c r="CG425" i="8" s="1"/>
  <c r="CC426" i="8"/>
  <c r="CF426" i="8" s="1"/>
  <c r="CD426" i="8"/>
  <c r="CG426" i="8" s="1"/>
  <c r="CC427" i="8"/>
  <c r="CF427" i="8" s="1"/>
  <c r="CD427" i="8"/>
  <c r="CG427" i="8" s="1"/>
  <c r="CC428" i="8"/>
  <c r="CF428" i="8" s="1"/>
  <c r="CD428" i="8"/>
  <c r="CG428" i="8" s="1"/>
  <c r="CC429" i="8"/>
  <c r="CF429" i="8" s="1"/>
  <c r="CD429" i="8"/>
  <c r="CG429" i="8" s="1"/>
  <c r="CC430" i="8"/>
  <c r="CF430" i="8" s="1"/>
  <c r="CD430" i="8"/>
  <c r="CG430" i="8" s="1"/>
  <c r="CC431" i="8"/>
  <c r="CF431" i="8" s="1"/>
  <c r="CD431" i="8"/>
  <c r="CG431" i="8" s="1"/>
  <c r="CC432" i="8"/>
  <c r="CF432" i="8" s="1"/>
  <c r="CD432" i="8"/>
  <c r="CG432" i="8" s="1"/>
  <c r="CC433" i="8"/>
  <c r="CF433" i="8" s="1"/>
  <c r="CD433" i="8"/>
  <c r="CG433" i="8" s="1"/>
  <c r="CC434" i="8"/>
  <c r="CF434" i="8" s="1"/>
  <c r="CD434" i="8"/>
  <c r="CG434" i="8" s="1"/>
  <c r="CC435" i="8"/>
  <c r="CF435" i="8" s="1"/>
  <c r="CD435" i="8"/>
  <c r="CG435" i="8" s="1"/>
  <c r="CC436" i="8"/>
  <c r="CF436" i="8" s="1"/>
  <c r="CD436" i="8"/>
  <c r="CG436" i="8" s="1"/>
  <c r="CC437" i="8"/>
  <c r="CF437" i="8" s="1"/>
  <c r="CD437" i="8"/>
  <c r="CG437" i="8" s="1"/>
  <c r="CC438" i="8"/>
  <c r="CF438" i="8" s="1"/>
  <c r="CD438" i="8"/>
  <c r="CG438" i="8" s="1"/>
  <c r="CC439" i="8"/>
  <c r="CF439" i="8" s="1"/>
  <c r="CD439" i="8"/>
  <c r="CG439" i="8" s="1"/>
  <c r="CC440" i="8"/>
  <c r="CF440" i="8" s="1"/>
  <c r="CD440" i="8"/>
  <c r="CG440" i="8" s="1"/>
  <c r="CC441" i="8"/>
  <c r="CF441" i="8" s="1"/>
  <c r="CD441" i="8"/>
  <c r="CG441" i="8" s="1"/>
  <c r="CC442" i="8"/>
  <c r="CF442" i="8" s="1"/>
  <c r="CD442" i="8"/>
  <c r="CG442" i="8" s="1"/>
  <c r="CC443" i="8"/>
  <c r="CF443" i="8" s="1"/>
  <c r="CD443" i="8"/>
  <c r="CG443" i="8" s="1"/>
  <c r="CC444" i="8"/>
  <c r="CF444" i="8" s="1"/>
  <c r="CD444" i="8"/>
  <c r="CG444" i="8" s="1"/>
  <c r="CC445" i="8"/>
  <c r="CF445" i="8" s="1"/>
  <c r="CD445" i="8"/>
  <c r="CG445" i="8" s="1"/>
  <c r="CC446" i="8"/>
  <c r="CF446" i="8" s="1"/>
  <c r="CD446" i="8"/>
  <c r="CG446" i="8" s="1"/>
  <c r="CC447" i="8"/>
  <c r="CF447" i="8" s="1"/>
  <c r="CD447" i="8"/>
  <c r="CG447" i="8" s="1"/>
  <c r="CC448" i="8"/>
  <c r="CF448" i="8" s="1"/>
  <c r="CD448" i="8"/>
  <c r="CG448" i="8" s="1"/>
  <c r="CC449" i="8"/>
  <c r="CF449" i="8" s="1"/>
  <c r="CD449" i="8"/>
  <c r="CG449" i="8" s="1"/>
  <c r="CC450" i="8"/>
  <c r="CF450" i="8" s="1"/>
  <c r="CD450" i="8"/>
  <c r="CG450" i="8" s="1"/>
  <c r="CC451" i="8"/>
  <c r="CF451" i="8" s="1"/>
  <c r="CD451" i="8"/>
  <c r="CG451" i="8" s="1"/>
  <c r="CC452" i="8"/>
  <c r="CF452" i="8" s="1"/>
  <c r="CD452" i="8"/>
  <c r="CG452" i="8" s="1"/>
  <c r="CC453" i="8"/>
  <c r="CF453" i="8" s="1"/>
  <c r="CD453" i="8"/>
  <c r="CG453" i="8" s="1"/>
  <c r="CC454" i="8"/>
  <c r="CF454" i="8" s="1"/>
  <c r="CD454" i="8"/>
  <c r="CG454" i="8" s="1"/>
  <c r="CC455" i="8"/>
  <c r="CF455" i="8" s="1"/>
  <c r="CD455" i="8"/>
  <c r="CG455" i="8" s="1"/>
  <c r="CC456" i="8"/>
  <c r="CF456" i="8" s="1"/>
  <c r="CD456" i="8"/>
  <c r="CG456" i="8" s="1"/>
  <c r="CC457" i="8"/>
  <c r="CF457" i="8" s="1"/>
  <c r="CD457" i="8"/>
  <c r="CG457" i="8" s="1"/>
  <c r="CC458" i="8"/>
  <c r="CF458" i="8" s="1"/>
  <c r="CD458" i="8"/>
  <c r="CG458" i="8" s="1"/>
  <c r="CC459" i="8"/>
  <c r="CF459" i="8" s="1"/>
  <c r="CD459" i="8"/>
  <c r="CG459" i="8" s="1"/>
  <c r="CC460" i="8"/>
  <c r="CF460" i="8" s="1"/>
  <c r="CD460" i="8"/>
  <c r="CG460" i="8" s="1"/>
  <c r="CC461" i="8"/>
  <c r="CF461" i="8" s="1"/>
  <c r="CD461" i="8"/>
  <c r="CG461" i="8" s="1"/>
  <c r="CC462" i="8"/>
  <c r="CF462" i="8" s="1"/>
  <c r="CD462" i="8"/>
  <c r="CG462" i="8" s="1"/>
  <c r="CC463" i="8"/>
  <c r="CF463" i="8" s="1"/>
  <c r="CD463" i="8"/>
  <c r="CG463" i="8" s="1"/>
  <c r="CC464" i="8"/>
  <c r="CF464" i="8" s="1"/>
  <c r="CD464" i="8"/>
  <c r="CG464" i="8" s="1"/>
  <c r="CC465" i="8"/>
  <c r="CF465" i="8" s="1"/>
  <c r="CD465" i="8"/>
  <c r="CG465" i="8" s="1"/>
  <c r="CC466" i="8"/>
  <c r="CF466" i="8" s="1"/>
  <c r="CD466" i="8"/>
  <c r="CG466" i="8" s="1"/>
  <c r="CC467" i="8"/>
  <c r="CF467" i="8" s="1"/>
  <c r="CD467" i="8"/>
  <c r="CG467" i="8" s="1"/>
  <c r="CC468" i="8"/>
  <c r="CF468" i="8" s="1"/>
  <c r="CD468" i="8"/>
  <c r="CG468" i="8" s="1"/>
  <c r="CC469" i="8"/>
  <c r="CF469" i="8" s="1"/>
  <c r="CD469" i="8"/>
  <c r="CG469" i="8" s="1"/>
  <c r="CC470" i="8"/>
  <c r="CF470" i="8" s="1"/>
  <c r="CD470" i="8"/>
  <c r="CG470" i="8" s="1"/>
  <c r="CC471" i="8"/>
  <c r="CF471" i="8" s="1"/>
  <c r="CD471" i="8"/>
  <c r="CG471" i="8" s="1"/>
  <c r="CC472" i="8"/>
  <c r="CF472" i="8" s="1"/>
  <c r="CD472" i="8"/>
  <c r="CG472" i="8" s="1"/>
  <c r="CC473" i="8"/>
  <c r="CF473" i="8" s="1"/>
  <c r="CD473" i="8"/>
  <c r="CG473" i="8" s="1"/>
  <c r="CC474" i="8"/>
  <c r="CF474" i="8" s="1"/>
  <c r="CD474" i="8"/>
  <c r="CG474" i="8" s="1"/>
  <c r="CC475" i="8"/>
  <c r="CF475" i="8" s="1"/>
  <c r="CD475" i="8"/>
  <c r="CG475" i="8" s="1"/>
  <c r="CC476" i="8"/>
  <c r="CF476" i="8" s="1"/>
  <c r="CD476" i="8"/>
  <c r="CG476" i="8" s="1"/>
  <c r="CC477" i="8"/>
  <c r="CF477" i="8" s="1"/>
  <c r="CD477" i="8"/>
  <c r="CG477" i="8" s="1"/>
  <c r="CC478" i="8"/>
  <c r="CF478" i="8" s="1"/>
  <c r="CD478" i="8"/>
  <c r="CG478" i="8" s="1"/>
  <c r="CC479" i="8"/>
  <c r="CF479" i="8" s="1"/>
  <c r="CD479" i="8"/>
  <c r="CG479" i="8" s="1"/>
  <c r="CC480" i="8"/>
  <c r="CF480" i="8" s="1"/>
  <c r="CD480" i="8"/>
  <c r="CG480" i="8" s="1"/>
  <c r="CC481" i="8"/>
  <c r="CF481" i="8" s="1"/>
  <c r="CD481" i="8"/>
  <c r="CG481" i="8" s="1"/>
  <c r="CC482" i="8"/>
  <c r="CF482" i="8" s="1"/>
  <c r="CD482" i="8"/>
  <c r="CG482" i="8" s="1"/>
  <c r="CC483" i="8"/>
  <c r="CF483" i="8" s="1"/>
  <c r="CD483" i="8"/>
  <c r="CG483" i="8" s="1"/>
  <c r="CC484" i="8"/>
  <c r="CF484" i="8" s="1"/>
  <c r="CD484" i="8"/>
  <c r="CG484" i="8" s="1"/>
  <c r="CC485" i="8"/>
  <c r="CF485" i="8" s="1"/>
  <c r="CD485" i="8"/>
  <c r="CG485" i="8" s="1"/>
  <c r="CC486" i="8"/>
  <c r="CF486" i="8" s="1"/>
  <c r="CD486" i="8"/>
  <c r="CG486" i="8" s="1"/>
  <c r="CC487" i="8"/>
  <c r="CF487" i="8" s="1"/>
  <c r="CD487" i="8"/>
  <c r="CG487" i="8" s="1"/>
  <c r="CC488" i="8"/>
  <c r="CF488" i="8" s="1"/>
  <c r="CD488" i="8"/>
  <c r="CG488" i="8" s="1"/>
  <c r="CC489" i="8"/>
  <c r="CF489" i="8" s="1"/>
  <c r="CD489" i="8"/>
  <c r="CG489" i="8" s="1"/>
  <c r="CC490" i="8"/>
  <c r="CF490" i="8" s="1"/>
  <c r="CD490" i="8"/>
  <c r="CG490" i="8" s="1"/>
  <c r="CC491" i="8"/>
  <c r="CF491" i="8" s="1"/>
  <c r="CD491" i="8"/>
  <c r="CG491" i="8" s="1"/>
  <c r="CC492" i="8"/>
  <c r="CF492" i="8" s="1"/>
  <c r="CD492" i="8"/>
  <c r="CG492" i="8" s="1"/>
  <c r="CC493" i="8"/>
  <c r="CF493" i="8" s="1"/>
  <c r="CD493" i="8"/>
  <c r="CG493" i="8" s="1"/>
  <c r="CC494" i="8"/>
  <c r="CF494" i="8" s="1"/>
  <c r="CD494" i="8"/>
  <c r="CG494" i="8" s="1"/>
  <c r="CC495" i="8"/>
  <c r="CF495" i="8" s="1"/>
  <c r="CD495" i="8"/>
  <c r="CG495" i="8" s="1"/>
  <c r="CC496" i="8"/>
  <c r="CF496" i="8" s="1"/>
  <c r="CD496" i="8"/>
  <c r="CG496" i="8" s="1"/>
  <c r="CC497" i="8"/>
  <c r="CF497" i="8" s="1"/>
  <c r="CD497" i="8"/>
  <c r="CG497" i="8" s="1"/>
  <c r="CC498" i="8"/>
  <c r="CF498" i="8" s="1"/>
  <c r="CD498" i="8"/>
  <c r="CG498" i="8" s="1"/>
  <c r="CC499" i="8"/>
  <c r="CF499" i="8" s="1"/>
  <c r="CD499" i="8"/>
  <c r="CG499" i="8" s="1"/>
  <c r="CC500" i="8"/>
  <c r="CF500" i="8" s="1"/>
  <c r="CD500" i="8"/>
  <c r="CG500" i="8" s="1"/>
  <c r="CC501" i="8"/>
  <c r="CF501" i="8" s="1"/>
  <c r="CD501" i="8"/>
  <c r="CG501" i="8" s="1"/>
  <c r="CC502" i="8"/>
  <c r="CF502" i="8" s="1"/>
  <c r="CD502" i="8"/>
  <c r="CG502" i="8" s="1"/>
  <c r="CC503" i="8"/>
  <c r="CF503" i="8" s="1"/>
  <c r="CD503" i="8"/>
  <c r="CG503" i="8" s="1"/>
  <c r="CC504" i="8"/>
  <c r="CF504" i="8" s="1"/>
  <c r="CD504" i="8"/>
  <c r="CG504" i="8" s="1"/>
  <c r="CC505" i="8"/>
  <c r="CF505" i="8" s="1"/>
  <c r="CD505" i="8"/>
  <c r="CG505" i="8" s="1"/>
  <c r="CC506" i="8"/>
  <c r="CF506" i="8" s="1"/>
  <c r="CD506" i="8"/>
  <c r="CG506" i="8" s="1"/>
  <c r="CC507" i="8"/>
  <c r="CF507" i="8" s="1"/>
  <c r="CD507" i="8"/>
  <c r="CG507" i="8" s="1"/>
  <c r="CC508" i="8"/>
  <c r="CF508" i="8" s="1"/>
  <c r="CD508" i="8"/>
  <c r="CG508" i="8" s="1"/>
  <c r="CC509" i="8"/>
  <c r="CF509" i="8" s="1"/>
  <c r="CD509" i="8"/>
  <c r="CG509" i="8" s="1"/>
  <c r="CC510" i="8"/>
  <c r="CF510" i="8" s="1"/>
  <c r="CD510" i="8"/>
  <c r="CG510" i="8" s="1"/>
  <c r="CC511" i="8"/>
  <c r="CF511" i="8" s="1"/>
  <c r="CD511" i="8"/>
  <c r="CG511" i="8" s="1"/>
  <c r="CC512" i="8"/>
  <c r="CF512" i="8" s="1"/>
  <c r="CD512" i="8"/>
  <c r="CG512" i="8" s="1"/>
  <c r="CC513" i="8"/>
  <c r="CF513" i="8" s="1"/>
  <c r="CD513" i="8"/>
  <c r="CG513" i="8" s="1"/>
  <c r="CC514" i="8"/>
  <c r="CF514" i="8" s="1"/>
  <c r="CD514" i="8"/>
  <c r="CG514" i="8" s="1"/>
  <c r="CC515" i="8"/>
  <c r="CF515" i="8" s="1"/>
  <c r="CD515" i="8"/>
  <c r="CG515" i="8" s="1"/>
  <c r="CC516" i="8"/>
  <c r="CF516" i="8" s="1"/>
  <c r="CD516" i="8"/>
  <c r="CG516" i="8" s="1"/>
  <c r="CC517" i="8"/>
  <c r="CF517" i="8" s="1"/>
  <c r="CD517" i="8"/>
  <c r="CG517" i="8" s="1"/>
  <c r="CC518" i="8"/>
  <c r="CF518" i="8" s="1"/>
  <c r="CD518" i="8"/>
  <c r="CG518" i="8" s="1"/>
  <c r="CC519" i="8"/>
  <c r="CF519" i="8" s="1"/>
  <c r="CD519" i="8"/>
  <c r="CG519" i="8" s="1"/>
  <c r="CC520" i="8"/>
  <c r="CF520" i="8" s="1"/>
  <c r="CD520" i="8"/>
  <c r="CG520" i="8" s="1"/>
  <c r="CC521" i="8"/>
  <c r="CF521" i="8" s="1"/>
  <c r="CD521" i="8"/>
  <c r="CG521" i="8" s="1"/>
  <c r="CC522" i="8"/>
  <c r="CF522" i="8" s="1"/>
  <c r="CD522" i="8"/>
  <c r="CG522" i="8" s="1"/>
  <c r="CC523" i="8"/>
  <c r="CF523" i="8" s="1"/>
  <c r="CD523" i="8"/>
  <c r="CG523" i="8" s="1"/>
  <c r="CC524" i="8"/>
  <c r="CF524" i="8" s="1"/>
  <c r="CD524" i="8"/>
  <c r="CG524" i="8" s="1"/>
  <c r="CC525" i="8"/>
  <c r="CF525" i="8" s="1"/>
  <c r="CD525" i="8"/>
  <c r="CG525" i="8" s="1"/>
  <c r="CC526" i="8"/>
  <c r="CF526" i="8" s="1"/>
  <c r="CD526" i="8"/>
  <c r="CG526" i="8" s="1"/>
  <c r="CC527" i="8"/>
  <c r="CF527" i="8" s="1"/>
  <c r="CD527" i="8"/>
  <c r="CG527" i="8" s="1"/>
  <c r="CC528" i="8"/>
  <c r="CF528" i="8" s="1"/>
  <c r="CD528" i="8"/>
  <c r="CG528" i="8" s="1"/>
  <c r="CC529" i="8"/>
  <c r="CF529" i="8" s="1"/>
  <c r="CD529" i="8"/>
  <c r="CG529" i="8" s="1"/>
  <c r="CC530" i="8"/>
  <c r="CF530" i="8" s="1"/>
  <c r="CD530" i="8"/>
  <c r="CG530" i="8" s="1"/>
  <c r="CC531" i="8"/>
  <c r="CF531" i="8" s="1"/>
  <c r="CD531" i="8"/>
  <c r="CG531" i="8" s="1"/>
  <c r="CC532" i="8"/>
  <c r="CF532" i="8" s="1"/>
  <c r="CD532" i="8"/>
  <c r="CG532" i="8" s="1"/>
  <c r="CC533" i="8"/>
  <c r="CF533" i="8" s="1"/>
  <c r="CD533" i="8"/>
  <c r="CG533" i="8" s="1"/>
  <c r="CC534" i="8"/>
  <c r="CF534" i="8" s="1"/>
  <c r="CD534" i="8"/>
  <c r="CG534" i="8" s="1"/>
  <c r="CC535" i="8"/>
  <c r="CF535" i="8" s="1"/>
  <c r="CD535" i="8"/>
  <c r="CG535" i="8" s="1"/>
  <c r="CC536" i="8"/>
  <c r="CF536" i="8" s="1"/>
  <c r="CD536" i="8"/>
  <c r="CG536" i="8" s="1"/>
  <c r="CC537" i="8"/>
  <c r="CF537" i="8" s="1"/>
  <c r="CD537" i="8"/>
  <c r="CG537" i="8" s="1"/>
  <c r="CC538" i="8"/>
  <c r="CF538" i="8" s="1"/>
  <c r="CD538" i="8"/>
  <c r="CG538" i="8" s="1"/>
  <c r="CC539" i="8"/>
  <c r="CF539" i="8" s="1"/>
  <c r="CD539" i="8"/>
  <c r="CG539" i="8" s="1"/>
  <c r="CC540" i="8"/>
  <c r="CF540" i="8" s="1"/>
  <c r="CD540" i="8"/>
  <c r="CG540" i="8" s="1"/>
  <c r="CC541" i="8"/>
  <c r="CF541" i="8" s="1"/>
  <c r="CD541" i="8"/>
  <c r="CG541" i="8" s="1"/>
  <c r="CC542" i="8"/>
  <c r="CF542" i="8" s="1"/>
  <c r="CD542" i="8"/>
  <c r="CG542" i="8" s="1"/>
  <c r="CC543" i="8"/>
  <c r="CF543" i="8" s="1"/>
  <c r="CD543" i="8"/>
  <c r="CG543" i="8" s="1"/>
  <c r="CC544" i="8"/>
  <c r="CF544" i="8" s="1"/>
  <c r="CD544" i="8"/>
  <c r="CG544" i="8" s="1"/>
  <c r="CC545" i="8"/>
  <c r="CF545" i="8" s="1"/>
  <c r="CD545" i="8"/>
  <c r="CG545" i="8" s="1"/>
  <c r="CC546" i="8"/>
  <c r="CF546" i="8" s="1"/>
  <c r="CD546" i="8"/>
  <c r="CG546" i="8" s="1"/>
  <c r="CC547" i="8"/>
  <c r="CF547" i="8" s="1"/>
  <c r="CD547" i="8"/>
  <c r="CG547" i="8" s="1"/>
  <c r="CC548" i="8"/>
  <c r="CF548" i="8" s="1"/>
  <c r="CD548" i="8"/>
  <c r="CG548" i="8" s="1"/>
  <c r="CC549" i="8"/>
  <c r="CF549" i="8" s="1"/>
  <c r="CD549" i="8"/>
  <c r="CG549" i="8" s="1"/>
  <c r="CC550" i="8"/>
  <c r="CF550" i="8" s="1"/>
  <c r="CD550" i="8"/>
  <c r="CG550" i="8" s="1"/>
  <c r="CC551" i="8"/>
  <c r="CF551" i="8" s="1"/>
  <c r="CD551" i="8"/>
  <c r="CG551" i="8" s="1"/>
  <c r="CC552" i="8"/>
  <c r="CF552" i="8" s="1"/>
  <c r="CD552" i="8"/>
  <c r="CG552" i="8" s="1"/>
  <c r="CC553" i="8"/>
  <c r="CF553" i="8" s="1"/>
  <c r="CD553" i="8"/>
  <c r="CG553" i="8" s="1"/>
  <c r="CC554" i="8"/>
  <c r="CF554" i="8" s="1"/>
  <c r="CD554" i="8"/>
  <c r="CG554" i="8" s="1"/>
  <c r="CC555" i="8"/>
  <c r="CF555" i="8" s="1"/>
  <c r="CD555" i="8"/>
  <c r="CG555" i="8" s="1"/>
  <c r="CC556" i="8"/>
  <c r="CF556" i="8" s="1"/>
  <c r="CD556" i="8"/>
  <c r="CG556" i="8" s="1"/>
  <c r="CC557" i="8"/>
  <c r="CF557" i="8" s="1"/>
  <c r="CD557" i="8"/>
  <c r="CG557" i="8" s="1"/>
  <c r="CC558" i="8"/>
  <c r="CF558" i="8" s="1"/>
  <c r="CD558" i="8"/>
  <c r="CG558" i="8" s="1"/>
  <c r="CC559" i="8"/>
  <c r="CF559" i="8" s="1"/>
  <c r="CD559" i="8"/>
  <c r="CG559" i="8" s="1"/>
  <c r="CC560" i="8"/>
  <c r="CF560" i="8" s="1"/>
  <c r="CD560" i="8"/>
  <c r="CG560" i="8" s="1"/>
  <c r="CC561" i="8"/>
  <c r="CF561" i="8" s="1"/>
  <c r="CD561" i="8"/>
  <c r="CG561" i="8" s="1"/>
  <c r="CC562" i="8"/>
  <c r="CF562" i="8" s="1"/>
  <c r="CD562" i="8"/>
  <c r="CG562" i="8" s="1"/>
  <c r="CC563" i="8"/>
  <c r="CF563" i="8" s="1"/>
  <c r="CD563" i="8"/>
  <c r="CG563" i="8" s="1"/>
  <c r="CC564" i="8"/>
  <c r="CF564" i="8" s="1"/>
  <c r="CD564" i="8"/>
  <c r="CG564" i="8" s="1"/>
  <c r="CC565" i="8"/>
  <c r="CF565" i="8" s="1"/>
  <c r="CD565" i="8"/>
  <c r="CG565" i="8" s="1"/>
  <c r="CC566" i="8"/>
  <c r="CF566" i="8" s="1"/>
  <c r="CD566" i="8"/>
  <c r="CG566" i="8" s="1"/>
  <c r="CC567" i="8"/>
  <c r="CF567" i="8" s="1"/>
  <c r="CD567" i="8"/>
  <c r="CG567" i="8" s="1"/>
  <c r="CC568" i="8"/>
  <c r="CF568" i="8" s="1"/>
  <c r="CD568" i="8"/>
  <c r="CG568" i="8" s="1"/>
  <c r="CC569" i="8"/>
  <c r="CF569" i="8" s="1"/>
  <c r="CD569" i="8"/>
  <c r="CG569" i="8" s="1"/>
  <c r="CC570" i="8"/>
  <c r="CF570" i="8" s="1"/>
  <c r="CD570" i="8"/>
  <c r="CG570" i="8" s="1"/>
  <c r="CC571" i="8"/>
  <c r="CF571" i="8" s="1"/>
  <c r="CD571" i="8"/>
  <c r="CG571" i="8" s="1"/>
  <c r="CC572" i="8"/>
  <c r="CF572" i="8" s="1"/>
  <c r="CD572" i="8"/>
  <c r="CG572" i="8" s="1"/>
  <c r="CC573" i="8"/>
  <c r="CF573" i="8" s="1"/>
  <c r="CD573" i="8"/>
  <c r="CG573" i="8" s="1"/>
  <c r="CC574" i="8"/>
  <c r="CF574" i="8" s="1"/>
  <c r="CD574" i="8"/>
  <c r="CG574" i="8" s="1"/>
  <c r="CC575" i="8"/>
  <c r="CF575" i="8" s="1"/>
  <c r="CD575" i="8"/>
  <c r="CG575" i="8" s="1"/>
  <c r="CC576" i="8"/>
  <c r="CF576" i="8" s="1"/>
  <c r="CD576" i="8"/>
  <c r="CG576" i="8" s="1"/>
  <c r="CC577" i="8"/>
  <c r="CF577" i="8" s="1"/>
  <c r="CD577" i="8"/>
  <c r="CG577" i="8" s="1"/>
  <c r="CC578" i="8"/>
  <c r="CF578" i="8" s="1"/>
  <c r="CD578" i="8"/>
  <c r="CG578" i="8" s="1"/>
  <c r="CC579" i="8"/>
  <c r="CF579" i="8" s="1"/>
  <c r="CD579" i="8"/>
  <c r="CG579" i="8" s="1"/>
  <c r="CC580" i="8"/>
  <c r="CF580" i="8" s="1"/>
  <c r="CD580" i="8"/>
  <c r="CG580" i="8" s="1"/>
  <c r="CC581" i="8"/>
  <c r="CF581" i="8" s="1"/>
  <c r="CD581" i="8"/>
  <c r="CG581" i="8" s="1"/>
  <c r="CC582" i="8"/>
  <c r="CF582" i="8" s="1"/>
  <c r="CD582" i="8"/>
  <c r="CG582" i="8" s="1"/>
  <c r="CC583" i="8"/>
  <c r="CF583" i="8" s="1"/>
  <c r="CD583" i="8"/>
  <c r="CG583" i="8" s="1"/>
  <c r="CC584" i="8"/>
  <c r="CF584" i="8" s="1"/>
  <c r="CD584" i="8"/>
  <c r="CG584" i="8" s="1"/>
  <c r="CC585" i="8"/>
  <c r="CF585" i="8" s="1"/>
  <c r="CD585" i="8"/>
  <c r="CG585" i="8" s="1"/>
  <c r="CC586" i="8"/>
  <c r="CF586" i="8" s="1"/>
  <c r="CD586" i="8"/>
  <c r="CG586" i="8" s="1"/>
  <c r="CC587" i="8"/>
  <c r="CF587" i="8" s="1"/>
  <c r="CD587" i="8"/>
  <c r="CG587" i="8" s="1"/>
  <c r="CC588" i="8"/>
  <c r="CF588" i="8" s="1"/>
  <c r="CD588" i="8"/>
  <c r="CG588" i="8" s="1"/>
  <c r="CC589" i="8"/>
  <c r="CF589" i="8" s="1"/>
  <c r="CD589" i="8"/>
  <c r="CG589" i="8" s="1"/>
  <c r="CC590" i="8"/>
  <c r="CF590" i="8" s="1"/>
  <c r="CD590" i="8"/>
  <c r="CG590" i="8" s="1"/>
  <c r="CC591" i="8"/>
  <c r="CF591" i="8" s="1"/>
  <c r="CD591" i="8"/>
  <c r="CG591" i="8" s="1"/>
  <c r="CC592" i="8"/>
  <c r="CF592" i="8" s="1"/>
  <c r="CD592" i="8"/>
  <c r="CG592" i="8" s="1"/>
  <c r="CC593" i="8"/>
  <c r="CF593" i="8" s="1"/>
  <c r="CD593" i="8"/>
  <c r="CG593" i="8" s="1"/>
  <c r="CC594" i="8"/>
  <c r="CF594" i="8" s="1"/>
  <c r="CD594" i="8"/>
  <c r="CG594" i="8" s="1"/>
  <c r="CC595" i="8"/>
  <c r="CF595" i="8" s="1"/>
  <c r="CD595" i="8"/>
  <c r="CG595" i="8" s="1"/>
  <c r="CC596" i="8"/>
  <c r="CF596" i="8" s="1"/>
  <c r="CD596" i="8"/>
  <c r="CG596" i="8" s="1"/>
  <c r="CC597" i="8"/>
  <c r="CF597" i="8" s="1"/>
  <c r="CD597" i="8"/>
  <c r="CG597" i="8" s="1"/>
  <c r="CC598" i="8"/>
  <c r="CF598" i="8" s="1"/>
  <c r="CD598" i="8"/>
  <c r="CG598" i="8" s="1"/>
  <c r="CC599" i="8"/>
  <c r="CF599" i="8" s="1"/>
  <c r="CD599" i="8"/>
  <c r="CG599" i="8" s="1"/>
  <c r="CC600" i="8"/>
  <c r="CF600" i="8" s="1"/>
  <c r="CD600" i="8"/>
  <c r="CG600" i="8" s="1"/>
  <c r="CC601" i="8"/>
  <c r="CF601" i="8" s="1"/>
  <c r="CD601" i="8"/>
  <c r="CG601" i="8" s="1"/>
  <c r="CC602" i="8"/>
  <c r="CF602" i="8" s="1"/>
  <c r="CD602" i="8"/>
  <c r="CG602" i="8" s="1"/>
  <c r="CC603" i="8"/>
  <c r="CF603" i="8" s="1"/>
  <c r="CD603" i="8"/>
  <c r="CG603" i="8" s="1"/>
  <c r="CC604" i="8"/>
  <c r="CF604" i="8" s="1"/>
  <c r="CD604" i="8"/>
  <c r="CG604" i="8" s="1"/>
  <c r="CC605" i="8"/>
  <c r="CF605" i="8" s="1"/>
  <c r="CD605" i="8"/>
  <c r="CG605" i="8" s="1"/>
  <c r="CC606" i="8"/>
  <c r="CF606" i="8" s="1"/>
  <c r="CD606" i="8"/>
  <c r="CG606" i="8" s="1"/>
  <c r="CC607" i="8"/>
  <c r="CF607" i="8" s="1"/>
  <c r="CD607" i="8"/>
  <c r="CG607" i="8" s="1"/>
  <c r="CC608" i="8"/>
  <c r="CF608" i="8" s="1"/>
  <c r="CD608" i="8"/>
  <c r="CG608" i="8" s="1"/>
  <c r="CC609" i="8"/>
  <c r="CF609" i="8" s="1"/>
  <c r="CD609" i="8"/>
  <c r="CG609" i="8" s="1"/>
  <c r="CC610" i="8"/>
  <c r="CF610" i="8" s="1"/>
  <c r="CD610" i="8"/>
  <c r="CG610" i="8" s="1"/>
  <c r="CC611" i="8"/>
  <c r="CF611" i="8" s="1"/>
  <c r="CD611" i="8"/>
  <c r="CG611" i="8" s="1"/>
  <c r="CC612" i="8"/>
  <c r="CF612" i="8" s="1"/>
  <c r="CD612" i="8"/>
  <c r="CG612" i="8" s="1"/>
  <c r="CC613" i="8"/>
  <c r="CF613" i="8" s="1"/>
  <c r="CD613" i="8"/>
  <c r="CG613" i="8" s="1"/>
  <c r="CC614" i="8"/>
  <c r="CF614" i="8" s="1"/>
  <c r="CD614" i="8"/>
  <c r="CG614" i="8" s="1"/>
  <c r="CC615" i="8"/>
  <c r="CF615" i="8" s="1"/>
  <c r="CD615" i="8"/>
  <c r="CG615" i="8" s="1"/>
  <c r="CC616" i="8"/>
  <c r="CF616" i="8" s="1"/>
  <c r="CD616" i="8"/>
  <c r="CG616" i="8" s="1"/>
  <c r="CC617" i="8"/>
  <c r="CF617" i="8" s="1"/>
  <c r="CD617" i="8"/>
  <c r="CG617" i="8" s="1"/>
  <c r="CC618" i="8"/>
  <c r="CF618" i="8" s="1"/>
  <c r="CD618" i="8"/>
  <c r="CG618" i="8" s="1"/>
  <c r="CC619" i="8"/>
  <c r="CF619" i="8" s="1"/>
  <c r="CD619" i="8"/>
  <c r="CG619" i="8" s="1"/>
  <c r="CC620" i="8"/>
  <c r="CF620" i="8" s="1"/>
  <c r="CD620" i="8"/>
  <c r="CG620" i="8" s="1"/>
  <c r="CC621" i="8"/>
  <c r="CF621" i="8" s="1"/>
  <c r="CD621" i="8"/>
  <c r="CG621" i="8" s="1"/>
  <c r="CC622" i="8"/>
  <c r="CF622" i="8" s="1"/>
  <c r="CD622" i="8"/>
  <c r="CG622" i="8" s="1"/>
  <c r="CC623" i="8"/>
  <c r="CF623" i="8" s="1"/>
  <c r="CD623" i="8"/>
  <c r="CG623" i="8" s="1"/>
  <c r="CC624" i="8"/>
  <c r="CF624" i="8" s="1"/>
  <c r="CD624" i="8"/>
  <c r="CG624" i="8" s="1"/>
  <c r="CC625" i="8"/>
  <c r="CF625" i="8" s="1"/>
  <c r="CD625" i="8"/>
  <c r="CG625" i="8" s="1"/>
  <c r="CC626" i="8"/>
  <c r="CF626" i="8" s="1"/>
  <c r="CD626" i="8"/>
  <c r="CG626" i="8" s="1"/>
  <c r="CC627" i="8"/>
  <c r="CF627" i="8" s="1"/>
  <c r="CD627" i="8"/>
  <c r="CG627" i="8" s="1"/>
  <c r="CC628" i="8"/>
  <c r="CF628" i="8" s="1"/>
  <c r="CD628" i="8"/>
  <c r="CG628" i="8" s="1"/>
  <c r="CC629" i="8"/>
  <c r="CF629" i="8" s="1"/>
  <c r="CD629" i="8"/>
  <c r="CG629" i="8" s="1"/>
  <c r="CC630" i="8"/>
  <c r="CF630" i="8" s="1"/>
  <c r="CD630" i="8"/>
  <c r="CG630" i="8" s="1"/>
  <c r="CC631" i="8"/>
  <c r="CF631" i="8" s="1"/>
  <c r="CD631" i="8"/>
  <c r="CG631" i="8" s="1"/>
  <c r="CC632" i="8"/>
  <c r="CF632" i="8" s="1"/>
  <c r="CD632" i="8"/>
  <c r="CG632" i="8" s="1"/>
  <c r="CC633" i="8"/>
  <c r="CF633" i="8" s="1"/>
  <c r="CD633" i="8"/>
  <c r="CG633" i="8" s="1"/>
  <c r="CC634" i="8"/>
  <c r="CF634" i="8" s="1"/>
  <c r="CD634" i="8"/>
  <c r="CG634" i="8" s="1"/>
  <c r="CC635" i="8"/>
  <c r="CF635" i="8" s="1"/>
  <c r="CD635" i="8"/>
  <c r="CG635" i="8" s="1"/>
  <c r="CC636" i="8"/>
  <c r="CF636" i="8" s="1"/>
  <c r="CD636" i="8"/>
  <c r="CG636" i="8" s="1"/>
  <c r="CC637" i="8"/>
  <c r="CF637" i="8" s="1"/>
  <c r="CD637" i="8"/>
  <c r="CG637" i="8" s="1"/>
  <c r="CC638" i="8"/>
  <c r="CF638" i="8" s="1"/>
  <c r="CD638" i="8"/>
  <c r="CG638" i="8" s="1"/>
  <c r="CC639" i="8"/>
  <c r="CF639" i="8" s="1"/>
  <c r="CD639" i="8"/>
  <c r="CG639" i="8" s="1"/>
  <c r="CC640" i="8"/>
  <c r="CF640" i="8" s="1"/>
  <c r="CD640" i="8"/>
  <c r="CG640" i="8" s="1"/>
  <c r="CC641" i="8"/>
  <c r="CF641" i="8" s="1"/>
  <c r="CD641" i="8"/>
  <c r="CG641" i="8" s="1"/>
  <c r="CC642" i="8"/>
  <c r="CF642" i="8" s="1"/>
  <c r="CD642" i="8"/>
  <c r="CG642" i="8" s="1"/>
  <c r="CC643" i="8"/>
  <c r="CF643" i="8" s="1"/>
  <c r="CD643" i="8"/>
  <c r="CG643" i="8" s="1"/>
  <c r="CC644" i="8"/>
  <c r="CF644" i="8" s="1"/>
  <c r="CD644" i="8"/>
  <c r="CG644" i="8" s="1"/>
  <c r="CC645" i="8"/>
  <c r="CF645" i="8" s="1"/>
  <c r="CD645" i="8"/>
  <c r="CG645" i="8" s="1"/>
  <c r="CC646" i="8"/>
  <c r="CF646" i="8" s="1"/>
  <c r="CD646" i="8"/>
  <c r="CG646" i="8" s="1"/>
  <c r="CC647" i="8"/>
  <c r="CF647" i="8" s="1"/>
  <c r="CD647" i="8"/>
  <c r="CG647" i="8" s="1"/>
  <c r="CC648" i="8"/>
  <c r="CF648" i="8" s="1"/>
  <c r="CD648" i="8"/>
  <c r="CG648" i="8" s="1"/>
  <c r="CC649" i="8"/>
  <c r="CF649" i="8" s="1"/>
  <c r="CD649" i="8"/>
  <c r="CG649" i="8" s="1"/>
  <c r="CC650" i="8"/>
  <c r="CF650" i="8" s="1"/>
  <c r="CD650" i="8"/>
  <c r="CG650" i="8" s="1"/>
  <c r="CC651" i="8"/>
  <c r="CF651" i="8" s="1"/>
  <c r="CD651" i="8"/>
  <c r="CG651" i="8" s="1"/>
  <c r="CC652" i="8"/>
  <c r="CF652" i="8" s="1"/>
  <c r="CD652" i="8"/>
  <c r="CG652" i="8" s="1"/>
  <c r="CC653" i="8"/>
  <c r="CF653" i="8" s="1"/>
  <c r="CD653" i="8"/>
  <c r="CG653" i="8" s="1"/>
  <c r="CC654" i="8"/>
  <c r="CF654" i="8" s="1"/>
  <c r="CD654" i="8"/>
  <c r="CG654" i="8" s="1"/>
  <c r="CC655" i="8"/>
  <c r="CF655" i="8" s="1"/>
  <c r="CD655" i="8"/>
  <c r="CG655" i="8" s="1"/>
  <c r="CC656" i="8"/>
  <c r="CF656" i="8" s="1"/>
  <c r="CD656" i="8"/>
  <c r="CG656" i="8" s="1"/>
  <c r="CC657" i="8"/>
  <c r="CF657" i="8" s="1"/>
  <c r="CD657" i="8"/>
  <c r="CG657" i="8" s="1"/>
  <c r="CC658" i="8"/>
  <c r="CF658" i="8" s="1"/>
  <c r="CD658" i="8"/>
  <c r="CG658" i="8" s="1"/>
  <c r="CC659" i="8"/>
  <c r="CF659" i="8" s="1"/>
  <c r="CD659" i="8"/>
  <c r="CG659" i="8" s="1"/>
  <c r="CC660" i="8"/>
  <c r="CF660" i="8" s="1"/>
  <c r="CD660" i="8"/>
  <c r="CG660" i="8" s="1"/>
  <c r="CC661" i="8"/>
  <c r="CF661" i="8" s="1"/>
  <c r="CD661" i="8"/>
  <c r="CG661" i="8" s="1"/>
  <c r="CC662" i="8"/>
  <c r="CF662" i="8" s="1"/>
  <c r="CD662" i="8"/>
  <c r="CG662" i="8" s="1"/>
  <c r="CC663" i="8"/>
  <c r="CF663" i="8" s="1"/>
  <c r="CD663" i="8"/>
  <c r="CG663" i="8" s="1"/>
  <c r="CC664" i="8"/>
  <c r="CF664" i="8" s="1"/>
  <c r="CD664" i="8"/>
  <c r="CG664" i="8" s="1"/>
  <c r="CC665" i="8"/>
  <c r="CF665" i="8" s="1"/>
  <c r="CD665" i="8"/>
  <c r="CG665" i="8" s="1"/>
  <c r="CC666" i="8"/>
  <c r="CF666" i="8" s="1"/>
  <c r="CD666" i="8"/>
  <c r="CG666" i="8" s="1"/>
  <c r="CC667" i="8"/>
  <c r="CF667" i="8" s="1"/>
  <c r="CD667" i="8"/>
  <c r="CG667" i="8" s="1"/>
  <c r="CC668" i="8"/>
  <c r="CF668" i="8" s="1"/>
  <c r="CD668" i="8"/>
  <c r="CG668" i="8" s="1"/>
  <c r="CC669" i="8"/>
  <c r="CF669" i="8" s="1"/>
  <c r="CD669" i="8"/>
  <c r="CG669" i="8" s="1"/>
  <c r="CC670" i="8"/>
  <c r="CF670" i="8" s="1"/>
  <c r="CD670" i="8"/>
  <c r="CG670" i="8" s="1"/>
  <c r="CC671" i="8"/>
  <c r="CF671" i="8" s="1"/>
  <c r="CD671" i="8"/>
  <c r="CG671" i="8" s="1"/>
  <c r="CC672" i="8"/>
  <c r="CF672" i="8" s="1"/>
  <c r="CD672" i="8"/>
  <c r="CG672" i="8" s="1"/>
  <c r="CC673" i="8"/>
  <c r="CF673" i="8" s="1"/>
  <c r="CD673" i="8"/>
  <c r="CG673" i="8" s="1"/>
  <c r="CC674" i="8"/>
  <c r="CF674" i="8" s="1"/>
  <c r="CD674" i="8"/>
  <c r="CG674" i="8" s="1"/>
  <c r="CC675" i="8"/>
  <c r="CF675" i="8" s="1"/>
  <c r="CD675" i="8"/>
  <c r="CG675" i="8" s="1"/>
  <c r="CC676" i="8"/>
  <c r="CF676" i="8" s="1"/>
  <c r="CD676" i="8"/>
  <c r="CG676" i="8" s="1"/>
  <c r="CC677" i="8"/>
  <c r="CF677" i="8" s="1"/>
  <c r="CD677" i="8"/>
  <c r="CG677" i="8" s="1"/>
  <c r="CC678" i="8"/>
  <c r="CF678" i="8" s="1"/>
  <c r="CD678" i="8"/>
  <c r="CG678" i="8" s="1"/>
  <c r="CC679" i="8"/>
  <c r="CF679" i="8" s="1"/>
  <c r="CD679" i="8"/>
  <c r="CG679" i="8" s="1"/>
  <c r="CC680" i="8"/>
  <c r="CF680" i="8" s="1"/>
  <c r="CD680" i="8"/>
  <c r="CG680" i="8" s="1"/>
  <c r="CC681" i="8"/>
  <c r="CF681" i="8" s="1"/>
  <c r="CD681" i="8"/>
  <c r="CG681" i="8" s="1"/>
  <c r="CC682" i="8"/>
  <c r="CF682" i="8" s="1"/>
  <c r="CD682" i="8"/>
  <c r="CG682" i="8" s="1"/>
  <c r="CC683" i="8"/>
  <c r="CF683" i="8" s="1"/>
  <c r="CD683" i="8"/>
  <c r="CG683" i="8" s="1"/>
  <c r="CC684" i="8"/>
  <c r="CF684" i="8" s="1"/>
  <c r="CD684" i="8"/>
  <c r="CG684" i="8" s="1"/>
  <c r="CC685" i="8"/>
  <c r="CF685" i="8" s="1"/>
  <c r="CD685" i="8"/>
  <c r="CG685" i="8" s="1"/>
  <c r="CC686" i="8"/>
  <c r="CF686" i="8" s="1"/>
  <c r="CD686" i="8"/>
  <c r="CG686" i="8" s="1"/>
  <c r="CC687" i="8"/>
  <c r="CF687" i="8" s="1"/>
  <c r="CD687" i="8"/>
  <c r="CG687" i="8" s="1"/>
  <c r="CC688" i="8"/>
  <c r="CF688" i="8" s="1"/>
  <c r="CD688" i="8"/>
  <c r="CG688" i="8" s="1"/>
  <c r="CC689" i="8"/>
  <c r="CF689" i="8" s="1"/>
  <c r="CD689" i="8"/>
  <c r="CG689" i="8" s="1"/>
  <c r="CC690" i="8"/>
  <c r="CF690" i="8" s="1"/>
  <c r="CD690" i="8"/>
  <c r="CG690" i="8" s="1"/>
  <c r="CC691" i="8"/>
  <c r="CF691" i="8" s="1"/>
  <c r="CD691" i="8"/>
  <c r="CG691" i="8" s="1"/>
  <c r="CC692" i="8"/>
  <c r="CF692" i="8" s="1"/>
  <c r="CD692" i="8"/>
  <c r="CG692" i="8" s="1"/>
  <c r="CC693" i="8"/>
  <c r="CF693" i="8" s="1"/>
  <c r="CD693" i="8"/>
  <c r="CG693" i="8" s="1"/>
  <c r="CC694" i="8"/>
  <c r="CF694" i="8" s="1"/>
  <c r="CD694" i="8"/>
  <c r="CG694" i="8" s="1"/>
  <c r="CC695" i="8"/>
  <c r="CF695" i="8" s="1"/>
  <c r="CD695" i="8"/>
  <c r="CG695" i="8" s="1"/>
  <c r="CC696" i="8"/>
  <c r="CF696" i="8" s="1"/>
  <c r="CD696" i="8"/>
  <c r="CG696" i="8" s="1"/>
  <c r="CC697" i="8"/>
  <c r="CF697" i="8" s="1"/>
  <c r="CD697" i="8"/>
  <c r="CG697" i="8" s="1"/>
  <c r="CC698" i="8"/>
  <c r="CF698" i="8" s="1"/>
  <c r="CD698" i="8"/>
  <c r="CG698" i="8" s="1"/>
  <c r="CC699" i="8"/>
  <c r="CF699" i="8" s="1"/>
  <c r="CD699" i="8"/>
  <c r="CG699" i="8" s="1"/>
  <c r="CC700" i="8"/>
  <c r="CF700" i="8" s="1"/>
  <c r="CD700" i="8"/>
  <c r="CG700" i="8" s="1"/>
  <c r="CC701" i="8"/>
  <c r="CF701" i="8" s="1"/>
  <c r="CD701" i="8"/>
  <c r="CG701" i="8" s="1"/>
  <c r="CC702" i="8"/>
  <c r="CF702" i="8" s="1"/>
  <c r="CD702" i="8"/>
  <c r="CG702" i="8" s="1"/>
  <c r="CC703" i="8"/>
  <c r="CF703" i="8" s="1"/>
  <c r="CD703" i="8"/>
  <c r="CG703" i="8" s="1"/>
  <c r="CC704" i="8"/>
  <c r="CF704" i="8" s="1"/>
  <c r="CD704" i="8"/>
  <c r="CG704" i="8" s="1"/>
  <c r="CC705" i="8"/>
  <c r="CF705" i="8" s="1"/>
  <c r="CD705" i="8"/>
  <c r="CG705" i="8" s="1"/>
  <c r="CC706" i="8"/>
  <c r="CF706" i="8" s="1"/>
  <c r="CD706" i="8"/>
  <c r="CG706" i="8" s="1"/>
  <c r="CC707" i="8"/>
  <c r="CF707" i="8" s="1"/>
  <c r="CD707" i="8"/>
  <c r="CG707" i="8" s="1"/>
  <c r="CC708" i="8"/>
  <c r="CF708" i="8" s="1"/>
  <c r="CD708" i="8"/>
  <c r="CG708" i="8" s="1"/>
  <c r="CC709" i="8"/>
  <c r="CF709" i="8" s="1"/>
  <c r="CD709" i="8"/>
  <c r="CG709" i="8" s="1"/>
  <c r="CC710" i="8"/>
  <c r="CF710" i="8" s="1"/>
  <c r="CD710" i="8"/>
  <c r="CG710" i="8" s="1"/>
  <c r="CC711" i="8"/>
  <c r="CF711" i="8" s="1"/>
  <c r="CD711" i="8"/>
  <c r="CG711" i="8" s="1"/>
  <c r="CC712" i="8"/>
  <c r="CF712" i="8" s="1"/>
  <c r="CD712" i="8"/>
  <c r="CG712" i="8" s="1"/>
  <c r="CC713" i="8"/>
  <c r="CF713" i="8" s="1"/>
  <c r="CD713" i="8"/>
  <c r="CG713" i="8" s="1"/>
  <c r="CC714" i="8"/>
  <c r="CF714" i="8" s="1"/>
  <c r="CD714" i="8"/>
  <c r="CG714" i="8" s="1"/>
  <c r="CC715" i="8"/>
  <c r="CF715" i="8" s="1"/>
  <c r="CD715" i="8"/>
  <c r="CG715" i="8" s="1"/>
  <c r="CC716" i="8"/>
  <c r="CF716" i="8" s="1"/>
  <c r="CD716" i="8"/>
  <c r="CG716" i="8" s="1"/>
  <c r="CC717" i="8"/>
  <c r="CF717" i="8" s="1"/>
  <c r="CD717" i="8"/>
  <c r="CG717" i="8" s="1"/>
  <c r="CC718" i="8"/>
  <c r="CF718" i="8" s="1"/>
  <c r="CD718" i="8"/>
  <c r="CG718" i="8" s="1"/>
  <c r="CC719" i="8"/>
  <c r="CF719" i="8" s="1"/>
  <c r="CD719" i="8"/>
  <c r="CG719" i="8" s="1"/>
  <c r="CC720" i="8"/>
  <c r="CF720" i="8" s="1"/>
  <c r="CD720" i="8"/>
  <c r="CG720" i="8" s="1"/>
  <c r="CC721" i="8"/>
  <c r="CF721" i="8" s="1"/>
  <c r="CD721" i="8"/>
  <c r="CG721" i="8" s="1"/>
  <c r="CC722" i="8"/>
  <c r="CF722" i="8" s="1"/>
  <c r="CD722" i="8"/>
  <c r="CG722" i="8" s="1"/>
  <c r="CC723" i="8"/>
  <c r="CF723" i="8" s="1"/>
  <c r="CD723" i="8"/>
  <c r="CG723" i="8" s="1"/>
  <c r="CC724" i="8"/>
  <c r="CF724" i="8" s="1"/>
  <c r="CD724" i="8"/>
  <c r="CG724" i="8" s="1"/>
  <c r="CC725" i="8"/>
  <c r="CF725" i="8" s="1"/>
  <c r="CD725" i="8"/>
  <c r="CG725" i="8" s="1"/>
  <c r="CC726" i="8"/>
  <c r="CF726" i="8" s="1"/>
  <c r="CD726" i="8"/>
  <c r="CG726" i="8" s="1"/>
  <c r="CC727" i="8"/>
  <c r="CF727" i="8" s="1"/>
  <c r="CD727" i="8"/>
  <c r="CG727" i="8" s="1"/>
  <c r="CC728" i="8"/>
  <c r="CF728" i="8" s="1"/>
  <c r="CD728" i="8"/>
  <c r="CG728" i="8" s="1"/>
  <c r="CC729" i="8"/>
  <c r="CF729" i="8" s="1"/>
  <c r="CD729" i="8"/>
  <c r="CG729" i="8" s="1"/>
  <c r="CC730" i="8"/>
  <c r="CF730" i="8" s="1"/>
  <c r="CD730" i="8"/>
  <c r="CG730" i="8" s="1"/>
  <c r="CC731" i="8"/>
  <c r="CF731" i="8" s="1"/>
  <c r="CD731" i="8"/>
  <c r="CG731" i="8" s="1"/>
  <c r="CC732" i="8"/>
  <c r="CF732" i="8" s="1"/>
  <c r="CD732" i="8"/>
  <c r="CG732" i="8" s="1"/>
  <c r="CC733" i="8"/>
  <c r="CF733" i="8" s="1"/>
  <c r="CD733" i="8"/>
  <c r="CG733" i="8" s="1"/>
  <c r="CC734" i="8"/>
  <c r="CF734" i="8" s="1"/>
  <c r="CD734" i="8"/>
  <c r="CG734" i="8" s="1"/>
  <c r="CC735" i="8"/>
  <c r="CF735" i="8" s="1"/>
  <c r="CD735" i="8"/>
  <c r="CG735" i="8" s="1"/>
  <c r="CC736" i="8"/>
  <c r="CF736" i="8" s="1"/>
  <c r="CD736" i="8"/>
  <c r="CG736" i="8" s="1"/>
  <c r="CC737" i="8"/>
  <c r="CF737" i="8" s="1"/>
  <c r="CD737" i="8"/>
  <c r="CG737" i="8" s="1"/>
  <c r="CC738" i="8"/>
  <c r="CF738" i="8" s="1"/>
  <c r="CD738" i="8"/>
  <c r="CG738" i="8" s="1"/>
  <c r="CC739" i="8"/>
  <c r="CF739" i="8" s="1"/>
  <c r="CD739" i="8"/>
  <c r="CG739" i="8" s="1"/>
  <c r="CC740" i="8"/>
  <c r="CF740" i="8" s="1"/>
  <c r="CD740" i="8"/>
  <c r="CG740" i="8" s="1"/>
  <c r="CC741" i="8"/>
  <c r="CF741" i="8" s="1"/>
  <c r="CD741" i="8"/>
  <c r="CG741" i="8" s="1"/>
  <c r="CC742" i="8"/>
  <c r="CF742" i="8" s="1"/>
  <c r="CD742" i="8"/>
  <c r="CG742" i="8" s="1"/>
  <c r="CC743" i="8"/>
  <c r="CF743" i="8" s="1"/>
  <c r="CD743" i="8"/>
  <c r="CG743" i="8" s="1"/>
  <c r="CC744" i="8"/>
  <c r="CF744" i="8" s="1"/>
  <c r="CD744" i="8"/>
  <c r="CG744" i="8" s="1"/>
  <c r="CC745" i="8"/>
  <c r="CF745" i="8" s="1"/>
  <c r="CD745" i="8"/>
  <c r="CG745" i="8" s="1"/>
  <c r="CC746" i="8"/>
  <c r="CF746" i="8" s="1"/>
  <c r="CD746" i="8"/>
  <c r="CG746" i="8" s="1"/>
  <c r="CC747" i="8"/>
  <c r="CF747" i="8" s="1"/>
  <c r="CD747" i="8"/>
  <c r="CG747" i="8" s="1"/>
  <c r="CC748" i="8"/>
  <c r="CF748" i="8" s="1"/>
  <c r="CD748" i="8"/>
  <c r="CG748" i="8" s="1"/>
  <c r="CC749" i="8"/>
  <c r="CF749" i="8" s="1"/>
  <c r="CD749" i="8"/>
  <c r="CG749" i="8" s="1"/>
  <c r="CC750" i="8"/>
  <c r="CF750" i="8" s="1"/>
  <c r="CD750" i="8"/>
  <c r="CG750" i="8" s="1"/>
  <c r="CC751" i="8"/>
  <c r="CF751" i="8" s="1"/>
  <c r="CD751" i="8"/>
  <c r="CG751" i="8" s="1"/>
  <c r="CC752" i="8"/>
  <c r="CF752" i="8" s="1"/>
  <c r="CD752" i="8"/>
  <c r="CG752" i="8" s="1"/>
  <c r="CC753" i="8"/>
  <c r="CF753" i="8" s="1"/>
  <c r="CD753" i="8"/>
  <c r="CG753" i="8" s="1"/>
  <c r="CC754" i="8"/>
  <c r="CF754" i="8" s="1"/>
  <c r="CD754" i="8"/>
  <c r="CG754" i="8" s="1"/>
  <c r="CC755" i="8"/>
  <c r="CF755" i="8" s="1"/>
  <c r="CD755" i="8"/>
  <c r="CG755" i="8" s="1"/>
  <c r="CC756" i="8"/>
  <c r="CF756" i="8" s="1"/>
  <c r="CD756" i="8"/>
  <c r="CG756" i="8" s="1"/>
  <c r="CC757" i="8"/>
  <c r="CF757" i="8" s="1"/>
  <c r="CD757" i="8"/>
  <c r="CG757" i="8" s="1"/>
  <c r="CC758" i="8"/>
  <c r="CF758" i="8" s="1"/>
  <c r="CD758" i="8"/>
  <c r="CG758" i="8" s="1"/>
  <c r="CC759" i="8"/>
  <c r="CF759" i="8" s="1"/>
  <c r="CD759" i="8"/>
  <c r="CG759" i="8" s="1"/>
  <c r="CC760" i="8"/>
  <c r="CF760" i="8" s="1"/>
  <c r="CD760" i="8"/>
  <c r="CG760" i="8" s="1"/>
  <c r="CC761" i="8"/>
  <c r="CF761" i="8" s="1"/>
  <c r="CD761" i="8"/>
  <c r="CG761" i="8" s="1"/>
  <c r="CC762" i="8"/>
  <c r="CF762" i="8" s="1"/>
  <c r="CD762" i="8"/>
  <c r="CG762" i="8" s="1"/>
  <c r="CC763" i="8"/>
  <c r="CF763" i="8" s="1"/>
  <c r="CD763" i="8"/>
  <c r="CG763" i="8" s="1"/>
  <c r="CC764" i="8"/>
  <c r="CF764" i="8" s="1"/>
  <c r="CD764" i="8"/>
  <c r="CG764" i="8" s="1"/>
  <c r="CC765" i="8"/>
  <c r="CF765" i="8" s="1"/>
  <c r="CD765" i="8"/>
  <c r="CG765" i="8" s="1"/>
  <c r="CC766" i="8"/>
  <c r="CF766" i="8" s="1"/>
  <c r="CD766" i="8"/>
  <c r="CG766" i="8" s="1"/>
  <c r="CC767" i="8"/>
  <c r="CF767" i="8" s="1"/>
  <c r="CD767" i="8"/>
  <c r="CG767" i="8" s="1"/>
  <c r="CC768" i="8"/>
  <c r="CF768" i="8" s="1"/>
  <c r="CD768" i="8"/>
  <c r="CG768" i="8" s="1"/>
  <c r="CC769" i="8"/>
  <c r="CF769" i="8" s="1"/>
  <c r="CD769" i="8"/>
  <c r="CG769" i="8" s="1"/>
  <c r="CC770" i="8"/>
  <c r="CF770" i="8" s="1"/>
  <c r="CD770" i="8"/>
  <c r="CG770" i="8" s="1"/>
  <c r="CC771" i="8"/>
  <c r="CF771" i="8" s="1"/>
  <c r="CD771" i="8"/>
  <c r="CG771" i="8" s="1"/>
  <c r="CC772" i="8"/>
  <c r="CF772" i="8" s="1"/>
  <c r="CD772" i="8"/>
  <c r="CG772" i="8" s="1"/>
  <c r="CC773" i="8"/>
  <c r="CF773" i="8" s="1"/>
  <c r="CD773" i="8"/>
  <c r="CG773" i="8" s="1"/>
  <c r="CC774" i="8"/>
  <c r="CF774" i="8" s="1"/>
  <c r="CD774" i="8"/>
  <c r="CG774" i="8" s="1"/>
  <c r="CC775" i="8"/>
  <c r="CF775" i="8" s="1"/>
  <c r="CD775" i="8"/>
  <c r="CG775" i="8" s="1"/>
  <c r="CC776" i="8"/>
  <c r="CF776" i="8" s="1"/>
  <c r="CD776" i="8"/>
  <c r="CG776" i="8" s="1"/>
  <c r="CC777" i="8"/>
  <c r="CF777" i="8" s="1"/>
  <c r="CD777" i="8"/>
  <c r="CG777" i="8" s="1"/>
  <c r="CC778" i="8"/>
  <c r="CF778" i="8" s="1"/>
  <c r="CD778" i="8"/>
  <c r="CG778" i="8" s="1"/>
  <c r="CC779" i="8"/>
  <c r="CF779" i="8" s="1"/>
  <c r="CD779" i="8"/>
  <c r="CG779" i="8" s="1"/>
  <c r="CC780" i="8"/>
  <c r="CF780" i="8" s="1"/>
  <c r="CD780" i="8"/>
  <c r="CG780" i="8" s="1"/>
  <c r="CC781" i="8"/>
  <c r="CF781" i="8" s="1"/>
  <c r="CD781" i="8"/>
  <c r="CG781" i="8" s="1"/>
  <c r="CC782" i="8"/>
  <c r="CF782" i="8" s="1"/>
  <c r="CD782" i="8"/>
  <c r="CG782" i="8" s="1"/>
  <c r="CC783" i="8"/>
  <c r="CF783" i="8" s="1"/>
  <c r="CD783" i="8"/>
  <c r="CG783" i="8" s="1"/>
  <c r="CC784" i="8"/>
  <c r="CF784" i="8" s="1"/>
  <c r="CD784" i="8"/>
  <c r="CG784" i="8" s="1"/>
  <c r="CC785" i="8"/>
  <c r="CF785" i="8" s="1"/>
  <c r="CD785" i="8"/>
  <c r="CG785" i="8" s="1"/>
  <c r="CC786" i="8"/>
  <c r="CF786" i="8" s="1"/>
  <c r="CD786" i="8"/>
  <c r="CG786" i="8" s="1"/>
  <c r="CD15" i="8"/>
  <c r="CG15" i="8" s="1"/>
  <c r="CC15" i="8"/>
  <c r="CF15" i="8" s="1"/>
  <c r="L86" i="14" l="1"/>
  <c r="I19" i="15"/>
  <c r="L85" i="14"/>
  <c r="L87" i="14"/>
  <c r="L88" i="14" s="1"/>
  <c r="M85" i="14"/>
  <c r="M87" i="14"/>
  <c r="M88" i="14" s="1"/>
  <c r="M86" i="14"/>
  <c r="CF789" i="8"/>
  <c r="CH15" i="8"/>
  <c r="CE15" i="8"/>
  <c r="U9" i="1"/>
  <c r="U10" i="1"/>
  <c r="U11" i="1"/>
  <c r="U12" i="1"/>
  <c r="U13" i="1"/>
  <c r="U14" i="1"/>
  <c r="U15" i="1"/>
  <c r="U16" i="1"/>
  <c r="U17" i="1"/>
  <c r="U18" i="1"/>
  <c r="U19" i="1"/>
  <c r="U20" i="1"/>
  <c r="U21" i="1"/>
  <c r="U22" i="1"/>
  <c r="U23" i="1"/>
  <c r="U24" i="1"/>
  <c r="U25" i="1"/>
  <c r="U26" i="1"/>
  <c r="U27" i="1"/>
  <c r="U28" i="1"/>
  <c r="U29" i="1"/>
  <c r="U30" i="1"/>
  <c r="U31" i="1"/>
  <c r="U32" i="1"/>
  <c r="U33" i="1"/>
  <c r="U34" i="1"/>
  <c r="U35" i="1"/>
  <c r="U36" i="1"/>
  <c r="U37" i="1"/>
  <c r="U38" i="1"/>
  <c r="U39" i="1"/>
  <c r="U40" i="1"/>
  <c r="U41" i="1"/>
  <c r="U42" i="1"/>
  <c r="U43" i="1"/>
  <c r="U44" i="1"/>
  <c r="U45" i="1"/>
  <c r="U46" i="1"/>
  <c r="U47" i="1"/>
  <c r="U48" i="1"/>
  <c r="U49" i="1"/>
  <c r="U50" i="1"/>
  <c r="U51" i="1"/>
  <c r="U52" i="1"/>
  <c r="U53" i="1"/>
  <c r="U54" i="1"/>
  <c r="U55" i="1"/>
  <c r="U56" i="1"/>
  <c r="U57" i="1"/>
  <c r="U58" i="1"/>
  <c r="U59" i="1"/>
  <c r="U60" i="1"/>
  <c r="U61" i="1"/>
  <c r="U62" i="1"/>
  <c r="U63" i="1"/>
  <c r="U64" i="1"/>
  <c r="U65" i="1"/>
  <c r="U66" i="1"/>
  <c r="U67" i="1"/>
  <c r="U68" i="1"/>
  <c r="U69" i="1"/>
  <c r="U70" i="1"/>
  <c r="U71" i="1"/>
  <c r="U72" i="1"/>
  <c r="U73" i="1"/>
  <c r="U74" i="1"/>
  <c r="U75" i="1"/>
  <c r="U76" i="1"/>
  <c r="U77" i="1"/>
  <c r="U78" i="1"/>
  <c r="U79" i="1"/>
  <c r="U80" i="1"/>
  <c r="U81" i="1"/>
  <c r="U82" i="1"/>
  <c r="U83" i="1"/>
  <c r="U84" i="1"/>
  <c r="U85" i="1"/>
  <c r="U86" i="1"/>
  <c r="U87" i="1"/>
  <c r="U88" i="1"/>
  <c r="U89" i="1"/>
  <c r="U90" i="1"/>
  <c r="U91" i="1"/>
  <c r="U92" i="1"/>
  <c r="U93" i="1"/>
  <c r="U94" i="1"/>
  <c r="U95" i="1"/>
  <c r="U96" i="1"/>
  <c r="U97" i="1"/>
  <c r="U98" i="1"/>
  <c r="U99" i="1"/>
  <c r="U100" i="1"/>
  <c r="U101" i="1"/>
  <c r="U102" i="1"/>
  <c r="U103" i="1"/>
  <c r="U104" i="1"/>
  <c r="U105" i="1"/>
  <c r="U106" i="1"/>
  <c r="U107" i="1"/>
  <c r="U108" i="1"/>
  <c r="U109" i="1"/>
  <c r="U110" i="1"/>
  <c r="U111" i="1"/>
  <c r="U112" i="1"/>
  <c r="U113" i="1"/>
  <c r="U114" i="1"/>
  <c r="U115" i="1"/>
  <c r="U116" i="1"/>
  <c r="U117" i="1"/>
  <c r="U118" i="1"/>
  <c r="U119" i="1"/>
  <c r="U120" i="1"/>
  <c r="U121" i="1"/>
  <c r="U122" i="1"/>
  <c r="U123" i="1"/>
  <c r="U124" i="1"/>
  <c r="U125" i="1"/>
  <c r="U126" i="1"/>
  <c r="U127" i="1"/>
  <c r="U128" i="1"/>
  <c r="U129" i="1"/>
  <c r="U130" i="1"/>
  <c r="U131" i="1"/>
  <c r="U132" i="1"/>
  <c r="U133" i="1"/>
  <c r="U134" i="1"/>
  <c r="U135" i="1"/>
  <c r="U136" i="1"/>
  <c r="U137" i="1"/>
  <c r="U138" i="1"/>
  <c r="U139" i="1"/>
  <c r="U140" i="1"/>
  <c r="U141" i="1"/>
  <c r="U142" i="1"/>
  <c r="U143" i="1"/>
  <c r="U144" i="1"/>
  <c r="U145" i="1"/>
  <c r="U146" i="1"/>
  <c r="U147" i="1"/>
  <c r="U148" i="1"/>
  <c r="U149" i="1"/>
  <c r="U150" i="1"/>
  <c r="U151" i="1"/>
  <c r="U152" i="1"/>
  <c r="U153" i="1"/>
  <c r="U154" i="1"/>
  <c r="U155" i="1"/>
  <c r="U156" i="1"/>
  <c r="U157" i="1"/>
  <c r="U158" i="1"/>
  <c r="U159" i="1"/>
  <c r="U160" i="1"/>
  <c r="U161" i="1"/>
  <c r="U162" i="1"/>
  <c r="U163" i="1"/>
  <c r="U164" i="1"/>
  <c r="U165" i="1"/>
  <c r="U166" i="1"/>
  <c r="U167" i="1"/>
  <c r="U168" i="1"/>
  <c r="U169" i="1"/>
  <c r="U170" i="1"/>
  <c r="U171" i="1"/>
  <c r="U172" i="1"/>
  <c r="U173" i="1"/>
  <c r="U174" i="1"/>
  <c r="U175" i="1"/>
  <c r="U176" i="1"/>
  <c r="U177" i="1"/>
  <c r="U178" i="1"/>
  <c r="U179" i="1"/>
  <c r="U180" i="1"/>
  <c r="U181" i="1"/>
  <c r="U182" i="1"/>
  <c r="U183" i="1"/>
  <c r="U184" i="1"/>
  <c r="U185" i="1"/>
  <c r="U186" i="1"/>
  <c r="U187" i="1"/>
  <c r="U188" i="1"/>
  <c r="U189" i="1"/>
  <c r="U190" i="1"/>
  <c r="U191" i="1"/>
  <c r="U192" i="1"/>
  <c r="U193" i="1"/>
  <c r="U194" i="1"/>
  <c r="U195" i="1"/>
  <c r="U196" i="1"/>
  <c r="U197" i="1"/>
  <c r="U198" i="1"/>
  <c r="U199" i="1"/>
  <c r="U200" i="1"/>
  <c r="U201" i="1"/>
  <c r="U202" i="1"/>
  <c r="U203" i="1"/>
  <c r="U204" i="1"/>
  <c r="U205" i="1"/>
  <c r="U206" i="1"/>
  <c r="U207" i="1"/>
  <c r="U208" i="1"/>
  <c r="U209" i="1"/>
  <c r="U210" i="1"/>
  <c r="U211" i="1"/>
  <c r="U212" i="1"/>
  <c r="U213" i="1"/>
  <c r="U214" i="1"/>
  <c r="U215" i="1"/>
  <c r="U216" i="1"/>
  <c r="U217" i="1"/>
  <c r="U218" i="1"/>
  <c r="U219" i="1"/>
  <c r="U220" i="1"/>
  <c r="U221" i="1"/>
  <c r="U222" i="1"/>
  <c r="U223" i="1"/>
  <c r="U224" i="1"/>
  <c r="U225" i="1"/>
  <c r="U226" i="1"/>
  <c r="U227" i="1"/>
  <c r="U228" i="1"/>
  <c r="U229" i="1"/>
  <c r="U230" i="1"/>
  <c r="U231" i="1"/>
  <c r="U232" i="1"/>
  <c r="U233" i="1"/>
  <c r="U234" i="1"/>
  <c r="U235" i="1"/>
  <c r="U236" i="1"/>
  <c r="U237" i="1"/>
  <c r="U238" i="1"/>
  <c r="U239" i="1"/>
  <c r="U240" i="1"/>
  <c r="U241" i="1"/>
  <c r="U242" i="1"/>
  <c r="U243" i="1"/>
  <c r="U244" i="1"/>
  <c r="U245" i="1"/>
  <c r="U246" i="1"/>
  <c r="U247" i="1"/>
  <c r="U248" i="1"/>
  <c r="U249" i="1"/>
  <c r="U250" i="1"/>
  <c r="U251" i="1"/>
  <c r="U252" i="1"/>
  <c r="U253" i="1"/>
  <c r="U254" i="1"/>
  <c r="U255" i="1"/>
  <c r="U256" i="1"/>
  <c r="U257" i="1"/>
  <c r="U258" i="1"/>
  <c r="U259" i="1"/>
  <c r="U260" i="1"/>
  <c r="U261" i="1"/>
  <c r="U262" i="1"/>
  <c r="U263" i="1"/>
  <c r="U264" i="1"/>
  <c r="U265" i="1"/>
  <c r="U266" i="1"/>
  <c r="U267" i="1"/>
  <c r="U268" i="1"/>
  <c r="U269" i="1"/>
  <c r="U270" i="1"/>
  <c r="U271" i="1"/>
  <c r="U272" i="1"/>
  <c r="U273" i="1"/>
  <c r="U274" i="1"/>
  <c r="U275" i="1"/>
  <c r="U276" i="1"/>
  <c r="U277" i="1"/>
  <c r="U278" i="1"/>
  <c r="U279" i="1"/>
  <c r="U280" i="1"/>
  <c r="U281" i="1"/>
  <c r="U282" i="1"/>
  <c r="U283" i="1"/>
  <c r="U284" i="1"/>
  <c r="U285" i="1"/>
  <c r="U286" i="1"/>
  <c r="U287" i="1"/>
  <c r="U288" i="1"/>
  <c r="U289" i="1"/>
  <c r="U290" i="1"/>
  <c r="U291" i="1"/>
  <c r="U292" i="1"/>
  <c r="U293" i="1"/>
  <c r="U294" i="1"/>
  <c r="U295" i="1"/>
  <c r="U296" i="1"/>
  <c r="U297" i="1"/>
  <c r="U298" i="1"/>
  <c r="U299" i="1"/>
  <c r="U300" i="1"/>
  <c r="U301" i="1"/>
  <c r="U302" i="1"/>
  <c r="U303" i="1"/>
  <c r="U304" i="1"/>
  <c r="U305" i="1"/>
  <c r="U306" i="1"/>
  <c r="U307" i="1"/>
  <c r="U308" i="1"/>
  <c r="U309" i="1"/>
  <c r="U310" i="1"/>
  <c r="U311" i="1"/>
  <c r="U312" i="1"/>
  <c r="U313" i="1"/>
  <c r="U314" i="1"/>
  <c r="U315" i="1"/>
  <c r="U316" i="1"/>
  <c r="U317" i="1"/>
  <c r="U318" i="1"/>
  <c r="U319" i="1"/>
  <c r="U320" i="1"/>
  <c r="U321" i="1"/>
  <c r="U322" i="1"/>
  <c r="U323" i="1"/>
  <c r="U324" i="1"/>
  <c r="U325" i="1"/>
  <c r="U326" i="1"/>
  <c r="U327" i="1"/>
  <c r="U328" i="1"/>
  <c r="U329" i="1"/>
  <c r="U330" i="1"/>
  <c r="U331" i="1"/>
  <c r="U332" i="1"/>
  <c r="U333" i="1"/>
  <c r="U334" i="1"/>
  <c r="U335" i="1"/>
  <c r="U336" i="1"/>
  <c r="U337" i="1"/>
  <c r="U338" i="1"/>
  <c r="U339" i="1"/>
  <c r="U340" i="1"/>
  <c r="U341" i="1"/>
  <c r="U342" i="1"/>
  <c r="U343" i="1"/>
  <c r="U344" i="1"/>
  <c r="U345" i="1"/>
  <c r="U346" i="1"/>
  <c r="U347" i="1"/>
  <c r="U348" i="1"/>
  <c r="U349" i="1"/>
  <c r="U350" i="1"/>
  <c r="U351" i="1"/>
  <c r="U352" i="1"/>
  <c r="U353" i="1"/>
  <c r="U354" i="1"/>
  <c r="U355" i="1"/>
  <c r="U356" i="1"/>
  <c r="U357" i="1"/>
  <c r="U358" i="1"/>
  <c r="U359" i="1"/>
  <c r="U360" i="1"/>
  <c r="U361" i="1"/>
  <c r="U362" i="1"/>
  <c r="U363" i="1"/>
  <c r="U364" i="1"/>
  <c r="U365" i="1"/>
  <c r="U366" i="1"/>
  <c r="U367" i="1"/>
  <c r="U368" i="1"/>
  <c r="U369" i="1"/>
  <c r="U370" i="1"/>
  <c r="U371" i="1"/>
  <c r="U372" i="1"/>
  <c r="U373" i="1"/>
  <c r="U374" i="1"/>
  <c r="U375" i="1"/>
  <c r="U376" i="1"/>
  <c r="U377" i="1"/>
  <c r="U378" i="1"/>
  <c r="U379" i="1"/>
  <c r="U380" i="1"/>
  <c r="U381" i="1"/>
  <c r="U382" i="1"/>
  <c r="U383" i="1"/>
  <c r="U384" i="1"/>
  <c r="U385" i="1"/>
  <c r="U386" i="1"/>
  <c r="U387" i="1"/>
  <c r="U388" i="1"/>
  <c r="U389" i="1"/>
  <c r="U390" i="1"/>
  <c r="U391" i="1"/>
  <c r="U392" i="1"/>
  <c r="U393" i="1"/>
  <c r="U394" i="1"/>
  <c r="U395" i="1"/>
  <c r="U396" i="1"/>
  <c r="U397" i="1"/>
  <c r="U398" i="1"/>
  <c r="U399" i="1"/>
  <c r="U400" i="1"/>
  <c r="U401" i="1"/>
  <c r="U402" i="1"/>
  <c r="U403" i="1"/>
  <c r="U404" i="1"/>
  <c r="U405" i="1"/>
  <c r="U406" i="1"/>
  <c r="U407" i="1"/>
  <c r="U408" i="1"/>
  <c r="U409" i="1"/>
  <c r="U410" i="1"/>
  <c r="U411" i="1"/>
  <c r="U412" i="1"/>
  <c r="U413" i="1"/>
  <c r="U414" i="1"/>
  <c r="U415" i="1"/>
  <c r="U416" i="1"/>
  <c r="U417" i="1"/>
  <c r="U418" i="1"/>
  <c r="U419" i="1"/>
  <c r="U420" i="1"/>
  <c r="U421" i="1"/>
  <c r="U422" i="1"/>
  <c r="U423" i="1"/>
  <c r="U424" i="1"/>
  <c r="U425" i="1"/>
  <c r="U426" i="1"/>
  <c r="U427" i="1"/>
  <c r="U428" i="1"/>
  <c r="U429" i="1"/>
  <c r="U430" i="1"/>
  <c r="U431" i="1"/>
  <c r="U432" i="1"/>
  <c r="U433" i="1"/>
  <c r="U434" i="1"/>
  <c r="U435" i="1"/>
  <c r="U436" i="1"/>
  <c r="U437" i="1"/>
  <c r="U438" i="1"/>
  <c r="U439" i="1"/>
  <c r="U440" i="1"/>
  <c r="U441" i="1"/>
  <c r="U442" i="1"/>
  <c r="U443" i="1"/>
  <c r="U444" i="1"/>
  <c r="U445" i="1"/>
  <c r="U446" i="1"/>
  <c r="U447" i="1"/>
  <c r="U448" i="1"/>
  <c r="U449" i="1"/>
  <c r="U450" i="1"/>
  <c r="U451" i="1"/>
  <c r="U452" i="1"/>
  <c r="U453" i="1"/>
  <c r="U454" i="1"/>
  <c r="U455" i="1"/>
  <c r="U456" i="1"/>
  <c r="U457" i="1"/>
  <c r="U458" i="1"/>
  <c r="U459" i="1"/>
  <c r="U460" i="1"/>
  <c r="U461" i="1"/>
  <c r="U462" i="1"/>
  <c r="U463" i="1"/>
  <c r="U464" i="1"/>
  <c r="U465" i="1"/>
  <c r="U466" i="1"/>
  <c r="U467" i="1"/>
  <c r="U468" i="1"/>
  <c r="U469" i="1"/>
  <c r="U470" i="1"/>
  <c r="U471" i="1"/>
  <c r="U472" i="1"/>
  <c r="U473" i="1"/>
  <c r="U474" i="1"/>
  <c r="U475" i="1"/>
  <c r="U476" i="1"/>
  <c r="U477" i="1"/>
  <c r="U478" i="1"/>
  <c r="U479" i="1"/>
  <c r="U480" i="1"/>
  <c r="U481" i="1"/>
  <c r="U482" i="1"/>
  <c r="U483" i="1"/>
  <c r="U484" i="1"/>
  <c r="U485" i="1"/>
  <c r="U486" i="1"/>
  <c r="U487" i="1"/>
  <c r="U488" i="1"/>
  <c r="U489" i="1"/>
  <c r="U490" i="1"/>
  <c r="U491" i="1"/>
  <c r="U492" i="1"/>
  <c r="U493" i="1"/>
  <c r="U494" i="1"/>
  <c r="U495" i="1"/>
  <c r="U496" i="1"/>
  <c r="U497" i="1"/>
  <c r="U498" i="1"/>
  <c r="U499" i="1"/>
  <c r="U500" i="1"/>
  <c r="U501" i="1"/>
  <c r="U502" i="1"/>
  <c r="U503" i="1"/>
  <c r="U504" i="1"/>
  <c r="U505" i="1"/>
  <c r="U506" i="1"/>
  <c r="U507" i="1"/>
  <c r="U508" i="1"/>
  <c r="U509" i="1"/>
  <c r="U510" i="1"/>
  <c r="U511" i="1"/>
  <c r="U512" i="1"/>
  <c r="U513" i="1"/>
  <c r="U514" i="1"/>
  <c r="U515" i="1"/>
  <c r="U516" i="1"/>
  <c r="U517" i="1"/>
  <c r="U518" i="1"/>
  <c r="U519" i="1"/>
  <c r="U520" i="1"/>
  <c r="U521" i="1"/>
  <c r="U522" i="1"/>
  <c r="U523" i="1"/>
  <c r="U524" i="1"/>
  <c r="U525" i="1"/>
  <c r="U526" i="1"/>
  <c r="U527" i="1"/>
  <c r="U528" i="1"/>
  <c r="U529" i="1"/>
  <c r="U530" i="1"/>
  <c r="U531" i="1"/>
  <c r="U532" i="1"/>
  <c r="U533" i="1"/>
  <c r="U534" i="1"/>
  <c r="U535" i="1"/>
  <c r="U536" i="1"/>
  <c r="U537" i="1"/>
  <c r="U538" i="1"/>
  <c r="U539" i="1"/>
  <c r="U540" i="1"/>
  <c r="U541" i="1"/>
  <c r="U542" i="1"/>
  <c r="U543" i="1"/>
  <c r="U544" i="1"/>
  <c r="U545" i="1"/>
  <c r="U546" i="1"/>
  <c r="U547" i="1"/>
  <c r="U548" i="1"/>
  <c r="U549" i="1"/>
  <c r="U550" i="1"/>
  <c r="U551" i="1"/>
  <c r="U552" i="1"/>
  <c r="U553" i="1"/>
  <c r="U554" i="1"/>
  <c r="U555" i="1"/>
  <c r="U556" i="1"/>
  <c r="U557" i="1"/>
  <c r="U558" i="1"/>
  <c r="U559" i="1"/>
  <c r="U560" i="1"/>
  <c r="U561" i="1"/>
  <c r="U562" i="1"/>
  <c r="U563" i="1"/>
  <c r="U564" i="1"/>
  <c r="U565" i="1"/>
  <c r="U566" i="1"/>
  <c r="U567" i="1"/>
  <c r="U568" i="1"/>
  <c r="U569" i="1"/>
  <c r="U570" i="1"/>
  <c r="U571" i="1"/>
  <c r="U572" i="1"/>
  <c r="U573" i="1"/>
  <c r="U574" i="1"/>
  <c r="U575" i="1"/>
  <c r="U576" i="1"/>
  <c r="U577" i="1"/>
  <c r="U578" i="1"/>
  <c r="U579" i="1"/>
  <c r="U580" i="1"/>
  <c r="U581" i="1"/>
  <c r="U582" i="1"/>
  <c r="U583" i="1"/>
  <c r="U584" i="1"/>
  <c r="U585" i="1"/>
  <c r="U586" i="1"/>
  <c r="U587" i="1"/>
  <c r="U588" i="1"/>
  <c r="U589" i="1"/>
  <c r="U590" i="1"/>
  <c r="U591" i="1"/>
  <c r="U592" i="1"/>
  <c r="U593" i="1"/>
  <c r="U594" i="1"/>
  <c r="U595" i="1"/>
  <c r="U596" i="1"/>
  <c r="U597" i="1"/>
  <c r="U598" i="1"/>
  <c r="U599" i="1"/>
  <c r="U600" i="1"/>
  <c r="U601" i="1"/>
  <c r="U602" i="1"/>
  <c r="U603" i="1"/>
  <c r="U604" i="1"/>
  <c r="U605" i="1"/>
  <c r="U606" i="1"/>
  <c r="U607" i="1"/>
  <c r="U608" i="1"/>
  <c r="U609" i="1"/>
  <c r="U610" i="1"/>
  <c r="U611" i="1"/>
  <c r="U612" i="1"/>
  <c r="U613" i="1"/>
  <c r="U614" i="1"/>
  <c r="U615" i="1"/>
  <c r="U616" i="1"/>
  <c r="U617" i="1"/>
  <c r="U618" i="1"/>
  <c r="U619" i="1"/>
  <c r="U620" i="1"/>
  <c r="U621" i="1"/>
  <c r="U622" i="1"/>
  <c r="U623" i="1"/>
  <c r="U624" i="1"/>
  <c r="U625" i="1"/>
  <c r="U626" i="1"/>
  <c r="U627" i="1"/>
  <c r="U628" i="1"/>
  <c r="U629" i="1"/>
  <c r="U630" i="1"/>
  <c r="U631" i="1"/>
  <c r="U632" i="1"/>
  <c r="U633" i="1"/>
  <c r="U634" i="1"/>
  <c r="U635" i="1"/>
  <c r="U636" i="1"/>
  <c r="U637" i="1"/>
  <c r="U638" i="1"/>
  <c r="U639" i="1"/>
  <c r="U640" i="1"/>
  <c r="U641" i="1"/>
  <c r="U642" i="1"/>
  <c r="U643" i="1"/>
  <c r="U644" i="1"/>
  <c r="U645" i="1"/>
  <c r="U646" i="1"/>
  <c r="U647" i="1"/>
  <c r="U648" i="1"/>
  <c r="U649" i="1"/>
  <c r="U650" i="1"/>
  <c r="U651" i="1"/>
  <c r="U652" i="1"/>
  <c r="U653" i="1"/>
  <c r="U654" i="1"/>
  <c r="U655" i="1"/>
  <c r="U656" i="1"/>
  <c r="U657" i="1"/>
  <c r="U658" i="1"/>
  <c r="U659" i="1"/>
  <c r="U660" i="1"/>
  <c r="U661" i="1"/>
  <c r="U662" i="1"/>
  <c r="U663" i="1"/>
  <c r="U664" i="1"/>
  <c r="U665" i="1"/>
  <c r="U666" i="1"/>
  <c r="U667" i="1"/>
  <c r="U668" i="1"/>
  <c r="U669" i="1"/>
  <c r="U670" i="1"/>
  <c r="U671" i="1"/>
  <c r="U672" i="1"/>
  <c r="U673" i="1"/>
  <c r="U674" i="1"/>
  <c r="U675" i="1"/>
  <c r="U676" i="1"/>
  <c r="U677" i="1"/>
  <c r="U678" i="1"/>
  <c r="U679" i="1"/>
  <c r="U680" i="1"/>
  <c r="U681" i="1"/>
  <c r="U682" i="1"/>
  <c r="U683" i="1"/>
  <c r="U684" i="1"/>
  <c r="U685" i="1"/>
  <c r="U686" i="1"/>
  <c r="U687" i="1"/>
  <c r="U688" i="1"/>
  <c r="U689" i="1"/>
  <c r="U690" i="1"/>
  <c r="U691" i="1"/>
  <c r="U692" i="1"/>
  <c r="U693" i="1"/>
  <c r="U694" i="1"/>
  <c r="U695" i="1"/>
  <c r="U696" i="1"/>
  <c r="U697" i="1"/>
  <c r="U698" i="1"/>
  <c r="U699" i="1"/>
  <c r="U700" i="1"/>
  <c r="U701" i="1"/>
  <c r="U702" i="1"/>
  <c r="U703" i="1"/>
  <c r="U704" i="1"/>
  <c r="U705" i="1"/>
  <c r="U706" i="1"/>
  <c r="U707" i="1"/>
  <c r="U708" i="1"/>
  <c r="U709" i="1"/>
  <c r="U710" i="1"/>
  <c r="U711" i="1"/>
  <c r="U712" i="1"/>
  <c r="U713" i="1"/>
  <c r="U714" i="1"/>
  <c r="U715" i="1"/>
  <c r="U716" i="1"/>
  <c r="U717" i="1"/>
  <c r="U718" i="1"/>
  <c r="U719" i="1"/>
  <c r="U720" i="1"/>
  <c r="U721" i="1"/>
  <c r="U722" i="1"/>
  <c r="U723" i="1"/>
  <c r="U724" i="1"/>
  <c r="U725" i="1"/>
  <c r="U726" i="1"/>
  <c r="U727" i="1"/>
  <c r="U728" i="1"/>
  <c r="U729" i="1"/>
  <c r="U730" i="1"/>
  <c r="U731" i="1"/>
  <c r="U732" i="1"/>
  <c r="U733" i="1"/>
  <c r="U734" i="1"/>
  <c r="U735" i="1"/>
  <c r="U736" i="1"/>
  <c r="U737" i="1"/>
  <c r="U738" i="1"/>
  <c r="U739" i="1"/>
  <c r="U740" i="1"/>
  <c r="U741" i="1"/>
  <c r="U742" i="1"/>
  <c r="U743" i="1"/>
  <c r="U744" i="1"/>
  <c r="U745" i="1"/>
  <c r="U746" i="1"/>
  <c r="U747" i="1"/>
  <c r="U748" i="1"/>
  <c r="U749" i="1"/>
  <c r="U750" i="1"/>
  <c r="U751" i="1"/>
  <c r="U752" i="1"/>
  <c r="U753" i="1"/>
  <c r="U754" i="1"/>
  <c r="U755" i="1"/>
  <c r="U756" i="1"/>
  <c r="U757" i="1"/>
  <c r="U758" i="1"/>
  <c r="U759" i="1"/>
  <c r="U760" i="1"/>
  <c r="U761" i="1"/>
  <c r="U762" i="1"/>
  <c r="U763" i="1"/>
  <c r="U764" i="1"/>
  <c r="U765" i="1"/>
  <c r="U766" i="1"/>
  <c r="U767" i="1"/>
  <c r="U768" i="1"/>
  <c r="U769" i="1"/>
  <c r="U770" i="1"/>
  <c r="U771" i="1"/>
  <c r="U772" i="1"/>
  <c r="U773" i="1"/>
  <c r="U774" i="1"/>
  <c r="U775" i="1"/>
  <c r="U776" i="1"/>
  <c r="U777" i="1"/>
  <c r="U8" i="1"/>
  <c r="U7" i="1"/>
  <c r="U6" i="1"/>
  <c r="L84" i="14" l="1"/>
  <c r="L89" i="14" s="1"/>
  <c r="L90" i="14" s="1"/>
  <c r="I22" i="15"/>
  <c r="I23" i="15" s="1"/>
  <c r="I35" i="15" s="1"/>
  <c r="I20" i="15"/>
  <c r="I21" i="15"/>
  <c r="M84" i="14"/>
  <c r="M89" i="14" s="1"/>
  <c r="M90" i="14" s="1"/>
  <c r="O90" i="14" s="1"/>
  <c r="CH781" i="8"/>
  <c r="CH779" i="8"/>
  <c r="CH777" i="8"/>
  <c r="CH762" i="8"/>
  <c r="CH759" i="8"/>
  <c r="CH758" i="8"/>
  <c r="CH757" i="8"/>
  <c r="CH756" i="8"/>
  <c r="CH755" i="8"/>
  <c r="CH752" i="8"/>
  <c r="CH746" i="8"/>
  <c r="CH744" i="8"/>
  <c r="CH739" i="8"/>
  <c r="CH735" i="8"/>
  <c r="CH732" i="8"/>
  <c r="CH730" i="8"/>
  <c r="CH725" i="8"/>
  <c r="CH722" i="8"/>
  <c r="CH718" i="8"/>
  <c r="CH717" i="8"/>
  <c r="CH714" i="8"/>
  <c r="CH710" i="8"/>
  <c r="CE709" i="8"/>
  <c r="CH696" i="8"/>
  <c r="CH690" i="8"/>
  <c r="CH686" i="8"/>
  <c r="CH684" i="8"/>
  <c r="CH682" i="8"/>
  <c r="CH681" i="8"/>
  <c r="CH680" i="8"/>
  <c r="CH677" i="8"/>
  <c r="CH676" i="8"/>
  <c r="CH674" i="8"/>
  <c r="CH672" i="8"/>
  <c r="CH670" i="8"/>
  <c r="CH666" i="8"/>
  <c r="CH662" i="8"/>
  <c r="CH650" i="8"/>
  <c r="CH649" i="8"/>
  <c r="CH648" i="8"/>
  <c r="CH647" i="8"/>
  <c r="CH645" i="8"/>
  <c r="CH634" i="8"/>
  <c r="CH631" i="8"/>
  <c r="CH613" i="8"/>
  <c r="CH611" i="8"/>
  <c r="CH610" i="8"/>
  <c r="CH608" i="8"/>
  <c r="CH607" i="8"/>
  <c r="CH606" i="8"/>
  <c r="CH605" i="8"/>
  <c r="CH604" i="8"/>
  <c r="CH603" i="8"/>
  <c r="CH602" i="8"/>
  <c r="CH601" i="8"/>
  <c r="CH600" i="8"/>
  <c r="CH599" i="8"/>
  <c r="CH575" i="8"/>
  <c r="CH573" i="8"/>
  <c r="CH570" i="8"/>
  <c r="CH568" i="8"/>
  <c r="CH564" i="8"/>
  <c r="CH562" i="8"/>
  <c r="CH553" i="8"/>
  <c r="CH552" i="8"/>
  <c r="CH549" i="8"/>
  <c r="CH547" i="8"/>
  <c r="CH545" i="8"/>
  <c r="CH542" i="8"/>
  <c r="CH539" i="8"/>
  <c r="CE538" i="8"/>
  <c r="CH537" i="8"/>
  <c r="CE534" i="8"/>
  <c r="CH533" i="8"/>
  <c r="CH532" i="8"/>
  <c r="CH531" i="8"/>
  <c r="CH530" i="8"/>
  <c r="CH529" i="8"/>
  <c r="CE528" i="8"/>
  <c r="CH526" i="8"/>
  <c r="CH517" i="8"/>
  <c r="CH513" i="8"/>
  <c r="CH511" i="8"/>
  <c r="CH510" i="8"/>
  <c r="CH509" i="8"/>
  <c r="CH505" i="8"/>
  <c r="CH503" i="8"/>
  <c r="CE501" i="8"/>
  <c r="CH498" i="8"/>
  <c r="CH496" i="8"/>
  <c r="CH493" i="8"/>
  <c r="CH487" i="8"/>
  <c r="CH485" i="8"/>
  <c r="CH481" i="8"/>
  <c r="CH480" i="8"/>
  <c r="CH479" i="8"/>
  <c r="CH470" i="8"/>
  <c r="CH468" i="8"/>
  <c r="CH460" i="8"/>
  <c r="CH459" i="8"/>
  <c r="CH456" i="8"/>
  <c r="CH453" i="8"/>
  <c r="CH452" i="8"/>
  <c r="CH451" i="8"/>
  <c r="CH449" i="8"/>
  <c r="CH447" i="8"/>
  <c r="CH445" i="8"/>
  <c r="CH443" i="8"/>
  <c r="CH440" i="8"/>
  <c r="CH439" i="8"/>
  <c r="CH438" i="8"/>
  <c r="CH433" i="8"/>
  <c r="CH431" i="8"/>
  <c r="CH429" i="8"/>
  <c r="CH425" i="8"/>
  <c r="CH424" i="8"/>
  <c r="CH423" i="8"/>
  <c r="CH422" i="8"/>
  <c r="CH421" i="8"/>
  <c r="CH419" i="8"/>
  <c r="CH417" i="8"/>
  <c r="CH413" i="8"/>
  <c r="CH410" i="8"/>
  <c r="CH402" i="8"/>
  <c r="CH398" i="8"/>
  <c r="CH392" i="8"/>
  <c r="CH391" i="8"/>
  <c r="CH389" i="8"/>
  <c r="CH388" i="8"/>
  <c r="CH385" i="8"/>
  <c r="CH384" i="8"/>
  <c r="CH383" i="8"/>
  <c r="CH382" i="8"/>
  <c r="CH381" i="8"/>
  <c r="CH380" i="8"/>
  <c r="CH379" i="8"/>
  <c r="CH373" i="8"/>
  <c r="CH371" i="8"/>
  <c r="CH361" i="8"/>
  <c r="CE356" i="8"/>
  <c r="CE352" i="8"/>
  <c r="CH351" i="8"/>
  <c r="CH341" i="8"/>
  <c r="CH337" i="8"/>
  <c r="CE317" i="8"/>
  <c r="CH305" i="8"/>
  <c r="CH304" i="8"/>
  <c r="CH303" i="8"/>
  <c r="CH302" i="8"/>
  <c r="CH301" i="8"/>
  <c r="CH300" i="8"/>
  <c r="CH299" i="8"/>
  <c r="CH295" i="8"/>
  <c r="CH292" i="8"/>
  <c r="CH291" i="8"/>
  <c r="CH290" i="8"/>
  <c r="CH289" i="8"/>
  <c r="CH284" i="8"/>
  <c r="CH274" i="8"/>
  <c r="CH272" i="8"/>
  <c r="CH270" i="8"/>
  <c r="CH268" i="8"/>
  <c r="CH264" i="8"/>
  <c r="CH262" i="8"/>
  <c r="CH260" i="8"/>
  <c r="CH258" i="8"/>
  <c r="CH256" i="8"/>
  <c r="CH248" i="8"/>
  <c r="CH236" i="8"/>
  <c r="CH234" i="8"/>
  <c r="CH228" i="8"/>
  <c r="CH226" i="8"/>
  <c r="CH224" i="8"/>
  <c r="CH220" i="8"/>
  <c r="CH218" i="8"/>
  <c r="CH214" i="8"/>
  <c r="CH210" i="8"/>
  <c r="CH207" i="8"/>
  <c r="CH204" i="8"/>
  <c r="CH202" i="8"/>
  <c r="CH198" i="8"/>
  <c r="CH196" i="8"/>
  <c r="CH192" i="8"/>
  <c r="CH190" i="8"/>
  <c r="CH188" i="8"/>
  <c r="CH184" i="8"/>
  <c r="AL777" i="7"/>
  <c r="AC777" i="7"/>
  <c r="P777" i="7"/>
  <c r="D777" i="7"/>
  <c r="AL776" i="7"/>
  <c r="AC776" i="7"/>
  <c r="P776" i="7"/>
  <c r="D776" i="7"/>
  <c r="AL775" i="7"/>
  <c r="AC775" i="7"/>
  <c r="P775" i="7"/>
  <c r="D775" i="7"/>
  <c r="AL774" i="7"/>
  <c r="AC774" i="7"/>
  <c r="P774" i="7"/>
  <c r="D774" i="7"/>
  <c r="AL773" i="7"/>
  <c r="AC773" i="7"/>
  <c r="P773" i="7"/>
  <c r="D773" i="7"/>
  <c r="AL772" i="7"/>
  <c r="AC772" i="7"/>
  <c r="P772" i="7"/>
  <c r="D772" i="7"/>
  <c r="D780" i="8"/>
  <c r="AL770" i="7"/>
  <c r="AC770" i="7"/>
  <c r="P770" i="7"/>
  <c r="D770" i="7"/>
  <c r="AL769" i="7"/>
  <c r="AC769" i="7"/>
  <c r="P769" i="7"/>
  <c r="D769" i="7"/>
  <c r="AL768" i="7"/>
  <c r="AC768" i="7"/>
  <c r="P768" i="7"/>
  <c r="D768" i="7"/>
  <c r="AL767" i="7"/>
  <c r="AC767" i="7"/>
  <c r="P767" i="7"/>
  <c r="D767" i="7"/>
  <c r="AL766" i="7"/>
  <c r="AC766" i="7"/>
  <c r="P766" i="7"/>
  <c r="D766" i="7"/>
  <c r="AL765" i="7"/>
  <c r="AC765" i="7"/>
  <c r="P765" i="7"/>
  <c r="D765" i="7"/>
  <c r="AL764" i="7"/>
  <c r="AC764" i="7"/>
  <c r="P764" i="7"/>
  <c r="D764" i="7"/>
  <c r="AL763" i="7"/>
  <c r="AC763" i="7"/>
  <c r="P763" i="7"/>
  <c r="D763" i="7"/>
  <c r="AL762" i="7"/>
  <c r="AC762" i="7"/>
  <c r="P762" i="7"/>
  <c r="D762" i="7"/>
  <c r="AL761" i="7"/>
  <c r="AC761" i="7"/>
  <c r="P761" i="7"/>
  <c r="D761" i="7"/>
  <c r="AL760" i="7"/>
  <c r="AC760" i="7"/>
  <c r="P760" i="7"/>
  <c r="D760" i="7"/>
  <c r="AL759" i="7"/>
  <c r="AC759" i="7"/>
  <c r="P759" i="7"/>
  <c r="D759" i="7"/>
  <c r="AL758" i="7"/>
  <c r="AC758" i="7"/>
  <c r="P758" i="7"/>
  <c r="D758" i="7"/>
  <c r="AL757" i="7"/>
  <c r="AC757" i="7"/>
  <c r="P757" i="7"/>
  <c r="D757" i="7"/>
  <c r="AL756" i="7"/>
  <c r="AC756" i="7"/>
  <c r="P756" i="7"/>
  <c r="D756" i="7"/>
  <c r="AL755" i="7"/>
  <c r="AC755" i="7"/>
  <c r="P755" i="7"/>
  <c r="D755" i="7"/>
  <c r="AL754" i="7"/>
  <c r="AC754" i="7"/>
  <c r="P754" i="7"/>
  <c r="D754" i="7"/>
  <c r="AL753" i="7"/>
  <c r="AC753" i="7"/>
  <c r="P753" i="7"/>
  <c r="D753" i="7"/>
  <c r="AL752" i="7"/>
  <c r="AC752" i="7"/>
  <c r="P752" i="7"/>
  <c r="D752" i="7"/>
  <c r="AL751" i="7"/>
  <c r="AC751" i="7"/>
  <c r="P751" i="7"/>
  <c r="D751" i="7"/>
  <c r="AL750" i="7"/>
  <c r="AC750" i="7"/>
  <c r="P750" i="7"/>
  <c r="D750" i="7"/>
  <c r="AL749" i="7"/>
  <c r="AC749" i="7"/>
  <c r="P749" i="7"/>
  <c r="D749" i="7"/>
  <c r="AL748" i="7"/>
  <c r="AC748" i="7"/>
  <c r="P748" i="7"/>
  <c r="D748" i="7"/>
  <c r="AL747" i="7"/>
  <c r="AC747" i="7"/>
  <c r="P747" i="7"/>
  <c r="D747" i="7"/>
  <c r="AL746" i="7"/>
  <c r="AC746" i="7"/>
  <c r="P746" i="7"/>
  <c r="D746" i="7"/>
  <c r="AL745" i="7"/>
  <c r="AC745" i="7"/>
  <c r="P745" i="7"/>
  <c r="D745" i="7"/>
  <c r="AL744" i="7"/>
  <c r="AC744" i="7"/>
  <c r="P744" i="7"/>
  <c r="D744" i="7"/>
  <c r="AL743" i="7"/>
  <c r="AC743" i="7"/>
  <c r="P743" i="7"/>
  <c r="D743" i="7"/>
  <c r="AL742" i="7"/>
  <c r="AC742" i="7"/>
  <c r="P742" i="7"/>
  <c r="D742" i="7"/>
  <c r="AL741" i="7"/>
  <c r="AC741" i="7"/>
  <c r="P741" i="7"/>
  <c r="D741" i="7"/>
  <c r="AL740" i="7"/>
  <c r="AC740" i="7"/>
  <c r="P740" i="7"/>
  <c r="D740" i="7"/>
  <c r="AL739" i="7"/>
  <c r="AC739" i="7"/>
  <c r="P739" i="7"/>
  <c r="D739" i="7"/>
  <c r="AL738" i="7"/>
  <c r="AC738" i="7"/>
  <c r="P738" i="7"/>
  <c r="D738" i="7"/>
  <c r="AL737" i="7"/>
  <c r="AC737" i="7"/>
  <c r="P737" i="7"/>
  <c r="D737" i="7"/>
  <c r="AL736" i="7"/>
  <c r="AC736" i="7"/>
  <c r="P736" i="7"/>
  <c r="D736" i="7"/>
  <c r="AL735" i="7"/>
  <c r="AC735" i="7"/>
  <c r="P735" i="7"/>
  <c r="D735" i="7"/>
  <c r="AL734" i="7"/>
  <c r="AC734" i="7"/>
  <c r="P734" i="7"/>
  <c r="D734" i="7"/>
  <c r="AL733" i="7"/>
  <c r="AC733" i="7"/>
  <c r="P733" i="7"/>
  <c r="D733" i="7"/>
  <c r="AL732" i="7"/>
  <c r="AC732" i="7"/>
  <c r="P732" i="7"/>
  <c r="D732" i="7"/>
  <c r="AL731" i="7"/>
  <c r="AC731" i="7"/>
  <c r="P731" i="7"/>
  <c r="D731" i="7"/>
  <c r="AL730" i="7"/>
  <c r="AC730" i="7"/>
  <c r="P730" i="7"/>
  <c r="D730" i="7"/>
  <c r="AL729" i="7"/>
  <c r="AC729" i="7"/>
  <c r="P729" i="7"/>
  <c r="D729" i="7"/>
  <c r="AL728" i="7"/>
  <c r="AC728" i="7"/>
  <c r="P728" i="7"/>
  <c r="D728" i="7"/>
  <c r="AL727" i="7"/>
  <c r="AC727" i="7"/>
  <c r="P727" i="7"/>
  <c r="D727" i="7"/>
  <c r="AL726" i="7"/>
  <c r="AC726" i="7"/>
  <c r="P726" i="7"/>
  <c r="D726" i="7"/>
  <c r="AL725" i="7"/>
  <c r="AC725" i="7"/>
  <c r="P725" i="7"/>
  <c r="D725" i="7"/>
  <c r="AL724" i="7"/>
  <c r="AC724" i="7"/>
  <c r="P724" i="7"/>
  <c r="D724" i="7"/>
  <c r="AL723" i="7"/>
  <c r="AC723" i="7"/>
  <c r="P723" i="7"/>
  <c r="D723" i="7"/>
  <c r="AL722" i="7"/>
  <c r="AC722" i="7"/>
  <c r="P722" i="7"/>
  <c r="D722" i="7"/>
  <c r="AL721" i="7"/>
  <c r="AC721" i="7"/>
  <c r="P721" i="7"/>
  <c r="D721" i="7"/>
  <c r="AL720" i="7"/>
  <c r="AC720" i="7"/>
  <c r="P720" i="7"/>
  <c r="D720" i="7"/>
  <c r="AL719" i="7"/>
  <c r="AC719" i="7"/>
  <c r="P719" i="7"/>
  <c r="D719" i="7"/>
  <c r="AL718" i="7"/>
  <c r="AC718" i="7"/>
  <c r="P718" i="7"/>
  <c r="D718" i="7"/>
  <c r="AL717" i="7"/>
  <c r="AC717" i="7"/>
  <c r="P717" i="7"/>
  <c r="D717" i="7"/>
  <c r="AL716" i="7"/>
  <c r="AC716" i="7"/>
  <c r="P716" i="7"/>
  <c r="D716" i="7"/>
  <c r="AL715" i="7"/>
  <c r="AC715" i="7"/>
  <c r="P715" i="7"/>
  <c r="D715" i="7"/>
  <c r="AL714" i="7"/>
  <c r="AC714" i="7"/>
  <c r="P714" i="7"/>
  <c r="D714" i="7"/>
  <c r="AL713" i="7"/>
  <c r="AC713" i="7"/>
  <c r="P713" i="7"/>
  <c r="D713" i="7"/>
  <c r="AL712" i="7"/>
  <c r="AC712" i="7"/>
  <c r="P712" i="7"/>
  <c r="D712" i="7"/>
  <c r="AL711" i="7"/>
  <c r="AC711" i="7"/>
  <c r="P711" i="7"/>
  <c r="D711" i="7"/>
  <c r="AL710" i="7"/>
  <c r="AC710" i="7"/>
  <c r="P710" i="7"/>
  <c r="D710" i="7"/>
  <c r="AL709" i="7"/>
  <c r="AC709" i="7"/>
  <c r="P709" i="7"/>
  <c r="D709" i="7"/>
  <c r="AL708" i="7"/>
  <c r="AC708" i="7"/>
  <c r="P708" i="7"/>
  <c r="D708" i="7"/>
  <c r="AL707" i="7"/>
  <c r="AC707" i="7"/>
  <c r="P707" i="7"/>
  <c r="D707" i="7"/>
  <c r="AL706" i="7"/>
  <c r="AC706" i="7"/>
  <c r="P706" i="7"/>
  <c r="D706" i="7"/>
  <c r="AL705" i="7"/>
  <c r="AC705" i="7"/>
  <c r="P705" i="7"/>
  <c r="D705" i="7"/>
  <c r="AL704" i="7"/>
  <c r="AC704" i="7"/>
  <c r="P704" i="7"/>
  <c r="D704" i="7"/>
  <c r="AL703" i="7"/>
  <c r="AC703" i="7"/>
  <c r="P703" i="7"/>
  <c r="D703" i="7"/>
  <c r="AL702" i="7"/>
  <c r="AC702" i="7"/>
  <c r="P702" i="7"/>
  <c r="D702" i="7"/>
  <c r="AL701" i="7"/>
  <c r="AC701" i="7"/>
  <c r="P701" i="7"/>
  <c r="D701" i="7"/>
  <c r="AL700" i="7"/>
  <c r="AC700" i="7"/>
  <c r="P700" i="7"/>
  <c r="D700" i="7"/>
  <c r="AL699" i="7"/>
  <c r="AC699" i="7"/>
  <c r="P699" i="7"/>
  <c r="D699" i="7"/>
  <c r="AL698" i="7"/>
  <c r="AC698" i="7"/>
  <c r="P698" i="7"/>
  <c r="D698" i="7"/>
  <c r="AL697" i="7"/>
  <c r="AC697" i="7"/>
  <c r="P697" i="7"/>
  <c r="D697" i="7"/>
  <c r="AL696" i="7"/>
  <c r="AC696" i="7"/>
  <c r="P696" i="7"/>
  <c r="D696" i="7"/>
  <c r="AL695" i="7"/>
  <c r="AC695" i="7"/>
  <c r="P695" i="7"/>
  <c r="D695" i="7"/>
  <c r="AL694" i="7"/>
  <c r="AC694" i="7"/>
  <c r="P694" i="7"/>
  <c r="D694" i="7"/>
  <c r="AL693" i="7"/>
  <c r="AC693" i="7"/>
  <c r="P693" i="7"/>
  <c r="D693" i="7"/>
  <c r="AL692" i="7"/>
  <c r="AC692" i="7"/>
  <c r="P692" i="7"/>
  <c r="D692" i="7"/>
  <c r="AL691" i="7"/>
  <c r="AC691" i="7"/>
  <c r="P691" i="7"/>
  <c r="D691" i="7"/>
  <c r="AL690" i="7"/>
  <c r="AC690" i="7"/>
  <c r="P690" i="7"/>
  <c r="D690" i="7"/>
  <c r="AL689" i="7"/>
  <c r="AC689" i="7"/>
  <c r="P689" i="7"/>
  <c r="D689" i="7"/>
  <c r="AL688" i="7"/>
  <c r="AC688" i="7"/>
  <c r="P688" i="7"/>
  <c r="D688" i="7"/>
  <c r="AL687" i="7"/>
  <c r="AC687" i="7"/>
  <c r="P687" i="7"/>
  <c r="D687" i="7"/>
  <c r="AL686" i="7"/>
  <c r="AC686" i="7"/>
  <c r="P686" i="7"/>
  <c r="D686" i="7"/>
  <c r="AL685" i="7"/>
  <c r="AC685" i="7"/>
  <c r="P685" i="7"/>
  <c r="D685" i="7"/>
  <c r="AL684" i="7"/>
  <c r="AC684" i="7"/>
  <c r="P684" i="7"/>
  <c r="D684" i="7"/>
  <c r="AL683" i="7"/>
  <c r="AC683" i="7"/>
  <c r="P683" i="7"/>
  <c r="D683" i="7"/>
  <c r="AL682" i="7"/>
  <c r="AC682" i="7"/>
  <c r="P682" i="7"/>
  <c r="D682" i="7"/>
  <c r="AL681" i="7"/>
  <c r="AC681" i="7"/>
  <c r="P681" i="7"/>
  <c r="D681" i="7"/>
  <c r="AL680" i="7"/>
  <c r="AC680" i="7"/>
  <c r="P680" i="7"/>
  <c r="D680" i="7"/>
  <c r="AL679" i="7"/>
  <c r="AC679" i="7"/>
  <c r="P679" i="7"/>
  <c r="D679" i="7"/>
  <c r="AL678" i="7"/>
  <c r="AC678" i="7"/>
  <c r="P678" i="7"/>
  <c r="D678" i="7"/>
  <c r="AL677" i="7"/>
  <c r="AC677" i="7"/>
  <c r="P677" i="7"/>
  <c r="D677" i="7"/>
  <c r="AL676" i="7"/>
  <c r="AC676" i="7"/>
  <c r="P676" i="7"/>
  <c r="D676" i="7"/>
  <c r="AL675" i="7"/>
  <c r="AC675" i="7"/>
  <c r="P675" i="7"/>
  <c r="D675" i="7"/>
  <c r="AL674" i="7"/>
  <c r="AC674" i="7"/>
  <c r="P674" i="7"/>
  <c r="D674" i="7"/>
  <c r="AL673" i="7"/>
  <c r="AC673" i="7"/>
  <c r="P673" i="7"/>
  <c r="D673" i="7"/>
  <c r="AL672" i="7"/>
  <c r="AC672" i="7"/>
  <c r="P672" i="7"/>
  <c r="D672" i="7"/>
  <c r="AL671" i="7"/>
  <c r="AC671" i="7"/>
  <c r="P671" i="7"/>
  <c r="D671" i="7"/>
  <c r="AL670" i="7"/>
  <c r="AC670" i="7"/>
  <c r="P670" i="7"/>
  <c r="D670" i="7"/>
  <c r="AL669" i="7"/>
  <c r="AC669" i="7"/>
  <c r="P669" i="7"/>
  <c r="D669" i="7"/>
  <c r="AL668" i="7"/>
  <c r="AC668" i="7"/>
  <c r="P668" i="7"/>
  <c r="D668" i="7"/>
  <c r="AL667" i="7"/>
  <c r="AC667" i="7"/>
  <c r="P667" i="7"/>
  <c r="D667" i="7"/>
  <c r="AL666" i="7"/>
  <c r="AC666" i="7"/>
  <c r="P666" i="7"/>
  <c r="D666" i="7"/>
  <c r="AL665" i="7"/>
  <c r="AC665" i="7"/>
  <c r="P665" i="7"/>
  <c r="D665" i="7"/>
  <c r="AL664" i="7"/>
  <c r="AC664" i="7"/>
  <c r="P664" i="7"/>
  <c r="D664" i="7"/>
  <c r="AL663" i="7"/>
  <c r="AC663" i="7"/>
  <c r="P663" i="7"/>
  <c r="D663" i="7"/>
  <c r="AL662" i="7"/>
  <c r="AC662" i="7"/>
  <c r="P662" i="7"/>
  <c r="D662" i="7"/>
  <c r="AL661" i="7"/>
  <c r="AC661" i="7"/>
  <c r="P661" i="7"/>
  <c r="D661" i="7"/>
  <c r="AL660" i="7"/>
  <c r="AC660" i="7"/>
  <c r="P660" i="7"/>
  <c r="D660" i="7"/>
  <c r="AL659" i="7"/>
  <c r="AC659" i="7"/>
  <c r="P659" i="7"/>
  <c r="D659" i="7"/>
  <c r="AL658" i="7"/>
  <c r="AC658" i="7"/>
  <c r="P658" i="7"/>
  <c r="D658" i="7"/>
  <c r="AL657" i="7"/>
  <c r="AC657" i="7"/>
  <c r="P657" i="7"/>
  <c r="D657" i="7"/>
  <c r="AL656" i="7"/>
  <c r="AC656" i="7"/>
  <c r="P656" i="7"/>
  <c r="D656" i="7"/>
  <c r="AL655" i="7"/>
  <c r="AC655" i="7"/>
  <c r="P655" i="7"/>
  <c r="D655" i="7"/>
  <c r="AL654" i="7"/>
  <c r="AC654" i="7"/>
  <c r="P654" i="7"/>
  <c r="D654" i="7"/>
  <c r="AL653" i="7"/>
  <c r="AC653" i="7"/>
  <c r="P653" i="7"/>
  <c r="D653" i="7"/>
  <c r="AL652" i="7"/>
  <c r="AC652" i="7"/>
  <c r="P652" i="7"/>
  <c r="D652" i="7"/>
  <c r="AL651" i="7"/>
  <c r="AC651" i="7"/>
  <c r="P651" i="7"/>
  <c r="D651" i="7"/>
  <c r="AL650" i="7"/>
  <c r="AC650" i="7"/>
  <c r="P650" i="7"/>
  <c r="D650" i="7"/>
  <c r="AL649" i="7"/>
  <c r="AC649" i="7"/>
  <c r="P649" i="7"/>
  <c r="D649" i="7"/>
  <c r="AL648" i="7"/>
  <c r="AC648" i="7"/>
  <c r="P648" i="7"/>
  <c r="D648" i="7"/>
  <c r="AL647" i="7"/>
  <c r="AC647" i="7"/>
  <c r="P647" i="7"/>
  <c r="D647" i="7"/>
  <c r="AL646" i="7"/>
  <c r="AC646" i="7"/>
  <c r="P646" i="7"/>
  <c r="D646" i="7"/>
  <c r="AL645" i="7"/>
  <c r="AC645" i="7"/>
  <c r="P645" i="7"/>
  <c r="D645" i="7"/>
  <c r="AL644" i="7"/>
  <c r="AC644" i="7"/>
  <c r="P644" i="7"/>
  <c r="D644" i="7"/>
  <c r="AL643" i="7"/>
  <c r="AC643" i="7"/>
  <c r="P643" i="7"/>
  <c r="D643" i="7"/>
  <c r="AL642" i="7"/>
  <c r="AC642" i="7"/>
  <c r="P642" i="7"/>
  <c r="D642" i="7"/>
  <c r="AL641" i="7"/>
  <c r="AC641" i="7"/>
  <c r="P641" i="7"/>
  <c r="D641" i="7"/>
  <c r="AL640" i="7"/>
  <c r="AC640" i="7"/>
  <c r="P640" i="7"/>
  <c r="D640" i="7"/>
  <c r="AL639" i="7"/>
  <c r="AC639" i="7"/>
  <c r="P639" i="7"/>
  <c r="D639" i="7"/>
  <c r="AL638" i="7"/>
  <c r="AC638" i="7"/>
  <c r="P638" i="7"/>
  <c r="D638" i="7"/>
  <c r="AL637" i="7"/>
  <c r="AC637" i="7"/>
  <c r="P637" i="7"/>
  <c r="D637" i="7"/>
  <c r="AL636" i="7"/>
  <c r="AC636" i="7"/>
  <c r="P636" i="7"/>
  <c r="D636" i="7"/>
  <c r="AL635" i="7"/>
  <c r="AC635" i="7"/>
  <c r="P635" i="7"/>
  <c r="D635" i="7"/>
  <c r="AL634" i="7"/>
  <c r="AC634" i="7"/>
  <c r="P634" i="7"/>
  <c r="D634" i="7"/>
  <c r="AL633" i="7"/>
  <c r="AC633" i="7"/>
  <c r="P633" i="7"/>
  <c r="D633" i="7"/>
  <c r="AL632" i="7"/>
  <c r="AC632" i="7"/>
  <c r="P632" i="7"/>
  <c r="D632" i="7"/>
  <c r="AL631" i="7"/>
  <c r="AC631" i="7"/>
  <c r="P631" i="7"/>
  <c r="D631" i="7"/>
  <c r="AL630" i="7"/>
  <c r="AC630" i="7"/>
  <c r="P630" i="7"/>
  <c r="D630" i="7"/>
  <c r="AL629" i="7"/>
  <c r="AC629" i="7"/>
  <c r="P629" i="7"/>
  <c r="D629" i="7"/>
  <c r="AL628" i="7"/>
  <c r="AC628" i="7"/>
  <c r="P628" i="7"/>
  <c r="D628" i="7"/>
  <c r="AL627" i="7"/>
  <c r="AC627" i="7"/>
  <c r="P627" i="7"/>
  <c r="D627" i="7"/>
  <c r="AL626" i="7"/>
  <c r="AC626" i="7"/>
  <c r="P626" i="7"/>
  <c r="D626" i="7"/>
  <c r="AL625" i="7"/>
  <c r="AC625" i="7"/>
  <c r="P625" i="7"/>
  <c r="D625" i="7"/>
  <c r="AL624" i="7"/>
  <c r="AC624" i="7"/>
  <c r="P624" i="7"/>
  <c r="D624" i="7"/>
  <c r="AL623" i="7"/>
  <c r="AC623" i="7"/>
  <c r="P623" i="7"/>
  <c r="D623" i="7"/>
  <c r="AL622" i="7"/>
  <c r="AC622" i="7"/>
  <c r="P622" i="7"/>
  <c r="D622" i="7"/>
  <c r="AL621" i="7"/>
  <c r="AC621" i="7"/>
  <c r="P621" i="7"/>
  <c r="D621" i="7"/>
  <c r="AL620" i="7"/>
  <c r="AC620" i="7"/>
  <c r="P620" i="7"/>
  <c r="D620" i="7"/>
  <c r="AL619" i="7"/>
  <c r="AC619" i="7"/>
  <c r="P619" i="7"/>
  <c r="D619" i="7"/>
  <c r="AL618" i="7"/>
  <c r="AC618" i="7"/>
  <c r="P618" i="7"/>
  <c r="D618" i="7"/>
  <c r="AL617" i="7"/>
  <c r="AC617" i="7"/>
  <c r="P617" i="7"/>
  <c r="D617" i="7"/>
  <c r="AL616" i="7"/>
  <c r="AC616" i="7"/>
  <c r="P616" i="7"/>
  <c r="D616" i="7"/>
  <c r="AL615" i="7"/>
  <c r="AC615" i="7"/>
  <c r="P615" i="7"/>
  <c r="D615" i="7"/>
  <c r="AL614" i="7"/>
  <c r="AC614" i="7"/>
  <c r="P614" i="7"/>
  <c r="D614" i="7"/>
  <c r="AL613" i="7"/>
  <c r="AC613" i="7"/>
  <c r="P613" i="7"/>
  <c r="D613" i="7"/>
  <c r="AL612" i="7"/>
  <c r="AC612" i="7"/>
  <c r="P612" i="7"/>
  <c r="D612" i="7"/>
  <c r="AL611" i="7"/>
  <c r="AC611" i="7"/>
  <c r="P611" i="7"/>
  <c r="D611" i="7"/>
  <c r="AL610" i="7"/>
  <c r="AC610" i="7"/>
  <c r="P610" i="7"/>
  <c r="D610" i="7"/>
  <c r="AL609" i="7"/>
  <c r="AC609" i="7"/>
  <c r="P609" i="7"/>
  <c r="D609" i="7"/>
  <c r="AL608" i="7"/>
  <c r="AC608" i="7"/>
  <c r="P608" i="7"/>
  <c r="D608" i="7"/>
  <c r="AL607" i="7"/>
  <c r="AC607" i="7"/>
  <c r="P607" i="7"/>
  <c r="D607" i="7"/>
  <c r="AL606" i="7"/>
  <c r="AC606" i="7"/>
  <c r="P606" i="7"/>
  <c r="D606" i="7"/>
  <c r="AL605" i="7"/>
  <c r="AC605" i="7"/>
  <c r="P605" i="7"/>
  <c r="D605" i="7"/>
  <c r="AL604" i="7"/>
  <c r="AC604" i="7"/>
  <c r="P604" i="7"/>
  <c r="D604" i="7"/>
  <c r="AL603" i="7"/>
  <c r="AC603" i="7"/>
  <c r="P603" i="7"/>
  <c r="D603" i="7"/>
  <c r="AL602" i="7"/>
  <c r="AC602" i="7"/>
  <c r="P602" i="7"/>
  <c r="D602" i="7"/>
  <c r="AL601" i="7"/>
  <c r="AC601" i="7"/>
  <c r="P601" i="7"/>
  <c r="D601" i="7"/>
  <c r="AL600" i="7"/>
  <c r="AC600" i="7"/>
  <c r="P600" i="7"/>
  <c r="D600" i="7"/>
  <c r="AL599" i="7"/>
  <c r="AC599" i="7"/>
  <c r="P599" i="7"/>
  <c r="D599" i="7"/>
  <c r="AL598" i="7"/>
  <c r="AC598" i="7"/>
  <c r="P598" i="7"/>
  <c r="D598" i="7"/>
  <c r="AL597" i="7"/>
  <c r="AC597" i="7"/>
  <c r="P597" i="7"/>
  <c r="D597" i="7"/>
  <c r="AL596" i="7"/>
  <c r="AC596" i="7"/>
  <c r="P596" i="7"/>
  <c r="D596" i="7"/>
  <c r="AL595" i="7"/>
  <c r="AC595" i="7"/>
  <c r="P595" i="7"/>
  <c r="D595" i="7"/>
  <c r="AL594" i="7"/>
  <c r="AC594" i="7"/>
  <c r="P594" i="7"/>
  <c r="D594" i="7"/>
  <c r="AL593" i="7"/>
  <c r="AC593" i="7"/>
  <c r="P593" i="7"/>
  <c r="D593" i="7"/>
  <c r="AL592" i="7"/>
  <c r="AC592" i="7"/>
  <c r="P592" i="7"/>
  <c r="D592" i="7"/>
  <c r="AL591" i="7"/>
  <c r="AC591" i="7"/>
  <c r="P591" i="7"/>
  <c r="D591" i="7"/>
  <c r="AL590" i="7"/>
  <c r="AC590" i="7"/>
  <c r="P590" i="7"/>
  <c r="D590" i="7"/>
  <c r="AL589" i="7"/>
  <c r="AC589" i="7"/>
  <c r="P589" i="7"/>
  <c r="D589" i="7"/>
  <c r="AL588" i="7"/>
  <c r="AC588" i="7"/>
  <c r="P588" i="7"/>
  <c r="D588" i="7"/>
  <c r="AL587" i="7"/>
  <c r="AC587" i="7"/>
  <c r="P587" i="7"/>
  <c r="D587" i="7"/>
  <c r="AL586" i="7"/>
  <c r="AC586" i="7"/>
  <c r="P586" i="7"/>
  <c r="D586" i="7"/>
  <c r="AL585" i="7"/>
  <c r="AC585" i="7"/>
  <c r="P585" i="7"/>
  <c r="D585" i="7"/>
  <c r="AL584" i="7"/>
  <c r="AC584" i="7"/>
  <c r="P584" i="7"/>
  <c r="D584" i="7"/>
  <c r="AL583" i="7"/>
  <c r="AC583" i="7"/>
  <c r="P583" i="7"/>
  <c r="D583" i="7"/>
  <c r="AL582" i="7"/>
  <c r="AC582" i="7"/>
  <c r="P582" i="7"/>
  <c r="D582" i="7"/>
  <c r="AL581" i="7"/>
  <c r="AC581" i="7"/>
  <c r="P581" i="7"/>
  <c r="D581" i="7"/>
  <c r="AL580" i="7"/>
  <c r="AC580" i="7"/>
  <c r="P580" i="7"/>
  <c r="D580" i="7"/>
  <c r="AL579" i="7"/>
  <c r="AC579" i="7"/>
  <c r="P579" i="7"/>
  <c r="D579" i="7"/>
  <c r="AL578" i="7"/>
  <c r="AC578" i="7"/>
  <c r="P578" i="7"/>
  <c r="D578" i="7"/>
  <c r="AL577" i="7"/>
  <c r="AC577" i="7"/>
  <c r="P577" i="7"/>
  <c r="D577" i="7"/>
  <c r="AL576" i="7"/>
  <c r="AC576" i="7"/>
  <c r="P576" i="7"/>
  <c r="D576" i="7"/>
  <c r="AL575" i="7"/>
  <c r="AC575" i="7"/>
  <c r="P575" i="7"/>
  <c r="D575" i="7"/>
  <c r="AL574" i="7"/>
  <c r="AC574" i="7"/>
  <c r="P574" i="7"/>
  <c r="D574" i="7"/>
  <c r="AL573" i="7"/>
  <c r="AC573" i="7"/>
  <c r="P573" i="7"/>
  <c r="D573" i="7"/>
  <c r="AL572" i="7"/>
  <c r="AC572" i="7"/>
  <c r="P572" i="7"/>
  <c r="D572" i="7"/>
  <c r="AL571" i="7"/>
  <c r="AC571" i="7"/>
  <c r="P571" i="7"/>
  <c r="D571" i="7"/>
  <c r="AL570" i="7"/>
  <c r="AC570" i="7"/>
  <c r="P570" i="7"/>
  <c r="D570" i="7"/>
  <c r="AL569" i="7"/>
  <c r="AC569" i="7"/>
  <c r="P569" i="7"/>
  <c r="D569" i="7"/>
  <c r="AL568" i="7"/>
  <c r="AC568" i="7"/>
  <c r="P568" i="7"/>
  <c r="D568" i="7"/>
  <c r="AL567" i="7"/>
  <c r="AC567" i="7"/>
  <c r="P567" i="7"/>
  <c r="D567" i="7"/>
  <c r="AL566" i="7"/>
  <c r="AC566" i="7"/>
  <c r="P566" i="7"/>
  <c r="D566" i="7"/>
  <c r="AL565" i="7"/>
  <c r="AC565" i="7"/>
  <c r="P565" i="7"/>
  <c r="D565" i="7"/>
  <c r="AL564" i="7"/>
  <c r="AC564" i="7"/>
  <c r="P564" i="7"/>
  <c r="D564" i="7"/>
  <c r="AL563" i="7"/>
  <c r="AC563" i="7"/>
  <c r="P563" i="7"/>
  <c r="D563" i="7"/>
  <c r="AL562" i="7"/>
  <c r="AC562" i="7"/>
  <c r="P562" i="7"/>
  <c r="D562" i="7"/>
  <c r="AL561" i="7"/>
  <c r="AC561" i="7"/>
  <c r="P561" i="7"/>
  <c r="D561" i="7"/>
  <c r="AL560" i="7"/>
  <c r="AC560" i="7"/>
  <c r="P560" i="7"/>
  <c r="D560" i="7"/>
  <c r="AL559" i="7"/>
  <c r="AC559" i="7"/>
  <c r="P559" i="7"/>
  <c r="D559" i="7"/>
  <c r="AL558" i="7"/>
  <c r="AC558" i="7"/>
  <c r="P558" i="7"/>
  <c r="D558" i="7"/>
  <c r="AL557" i="7"/>
  <c r="AC557" i="7"/>
  <c r="P557" i="7"/>
  <c r="D557" i="7"/>
  <c r="AL556" i="7"/>
  <c r="AC556" i="7"/>
  <c r="P556" i="7"/>
  <c r="D556" i="7"/>
  <c r="AL555" i="7"/>
  <c r="AC555" i="7"/>
  <c r="P555" i="7"/>
  <c r="D555" i="7"/>
  <c r="AL554" i="7"/>
  <c r="AC554" i="7"/>
  <c r="P554" i="7"/>
  <c r="D554" i="7"/>
  <c r="AL553" i="7"/>
  <c r="AC553" i="7"/>
  <c r="P553" i="7"/>
  <c r="D553" i="7"/>
  <c r="AL552" i="7"/>
  <c r="AC552" i="7"/>
  <c r="P552" i="7"/>
  <c r="D552" i="7"/>
  <c r="AL551" i="7"/>
  <c r="AC551" i="7"/>
  <c r="P551" i="7"/>
  <c r="D551" i="7"/>
  <c r="AL550" i="7"/>
  <c r="AC550" i="7"/>
  <c r="P550" i="7"/>
  <c r="D550" i="7"/>
  <c r="AL549" i="7"/>
  <c r="AC549" i="7"/>
  <c r="P549" i="7"/>
  <c r="D549" i="7"/>
  <c r="AL548" i="7"/>
  <c r="AC548" i="7"/>
  <c r="P548" i="7"/>
  <c r="D548" i="7"/>
  <c r="AL547" i="7"/>
  <c r="AC547" i="7"/>
  <c r="P547" i="7"/>
  <c r="D547" i="7"/>
  <c r="AL546" i="7"/>
  <c r="AC546" i="7"/>
  <c r="P546" i="7"/>
  <c r="D546" i="7"/>
  <c r="AL545" i="7"/>
  <c r="AC545" i="7"/>
  <c r="P545" i="7"/>
  <c r="D545" i="7"/>
  <c r="AL544" i="7"/>
  <c r="AC544" i="7"/>
  <c r="P544" i="7"/>
  <c r="D544" i="7"/>
  <c r="AL543" i="7"/>
  <c r="AC543" i="7"/>
  <c r="P543" i="7"/>
  <c r="D543" i="7"/>
  <c r="AL542" i="7"/>
  <c r="AC542" i="7"/>
  <c r="P542" i="7"/>
  <c r="D542" i="7"/>
  <c r="AL541" i="7"/>
  <c r="AC541" i="7"/>
  <c r="P541" i="7"/>
  <c r="D541" i="7"/>
  <c r="AL540" i="7"/>
  <c r="AC540" i="7"/>
  <c r="P540" i="7"/>
  <c r="D540" i="7"/>
  <c r="AL539" i="7"/>
  <c r="AC539" i="7"/>
  <c r="P539" i="7"/>
  <c r="D539" i="7"/>
  <c r="AL538" i="7"/>
  <c r="AC538" i="7"/>
  <c r="P538" i="7"/>
  <c r="D538" i="7"/>
  <c r="AL537" i="7"/>
  <c r="AC537" i="7"/>
  <c r="P537" i="7"/>
  <c r="D537" i="7"/>
  <c r="AL536" i="7"/>
  <c r="AC536" i="7"/>
  <c r="P536" i="7"/>
  <c r="D536" i="7"/>
  <c r="AL535" i="7"/>
  <c r="AC535" i="7"/>
  <c r="P535" i="7"/>
  <c r="D535" i="7"/>
  <c r="AL534" i="7"/>
  <c r="AC534" i="7"/>
  <c r="P534" i="7"/>
  <c r="D534" i="7"/>
  <c r="AL533" i="7"/>
  <c r="AC533" i="7"/>
  <c r="P533" i="7"/>
  <c r="D533" i="7"/>
  <c r="AL532" i="7"/>
  <c r="AC532" i="7"/>
  <c r="P532" i="7"/>
  <c r="D532" i="7"/>
  <c r="AL531" i="7"/>
  <c r="AC531" i="7"/>
  <c r="P531" i="7"/>
  <c r="D531" i="7"/>
  <c r="AL530" i="7"/>
  <c r="AC530" i="7"/>
  <c r="P530" i="7"/>
  <c r="D530" i="7"/>
  <c r="AL529" i="7"/>
  <c r="AC529" i="7"/>
  <c r="P529" i="7"/>
  <c r="D529" i="7"/>
  <c r="AL528" i="7"/>
  <c r="AC528" i="7"/>
  <c r="P528" i="7"/>
  <c r="D528" i="7"/>
  <c r="AL527" i="7"/>
  <c r="AC527" i="7"/>
  <c r="P527" i="7"/>
  <c r="D527" i="7"/>
  <c r="AL526" i="7"/>
  <c r="AC526" i="7"/>
  <c r="P526" i="7"/>
  <c r="D526" i="7"/>
  <c r="AL525" i="7"/>
  <c r="AC525" i="7"/>
  <c r="P525" i="7"/>
  <c r="D525" i="7"/>
  <c r="AL524" i="7"/>
  <c r="AC524" i="7"/>
  <c r="P524" i="7"/>
  <c r="D524" i="7"/>
  <c r="AL523" i="7"/>
  <c r="AC523" i="7"/>
  <c r="P523" i="7"/>
  <c r="D523" i="7"/>
  <c r="AL522" i="7"/>
  <c r="AC522" i="7"/>
  <c r="P522" i="7"/>
  <c r="D522" i="7"/>
  <c r="AL521" i="7"/>
  <c r="AC521" i="7"/>
  <c r="P521" i="7"/>
  <c r="D521" i="7"/>
  <c r="AL520" i="7"/>
  <c r="AC520" i="7"/>
  <c r="P520" i="7"/>
  <c r="D520" i="7"/>
  <c r="AL519" i="7"/>
  <c r="AC519" i="7"/>
  <c r="P519" i="7"/>
  <c r="D519" i="7"/>
  <c r="AL518" i="7"/>
  <c r="AC518" i="7"/>
  <c r="P518" i="7"/>
  <c r="D518" i="7"/>
  <c r="AL517" i="7"/>
  <c r="AC517" i="7"/>
  <c r="P517" i="7"/>
  <c r="D517" i="7"/>
  <c r="AL516" i="7"/>
  <c r="AC516" i="7"/>
  <c r="P516" i="7"/>
  <c r="D516" i="7"/>
  <c r="AL515" i="7"/>
  <c r="AC515" i="7"/>
  <c r="P515" i="7"/>
  <c r="D515" i="7"/>
  <c r="AL514" i="7"/>
  <c r="AC514" i="7"/>
  <c r="P514" i="7"/>
  <c r="D514" i="7"/>
  <c r="AL513" i="7"/>
  <c r="AC513" i="7"/>
  <c r="P513" i="7"/>
  <c r="D513" i="7"/>
  <c r="AL512" i="7"/>
  <c r="AC512" i="7"/>
  <c r="P512" i="7"/>
  <c r="D512" i="7"/>
  <c r="AL511" i="7"/>
  <c r="AC511" i="7"/>
  <c r="P511" i="7"/>
  <c r="D511" i="7"/>
  <c r="AL510" i="7"/>
  <c r="AC510" i="7"/>
  <c r="P510" i="7"/>
  <c r="D510" i="7"/>
  <c r="AL509" i="7"/>
  <c r="AC509" i="7"/>
  <c r="P509" i="7"/>
  <c r="D509" i="7"/>
  <c r="AL508" i="7"/>
  <c r="AC508" i="7"/>
  <c r="P508" i="7"/>
  <c r="D508" i="7"/>
  <c r="AL507" i="7"/>
  <c r="AC507" i="7"/>
  <c r="P507" i="7"/>
  <c r="D507" i="7"/>
  <c r="AL506" i="7"/>
  <c r="AC506" i="7"/>
  <c r="P506" i="7"/>
  <c r="D506" i="7"/>
  <c r="AL505" i="7"/>
  <c r="AC505" i="7"/>
  <c r="P505" i="7"/>
  <c r="D514" i="8"/>
  <c r="AL504" i="7"/>
  <c r="AC504" i="7"/>
  <c r="P504" i="7"/>
  <c r="D504" i="7"/>
  <c r="AL503" i="7"/>
  <c r="AC503" i="7"/>
  <c r="P503" i="7"/>
  <c r="D503" i="7"/>
  <c r="AL502" i="7"/>
  <c r="AC502" i="7"/>
  <c r="P502" i="7"/>
  <c r="D502" i="7"/>
  <c r="AL501" i="7"/>
  <c r="AC501" i="7"/>
  <c r="P501" i="7"/>
  <c r="D501" i="7"/>
  <c r="AL500" i="7"/>
  <c r="AC500" i="7"/>
  <c r="P500" i="7"/>
  <c r="D500" i="7"/>
  <c r="AL499" i="7"/>
  <c r="AC499" i="7"/>
  <c r="P499" i="7"/>
  <c r="D499" i="7"/>
  <c r="AL498" i="7"/>
  <c r="AC498" i="7"/>
  <c r="P498" i="7"/>
  <c r="D498" i="7"/>
  <c r="AL497" i="7"/>
  <c r="AC497" i="7"/>
  <c r="P497" i="7"/>
  <c r="D497" i="7"/>
  <c r="AL496" i="7"/>
  <c r="AC496" i="7"/>
  <c r="P496" i="7"/>
  <c r="D496" i="7"/>
  <c r="AL495" i="7"/>
  <c r="AC495" i="7"/>
  <c r="P495" i="7"/>
  <c r="D495" i="7"/>
  <c r="AL494" i="7"/>
  <c r="AC494" i="7"/>
  <c r="P494" i="7"/>
  <c r="D494" i="7"/>
  <c r="AL493" i="7"/>
  <c r="AC493" i="7"/>
  <c r="P493" i="7"/>
  <c r="D493" i="7"/>
  <c r="AL492" i="7"/>
  <c r="AC492" i="7"/>
  <c r="P492" i="7"/>
  <c r="D492" i="7"/>
  <c r="AL491" i="7"/>
  <c r="AC491" i="7"/>
  <c r="P491" i="7"/>
  <c r="D491" i="7"/>
  <c r="AL490" i="7"/>
  <c r="AC490" i="7"/>
  <c r="P490" i="7"/>
  <c r="D490" i="7"/>
  <c r="AL489" i="7"/>
  <c r="AC489" i="7"/>
  <c r="P489" i="7"/>
  <c r="D489" i="7"/>
  <c r="AL488" i="7"/>
  <c r="P488" i="7"/>
  <c r="D488" i="7"/>
  <c r="AL487" i="7"/>
  <c r="AC487" i="7"/>
  <c r="P487" i="7"/>
  <c r="D487" i="7"/>
  <c r="AL486" i="7"/>
  <c r="AC486" i="7"/>
  <c r="P486" i="7"/>
  <c r="D486" i="7"/>
  <c r="AL485" i="7"/>
  <c r="AC485" i="7"/>
  <c r="P485" i="7"/>
  <c r="D485" i="7"/>
  <c r="AL484" i="7"/>
  <c r="AC484" i="7"/>
  <c r="P484" i="7"/>
  <c r="D484" i="7"/>
  <c r="AL483" i="7"/>
  <c r="AC483" i="7"/>
  <c r="P483" i="7"/>
  <c r="D483" i="7"/>
  <c r="AL482" i="7"/>
  <c r="AC482" i="7"/>
  <c r="P482" i="7"/>
  <c r="D482" i="7"/>
  <c r="AL481" i="7"/>
  <c r="AC481" i="7"/>
  <c r="P481" i="7"/>
  <c r="D481" i="7"/>
  <c r="AL480" i="7"/>
  <c r="AC480" i="7"/>
  <c r="P480" i="7"/>
  <c r="D480" i="7"/>
  <c r="AL479" i="7"/>
  <c r="AC479" i="7"/>
  <c r="P479" i="7"/>
  <c r="D479" i="7"/>
  <c r="AL478" i="7"/>
  <c r="AC478" i="7"/>
  <c r="P478" i="7"/>
  <c r="D478" i="7"/>
  <c r="AL477" i="7"/>
  <c r="AC477" i="7"/>
  <c r="P477" i="7"/>
  <c r="D477" i="7"/>
  <c r="AL476" i="7"/>
  <c r="AC476" i="7"/>
  <c r="P476" i="7"/>
  <c r="D476" i="7"/>
  <c r="AL475" i="7"/>
  <c r="AC475" i="7"/>
  <c r="P475" i="7"/>
  <c r="D475" i="7"/>
  <c r="AL474" i="7"/>
  <c r="AC474" i="7"/>
  <c r="P474" i="7"/>
  <c r="D474" i="7"/>
  <c r="AL473" i="7"/>
  <c r="AC473" i="7"/>
  <c r="P473" i="7"/>
  <c r="D473" i="7"/>
  <c r="AL472" i="7"/>
  <c r="AC472" i="7"/>
  <c r="P472" i="7"/>
  <c r="D472" i="7"/>
  <c r="AL471" i="7"/>
  <c r="AC471" i="7"/>
  <c r="P471" i="7"/>
  <c r="D471" i="7"/>
  <c r="AL470" i="7"/>
  <c r="AC470" i="7"/>
  <c r="P470" i="7"/>
  <c r="D470" i="7"/>
  <c r="AL469" i="7"/>
  <c r="AC469" i="7"/>
  <c r="P469" i="7"/>
  <c r="D469" i="7"/>
  <c r="AL468" i="7"/>
  <c r="AC468" i="7"/>
  <c r="P468" i="7"/>
  <c r="D468" i="7"/>
  <c r="AL467" i="7"/>
  <c r="AC467" i="7"/>
  <c r="P467" i="7"/>
  <c r="D467" i="7"/>
  <c r="AL466" i="7"/>
  <c r="AC466" i="7"/>
  <c r="P466" i="7"/>
  <c r="D466" i="7"/>
  <c r="AL465" i="7"/>
  <c r="AC465" i="7"/>
  <c r="P465" i="7"/>
  <c r="D465" i="7"/>
  <c r="AL464" i="7"/>
  <c r="AC464" i="7"/>
  <c r="P464" i="7"/>
  <c r="D464" i="7"/>
  <c r="AL463" i="7"/>
  <c r="AC463" i="7"/>
  <c r="P463" i="7"/>
  <c r="D463" i="7"/>
  <c r="AL462" i="7"/>
  <c r="AC462" i="7"/>
  <c r="P462" i="7"/>
  <c r="D462" i="7"/>
  <c r="AL461" i="7"/>
  <c r="AC461" i="7"/>
  <c r="P461" i="7"/>
  <c r="D461" i="7"/>
  <c r="AL460" i="7"/>
  <c r="AC460" i="7"/>
  <c r="P460" i="7"/>
  <c r="D460" i="7"/>
  <c r="AL459" i="7"/>
  <c r="AC459" i="7"/>
  <c r="P459" i="7"/>
  <c r="D459" i="7"/>
  <c r="AL458" i="7"/>
  <c r="AC458" i="7"/>
  <c r="P458" i="7"/>
  <c r="D458" i="7"/>
  <c r="AL457" i="7"/>
  <c r="AC457" i="7"/>
  <c r="P457" i="7"/>
  <c r="D457" i="7"/>
  <c r="AL456" i="7"/>
  <c r="AC456" i="7"/>
  <c r="P456" i="7"/>
  <c r="D456" i="7"/>
  <c r="AL455" i="7"/>
  <c r="AC455" i="7"/>
  <c r="P455" i="7"/>
  <c r="D455" i="7"/>
  <c r="AL454" i="7"/>
  <c r="AC454" i="7"/>
  <c r="P454" i="7"/>
  <c r="D454" i="7"/>
  <c r="AL453" i="7"/>
  <c r="AC453" i="7"/>
  <c r="P453" i="7"/>
  <c r="D453" i="7"/>
  <c r="AL452" i="7"/>
  <c r="AC452" i="7"/>
  <c r="P452" i="7"/>
  <c r="D452" i="7"/>
  <c r="AL451" i="7"/>
  <c r="AC451" i="7"/>
  <c r="P451" i="7"/>
  <c r="D451" i="7"/>
  <c r="AL450" i="7"/>
  <c r="AC450" i="7"/>
  <c r="P450" i="7"/>
  <c r="D450" i="7"/>
  <c r="AL449" i="7"/>
  <c r="AC449" i="7"/>
  <c r="P449" i="7"/>
  <c r="D449" i="7"/>
  <c r="AL448" i="7"/>
  <c r="AC448" i="7"/>
  <c r="P448" i="7"/>
  <c r="D448" i="7"/>
  <c r="AL447" i="7"/>
  <c r="AC447" i="7"/>
  <c r="P447" i="7"/>
  <c r="D447" i="7"/>
  <c r="AL446" i="7"/>
  <c r="AC446" i="7"/>
  <c r="P446" i="7"/>
  <c r="D446" i="7"/>
  <c r="AL445" i="7"/>
  <c r="AC445" i="7"/>
  <c r="P445" i="7"/>
  <c r="D445" i="7"/>
  <c r="AL444" i="7"/>
  <c r="AC444" i="7"/>
  <c r="P444" i="7"/>
  <c r="D444" i="7"/>
  <c r="AL443" i="7"/>
  <c r="AC443" i="7"/>
  <c r="P443" i="7"/>
  <c r="D443" i="7"/>
  <c r="AL442" i="7"/>
  <c r="AC442" i="7"/>
  <c r="P442" i="7"/>
  <c r="D442" i="7"/>
  <c r="AL441" i="7"/>
  <c r="AC441" i="7"/>
  <c r="P441" i="7"/>
  <c r="D441" i="7"/>
  <c r="AL440" i="7"/>
  <c r="AC440" i="7"/>
  <c r="P440" i="7"/>
  <c r="D440" i="7"/>
  <c r="AL439" i="7"/>
  <c r="AC439" i="7"/>
  <c r="P439" i="7"/>
  <c r="D439" i="7"/>
  <c r="AL438" i="7"/>
  <c r="AC438" i="7"/>
  <c r="P438" i="7"/>
  <c r="D438" i="7"/>
  <c r="AL437" i="7"/>
  <c r="AC437" i="7"/>
  <c r="P437" i="7"/>
  <c r="D437" i="7"/>
  <c r="AL436" i="7"/>
  <c r="AC436" i="7"/>
  <c r="P436" i="7"/>
  <c r="D436" i="7"/>
  <c r="AL435" i="7"/>
  <c r="AC435" i="7"/>
  <c r="P435" i="7"/>
  <c r="D435" i="7"/>
  <c r="AL434" i="7"/>
  <c r="AC434" i="7"/>
  <c r="P434" i="7"/>
  <c r="D434" i="7"/>
  <c r="AL433" i="7"/>
  <c r="AC433" i="7"/>
  <c r="P433" i="7"/>
  <c r="D433" i="7"/>
  <c r="AL432" i="7"/>
  <c r="AC432" i="7"/>
  <c r="P432" i="7"/>
  <c r="D432" i="7"/>
  <c r="AL431" i="7"/>
  <c r="AC431" i="7"/>
  <c r="P431" i="7"/>
  <c r="D431" i="7"/>
  <c r="AL430" i="7"/>
  <c r="AC430" i="7"/>
  <c r="P430" i="7"/>
  <c r="D430" i="7"/>
  <c r="AL429" i="7"/>
  <c r="AC429" i="7"/>
  <c r="P429" i="7"/>
  <c r="D429" i="7"/>
  <c r="AL428" i="7"/>
  <c r="AC428" i="7"/>
  <c r="P428" i="7"/>
  <c r="D428" i="7"/>
  <c r="AL427" i="7"/>
  <c r="AC427" i="7"/>
  <c r="P427" i="7"/>
  <c r="D427" i="7"/>
  <c r="AL426" i="7"/>
  <c r="AC426" i="7"/>
  <c r="P426" i="7"/>
  <c r="D426" i="7"/>
  <c r="AL425" i="7"/>
  <c r="AC425" i="7"/>
  <c r="P425" i="7"/>
  <c r="D425" i="7"/>
  <c r="AL424" i="7"/>
  <c r="AC424" i="7"/>
  <c r="P424" i="7"/>
  <c r="D424" i="7"/>
  <c r="AL423" i="7"/>
  <c r="AC423" i="7"/>
  <c r="P423" i="7"/>
  <c r="D423" i="7"/>
  <c r="AL422" i="7"/>
  <c r="AC422" i="7"/>
  <c r="P422" i="7"/>
  <c r="D422" i="7"/>
  <c r="AL421" i="7"/>
  <c r="AC421" i="7"/>
  <c r="P421" i="7"/>
  <c r="D421" i="7"/>
  <c r="AL420" i="7"/>
  <c r="AC420" i="7"/>
  <c r="P420" i="7"/>
  <c r="D420" i="7"/>
  <c r="AL419" i="7"/>
  <c r="AC419" i="7"/>
  <c r="P419" i="7"/>
  <c r="D419" i="7"/>
  <c r="AL418" i="7"/>
  <c r="AC418" i="7"/>
  <c r="P418" i="7"/>
  <c r="D418" i="7"/>
  <c r="AL417" i="7"/>
  <c r="AC417" i="7"/>
  <c r="P417" i="7"/>
  <c r="D417" i="7"/>
  <c r="AL416" i="7"/>
  <c r="AC416" i="7"/>
  <c r="P416" i="7"/>
  <c r="D416" i="7"/>
  <c r="AL415" i="7"/>
  <c r="AC415" i="7"/>
  <c r="P415" i="7"/>
  <c r="D415" i="7"/>
  <c r="AL414" i="7"/>
  <c r="AC414" i="7"/>
  <c r="P414" i="7"/>
  <c r="D414" i="7"/>
  <c r="AL413" i="7"/>
  <c r="AC413" i="7"/>
  <c r="P413" i="7"/>
  <c r="D413" i="7"/>
  <c r="AL412" i="7"/>
  <c r="AC412" i="7"/>
  <c r="P412" i="7"/>
  <c r="D412" i="7"/>
  <c r="AL411" i="7"/>
  <c r="AC411" i="7"/>
  <c r="P411" i="7"/>
  <c r="D411" i="7"/>
  <c r="AL410" i="7"/>
  <c r="AC410" i="7"/>
  <c r="P410" i="7"/>
  <c r="D410" i="7"/>
  <c r="AL409" i="7"/>
  <c r="AC409" i="7"/>
  <c r="P409" i="7"/>
  <c r="D409" i="7"/>
  <c r="AL408" i="7"/>
  <c r="AC408" i="7"/>
  <c r="P408" i="7"/>
  <c r="D408" i="7"/>
  <c r="AL407" i="7"/>
  <c r="AC407" i="7"/>
  <c r="P407" i="7"/>
  <c r="D407" i="7"/>
  <c r="AL406" i="7"/>
  <c r="AC406" i="7"/>
  <c r="P406" i="7"/>
  <c r="D406" i="7"/>
  <c r="AL405" i="7"/>
  <c r="AC405" i="7"/>
  <c r="P405" i="7"/>
  <c r="D405" i="7"/>
  <c r="AL404" i="7"/>
  <c r="AC404" i="7"/>
  <c r="P404" i="7"/>
  <c r="D404" i="7"/>
  <c r="AL403" i="7"/>
  <c r="AC403" i="7"/>
  <c r="P403" i="7"/>
  <c r="D403" i="7"/>
  <c r="AL402" i="7"/>
  <c r="AC402" i="7"/>
  <c r="P402" i="7"/>
  <c r="D402" i="7"/>
  <c r="AL401" i="7"/>
  <c r="AC401" i="7"/>
  <c r="P401" i="7"/>
  <c r="D401" i="7"/>
  <c r="AL400" i="7"/>
  <c r="AC400" i="7"/>
  <c r="P400" i="7"/>
  <c r="D400" i="7"/>
  <c r="AL399" i="7"/>
  <c r="AC399" i="7"/>
  <c r="P399" i="7"/>
  <c r="D399" i="7"/>
  <c r="AL398" i="7"/>
  <c r="AC398" i="7"/>
  <c r="P398" i="7"/>
  <c r="D398" i="7"/>
  <c r="AL397" i="7"/>
  <c r="AC397" i="7"/>
  <c r="P397" i="7"/>
  <c r="D397" i="7"/>
  <c r="AL396" i="7"/>
  <c r="AC396" i="7"/>
  <c r="P396" i="7"/>
  <c r="D396" i="7"/>
  <c r="AL395" i="7"/>
  <c r="AC395" i="7"/>
  <c r="P395" i="7"/>
  <c r="D395" i="7"/>
  <c r="AL394" i="7"/>
  <c r="AC394" i="7"/>
  <c r="P394" i="7"/>
  <c r="D394" i="7"/>
  <c r="AL393" i="7"/>
  <c r="AC393" i="7"/>
  <c r="P393" i="7"/>
  <c r="D393" i="7"/>
  <c r="AL392" i="7"/>
  <c r="AC392" i="7"/>
  <c r="P392" i="7"/>
  <c r="D392" i="7"/>
  <c r="AL391" i="7"/>
  <c r="AC391" i="7"/>
  <c r="P391" i="7"/>
  <c r="D391" i="7"/>
  <c r="AL390" i="7"/>
  <c r="AC390" i="7"/>
  <c r="P390" i="7"/>
  <c r="D390" i="7"/>
  <c r="AL389" i="7"/>
  <c r="AC389" i="7"/>
  <c r="P389" i="7"/>
  <c r="D389" i="7"/>
  <c r="AL388" i="7"/>
  <c r="AC388" i="7"/>
  <c r="P388" i="7"/>
  <c r="D388" i="7"/>
  <c r="AL387" i="7"/>
  <c r="AC387" i="7"/>
  <c r="P387" i="7"/>
  <c r="D387" i="7"/>
  <c r="AL386" i="7"/>
  <c r="AC386" i="7"/>
  <c r="P386" i="7"/>
  <c r="D386" i="7"/>
  <c r="AL385" i="7"/>
  <c r="AC385" i="7"/>
  <c r="P385" i="7"/>
  <c r="D385" i="7"/>
  <c r="AL384" i="7"/>
  <c r="AC384" i="7"/>
  <c r="P384" i="7"/>
  <c r="D384" i="7"/>
  <c r="AL383" i="7"/>
  <c r="AC383" i="7"/>
  <c r="P383" i="7"/>
  <c r="D383" i="7"/>
  <c r="AL382" i="7"/>
  <c r="AC382" i="7"/>
  <c r="P382" i="7"/>
  <c r="D382" i="7"/>
  <c r="AL381" i="7"/>
  <c r="AC381" i="7"/>
  <c r="P381" i="7"/>
  <c r="D381" i="7"/>
  <c r="AL380" i="7"/>
  <c r="AC380" i="7"/>
  <c r="P380" i="7"/>
  <c r="D380" i="7"/>
  <c r="AL379" i="7"/>
  <c r="AC379" i="7"/>
  <c r="P379" i="7"/>
  <c r="D379" i="7"/>
  <c r="AL378" i="7"/>
  <c r="AC378" i="7"/>
  <c r="P378" i="7"/>
  <c r="D378" i="7"/>
  <c r="AL377" i="7"/>
  <c r="AC377" i="7"/>
  <c r="P377" i="7"/>
  <c r="D377" i="7"/>
  <c r="AL376" i="7"/>
  <c r="AC376" i="7"/>
  <c r="P376" i="7"/>
  <c r="D376" i="7"/>
  <c r="AL375" i="7"/>
  <c r="AC375" i="7"/>
  <c r="P375" i="7"/>
  <c r="D375" i="7"/>
  <c r="AL374" i="7"/>
  <c r="AC374" i="7"/>
  <c r="P374" i="7"/>
  <c r="D374" i="7"/>
  <c r="AL373" i="7"/>
  <c r="AC373" i="7"/>
  <c r="P373" i="7"/>
  <c r="D373" i="7"/>
  <c r="AL372" i="7"/>
  <c r="AC372" i="7"/>
  <c r="P372" i="7"/>
  <c r="D372" i="7"/>
  <c r="AL371" i="7"/>
  <c r="AC371" i="7"/>
  <c r="P371" i="7"/>
  <c r="D371" i="7"/>
  <c r="AL370" i="7"/>
  <c r="AC370" i="7"/>
  <c r="P370" i="7"/>
  <c r="D370" i="7"/>
  <c r="AL369" i="7"/>
  <c r="AC369" i="7"/>
  <c r="P369" i="7"/>
  <c r="D369" i="7"/>
  <c r="AL368" i="7"/>
  <c r="AC368" i="7"/>
  <c r="P368" i="7"/>
  <c r="D368" i="7"/>
  <c r="AL367" i="7"/>
  <c r="AC367" i="7"/>
  <c r="P367" i="7"/>
  <c r="D367" i="7"/>
  <c r="AL366" i="7"/>
  <c r="AC366" i="7"/>
  <c r="P366" i="7"/>
  <c r="D366" i="7"/>
  <c r="AL365" i="7"/>
  <c r="AC365" i="7"/>
  <c r="P365" i="7"/>
  <c r="D365" i="7"/>
  <c r="AL364" i="7"/>
  <c r="AC364" i="7"/>
  <c r="P364" i="7"/>
  <c r="D364" i="7"/>
  <c r="AL363" i="7"/>
  <c r="AC363" i="7"/>
  <c r="P363" i="7"/>
  <c r="D363" i="7"/>
  <c r="AL362" i="7"/>
  <c r="AC362" i="7"/>
  <c r="P362" i="7"/>
  <c r="D362" i="7"/>
  <c r="AL361" i="7"/>
  <c r="AC361" i="7"/>
  <c r="P361" i="7"/>
  <c r="D361" i="7"/>
  <c r="AL360" i="7"/>
  <c r="AC360" i="7"/>
  <c r="P360" i="7"/>
  <c r="D360" i="7"/>
  <c r="AL359" i="7"/>
  <c r="AC359" i="7"/>
  <c r="P359" i="7"/>
  <c r="D359" i="7"/>
  <c r="AL358" i="7"/>
  <c r="AC358" i="7"/>
  <c r="P358" i="7"/>
  <c r="D358" i="7"/>
  <c r="AL357" i="7"/>
  <c r="AC357" i="7"/>
  <c r="P357" i="7"/>
  <c r="D357" i="7"/>
  <c r="AL356" i="7"/>
  <c r="AC356" i="7"/>
  <c r="P356" i="7"/>
  <c r="D356" i="7"/>
  <c r="AL355" i="7"/>
  <c r="AC355" i="7"/>
  <c r="P355" i="7"/>
  <c r="D355" i="7"/>
  <c r="AL354" i="7"/>
  <c r="AC354" i="7"/>
  <c r="P354" i="7"/>
  <c r="D354" i="7"/>
  <c r="AL353" i="7"/>
  <c r="AC353" i="7"/>
  <c r="P353" i="7"/>
  <c r="D353" i="7"/>
  <c r="AL352" i="7"/>
  <c r="AC352" i="7"/>
  <c r="P352" i="7"/>
  <c r="D352" i="7"/>
  <c r="AL351" i="7"/>
  <c r="AC351" i="7"/>
  <c r="P351" i="7"/>
  <c r="D351" i="7"/>
  <c r="AL350" i="7"/>
  <c r="AC350" i="7"/>
  <c r="P350" i="7"/>
  <c r="D350" i="7"/>
  <c r="AL349" i="7"/>
  <c r="AC349" i="7"/>
  <c r="P349" i="7"/>
  <c r="D349" i="7"/>
  <c r="AL348" i="7"/>
  <c r="AC348" i="7"/>
  <c r="P348" i="7"/>
  <c r="D348" i="7"/>
  <c r="AL347" i="7"/>
  <c r="AC347" i="7"/>
  <c r="P347" i="7"/>
  <c r="D347" i="7"/>
  <c r="AL346" i="7"/>
  <c r="AC346" i="7"/>
  <c r="P346" i="7"/>
  <c r="D346" i="7"/>
  <c r="AL345" i="7"/>
  <c r="AC345" i="7"/>
  <c r="P345" i="7"/>
  <c r="D345" i="7"/>
  <c r="AL344" i="7"/>
  <c r="AC344" i="7"/>
  <c r="P344" i="7"/>
  <c r="D344" i="7"/>
  <c r="AL343" i="7"/>
  <c r="AC343" i="7"/>
  <c r="P343" i="7"/>
  <c r="D343" i="7"/>
  <c r="AL342" i="7"/>
  <c r="AC342" i="7"/>
  <c r="P342" i="7"/>
  <c r="D342" i="7"/>
  <c r="AL341" i="7"/>
  <c r="AC341" i="7"/>
  <c r="P341" i="7"/>
  <c r="D341" i="7"/>
  <c r="AL340" i="7"/>
  <c r="AC340" i="7"/>
  <c r="P340" i="7"/>
  <c r="D340" i="7"/>
  <c r="AL339" i="7"/>
  <c r="AC339" i="7"/>
  <c r="P339" i="7"/>
  <c r="D339" i="7"/>
  <c r="AL338" i="7"/>
  <c r="AC338" i="7"/>
  <c r="P338" i="7"/>
  <c r="D338" i="7"/>
  <c r="AL337" i="7"/>
  <c r="AC337" i="7"/>
  <c r="P337" i="7"/>
  <c r="D337" i="7"/>
  <c r="AL336" i="7"/>
  <c r="AC336" i="7"/>
  <c r="P336" i="7"/>
  <c r="D336" i="7"/>
  <c r="AL335" i="7"/>
  <c r="AC335" i="7"/>
  <c r="P335" i="7"/>
  <c r="D335" i="7"/>
  <c r="AL334" i="7"/>
  <c r="AC334" i="7"/>
  <c r="P334" i="7"/>
  <c r="D334" i="7"/>
  <c r="AL333" i="7"/>
  <c r="AC333" i="7"/>
  <c r="P333" i="7"/>
  <c r="D333" i="7"/>
  <c r="AL332" i="7"/>
  <c r="AC332" i="7"/>
  <c r="P332" i="7"/>
  <c r="D332" i="7"/>
  <c r="AL331" i="7"/>
  <c r="AC331" i="7"/>
  <c r="P331" i="7"/>
  <c r="D331" i="7"/>
  <c r="AL330" i="7"/>
  <c r="AC330" i="7"/>
  <c r="P330" i="7"/>
  <c r="D330" i="7"/>
  <c r="AL329" i="7"/>
  <c r="AC329" i="7"/>
  <c r="P329" i="7"/>
  <c r="D329" i="7"/>
  <c r="AL328" i="7"/>
  <c r="AC328" i="7"/>
  <c r="P328" i="7"/>
  <c r="D328" i="7"/>
  <c r="AL327" i="7"/>
  <c r="AC327" i="7"/>
  <c r="P327" i="7"/>
  <c r="D327" i="7"/>
  <c r="AL326" i="7"/>
  <c r="AC326" i="7"/>
  <c r="P326" i="7"/>
  <c r="D326" i="7"/>
  <c r="AL325" i="7"/>
  <c r="AC325" i="7"/>
  <c r="P325" i="7"/>
  <c r="D325" i="7"/>
  <c r="AL324" i="7"/>
  <c r="AC324" i="7"/>
  <c r="P324" i="7"/>
  <c r="D324" i="7"/>
  <c r="AL323" i="7"/>
  <c r="AC323" i="7"/>
  <c r="P323" i="7"/>
  <c r="D323" i="7"/>
  <c r="AL322" i="7"/>
  <c r="AC322" i="7"/>
  <c r="P322" i="7"/>
  <c r="D322" i="7"/>
  <c r="AL321" i="7"/>
  <c r="AC321" i="7"/>
  <c r="P321" i="7"/>
  <c r="D321" i="7"/>
  <c r="AL320" i="7"/>
  <c r="AC320" i="7"/>
  <c r="P320" i="7"/>
  <c r="D320" i="7"/>
  <c r="AL319" i="7"/>
  <c r="AC319" i="7"/>
  <c r="P319" i="7"/>
  <c r="D319" i="7"/>
  <c r="AL318" i="7"/>
  <c r="AC318" i="7"/>
  <c r="P318" i="7"/>
  <c r="D318" i="7"/>
  <c r="AL317" i="7"/>
  <c r="AC317" i="7"/>
  <c r="P317" i="7"/>
  <c r="D317" i="7"/>
  <c r="AL316" i="7"/>
  <c r="AC316" i="7"/>
  <c r="P316" i="7"/>
  <c r="D316" i="7"/>
  <c r="AL315" i="7"/>
  <c r="AC315" i="7"/>
  <c r="P315" i="7"/>
  <c r="D315" i="7"/>
  <c r="AL314" i="7"/>
  <c r="AC314" i="7"/>
  <c r="P314" i="7"/>
  <c r="D314" i="7"/>
  <c r="AL313" i="7"/>
  <c r="AC313" i="7"/>
  <c r="P313" i="7"/>
  <c r="D313" i="7"/>
  <c r="AL312" i="7"/>
  <c r="AC312" i="7"/>
  <c r="P312" i="7"/>
  <c r="D312" i="7"/>
  <c r="AL311" i="7"/>
  <c r="AC311" i="7"/>
  <c r="P311" i="7"/>
  <c r="D311" i="7"/>
  <c r="AL310" i="7"/>
  <c r="AC310" i="7"/>
  <c r="P310" i="7"/>
  <c r="D310" i="7"/>
  <c r="AL309" i="7"/>
  <c r="AC309" i="7"/>
  <c r="P309" i="7"/>
  <c r="D309" i="7"/>
  <c r="AL308" i="7"/>
  <c r="AC308" i="7"/>
  <c r="P308" i="7"/>
  <c r="D308" i="7"/>
  <c r="AL307" i="7"/>
  <c r="AC307" i="7"/>
  <c r="P307" i="7"/>
  <c r="D307" i="7"/>
  <c r="AL306" i="7"/>
  <c r="AC306" i="7"/>
  <c r="P306" i="7"/>
  <c r="D306" i="7"/>
  <c r="AL305" i="7"/>
  <c r="AC305" i="7"/>
  <c r="P305" i="7"/>
  <c r="D305" i="7"/>
  <c r="AL304" i="7"/>
  <c r="AC304" i="7"/>
  <c r="P304" i="7"/>
  <c r="D304" i="7"/>
  <c r="AL303" i="7"/>
  <c r="AC303" i="7"/>
  <c r="P303" i="7"/>
  <c r="D303" i="7"/>
  <c r="AL302" i="7"/>
  <c r="AC302" i="7"/>
  <c r="P302" i="7"/>
  <c r="D302" i="7"/>
  <c r="AL301" i="7"/>
  <c r="AC301" i="7"/>
  <c r="P301" i="7"/>
  <c r="D301" i="7"/>
  <c r="AL300" i="7"/>
  <c r="AC300" i="7"/>
  <c r="P300" i="7"/>
  <c r="D300" i="7"/>
  <c r="AL299" i="7"/>
  <c r="AC299" i="7"/>
  <c r="P299" i="7"/>
  <c r="D299" i="7"/>
  <c r="AL298" i="7"/>
  <c r="AC298" i="7"/>
  <c r="P298" i="7"/>
  <c r="D298" i="7"/>
  <c r="AL297" i="7"/>
  <c r="AC297" i="7"/>
  <c r="P297" i="7"/>
  <c r="D297" i="7"/>
  <c r="AL296" i="7"/>
  <c r="AC296" i="7"/>
  <c r="P296" i="7"/>
  <c r="D296" i="7"/>
  <c r="AL295" i="7"/>
  <c r="AC295" i="7"/>
  <c r="P295" i="7"/>
  <c r="D295" i="7"/>
  <c r="AL294" i="7"/>
  <c r="AC294" i="7"/>
  <c r="P294" i="7"/>
  <c r="D294" i="7"/>
  <c r="AL293" i="7"/>
  <c r="AC293" i="7"/>
  <c r="P293" i="7"/>
  <c r="D293" i="7"/>
  <c r="AL292" i="7"/>
  <c r="AC292" i="7"/>
  <c r="P292" i="7"/>
  <c r="D292" i="7"/>
  <c r="AL291" i="7"/>
  <c r="AC291" i="7"/>
  <c r="P291" i="7"/>
  <c r="D291" i="7"/>
  <c r="AL290" i="7"/>
  <c r="AC290" i="7"/>
  <c r="P290" i="7"/>
  <c r="D290" i="7"/>
  <c r="AL289" i="7"/>
  <c r="AC289" i="7"/>
  <c r="P289" i="7"/>
  <c r="D289" i="7"/>
  <c r="AL288" i="7"/>
  <c r="AC288" i="7"/>
  <c r="P288" i="7"/>
  <c r="D288" i="7"/>
  <c r="AL287" i="7"/>
  <c r="AC287" i="7"/>
  <c r="P287" i="7"/>
  <c r="D287" i="7"/>
  <c r="AL286" i="7"/>
  <c r="AC286" i="7"/>
  <c r="P286" i="7"/>
  <c r="D286" i="7"/>
  <c r="AL285" i="7"/>
  <c r="AC285" i="7"/>
  <c r="P285" i="7"/>
  <c r="D285" i="7"/>
  <c r="AL284" i="7"/>
  <c r="AC284" i="7"/>
  <c r="P284" i="7"/>
  <c r="D284" i="7"/>
  <c r="AL283" i="7"/>
  <c r="AC283" i="7"/>
  <c r="P283" i="7"/>
  <c r="D283" i="7"/>
  <c r="AL282" i="7"/>
  <c r="AC282" i="7"/>
  <c r="P282" i="7"/>
  <c r="D282" i="7"/>
  <c r="AL281" i="7"/>
  <c r="AC281" i="7"/>
  <c r="P281" i="7"/>
  <c r="D281" i="7"/>
  <c r="AL280" i="7"/>
  <c r="AC280" i="7"/>
  <c r="P280" i="7"/>
  <c r="D280" i="7"/>
  <c r="AL279" i="7"/>
  <c r="AC279" i="7"/>
  <c r="P279" i="7"/>
  <c r="D279" i="7"/>
  <c r="AL278" i="7"/>
  <c r="AC278" i="7"/>
  <c r="P278" i="7"/>
  <c r="D278" i="7"/>
  <c r="AL277" i="7"/>
  <c r="AC277" i="7"/>
  <c r="P277" i="7"/>
  <c r="D277" i="7"/>
  <c r="AL276" i="7"/>
  <c r="AC276" i="7"/>
  <c r="P276" i="7"/>
  <c r="D276" i="7"/>
  <c r="AL275" i="7"/>
  <c r="AC275" i="7"/>
  <c r="P275" i="7"/>
  <c r="D275" i="7"/>
  <c r="AL274" i="7"/>
  <c r="AC274" i="7"/>
  <c r="P274" i="7"/>
  <c r="D274" i="7"/>
  <c r="AL273" i="7"/>
  <c r="AC273" i="7"/>
  <c r="P273" i="7"/>
  <c r="D273" i="7"/>
  <c r="AL272" i="7"/>
  <c r="AC272" i="7"/>
  <c r="P272" i="7"/>
  <c r="D272" i="7"/>
  <c r="AL271" i="7"/>
  <c r="AC271" i="7"/>
  <c r="P271" i="7"/>
  <c r="D271" i="7"/>
  <c r="AL270" i="7"/>
  <c r="AC270" i="7"/>
  <c r="P270" i="7"/>
  <c r="D270" i="7"/>
  <c r="AL269" i="7"/>
  <c r="AC269" i="7"/>
  <c r="P269" i="7"/>
  <c r="D269" i="7"/>
  <c r="AL268" i="7"/>
  <c r="AC268" i="7"/>
  <c r="P268" i="7"/>
  <c r="D268" i="7"/>
  <c r="AL267" i="7"/>
  <c r="AC267" i="7"/>
  <c r="P267" i="7"/>
  <c r="D267" i="7"/>
  <c r="AL266" i="7"/>
  <c r="AC266" i="7"/>
  <c r="P266" i="7"/>
  <c r="D266" i="7"/>
  <c r="AL265" i="7"/>
  <c r="AC265" i="7"/>
  <c r="P265" i="7"/>
  <c r="D265" i="7"/>
  <c r="AL264" i="7"/>
  <c r="AC264" i="7"/>
  <c r="P264" i="7"/>
  <c r="D264" i="7"/>
  <c r="AL263" i="7"/>
  <c r="AC263" i="7"/>
  <c r="P263" i="7"/>
  <c r="D263" i="7"/>
  <c r="AL262" i="7"/>
  <c r="AC262" i="7"/>
  <c r="P262" i="7"/>
  <c r="D262" i="7"/>
  <c r="AL261" i="7"/>
  <c r="AC261" i="7"/>
  <c r="P261" i="7"/>
  <c r="D261" i="7"/>
  <c r="AL260" i="7"/>
  <c r="AC260" i="7"/>
  <c r="P260" i="7"/>
  <c r="D260" i="7"/>
  <c r="AL259" i="7"/>
  <c r="AC259" i="7"/>
  <c r="P259" i="7"/>
  <c r="D259" i="7"/>
  <c r="AL258" i="7"/>
  <c r="AC258" i="7"/>
  <c r="P258" i="7"/>
  <c r="D258" i="7"/>
  <c r="AL257" i="7"/>
  <c r="AC257" i="7"/>
  <c r="P257" i="7"/>
  <c r="D257" i="7"/>
  <c r="AL256" i="7"/>
  <c r="AC256" i="7"/>
  <c r="P256" i="7"/>
  <c r="D256" i="7"/>
  <c r="AL255" i="7"/>
  <c r="AC255" i="7"/>
  <c r="P255" i="7"/>
  <c r="D255" i="7"/>
  <c r="AL254" i="7"/>
  <c r="AC254" i="7"/>
  <c r="P254" i="7"/>
  <c r="D254" i="7"/>
  <c r="AL253" i="7"/>
  <c r="AC253" i="7"/>
  <c r="P253" i="7"/>
  <c r="D253" i="7"/>
  <c r="AL252" i="7"/>
  <c r="AC252" i="7"/>
  <c r="P252" i="7"/>
  <c r="D252" i="7"/>
  <c r="AL251" i="7"/>
  <c r="AC251" i="7"/>
  <c r="P251" i="7"/>
  <c r="D251" i="7"/>
  <c r="AL250" i="7"/>
  <c r="AC250" i="7"/>
  <c r="P250" i="7"/>
  <c r="D250" i="7"/>
  <c r="AL249" i="7"/>
  <c r="AC249" i="7"/>
  <c r="P249" i="7"/>
  <c r="D249" i="7"/>
  <c r="AL248" i="7"/>
  <c r="AC248" i="7"/>
  <c r="P248" i="7"/>
  <c r="D248" i="7"/>
  <c r="AL247" i="7"/>
  <c r="AC247" i="7"/>
  <c r="P247" i="7"/>
  <c r="D247" i="7"/>
  <c r="AL246" i="7"/>
  <c r="AC246" i="7"/>
  <c r="P246" i="7"/>
  <c r="D246" i="7"/>
  <c r="AL245" i="7"/>
  <c r="AC245" i="7"/>
  <c r="P245" i="7"/>
  <c r="D245" i="7"/>
  <c r="AL244" i="7"/>
  <c r="AC244" i="7"/>
  <c r="P244" i="7"/>
  <c r="D244" i="7"/>
  <c r="AL243" i="7"/>
  <c r="AC243" i="7"/>
  <c r="P243" i="7"/>
  <c r="D243" i="7"/>
  <c r="AL242" i="7"/>
  <c r="AC242" i="7"/>
  <c r="P242" i="7"/>
  <c r="D242" i="7"/>
  <c r="AL241" i="7"/>
  <c r="AC241" i="7"/>
  <c r="P241" i="7"/>
  <c r="D241" i="7"/>
  <c r="AL240" i="7"/>
  <c r="AC240" i="7"/>
  <c r="P240" i="7"/>
  <c r="D240" i="7"/>
  <c r="AL239" i="7"/>
  <c r="AC239" i="7"/>
  <c r="P239" i="7"/>
  <c r="D239" i="7"/>
  <c r="AL238" i="7"/>
  <c r="AC238" i="7"/>
  <c r="P238" i="7"/>
  <c r="D238" i="7"/>
  <c r="AL237" i="7"/>
  <c r="AC237" i="7"/>
  <c r="P237" i="7"/>
  <c r="D237" i="7"/>
  <c r="AL236" i="7"/>
  <c r="AC236" i="7"/>
  <c r="P236" i="7"/>
  <c r="D236" i="7"/>
  <c r="AL235" i="7"/>
  <c r="AC235" i="7"/>
  <c r="P235" i="7"/>
  <c r="D235" i="7"/>
  <c r="AL234" i="7"/>
  <c r="AC234" i="7"/>
  <c r="P234" i="7"/>
  <c r="D234" i="7"/>
  <c r="AL233" i="7"/>
  <c r="AC233" i="7"/>
  <c r="P233" i="7"/>
  <c r="D233" i="7"/>
  <c r="AL232" i="7"/>
  <c r="AC232" i="7"/>
  <c r="P232" i="7"/>
  <c r="D232" i="7"/>
  <c r="AL231" i="7"/>
  <c r="AC231" i="7"/>
  <c r="P231" i="7"/>
  <c r="D231" i="7"/>
  <c r="AL230" i="7"/>
  <c r="AC230" i="7"/>
  <c r="P230" i="7"/>
  <c r="D230" i="7"/>
  <c r="AL229" i="7"/>
  <c r="AC229" i="7"/>
  <c r="P229" i="7"/>
  <c r="D229" i="7"/>
  <c r="AL228" i="7"/>
  <c r="AC228" i="7"/>
  <c r="P228" i="7"/>
  <c r="D228" i="7"/>
  <c r="AL227" i="7"/>
  <c r="AC227" i="7"/>
  <c r="P227" i="7"/>
  <c r="D227" i="7"/>
  <c r="AL226" i="7"/>
  <c r="AC226" i="7"/>
  <c r="P226" i="7"/>
  <c r="D226" i="7"/>
  <c r="AL225" i="7"/>
  <c r="AC225" i="7"/>
  <c r="P225" i="7"/>
  <c r="D225" i="7"/>
  <c r="AL224" i="7"/>
  <c r="AC224" i="7"/>
  <c r="P224" i="7"/>
  <c r="D224" i="7"/>
  <c r="AL223" i="7"/>
  <c r="AC223" i="7"/>
  <c r="P223" i="7"/>
  <c r="D223" i="7"/>
  <c r="AL222" i="7"/>
  <c r="AC222" i="7"/>
  <c r="P222" i="7"/>
  <c r="D222" i="7"/>
  <c r="AL221" i="7"/>
  <c r="AC221" i="7"/>
  <c r="P221" i="7"/>
  <c r="D221" i="7"/>
  <c r="AL220" i="7"/>
  <c r="AC220" i="7"/>
  <c r="P220" i="7"/>
  <c r="D220" i="7"/>
  <c r="AL219" i="7"/>
  <c r="AC219" i="7"/>
  <c r="P219" i="7"/>
  <c r="D219" i="7"/>
  <c r="AL218" i="7"/>
  <c r="AC218" i="7"/>
  <c r="P218" i="7"/>
  <c r="D218" i="7"/>
  <c r="AL217" i="7"/>
  <c r="AC217" i="7"/>
  <c r="P217" i="7"/>
  <c r="D217" i="7"/>
  <c r="AL216" i="7"/>
  <c r="AC216" i="7"/>
  <c r="P216" i="7"/>
  <c r="D216" i="7"/>
  <c r="AL215" i="7"/>
  <c r="AC215" i="7"/>
  <c r="P215" i="7"/>
  <c r="D215" i="7"/>
  <c r="AL214" i="7"/>
  <c r="AC214" i="7"/>
  <c r="P214" i="7"/>
  <c r="D214" i="7"/>
  <c r="AL213" i="7"/>
  <c r="AC213" i="7"/>
  <c r="P213" i="7"/>
  <c r="D213" i="7"/>
  <c r="AL212" i="7"/>
  <c r="AC212" i="7"/>
  <c r="P212" i="7"/>
  <c r="D212" i="7"/>
  <c r="AL211" i="7"/>
  <c r="AC211" i="7"/>
  <c r="P211" i="7"/>
  <c r="D211" i="7"/>
  <c r="AL210" i="7"/>
  <c r="AC210" i="7"/>
  <c r="P210" i="7"/>
  <c r="D210" i="7"/>
  <c r="AL209" i="7"/>
  <c r="AC209" i="7"/>
  <c r="P209" i="7"/>
  <c r="D209" i="7"/>
  <c r="AL208" i="7"/>
  <c r="AC208" i="7"/>
  <c r="P208" i="7"/>
  <c r="D208" i="7"/>
  <c r="AL207" i="7"/>
  <c r="AC207" i="7"/>
  <c r="P207" i="7"/>
  <c r="D207" i="7"/>
  <c r="AL206" i="7"/>
  <c r="AC206" i="7"/>
  <c r="P206" i="7"/>
  <c r="D206" i="7"/>
  <c r="AL205" i="7"/>
  <c r="AC205" i="7"/>
  <c r="P205" i="7"/>
  <c r="D205" i="7"/>
  <c r="AL204" i="7"/>
  <c r="AC204" i="7"/>
  <c r="P204" i="7"/>
  <c r="D204" i="7"/>
  <c r="AL203" i="7"/>
  <c r="AC203" i="7"/>
  <c r="P203" i="7"/>
  <c r="D203" i="7"/>
  <c r="AL202" i="7"/>
  <c r="AC202" i="7"/>
  <c r="P202" i="7"/>
  <c r="D202" i="7"/>
  <c r="AL201" i="7"/>
  <c r="AC201" i="7"/>
  <c r="P201" i="7"/>
  <c r="D201" i="7"/>
  <c r="AL200" i="7"/>
  <c r="AC200" i="7"/>
  <c r="P200" i="7"/>
  <c r="D200" i="7"/>
  <c r="AL199" i="7"/>
  <c r="AC199" i="7"/>
  <c r="P199" i="7"/>
  <c r="D199" i="7"/>
  <c r="AL198" i="7"/>
  <c r="AC198" i="7"/>
  <c r="P198" i="7"/>
  <c r="D198" i="7"/>
  <c r="AL197" i="7"/>
  <c r="AC197" i="7"/>
  <c r="P197" i="7"/>
  <c r="D197" i="7"/>
  <c r="AL196" i="7"/>
  <c r="AC196" i="7"/>
  <c r="P196" i="7"/>
  <c r="D196" i="7"/>
  <c r="AL195" i="7"/>
  <c r="AC195" i="7"/>
  <c r="P195" i="7"/>
  <c r="D195" i="7"/>
  <c r="AL194" i="7"/>
  <c r="AC194" i="7"/>
  <c r="P194" i="7"/>
  <c r="D194" i="7"/>
  <c r="AL193" i="7"/>
  <c r="AC193" i="7"/>
  <c r="P193" i="7"/>
  <c r="D193" i="7"/>
  <c r="AL192" i="7"/>
  <c r="AC192" i="7"/>
  <c r="P192" i="7"/>
  <c r="D192" i="7"/>
  <c r="AL191" i="7"/>
  <c r="AC191" i="7"/>
  <c r="P191" i="7"/>
  <c r="D191" i="7"/>
  <c r="AL190" i="7"/>
  <c r="AC190" i="7"/>
  <c r="P190" i="7"/>
  <c r="D190" i="7"/>
  <c r="AL189" i="7"/>
  <c r="AC189" i="7"/>
  <c r="P189" i="7"/>
  <c r="D189" i="7"/>
  <c r="AL188" i="7"/>
  <c r="AC188" i="7"/>
  <c r="P188" i="7"/>
  <c r="D188" i="7"/>
  <c r="AL187" i="7"/>
  <c r="AC187" i="7"/>
  <c r="P187" i="7"/>
  <c r="D187" i="7"/>
  <c r="AL186" i="7"/>
  <c r="AC186" i="7"/>
  <c r="P186" i="7"/>
  <c r="D186" i="7"/>
  <c r="AL185" i="7"/>
  <c r="AC185" i="7"/>
  <c r="P185" i="7"/>
  <c r="D185" i="7"/>
  <c r="AL184" i="7"/>
  <c r="AC184" i="7"/>
  <c r="P184" i="7"/>
  <c r="D184" i="7"/>
  <c r="AL183" i="7"/>
  <c r="AC183" i="7"/>
  <c r="P183" i="7"/>
  <c r="D183" i="7"/>
  <c r="AL182" i="7"/>
  <c r="AC182" i="7"/>
  <c r="P182" i="7"/>
  <c r="D182" i="7"/>
  <c r="AL181" i="7"/>
  <c r="AC181" i="7"/>
  <c r="P181" i="7"/>
  <c r="D181" i="7"/>
  <c r="AL180" i="7"/>
  <c r="AC180" i="7"/>
  <c r="P180" i="7"/>
  <c r="D180" i="7"/>
  <c r="AL179" i="7"/>
  <c r="AC179" i="7"/>
  <c r="P179" i="7"/>
  <c r="D179" i="7"/>
  <c r="AL178" i="7"/>
  <c r="AC178" i="7"/>
  <c r="P178" i="7"/>
  <c r="D178" i="7"/>
  <c r="AL177" i="7"/>
  <c r="AC177" i="7"/>
  <c r="P177" i="7"/>
  <c r="D177" i="7"/>
  <c r="AL176" i="7"/>
  <c r="AC176" i="7"/>
  <c r="P176" i="7"/>
  <c r="D176" i="7"/>
  <c r="AL175" i="7"/>
  <c r="AC175" i="7"/>
  <c r="P175" i="7"/>
  <c r="D175" i="7"/>
  <c r="D174" i="7"/>
  <c r="D183" i="8" s="1"/>
  <c r="D173" i="7"/>
  <c r="D172" i="7"/>
  <c r="D171" i="7"/>
  <c r="D170" i="7"/>
  <c r="D169" i="7"/>
  <c r="D168" i="7"/>
  <c r="D167" i="7"/>
  <c r="D166" i="7"/>
  <c r="D165" i="7"/>
  <c r="D164" i="7"/>
  <c r="D163" i="7"/>
  <c r="D162" i="7"/>
  <c r="D161" i="7"/>
  <c r="D160" i="7"/>
  <c r="D159" i="7"/>
  <c r="D158" i="7"/>
  <c r="D157" i="7"/>
  <c r="D156" i="7"/>
  <c r="D155" i="7"/>
  <c r="D154" i="7"/>
  <c r="D153" i="7"/>
  <c r="D152" i="7"/>
  <c r="D151" i="7"/>
  <c r="D150" i="7"/>
  <c r="D149" i="7"/>
  <c r="D148" i="7"/>
  <c r="D147" i="7"/>
  <c r="D146" i="7"/>
  <c r="D145" i="7"/>
  <c r="D144" i="7"/>
  <c r="D143" i="7"/>
  <c r="D142" i="7"/>
  <c r="D141" i="7"/>
  <c r="D140" i="7"/>
  <c r="D139" i="7"/>
  <c r="D138" i="7"/>
  <c r="D137" i="7"/>
  <c r="D136" i="7"/>
  <c r="D135" i="7"/>
  <c r="D134" i="7"/>
  <c r="D133" i="7"/>
  <c r="D132" i="7"/>
  <c r="D131" i="7"/>
  <c r="D130" i="7"/>
  <c r="D129" i="7"/>
  <c r="D128" i="7"/>
  <c r="D127" i="7"/>
  <c r="D126" i="7"/>
  <c r="D125" i="7"/>
  <c r="D124" i="7"/>
  <c r="D123" i="7"/>
  <c r="D122" i="7"/>
  <c r="D121" i="7"/>
  <c r="D120" i="7"/>
  <c r="D119" i="7"/>
  <c r="D118" i="7"/>
  <c r="D117" i="7"/>
  <c r="D116" i="7"/>
  <c r="D115" i="7"/>
  <c r="D114" i="7"/>
  <c r="D113" i="7"/>
  <c r="D112" i="7"/>
  <c r="D111" i="7"/>
  <c r="D110" i="7"/>
  <c r="D109" i="7"/>
  <c r="D108" i="7"/>
  <c r="D107" i="7"/>
  <c r="D106" i="7"/>
  <c r="D105" i="7"/>
  <c r="D104" i="7"/>
  <c r="D103" i="7"/>
  <c r="D102" i="7"/>
  <c r="D101" i="7"/>
  <c r="D100" i="7"/>
  <c r="D99" i="7"/>
  <c r="D98" i="7"/>
  <c r="D97" i="7"/>
  <c r="D96" i="7"/>
  <c r="D95" i="7"/>
  <c r="D94" i="7"/>
  <c r="D93" i="7"/>
  <c r="D92" i="7"/>
  <c r="D91" i="7"/>
  <c r="D90" i="7"/>
  <c r="D89" i="7"/>
  <c r="D88" i="7"/>
  <c r="D87" i="7"/>
  <c r="D86" i="7"/>
  <c r="D85" i="7"/>
  <c r="D84" i="7"/>
  <c r="D83" i="7"/>
  <c r="D82" i="7"/>
  <c r="D81" i="7"/>
  <c r="D80" i="7"/>
  <c r="D79" i="7"/>
  <c r="D78" i="7"/>
  <c r="D77" i="7"/>
  <c r="D76" i="7"/>
  <c r="D75" i="7"/>
  <c r="D74" i="7"/>
  <c r="D73" i="7"/>
  <c r="D72" i="7"/>
  <c r="D71" i="7"/>
  <c r="D70" i="7"/>
  <c r="D69" i="7"/>
  <c r="D68" i="7"/>
  <c r="D67" i="7"/>
  <c r="D66" i="7"/>
  <c r="D65" i="7"/>
  <c r="D64" i="7"/>
  <c r="D63" i="7"/>
  <c r="D62" i="7"/>
  <c r="D61" i="7"/>
  <c r="D60" i="7"/>
  <c r="D59" i="7"/>
  <c r="D58" i="7"/>
  <c r="D57" i="7"/>
  <c r="D56" i="7"/>
  <c r="D55" i="7"/>
  <c r="D54" i="7"/>
  <c r="D53" i="7"/>
  <c r="D52" i="7"/>
  <c r="D51" i="7"/>
  <c r="D50" i="7"/>
  <c r="D49" i="7"/>
  <c r="D48" i="7"/>
  <c r="D47" i="7"/>
  <c r="D46" i="7"/>
  <c r="D45" i="7"/>
  <c r="D44" i="7"/>
  <c r="D43" i="7"/>
  <c r="D42" i="7"/>
  <c r="D41" i="7"/>
  <c r="D40" i="7"/>
  <c r="D39" i="7"/>
  <c r="D38" i="7"/>
  <c r="D37" i="7"/>
  <c r="D36" i="7"/>
  <c r="D35" i="7"/>
  <c r="D34" i="7"/>
  <c r="D33" i="7"/>
  <c r="D32" i="7"/>
  <c r="D31" i="7"/>
  <c r="D30" i="7"/>
  <c r="D29" i="7"/>
  <c r="D28" i="7"/>
  <c r="D27" i="7"/>
  <c r="D26" i="7"/>
  <c r="D25" i="7"/>
  <c r="D24" i="7"/>
  <c r="D23" i="7"/>
  <c r="D22" i="7"/>
  <c r="D21" i="7"/>
  <c r="D20" i="7"/>
  <c r="D19" i="7"/>
  <c r="D18" i="7"/>
  <c r="D17" i="7"/>
  <c r="D16" i="7"/>
  <c r="D15" i="7"/>
  <c r="D14" i="7"/>
  <c r="D13" i="7"/>
  <c r="D12" i="7"/>
  <c r="D11" i="7"/>
  <c r="D10" i="7"/>
  <c r="D9" i="7"/>
  <c r="D8" i="7"/>
  <c r="D7" i="7"/>
  <c r="D6" i="7"/>
  <c r="AK777" i="1"/>
  <c r="AK776" i="1"/>
  <c r="AK775" i="1"/>
  <c r="AK774" i="1"/>
  <c r="AK773" i="1"/>
  <c r="AK772" i="1"/>
  <c r="AK771" i="1"/>
  <c r="AK770" i="1"/>
  <c r="AK769" i="1"/>
  <c r="AK768" i="1"/>
  <c r="AK767" i="1"/>
  <c r="AK766" i="1"/>
  <c r="AK765" i="1"/>
  <c r="AK764" i="1"/>
  <c r="AK763" i="1"/>
  <c r="AK762" i="1"/>
  <c r="AK761" i="1"/>
  <c r="AK760" i="1"/>
  <c r="AK759" i="1"/>
  <c r="AK758" i="1"/>
  <c r="AK757" i="1"/>
  <c r="AK756" i="1"/>
  <c r="AK755" i="1"/>
  <c r="AK754" i="1"/>
  <c r="AK753" i="1"/>
  <c r="AK752" i="1"/>
  <c r="AK751" i="1"/>
  <c r="AK750" i="1"/>
  <c r="AK749" i="1"/>
  <c r="AK748" i="1"/>
  <c r="AK747" i="1"/>
  <c r="AK746" i="1"/>
  <c r="AK745" i="1"/>
  <c r="AK744" i="1"/>
  <c r="AK743" i="1"/>
  <c r="AK742" i="1"/>
  <c r="AK741" i="1"/>
  <c r="AK740" i="1"/>
  <c r="AK739" i="1"/>
  <c r="AK738" i="1"/>
  <c r="AK737" i="1"/>
  <c r="AK736" i="1"/>
  <c r="AK735" i="1"/>
  <c r="AK734" i="1"/>
  <c r="AK733" i="1"/>
  <c r="AK732" i="1"/>
  <c r="AK731" i="1"/>
  <c r="AK730" i="1"/>
  <c r="AK729" i="1"/>
  <c r="AK728" i="1"/>
  <c r="AK727" i="1"/>
  <c r="AK726" i="1"/>
  <c r="AK725" i="1"/>
  <c r="AK724" i="1"/>
  <c r="AK723" i="1"/>
  <c r="AK722" i="1"/>
  <c r="AK721" i="1"/>
  <c r="AK720" i="1"/>
  <c r="AK719" i="1"/>
  <c r="AK718" i="1"/>
  <c r="AK717" i="1"/>
  <c r="AK716" i="1"/>
  <c r="AK715" i="1"/>
  <c r="AK714" i="1"/>
  <c r="AK713" i="1"/>
  <c r="AK712" i="1"/>
  <c r="AK711" i="1"/>
  <c r="AK710" i="1"/>
  <c r="AK709" i="1"/>
  <c r="AK708" i="1"/>
  <c r="AK707" i="1"/>
  <c r="AK706" i="1"/>
  <c r="AK705" i="1"/>
  <c r="AK704" i="1"/>
  <c r="AK703" i="1"/>
  <c r="AK702" i="1"/>
  <c r="AK701" i="1"/>
  <c r="AK700" i="1"/>
  <c r="AK699" i="1"/>
  <c r="AK698" i="1"/>
  <c r="AK697" i="1"/>
  <c r="AK696" i="1"/>
  <c r="AK695" i="1"/>
  <c r="AK694" i="1"/>
  <c r="AK693" i="1"/>
  <c r="AK692" i="1"/>
  <c r="AK691" i="1"/>
  <c r="AK690" i="1"/>
  <c r="AK689" i="1"/>
  <c r="AK688" i="1"/>
  <c r="AK687" i="1"/>
  <c r="AK686" i="1"/>
  <c r="AK685" i="1"/>
  <c r="AK684" i="1"/>
  <c r="AK683" i="1"/>
  <c r="AK682" i="1"/>
  <c r="AK681" i="1"/>
  <c r="AK680" i="1"/>
  <c r="AK679" i="1"/>
  <c r="AK678" i="1"/>
  <c r="AK677" i="1"/>
  <c r="AK676" i="1"/>
  <c r="AK675" i="1"/>
  <c r="AK674" i="1"/>
  <c r="AK673" i="1"/>
  <c r="AK672" i="1"/>
  <c r="AK671" i="1"/>
  <c r="AK670" i="1"/>
  <c r="AK669" i="1"/>
  <c r="AK668" i="1"/>
  <c r="AK667" i="1"/>
  <c r="AK666" i="1"/>
  <c r="AK665" i="1"/>
  <c r="AK664" i="1"/>
  <c r="AK663" i="1"/>
  <c r="AK662" i="1"/>
  <c r="AK661" i="1"/>
  <c r="AK660" i="1"/>
  <c r="AK659" i="1"/>
  <c r="AK658" i="1"/>
  <c r="AK657" i="1"/>
  <c r="AK656" i="1"/>
  <c r="AK655" i="1"/>
  <c r="AK654" i="1"/>
  <c r="AK653" i="1"/>
  <c r="AK652" i="1"/>
  <c r="AK651" i="1"/>
  <c r="AK650" i="1"/>
  <c r="AK649" i="1"/>
  <c r="AK648" i="1"/>
  <c r="AK647" i="1"/>
  <c r="AK646" i="1"/>
  <c r="AK645" i="1"/>
  <c r="AK644" i="1"/>
  <c r="AK643" i="1"/>
  <c r="AK642" i="1"/>
  <c r="AK641" i="1"/>
  <c r="AK640" i="1"/>
  <c r="AK639" i="1"/>
  <c r="AK638" i="1"/>
  <c r="AK637" i="1"/>
  <c r="AK636" i="1"/>
  <c r="AK635" i="1"/>
  <c r="AK634" i="1"/>
  <c r="AK633" i="1"/>
  <c r="AK632" i="1"/>
  <c r="AK631" i="1"/>
  <c r="AK630" i="1"/>
  <c r="AK629" i="1"/>
  <c r="AK628" i="1"/>
  <c r="AK627" i="1"/>
  <c r="AK626" i="1"/>
  <c r="AK625" i="1"/>
  <c r="AK624" i="1"/>
  <c r="AK623" i="1"/>
  <c r="AK622" i="1"/>
  <c r="AK621" i="1"/>
  <c r="AK620" i="1"/>
  <c r="AK619" i="1"/>
  <c r="AK618" i="1"/>
  <c r="AK617" i="1"/>
  <c r="AK616" i="1"/>
  <c r="AK615" i="1"/>
  <c r="AK614" i="1"/>
  <c r="AK613" i="1"/>
  <c r="AK612" i="1"/>
  <c r="AK611" i="1"/>
  <c r="AK610" i="1"/>
  <c r="AK609" i="1"/>
  <c r="AK608" i="1"/>
  <c r="AK607" i="1"/>
  <c r="AK606" i="1"/>
  <c r="AK605" i="1"/>
  <c r="AK604" i="1"/>
  <c r="AK603" i="1"/>
  <c r="AK602" i="1"/>
  <c r="AK601" i="1"/>
  <c r="AK600" i="1"/>
  <c r="AK599" i="1"/>
  <c r="AK598" i="1"/>
  <c r="AK597" i="1"/>
  <c r="AK596" i="1"/>
  <c r="AK595" i="1"/>
  <c r="AK594" i="1"/>
  <c r="AK593" i="1"/>
  <c r="AK592" i="1"/>
  <c r="AK591" i="1"/>
  <c r="AK590" i="1"/>
  <c r="AK589" i="1"/>
  <c r="AK588" i="1"/>
  <c r="AK587" i="1"/>
  <c r="AK586" i="1"/>
  <c r="AK585" i="1"/>
  <c r="AK584" i="1"/>
  <c r="AK583" i="1"/>
  <c r="AK582" i="1"/>
  <c r="AK581" i="1"/>
  <c r="AK580" i="1"/>
  <c r="AK579" i="1"/>
  <c r="AK578" i="1"/>
  <c r="AK577" i="1"/>
  <c r="AK576" i="1"/>
  <c r="AK575" i="1"/>
  <c r="AK574" i="1"/>
  <c r="AK573" i="1"/>
  <c r="AK572" i="1"/>
  <c r="AK571" i="1"/>
  <c r="AK570" i="1"/>
  <c r="AK569" i="1"/>
  <c r="AK568" i="1"/>
  <c r="AK567" i="1"/>
  <c r="AK566" i="1"/>
  <c r="AK565" i="1"/>
  <c r="AK564" i="1"/>
  <c r="AK563" i="1"/>
  <c r="AK562" i="1"/>
  <c r="AK561" i="1"/>
  <c r="AK560" i="1"/>
  <c r="AK559" i="1"/>
  <c r="AK558" i="1"/>
  <c r="AK557" i="1"/>
  <c r="AK556" i="1"/>
  <c r="AK555" i="1"/>
  <c r="AK554" i="1"/>
  <c r="AK553" i="1"/>
  <c r="AK552" i="1"/>
  <c r="AK551" i="1"/>
  <c r="AK550" i="1"/>
  <c r="AK549" i="1"/>
  <c r="AK548" i="1"/>
  <c r="AK547" i="1"/>
  <c r="AK546" i="1"/>
  <c r="AK545" i="1"/>
  <c r="AK544" i="1"/>
  <c r="AK543" i="1"/>
  <c r="AK542" i="1"/>
  <c r="AK541" i="1"/>
  <c r="AK540" i="1"/>
  <c r="AK539" i="1"/>
  <c r="AK538" i="1"/>
  <c r="AK537" i="1"/>
  <c r="AK536" i="1"/>
  <c r="AK535" i="1"/>
  <c r="AK534" i="1"/>
  <c r="AK533" i="1"/>
  <c r="AK532" i="1"/>
  <c r="AK531" i="1"/>
  <c r="AK530" i="1"/>
  <c r="AK529" i="1"/>
  <c r="AK528" i="1"/>
  <c r="AK527" i="1"/>
  <c r="AK526" i="1"/>
  <c r="AK525" i="1"/>
  <c r="AK524" i="1"/>
  <c r="AK523" i="1"/>
  <c r="AK522" i="1"/>
  <c r="AK521" i="1"/>
  <c r="AK520" i="1"/>
  <c r="AK519" i="1"/>
  <c r="AK518" i="1"/>
  <c r="AK517" i="1"/>
  <c r="AK516" i="1"/>
  <c r="AK515" i="1"/>
  <c r="AK514" i="1"/>
  <c r="AK513" i="1"/>
  <c r="AK512" i="1"/>
  <c r="AK511" i="1"/>
  <c r="AK510" i="1"/>
  <c r="AK509" i="1"/>
  <c r="AK508" i="1"/>
  <c r="AK507" i="1"/>
  <c r="AK506" i="1"/>
  <c r="AK505" i="1"/>
  <c r="AK504" i="1"/>
  <c r="AK503" i="1"/>
  <c r="AK502" i="1"/>
  <c r="AK501" i="1"/>
  <c r="AK500" i="1"/>
  <c r="AK499" i="1"/>
  <c r="AK498" i="1"/>
  <c r="AK497" i="1"/>
  <c r="AK496" i="1"/>
  <c r="AK495" i="1"/>
  <c r="AK494" i="1"/>
  <c r="AK493" i="1"/>
  <c r="AK492" i="1"/>
  <c r="AK491" i="1"/>
  <c r="AK490" i="1"/>
  <c r="AK489" i="1"/>
  <c r="AK488" i="1"/>
  <c r="AK487" i="1"/>
  <c r="AK486" i="1"/>
  <c r="AK485" i="1"/>
  <c r="AK484" i="1"/>
  <c r="AK483" i="1"/>
  <c r="AK482" i="1"/>
  <c r="AK481" i="1"/>
  <c r="AK480" i="1"/>
  <c r="AK479" i="1"/>
  <c r="AK478" i="1"/>
  <c r="AK477" i="1"/>
  <c r="AK476" i="1"/>
  <c r="AK475" i="1"/>
  <c r="AK474" i="1"/>
  <c r="AK473" i="1"/>
  <c r="AK472" i="1"/>
  <c r="AK471" i="1"/>
  <c r="AK470" i="1"/>
  <c r="AK469" i="1"/>
  <c r="AK468" i="1"/>
  <c r="AK467" i="1"/>
  <c r="AK466" i="1"/>
  <c r="AK465" i="1"/>
  <c r="AK464" i="1"/>
  <c r="AK463" i="1"/>
  <c r="AK462" i="1"/>
  <c r="AK461" i="1"/>
  <c r="AK460" i="1"/>
  <c r="AK459" i="1"/>
  <c r="AK458" i="1"/>
  <c r="AK457" i="1"/>
  <c r="AK456" i="1"/>
  <c r="AK455" i="1"/>
  <c r="AK454" i="1"/>
  <c r="AK453" i="1"/>
  <c r="AK452" i="1"/>
  <c r="AK451" i="1"/>
  <c r="AK450" i="1"/>
  <c r="AK449" i="1"/>
  <c r="AK448" i="1"/>
  <c r="AK447" i="1"/>
  <c r="AK446" i="1"/>
  <c r="AK445" i="1"/>
  <c r="AK444" i="1"/>
  <c r="AK443" i="1"/>
  <c r="AK442" i="1"/>
  <c r="AK441" i="1"/>
  <c r="AK440" i="1"/>
  <c r="AK439" i="1"/>
  <c r="AK438" i="1"/>
  <c r="AK437" i="1"/>
  <c r="AK436" i="1"/>
  <c r="AK435" i="1"/>
  <c r="AK434" i="1"/>
  <c r="AK433" i="1"/>
  <c r="AK432" i="1"/>
  <c r="AK431" i="1"/>
  <c r="AK430" i="1"/>
  <c r="AK429" i="1"/>
  <c r="AK428" i="1"/>
  <c r="AK427" i="1"/>
  <c r="AK426" i="1"/>
  <c r="AK425" i="1"/>
  <c r="AK424" i="1"/>
  <c r="AK423" i="1"/>
  <c r="AK422" i="1"/>
  <c r="AK421" i="1"/>
  <c r="AK420" i="1"/>
  <c r="AK419" i="1"/>
  <c r="AK418" i="1"/>
  <c r="AK417" i="1"/>
  <c r="AK416" i="1"/>
  <c r="AK415" i="1"/>
  <c r="AK414" i="1"/>
  <c r="AK413" i="1"/>
  <c r="AK412" i="1"/>
  <c r="AK411" i="1"/>
  <c r="AK410" i="1"/>
  <c r="AK409" i="1"/>
  <c r="AK408" i="1"/>
  <c r="AK407" i="1"/>
  <c r="AK406" i="1"/>
  <c r="AK405" i="1"/>
  <c r="AK404" i="1"/>
  <c r="AK403" i="1"/>
  <c r="AK402" i="1"/>
  <c r="AK401" i="1"/>
  <c r="AK400" i="1"/>
  <c r="AK399" i="1"/>
  <c r="AK398" i="1"/>
  <c r="AK397" i="1"/>
  <c r="AK396" i="1"/>
  <c r="AK395" i="1"/>
  <c r="AK394" i="1"/>
  <c r="AK393" i="1"/>
  <c r="AK392" i="1"/>
  <c r="AK391" i="1"/>
  <c r="AK390" i="1"/>
  <c r="AK389" i="1"/>
  <c r="AK388" i="1"/>
  <c r="AK387" i="1"/>
  <c r="AK386" i="1"/>
  <c r="AK385" i="1"/>
  <c r="AK384" i="1"/>
  <c r="AK383" i="1"/>
  <c r="AK382" i="1"/>
  <c r="AK381" i="1"/>
  <c r="AK380" i="1"/>
  <c r="AK379" i="1"/>
  <c r="AK378" i="1"/>
  <c r="AK377" i="1"/>
  <c r="AK376" i="1"/>
  <c r="AK375" i="1"/>
  <c r="AK374" i="1"/>
  <c r="AK373" i="1"/>
  <c r="AK372" i="1"/>
  <c r="AK371" i="1"/>
  <c r="AK370" i="1"/>
  <c r="AK369" i="1"/>
  <c r="AK368" i="1"/>
  <c r="AK367" i="1"/>
  <c r="AK366" i="1"/>
  <c r="AK365" i="1"/>
  <c r="AK364" i="1"/>
  <c r="AK363" i="1"/>
  <c r="AK362" i="1"/>
  <c r="AK361" i="1"/>
  <c r="AK360" i="1"/>
  <c r="AK359" i="1"/>
  <c r="AK358" i="1"/>
  <c r="AK357" i="1"/>
  <c r="AK356" i="1"/>
  <c r="AK355" i="1"/>
  <c r="AK354" i="1"/>
  <c r="AK353" i="1"/>
  <c r="AK352" i="1"/>
  <c r="AK351" i="1"/>
  <c r="AK350" i="1"/>
  <c r="AK349" i="1"/>
  <c r="AK348" i="1"/>
  <c r="AK347" i="1"/>
  <c r="AK346" i="1"/>
  <c r="AK345" i="1"/>
  <c r="AK344" i="1"/>
  <c r="AK343" i="1"/>
  <c r="AK342" i="1"/>
  <c r="AK341" i="1"/>
  <c r="AK340" i="1"/>
  <c r="AK339" i="1"/>
  <c r="AK338" i="1"/>
  <c r="AK337" i="1"/>
  <c r="AK336" i="1"/>
  <c r="AK335" i="1"/>
  <c r="AK334" i="1"/>
  <c r="AK333" i="1"/>
  <c r="AK332" i="1"/>
  <c r="AK331" i="1"/>
  <c r="AK330" i="1"/>
  <c r="AK329" i="1"/>
  <c r="AK328" i="1"/>
  <c r="AK327" i="1"/>
  <c r="AK326" i="1"/>
  <c r="AK325" i="1"/>
  <c r="AK324" i="1"/>
  <c r="AK323" i="1"/>
  <c r="AK322" i="1"/>
  <c r="AK321" i="1"/>
  <c r="AK320" i="1"/>
  <c r="AK319" i="1"/>
  <c r="AK318" i="1"/>
  <c r="AK317" i="1"/>
  <c r="AK316" i="1"/>
  <c r="AK315" i="1"/>
  <c r="AK314" i="1"/>
  <c r="AK313" i="1"/>
  <c r="AK312" i="1"/>
  <c r="AK311" i="1"/>
  <c r="AK310" i="1"/>
  <c r="AK309" i="1"/>
  <c r="AK308" i="1"/>
  <c r="AK307" i="1"/>
  <c r="AK306" i="1"/>
  <c r="AK305" i="1"/>
  <c r="AK304" i="1"/>
  <c r="AK303" i="1"/>
  <c r="AK302" i="1"/>
  <c r="AK301" i="1"/>
  <c r="AK300" i="1"/>
  <c r="AK299" i="1"/>
  <c r="AK298" i="1"/>
  <c r="AK297" i="1"/>
  <c r="AK296" i="1"/>
  <c r="AK295" i="1"/>
  <c r="AK294" i="1"/>
  <c r="AK293" i="1"/>
  <c r="AK292" i="1"/>
  <c r="AK291" i="1"/>
  <c r="AK290" i="1"/>
  <c r="AK289" i="1"/>
  <c r="AK288" i="1"/>
  <c r="AK287" i="1"/>
  <c r="AK286" i="1"/>
  <c r="AK285" i="1"/>
  <c r="AK284" i="1"/>
  <c r="AK283" i="1"/>
  <c r="AK282" i="1"/>
  <c r="AK281" i="1"/>
  <c r="AK280" i="1"/>
  <c r="AK279" i="1"/>
  <c r="AK278" i="1"/>
  <c r="AK277" i="1"/>
  <c r="AK276" i="1"/>
  <c r="AK275" i="1"/>
  <c r="AK274" i="1"/>
  <c r="AK273" i="1"/>
  <c r="AK272" i="1"/>
  <c r="AK271" i="1"/>
  <c r="AK270" i="1"/>
  <c r="AK269" i="1"/>
  <c r="AK268" i="1"/>
  <c r="AK267" i="1"/>
  <c r="AK266" i="1"/>
  <c r="AK265" i="1"/>
  <c r="AK264" i="1"/>
  <c r="AK263" i="1"/>
  <c r="AK262" i="1"/>
  <c r="AK261" i="1"/>
  <c r="AK260" i="1"/>
  <c r="AK259" i="1"/>
  <c r="AK258" i="1"/>
  <c r="AK257" i="1"/>
  <c r="AK256" i="1"/>
  <c r="AK255" i="1"/>
  <c r="AK254" i="1"/>
  <c r="AK253" i="1"/>
  <c r="AK252" i="1"/>
  <c r="AK251" i="1"/>
  <c r="AK250" i="1"/>
  <c r="AK249" i="1"/>
  <c r="AK248" i="1"/>
  <c r="AK247" i="1"/>
  <c r="AK246" i="1"/>
  <c r="AK245" i="1"/>
  <c r="AK244" i="1"/>
  <c r="AK243" i="1"/>
  <c r="AK242" i="1"/>
  <c r="AK241" i="1"/>
  <c r="AK240" i="1"/>
  <c r="AK239" i="1"/>
  <c r="AK238" i="1"/>
  <c r="AK237" i="1"/>
  <c r="AK236" i="1"/>
  <c r="AK235" i="1"/>
  <c r="AK234" i="1"/>
  <c r="AK233" i="1"/>
  <c r="AK232" i="1"/>
  <c r="AK231" i="1"/>
  <c r="AK230" i="1"/>
  <c r="AK229" i="1"/>
  <c r="AK228" i="1"/>
  <c r="AK227" i="1"/>
  <c r="AK226" i="1"/>
  <c r="AK225" i="1"/>
  <c r="AK224" i="1"/>
  <c r="AK223" i="1"/>
  <c r="AK222" i="1"/>
  <c r="AK221" i="1"/>
  <c r="AK220" i="1"/>
  <c r="AK219" i="1"/>
  <c r="AK218" i="1"/>
  <c r="AK217" i="1"/>
  <c r="AK216" i="1"/>
  <c r="AK215" i="1"/>
  <c r="AK214" i="1"/>
  <c r="AK213" i="1"/>
  <c r="AK212" i="1"/>
  <c r="AK211" i="1"/>
  <c r="AK210" i="1"/>
  <c r="AK209" i="1"/>
  <c r="AK208" i="1"/>
  <c r="AK207" i="1"/>
  <c r="AK206" i="1"/>
  <c r="AK205" i="1"/>
  <c r="AK204" i="1"/>
  <c r="AK203" i="1"/>
  <c r="AK202" i="1"/>
  <c r="AK201" i="1"/>
  <c r="AK200" i="1"/>
  <c r="AK199" i="1"/>
  <c r="AK198" i="1"/>
  <c r="AK197" i="1"/>
  <c r="AK196" i="1"/>
  <c r="AK195" i="1"/>
  <c r="AK194" i="1"/>
  <c r="AK193" i="1"/>
  <c r="AK192" i="1"/>
  <c r="AK191" i="1"/>
  <c r="AK190" i="1"/>
  <c r="AK189" i="1"/>
  <c r="AK188" i="1"/>
  <c r="AK187" i="1"/>
  <c r="AK186" i="1"/>
  <c r="AK185" i="1"/>
  <c r="AK184" i="1"/>
  <c r="AK183" i="1"/>
  <c r="AK182" i="1"/>
  <c r="AK181" i="1"/>
  <c r="AK180" i="1"/>
  <c r="AK179" i="1"/>
  <c r="AK178" i="1"/>
  <c r="AK177" i="1"/>
  <c r="AK176" i="1"/>
  <c r="AK175" i="1"/>
  <c r="AK174" i="1"/>
  <c r="AK173" i="1"/>
  <c r="AK172" i="1"/>
  <c r="AK171" i="1"/>
  <c r="AK170" i="1"/>
  <c r="AK169" i="1"/>
  <c r="AK168" i="1"/>
  <c r="AK167" i="1"/>
  <c r="AK166" i="1"/>
  <c r="AK165" i="1"/>
  <c r="AK164" i="1"/>
  <c r="AK163" i="1"/>
  <c r="AK162" i="1"/>
  <c r="AK161" i="1"/>
  <c r="AK160" i="1"/>
  <c r="AK159" i="1"/>
  <c r="AK158" i="1"/>
  <c r="AK157" i="1"/>
  <c r="AK156" i="1"/>
  <c r="AK155" i="1"/>
  <c r="AK154" i="1"/>
  <c r="AK153" i="1"/>
  <c r="AK152" i="1"/>
  <c r="AK151" i="1"/>
  <c r="AK150" i="1"/>
  <c r="AK149" i="1"/>
  <c r="AK148" i="1"/>
  <c r="AK147" i="1"/>
  <c r="AK146" i="1"/>
  <c r="AK145" i="1"/>
  <c r="AK144" i="1"/>
  <c r="AK143" i="1"/>
  <c r="AK142" i="1"/>
  <c r="AK141" i="1"/>
  <c r="AK140" i="1"/>
  <c r="AK139" i="1"/>
  <c r="AK138" i="1"/>
  <c r="AK137" i="1"/>
  <c r="AK136" i="1"/>
  <c r="AK135" i="1"/>
  <c r="AK134" i="1"/>
  <c r="AK133" i="1"/>
  <c r="AK132" i="1"/>
  <c r="AK131" i="1"/>
  <c r="AK130" i="1"/>
  <c r="AK129" i="1"/>
  <c r="AK128" i="1"/>
  <c r="AK127" i="1"/>
  <c r="AK126" i="1"/>
  <c r="AK125" i="1"/>
  <c r="AK124" i="1"/>
  <c r="AK123" i="1"/>
  <c r="AK122" i="1"/>
  <c r="AK121" i="1"/>
  <c r="AK120" i="1"/>
  <c r="AK119" i="1"/>
  <c r="AK118" i="1"/>
  <c r="AK117" i="1"/>
  <c r="AK116" i="1"/>
  <c r="AK115" i="1"/>
  <c r="AK114" i="1"/>
  <c r="AK113" i="1"/>
  <c r="AK112" i="1"/>
  <c r="AK111" i="1"/>
  <c r="AK110" i="1"/>
  <c r="AK109" i="1"/>
  <c r="AK108" i="1"/>
  <c r="AK107" i="1"/>
  <c r="AK106" i="1"/>
  <c r="AK105" i="1"/>
  <c r="AK104" i="1"/>
  <c r="AK103" i="1"/>
  <c r="AK102" i="1"/>
  <c r="AK101" i="1"/>
  <c r="AK100" i="1"/>
  <c r="AK99" i="1"/>
  <c r="AK98" i="1"/>
  <c r="AK97" i="1"/>
  <c r="AK96" i="1"/>
  <c r="AK95" i="1"/>
  <c r="AK94" i="1"/>
  <c r="AK93" i="1"/>
  <c r="AK92" i="1"/>
  <c r="AK91" i="1"/>
  <c r="AK90" i="1"/>
  <c r="AK89" i="1"/>
  <c r="AK88" i="1"/>
  <c r="AK87" i="1"/>
  <c r="AK86" i="1"/>
  <c r="AK85" i="1"/>
  <c r="AK84" i="1"/>
  <c r="AK83" i="1"/>
  <c r="AK82" i="1"/>
  <c r="AK81" i="1"/>
  <c r="AK80" i="1"/>
  <c r="AK79" i="1"/>
  <c r="AK78" i="1"/>
  <c r="AK77" i="1"/>
  <c r="AK76" i="1"/>
  <c r="AK75" i="1"/>
  <c r="AK74" i="1"/>
  <c r="AK73" i="1"/>
  <c r="AK72" i="1"/>
  <c r="AK71" i="1"/>
  <c r="AK70" i="1"/>
  <c r="AK69" i="1"/>
  <c r="AK68" i="1"/>
  <c r="AK67" i="1"/>
  <c r="AK66" i="1"/>
  <c r="AK65" i="1"/>
  <c r="AK64" i="1"/>
  <c r="AK63" i="1"/>
  <c r="AK62" i="1"/>
  <c r="AK61" i="1"/>
  <c r="AK60" i="1"/>
  <c r="AK59" i="1"/>
  <c r="AK58" i="1"/>
  <c r="AK57" i="1"/>
  <c r="AK56" i="1"/>
  <c r="AK55" i="1"/>
  <c r="AK54" i="1"/>
  <c r="AK53" i="1"/>
  <c r="AK52" i="1"/>
  <c r="AK51" i="1"/>
  <c r="AK50" i="1"/>
  <c r="AK49" i="1"/>
  <c r="AK48" i="1"/>
  <c r="AK47" i="1"/>
  <c r="AK46" i="1"/>
  <c r="AK45" i="1"/>
  <c r="AK44" i="1"/>
  <c r="AK43" i="1"/>
  <c r="AK42" i="1"/>
  <c r="AK41" i="1"/>
  <c r="AK40" i="1"/>
  <c r="AK39" i="1"/>
  <c r="AK38" i="1"/>
  <c r="AK37" i="1"/>
  <c r="AK36" i="1"/>
  <c r="AK35" i="1"/>
  <c r="AK34" i="1"/>
  <c r="AK33" i="1"/>
  <c r="AK32" i="1"/>
  <c r="AK31" i="1"/>
  <c r="AK30" i="1"/>
  <c r="AK29" i="1"/>
  <c r="AK28" i="1"/>
  <c r="AK27" i="1"/>
  <c r="AK26" i="1"/>
  <c r="AK25" i="1"/>
  <c r="AK24" i="1"/>
  <c r="AK23" i="1"/>
  <c r="AK22" i="1"/>
  <c r="AK21" i="1"/>
  <c r="AK20" i="1"/>
  <c r="AK19" i="1"/>
  <c r="AK18" i="1"/>
  <c r="AK17" i="1"/>
  <c r="AK16" i="1"/>
  <c r="AK15" i="1"/>
  <c r="AK14" i="1"/>
  <c r="AK13" i="1"/>
  <c r="AK12" i="1"/>
  <c r="AK11" i="1"/>
  <c r="AK10" i="1"/>
  <c r="AK9" i="1"/>
  <c r="AK8" i="1"/>
  <c r="AK7" i="1"/>
  <c r="AK6" i="1"/>
  <c r="AA13" i="1"/>
  <c r="AA14" i="1"/>
  <c r="AA15" i="1"/>
  <c r="AA16" i="1"/>
  <c r="AA17" i="1"/>
  <c r="AA18" i="1"/>
  <c r="AA19" i="1"/>
  <c r="AA20" i="1"/>
  <c r="AA21" i="1"/>
  <c r="AA22" i="1"/>
  <c r="AA23" i="1"/>
  <c r="AA24" i="1"/>
  <c r="AA25" i="1"/>
  <c r="AA26" i="1"/>
  <c r="AA27" i="1"/>
  <c r="AA28" i="1"/>
  <c r="AA29" i="1"/>
  <c r="AA30" i="1"/>
  <c r="AA31" i="1"/>
  <c r="AA32" i="1"/>
  <c r="AA33" i="1"/>
  <c r="AA34" i="1"/>
  <c r="AA35" i="1"/>
  <c r="AA36"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62" i="1"/>
  <c r="AA63" i="1"/>
  <c r="AA64" i="1"/>
  <c r="AA65" i="1"/>
  <c r="AA66" i="1"/>
  <c r="AA67" i="1"/>
  <c r="AA68" i="1"/>
  <c r="AA69" i="1"/>
  <c r="AA70" i="1"/>
  <c r="AA71" i="1"/>
  <c r="AA72" i="1"/>
  <c r="AA73" i="1"/>
  <c r="AA74" i="1"/>
  <c r="AA75" i="1"/>
  <c r="AA76" i="1"/>
  <c r="AA77" i="1"/>
  <c r="AA78" i="1"/>
  <c r="AA79" i="1"/>
  <c r="AA80" i="1"/>
  <c r="AA81" i="1"/>
  <c r="AA82" i="1"/>
  <c r="AA83" i="1"/>
  <c r="AA84" i="1"/>
  <c r="AA85" i="1"/>
  <c r="AA86" i="1"/>
  <c r="AA87" i="1"/>
  <c r="AA88" i="1"/>
  <c r="AA89" i="1"/>
  <c r="AA90" i="1"/>
  <c r="AA91" i="1"/>
  <c r="AA92" i="1"/>
  <c r="AA93" i="1"/>
  <c r="AA94" i="1"/>
  <c r="AA95" i="1"/>
  <c r="AA96" i="1"/>
  <c r="AA97" i="1"/>
  <c r="AA98" i="1"/>
  <c r="AA99" i="1"/>
  <c r="AA100" i="1"/>
  <c r="AA101"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125" i="1"/>
  <c r="AA126" i="1"/>
  <c r="AA127" i="1"/>
  <c r="AA128" i="1"/>
  <c r="AA129" i="1"/>
  <c r="AA130" i="1"/>
  <c r="AA131" i="1"/>
  <c r="AA132" i="1"/>
  <c r="AA133" i="1"/>
  <c r="AA134" i="1"/>
  <c r="AA135" i="1"/>
  <c r="AA136" i="1"/>
  <c r="AA137" i="1"/>
  <c r="AA138" i="1"/>
  <c r="AA139" i="1"/>
  <c r="AA140" i="1"/>
  <c r="AA141" i="1"/>
  <c r="AA142" i="1"/>
  <c r="AA143" i="1"/>
  <c r="AA144" i="1"/>
  <c r="AA145" i="1"/>
  <c r="AA146" i="1"/>
  <c r="AA147" i="1"/>
  <c r="AA148" i="1"/>
  <c r="AA149" i="1"/>
  <c r="AA150" i="1"/>
  <c r="AA151" i="1"/>
  <c r="AA152" i="1"/>
  <c r="AA153" i="1"/>
  <c r="AA154" i="1"/>
  <c r="AA155" i="1"/>
  <c r="AA156" i="1"/>
  <c r="AA157" i="1"/>
  <c r="AA158" i="1"/>
  <c r="AA159" i="1"/>
  <c r="AA160" i="1"/>
  <c r="AA161" i="1"/>
  <c r="AA162" i="1"/>
  <c r="AA163" i="1"/>
  <c r="AA164" i="1"/>
  <c r="AA165" i="1"/>
  <c r="AA166" i="1"/>
  <c r="AA167" i="1"/>
  <c r="AA168" i="1"/>
  <c r="AA169" i="1"/>
  <c r="AA170" i="1"/>
  <c r="AA171" i="1"/>
  <c r="AA172" i="1"/>
  <c r="AA173" i="1"/>
  <c r="AA174" i="1"/>
  <c r="AA175" i="1"/>
  <c r="AA176" i="1"/>
  <c r="AA177" i="1"/>
  <c r="AA178" i="1"/>
  <c r="AA179" i="1"/>
  <c r="AA180" i="1"/>
  <c r="AA181" i="1"/>
  <c r="AA182" i="1"/>
  <c r="AA183" i="1"/>
  <c r="AA184" i="1"/>
  <c r="AA185" i="1"/>
  <c r="AA186" i="1"/>
  <c r="AA187" i="1"/>
  <c r="AA188" i="1"/>
  <c r="AA189" i="1"/>
  <c r="AA190" i="1"/>
  <c r="AA191" i="1"/>
  <c r="AA192" i="1"/>
  <c r="AA193" i="1"/>
  <c r="AA194" i="1"/>
  <c r="AA195" i="1"/>
  <c r="AA196" i="1"/>
  <c r="AA197" i="1"/>
  <c r="AA198" i="1"/>
  <c r="AA199" i="1"/>
  <c r="AA200" i="1"/>
  <c r="AA201" i="1"/>
  <c r="AA202" i="1"/>
  <c r="AA203" i="1"/>
  <c r="AA204" i="1"/>
  <c r="AA205" i="1"/>
  <c r="AA206" i="1"/>
  <c r="AA207" i="1"/>
  <c r="AA208" i="1"/>
  <c r="AA209" i="1"/>
  <c r="AA210" i="1"/>
  <c r="AA211" i="1"/>
  <c r="AA212" i="1"/>
  <c r="AA213" i="1"/>
  <c r="AA214" i="1"/>
  <c r="AA215" i="1"/>
  <c r="AA216" i="1"/>
  <c r="AA217" i="1"/>
  <c r="AA218" i="1"/>
  <c r="AA219" i="1"/>
  <c r="AA220" i="1"/>
  <c r="AA221" i="1"/>
  <c r="AA222" i="1"/>
  <c r="AA223" i="1"/>
  <c r="AA224" i="1"/>
  <c r="AA225" i="1"/>
  <c r="AA226" i="1"/>
  <c r="AA227" i="1"/>
  <c r="AA228" i="1"/>
  <c r="AA229" i="1"/>
  <c r="AA230" i="1"/>
  <c r="AA231" i="1"/>
  <c r="AA232" i="1"/>
  <c r="AA233" i="1"/>
  <c r="AA234" i="1"/>
  <c r="AA235" i="1"/>
  <c r="AA236" i="1"/>
  <c r="AA237" i="1"/>
  <c r="AA238" i="1"/>
  <c r="AA239" i="1"/>
  <c r="AA240" i="1"/>
  <c r="AA241" i="1"/>
  <c r="AA242" i="1"/>
  <c r="AA243" i="1"/>
  <c r="AA244" i="1"/>
  <c r="AA245" i="1"/>
  <c r="AA246" i="1"/>
  <c r="AA247" i="1"/>
  <c r="AA248" i="1"/>
  <c r="AA249" i="1"/>
  <c r="AA250" i="1"/>
  <c r="AA251" i="1"/>
  <c r="AA252" i="1"/>
  <c r="AA253" i="1"/>
  <c r="AA254" i="1"/>
  <c r="AA255" i="1"/>
  <c r="AA256" i="1"/>
  <c r="AA257" i="1"/>
  <c r="AA258" i="1"/>
  <c r="AA259" i="1"/>
  <c r="AA260" i="1"/>
  <c r="AA261" i="1"/>
  <c r="AA262" i="1"/>
  <c r="AA263" i="1"/>
  <c r="AA264" i="1"/>
  <c r="AA265" i="1"/>
  <c r="AA266" i="1"/>
  <c r="AA267" i="1"/>
  <c r="AA268" i="1"/>
  <c r="AA269" i="1"/>
  <c r="AA270" i="1"/>
  <c r="AA271" i="1"/>
  <c r="AA272" i="1"/>
  <c r="AA273" i="1"/>
  <c r="AA274" i="1"/>
  <c r="AA275" i="1"/>
  <c r="AA276" i="1"/>
  <c r="AA277" i="1"/>
  <c r="AA278" i="1"/>
  <c r="AA279" i="1"/>
  <c r="AA280" i="1"/>
  <c r="AA281" i="1"/>
  <c r="AA282" i="1"/>
  <c r="AA283" i="1"/>
  <c r="AA284" i="1"/>
  <c r="AA285" i="1"/>
  <c r="AA286" i="1"/>
  <c r="AA287" i="1"/>
  <c r="AA288" i="1"/>
  <c r="AA289" i="1"/>
  <c r="AA290" i="1"/>
  <c r="AA291" i="1"/>
  <c r="AA292" i="1"/>
  <c r="AA293" i="1"/>
  <c r="AA294" i="1"/>
  <c r="AA295" i="1"/>
  <c r="AA296" i="1"/>
  <c r="AA297" i="1"/>
  <c r="AA298" i="1"/>
  <c r="AA299" i="1"/>
  <c r="AA300" i="1"/>
  <c r="AA301" i="1"/>
  <c r="AA302" i="1"/>
  <c r="AA303" i="1"/>
  <c r="AA304" i="1"/>
  <c r="AA305" i="1"/>
  <c r="AA306" i="1"/>
  <c r="AA307" i="1"/>
  <c r="AA308" i="1"/>
  <c r="AA309" i="1"/>
  <c r="AA310" i="1"/>
  <c r="AA311" i="1"/>
  <c r="AA312" i="1"/>
  <c r="AA313" i="1"/>
  <c r="AA314" i="1"/>
  <c r="AA315" i="1"/>
  <c r="AA316" i="1"/>
  <c r="AA317" i="1"/>
  <c r="AA318" i="1"/>
  <c r="AA319" i="1"/>
  <c r="AA320" i="1"/>
  <c r="AA321" i="1"/>
  <c r="AA322" i="1"/>
  <c r="AA323" i="1"/>
  <c r="AA324" i="1"/>
  <c r="AA325" i="1"/>
  <c r="AA326" i="1"/>
  <c r="AA327" i="1"/>
  <c r="AA328" i="1"/>
  <c r="AA329" i="1"/>
  <c r="AA330" i="1"/>
  <c r="AA331" i="1"/>
  <c r="AA332" i="1"/>
  <c r="AA333" i="1"/>
  <c r="AA334" i="1"/>
  <c r="AA335" i="1"/>
  <c r="AA336" i="1"/>
  <c r="AA337" i="1"/>
  <c r="AA338" i="1"/>
  <c r="AA339" i="1"/>
  <c r="AA340" i="1"/>
  <c r="AA341" i="1"/>
  <c r="AA342" i="1"/>
  <c r="AA343" i="1"/>
  <c r="AA344" i="1"/>
  <c r="AA345" i="1"/>
  <c r="AA346" i="1"/>
  <c r="AA347" i="1"/>
  <c r="AA348" i="1"/>
  <c r="AA349" i="1"/>
  <c r="AA350" i="1"/>
  <c r="AA351" i="1"/>
  <c r="AA352" i="1"/>
  <c r="AA353" i="1"/>
  <c r="AA354" i="1"/>
  <c r="AA355" i="1"/>
  <c r="AA356" i="1"/>
  <c r="AA357" i="1"/>
  <c r="AA358" i="1"/>
  <c r="AA359" i="1"/>
  <c r="AA360" i="1"/>
  <c r="AA361" i="1"/>
  <c r="AA362" i="1"/>
  <c r="AA363" i="1"/>
  <c r="AA364" i="1"/>
  <c r="AA365" i="1"/>
  <c r="AA366" i="1"/>
  <c r="AA367" i="1"/>
  <c r="AA368" i="1"/>
  <c r="AA369" i="1"/>
  <c r="AA370" i="1"/>
  <c r="AA371" i="1"/>
  <c r="AA372" i="1"/>
  <c r="AA373" i="1"/>
  <c r="AA374" i="1"/>
  <c r="AA375" i="1"/>
  <c r="AA376" i="1"/>
  <c r="AA377" i="1"/>
  <c r="AA378" i="1"/>
  <c r="AA379" i="1"/>
  <c r="AA380" i="1"/>
  <c r="AA381" i="1"/>
  <c r="AA382" i="1"/>
  <c r="AA383" i="1"/>
  <c r="AA384" i="1"/>
  <c r="AA385" i="1"/>
  <c r="AA386" i="1"/>
  <c r="AA387" i="1"/>
  <c r="AA388" i="1"/>
  <c r="AA389" i="1"/>
  <c r="AA390" i="1"/>
  <c r="AA391" i="1"/>
  <c r="AA392" i="1"/>
  <c r="AA393" i="1"/>
  <c r="AA394" i="1"/>
  <c r="AA395" i="1"/>
  <c r="AA396" i="1"/>
  <c r="AA397" i="1"/>
  <c r="AA398" i="1"/>
  <c r="AA399" i="1"/>
  <c r="AA400" i="1"/>
  <c r="AA401" i="1"/>
  <c r="AA402" i="1"/>
  <c r="AA403" i="1"/>
  <c r="AA404" i="1"/>
  <c r="AA405" i="1"/>
  <c r="AA406" i="1"/>
  <c r="AA407" i="1"/>
  <c r="AA408" i="1"/>
  <c r="AA409" i="1"/>
  <c r="AA410" i="1"/>
  <c r="AA411" i="1"/>
  <c r="AA412" i="1"/>
  <c r="AA413" i="1"/>
  <c r="AA414" i="1"/>
  <c r="AA415" i="1"/>
  <c r="AA416" i="1"/>
  <c r="AA417" i="1"/>
  <c r="AA418" i="1"/>
  <c r="AA419" i="1"/>
  <c r="AA420" i="1"/>
  <c r="AA421" i="1"/>
  <c r="AA422" i="1"/>
  <c r="AA423" i="1"/>
  <c r="AA424" i="1"/>
  <c r="AA425" i="1"/>
  <c r="AA426" i="1"/>
  <c r="AA427" i="1"/>
  <c r="AA428" i="1"/>
  <c r="AA429" i="1"/>
  <c r="AA430" i="1"/>
  <c r="AA431" i="1"/>
  <c r="AA432" i="1"/>
  <c r="AA433" i="1"/>
  <c r="AA434" i="1"/>
  <c r="AA435" i="1"/>
  <c r="AA436" i="1"/>
  <c r="AA437" i="1"/>
  <c r="AA438" i="1"/>
  <c r="AA439" i="1"/>
  <c r="AA440" i="1"/>
  <c r="AA441" i="1"/>
  <c r="AA442" i="1"/>
  <c r="AA443" i="1"/>
  <c r="AA444" i="1"/>
  <c r="AA445" i="1"/>
  <c r="AA446" i="1"/>
  <c r="AA447" i="1"/>
  <c r="AA448" i="1"/>
  <c r="AA449" i="1"/>
  <c r="AA450" i="1"/>
  <c r="AA451" i="1"/>
  <c r="AA452" i="1"/>
  <c r="AA453" i="1"/>
  <c r="AA454" i="1"/>
  <c r="AA455" i="1"/>
  <c r="AA456" i="1"/>
  <c r="AA457" i="1"/>
  <c r="AA458" i="1"/>
  <c r="AA459" i="1"/>
  <c r="AA460" i="1"/>
  <c r="AA461" i="1"/>
  <c r="AA462" i="1"/>
  <c r="AA463" i="1"/>
  <c r="AA464" i="1"/>
  <c r="AA465" i="1"/>
  <c r="AA466" i="1"/>
  <c r="AA467" i="1"/>
  <c r="AA468" i="1"/>
  <c r="AA469" i="1"/>
  <c r="AA470" i="1"/>
  <c r="AA471" i="1"/>
  <c r="AA472" i="1"/>
  <c r="AA473" i="1"/>
  <c r="AA474" i="1"/>
  <c r="AA475" i="1"/>
  <c r="AA476" i="1"/>
  <c r="AA477" i="1"/>
  <c r="AA478" i="1"/>
  <c r="AA479" i="1"/>
  <c r="AA480" i="1"/>
  <c r="AA481" i="1"/>
  <c r="AA482" i="1"/>
  <c r="AA483" i="1"/>
  <c r="AA484" i="1"/>
  <c r="AA485" i="1"/>
  <c r="AA486" i="1"/>
  <c r="AA487" i="1"/>
  <c r="AA488" i="1"/>
  <c r="AA489" i="1"/>
  <c r="AA490" i="1"/>
  <c r="AA491" i="1"/>
  <c r="AA492" i="1"/>
  <c r="AA493" i="1"/>
  <c r="AA494" i="1"/>
  <c r="AA495" i="1"/>
  <c r="AA496" i="1"/>
  <c r="AA497" i="1"/>
  <c r="AA498" i="1"/>
  <c r="AA499" i="1"/>
  <c r="AA500" i="1"/>
  <c r="AA501" i="1"/>
  <c r="AA502" i="1"/>
  <c r="AA503" i="1"/>
  <c r="AA504" i="1"/>
  <c r="AA505" i="1"/>
  <c r="AA506" i="1"/>
  <c r="AA507" i="1"/>
  <c r="AA508" i="1"/>
  <c r="AA509" i="1"/>
  <c r="AA510" i="1"/>
  <c r="AA511" i="1"/>
  <c r="AA512" i="1"/>
  <c r="AA513" i="1"/>
  <c r="AA514" i="1"/>
  <c r="AA515" i="1"/>
  <c r="AA516" i="1"/>
  <c r="AA517" i="1"/>
  <c r="AA518" i="1"/>
  <c r="AA519" i="1"/>
  <c r="AA520" i="1"/>
  <c r="AA521" i="1"/>
  <c r="AA522" i="1"/>
  <c r="AA523" i="1"/>
  <c r="AA524" i="1"/>
  <c r="AA525" i="1"/>
  <c r="AA526" i="1"/>
  <c r="AA527" i="1"/>
  <c r="AA528" i="1"/>
  <c r="AA529" i="1"/>
  <c r="AA530" i="1"/>
  <c r="AA531" i="1"/>
  <c r="AA532" i="1"/>
  <c r="AA533" i="1"/>
  <c r="AA534" i="1"/>
  <c r="AA535" i="1"/>
  <c r="AA536" i="1"/>
  <c r="AA537" i="1"/>
  <c r="AA538" i="1"/>
  <c r="AA539" i="1"/>
  <c r="AA540" i="1"/>
  <c r="AA541" i="1"/>
  <c r="AA542" i="1"/>
  <c r="AA543" i="1"/>
  <c r="AA544" i="1"/>
  <c r="AA545" i="1"/>
  <c r="AA546" i="1"/>
  <c r="AA547" i="1"/>
  <c r="AA548" i="1"/>
  <c r="AA549" i="1"/>
  <c r="AA550" i="1"/>
  <c r="AA551" i="1"/>
  <c r="AA552" i="1"/>
  <c r="AA553" i="1"/>
  <c r="AA554" i="1"/>
  <c r="AA555" i="1"/>
  <c r="AA556" i="1"/>
  <c r="AA557" i="1"/>
  <c r="AA558" i="1"/>
  <c r="AA559" i="1"/>
  <c r="AA560" i="1"/>
  <c r="AA561" i="1"/>
  <c r="AA562" i="1"/>
  <c r="AA563" i="1"/>
  <c r="AA564" i="1"/>
  <c r="AA565" i="1"/>
  <c r="AA566" i="1"/>
  <c r="AA567" i="1"/>
  <c r="AA568" i="1"/>
  <c r="AA569" i="1"/>
  <c r="AA570" i="1"/>
  <c r="AA571" i="1"/>
  <c r="AA572" i="1"/>
  <c r="AA573" i="1"/>
  <c r="AA574" i="1"/>
  <c r="AA575" i="1"/>
  <c r="AA576" i="1"/>
  <c r="AA577" i="1"/>
  <c r="AA578" i="1"/>
  <c r="AA579" i="1"/>
  <c r="AA580" i="1"/>
  <c r="AA581" i="1"/>
  <c r="AA582" i="1"/>
  <c r="AA583" i="1"/>
  <c r="AA584" i="1"/>
  <c r="AA585" i="1"/>
  <c r="AA586" i="1"/>
  <c r="AA587" i="1"/>
  <c r="AA588" i="1"/>
  <c r="AA589" i="1"/>
  <c r="AA590" i="1"/>
  <c r="AA591" i="1"/>
  <c r="AA592" i="1"/>
  <c r="AA593" i="1"/>
  <c r="AA594" i="1"/>
  <c r="AA595" i="1"/>
  <c r="AA596" i="1"/>
  <c r="AA597" i="1"/>
  <c r="AA598" i="1"/>
  <c r="AA599" i="1"/>
  <c r="AA600" i="1"/>
  <c r="AA601" i="1"/>
  <c r="AA602" i="1"/>
  <c r="AA603" i="1"/>
  <c r="AA604" i="1"/>
  <c r="AA605" i="1"/>
  <c r="AA606" i="1"/>
  <c r="AA607" i="1"/>
  <c r="AA608" i="1"/>
  <c r="AA609" i="1"/>
  <c r="AA610" i="1"/>
  <c r="AA611" i="1"/>
  <c r="AA612" i="1"/>
  <c r="AA613" i="1"/>
  <c r="AA614" i="1"/>
  <c r="AA615" i="1"/>
  <c r="AA616" i="1"/>
  <c r="AA617" i="1"/>
  <c r="AA618" i="1"/>
  <c r="AA619" i="1"/>
  <c r="AA620" i="1"/>
  <c r="AA621" i="1"/>
  <c r="AA622" i="1"/>
  <c r="AA623" i="1"/>
  <c r="AA624" i="1"/>
  <c r="AA625" i="1"/>
  <c r="AA626" i="1"/>
  <c r="AA627" i="1"/>
  <c r="AA628" i="1"/>
  <c r="AA629" i="1"/>
  <c r="AA630" i="1"/>
  <c r="AA631" i="1"/>
  <c r="AA632" i="1"/>
  <c r="AA633" i="1"/>
  <c r="AA634" i="1"/>
  <c r="AA635" i="1"/>
  <c r="AA636" i="1"/>
  <c r="AA637" i="1"/>
  <c r="AA638" i="1"/>
  <c r="AA639" i="1"/>
  <c r="AA640" i="1"/>
  <c r="AA641" i="1"/>
  <c r="AA642" i="1"/>
  <c r="AA643" i="1"/>
  <c r="AA644" i="1"/>
  <c r="AA645" i="1"/>
  <c r="AA646" i="1"/>
  <c r="AA647" i="1"/>
  <c r="AA648" i="1"/>
  <c r="AA649" i="1"/>
  <c r="AA650" i="1"/>
  <c r="AA651" i="1"/>
  <c r="AA652" i="1"/>
  <c r="AA653" i="1"/>
  <c r="AA654" i="1"/>
  <c r="AA655" i="1"/>
  <c r="AA656" i="1"/>
  <c r="AA657" i="1"/>
  <c r="AA658" i="1"/>
  <c r="AA659" i="1"/>
  <c r="AA660" i="1"/>
  <c r="AA661" i="1"/>
  <c r="AA662" i="1"/>
  <c r="AA663" i="1"/>
  <c r="AA664" i="1"/>
  <c r="AA665" i="1"/>
  <c r="AA666" i="1"/>
  <c r="AA667" i="1"/>
  <c r="AA668" i="1"/>
  <c r="AA669" i="1"/>
  <c r="AA670" i="1"/>
  <c r="AA671" i="1"/>
  <c r="AA672" i="1"/>
  <c r="AA673" i="1"/>
  <c r="AA674" i="1"/>
  <c r="AA675" i="1"/>
  <c r="AA676" i="1"/>
  <c r="AA677" i="1"/>
  <c r="AA678" i="1"/>
  <c r="AA679" i="1"/>
  <c r="AA680" i="1"/>
  <c r="AA681" i="1"/>
  <c r="AA682" i="1"/>
  <c r="AA683" i="1"/>
  <c r="AA684" i="1"/>
  <c r="AA685" i="1"/>
  <c r="AA686" i="1"/>
  <c r="AA687" i="1"/>
  <c r="AA688" i="1"/>
  <c r="AA689" i="1"/>
  <c r="AA690" i="1"/>
  <c r="AA691" i="1"/>
  <c r="AA692" i="1"/>
  <c r="AA693" i="1"/>
  <c r="AA694" i="1"/>
  <c r="AA695" i="1"/>
  <c r="AA696" i="1"/>
  <c r="AA697" i="1"/>
  <c r="AA698" i="1"/>
  <c r="AA699" i="1"/>
  <c r="AA700" i="1"/>
  <c r="AA701" i="1"/>
  <c r="AA702" i="1"/>
  <c r="AA703" i="1"/>
  <c r="AA704" i="1"/>
  <c r="AA705" i="1"/>
  <c r="AA706" i="1"/>
  <c r="AA707" i="1"/>
  <c r="AA708" i="1"/>
  <c r="AA709" i="1"/>
  <c r="AA710" i="1"/>
  <c r="AA711" i="1"/>
  <c r="AA712" i="1"/>
  <c r="AA713" i="1"/>
  <c r="AA714" i="1"/>
  <c r="AA715" i="1"/>
  <c r="AA716" i="1"/>
  <c r="AA717" i="1"/>
  <c r="AA718" i="1"/>
  <c r="AA719" i="1"/>
  <c r="AA720" i="1"/>
  <c r="AA721" i="1"/>
  <c r="AA722" i="1"/>
  <c r="AA723" i="1"/>
  <c r="AA724" i="1"/>
  <c r="AA725" i="1"/>
  <c r="AA726" i="1"/>
  <c r="AA727" i="1"/>
  <c r="AA728" i="1"/>
  <c r="AA729" i="1"/>
  <c r="AA730" i="1"/>
  <c r="AA731" i="1"/>
  <c r="AA732" i="1"/>
  <c r="AA733" i="1"/>
  <c r="AA734" i="1"/>
  <c r="AA735" i="1"/>
  <c r="AA736" i="1"/>
  <c r="AA737" i="1"/>
  <c r="AA738" i="1"/>
  <c r="AA739" i="1"/>
  <c r="AA740" i="1"/>
  <c r="AA741" i="1"/>
  <c r="AA742" i="1"/>
  <c r="AA743" i="1"/>
  <c r="AA744" i="1"/>
  <c r="AA745" i="1"/>
  <c r="AA746" i="1"/>
  <c r="AA747" i="1"/>
  <c r="AA748" i="1"/>
  <c r="AA749" i="1"/>
  <c r="AA750" i="1"/>
  <c r="AA751" i="1"/>
  <c r="AA752" i="1"/>
  <c r="AA753" i="1"/>
  <c r="AA754" i="1"/>
  <c r="AA755" i="1"/>
  <c r="AA756" i="1"/>
  <c r="AA757" i="1"/>
  <c r="AA758" i="1"/>
  <c r="AA759" i="1"/>
  <c r="AA760" i="1"/>
  <c r="AA761" i="1"/>
  <c r="AA762" i="1"/>
  <c r="AA763" i="1"/>
  <c r="AA764" i="1"/>
  <c r="AA765" i="1"/>
  <c r="AA766" i="1"/>
  <c r="AA767" i="1"/>
  <c r="AA768" i="1"/>
  <c r="AA769" i="1"/>
  <c r="AA770" i="1"/>
  <c r="AA771" i="1"/>
  <c r="AA772" i="1"/>
  <c r="AA773" i="1"/>
  <c r="AA774" i="1"/>
  <c r="AA775" i="1"/>
  <c r="AA776" i="1"/>
  <c r="AA777" i="1"/>
  <c r="AA12" i="1"/>
  <c r="AA11" i="1"/>
  <c r="AA10" i="1"/>
  <c r="AA9" i="1"/>
  <c r="AA8" i="1"/>
  <c r="AA7" i="1"/>
  <c r="AA6" i="1"/>
  <c r="CH179" i="8"/>
  <c r="CH177" i="8"/>
  <c r="CH174" i="8"/>
  <c r="CH173" i="8"/>
  <c r="CH172" i="8"/>
  <c r="CH171" i="8"/>
  <c r="CH170" i="8"/>
  <c r="CH156" i="8"/>
  <c r="CH154" i="8"/>
  <c r="CE151" i="8"/>
  <c r="CH150" i="8"/>
  <c r="CH148" i="8"/>
  <c r="CE147" i="8"/>
  <c r="CH142" i="8"/>
  <c r="CH140" i="8"/>
  <c r="CH138" i="8"/>
  <c r="CH136" i="8"/>
  <c r="CH134" i="8"/>
  <c r="CH132" i="8"/>
  <c r="CH130" i="8"/>
  <c r="CH128" i="8"/>
  <c r="CH126" i="8"/>
  <c r="CH125" i="8"/>
  <c r="CH124" i="8"/>
  <c r="CH123" i="8"/>
  <c r="CH122" i="8"/>
  <c r="CH117" i="8"/>
  <c r="CH115" i="8"/>
  <c r="CH114" i="8"/>
  <c r="CH112" i="8"/>
  <c r="CH111" i="8"/>
  <c r="CH107" i="8"/>
  <c r="CH106" i="8"/>
  <c r="CH105" i="8"/>
  <c r="CH97" i="8"/>
  <c r="CH91" i="8"/>
  <c r="CH89" i="8"/>
  <c r="CH87" i="8"/>
  <c r="CH81" i="8"/>
  <c r="CE80" i="8"/>
  <c r="CH79" i="8"/>
  <c r="CH77" i="8"/>
  <c r="CE76" i="8"/>
  <c r="CH69" i="8"/>
  <c r="CH67" i="8"/>
  <c r="CH65" i="8"/>
  <c r="CH63" i="8"/>
  <c r="CH61" i="8"/>
  <c r="CH57" i="8"/>
  <c r="CH55" i="8"/>
  <c r="CH52" i="8"/>
  <c r="CH48" i="8"/>
  <c r="CH46" i="8"/>
  <c r="CH39" i="8"/>
  <c r="CH36" i="8"/>
  <c r="CH34" i="8"/>
  <c r="CH30" i="8"/>
  <c r="CH28" i="8"/>
  <c r="CH22" i="8"/>
  <c r="CH20" i="8"/>
  <c r="CH12" i="8"/>
  <c r="CF12" i="8"/>
  <c r="CJ17" i="8" s="1"/>
  <c r="AL174" i="7"/>
  <c r="AC174" i="7"/>
  <c r="P174" i="7"/>
  <c r="AL173" i="7"/>
  <c r="AC173" i="7"/>
  <c r="P173" i="7"/>
  <c r="AL172" i="7"/>
  <c r="AC172" i="7"/>
  <c r="P172" i="7"/>
  <c r="AL171" i="7"/>
  <c r="AC171" i="7"/>
  <c r="P171" i="7"/>
  <c r="AL170" i="7"/>
  <c r="AC170" i="7"/>
  <c r="P170" i="7"/>
  <c r="AL169" i="7"/>
  <c r="AC169" i="7"/>
  <c r="P169" i="7"/>
  <c r="AL168" i="7"/>
  <c r="AC168" i="7"/>
  <c r="P168" i="7"/>
  <c r="AL167" i="7"/>
  <c r="AC167" i="7"/>
  <c r="P167" i="7"/>
  <c r="AL166" i="7"/>
  <c r="AC166" i="7"/>
  <c r="P166" i="7"/>
  <c r="AL165" i="7"/>
  <c r="AC165" i="7"/>
  <c r="P165" i="7"/>
  <c r="AL164" i="7"/>
  <c r="AC164" i="7"/>
  <c r="P164" i="7"/>
  <c r="AL163" i="7"/>
  <c r="AC163" i="7"/>
  <c r="P163" i="7"/>
  <c r="AL162" i="7"/>
  <c r="AC162" i="7"/>
  <c r="P162" i="7"/>
  <c r="AL161" i="7"/>
  <c r="AC161" i="7"/>
  <c r="P161" i="7"/>
  <c r="AL160" i="7"/>
  <c r="AC160" i="7"/>
  <c r="P160" i="7"/>
  <c r="AL159" i="7"/>
  <c r="AC159" i="7"/>
  <c r="P159" i="7"/>
  <c r="AL158" i="7"/>
  <c r="AC158" i="7"/>
  <c r="P158" i="7"/>
  <c r="AL157" i="7"/>
  <c r="AC157" i="7"/>
  <c r="P157" i="7"/>
  <c r="AL156" i="7"/>
  <c r="AC156" i="7"/>
  <c r="P156" i="7"/>
  <c r="AL155" i="7"/>
  <c r="AC155" i="7"/>
  <c r="P155" i="7"/>
  <c r="AL154" i="7"/>
  <c r="AC154" i="7"/>
  <c r="P154" i="7"/>
  <c r="AL153" i="7"/>
  <c r="AC153" i="7"/>
  <c r="P153" i="7"/>
  <c r="AL152" i="7"/>
  <c r="AC152" i="7"/>
  <c r="P152" i="7"/>
  <c r="AL151" i="7"/>
  <c r="AC151" i="7"/>
  <c r="P151" i="7"/>
  <c r="AL150" i="7"/>
  <c r="AC150" i="7"/>
  <c r="P150" i="7"/>
  <c r="AL149" i="7"/>
  <c r="AC149" i="7"/>
  <c r="P149" i="7"/>
  <c r="AL148" i="7"/>
  <c r="AC148" i="7"/>
  <c r="P148" i="7"/>
  <c r="AL147" i="7"/>
  <c r="AC147" i="7"/>
  <c r="P147" i="7"/>
  <c r="AL146" i="7"/>
  <c r="AC146" i="7"/>
  <c r="P146" i="7"/>
  <c r="AL145" i="7"/>
  <c r="AC145" i="7"/>
  <c r="P145" i="7"/>
  <c r="AL144" i="7"/>
  <c r="AC144" i="7"/>
  <c r="P144" i="7"/>
  <c r="AL143" i="7"/>
  <c r="AC143" i="7"/>
  <c r="P143" i="7"/>
  <c r="AL142" i="7"/>
  <c r="AC142" i="7"/>
  <c r="P142" i="7"/>
  <c r="AL141" i="7"/>
  <c r="AC141" i="7"/>
  <c r="P141" i="7"/>
  <c r="AL140" i="7"/>
  <c r="AC140" i="7"/>
  <c r="P140" i="7"/>
  <c r="AL139" i="7"/>
  <c r="AC139" i="7"/>
  <c r="P139" i="7"/>
  <c r="AL138" i="7"/>
  <c r="AC138" i="7"/>
  <c r="P138" i="7"/>
  <c r="AL137" i="7"/>
  <c r="AC137" i="7"/>
  <c r="P137" i="7"/>
  <c r="AL136" i="7"/>
  <c r="AC136" i="7"/>
  <c r="P136" i="7"/>
  <c r="AL135" i="7"/>
  <c r="AC135" i="7"/>
  <c r="P135" i="7"/>
  <c r="AL134" i="7"/>
  <c r="AC134" i="7"/>
  <c r="P134" i="7"/>
  <c r="AL133" i="7"/>
  <c r="AC133" i="7"/>
  <c r="P133" i="7"/>
  <c r="AL132" i="7"/>
  <c r="AC132" i="7"/>
  <c r="P132" i="7"/>
  <c r="AL131" i="7"/>
  <c r="AC131" i="7"/>
  <c r="P131" i="7"/>
  <c r="AL130" i="7"/>
  <c r="AC130" i="7"/>
  <c r="P130" i="7"/>
  <c r="AL129" i="7"/>
  <c r="AC129" i="7"/>
  <c r="P129" i="7"/>
  <c r="AL128" i="7"/>
  <c r="AC128" i="7"/>
  <c r="P128" i="7"/>
  <c r="AL127" i="7"/>
  <c r="AC127" i="7"/>
  <c r="P127" i="7"/>
  <c r="AL126" i="7"/>
  <c r="AC126" i="7"/>
  <c r="P126" i="7"/>
  <c r="AL125" i="7"/>
  <c r="AC125" i="7"/>
  <c r="P125" i="7"/>
  <c r="AL124" i="7"/>
  <c r="AC124" i="7"/>
  <c r="P124" i="7"/>
  <c r="AL123" i="7"/>
  <c r="AC123" i="7"/>
  <c r="P123" i="7"/>
  <c r="AL122" i="7"/>
  <c r="AC122" i="7"/>
  <c r="P122" i="7"/>
  <c r="AL121" i="7"/>
  <c r="AC121" i="7"/>
  <c r="P121" i="7"/>
  <c r="AL120" i="7"/>
  <c r="AC120" i="7"/>
  <c r="P120" i="7"/>
  <c r="AL119" i="7"/>
  <c r="AC119" i="7"/>
  <c r="P119" i="7"/>
  <c r="AL118" i="7"/>
  <c r="AC118" i="7"/>
  <c r="P118" i="7"/>
  <c r="AL117" i="7"/>
  <c r="AC117" i="7"/>
  <c r="P117" i="7"/>
  <c r="AL116" i="7"/>
  <c r="AC116" i="7"/>
  <c r="P116" i="7"/>
  <c r="AL115" i="7"/>
  <c r="AC115" i="7"/>
  <c r="P115" i="7"/>
  <c r="AL114" i="7"/>
  <c r="AC114" i="7"/>
  <c r="P114" i="7"/>
  <c r="AL113" i="7"/>
  <c r="AC113" i="7"/>
  <c r="P113" i="7"/>
  <c r="AL112" i="7"/>
  <c r="AC112" i="7"/>
  <c r="P112" i="7"/>
  <c r="AL111" i="7"/>
  <c r="AC111" i="7"/>
  <c r="P111" i="7"/>
  <c r="AL110" i="7"/>
  <c r="AC110" i="7"/>
  <c r="P110" i="7"/>
  <c r="AL109" i="7"/>
  <c r="AC109" i="7"/>
  <c r="P109" i="7"/>
  <c r="AL108" i="7"/>
  <c r="AC108" i="7"/>
  <c r="P108" i="7"/>
  <c r="AL107" i="7"/>
  <c r="AC107" i="7"/>
  <c r="P107" i="7"/>
  <c r="AL106" i="7"/>
  <c r="AC106" i="7"/>
  <c r="P106" i="7"/>
  <c r="AL105" i="7"/>
  <c r="AC105" i="7"/>
  <c r="P105" i="7"/>
  <c r="AL104" i="7"/>
  <c r="AC104" i="7"/>
  <c r="P104" i="7"/>
  <c r="AL103" i="7"/>
  <c r="AC103" i="7"/>
  <c r="P103" i="7"/>
  <c r="AL102" i="7"/>
  <c r="AC102" i="7"/>
  <c r="P102" i="7"/>
  <c r="AL101" i="7"/>
  <c r="AC101" i="7"/>
  <c r="P101" i="7"/>
  <c r="AL100" i="7"/>
  <c r="AC100" i="7"/>
  <c r="P100" i="7"/>
  <c r="AL99" i="7"/>
  <c r="AC99" i="7"/>
  <c r="P99" i="7"/>
  <c r="AL98" i="7"/>
  <c r="AC98" i="7"/>
  <c r="P98" i="7"/>
  <c r="AL97" i="7"/>
  <c r="AC97" i="7"/>
  <c r="P97" i="7"/>
  <c r="AL96" i="7"/>
  <c r="AC96" i="7"/>
  <c r="P96" i="7"/>
  <c r="AL95" i="7"/>
  <c r="AC95" i="7"/>
  <c r="P95" i="7"/>
  <c r="AL94" i="7"/>
  <c r="AC94" i="7"/>
  <c r="P94" i="7"/>
  <c r="AL93" i="7"/>
  <c r="AC93" i="7"/>
  <c r="P93" i="7"/>
  <c r="AL92" i="7"/>
  <c r="AC92" i="7"/>
  <c r="P92" i="7"/>
  <c r="AL91" i="7"/>
  <c r="AC91" i="7"/>
  <c r="P91" i="7"/>
  <c r="AL90" i="7"/>
  <c r="AC90" i="7"/>
  <c r="P90" i="7"/>
  <c r="AL89" i="7"/>
  <c r="AC89" i="7"/>
  <c r="P89" i="7"/>
  <c r="AL88" i="7"/>
  <c r="AC88" i="7"/>
  <c r="P88" i="7"/>
  <c r="AL87" i="7"/>
  <c r="AC87" i="7"/>
  <c r="P87" i="7"/>
  <c r="AL86" i="7"/>
  <c r="AC86" i="7"/>
  <c r="P86" i="7"/>
  <c r="AL85" i="7"/>
  <c r="AC85" i="7"/>
  <c r="P85" i="7"/>
  <c r="AL84" i="7"/>
  <c r="AC84" i="7"/>
  <c r="P84" i="7"/>
  <c r="AL83" i="7"/>
  <c r="AC83" i="7"/>
  <c r="P83" i="7"/>
  <c r="AL82" i="7"/>
  <c r="AC82" i="7"/>
  <c r="P82" i="7"/>
  <c r="AL81" i="7"/>
  <c r="AC81" i="7"/>
  <c r="P81" i="7"/>
  <c r="AL80" i="7"/>
  <c r="AC80" i="7"/>
  <c r="P80" i="7"/>
  <c r="AL79" i="7"/>
  <c r="AC79" i="7"/>
  <c r="P79" i="7"/>
  <c r="AL78" i="7"/>
  <c r="AC78" i="7"/>
  <c r="P78" i="7"/>
  <c r="AL77" i="7"/>
  <c r="AC77" i="7"/>
  <c r="P77" i="7"/>
  <c r="AL76" i="7"/>
  <c r="AC76" i="7"/>
  <c r="P76" i="7"/>
  <c r="AL75" i="7"/>
  <c r="AC75" i="7"/>
  <c r="P75" i="7"/>
  <c r="AL74" i="7"/>
  <c r="AC74" i="7"/>
  <c r="P74" i="7"/>
  <c r="AL73" i="7"/>
  <c r="AC73" i="7"/>
  <c r="P73" i="7"/>
  <c r="AL72" i="7"/>
  <c r="AC72" i="7"/>
  <c r="P72" i="7"/>
  <c r="AL71" i="7"/>
  <c r="AC71" i="7"/>
  <c r="P71" i="7"/>
  <c r="AL70" i="7"/>
  <c r="AC70" i="7"/>
  <c r="P70" i="7"/>
  <c r="AL69" i="7"/>
  <c r="AC69" i="7"/>
  <c r="P69" i="7"/>
  <c r="AL68" i="7"/>
  <c r="AC68" i="7"/>
  <c r="P68" i="7"/>
  <c r="AL67" i="7"/>
  <c r="AC67" i="7"/>
  <c r="P67" i="7"/>
  <c r="AL66" i="7"/>
  <c r="AC66" i="7"/>
  <c r="P66" i="7"/>
  <c r="AL65" i="7"/>
  <c r="AC65" i="7"/>
  <c r="P65" i="7"/>
  <c r="AL64" i="7"/>
  <c r="AC64" i="7"/>
  <c r="P64" i="7"/>
  <c r="AL63" i="7"/>
  <c r="AC63" i="7"/>
  <c r="P63" i="7"/>
  <c r="AL62" i="7"/>
  <c r="AC62" i="7"/>
  <c r="P62" i="7"/>
  <c r="AL61" i="7"/>
  <c r="AC61" i="7"/>
  <c r="P61" i="7"/>
  <c r="AL60" i="7"/>
  <c r="AC60" i="7"/>
  <c r="P60" i="7"/>
  <c r="AL59" i="7"/>
  <c r="AC59" i="7"/>
  <c r="P59" i="7"/>
  <c r="AL58" i="7"/>
  <c r="AC58" i="7"/>
  <c r="P58" i="7"/>
  <c r="AL57" i="7"/>
  <c r="AC57" i="7"/>
  <c r="P57" i="7"/>
  <c r="AL56" i="7"/>
  <c r="AC56" i="7"/>
  <c r="P56" i="7"/>
  <c r="AL55" i="7"/>
  <c r="AC55" i="7"/>
  <c r="P55" i="7"/>
  <c r="AL54" i="7"/>
  <c r="AC54" i="7"/>
  <c r="P54" i="7"/>
  <c r="AL53" i="7"/>
  <c r="AC53" i="7"/>
  <c r="P53" i="7"/>
  <c r="AL52" i="7"/>
  <c r="AC52" i="7"/>
  <c r="P52" i="7"/>
  <c r="AL51" i="7"/>
  <c r="AC51" i="7"/>
  <c r="P51" i="7"/>
  <c r="AL50" i="7"/>
  <c r="AC50" i="7"/>
  <c r="P50" i="7"/>
  <c r="AL49" i="7"/>
  <c r="AC49" i="7"/>
  <c r="P49" i="7"/>
  <c r="AL48" i="7"/>
  <c r="AC48" i="7"/>
  <c r="P48" i="7"/>
  <c r="AL47" i="7"/>
  <c r="AC47" i="7"/>
  <c r="P47" i="7"/>
  <c r="AL46" i="7"/>
  <c r="AC46" i="7"/>
  <c r="P46" i="7"/>
  <c r="AL45" i="7"/>
  <c r="AC45" i="7"/>
  <c r="P45" i="7"/>
  <c r="AL44" i="7"/>
  <c r="AC44" i="7"/>
  <c r="P44" i="7"/>
  <c r="AL43" i="7"/>
  <c r="AC43" i="7"/>
  <c r="P43" i="7"/>
  <c r="AL42" i="7"/>
  <c r="AC42" i="7"/>
  <c r="P42" i="7"/>
  <c r="AL41" i="7"/>
  <c r="AC41" i="7"/>
  <c r="P41" i="7"/>
  <c r="AL40" i="7"/>
  <c r="AC40" i="7"/>
  <c r="P40" i="7"/>
  <c r="AL39" i="7"/>
  <c r="AC39" i="7"/>
  <c r="P39" i="7"/>
  <c r="AL38" i="7"/>
  <c r="AC38" i="7"/>
  <c r="P38" i="7"/>
  <c r="AL37" i="7"/>
  <c r="AC37" i="7"/>
  <c r="P37" i="7"/>
  <c r="AL36" i="7"/>
  <c r="AC36" i="7"/>
  <c r="P36" i="7"/>
  <c r="AL35" i="7"/>
  <c r="AC35" i="7"/>
  <c r="P35" i="7"/>
  <c r="AL34" i="7"/>
  <c r="AC34" i="7"/>
  <c r="P34" i="7"/>
  <c r="AL33" i="7"/>
  <c r="AC33" i="7"/>
  <c r="P33" i="7"/>
  <c r="AL32" i="7"/>
  <c r="AC32" i="7"/>
  <c r="P32" i="7"/>
  <c r="AL31" i="7"/>
  <c r="AC31" i="7"/>
  <c r="P31" i="7"/>
  <c r="AL30" i="7"/>
  <c r="AC30" i="7"/>
  <c r="P30" i="7"/>
  <c r="AL29" i="7"/>
  <c r="AC29" i="7"/>
  <c r="P29" i="7"/>
  <c r="AL28" i="7"/>
  <c r="AC28" i="7"/>
  <c r="P28" i="7"/>
  <c r="AL27" i="7"/>
  <c r="AC27" i="7"/>
  <c r="P27" i="7"/>
  <c r="AL26" i="7"/>
  <c r="AC26" i="7"/>
  <c r="P26" i="7"/>
  <c r="AL25" i="7"/>
  <c r="AC25" i="7"/>
  <c r="P25" i="7"/>
  <c r="AL24" i="7"/>
  <c r="AC24" i="7"/>
  <c r="P24" i="7"/>
  <c r="AL23" i="7"/>
  <c r="AC23" i="7"/>
  <c r="P23" i="7"/>
  <c r="AL22" i="7"/>
  <c r="AC22" i="7"/>
  <c r="P22" i="7"/>
  <c r="AL21" i="7"/>
  <c r="AC21" i="7"/>
  <c r="P21" i="7"/>
  <c r="AL20" i="7"/>
  <c r="AC20" i="7"/>
  <c r="P20" i="7"/>
  <c r="AL19" i="7"/>
  <c r="AC19" i="7"/>
  <c r="P19" i="7"/>
  <c r="AL18" i="7"/>
  <c r="AC18" i="7"/>
  <c r="P18" i="7"/>
  <c r="AL17" i="7"/>
  <c r="AC17" i="7"/>
  <c r="P17" i="7"/>
  <c r="AL16" i="7"/>
  <c r="AC16" i="7"/>
  <c r="P16" i="7"/>
  <c r="AL15" i="7"/>
  <c r="AC15" i="7"/>
  <c r="P15" i="7"/>
  <c r="AL14" i="7"/>
  <c r="AC14" i="7"/>
  <c r="P14" i="7"/>
  <c r="AL13" i="7"/>
  <c r="AC13" i="7"/>
  <c r="P13" i="7"/>
  <c r="AL12" i="7"/>
  <c r="AC12" i="7"/>
  <c r="P12" i="7"/>
  <c r="AL11" i="7"/>
  <c r="AC11" i="7"/>
  <c r="P11" i="7"/>
  <c r="AL10" i="7"/>
  <c r="AC10" i="7"/>
  <c r="P10" i="7"/>
  <c r="AL9" i="7"/>
  <c r="AC9" i="7"/>
  <c r="P9" i="7"/>
  <c r="AL8" i="7"/>
  <c r="AC8" i="7"/>
  <c r="P8" i="7"/>
  <c r="AL7" i="7"/>
  <c r="AC7" i="7"/>
  <c r="P7" i="7"/>
  <c r="AL6" i="7"/>
  <c r="AC6" i="7"/>
  <c r="P6" i="7"/>
  <c r="I25" i="15" l="1"/>
  <c r="I33" i="15" s="1"/>
  <c r="I36" i="15" s="1"/>
  <c r="H101" i="14"/>
  <c r="E101" i="14"/>
  <c r="CH276" i="8"/>
  <c r="CH41" i="8"/>
  <c r="CH18" i="8"/>
  <c r="CH26" i="8"/>
  <c r="CH47" i="8"/>
  <c r="CH49" i="8"/>
  <c r="CH712" i="8"/>
  <c r="CH119" i="8"/>
  <c r="CH181" i="8"/>
  <c r="CH183" i="8"/>
  <c r="CH320" i="8"/>
  <c r="CH364" i="8"/>
  <c r="CH369" i="8"/>
  <c r="CH377" i="8"/>
  <c r="CH407" i="8"/>
  <c r="CH592" i="8"/>
  <c r="CH594" i="8"/>
  <c r="CH596" i="8"/>
  <c r="CH615" i="8"/>
  <c r="CH617" i="8"/>
  <c r="CH619" i="8"/>
  <c r="CH621" i="8"/>
  <c r="CH627" i="8"/>
  <c r="CH705" i="8"/>
  <c r="CH51" i="8"/>
  <c r="CH85" i="8"/>
  <c r="CH244" i="8"/>
  <c r="CH254" i="8"/>
  <c r="CH306" i="8"/>
  <c r="CH329" i="8"/>
  <c r="CH483" i="8"/>
  <c r="CH24" i="8"/>
  <c r="CH38" i="8"/>
  <c r="CH40" i="8"/>
  <c r="CH42" i="8"/>
  <c r="CH60" i="8"/>
  <c r="CH62" i="8"/>
  <c r="CH64" i="8"/>
  <c r="CH66" i="8"/>
  <c r="CH68" i="8"/>
  <c r="CH73" i="8"/>
  <c r="CH88" i="8"/>
  <c r="CH93" i="8"/>
  <c r="CH109" i="8"/>
  <c r="CH118" i="8"/>
  <c r="CH120" i="8"/>
  <c r="CH133" i="8"/>
  <c r="CH135" i="8"/>
  <c r="CH137" i="8"/>
  <c r="CH139" i="8"/>
  <c r="CH144" i="8"/>
  <c r="CH180" i="8"/>
  <c r="CH182" i="8"/>
  <c r="CH186" i="8"/>
  <c r="CH200" i="8"/>
  <c r="CH208" i="8"/>
  <c r="CH216" i="8"/>
  <c r="CH227" i="8"/>
  <c r="CH232" i="8"/>
  <c r="CH247" i="8"/>
  <c r="CH252" i="8"/>
  <c r="CH257" i="8"/>
  <c r="CH259" i="8"/>
  <c r="CH261" i="8"/>
  <c r="CH263" i="8"/>
  <c r="CH265" i="8"/>
  <c r="CH267" i="8"/>
  <c r="CH269" i="8"/>
  <c r="CH271" i="8"/>
  <c r="CH273" i="8"/>
  <c r="CH279" i="8"/>
  <c r="CH281" i="8"/>
  <c r="CH286" i="8"/>
  <c r="CH333" i="8"/>
  <c r="CH365" i="8"/>
  <c r="CH368" i="8"/>
  <c r="CH415" i="8"/>
  <c r="CH435" i="8"/>
  <c r="CH455" i="8"/>
  <c r="CH457" i="8"/>
  <c r="CH472" i="8"/>
  <c r="CH477" i="8"/>
  <c r="CH488" i="8"/>
  <c r="CH499" i="8"/>
  <c r="CH507" i="8"/>
  <c r="CH523" i="8"/>
  <c r="CH543" i="8"/>
  <c r="CH548" i="8"/>
  <c r="CH561" i="8"/>
  <c r="CH563" i="8"/>
  <c r="CH565" i="8"/>
  <c r="CH567" i="8"/>
  <c r="CH569" i="8"/>
  <c r="CH571" i="8"/>
  <c r="CH595" i="8"/>
  <c r="CH597" i="8"/>
  <c r="CH616" i="8"/>
  <c r="CH620" i="8"/>
  <c r="CH622" i="8"/>
  <c r="CH626" i="8"/>
  <c r="CH668" i="8"/>
  <c r="CH706" i="8"/>
  <c r="CH720" i="8"/>
  <c r="CH743" i="8"/>
  <c r="CH748" i="8"/>
  <c r="D24" i="8"/>
  <c r="D36" i="8"/>
  <c r="D48" i="8"/>
  <c r="D60" i="8"/>
  <c r="D76" i="8"/>
  <c r="D88" i="8"/>
  <c r="D104" i="8"/>
  <c r="D116" i="8"/>
  <c r="D128" i="8"/>
  <c r="D140" i="8"/>
  <c r="D152" i="8"/>
  <c r="D164" i="8"/>
  <c r="D176" i="8"/>
  <c r="D185" i="8"/>
  <c r="D188" i="8"/>
  <c r="D191" i="8"/>
  <c r="D194" i="8"/>
  <c r="D197" i="8"/>
  <c r="D200" i="8"/>
  <c r="D203" i="8"/>
  <c r="D206" i="8"/>
  <c r="D209" i="8"/>
  <c r="D212" i="8"/>
  <c r="D214" i="8"/>
  <c r="D217" i="8"/>
  <c r="D220" i="8"/>
  <c r="D224" i="8"/>
  <c r="D226" i="8"/>
  <c r="D229" i="8"/>
  <c r="D232" i="8"/>
  <c r="D235" i="8"/>
  <c r="D238" i="8"/>
  <c r="D241" i="8"/>
  <c r="D244" i="8"/>
  <c r="D247" i="8"/>
  <c r="D250" i="8"/>
  <c r="D253" i="8"/>
  <c r="D256" i="8"/>
  <c r="D259" i="8"/>
  <c r="D262" i="8"/>
  <c r="D265" i="8"/>
  <c r="D268" i="8"/>
  <c r="D271" i="8"/>
  <c r="D274" i="8"/>
  <c r="D277" i="8"/>
  <c r="D280" i="8"/>
  <c r="D283" i="8"/>
  <c r="D286" i="8"/>
  <c r="D289" i="8"/>
  <c r="D292" i="8"/>
  <c r="D295" i="8"/>
  <c r="D299" i="8"/>
  <c r="D302" i="8"/>
  <c r="D305" i="8"/>
  <c r="D308" i="8"/>
  <c r="D311" i="8"/>
  <c r="D315" i="8"/>
  <c r="D318" i="8"/>
  <c r="D322" i="8"/>
  <c r="D325" i="8"/>
  <c r="D328" i="8"/>
  <c r="D331" i="8"/>
  <c r="D333" i="8"/>
  <c r="D336" i="8"/>
  <c r="D339" i="8"/>
  <c r="D342" i="8"/>
  <c r="D345" i="8"/>
  <c r="D348" i="8"/>
  <c r="D350" i="8"/>
  <c r="D353" i="8"/>
  <c r="D356" i="8"/>
  <c r="D358" i="8"/>
  <c r="D360" i="8"/>
  <c r="D362" i="8"/>
  <c r="D364" i="8"/>
  <c r="D366" i="8"/>
  <c r="D369" i="8"/>
  <c r="D371" i="8"/>
  <c r="D373" i="8"/>
  <c r="D375" i="8"/>
  <c r="D377" i="8"/>
  <c r="D379" i="8"/>
  <c r="D381" i="8"/>
  <c r="D384" i="8"/>
  <c r="D387" i="8"/>
  <c r="D389" i="8"/>
  <c r="D391" i="8"/>
  <c r="D393" i="8"/>
  <c r="D395" i="8"/>
  <c r="D397" i="8"/>
  <c r="D399" i="8"/>
  <c r="D401" i="8"/>
  <c r="D403" i="8"/>
  <c r="D405" i="8"/>
  <c r="D407" i="8"/>
  <c r="D409" i="8"/>
  <c r="D411" i="8"/>
  <c r="D413" i="8"/>
  <c r="D415" i="8"/>
  <c r="D417" i="8"/>
  <c r="D419" i="8"/>
  <c r="D421" i="8"/>
  <c r="D423" i="8"/>
  <c r="D425" i="8"/>
  <c r="D427" i="8"/>
  <c r="D429" i="8"/>
  <c r="D430" i="8"/>
  <c r="D432" i="8"/>
  <c r="D433" i="8"/>
  <c r="D434" i="8"/>
  <c r="D436" i="8"/>
  <c r="D437" i="8"/>
  <c r="D438" i="8"/>
  <c r="D439" i="8"/>
  <c r="D440" i="8"/>
  <c r="D441" i="8"/>
  <c r="D442" i="8"/>
  <c r="D443" i="8"/>
  <c r="D444" i="8"/>
  <c r="D445" i="8"/>
  <c r="D446" i="8"/>
  <c r="D447" i="8"/>
  <c r="D448" i="8"/>
  <c r="D449" i="8"/>
  <c r="D450" i="8"/>
  <c r="D451" i="8"/>
  <c r="D452" i="8"/>
  <c r="D453" i="8"/>
  <c r="D454" i="8"/>
  <c r="D455" i="8"/>
  <c r="D456" i="8"/>
  <c r="D457" i="8"/>
  <c r="D458" i="8"/>
  <c r="D459" i="8"/>
  <c r="D460" i="8"/>
  <c r="D461" i="8"/>
  <c r="D462" i="8"/>
  <c r="D463" i="8"/>
  <c r="D465" i="8"/>
  <c r="D467" i="8"/>
  <c r="D469" i="8"/>
  <c r="D471" i="8"/>
  <c r="D474" i="8"/>
  <c r="D476" i="8"/>
  <c r="D478" i="8"/>
  <c r="D480" i="8"/>
  <c r="D482" i="8"/>
  <c r="D484" i="8"/>
  <c r="D486" i="8"/>
  <c r="D488" i="8"/>
  <c r="D489" i="8"/>
  <c r="D491" i="8"/>
  <c r="D492" i="8"/>
  <c r="D493" i="8"/>
  <c r="D495" i="8"/>
  <c r="D496" i="8"/>
  <c r="D497" i="8"/>
  <c r="D781" i="8"/>
  <c r="D782" i="8"/>
  <c r="D783" i="8"/>
  <c r="D786" i="8"/>
  <c r="D17" i="8"/>
  <c r="D21" i="8"/>
  <c r="D25" i="8"/>
  <c r="D29" i="8"/>
  <c r="D33" i="8"/>
  <c r="D37" i="8"/>
  <c r="D41" i="8"/>
  <c r="D45" i="8"/>
  <c r="D49" i="8"/>
  <c r="D53" i="8"/>
  <c r="D57" i="8"/>
  <c r="D61" i="8"/>
  <c r="D65" i="8"/>
  <c r="D69" i="8"/>
  <c r="D73" i="8"/>
  <c r="D77" i="8"/>
  <c r="D81" i="8"/>
  <c r="D85" i="8"/>
  <c r="D89" i="8"/>
  <c r="D93" i="8"/>
  <c r="D97" i="8"/>
  <c r="D101" i="8"/>
  <c r="D105" i="8"/>
  <c r="D109" i="8"/>
  <c r="D113" i="8"/>
  <c r="D117" i="8"/>
  <c r="D121" i="8"/>
  <c r="D125" i="8"/>
  <c r="D129" i="8"/>
  <c r="D133" i="8"/>
  <c r="D137" i="8"/>
  <c r="D141" i="8"/>
  <c r="D145" i="8"/>
  <c r="D149" i="8"/>
  <c r="D153" i="8"/>
  <c r="D157" i="8"/>
  <c r="D161" i="8"/>
  <c r="D165" i="8"/>
  <c r="D169" i="8"/>
  <c r="D173" i="8"/>
  <c r="D177" i="8"/>
  <c r="D181" i="8"/>
  <c r="D16" i="8"/>
  <c r="D28" i="8"/>
  <c r="D40" i="8"/>
  <c r="D52" i="8"/>
  <c r="D64" i="8"/>
  <c r="D72" i="8"/>
  <c r="D84" i="8"/>
  <c r="D100" i="8"/>
  <c r="D112" i="8"/>
  <c r="D124" i="8"/>
  <c r="D132" i="8"/>
  <c r="D144" i="8"/>
  <c r="D160" i="8"/>
  <c r="D172" i="8"/>
  <c r="D184" i="8"/>
  <c r="D186" i="8"/>
  <c r="D189" i="8"/>
  <c r="D192" i="8"/>
  <c r="D195" i="8"/>
  <c r="D198" i="8"/>
  <c r="D202" i="8"/>
  <c r="D205" i="8"/>
  <c r="D208" i="8"/>
  <c r="D211" i="8"/>
  <c r="D215" i="8"/>
  <c r="D218" i="8"/>
  <c r="D221" i="8"/>
  <c r="D223" i="8"/>
  <c r="D227" i="8"/>
  <c r="D230" i="8"/>
  <c r="D231" i="8"/>
  <c r="D236" i="8"/>
  <c r="D239" i="8"/>
  <c r="D242" i="8"/>
  <c r="D245" i="8"/>
  <c r="D248" i="8"/>
  <c r="D251" i="8"/>
  <c r="D255" i="8"/>
  <c r="D258" i="8"/>
  <c r="D260" i="8"/>
  <c r="D263" i="8"/>
  <c r="D266" i="8"/>
  <c r="D270" i="8"/>
  <c r="D273" i="8"/>
  <c r="D276" i="8"/>
  <c r="D279" i="8"/>
  <c r="D282" i="8"/>
  <c r="D285" i="8"/>
  <c r="D288" i="8"/>
  <c r="D291" i="8"/>
  <c r="D294" i="8"/>
  <c r="D297" i="8"/>
  <c r="D298" i="8"/>
  <c r="D301" i="8"/>
  <c r="D304" i="8"/>
  <c r="D307" i="8"/>
  <c r="D310" i="8"/>
  <c r="D313" i="8"/>
  <c r="D316" i="8"/>
  <c r="D319" i="8"/>
  <c r="D321" i="8"/>
  <c r="D324" i="8"/>
  <c r="D326" i="8"/>
  <c r="D329" i="8"/>
  <c r="D332" i="8"/>
  <c r="D335" i="8"/>
  <c r="D338" i="8"/>
  <c r="D341" i="8"/>
  <c r="D344" i="8"/>
  <c r="D346" i="8"/>
  <c r="D349" i="8"/>
  <c r="D352" i="8"/>
  <c r="D355" i="8"/>
  <c r="D357" i="8"/>
  <c r="D361" i="8"/>
  <c r="D363" i="8"/>
  <c r="D365" i="8"/>
  <c r="D367" i="8"/>
  <c r="D368" i="8"/>
  <c r="D370" i="8"/>
  <c r="D372" i="8"/>
  <c r="D374" i="8"/>
  <c r="D376" i="8"/>
  <c r="D378" i="8"/>
  <c r="D380" i="8"/>
  <c r="D382" i="8"/>
  <c r="D385" i="8"/>
  <c r="D386" i="8"/>
  <c r="D388" i="8"/>
  <c r="D390" i="8"/>
  <c r="D392" i="8"/>
  <c r="D394" i="8"/>
  <c r="D396" i="8"/>
  <c r="D398" i="8"/>
  <c r="D400" i="8"/>
  <c r="D402" i="8"/>
  <c r="D404" i="8"/>
  <c r="D406" i="8"/>
  <c r="D408" i="8"/>
  <c r="D410" i="8"/>
  <c r="D412" i="8"/>
  <c r="D414" i="8"/>
  <c r="D416" i="8"/>
  <c r="D418" i="8"/>
  <c r="D420" i="8"/>
  <c r="D422" i="8"/>
  <c r="D424" i="8"/>
  <c r="D426" i="8"/>
  <c r="D428" i="8"/>
  <c r="D431" i="8"/>
  <c r="D435" i="8"/>
  <c r="D464" i="8"/>
  <c r="D466" i="8"/>
  <c r="D468" i="8"/>
  <c r="D470" i="8"/>
  <c r="D472" i="8"/>
  <c r="D473" i="8"/>
  <c r="D475" i="8"/>
  <c r="D477" i="8"/>
  <c r="D479" i="8"/>
  <c r="D481" i="8"/>
  <c r="D483" i="8"/>
  <c r="D485" i="8"/>
  <c r="D487" i="8"/>
  <c r="D490" i="8"/>
  <c r="D494" i="8"/>
  <c r="D784" i="8"/>
  <c r="D18" i="8"/>
  <c r="D22" i="8"/>
  <c r="D26" i="8"/>
  <c r="D30" i="8"/>
  <c r="D34" i="8"/>
  <c r="D38" i="8"/>
  <c r="D42" i="8"/>
  <c r="D46" i="8"/>
  <c r="D50" i="8"/>
  <c r="D54" i="8"/>
  <c r="D58" i="8"/>
  <c r="D62" i="8"/>
  <c r="D66" i="8"/>
  <c r="D70" i="8"/>
  <c r="D74" i="8"/>
  <c r="D78" i="8"/>
  <c r="D82" i="8"/>
  <c r="D86" i="8"/>
  <c r="D90" i="8"/>
  <c r="D94" i="8"/>
  <c r="D98" i="8"/>
  <c r="D102" i="8"/>
  <c r="D106" i="8"/>
  <c r="D110" i="8"/>
  <c r="D114" i="8"/>
  <c r="D118" i="8"/>
  <c r="D122" i="8"/>
  <c r="D126" i="8"/>
  <c r="D130" i="8"/>
  <c r="D134" i="8"/>
  <c r="D138" i="8"/>
  <c r="D142" i="8"/>
  <c r="D146" i="8"/>
  <c r="D150" i="8"/>
  <c r="D154" i="8"/>
  <c r="D158" i="8"/>
  <c r="D162" i="8"/>
  <c r="D166" i="8"/>
  <c r="D170" i="8"/>
  <c r="D174" i="8"/>
  <c r="D178" i="8"/>
  <c r="D182" i="8"/>
  <c r="D20" i="8"/>
  <c r="D32" i="8"/>
  <c r="D44" i="8"/>
  <c r="D56" i="8"/>
  <c r="D68" i="8"/>
  <c r="D80" i="8"/>
  <c r="D92" i="8"/>
  <c r="D96" i="8"/>
  <c r="D108" i="8"/>
  <c r="D120" i="8"/>
  <c r="D136" i="8"/>
  <c r="D148" i="8"/>
  <c r="D156" i="8"/>
  <c r="D168" i="8"/>
  <c r="D180" i="8"/>
  <c r="D187" i="8"/>
  <c r="D190" i="8"/>
  <c r="D193" i="8"/>
  <c r="D196" i="8"/>
  <c r="D199" i="8"/>
  <c r="D201" i="8"/>
  <c r="D204" i="8"/>
  <c r="D207" i="8"/>
  <c r="D210" i="8"/>
  <c r="D213" i="8"/>
  <c r="D216" i="8"/>
  <c r="D219" i="8"/>
  <c r="D222" i="8"/>
  <c r="D225" i="8"/>
  <c r="D228" i="8"/>
  <c r="D233" i="8"/>
  <c r="D234" i="8"/>
  <c r="D237" i="8"/>
  <c r="D240" i="8"/>
  <c r="D243" i="8"/>
  <c r="D246" i="8"/>
  <c r="D249" i="8"/>
  <c r="D252" i="8"/>
  <c r="D254" i="8"/>
  <c r="D257" i="8"/>
  <c r="D261" i="8"/>
  <c r="D264" i="8"/>
  <c r="D267" i="8"/>
  <c r="D269" i="8"/>
  <c r="D272" i="8"/>
  <c r="D275" i="8"/>
  <c r="D278" i="8"/>
  <c r="D281" i="8"/>
  <c r="D284" i="8"/>
  <c r="D287" i="8"/>
  <c r="D290" i="8"/>
  <c r="D293" i="8"/>
  <c r="D296" i="8"/>
  <c r="D300" i="8"/>
  <c r="D303" i="8"/>
  <c r="D306" i="8"/>
  <c r="D309" i="8"/>
  <c r="D312" i="8"/>
  <c r="D314" i="8"/>
  <c r="D317" i="8"/>
  <c r="D320" i="8"/>
  <c r="D323" i="8"/>
  <c r="D327" i="8"/>
  <c r="D330" i="8"/>
  <c r="D334" i="8"/>
  <c r="D337" i="8"/>
  <c r="D340" i="8"/>
  <c r="D343" i="8"/>
  <c r="D347" i="8"/>
  <c r="D351" i="8"/>
  <c r="D354" i="8"/>
  <c r="D359" i="8"/>
  <c r="D383" i="8"/>
  <c r="D785" i="8"/>
  <c r="D15" i="8"/>
  <c r="D19" i="8"/>
  <c r="D23" i="8"/>
  <c r="D27" i="8"/>
  <c r="D31" i="8"/>
  <c r="D35" i="8"/>
  <c r="D39" i="8"/>
  <c r="D43" i="8"/>
  <c r="D47" i="8"/>
  <c r="D51" i="8"/>
  <c r="D55" i="8"/>
  <c r="D59" i="8"/>
  <c r="D63" i="8"/>
  <c r="D67" i="8"/>
  <c r="D71" i="8"/>
  <c r="D75" i="8"/>
  <c r="D79" i="8"/>
  <c r="D83" i="8"/>
  <c r="D87" i="8"/>
  <c r="D91" i="8"/>
  <c r="D95" i="8"/>
  <c r="D99" i="8"/>
  <c r="D103" i="8"/>
  <c r="D107" i="8"/>
  <c r="D111" i="8"/>
  <c r="D115" i="8"/>
  <c r="D119" i="8"/>
  <c r="D123" i="8"/>
  <c r="D127" i="8"/>
  <c r="D131" i="8"/>
  <c r="D135" i="8"/>
  <c r="D139" i="8"/>
  <c r="D143" i="8"/>
  <c r="D147" i="8"/>
  <c r="D151" i="8"/>
  <c r="D155" i="8"/>
  <c r="D159" i="8"/>
  <c r="D163" i="8"/>
  <c r="D167" i="8"/>
  <c r="D171" i="8"/>
  <c r="D175" i="8"/>
  <c r="D179" i="8"/>
  <c r="D498" i="8"/>
  <c r="D499" i="8"/>
  <c r="D500" i="8"/>
  <c r="D501" i="8"/>
  <c r="D502" i="8"/>
  <c r="D503" i="8"/>
  <c r="D504" i="8"/>
  <c r="D505" i="8"/>
  <c r="D506" i="8"/>
  <c r="D507" i="8"/>
  <c r="D508" i="8"/>
  <c r="D509" i="8"/>
  <c r="D510" i="8"/>
  <c r="D511" i="8"/>
  <c r="D512" i="8"/>
  <c r="D513" i="8"/>
  <c r="D515" i="8"/>
  <c r="D516" i="8"/>
  <c r="D517" i="8"/>
  <c r="D518" i="8"/>
  <c r="D519" i="8"/>
  <c r="D520" i="8"/>
  <c r="D521" i="8"/>
  <c r="D522" i="8"/>
  <c r="D523" i="8"/>
  <c r="D524" i="8"/>
  <c r="D525" i="8"/>
  <c r="D526" i="8"/>
  <c r="D527" i="8"/>
  <c r="D528" i="8"/>
  <c r="D529" i="8"/>
  <c r="D530" i="8"/>
  <c r="D531" i="8"/>
  <c r="D532" i="8"/>
  <c r="D533" i="8"/>
  <c r="D534" i="8"/>
  <c r="D535" i="8"/>
  <c r="D536" i="8"/>
  <c r="D537" i="8"/>
  <c r="D538" i="8"/>
  <c r="D539" i="8"/>
  <c r="D540" i="8"/>
  <c r="D541" i="8"/>
  <c r="D542" i="8"/>
  <c r="D543" i="8"/>
  <c r="D544" i="8"/>
  <c r="D545" i="8"/>
  <c r="D546" i="8"/>
  <c r="D547" i="8"/>
  <c r="D548" i="8"/>
  <c r="D549" i="8"/>
  <c r="D550" i="8"/>
  <c r="D551" i="8"/>
  <c r="D552" i="8"/>
  <c r="D553" i="8"/>
  <c r="D554" i="8"/>
  <c r="D555" i="8"/>
  <c r="D556" i="8"/>
  <c r="D557" i="8"/>
  <c r="D558" i="8"/>
  <c r="D559" i="8"/>
  <c r="D560" i="8"/>
  <c r="D561" i="8"/>
  <c r="D562" i="8"/>
  <c r="D563" i="8"/>
  <c r="D564" i="8"/>
  <c r="D565" i="8"/>
  <c r="D566" i="8"/>
  <c r="D567" i="8"/>
  <c r="D568" i="8"/>
  <c r="D569" i="8"/>
  <c r="D570" i="8"/>
  <c r="D571" i="8"/>
  <c r="D572" i="8"/>
  <c r="D573" i="8"/>
  <c r="D574" i="8"/>
  <c r="D575" i="8"/>
  <c r="D576" i="8"/>
  <c r="D577" i="8"/>
  <c r="D578" i="8"/>
  <c r="D579" i="8"/>
  <c r="D580" i="8"/>
  <c r="D581" i="8"/>
  <c r="D582" i="8"/>
  <c r="D583" i="8"/>
  <c r="D584" i="8"/>
  <c r="D585" i="8"/>
  <c r="D586" i="8"/>
  <c r="D587" i="8"/>
  <c r="D588" i="8"/>
  <c r="D589" i="8"/>
  <c r="D590" i="8"/>
  <c r="D591" i="8"/>
  <c r="D592" i="8"/>
  <c r="D593" i="8"/>
  <c r="D594" i="8"/>
  <c r="D595" i="8"/>
  <c r="D596" i="8"/>
  <c r="D597" i="8"/>
  <c r="D598" i="8"/>
  <c r="D599" i="8"/>
  <c r="D600" i="8"/>
  <c r="D601" i="8"/>
  <c r="D602" i="8"/>
  <c r="D603" i="8"/>
  <c r="D604" i="8"/>
  <c r="D605" i="8"/>
  <c r="D606" i="8"/>
  <c r="D607" i="8"/>
  <c r="D608" i="8"/>
  <c r="D609" i="8"/>
  <c r="D610" i="8"/>
  <c r="D611" i="8"/>
  <c r="D612" i="8"/>
  <c r="D613" i="8"/>
  <c r="D614" i="8"/>
  <c r="D615" i="8"/>
  <c r="D616" i="8"/>
  <c r="D617" i="8"/>
  <c r="D618" i="8"/>
  <c r="D619" i="8"/>
  <c r="D620" i="8"/>
  <c r="D621" i="8"/>
  <c r="D622" i="8"/>
  <c r="D623" i="8"/>
  <c r="D624" i="8"/>
  <c r="D625" i="8"/>
  <c r="D626" i="8"/>
  <c r="D627" i="8"/>
  <c r="D628" i="8"/>
  <c r="D629" i="8"/>
  <c r="D630" i="8"/>
  <c r="D631" i="8"/>
  <c r="D632" i="8"/>
  <c r="D633" i="8"/>
  <c r="D634" i="8"/>
  <c r="D635" i="8"/>
  <c r="D636" i="8"/>
  <c r="D637" i="8"/>
  <c r="D638" i="8"/>
  <c r="D639" i="8"/>
  <c r="D640" i="8"/>
  <c r="D641" i="8"/>
  <c r="D642" i="8"/>
  <c r="D643" i="8"/>
  <c r="D644" i="8"/>
  <c r="D645" i="8"/>
  <c r="D646" i="8"/>
  <c r="D647" i="8"/>
  <c r="D648" i="8"/>
  <c r="D649" i="8"/>
  <c r="D650" i="8"/>
  <c r="D651" i="8"/>
  <c r="D652" i="8"/>
  <c r="D653" i="8"/>
  <c r="D654" i="8"/>
  <c r="D655" i="8"/>
  <c r="D656" i="8"/>
  <c r="D657" i="8"/>
  <c r="D658" i="8"/>
  <c r="D659" i="8"/>
  <c r="D660" i="8"/>
  <c r="D661" i="8"/>
  <c r="D662" i="8"/>
  <c r="D663" i="8"/>
  <c r="D664" i="8"/>
  <c r="D665" i="8"/>
  <c r="D666" i="8"/>
  <c r="D667" i="8"/>
  <c r="D668" i="8"/>
  <c r="D669" i="8"/>
  <c r="D670" i="8"/>
  <c r="D671" i="8"/>
  <c r="D672" i="8"/>
  <c r="D673" i="8"/>
  <c r="D674" i="8"/>
  <c r="D675" i="8"/>
  <c r="D676" i="8"/>
  <c r="D677" i="8"/>
  <c r="D678" i="8"/>
  <c r="D679" i="8"/>
  <c r="D680" i="8"/>
  <c r="D681" i="8"/>
  <c r="D682" i="8"/>
  <c r="D683" i="8"/>
  <c r="D684" i="8"/>
  <c r="D685" i="8"/>
  <c r="D686" i="8"/>
  <c r="D687" i="8"/>
  <c r="D688" i="8"/>
  <c r="D689" i="8"/>
  <c r="D690" i="8"/>
  <c r="D691" i="8"/>
  <c r="D692" i="8"/>
  <c r="D693" i="8"/>
  <c r="D694" i="8"/>
  <c r="D695" i="8"/>
  <c r="D696" i="8"/>
  <c r="D697" i="8"/>
  <c r="D698" i="8"/>
  <c r="D699" i="8"/>
  <c r="D700" i="8"/>
  <c r="D701" i="8"/>
  <c r="D702" i="8"/>
  <c r="D703" i="8"/>
  <c r="D704" i="8"/>
  <c r="D705" i="8"/>
  <c r="D706" i="8"/>
  <c r="D707" i="8"/>
  <c r="D708" i="8"/>
  <c r="D709" i="8"/>
  <c r="D710" i="8"/>
  <c r="D711" i="8"/>
  <c r="D712" i="8"/>
  <c r="D713" i="8"/>
  <c r="D714" i="8"/>
  <c r="D715" i="8"/>
  <c r="D716" i="8"/>
  <c r="D717" i="8"/>
  <c r="D718" i="8"/>
  <c r="D719" i="8"/>
  <c r="D720" i="8"/>
  <c r="D721" i="8"/>
  <c r="D722" i="8"/>
  <c r="D723" i="8"/>
  <c r="D724" i="8"/>
  <c r="D725" i="8"/>
  <c r="D726" i="8"/>
  <c r="D727" i="8"/>
  <c r="D728" i="8"/>
  <c r="D729" i="8"/>
  <c r="D730" i="8"/>
  <c r="D731" i="8"/>
  <c r="D732" i="8"/>
  <c r="D733" i="8"/>
  <c r="D734" i="8"/>
  <c r="D735" i="8"/>
  <c r="D736" i="8"/>
  <c r="D737" i="8"/>
  <c r="D738" i="8"/>
  <c r="D739" i="8"/>
  <c r="D740" i="8"/>
  <c r="D741" i="8"/>
  <c r="D742" i="8"/>
  <c r="D743" i="8"/>
  <c r="D744" i="8"/>
  <c r="D745" i="8"/>
  <c r="D746" i="8"/>
  <c r="D747" i="8"/>
  <c r="D748" i="8"/>
  <c r="D749" i="8"/>
  <c r="D750" i="8"/>
  <c r="D751" i="8"/>
  <c r="D752" i="8"/>
  <c r="D753" i="8"/>
  <c r="D754" i="8"/>
  <c r="D755" i="8"/>
  <c r="D756" i="8"/>
  <c r="D757" i="8"/>
  <c r="D758" i="8"/>
  <c r="D759" i="8"/>
  <c r="D760" i="8"/>
  <c r="D761" i="8"/>
  <c r="D762" i="8"/>
  <c r="D763" i="8"/>
  <c r="D764" i="8"/>
  <c r="D765" i="8"/>
  <c r="D766" i="8"/>
  <c r="D767" i="8"/>
  <c r="D768" i="8"/>
  <c r="D769" i="8"/>
  <c r="D770" i="8"/>
  <c r="D771" i="8"/>
  <c r="D772" i="8"/>
  <c r="D773" i="8"/>
  <c r="D774" i="8"/>
  <c r="D775" i="8"/>
  <c r="D776" i="8"/>
  <c r="D777" i="8"/>
  <c r="D778" i="8"/>
  <c r="D779" i="8"/>
  <c r="Q771" i="7"/>
  <c r="AD771" i="7"/>
  <c r="AD6" i="7"/>
  <c r="Q8" i="7"/>
  <c r="Q6" i="7"/>
  <c r="AD9" i="7"/>
  <c r="AD10" i="7"/>
  <c r="Q13" i="7"/>
  <c r="AD14" i="7"/>
  <c r="Q17" i="7"/>
  <c r="Q18" i="7"/>
  <c r="AD19" i="7"/>
  <c r="Q22" i="7"/>
  <c r="AD23" i="7"/>
  <c r="Q26" i="7"/>
  <c r="AD27" i="7"/>
  <c r="Q30" i="7"/>
  <c r="AD31" i="7"/>
  <c r="Q34" i="7"/>
  <c r="AD35" i="7"/>
  <c r="Q38" i="7"/>
  <c r="AD39" i="7"/>
  <c r="Q42" i="7"/>
  <c r="AD43" i="7"/>
  <c r="Q46" i="7"/>
  <c r="AD47" i="7"/>
  <c r="Q51" i="7"/>
  <c r="AD52" i="7"/>
  <c r="Q55" i="7"/>
  <c r="AD56" i="7"/>
  <c r="Q59" i="7"/>
  <c r="AD60" i="7"/>
  <c r="Q63" i="7"/>
  <c r="AD64" i="7"/>
  <c r="Q67" i="7"/>
  <c r="AD68" i="7"/>
  <c r="Q71" i="7"/>
  <c r="AD72" i="7"/>
  <c r="Q75" i="7"/>
  <c r="AD76" i="7"/>
  <c r="Q79" i="7"/>
  <c r="AD80" i="7"/>
  <c r="Q84" i="7"/>
  <c r="AD85" i="7"/>
  <c r="Q88" i="7"/>
  <c r="AD89" i="7"/>
  <c r="Q92" i="7"/>
  <c r="AD93" i="7"/>
  <c r="Q96" i="7"/>
  <c r="AD97" i="7"/>
  <c r="Q100" i="7"/>
  <c r="AD101" i="7"/>
  <c r="Q104" i="7"/>
  <c r="AD105" i="7"/>
  <c r="Q108" i="7"/>
  <c r="AD109" i="7"/>
  <c r="AD110" i="7"/>
  <c r="Q113" i="7"/>
  <c r="AD114" i="7"/>
  <c r="Q117" i="7"/>
  <c r="AD118" i="7"/>
  <c r="Q121" i="7"/>
  <c r="AD122" i="7"/>
  <c r="Q125" i="7"/>
  <c r="Q126" i="7"/>
  <c r="AD127" i="7"/>
  <c r="Q130" i="7"/>
  <c r="AD131" i="7"/>
  <c r="Q134" i="7"/>
  <c r="AD135" i="7"/>
  <c r="Q138" i="7"/>
  <c r="AD139" i="7"/>
  <c r="Q142" i="7"/>
  <c r="AD143" i="7"/>
  <c r="Q146" i="7"/>
  <c r="AD147" i="7"/>
  <c r="Q150" i="7"/>
  <c r="AD151" i="7"/>
  <c r="Q154" i="7"/>
  <c r="AD155" i="7"/>
  <c r="Q158" i="7"/>
  <c r="AD159" i="7"/>
  <c r="Q162" i="7"/>
  <c r="AD163" i="7"/>
  <c r="Q166" i="7"/>
  <c r="AD167" i="7"/>
  <c r="Q170" i="7"/>
  <c r="AD171" i="7"/>
  <c r="AD7" i="7"/>
  <c r="Q11" i="7"/>
  <c r="AD12" i="7"/>
  <c r="Q15" i="7"/>
  <c r="AD16" i="7"/>
  <c r="Q20" i="7"/>
  <c r="AD21" i="7"/>
  <c r="Q24" i="7"/>
  <c r="AD25" i="7"/>
  <c r="Q28" i="7"/>
  <c r="AD29" i="7"/>
  <c r="Q32" i="7"/>
  <c r="AD33" i="7"/>
  <c r="Q36" i="7"/>
  <c r="AD37" i="7"/>
  <c r="Q40" i="7"/>
  <c r="AD41" i="7"/>
  <c r="Q44" i="7"/>
  <c r="AD45" i="7"/>
  <c r="Q48" i="7"/>
  <c r="AD49" i="7"/>
  <c r="AD50" i="7"/>
  <c r="Q53" i="7"/>
  <c r="AD54" i="7"/>
  <c r="Q57" i="7"/>
  <c r="AD58" i="7"/>
  <c r="Q61" i="7"/>
  <c r="AD62" i="7"/>
  <c r="Q65" i="7"/>
  <c r="AD66" i="7"/>
  <c r="Q69" i="7"/>
  <c r="AD70" i="7"/>
  <c r="Q73" i="7"/>
  <c r="AD74" i="7"/>
  <c r="Q77" i="7"/>
  <c r="AD78" i="7"/>
  <c r="Q81" i="7"/>
  <c r="Q82" i="7"/>
  <c r="AD83" i="7"/>
  <c r="Q86" i="7"/>
  <c r="AD87" i="7"/>
  <c r="Q90" i="7"/>
  <c r="AD91" i="7"/>
  <c r="Q94" i="7"/>
  <c r="AD95" i="7"/>
  <c r="Q98" i="7"/>
  <c r="AD99" i="7"/>
  <c r="Q102" i="7"/>
  <c r="AD103" i="7"/>
  <c r="Q106" i="7"/>
  <c r="AD107" i="7"/>
  <c r="Q111" i="7"/>
  <c r="AD112" i="7"/>
  <c r="Q115" i="7"/>
  <c r="AD116" i="7"/>
  <c r="Q119" i="7"/>
  <c r="AD120" i="7"/>
  <c r="Q123" i="7"/>
  <c r="AD124" i="7"/>
  <c r="Q128" i="7"/>
  <c r="AD129" i="7"/>
  <c r="Q132" i="7"/>
  <c r="AD133" i="7"/>
  <c r="Q136" i="7"/>
  <c r="AD137" i="7"/>
  <c r="Q140" i="7"/>
  <c r="AD141" i="7"/>
  <c r="Q144" i="7"/>
  <c r="AD145" i="7"/>
  <c r="Q148" i="7"/>
  <c r="AD149" i="7"/>
  <c r="Q152" i="7"/>
  <c r="AD153" i="7"/>
  <c r="Q156" i="7"/>
  <c r="AD157" i="7"/>
  <c r="Q160" i="7"/>
  <c r="AD161" i="7"/>
  <c r="Q164" i="7"/>
  <c r="AD165" i="7"/>
  <c r="Q168" i="7"/>
  <c r="AD169" i="7"/>
  <c r="Q172" i="7"/>
  <c r="AD173" i="7"/>
  <c r="AD174" i="7"/>
  <c r="Q175" i="7"/>
  <c r="Q176" i="7"/>
  <c r="Q177" i="7"/>
  <c r="Q178" i="7"/>
  <c r="Q179" i="7"/>
  <c r="Q180" i="7"/>
  <c r="Q181" i="7"/>
  <c r="Q182" i="7"/>
  <c r="Q183" i="7"/>
  <c r="Q184" i="7"/>
  <c r="Q185" i="7"/>
  <c r="Q186" i="7"/>
  <c r="Q187" i="7"/>
  <c r="Q188" i="7"/>
  <c r="Q189" i="7"/>
  <c r="Q190" i="7"/>
  <c r="Q191" i="7"/>
  <c r="Q192" i="7"/>
  <c r="Q193" i="7"/>
  <c r="Q194" i="7"/>
  <c r="Q195" i="7"/>
  <c r="Q196" i="7"/>
  <c r="Q197" i="7"/>
  <c r="Q198" i="7"/>
  <c r="Q199" i="7"/>
  <c r="Q200" i="7"/>
  <c r="Q201" i="7"/>
  <c r="Q202" i="7"/>
  <c r="Q203" i="7"/>
  <c r="Q204" i="7"/>
  <c r="Q205" i="7"/>
  <c r="Q206" i="7"/>
  <c r="Q207" i="7"/>
  <c r="Q208" i="7"/>
  <c r="Q209" i="7"/>
  <c r="Q210" i="7"/>
  <c r="Q211" i="7"/>
  <c r="Q212" i="7"/>
  <c r="Q213" i="7"/>
  <c r="Q214" i="7"/>
  <c r="Q215" i="7"/>
  <c r="Q216" i="7"/>
  <c r="Q217" i="7"/>
  <c r="Q218" i="7"/>
  <c r="Q219" i="7"/>
  <c r="Q220" i="7"/>
  <c r="Q221" i="7"/>
  <c r="Q222" i="7"/>
  <c r="Q223" i="7"/>
  <c r="Q224" i="7"/>
  <c r="Q225" i="7"/>
  <c r="Q226" i="7"/>
  <c r="Q227" i="7"/>
  <c r="Q228" i="7"/>
  <c r="Q229" i="7"/>
  <c r="Q230" i="7"/>
  <c r="Q231" i="7"/>
  <c r="Q232" i="7"/>
  <c r="Q233" i="7"/>
  <c r="Q234" i="7"/>
  <c r="Q235" i="7"/>
  <c r="Q236" i="7"/>
  <c r="Q237" i="7"/>
  <c r="Q238" i="7"/>
  <c r="Q239" i="7"/>
  <c r="Q240" i="7"/>
  <c r="Q241" i="7"/>
  <c r="Q242" i="7"/>
  <c r="Q243" i="7"/>
  <c r="Q244" i="7"/>
  <c r="Q245" i="7"/>
  <c r="Q246" i="7"/>
  <c r="Q247" i="7"/>
  <c r="Q248" i="7"/>
  <c r="Q9" i="7"/>
  <c r="Q10" i="7"/>
  <c r="AD11" i="7"/>
  <c r="Q14" i="7"/>
  <c r="AD15" i="7"/>
  <c r="Q19" i="7"/>
  <c r="AD20" i="7"/>
  <c r="Q23" i="7"/>
  <c r="AD24" i="7"/>
  <c r="Q27" i="7"/>
  <c r="AD28" i="7"/>
  <c r="Q31" i="7"/>
  <c r="AD32" i="7"/>
  <c r="Q35" i="7"/>
  <c r="AD36" i="7"/>
  <c r="Q39" i="7"/>
  <c r="AD40" i="7"/>
  <c r="Q43" i="7"/>
  <c r="AD44" i="7"/>
  <c r="Q47" i="7"/>
  <c r="AD48" i="7"/>
  <c r="Q52" i="7"/>
  <c r="AD53" i="7"/>
  <c r="Q56" i="7"/>
  <c r="AD57" i="7"/>
  <c r="Q60" i="7"/>
  <c r="AD61" i="7"/>
  <c r="Q64" i="7"/>
  <c r="AD65" i="7"/>
  <c r="Q68" i="7"/>
  <c r="AD69" i="7"/>
  <c r="Q72" i="7"/>
  <c r="AD73" i="7"/>
  <c r="Q76" i="7"/>
  <c r="AD77" i="7"/>
  <c r="Q80" i="7"/>
  <c r="AD81" i="7"/>
  <c r="AD82" i="7"/>
  <c r="Q85" i="7"/>
  <c r="AD86" i="7"/>
  <c r="Q89" i="7"/>
  <c r="AD90" i="7"/>
  <c r="Q93" i="7"/>
  <c r="AD94" i="7"/>
  <c r="Q97" i="7"/>
  <c r="AD98" i="7"/>
  <c r="Q101" i="7"/>
  <c r="AD102" i="7"/>
  <c r="Q105" i="7"/>
  <c r="AD106" i="7"/>
  <c r="Q109" i="7"/>
  <c r="Q110" i="7"/>
  <c r="AD111" i="7"/>
  <c r="Q114" i="7"/>
  <c r="AD115" i="7"/>
  <c r="Q118" i="7"/>
  <c r="AD119" i="7"/>
  <c r="Q122" i="7"/>
  <c r="AD123" i="7"/>
  <c r="Q127" i="7"/>
  <c r="AD128" i="7"/>
  <c r="Q131" i="7"/>
  <c r="AD132" i="7"/>
  <c r="Q135" i="7"/>
  <c r="AD136" i="7"/>
  <c r="Q139" i="7"/>
  <c r="AD140" i="7"/>
  <c r="Q143" i="7"/>
  <c r="AD144" i="7"/>
  <c r="Q147" i="7"/>
  <c r="AD148" i="7"/>
  <c r="Q151" i="7"/>
  <c r="AD152" i="7"/>
  <c r="Q155" i="7"/>
  <c r="AD156" i="7"/>
  <c r="Q159" i="7"/>
  <c r="AD160" i="7"/>
  <c r="Q163" i="7"/>
  <c r="AD164" i="7"/>
  <c r="Q167" i="7"/>
  <c r="AD168" i="7"/>
  <c r="Q171" i="7"/>
  <c r="AD172" i="7"/>
  <c r="AD175" i="7"/>
  <c r="AD176" i="7"/>
  <c r="AD177" i="7"/>
  <c r="AD178" i="7"/>
  <c r="AD179" i="7"/>
  <c r="AD180" i="7"/>
  <c r="AD181" i="7"/>
  <c r="AD182" i="7"/>
  <c r="AD183" i="7"/>
  <c r="AD184" i="7"/>
  <c r="AD185" i="7"/>
  <c r="AD186" i="7"/>
  <c r="AD187" i="7"/>
  <c r="AD188" i="7"/>
  <c r="AD189" i="7"/>
  <c r="AD190" i="7"/>
  <c r="AD191" i="7"/>
  <c r="AD192" i="7"/>
  <c r="AD193" i="7"/>
  <c r="AD194" i="7"/>
  <c r="AD195" i="7"/>
  <c r="AD196" i="7"/>
  <c r="AD197" i="7"/>
  <c r="AD198" i="7"/>
  <c r="AD199" i="7"/>
  <c r="AD200" i="7"/>
  <c r="AD201" i="7"/>
  <c r="AD202" i="7"/>
  <c r="AD203" i="7"/>
  <c r="AD204" i="7"/>
  <c r="AD205" i="7"/>
  <c r="AD206" i="7"/>
  <c r="AD207" i="7"/>
  <c r="AD208" i="7"/>
  <c r="AD209" i="7"/>
  <c r="AD210" i="7"/>
  <c r="AD211" i="7"/>
  <c r="AD212" i="7"/>
  <c r="AD213" i="7"/>
  <c r="AD214" i="7"/>
  <c r="AD215" i="7"/>
  <c r="AD216" i="7"/>
  <c r="AD217" i="7"/>
  <c r="AD218" i="7"/>
  <c r="AD219" i="7"/>
  <c r="AD220" i="7"/>
  <c r="AD221" i="7"/>
  <c r="AD222" i="7"/>
  <c r="AD223" i="7"/>
  <c r="AD224" i="7"/>
  <c r="AD225" i="7"/>
  <c r="AD226" i="7"/>
  <c r="AD227" i="7"/>
  <c r="AD228" i="7"/>
  <c r="AD229" i="7"/>
  <c r="AD230" i="7"/>
  <c r="AD231" i="7"/>
  <c r="AD232" i="7"/>
  <c r="AD233" i="7"/>
  <c r="AD234" i="7"/>
  <c r="AD235" i="7"/>
  <c r="AD236" i="7"/>
  <c r="AD237" i="7"/>
  <c r="AD238" i="7"/>
  <c r="AD239" i="7"/>
  <c r="AD240" i="7"/>
  <c r="AD241" i="7"/>
  <c r="AD242" i="7"/>
  <c r="AD243" i="7"/>
  <c r="AD244" i="7"/>
  <c r="AD245" i="7"/>
  <c r="AD246" i="7"/>
  <c r="AD247" i="7"/>
  <c r="AD248" i="7"/>
  <c r="AD249" i="7"/>
  <c r="AD250" i="7"/>
  <c r="AD251" i="7"/>
  <c r="AD252" i="7"/>
  <c r="AD253" i="7"/>
  <c r="AD254" i="7"/>
  <c r="AD255" i="7"/>
  <c r="AD256" i="7"/>
  <c r="AD257" i="7"/>
  <c r="AD258" i="7"/>
  <c r="AD259" i="7"/>
  <c r="AD260" i="7"/>
  <c r="AD261" i="7"/>
  <c r="AD262" i="7"/>
  <c r="AD263" i="7"/>
  <c r="AD264" i="7"/>
  <c r="AD265" i="7"/>
  <c r="Q249" i="7"/>
  <c r="Q250" i="7"/>
  <c r="Q251" i="7"/>
  <c r="Q252" i="7"/>
  <c r="Q253" i="7"/>
  <c r="Q254" i="7"/>
  <c r="Q255" i="7"/>
  <c r="Q256" i="7"/>
  <c r="Q257" i="7"/>
  <c r="Q258" i="7"/>
  <c r="Q259" i="7"/>
  <c r="Q260" i="7"/>
  <c r="Q261" i="7"/>
  <c r="Q262" i="7"/>
  <c r="Q263" i="7"/>
  <c r="Q264" i="7"/>
  <c r="Q265" i="7"/>
  <c r="Q266" i="7"/>
  <c r="Q267" i="7"/>
  <c r="Q268" i="7"/>
  <c r="Q269" i="7"/>
  <c r="Q270" i="7"/>
  <c r="Q271" i="7"/>
  <c r="Q272" i="7"/>
  <c r="Q273" i="7"/>
  <c r="Q274" i="7"/>
  <c r="Q275" i="7"/>
  <c r="Q276" i="7"/>
  <c r="Q277" i="7"/>
  <c r="Q278" i="7"/>
  <c r="Q279" i="7"/>
  <c r="Q280" i="7"/>
  <c r="Q281" i="7"/>
  <c r="Q282" i="7"/>
  <c r="Q283" i="7"/>
  <c r="Q284" i="7"/>
  <c r="Q285" i="7"/>
  <c r="Q286" i="7"/>
  <c r="Q287" i="7"/>
  <c r="Q288" i="7"/>
  <c r="Q289" i="7"/>
  <c r="Q290" i="7"/>
  <c r="Q291" i="7"/>
  <c r="Q292" i="7"/>
  <c r="Q293" i="7"/>
  <c r="Q294" i="7"/>
  <c r="Q295" i="7"/>
  <c r="Q296" i="7"/>
  <c r="Q297" i="7"/>
  <c r="Q298" i="7"/>
  <c r="Q299" i="7"/>
  <c r="Q300" i="7"/>
  <c r="Q301" i="7"/>
  <c r="Q302" i="7"/>
  <c r="Q303" i="7"/>
  <c r="Q304" i="7"/>
  <c r="Q305" i="7"/>
  <c r="Q306" i="7"/>
  <c r="Q307" i="7"/>
  <c r="Q308" i="7"/>
  <c r="Q309" i="7"/>
  <c r="Q310" i="7"/>
  <c r="Q311" i="7"/>
  <c r="Q312" i="7"/>
  <c r="Q313" i="7"/>
  <c r="Q314" i="7"/>
  <c r="Q315" i="7"/>
  <c r="Q316" i="7"/>
  <c r="Q317" i="7"/>
  <c r="Q318" i="7"/>
  <c r="Q319" i="7"/>
  <c r="Q320" i="7"/>
  <c r="Q321" i="7"/>
  <c r="Q322" i="7"/>
  <c r="Q323" i="7"/>
  <c r="Q324" i="7"/>
  <c r="Q325" i="7"/>
  <c r="Q326" i="7"/>
  <c r="Q327" i="7"/>
  <c r="Q328" i="7"/>
  <c r="Q329" i="7"/>
  <c r="Q330" i="7"/>
  <c r="Q331" i="7"/>
  <c r="Q332" i="7"/>
  <c r="Q333" i="7"/>
  <c r="Q334" i="7"/>
  <c r="Q335" i="7"/>
  <c r="Q336" i="7"/>
  <c r="Q337" i="7"/>
  <c r="Q338" i="7"/>
  <c r="Q339" i="7"/>
  <c r="Q340" i="7"/>
  <c r="Q341" i="7"/>
  <c r="Q342" i="7"/>
  <c r="Q343" i="7"/>
  <c r="Q344" i="7"/>
  <c r="Q345" i="7"/>
  <c r="Q346" i="7"/>
  <c r="Q347" i="7"/>
  <c r="Q348" i="7"/>
  <c r="Q349" i="7"/>
  <c r="Q350" i="7"/>
  <c r="Q351" i="7"/>
  <c r="Q352" i="7"/>
  <c r="Q353" i="7"/>
  <c r="Q354" i="7"/>
  <c r="Q355" i="7"/>
  <c r="Q356" i="7"/>
  <c r="Q357" i="7"/>
  <c r="Q358" i="7"/>
  <c r="Q359" i="7"/>
  <c r="Q360" i="7"/>
  <c r="Q361" i="7"/>
  <c r="Q362" i="7"/>
  <c r="Q363" i="7"/>
  <c r="Q364" i="7"/>
  <c r="Q365" i="7"/>
  <c r="Q366" i="7"/>
  <c r="Q367" i="7"/>
  <c r="Q368" i="7"/>
  <c r="Q369" i="7"/>
  <c r="Q370" i="7"/>
  <c r="Q371" i="7"/>
  <c r="Q372" i="7"/>
  <c r="Q373" i="7"/>
  <c r="Q374" i="7"/>
  <c r="Q375" i="7"/>
  <c r="Q376" i="7"/>
  <c r="Q377" i="7"/>
  <c r="Q378" i="7"/>
  <c r="Q379" i="7"/>
  <c r="Q380" i="7"/>
  <c r="Q381" i="7"/>
  <c r="Q382" i="7"/>
  <c r="Q383" i="7"/>
  <c r="Q384" i="7"/>
  <c r="Q385" i="7"/>
  <c r="Q386" i="7"/>
  <c r="Q387" i="7"/>
  <c r="Q388" i="7"/>
  <c r="Q389" i="7"/>
  <c r="Q390" i="7"/>
  <c r="Q391" i="7"/>
  <c r="Q392" i="7"/>
  <c r="Q393" i="7"/>
  <c r="Q394" i="7"/>
  <c r="Q395" i="7"/>
  <c r="Q396" i="7"/>
  <c r="Q397" i="7"/>
  <c r="Q398" i="7"/>
  <c r="Q399" i="7"/>
  <c r="Q400" i="7"/>
  <c r="Q401" i="7"/>
  <c r="Q402" i="7"/>
  <c r="Q403" i="7"/>
  <c r="Q404" i="7"/>
  <c r="Q405" i="7"/>
  <c r="Q406" i="7"/>
  <c r="Q407" i="7"/>
  <c r="Q408" i="7"/>
  <c r="Q409" i="7"/>
  <c r="Q410" i="7"/>
  <c r="Q411" i="7"/>
  <c r="Q412" i="7"/>
  <c r="Q413" i="7"/>
  <c r="Q414" i="7"/>
  <c r="Q415" i="7"/>
  <c r="Q416" i="7"/>
  <c r="Q417" i="7"/>
  <c r="Q418" i="7"/>
  <c r="Q419" i="7"/>
  <c r="Q420" i="7"/>
  <c r="Q421" i="7"/>
  <c r="Q422" i="7"/>
  <c r="Q423" i="7"/>
  <c r="Q424" i="7"/>
  <c r="Q425" i="7"/>
  <c r="Q426" i="7"/>
  <c r="Q427" i="7"/>
  <c r="Q428" i="7"/>
  <c r="Q429" i="7"/>
  <c r="Q430" i="7"/>
  <c r="Q431" i="7"/>
  <c r="Q432" i="7"/>
  <c r="Q433" i="7"/>
  <c r="Q434" i="7"/>
  <c r="Q435" i="7"/>
  <c r="Q436" i="7"/>
  <c r="AD266" i="7"/>
  <c r="AD267" i="7"/>
  <c r="AD268" i="7"/>
  <c r="AD269" i="7"/>
  <c r="AD270" i="7"/>
  <c r="AD271" i="7"/>
  <c r="AD272" i="7"/>
  <c r="AD273" i="7"/>
  <c r="AD274" i="7"/>
  <c r="AD275" i="7"/>
  <c r="AD276" i="7"/>
  <c r="AD277" i="7"/>
  <c r="AD278" i="7"/>
  <c r="AD279" i="7"/>
  <c r="AD280" i="7"/>
  <c r="AD281" i="7"/>
  <c r="AD282" i="7"/>
  <c r="AD283" i="7"/>
  <c r="AD284" i="7"/>
  <c r="AD285" i="7"/>
  <c r="AD286" i="7"/>
  <c r="AD287" i="7"/>
  <c r="AD288" i="7"/>
  <c r="AD289" i="7"/>
  <c r="AD290" i="7"/>
  <c r="AD291" i="7"/>
  <c r="AD292" i="7"/>
  <c r="AD293" i="7"/>
  <c r="AD294" i="7"/>
  <c r="AD295" i="7"/>
  <c r="AD296" i="7"/>
  <c r="AD297" i="7"/>
  <c r="AD298" i="7"/>
  <c r="AD299" i="7"/>
  <c r="AD300" i="7"/>
  <c r="AD301" i="7"/>
  <c r="AD302" i="7"/>
  <c r="AD303" i="7"/>
  <c r="AD304" i="7"/>
  <c r="AD305" i="7"/>
  <c r="AD306" i="7"/>
  <c r="AD307" i="7"/>
  <c r="AD308" i="7"/>
  <c r="AD309" i="7"/>
  <c r="AD310" i="7"/>
  <c r="AD311" i="7"/>
  <c r="AD312" i="7"/>
  <c r="AD313" i="7"/>
  <c r="AD314" i="7"/>
  <c r="AD315" i="7"/>
  <c r="AD316" i="7"/>
  <c r="AD317" i="7"/>
  <c r="AD318" i="7"/>
  <c r="AD319" i="7"/>
  <c r="AD320" i="7"/>
  <c r="AD321" i="7"/>
  <c r="AD322" i="7"/>
  <c r="AD323" i="7"/>
  <c r="AD324" i="7"/>
  <c r="AD325" i="7"/>
  <c r="AD326" i="7"/>
  <c r="AD327" i="7"/>
  <c r="AD328" i="7"/>
  <c r="AD329" i="7"/>
  <c r="AD330" i="7"/>
  <c r="AD331" i="7"/>
  <c r="AD332" i="7"/>
  <c r="AD333" i="7"/>
  <c r="AD334" i="7"/>
  <c r="AD335" i="7"/>
  <c r="AD336" i="7"/>
  <c r="AD337" i="7"/>
  <c r="AD338" i="7"/>
  <c r="AD339" i="7"/>
  <c r="AD340" i="7"/>
  <c r="AD341" i="7"/>
  <c r="AD342" i="7"/>
  <c r="AD343" i="7"/>
  <c r="AD344" i="7"/>
  <c r="AD345" i="7"/>
  <c r="AD346" i="7"/>
  <c r="AD347" i="7"/>
  <c r="AD348" i="7"/>
  <c r="AD349" i="7"/>
  <c r="AD350" i="7"/>
  <c r="AD351" i="7"/>
  <c r="AD352" i="7"/>
  <c r="AD353" i="7"/>
  <c r="AD354" i="7"/>
  <c r="AD355" i="7"/>
  <c r="AD356" i="7"/>
  <c r="AD357" i="7"/>
  <c r="AD358" i="7"/>
  <c r="AD359" i="7"/>
  <c r="AD360" i="7"/>
  <c r="AD361" i="7"/>
  <c r="AD362" i="7"/>
  <c r="AD363" i="7"/>
  <c r="AD364" i="7"/>
  <c r="AD365" i="7"/>
  <c r="AD366" i="7"/>
  <c r="AD367" i="7"/>
  <c r="AD368" i="7"/>
  <c r="AD369" i="7"/>
  <c r="AD370" i="7"/>
  <c r="AD371" i="7"/>
  <c r="AD372" i="7"/>
  <c r="AD373" i="7"/>
  <c r="AD374" i="7"/>
  <c r="AD375" i="7"/>
  <c r="AD376" i="7"/>
  <c r="AD377" i="7"/>
  <c r="AD378" i="7"/>
  <c r="AD379" i="7"/>
  <c r="AD380" i="7"/>
  <c r="AD381" i="7"/>
  <c r="AD382" i="7"/>
  <c r="AD383" i="7"/>
  <c r="AD384" i="7"/>
  <c r="AD385" i="7"/>
  <c r="AD386" i="7"/>
  <c r="AD387" i="7"/>
  <c r="AD388" i="7"/>
  <c r="AD389" i="7"/>
  <c r="AD390" i="7"/>
  <c r="AD391" i="7"/>
  <c r="AD392" i="7"/>
  <c r="AD393" i="7"/>
  <c r="AD394" i="7"/>
  <c r="AD395" i="7"/>
  <c r="AD396" i="7"/>
  <c r="AD397" i="7"/>
  <c r="AD398" i="7"/>
  <c r="AD399" i="7"/>
  <c r="AD400" i="7"/>
  <c r="AD401" i="7"/>
  <c r="AD402" i="7"/>
  <c r="AD403" i="7"/>
  <c r="AD404" i="7"/>
  <c r="AD405" i="7"/>
  <c r="AD406" i="7"/>
  <c r="AD407" i="7"/>
  <c r="AD408" i="7"/>
  <c r="AD409" i="7"/>
  <c r="AD410" i="7"/>
  <c r="AD411" i="7"/>
  <c r="AD412" i="7"/>
  <c r="AD413" i="7"/>
  <c r="AD414" i="7"/>
  <c r="AD415" i="7"/>
  <c r="AD416" i="7"/>
  <c r="AD417" i="7"/>
  <c r="AD418" i="7"/>
  <c r="AD419" i="7"/>
  <c r="AD420" i="7"/>
  <c r="AD421" i="7"/>
  <c r="AD422" i="7"/>
  <c r="AD423" i="7"/>
  <c r="AD424" i="7"/>
  <c r="AD425" i="7"/>
  <c r="AD426" i="7"/>
  <c r="AD427" i="7"/>
  <c r="AD428" i="7"/>
  <c r="AD429" i="7"/>
  <c r="AD430" i="7"/>
  <c r="AD431" i="7"/>
  <c r="AD432" i="7"/>
  <c r="AD433" i="7"/>
  <c r="AD434" i="7"/>
  <c r="AD435" i="7"/>
  <c r="AD436" i="7"/>
  <c r="AD437" i="7"/>
  <c r="AD438" i="7"/>
  <c r="AD439" i="7"/>
  <c r="AD440" i="7"/>
  <c r="AD441" i="7"/>
  <c r="AD442" i="7"/>
  <c r="AD443" i="7"/>
  <c r="AD444" i="7"/>
  <c r="AD445" i="7"/>
  <c r="AD446" i="7"/>
  <c r="AD447" i="7"/>
  <c r="AD448" i="7"/>
  <c r="AD449" i="7"/>
  <c r="AD450" i="7"/>
  <c r="AD451" i="7"/>
  <c r="AD452" i="7"/>
  <c r="AD453" i="7"/>
  <c r="AD454" i="7"/>
  <c r="AD455" i="7"/>
  <c r="AD456" i="7"/>
  <c r="AD457" i="7"/>
  <c r="AD458" i="7"/>
  <c r="AD459" i="7"/>
  <c r="AD460" i="7"/>
  <c r="AD461" i="7"/>
  <c r="AD462" i="7"/>
  <c r="AD463" i="7"/>
  <c r="AD464" i="7"/>
  <c r="AD465" i="7"/>
  <c r="AD466" i="7"/>
  <c r="AD467" i="7"/>
  <c r="AD468" i="7"/>
  <c r="AD469" i="7"/>
  <c r="AD470" i="7"/>
  <c r="AD471" i="7"/>
  <c r="AD472" i="7"/>
  <c r="AD473" i="7"/>
  <c r="AD474" i="7"/>
  <c r="AD475" i="7"/>
  <c r="AD476" i="7"/>
  <c r="AD477" i="7"/>
  <c r="AD478" i="7"/>
  <c r="AD479" i="7"/>
  <c r="AD480" i="7"/>
  <c r="AD481" i="7"/>
  <c r="AD482" i="7"/>
  <c r="AD483" i="7"/>
  <c r="AD484" i="7"/>
  <c r="AD485" i="7"/>
  <c r="AD486" i="7"/>
  <c r="AD487" i="7"/>
  <c r="AD488" i="7"/>
  <c r="AD489" i="7"/>
  <c r="AD490" i="7"/>
  <c r="AD491" i="7"/>
  <c r="AD492" i="7"/>
  <c r="AD493" i="7"/>
  <c r="AD494" i="7"/>
  <c r="AD495" i="7"/>
  <c r="AD496" i="7"/>
  <c r="AD497" i="7"/>
  <c r="AD498" i="7"/>
  <c r="AD499" i="7"/>
  <c r="AD500" i="7"/>
  <c r="AD501" i="7"/>
  <c r="AD502" i="7"/>
  <c r="AD503" i="7"/>
  <c r="AD504" i="7"/>
  <c r="AD505" i="7"/>
  <c r="AD506" i="7"/>
  <c r="AD507" i="7"/>
  <c r="AD508" i="7"/>
  <c r="AD509" i="7"/>
  <c r="AD510" i="7"/>
  <c r="AD511" i="7"/>
  <c r="AD512" i="7"/>
  <c r="AD513" i="7"/>
  <c r="AD514" i="7"/>
  <c r="AD515" i="7"/>
  <c r="AD516" i="7"/>
  <c r="AD517" i="7"/>
  <c r="AD518" i="7"/>
  <c r="AD519" i="7"/>
  <c r="AD520" i="7"/>
  <c r="AD521" i="7"/>
  <c r="AD522" i="7"/>
  <c r="AD523" i="7"/>
  <c r="AD524" i="7"/>
  <c r="AD525" i="7"/>
  <c r="AD526" i="7"/>
  <c r="AD527" i="7"/>
  <c r="AD528" i="7"/>
  <c r="AD529" i="7"/>
  <c r="AD530" i="7"/>
  <c r="AD531" i="7"/>
  <c r="AD532" i="7"/>
  <c r="AD533" i="7"/>
  <c r="AD534" i="7"/>
  <c r="AD535" i="7"/>
  <c r="AD536" i="7"/>
  <c r="AD537" i="7"/>
  <c r="AD538" i="7"/>
  <c r="AD539" i="7"/>
  <c r="AD540" i="7"/>
  <c r="AD541" i="7"/>
  <c r="AD542" i="7"/>
  <c r="AD543" i="7"/>
  <c r="AD544" i="7"/>
  <c r="AD545" i="7"/>
  <c r="AD546" i="7"/>
  <c r="AD547" i="7"/>
  <c r="AD548" i="7"/>
  <c r="AD549" i="7"/>
  <c r="AD550" i="7"/>
  <c r="AD551" i="7"/>
  <c r="AD552" i="7"/>
  <c r="AD553" i="7"/>
  <c r="AD554" i="7"/>
  <c r="AD555" i="7"/>
  <c r="AD556" i="7"/>
  <c r="AD557" i="7"/>
  <c r="AD558" i="7"/>
  <c r="AD559" i="7"/>
  <c r="AD560" i="7"/>
  <c r="AD561" i="7"/>
  <c r="AD562" i="7"/>
  <c r="AD563" i="7"/>
  <c r="AD564" i="7"/>
  <c r="AD565" i="7"/>
  <c r="AD566" i="7"/>
  <c r="AD567" i="7"/>
  <c r="AD568" i="7"/>
  <c r="AD569" i="7"/>
  <c r="AD570" i="7"/>
  <c r="AD571" i="7"/>
  <c r="AD572" i="7"/>
  <c r="AD573" i="7"/>
  <c r="AD574" i="7"/>
  <c r="AD575" i="7"/>
  <c r="AD576" i="7"/>
  <c r="AD577" i="7"/>
  <c r="AD578" i="7"/>
  <c r="AD579" i="7"/>
  <c r="AD580" i="7"/>
  <c r="AD581" i="7"/>
  <c r="AD582" i="7"/>
  <c r="AD583" i="7"/>
  <c r="AD584" i="7"/>
  <c r="AD585" i="7"/>
  <c r="AD586" i="7"/>
  <c r="AD587" i="7"/>
  <c r="AD588" i="7"/>
  <c r="AD589" i="7"/>
  <c r="AD590" i="7"/>
  <c r="AD591" i="7"/>
  <c r="AD592" i="7"/>
  <c r="AD593" i="7"/>
  <c r="AD594" i="7"/>
  <c r="AD595" i="7"/>
  <c r="AD596" i="7"/>
  <c r="AD597" i="7"/>
  <c r="AD598" i="7"/>
  <c r="AD599" i="7"/>
  <c r="AD600" i="7"/>
  <c r="AD601" i="7"/>
  <c r="AD602" i="7"/>
  <c r="AD603" i="7"/>
  <c r="AD604" i="7"/>
  <c r="AD605" i="7"/>
  <c r="AD606" i="7"/>
  <c r="Q7" i="7"/>
  <c r="AD8" i="7"/>
  <c r="Q12" i="7"/>
  <c r="AD13" i="7"/>
  <c r="Q16" i="7"/>
  <c r="AD17" i="7"/>
  <c r="AD18" i="7"/>
  <c r="Q21" i="7"/>
  <c r="AD22" i="7"/>
  <c r="Q25" i="7"/>
  <c r="AD26" i="7"/>
  <c r="Q29" i="7"/>
  <c r="AD30" i="7"/>
  <c r="Q33" i="7"/>
  <c r="AD34" i="7"/>
  <c r="Q37" i="7"/>
  <c r="AD38" i="7"/>
  <c r="Q41" i="7"/>
  <c r="AD42" i="7"/>
  <c r="Q45" i="7"/>
  <c r="AD46" i="7"/>
  <c r="Q49" i="7"/>
  <c r="Q50" i="7"/>
  <c r="AD51" i="7"/>
  <c r="Q54" i="7"/>
  <c r="AD55" i="7"/>
  <c r="Q58" i="7"/>
  <c r="AD59" i="7"/>
  <c r="Q62" i="7"/>
  <c r="AD63" i="7"/>
  <c r="Q66" i="7"/>
  <c r="AD67" i="7"/>
  <c r="Q70" i="7"/>
  <c r="AD71" i="7"/>
  <c r="Q74" i="7"/>
  <c r="AD75" i="7"/>
  <c r="Q78" i="7"/>
  <c r="AD79" i="7"/>
  <c r="Q83" i="7"/>
  <c r="AD84" i="7"/>
  <c r="Q87" i="7"/>
  <c r="AD88" i="7"/>
  <c r="Q91" i="7"/>
  <c r="AD92" i="7"/>
  <c r="Q95" i="7"/>
  <c r="AD96" i="7"/>
  <c r="Q99" i="7"/>
  <c r="AD100" i="7"/>
  <c r="Q103" i="7"/>
  <c r="AD104" i="7"/>
  <c r="Q107" i="7"/>
  <c r="AD108" i="7"/>
  <c r="Q112" i="7"/>
  <c r="AD113" i="7"/>
  <c r="Q116" i="7"/>
  <c r="AD117" i="7"/>
  <c r="Q120" i="7"/>
  <c r="AD121" i="7"/>
  <c r="Q124" i="7"/>
  <c r="AD125" i="7"/>
  <c r="AD126" i="7"/>
  <c r="Q129" i="7"/>
  <c r="AD130" i="7"/>
  <c r="Q133" i="7"/>
  <c r="AD134" i="7"/>
  <c r="Q137" i="7"/>
  <c r="AD138" i="7"/>
  <c r="Q141" i="7"/>
  <c r="AD142" i="7"/>
  <c r="Q145" i="7"/>
  <c r="AD146" i="7"/>
  <c r="Q149" i="7"/>
  <c r="AD150" i="7"/>
  <c r="Q153" i="7"/>
  <c r="AD154" i="7"/>
  <c r="Q157" i="7"/>
  <c r="AD158" i="7"/>
  <c r="Q161" i="7"/>
  <c r="AD162" i="7"/>
  <c r="Q165" i="7"/>
  <c r="AD166" i="7"/>
  <c r="Q169" i="7"/>
  <c r="AD170" i="7"/>
  <c r="Q173" i="7"/>
  <c r="Q174" i="7"/>
  <c r="Q437" i="7"/>
  <c r="Q438" i="7"/>
  <c r="Q439" i="7"/>
  <c r="Q440" i="7"/>
  <c r="Q441" i="7"/>
  <c r="Q442" i="7"/>
  <c r="Q443" i="7"/>
  <c r="Q444" i="7"/>
  <c r="Q445" i="7"/>
  <c r="Q446" i="7"/>
  <c r="Q447" i="7"/>
  <c r="Q448" i="7"/>
  <c r="Q449" i="7"/>
  <c r="Q450" i="7"/>
  <c r="Q451" i="7"/>
  <c r="Q452" i="7"/>
  <c r="Q453" i="7"/>
  <c r="Q454" i="7"/>
  <c r="Q455" i="7"/>
  <c r="Q456" i="7"/>
  <c r="Q457" i="7"/>
  <c r="Q458" i="7"/>
  <c r="Q459" i="7"/>
  <c r="Q460" i="7"/>
  <c r="Q461" i="7"/>
  <c r="Q462" i="7"/>
  <c r="Q463" i="7"/>
  <c r="Q464" i="7"/>
  <c r="Q465" i="7"/>
  <c r="Q466" i="7"/>
  <c r="Q467" i="7"/>
  <c r="Q468" i="7"/>
  <c r="Q469" i="7"/>
  <c r="Q470" i="7"/>
  <c r="Q471" i="7"/>
  <c r="Q472" i="7"/>
  <c r="Q473" i="7"/>
  <c r="Q474" i="7"/>
  <c r="Q475" i="7"/>
  <c r="Q476" i="7"/>
  <c r="Q477" i="7"/>
  <c r="Q478" i="7"/>
  <c r="Q479" i="7"/>
  <c r="Q480" i="7"/>
  <c r="Q481" i="7"/>
  <c r="Q482" i="7"/>
  <c r="Q483" i="7"/>
  <c r="Q484" i="7"/>
  <c r="Q485" i="7"/>
  <c r="Q486" i="7"/>
  <c r="Q487" i="7"/>
  <c r="Q488" i="7"/>
  <c r="Q489" i="7"/>
  <c r="Q490" i="7"/>
  <c r="Q491" i="7"/>
  <c r="Q492" i="7"/>
  <c r="Q493" i="7"/>
  <c r="Q494" i="7"/>
  <c r="Q495" i="7"/>
  <c r="Q496" i="7"/>
  <c r="Q497" i="7"/>
  <c r="Q498" i="7"/>
  <c r="Q499" i="7"/>
  <c r="Q500" i="7"/>
  <c r="Q501" i="7"/>
  <c r="Q502" i="7"/>
  <c r="Q503" i="7"/>
  <c r="Q504" i="7"/>
  <c r="Q505" i="7"/>
  <c r="Q506" i="7"/>
  <c r="Q507" i="7"/>
  <c r="Q508" i="7"/>
  <c r="Q509" i="7"/>
  <c r="Q510" i="7"/>
  <c r="Q511" i="7"/>
  <c r="Q512" i="7"/>
  <c r="Q513" i="7"/>
  <c r="Q514" i="7"/>
  <c r="Q515" i="7"/>
  <c r="Q516" i="7"/>
  <c r="Q517" i="7"/>
  <c r="Q518" i="7"/>
  <c r="Q519" i="7"/>
  <c r="Q520" i="7"/>
  <c r="Q521" i="7"/>
  <c r="Q522" i="7"/>
  <c r="Q523" i="7"/>
  <c r="Q524" i="7"/>
  <c r="Q525" i="7"/>
  <c r="Q526" i="7"/>
  <c r="Q527" i="7"/>
  <c r="Q528" i="7"/>
  <c r="Q529" i="7"/>
  <c r="Q530" i="7"/>
  <c r="Q531" i="7"/>
  <c r="Q532" i="7"/>
  <c r="Q533" i="7"/>
  <c r="Q534" i="7"/>
  <c r="Q535" i="7"/>
  <c r="Q536" i="7"/>
  <c r="Q537" i="7"/>
  <c r="Q538" i="7"/>
  <c r="Q539" i="7"/>
  <c r="Q540" i="7"/>
  <c r="Q541" i="7"/>
  <c r="Q542" i="7"/>
  <c r="Q543" i="7"/>
  <c r="Q544" i="7"/>
  <c r="Q545" i="7"/>
  <c r="Q546" i="7"/>
  <c r="Q547" i="7"/>
  <c r="Q548" i="7"/>
  <c r="Q549" i="7"/>
  <c r="Q550" i="7"/>
  <c r="Q551" i="7"/>
  <c r="Q552" i="7"/>
  <c r="Q553" i="7"/>
  <c r="Q554" i="7"/>
  <c r="Q555" i="7"/>
  <c r="Q556" i="7"/>
  <c r="Q557" i="7"/>
  <c r="Q558" i="7"/>
  <c r="Q559" i="7"/>
  <c r="Q560" i="7"/>
  <c r="Q561" i="7"/>
  <c r="Q562" i="7"/>
  <c r="Q563" i="7"/>
  <c r="Q564" i="7"/>
  <c r="Q565" i="7"/>
  <c r="Q566" i="7"/>
  <c r="Q567" i="7"/>
  <c r="Q568" i="7"/>
  <c r="Q569" i="7"/>
  <c r="Q570" i="7"/>
  <c r="Q571" i="7"/>
  <c r="Q572" i="7"/>
  <c r="Q573" i="7"/>
  <c r="Q574" i="7"/>
  <c r="Q575" i="7"/>
  <c r="Q576" i="7"/>
  <c r="Q577" i="7"/>
  <c r="Q578" i="7"/>
  <c r="Q579" i="7"/>
  <c r="Q580" i="7"/>
  <c r="Q581" i="7"/>
  <c r="Q582" i="7"/>
  <c r="Q583" i="7"/>
  <c r="Q584" i="7"/>
  <c r="Q585" i="7"/>
  <c r="Q586" i="7"/>
  <c r="Q587" i="7"/>
  <c r="Q588" i="7"/>
  <c r="Q589" i="7"/>
  <c r="Q590" i="7"/>
  <c r="Q591" i="7"/>
  <c r="Q592" i="7"/>
  <c r="Q593" i="7"/>
  <c r="Q594" i="7"/>
  <c r="Q595" i="7"/>
  <c r="Q596" i="7"/>
  <c r="Q597" i="7"/>
  <c r="Q598" i="7"/>
  <c r="Q599" i="7"/>
  <c r="Q600" i="7"/>
  <c r="Q601" i="7"/>
  <c r="Q602" i="7"/>
  <c r="Q603" i="7"/>
  <c r="Q604" i="7"/>
  <c r="Q605" i="7"/>
  <c r="Q606" i="7"/>
  <c r="Q607" i="7"/>
  <c r="Q608" i="7"/>
  <c r="Q609" i="7"/>
  <c r="Q610" i="7"/>
  <c r="Q611" i="7"/>
  <c r="Q612" i="7"/>
  <c r="Q613" i="7"/>
  <c r="Q614" i="7"/>
  <c r="Q615" i="7"/>
  <c r="Q616" i="7"/>
  <c r="Q617" i="7"/>
  <c r="Q618" i="7"/>
  <c r="Q619" i="7"/>
  <c r="Q620" i="7"/>
  <c r="Q621" i="7"/>
  <c r="Q622" i="7"/>
  <c r="Q623" i="7"/>
  <c r="Q624" i="7"/>
  <c r="Q625" i="7"/>
  <c r="Q626" i="7"/>
  <c r="Q627" i="7"/>
  <c r="Q628" i="7"/>
  <c r="Q629" i="7"/>
  <c r="Q630" i="7"/>
  <c r="Q631" i="7"/>
  <c r="Q632" i="7"/>
  <c r="Q633" i="7"/>
  <c r="Q634" i="7"/>
  <c r="Q635" i="7"/>
  <c r="Q636" i="7"/>
  <c r="Q637" i="7"/>
  <c r="Q638" i="7"/>
  <c r="Q639" i="7"/>
  <c r="Q640" i="7"/>
  <c r="Q641" i="7"/>
  <c r="Q642" i="7"/>
  <c r="Q643" i="7"/>
  <c r="Q644" i="7"/>
  <c r="Q645" i="7"/>
  <c r="Q646" i="7"/>
  <c r="Q647" i="7"/>
  <c r="Q648" i="7"/>
  <c r="Q649" i="7"/>
  <c r="Q650" i="7"/>
  <c r="Q651" i="7"/>
  <c r="Q652" i="7"/>
  <c r="Q653" i="7"/>
  <c r="Q654" i="7"/>
  <c r="Q655" i="7"/>
  <c r="Q656" i="7"/>
  <c r="Q657" i="7"/>
  <c r="Q658" i="7"/>
  <c r="Q659" i="7"/>
  <c r="Q660" i="7"/>
  <c r="Q661" i="7"/>
  <c r="Q662" i="7"/>
  <c r="Q663" i="7"/>
  <c r="Q664" i="7"/>
  <c r="Q665" i="7"/>
  <c r="Q666" i="7"/>
  <c r="Q667" i="7"/>
  <c r="Q668" i="7"/>
  <c r="Q669" i="7"/>
  <c r="Q670" i="7"/>
  <c r="Q671" i="7"/>
  <c r="Q672" i="7"/>
  <c r="Q673" i="7"/>
  <c r="Q674" i="7"/>
  <c r="Q675" i="7"/>
  <c r="Q676" i="7"/>
  <c r="Q677" i="7"/>
  <c r="Q678" i="7"/>
  <c r="Q679" i="7"/>
  <c r="Q680" i="7"/>
  <c r="Q681" i="7"/>
  <c r="Q682" i="7"/>
  <c r="Q683" i="7"/>
  <c r="Q684" i="7"/>
  <c r="Q685" i="7"/>
  <c r="Q686" i="7"/>
  <c r="Q687" i="7"/>
  <c r="Q688" i="7"/>
  <c r="Q689" i="7"/>
  <c r="Q690" i="7"/>
  <c r="Q691" i="7"/>
  <c r="Q692" i="7"/>
  <c r="Q693" i="7"/>
  <c r="Q694" i="7"/>
  <c r="Q695" i="7"/>
  <c r="Q696" i="7"/>
  <c r="Q697" i="7"/>
  <c r="Q698" i="7"/>
  <c r="Q699" i="7"/>
  <c r="Q700" i="7"/>
  <c r="Q701" i="7"/>
  <c r="Q702" i="7"/>
  <c r="Q703" i="7"/>
  <c r="Q704" i="7"/>
  <c r="Q705" i="7"/>
  <c r="Q706" i="7"/>
  <c r="Q707" i="7"/>
  <c r="Q708" i="7"/>
  <c r="Q709" i="7"/>
  <c r="Q710" i="7"/>
  <c r="Q711" i="7"/>
  <c r="Q712" i="7"/>
  <c r="Q713" i="7"/>
  <c r="Q714" i="7"/>
  <c r="Q715" i="7"/>
  <c r="Q716" i="7"/>
  <c r="Q717" i="7"/>
  <c r="Q718" i="7"/>
  <c r="Q719" i="7"/>
  <c r="Q720" i="7"/>
  <c r="Q721" i="7"/>
  <c r="Q722" i="7"/>
  <c r="Q723" i="7"/>
  <c r="Q724" i="7"/>
  <c r="Q725" i="7"/>
  <c r="Q726" i="7"/>
  <c r="Q727" i="7"/>
  <c r="Q728" i="7"/>
  <c r="Q729" i="7"/>
  <c r="Q730" i="7"/>
  <c r="Q731" i="7"/>
  <c r="Q732" i="7"/>
  <c r="Q733" i="7"/>
  <c r="Q734" i="7"/>
  <c r="Q735" i="7"/>
  <c r="Q736" i="7"/>
  <c r="Q737" i="7"/>
  <c r="Q738" i="7"/>
  <c r="Q739" i="7"/>
  <c r="Q740" i="7"/>
  <c r="Q741" i="7"/>
  <c r="Q742" i="7"/>
  <c r="Q743" i="7"/>
  <c r="Q744" i="7"/>
  <c r="Q745" i="7"/>
  <c r="Q746" i="7"/>
  <c r="Q747" i="7"/>
  <c r="Q748" i="7"/>
  <c r="Q749" i="7"/>
  <c r="Q750" i="7"/>
  <c r="Q751" i="7"/>
  <c r="Q752" i="7"/>
  <c r="Q753" i="7"/>
  <c r="Q754" i="7"/>
  <c r="Q755" i="7"/>
  <c r="Q756" i="7"/>
  <c r="Q757" i="7"/>
  <c r="Q758" i="7"/>
  <c r="Q759" i="7"/>
  <c r="Q760" i="7"/>
  <c r="Q761" i="7"/>
  <c r="Q762" i="7"/>
  <c r="Q763" i="7"/>
  <c r="Q764" i="7"/>
  <c r="Q765" i="7"/>
  <c r="Q766" i="7"/>
  <c r="Q767" i="7"/>
  <c r="Q768" i="7"/>
  <c r="Q769" i="7"/>
  <c r="Q770" i="7"/>
  <c r="Q772" i="7"/>
  <c r="Q773" i="7"/>
  <c r="Q774" i="7"/>
  <c r="Q775" i="7"/>
  <c r="Q776" i="7"/>
  <c r="Q777" i="7"/>
  <c r="AD607" i="7"/>
  <c r="AD608" i="7"/>
  <c r="AD609" i="7"/>
  <c r="AD610" i="7"/>
  <c r="AD611" i="7"/>
  <c r="AD612" i="7"/>
  <c r="AD613" i="7"/>
  <c r="AD614" i="7"/>
  <c r="AD615" i="7"/>
  <c r="AD616" i="7"/>
  <c r="AD617" i="7"/>
  <c r="AD618" i="7"/>
  <c r="AD619" i="7"/>
  <c r="AD620" i="7"/>
  <c r="AD621" i="7"/>
  <c r="AD622" i="7"/>
  <c r="AD623" i="7"/>
  <c r="AD624" i="7"/>
  <c r="AD625" i="7"/>
  <c r="AD626" i="7"/>
  <c r="AD627" i="7"/>
  <c r="AD628" i="7"/>
  <c r="AD629" i="7"/>
  <c r="AD630" i="7"/>
  <c r="AD631" i="7"/>
  <c r="AD632" i="7"/>
  <c r="AD633" i="7"/>
  <c r="AD634" i="7"/>
  <c r="AD635" i="7"/>
  <c r="AD636" i="7"/>
  <c r="AD637" i="7"/>
  <c r="AD638" i="7"/>
  <c r="AD639" i="7"/>
  <c r="AD640" i="7"/>
  <c r="AD641" i="7"/>
  <c r="AD642" i="7"/>
  <c r="AD643" i="7"/>
  <c r="AD644" i="7"/>
  <c r="AD645" i="7"/>
  <c r="AD646" i="7"/>
  <c r="AD647" i="7"/>
  <c r="AD648" i="7"/>
  <c r="AD649" i="7"/>
  <c r="AD650" i="7"/>
  <c r="AD651" i="7"/>
  <c r="AD652" i="7"/>
  <c r="AD653" i="7"/>
  <c r="AD654" i="7"/>
  <c r="AD655" i="7"/>
  <c r="AD656" i="7"/>
  <c r="AD657" i="7"/>
  <c r="AD658" i="7"/>
  <c r="AD659" i="7"/>
  <c r="AD660" i="7"/>
  <c r="AD661" i="7"/>
  <c r="AD662" i="7"/>
  <c r="AD663" i="7"/>
  <c r="AD664" i="7"/>
  <c r="AD665" i="7"/>
  <c r="AD666" i="7"/>
  <c r="AD667" i="7"/>
  <c r="AD668" i="7"/>
  <c r="AD669" i="7"/>
  <c r="AD670" i="7"/>
  <c r="AD671" i="7"/>
  <c r="AD672" i="7"/>
  <c r="AD673" i="7"/>
  <c r="AD674" i="7"/>
  <c r="AD675" i="7"/>
  <c r="AD676" i="7"/>
  <c r="AD677" i="7"/>
  <c r="AD678" i="7"/>
  <c r="AD679" i="7"/>
  <c r="AD680" i="7"/>
  <c r="AD681" i="7"/>
  <c r="AD682" i="7"/>
  <c r="AD683" i="7"/>
  <c r="AD684" i="7"/>
  <c r="AD685" i="7"/>
  <c r="AD686" i="7"/>
  <c r="AD687" i="7"/>
  <c r="AD688" i="7"/>
  <c r="AD689" i="7"/>
  <c r="AD690" i="7"/>
  <c r="AD691" i="7"/>
  <c r="AD692" i="7"/>
  <c r="AD693" i="7"/>
  <c r="AD694" i="7"/>
  <c r="AD695" i="7"/>
  <c r="AD696" i="7"/>
  <c r="AD697" i="7"/>
  <c r="AD698" i="7"/>
  <c r="AD699" i="7"/>
  <c r="AD700" i="7"/>
  <c r="AD701" i="7"/>
  <c r="AD702" i="7"/>
  <c r="AD703" i="7"/>
  <c r="AD704" i="7"/>
  <c r="AD705" i="7"/>
  <c r="AD706" i="7"/>
  <c r="AD707" i="7"/>
  <c r="AD708" i="7"/>
  <c r="AD709" i="7"/>
  <c r="AD710" i="7"/>
  <c r="AD711" i="7"/>
  <c r="AD712" i="7"/>
  <c r="AD713" i="7"/>
  <c r="AD714" i="7"/>
  <c r="AD715" i="7"/>
  <c r="AD716" i="7"/>
  <c r="AD717" i="7"/>
  <c r="AD718" i="7"/>
  <c r="AD719" i="7"/>
  <c r="AD720" i="7"/>
  <c r="AD721" i="7"/>
  <c r="AD722" i="7"/>
  <c r="AD723" i="7"/>
  <c r="AD724" i="7"/>
  <c r="AD725" i="7"/>
  <c r="AD726" i="7"/>
  <c r="AD727" i="7"/>
  <c r="AD728" i="7"/>
  <c r="AD729" i="7"/>
  <c r="AD730" i="7"/>
  <c r="AD731" i="7"/>
  <c r="AD732" i="7"/>
  <c r="AD733" i="7"/>
  <c r="AD734" i="7"/>
  <c r="AD735" i="7"/>
  <c r="AD736" i="7"/>
  <c r="AD737" i="7"/>
  <c r="AD738" i="7"/>
  <c r="AD739" i="7"/>
  <c r="AD740" i="7"/>
  <c r="AD741" i="7"/>
  <c r="AD742" i="7"/>
  <c r="AD743" i="7"/>
  <c r="AD744" i="7"/>
  <c r="AD745" i="7"/>
  <c r="AD746" i="7"/>
  <c r="AD747" i="7"/>
  <c r="AD748" i="7"/>
  <c r="AD749" i="7"/>
  <c r="AD750" i="7"/>
  <c r="AD751" i="7"/>
  <c r="AD752" i="7"/>
  <c r="AD753" i="7"/>
  <c r="AD754" i="7"/>
  <c r="AD755" i="7"/>
  <c r="AD756" i="7"/>
  <c r="AD757" i="7"/>
  <c r="AD758" i="7"/>
  <c r="AD759" i="7"/>
  <c r="AD760" i="7"/>
  <c r="AD761" i="7"/>
  <c r="AD762" i="7"/>
  <c r="AD763" i="7"/>
  <c r="AD764" i="7"/>
  <c r="AD765" i="7"/>
  <c r="AD766" i="7"/>
  <c r="AD767" i="7"/>
  <c r="AD768" i="7"/>
  <c r="AD769" i="7"/>
  <c r="AD770" i="7"/>
  <c r="AD772" i="7"/>
  <c r="AD773" i="7"/>
  <c r="AD774" i="7"/>
  <c r="AD775" i="7"/>
  <c r="AD776" i="7"/>
  <c r="AD777" i="7"/>
  <c r="CE21" i="8"/>
  <c r="CE25" i="8"/>
  <c r="CE29" i="8"/>
  <c r="CE219" i="8"/>
  <c r="CE35" i="8"/>
  <c r="CE43" i="8"/>
  <c r="CE96" i="8"/>
  <c r="CE100" i="8"/>
  <c r="CE104" i="8"/>
  <c r="CE108" i="8"/>
  <c r="CE221" i="8"/>
  <c r="CE330" i="8"/>
  <c r="CE338" i="8"/>
  <c r="CE342" i="8"/>
  <c r="CE370" i="8"/>
  <c r="CE23" i="8"/>
  <c r="CE27" i="8"/>
  <c r="CE86" i="8"/>
  <c r="CE213" i="8"/>
  <c r="CE307" i="8"/>
  <c r="CE315" i="8"/>
  <c r="CE325" i="8"/>
  <c r="CE408" i="8"/>
  <c r="CE514" i="8"/>
  <c r="CE522" i="8"/>
  <c r="CE678" i="8"/>
  <c r="CE713" i="8"/>
  <c r="CE143" i="8"/>
  <c r="CE149" i="8"/>
  <c r="CE161" i="8"/>
  <c r="CE189" i="8"/>
  <c r="CE319" i="8"/>
  <c r="CE323" i="8"/>
  <c r="CE362" i="8"/>
  <c r="CE416" i="8"/>
  <c r="CE458" i="8"/>
  <c r="CE74" i="8"/>
  <c r="CE92" i="8"/>
  <c r="CE309" i="8"/>
  <c r="CE331" i="8"/>
  <c r="CE335" i="8"/>
  <c r="CE344" i="8"/>
  <c r="CE348" i="8"/>
  <c r="CE462" i="8"/>
  <c r="CE484" i="8"/>
  <c r="CE508" i="8"/>
  <c r="CE512" i="8"/>
  <c r="CE520" i="8"/>
  <c r="CE540" i="8"/>
  <c r="CE546" i="8"/>
  <c r="CE556" i="8"/>
  <c r="CE598" i="8"/>
  <c r="CE719" i="8"/>
  <c r="CE723" i="8"/>
  <c r="CE82" i="8"/>
  <c r="CE197" i="8"/>
  <c r="CE311" i="8"/>
  <c r="CE327" i="8"/>
  <c r="CE358" i="8"/>
  <c r="CE466" i="8"/>
  <c r="CE550" i="8"/>
  <c r="CE199" i="8"/>
  <c r="CE205" i="8"/>
  <c r="CE211" i="8"/>
  <c r="CE17" i="8"/>
  <c r="CE31" i="8"/>
  <c r="CE37" i="8"/>
  <c r="CE72" i="8"/>
  <c r="CE83" i="8"/>
  <c r="CE102" i="8"/>
  <c r="CE141" i="8"/>
  <c r="CE153" i="8"/>
  <c r="CE191" i="8"/>
  <c r="CE209" i="8"/>
  <c r="CE313" i="8"/>
  <c r="CE321" i="8"/>
  <c r="CE334" i="8"/>
  <c r="CE339" i="8"/>
  <c r="CE426" i="8"/>
  <c r="CE434" i="8"/>
  <c r="CE442" i="8"/>
  <c r="CE454" i="8"/>
  <c r="CE474" i="8"/>
  <c r="CE478" i="8"/>
  <c r="CE490" i="8"/>
  <c r="CE518" i="8"/>
  <c r="CE530" i="8"/>
  <c r="CE544" i="8"/>
  <c r="CE701" i="8"/>
  <c r="CE731" i="8"/>
  <c r="CE247" i="8"/>
  <c r="CJ514" i="8"/>
  <c r="CE690" i="8"/>
  <c r="CE202" i="8"/>
  <c r="CE239" i="8"/>
  <c r="CE144" i="8"/>
  <c r="CE372" i="8"/>
  <c r="CE468" i="8"/>
  <c r="CE681" i="8"/>
  <c r="CE744" i="8"/>
  <c r="CJ339" i="8"/>
  <c r="CE438" i="8"/>
  <c r="CE488" i="8"/>
  <c r="CE547" i="8"/>
  <c r="CE548" i="8"/>
  <c r="CE594" i="8"/>
  <c r="CE605" i="8"/>
  <c r="CE400" i="8"/>
  <c r="CE402" i="8"/>
  <c r="CE404" i="8"/>
  <c r="CE412" i="8"/>
  <c r="CE420" i="8"/>
  <c r="CE430" i="8"/>
  <c r="CE476" i="8"/>
  <c r="CE482" i="8"/>
  <c r="CE677" i="8"/>
  <c r="CE752" i="8"/>
  <c r="CE62" i="8"/>
  <c r="CE88" i="8"/>
  <c r="CE182" i="8"/>
  <c r="CE186" i="8"/>
  <c r="CE360" i="8"/>
  <c r="CE380" i="8"/>
  <c r="CE450" i="8"/>
  <c r="CE460" i="8"/>
  <c r="CE531" i="8"/>
  <c r="CE532" i="8"/>
  <c r="CE551" i="8"/>
  <c r="CE552" i="8"/>
  <c r="CE746" i="8"/>
  <c r="CE69" i="8"/>
  <c r="CE77" i="8"/>
  <c r="CE137" i="8"/>
  <c r="CJ520" i="8"/>
  <c r="CH540" i="8"/>
  <c r="CJ110" i="8"/>
  <c r="CE110" i="8"/>
  <c r="CE206" i="8"/>
  <c r="CE222" i="8"/>
  <c r="CE255" i="8"/>
  <c r="CE436" i="8"/>
  <c r="CE494" i="8"/>
  <c r="CJ515" i="8"/>
  <c r="CE515" i="8"/>
  <c r="CJ536" i="8"/>
  <c r="CE536" i="8"/>
  <c r="CE727" i="8"/>
  <c r="CE16" i="8"/>
  <c r="CE32" i="8"/>
  <c r="CE121" i="8"/>
  <c r="CE129" i="8"/>
  <c r="CE349" i="8"/>
  <c r="CJ349" i="8"/>
  <c r="CE428" i="8"/>
  <c r="CE535" i="8"/>
  <c r="CE630" i="8"/>
  <c r="CJ750" i="8"/>
  <c r="CE750" i="8"/>
  <c r="CE94" i="8"/>
  <c r="CJ163" i="8"/>
  <c r="CE163" i="8"/>
  <c r="CE194" i="8"/>
  <c r="CE215" i="8"/>
  <c r="CE347" i="8"/>
  <c r="CE367" i="8"/>
  <c r="CE628" i="8"/>
  <c r="CE724" i="8"/>
  <c r="CE44" i="8"/>
  <c r="CJ54" i="8"/>
  <c r="CE54" i="8"/>
  <c r="CE167" i="8"/>
  <c r="CJ167" i="8"/>
  <c r="CE223" i="8"/>
  <c r="CE516" i="8"/>
  <c r="CE524" i="8"/>
  <c r="CJ524" i="8"/>
  <c r="CE614" i="8"/>
  <c r="CJ614" i="8"/>
  <c r="CE195" i="8"/>
  <c r="CE464" i="8"/>
  <c r="CE688" i="8"/>
  <c r="CJ464" i="8"/>
  <c r="CE116" i="8"/>
  <c r="CE159" i="8"/>
  <c r="CE165" i="8"/>
  <c r="CE345" i="8"/>
  <c r="CE406" i="8"/>
  <c r="CE414" i="8"/>
  <c r="CE446" i="8"/>
  <c r="CE502" i="8"/>
  <c r="CE90" i="8"/>
  <c r="CE98" i="8"/>
  <c r="CE187" i="8"/>
  <c r="CE231" i="8"/>
  <c r="CE328" i="8"/>
  <c r="CE353" i="8"/>
  <c r="CE355" i="8"/>
  <c r="CE445" i="8"/>
  <c r="CJ501" i="8"/>
  <c r="CJ508" i="8"/>
  <c r="CE519" i="8"/>
  <c r="CJ546" i="8"/>
  <c r="CE610" i="8"/>
  <c r="CE732" i="8"/>
  <c r="CE748" i="8"/>
  <c r="CJ26" i="8"/>
  <c r="CJ28" i="8"/>
  <c r="CJ16" i="8"/>
  <c r="CE20" i="8"/>
  <c r="CE33" i="8"/>
  <c r="CJ34" i="8"/>
  <c r="CE38" i="8"/>
  <c r="CE40" i="8"/>
  <c r="CE45" i="8"/>
  <c r="CE51" i="8"/>
  <c r="CE59" i="8"/>
  <c r="CE67" i="8"/>
  <c r="CE75" i="8"/>
  <c r="CE78" i="8"/>
  <c r="CE84" i="8"/>
  <c r="CH90" i="8"/>
  <c r="CE91" i="8"/>
  <c r="CH98" i="8"/>
  <c r="CJ100" i="8"/>
  <c r="CJ102" i="8"/>
  <c r="CJ104" i="8"/>
  <c r="CE105" i="8"/>
  <c r="CH116" i="8"/>
  <c r="CE118" i="8"/>
  <c r="CE126" i="8"/>
  <c r="CE134" i="8"/>
  <c r="CE142" i="8"/>
  <c r="CE145" i="8"/>
  <c r="CE155" i="8"/>
  <c r="CE160" i="8"/>
  <c r="CH165" i="8"/>
  <c r="CE172" i="8"/>
  <c r="CJ18" i="8"/>
  <c r="CE178" i="8"/>
  <c r="CJ187" i="8"/>
  <c r="CE19" i="8"/>
  <c r="CJ20" i="8"/>
  <c r="CE34" i="8"/>
  <c r="CJ39" i="8"/>
  <c r="CJ41" i="8"/>
  <c r="CE46" i="8"/>
  <c r="CE47" i="8"/>
  <c r="CE55" i="8"/>
  <c r="CE63" i="8"/>
  <c r="CE71" i="8"/>
  <c r="CE79" i="8"/>
  <c r="CE111" i="8"/>
  <c r="CE122" i="8"/>
  <c r="CE130" i="8"/>
  <c r="CE138" i="8"/>
  <c r="CE146" i="8"/>
  <c r="CE152" i="8"/>
  <c r="CE18" i="8"/>
  <c r="CJ22" i="8"/>
  <c r="CJ24" i="8"/>
  <c r="CJ30" i="8"/>
  <c r="CE36" i="8"/>
  <c r="CE50" i="8"/>
  <c r="CE58" i="8"/>
  <c r="CE66" i="8"/>
  <c r="CE73" i="8"/>
  <c r="CE81" i="8"/>
  <c r="CE113" i="8"/>
  <c r="CE125" i="8"/>
  <c r="CE133" i="8"/>
  <c r="CE140" i="8"/>
  <c r="CE148" i="8"/>
  <c r="CH169" i="8"/>
  <c r="CE169" i="8"/>
  <c r="CJ195" i="8"/>
  <c r="CE185" i="8"/>
  <c r="CJ186" i="8"/>
  <c r="CE190" i="8"/>
  <c r="CE193" i="8"/>
  <c r="CE198" i="8"/>
  <c r="CE201" i="8"/>
  <c r="CJ202" i="8"/>
  <c r="CE207" i="8"/>
  <c r="CE210" i="8"/>
  <c r="CE214" i="8"/>
  <c r="CE217" i="8"/>
  <c r="CJ231" i="8"/>
  <c r="CJ240" i="8"/>
  <c r="CJ243" i="8"/>
  <c r="CE243" i="8"/>
  <c r="CJ257" i="8"/>
  <c r="CJ259" i="8"/>
  <c r="CJ261" i="8"/>
  <c r="CJ263" i="8"/>
  <c r="CJ265" i="8"/>
  <c r="CJ267" i="8"/>
  <c r="CJ329" i="8"/>
  <c r="CJ337" i="8"/>
  <c r="CE176" i="8"/>
  <c r="CE180" i="8"/>
  <c r="CJ184" i="8"/>
  <c r="CH187" i="8"/>
  <c r="CJ192" i="8"/>
  <c r="CH195" i="8"/>
  <c r="CJ200" i="8"/>
  <c r="CE203" i="8"/>
  <c r="CJ207" i="8"/>
  <c r="CE218" i="8"/>
  <c r="CE225" i="8"/>
  <c r="CJ227" i="8"/>
  <c r="CJ228" i="8"/>
  <c r="CJ239" i="8"/>
  <c r="CJ248" i="8"/>
  <c r="CJ251" i="8"/>
  <c r="CE251" i="8"/>
  <c r="CJ343" i="8"/>
  <c r="CJ190" i="8"/>
  <c r="CJ198" i="8"/>
  <c r="CJ208" i="8"/>
  <c r="CJ210" i="8"/>
  <c r="CJ214" i="8"/>
  <c r="CJ224" i="8"/>
  <c r="CJ247" i="8"/>
  <c r="CJ256" i="8"/>
  <c r="CJ258" i="8"/>
  <c r="CJ260" i="8"/>
  <c r="CJ262" i="8"/>
  <c r="CJ264" i="8"/>
  <c r="CJ266" i="8"/>
  <c r="CJ351" i="8"/>
  <c r="CJ364" i="8"/>
  <c r="CE173" i="8"/>
  <c r="CE175" i="8"/>
  <c r="CE183" i="8"/>
  <c r="CJ188" i="8"/>
  <c r="CJ196" i="8"/>
  <c r="CJ203" i="8"/>
  <c r="CJ216" i="8"/>
  <c r="CJ218" i="8"/>
  <c r="CJ226" i="8"/>
  <c r="CE227" i="8"/>
  <c r="CE230" i="8"/>
  <c r="CJ232" i="8"/>
  <c r="CJ235" i="8"/>
  <c r="CE235" i="8"/>
  <c r="CJ204" i="8"/>
  <c r="CJ212" i="8"/>
  <c r="CJ220" i="8"/>
  <c r="CE226" i="8"/>
  <c r="CE229" i="8"/>
  <c r="CJ230" i="8"/>
  <c r="CE234" i="8"/>
  <c r="CE237" i="8"/>
  <c r="CJ238" i="8"/>
  <c r="CE242" i="8"/>
  <c r="CE245" i="8"/>
  <c r="CJ246" i="8"/>
  <c r="CE250" i="8"/>
  <c r="CE253" i="8"/>
  <c r="CJ254" i="8"/>
  <c r="CE284" i="8"/>
  <c r="CE286" i="8"/>
  <c r="CE288" i="8"/>
  <c r="CE290" i="8"/>
  <c r="CE292" i="8"/>
  <c r="CE294" i="8"/>
  <c r="CE296" i="8"/>
  <c r="CJ299" i="8"/>
  <c r="CJ301" i="8"/>
  <c r="CJ303" i="8"/>
  <c r="CJ305" i="8"/>
  <c r="CJ328" i="8"/>
  <c r="CE333" i="8"/>
  <c r="CE336" i="8"/>
  <c r="CE341" i="8"/>
  <c r="CH345" i="8"/>
  <c r="CE350" i="8"/>
  <c r="CJ357" i="8"/>
  <c r="CE363" i="8"/>
  <c r="CJ365" i="8"/>
  <c r="CJ369" i="8"/>
  <c r="CJ380" i="8"/>
  <c r="CJ470" i="8"/>
  <c r="CJ236" i="8"/>
  <c r="CJ244" i="8"/>
  <c r="CJ252" i="8"/>
  <c r="CJ297" i="8"/>
  <c r="CJ298" i="8"/>
  <c r="CJ300" i="8"/>
  <c r="CJ302" i="8"/>
  <c r="CJ304" i="8"/>
  <c r="CJ306" i="8"/>
  <c r="CJ308" i="8"/>
  <c r="CJ310" i="8"/>
  <c r="CJ312" i="8"/>
  <c r="CJ314" i="8"/>
  <c r="CJ316" i="8"/>
  <c r="CJ318" i="8"/>
  <c r="CJ320" i="8"/>
  <c r="CJ322" i="8"/>
  <c r="CJ324" i="8"/>
  <c r="CJ326" i="8"/>
  <c r="CJ335" i="8"/>
  <c r="CE343" i="8"/>
  <c r="CE351" i="8"/>
  <c r="CJ355" i="8"/>
  <c r="CE359" i="8"/>
  <c r="CE364" i="8"/>
  <c r="CE368" i="8"/>
  <c r="CJ382" i="8"/>
  <c r="CJ384" i="8"/>
  <c r="CJ386" i="8"/>
  <c r="CJ388" i="8"/>
  <c r="CJ390" i="8"/>
  <c r="CJ392" i="8"/>
  <c r="CJ424" i="8"/>
  <c r="CE233" i="8"/>
  <c r="CJ234" i="8"/>
  <c r="CE238" i="8"/>
  <c r="CE241" i="8"/>
  <c r="CJ242" i="8"/>
  <c r="CE246" i="8"/>
  <c r="CE249" i="8"/>
  <c r="CJ250" i="8"/>
  <c r="CE254" i="8"/>
  <c r="CJ284" i="8"/>
  <c r="CJ286" i="8"/>
  <c r="CJ288" i="8"/>
  <c r="CJ289" i="8"/>
  <c r="CJ290" i="8"/>
  <c r="CJ291" i="8"/>
  <c r="CJ292" i="8"/>
  <c r="CJ293" i="8"/>
  <c r="CJ294" i="8"/>
  <c r="CJ295" i="8"/>
  <c r="CJ296" i="8"/>
  <c r="CE306" i="8"/>
  <c r="CE308" i="8"/>
  <c r="CE310" i="8"/>
  <c r="CE312" i="8"/>
  <c r="CE314" i="8"/>
  <c r="CE316" i="8"/>
  <c r="CE318" i="8"/>
  <c r="CE320" i="8"/>
  <c r="CE322" i="8"/>
  <c r="CE324" i="8"/>
  <c r="CE326" i="8"/>
  <c r="CE329" i="8"/>
  <c r="CE332" i="8"/>
  <c r="CJ333" i="8"/>
  <c r="CE337" i="8"/>
  <c r="CE340" i="8"/>
  <c r="CJ341" i="8"/>
  <c r="CE346" i="8"/>
  <c r="CE354" i="8"/>
  <c r="CJ361" i="8"/>
  <c r="CJ373" i="8"/>
  <c r="CE375" i="8"/>
  <c r="CE376" i="8"/>
  <c r="CJ406" i="8"/>
  <c r="CJ414" i="8"/>
  <c r="CJ480" i="8"/>
  <c r="CJ486" i="8"/>
  <c r="CJ268" i="8"/>
  <c r="CJ269" i="8"/>
  <c r="CJ270" i="8"/>
  <c r="CJ271" i="8"/>
  <c r="CJ272" i="8"/>
  <c r="CJ273" i="8"/>
  <c r="CJ274" i="8"/>
  <c r="CJ275" i="8"/>
  <c r="CJ276" i="8"/>
  <c r="CJ277" i="8"/>
  <c r="CJ278" i="8"/>
  <c r="CJ279" i="8"/>
  <c r="CJ280" i="8"/>
  <c r="CJ281" i="8"/>
  <c r="CJ282" i="8"/>
  <c r="CE298" i="8"/>
  <c r="CE300" i="8"/>
  <c r="CE302" i="8"/>
  <c r="CE304" i="8"/>
  <c r="CJ345" i="8"/>
  <c r="CJ353" i="8"/>
  <c r="CJ359" i="8"/>
  <c r="CJ360" i="8"/>
  <c r="CJ368" i="8"/>
  <c r="CJ372" i="8"/>
  <c r="CJ381" i="8"/>
  <c r="CJ383" i="8"/>
  <c r="CJ385" i="8"/>
  <c r="CJ387" i="8"/>
  <c r="CJ389" i="8"/>
  <c r="CJ391" i="8"/>
  <c r="CJ404" i="8"/>
  <c r="CJ412" i="8"/>
  <c r="CJ420" i="8"/>
  <c r="CJ422" i="8"/>
  <c r="CJ492" i="8"/>
  <c r="CJ371" i="8"/>
  <c r="CE378" i="8"/>
  <c r="CJ379" i="8"/>
  <c r="CH406" i="8"/>
  <c r="CE410" i="8"/>
  <c r="CJ413" i="8"/>
  <c r="CH414" i="8"/>
  <c r="CE418" i="8"/>
  <c r="CJ423" i="8"/>
  <c r="CJ431" i="8"/>
  <c r="CJ439" i="8"/>
  <c r="CJ443" i="8"/>
  <c r="CH446" i="8"/>
  <c r="CE449" i="8"/>
  <c r="CJ456" i="8"/>
  <c r="CJ457" i="8"/>
  <c r="CJ459" i="8"/>
  <c r="CJ466" i="8"/>
  <c r="CE470" i="8"/>
  <c r="CE480" i="8"/>
  <c r="CJ481" i="8"/>
  <c r="CJ484" i="8"/>
  <c r="CE486" i="8"/>
  <c r="CJ489" i="8"/>
  <c r="CE492" i="8"/>
  <c r="CE496" i="8"/>
  <c r="CE498" i="8"/>
  <c r="CJ499" i="8"/>
  <c r="CJ503" i="8"/>
  <c r="CE506" i="8"/>
  <c r="CJ377" i="8"/>
  <c r="CE396" i="8"/>
  <c r="CE398" i="8"/>
  <c r="CJ407" i="8"/>
  <c r="CJ410" i="8"/>
  <c r="CJ415" i="8"/>
  <c r="CJ418" i="8"/>
  <c r="CJ425" i="8"/>
  <c r="CJ433" i="8"/>
  <c r="CJ441" i="8"/>
  <c r="CJ452" i="8"/>
  <c r="CJ453" i="8"/>
  <c r="CJ455" i="8"/>
  <c r="CJ477" i="8"/>
  <c r="CJ483" i="8"/>
  <c r="CJ497" i="8"/>
  <c r="CJ500" i="8"/>
  <c r="CJ502" i="8"/>
  <c r="CJ504" i="8"/>
  <c r="CE366" i="8"/>
  <c r="CE371" i="8"/>
  <c r="CE374" i="8"/>
  <c r="CJ375" i="8"/>
  <c r="CE379" i="8"/>
  <c r="CJ409" i="8"/>
  <c r="CJ417" i="8"/>
  <c r="CE422" i="8"/>
  <c r="CE424" i="8"/>
  <c r="CJ427" i="8"/>
  <c r="CJ430" i="8"/>
  <c r="CE432" i="8"/>
  <c r="CJ435" i="8"/>
  <c r="CJ438" i="8"/>
  <c r="CE440" i="8"/>
  <c r="CJ448" i="8"/>
  <c r="CJ449" i="8"/>
  <c r="CJ450" i="8"/>
  <c r="CJ451" i="8"/>
  <c r="CE457" i="8"/>
  <c r="CJ460" i="8"/>
  <c r="CJ468" i="8"/>
  <c r="CE472" i="8"/>
  <c r="CJ479" i="8"/>
  <c r="CJ485" i="8"/>
  <c r="CJ488" i="8"/>
  <c r="CJ496" i="8"/>
  <c r="CJ498" i="8"/>
  <c r="CE504" i="8"/>
  <c r="CJ393" i="8"/>
  <c r="CJ394" i="8"/>
  <c r="CJ396" i="8"/>
  <c r="CJ398" i="8"/>
  <c r="CJ400" i="8"/>
  <c r="CJ402" i="8"/>
  <c r="CJ411" i="8"/>
  <c r="CJ419" i="8"/>
  <c r="CJ421" i="8"/>
  <c r="CJ429" i="8"/>
  <c r="CJ432" i="8"/>
  <c r="CJ437" i="8"/>
  <c r="CJ440" i="8"/>
  <c r="CJ444" i="8"/>
  <c r="CJ445" i="8"/>
  <c r="CJ446" i="8"/>
  <c r="CJ447" i="8"/>
  <c r="CE453" i="8"/>
  <c r="CJ472" i="8"/>
  <c r="CJ475" i="8"/>
  <c r="CJ476" i="8"/>
  <c r="CJ482" i="8"/>
  <c r="CJ487" i="8"/>
  <c r="CJ491" i="8"/>
  <c r="CJ495" i="8"/>
  <c r="CJ505" i="8"/>
  <c r="CJ493" i="8"/>
  <c r="CE500" i="8"/>
  <c r="CE503" i="8"/>
  <c r="CE507" i="8"/>
  <c r="CE510" i="8"/>
  <c r="CJ512" i="8"/>
  <c r="CJ513" i="8"/>
  <c r="CJ518" i="8"/>
  <c r="CE523" i="8"/>
  <c r="CE526" i="8"/>
  <c r="CJ528" i="8"/>
  <c r="CJ529" i="8"/>
  <c r="CJ531" i="8"/>
  <c r="CE539" i="8"/>
  <c r="CE542" i="8"/>
  <c r="CJ544" i="8"/>
  <c r="CJ545" i="8"/>
  <c r="CJ547" i="8"/>
  <c r="CJ550" i="8"/>
  <c r="CJ558" i="8"/>
  <c r="CE559" i="8"/>
  <c r="CE579" i="8"/>
  <c r="CE581" i="8"/>
  <c r="CE583" i="8"/>
  <c r="CJ594" i="8"/>
  <c r="CJ509" i="8"/>
  <c r="CJ511" i="8"/>
  <c r="CJ525" i="8"/>
  <c r="CJ527" i="8"/>
  <c r="CJ530" i="8"/>
  <c r="CJ540" i="8"/>
  <c r="CJ541" i="8"/>
  <c r="CJ543" i="8"/>
  <c r="CE554" i="8"/>
  <c r="CJ557" i="8"/>
  <c r="CE560" i="8"/>
  <c r="CE585" i="8"/>
  <c r="CJ602" i="8"/>
  <c r="CJ507" i="8"/>
  <c r="CJ510" i="8"/>
  <c r="CJ521" i="8"/>
  <c r="CJ523" i="8"/>
  <c r="CJ526" i="8"/>
  <c r="CJ537" i="8"/>
  <c r="CJ539" i="8"/>
  <c r="CJ542" i="8"/>
  <c r="CJ552" i="8"/>
  <c r="CJ563" i="8"/>
  <c r="CJ567" i="8"/>
  <c r="CJ571" i="8"/>
  <c r="CH577" i="8"/>
  <c r="CE577" i="8"/>
  <c r="CJ610" i="8"/>
  <c r="CE511" i="8"/>
  <c r="CJ517" i="8"/>
  <c r="CJ519" i="8"/>
  <c r="CE527" i="8"/>
  <c r="CJ532" i="8"/>
  <c r="CJ533" i="8"/>
  <c r="CE543" i="8"/>
  <c r="CJ548" i="8"/>
  <c r="CJ549" i="8"/>
  <c r="CJ551" i="8"/>
  <c r="CJ553" i="8"/>
  <c r="CE555" i="8"/>
  <c r="CE587" i="8"/>
  <c r="CJ592" i="8"/>
  <c r="CJ596" i="8"/>
  <c r="CJ597" i="8"/>
  <c r="CJ599" i="8"/>
  <c r="CJ612" i="8"/>
  <c r="CJ613" i="8"/>
  <c r="CJ615" i="8"/>
  <c r="CJ616" i="8"/>
  <c r="CJ617" i="8"/>
  <c r="CJ618" i="8"/>
  <c r="CJ619" i="8"/>
  <c r="CJ620" i="8"/>
  <c r="CJ621" i="8"/>
  <c r="CJ622" i="8"/>
  <c r="CJ623" i="8"/>
  <c r="CJ624" i="8"/>
  <c r="CJ625" i="8"/>
  <c r="CJ626" i="8"/>
  <c r="CJ627" i="8"/>
  <c r="CJ631" i="8"/>
  <c r="CE653" i="8"/>
  <c r="CJ690" i="8"/>
  <c r="CJ692" i="8"/>
  <c r="CJ697" i="8"/>
  <c r="CJ705" i="8"/>
  <c r="CJ562" i="8"/>
  <c r="CJ566" i="8"/>
  <c r="CJ570" i="8"/>
  <c r="CE573" i="8"/>
  <c r="CE575" i="8"/>
  <c r="CJ589" i="8"/>
  <c r="CJ591" i="8"/>
  <c r="CJ593" i="8"/>
  <c r="CJ595" i="8"/>
  <c r="CE601" i="8"/>
  <c r="CE606" i="8"/>
  <c r="CJ608" i="8"/>
  <c r="CJ609" i="8"/>
  <c r="CJ611" i="8"/>
  <c r="CJ682" i="8"/>
  <c r="CE558" i="8"/>
  <c r="CJ561" i="8"/>
  <c r="CJ565" i="8"/>
  <c r="CJ569" i="8"/>
  <c r="CE597" i="8"/>
  <c r="CE602" i="8"/>
  <c r="CJ604" i="8"/>
  <c r="CJ605" i="8"/>
  <c r="CJ606" i="8"/>
  <c r="CJ607" i="8"/>
  <c r="CE613" i="8"/>
  <c r="CJ648" i="8"/>
  <c r="CJ652" i="8"/>
  <c r="CE652" i="8"/>
  <c r="CE654" i="8"/>
  <c r="CE656" i="8"/>
  <c r="CJ658" i="8"/>
  <c r="CE658" i="8"/>
  <c r="CJ660" i="8"/>
  <c r="CE660" i="8"/>
  <c r="CJ686" i="8"/>
  <c r="CJ564" i="8"/>
  <c r="CJ568" i="8"/>
  <c r="CJ573" i="8"/>
  <c r="CJ575" i="8"/>
  <c r="CJ577" i="8"/>
  <c r="CJ579" i="8"/>
  <c r="CJ581" i="8"/>
  <c r="CJ583" i="8"/>
  <c r="CE589" i="8"/>
  <c r="CE591" i="8"/>
  <c r="CE593" i="8"/>
  <c r="CJ600" i="8"/>
  <c r="CJ601" i="8"/>
  <c r="CJ603" i="8"/>
  <c r="CE609" i="8"/>
  <c r="CJ688" i="8"/>
  <c r="CJ634" i="8"/>
  <c r="CJ647" i="8"/>
  <c r="CJ651" i="8"/>
  <c r="CE673" i="8"/>
  <c r="CE674" i="8"/>
  <c r="CJ676" i="8"/>
  <c r="CJ681" i="8"/>
  <c r="CE686" i="8"/>
  <c r="CH688" i="8"/>
  <c r="CJ702" i="8"/>
  <c r="CE705" i="8"/>
  <c r="CJ710" i="8"/>
  <c r="CJ717" i="8"/>
  <c r="CJ739" i="8"/>
  <c r="CJ633" i="8"/>
  <c r="CJ646" i="8"/>
  <c r="CJ650" i="8"/>
  <c r="CE662" i="8"/>
  <c r="CE664" i="8"/>
  <c r="CE666" i="8"/>
  <c r="CE668" i="8"/>
  <c r="CE670" i="8"/>
  <c r="CJ672" i="8"/>
  <c r="CJ677" i="8"/>
  <c r="CE692" i="8"/>
  <c r="CE697" i="8"/>
  <c r="CJ700" i="8"/>
  <c r="CJ706" i="8"/>
  <c r="CE720" i="8"/>
  <c r="CE634" i="8"/>
  <c r="CJ645" i="8"/>
  <c r="CJ649" i="8"/>
  <c r="CJ673" i="8"/>
  <c r="CJ674" i="8"/>
  <c r="CE682" i="8"/>
  <c r="CJ684" i="8"/>
  <c r="CJ704" i="8"/>
  <c r="CJ712" i="8"/>
  <c r="CJ714" i="8"/>
  <c r="CJ735" i="8"/>
  <c r="CJ743" i="8"/>
  <c r="CJ662" i="8"/>
  <c r="CJ664" i="8"/>
  <c r="CJ666" i="8"/>
  <c r="CJ668" i="8"/>
  <c r="CJ670" i="8"/>
  <c r="CJ680" i="8"/>
  <c r="CJ696" i="8"/>
  <c r="CJ708" i="8"/>
  <c r="CJ718" i="8"/>
  <c r="CJ720" i="8"/>
  <c r="CE728" i="8"/>
  <c r="CJ732" i="8"/>
  <c r="CE735" i="8"/>
  <c r="CJ738" i="8"/>
  <c r="CE743" i="8"/>
  <c r="CJ756" i="8"/>
  <c r="CJ757" i="8"/>
  <c r="CJ758" i="8"/>
  <c r="CJ759" i="8"/>
  <c r="CJ760" i="8"/>
  <c r="CJ761" i="8"/>
  <c r="CJ762" i="8"/>
  <c r="CE766" i="8"/>
  <c r="CJ774" i="8"/>
  <c r="CJ777" i="8"/>
  <c r="CJ781" i="8"/>
  <c r="CJ782" i="8"/>
  <c r="CJ783" i="8"/>
  <c r="CJ784" i="8"/>
  <c r="CJ785" i="8"/>
  <c r="CJ786" i="8"/>
  <c r="CE721" i="8"/>
  <c r="CE722" i="8"/>
  <c r="CJ725" i="8"/>
  <c r="CJ726" i="8"/>
  <c r="CE729" i="8"/>
  <c r="CE730" i="8"/>
  <c r="CE755" i="8"/>
  <c r="CJ770" i="8"/>
  <c r="CJ773" i="8"/>
  <c r="CJ775" i="8"/>
  <c r="CJ776" i="8"/>
  <c r="CJ780" i="8"/>
  <c r="CJ728" i="8"/>
  <c r="CJ734" i="8"/>
  <c r="CE739" i="8"/>
  <c r="CJ742" i="8"/>
  <c r="CJ744" i="8"/>
  <c r="CJ746" i="8"/>
  <c r="CJ748" i="8"/>
  <c r="CJ752" i="8"/>
  <c r="CE762" i="8"/>
  <c r="CJ766" i="8"/>
  <c r="CJ769" i="8"/>
  <c r="CJ771" i="8"/>
  <c r="CJ772" i="8"/>
  <c r="CE774" i="8"/>
  <c r="CE775" i="8"/>
  <c r="CJ779" i="8"/>
  <c r="CE781" i="8"/>
  <c r="CE782" i="8"/>
  <c r="CE783" i="8"/>
  <c r="CE784" i="8"/>
  <c r="CE785" i="8"/>
  <c r="CE786" i="8"/>
  <c r="CJ716" i="8"/>
  <c r="CE717" i="8"/>
  <c r="CE718" i="8"/>
  <c r="CJ722" i="8"/>
  <c r="CE725" i="8"/>
  <c r="CE726" i="8"/>
  <c r="CJ730" i="8"/>
  <c r="CJ755" i="8"/>
  <c r="CJ765" i="8"/>
  <c r="CJ767" i="8"/>
  <c r="CE770" i="8"/>
  <c r="CH775" i="8"/>
  <c r="CJ778" i="8"/>
  <c r="CE184" i="8"/>
  <c r="CE188" i="8"/>
  <c r="CE192" i="8"/>
  <c r="CE196" i="8"/>
  <c r="CE200" i="8"/>
  <c r="CJ201" i="8"/>
  <c r="CE204" i="8"/>
  <c r="CE208" i="8"/>
  <c r="CE212" i="8"/>
  <c r="CJ213" i="8"/>
  <c r="CE216" i="8"/>
  <c r="CE220" i="8"/>
  <c r="CE224" i="8"/>
  <c r="CJ225" i="8"/>
  <c r="CE228" i="8"/>
  <c r="CJ229" i="8"/>
  <c r="CE232" i="8"/>
  <c r="CE236" i="8"/>
  <c r="CJ237" i="8"/>
  <c r="CE240" i="8"/>
  <c r="CE244" i="8"/>
  <c r="CE248" i="8"/>
  <c r="CE252" i="8"/>
  <c r="CE256" i="8"/>
  <c r="CE257" i="8"/>
  <c r="CE258" i="8"/>
  <c r="CE259" i="8"/>
  <c r="CE260" i="8"/>
  <c r="CE261" i="8"/>
  <c r="CE262" i="8"/>
  <c r="CE263" i="8"/>
  <c r="CE264" i="8"/>
  <c r="CE265" i="8"/>
  <c r="CE266" i="8"/>
  <c r="CE267" i="8"/>
  <c r="CE268" i="8"/>
  <c r="CE269" i="8"/>
  <c r="CE270" i="8"/>
  <c r="CE271" i="8"/>
  <c r="CE272" i="8"/>
  <c r="CE273" i="8"/>
  <c r="CE274" i="8"/>
  <c r="CE275" i="8"/>
  <c r="CE276" i="8"/>
  <c r="CE277" i="8"/>
  <c r="CE278" i="8"/>
  <c r="CE279" i="8"/>
  <c r="CE280" i="8"/>
  <c r="CE281" i="8"/>
  <c r="CE282" i="8"/>
  <c r="CE285" i="8"/>
  <c r="CE283" i="8"/>
  <c r="CE287" i="8"/>
  <c r="CJ332" i="8"/>
  <c r="CJ348" i="8"/>
  <c r="CJ350" i="8"/>
  <c r="CJ352" i="8"/>
  <c r="CJ354" i="8"/>
  <c r="CE357" i="8"/>
  <c r="CJ358" i="8"/>
  <c r="CE361" i="8"/>
  <c r="CJ362" i="8"/>
  <c r="CE365" i="8"/>
  <c r="CE369" i="8"/>
  <c r="CE373" i="8"/>
  <c r="CE377" i="8"/>
  <c r="CE381" i="8"/>
  <c r="CE382" i="8"/>
  <c r="CE383" i="8"/>
  <c r="CE384" i="8"/>
  <c r="CE385" i="8"/>
  <c r="CE386" i="8"/>
  <c r="CE387" i="8"/>
  <c r="CE388" i="8"/>
  <c r="CE389" i="8"/>
  <c r="CE390" i="8"/>
  <c r="CE391" i="8"/>
  <c r="CE392" i="8"/>
  <c r="CE393" i="8"/>
  <c r="CE394" i="8"/>
  <c r="CE399" i="8"/>
  <c r="CE289" i="8"/>
  <c r="CE291" i="8"/>
  <c r="CE293" i="8"/>
  <c r="CE295" i="8"/>
  <c r="CE297" i="8"/>
  <c r="CE299" i="8"/>
  <c r="CE301" i="8"/>
  <c r="CE303" i="8"/>
  <c r="CE305" i="8"/>
  <c r="CH308" i="8"/>
  <c r="CH310" i="8"/>
  <c r="CH312" i="8"/>
  <c r="CH314" i="8"/>
  <c r="CH316" i="8"/>
  <c r="CH318" i="8"/>
  <c r="CH322" i="8"/>
  <c r="CH326" i="8"/>
  <c r="CH328" i="8"/>
  <c r="CJ397" i="8"/>
  <c r="CE397" i="8"/>
  <c r="CH395" i="8"/>
  <c r="CE395" i="8"/>
  <c r="CJ403" i="8"/>
  <c r="CE403" i="8"/>
  <c r="CE405" i="8"/>
  <c r="CJ401" i="8"/>
  <c r="CE401" i="8"/>
  <c r="CE407" i="8"/>
  <c r="CE409" i="8"/>
  <c r="CE411" i="8"/>
  <c r="CE413" i="8"/>
  <c r="CE415" i="8"/>
  <c r="CE417" i="8"/>
  <c r="CE419" i="8"/>
  <c r="CE421" i="8"/>
  <c r="CE423" i="8"/>
  <c r="CE425" i="8"/>
  <c r="CE427" i="8"/>
  <c r="CE429" i="8"/>
  <c r="CE431" i="8"/>
  <c r="CE433" i="8"/>
  <c r="CE435" i="8"/>
  <c r="CE437" i="8"/>
  <c r="CE439" i="8"/>
  <c r="CE441" i="8"/>
  <c r="CE444" i="8"/>
  <c r="CE448" i="8"/>
  <c r="CE452" i="8"/>
  <c r="CE456" i="8"/>
  <c r="CE463" i="8"/>
  <c r="CE473" i="8"/>
  <c r="CE443" i="8"/>
  <c r="CE447" i="8"/>
  <c r="CE451" i="8"/>
  <c r="CE455" i="8"/>
  <c r="CE459" i="8"/>
  <c r="CE465" i="8"/>
  <c r="CJ467" i="8"/>
  <c r="CE467" i="8"/>
  <c r="CJ461" i="8"/>
  <c r="CE461" i="8"/>
  <c r="CJ469" i="8"/>
  <c r="CE469" i="8"/>
  <c r="CE471" i="8"/>
  <c r="CE475" i="8"/>
  <c r="CE477" i="8"/>
  <c r="CE479" i="8"/>
  <c r="CE481" i="8"/>
  <c r="CE483" i="8"/>
  <c r="CE485" i="8"/>
  <c r="CE487" i="8"/>
  <c r="CE489" i="8"/>
  <c r="CE491" i="8"/>
  <c r="CE493" i="8"/>
  <c r="CE495" i="8"/>
  <c r="CE497" i="8"/>
  <c r="CE499" i="8"/>
  <c r="CH500" i="8"/>
  <c r="CH502" i="8"/>
  <c r="CH504" i="8"/>
  <c r="CE576" i="8"/>
  <c r="CE582" i="8"/>
  <c r="CE590" i="8"/>
  <c r="CE505" i="8"/>
  <c r="CE509" i="8"/>
  <c r="CE513" i="8"/>
  <c r="CE517" i="8"/>
  <c r="CE521" i="8"/>
  <c r="CE525" i="8"/>
  <c r="CE529" i="8"/>
  <c r="CE533" i="8"/>
  <c r="CE537" i="8"/>
  <c r="CE541" i="8"/>
  <c r="CE545" i="8"/>
  <c r="CE549" i="8"/>
  <c r="CE553" i="8"/>
  <c r="CE557" i="8"/>
  <c r="CE561" i="8"/>
  <c r="CE562" i="8"/>
  <c r="CE563" i="8"/>
  <c r="CE564" i="8"/>
  <c r="CE565" i="8"/>
  <c r="CE566" i="8"/>
  <c r="CE567" i="8"/>
  <c r="CE568" i="8"/>
  <c r="CE569" i="8"/>
  <c r="CE570" i="8"/>
  <c r="CE571" i="8"/>
  <c r="CE574" i="8"/>
  <c r="CE580" i="8"/>
  <c r="CE588" i="8"/>
  <c r="CE572" i="8"/>
  <c r="CE586" i="8"/>
  <c r="CE578" i="8"/>
  <c r="CE584" i="8"/>
  <c r="CE596" i="8"/>
  <c r="CE600" i="8"/>
  <c r="CE604" i="8"/>
  <c r="CE608" i="8"/>
  <c r="CE612" i="8"/>
  <c r="CE592" i="8"/>
  <c r="CE595" i="8"/>
  <c r="CE599" i="8"/>
  <c r="CE603" i="8"/>
  <c r="CE607" i="8"/>
  <c r="CE611" i="8"/>
  <c r="CE615" i="8"/>
  <c r="CE616" i="8"/>
  <c r="CE617" i="8"/>
  <c r="CE618" i="8"/>
  <c r="CE619" i="8"/>
  <c r="CE620" i="8"/>
  <c r="CE621" i="8"/>
  <c r="CE622" i="8"/>
  <c r="CE623" i="8"/>
  <c r="CE624" i="8"/>
  <c r="CE625" i="8"/>
  <c r="CE626" i="8"/>
  <c r="CE627" i="8"/>
  <c r="CE629" i="8"/>
  <c r="CE632" i="8"/>
  <c r="CH633" i="8"/>
  <c r="CE633" i="8"/>
  <c r="CE635" i="8"/>
  <c r="CJ636" i="8"/>
  <c r="CE636" i="8"/>
  <c r="CE637" i="8"/>
  <c r="CE638" i="8"/>
  <c r="CE639" i="8"/>
  <c r="CE640" i="8"/>
  <c r="CE641" i="8"/>
  <c r="CE642" i="8"/>
  <c r="CE643" i="8"/>
  <c r="CE644" i="8"/>
  <c r="CE631" i="8"/>
  <c r="CJ661" i="8"/>
  <c r="CE661" i="8"/>
  <c r="CE669" i="8"/>
  <c r="CE694" i="8"/>
  <c r="CE659" i="8"/>
  <c r="CE667" i="8"/>
  <c r="CE657" i="8"/>
  <c r="CE665" i="8"/>
  <c r="CJ671" i="8"/>
  <c r="CE671" i="8"/>
  <c r="CE675" i="8"/>
  <c r="CE679" i="8"/>
  <c r="CE683" i="8"/>
  <c r="CE691" i="8"/>
  <c r="CE645" i="8"/>
  <c r="CE646" i="8"/>
  <c r="CE647" i="8"/>
  <c r="CE648" i="8"/>
  <c r="CE649" i="8"/>
  <c r="CE650" i="8"/>
  <c r="CE651" i="8"/>
  <c r="CE655" i="8"/>
  <c r="CE663" i="8"/>
  <c r="CE672" i="8"/>
  <c r="CE676" i="8"/>
  <c r="CE680" i="8"/>
  <c r="CE684" i="8"/>
  <c r="CE685" i="8"/>
  <c r="CE693" i="8"/>
  <c r="CE699" i="8"/>
  <c r="CJ703" i="8"/>
  <c r="CE703" i="8"/>
  <c r="CE707" i="8"/>
  <c r="CE711" i="8"/>
  <c r="CE715" i="8"/>
  <c r="CJ687" i="8"/>
  <c r="CE687" i="8"/>
  <c r="CJ695" i="8"/>
  <c r="CE695" i="8"/>
  <c r="CE696" i="8"/>
  <c r="CH700" i="8"/>
  <c r="CE700" i="8"/>
  <c r="CH704" i="8"/>
  <c r="CE704" i="8"/>
  <c r="CH708" i="8"/>
  <c r="CE708" i="8"/>
  <c r="CE712" i="8"/>
  <c r="CH716" i="8"/>
  <c r="CE716" i="8"/>
  <c r="CE689" i="8"/>
  <c r="CE698" i="8"/>
  <c r="CH734" i="8"/>
  <c r="CE734" i="8"/>
  <c r="CH738" i="8"/>
  <c r="CE738" i="8"/>
  <c r="CH742" i="8"/>
  <c r="CE742" i="8"/>
  <c r="CE733" i="8"/>
  <c r="CE737" i="8"/>
  <c r="CE741" i="8"/>
  <c r="CE745" i="8"/>
  <c r="CE747" i="8"/>
  <c r="CE749" i="8"/>
  <c r="CE751" i="8"/>
  <c r="CJ751" i="8"/>
  <c r="CE753" i="8"/>
  <c r="CJ753" i="8"/>
  <c r="CE702" i="8"/>
  <c r="CE706" i="8"/>
  <c r="CE710" i="8"/>
  <c r="CE714" i="8"/>
  <c r="CE736" i="8"/>
  <c r="CE740" i="8"/>
  <c r="CJ764" i="8"/>
  <c r="CE764" i="8"/>
  <c r="CE754" i="8"/>
  <c r="CE756" i="8"/>
  <c r="CE757" i="8"/>
  <c r="CE758" i="8"/>
  <c r="CE759" i="8"/>
  <c r="CE760" i="8"/>
  <c r="CE761" i="8"/>
  <c r="CJ763" i="8"/>
  <c r="CE763" i="8"/>
  <c r="CJ768" i="8"/>
  <c r="CE768" i="8"/>
  <c r="CE765" i="8"/>
  <c r="CE769" i="8"/>
  <c r="CE773" i="8"/>
  <c r="CE772" i="8"/>
  <c r="CE776" i="8"/>
  <c r="CE777" i="8"/>
  <c r="CE778" i="8"/>
  <c r="CE779" i="8"/>
  <c r="CE780" i="8"/>
  <c r="CE767" i="8"/>
  <c r="CE771" i="8"/>
  <c r="CJ178" i="8"/>
  <c r="CJ15" i="8"/>
  <c r="CJ21" i="8"/>
  <c r="CJ37" i="8"/>
  <c r="CJ38" i="8"/>
  <c r="CE39" i="8"/>
  <c r="CE42" i="8"/>
  <c r="CJ46" i="8"/>
  <c r="CE48" i="8"/>
  <c r="CJ50" i="8"/>
  <c r="CE52" i="8"/>
  <c r="CE56" i="8"/>
  <c r="CJ58" i="8"/>
  <c r="CE60" i="8"/>
  <c r="CJ62" i="8"/>
  <c r="CE64" i="8"/>
  <c r="CJ66" i="8"/>
  <c r="CE68" i="8"/>
  <c r="CJ71" i="8"/>
  <c r="CJ73" i="8"/>
  <c r="CJ81" i="8"/>
  <c r="CE22" i="8"/>
  <c r="CE24" i="8"/>
  <c r="CE26" i="8"/>
  <c r="CE28" i="8"/>
  <c r="CE30" i="8"/>
  <c r="CJ40" i="8"/>
  <c r="CE41" i="8"/>
  <c r="CJ49" i="8"/>
  <c r="CJ53" i="8"/>
  <c r="CJ57" i="8"/>
  <c r="CJ61" i="8"/>
  <c r="CJ65" i="8"/>
  <c r="CJ69" i="8"/>
  <c r="CE70" i="8"/>
  <c r="CJ70" i="8"/>
  <c r="CJ75" i="8"/>
  <c r="CJ42" i="8"/>
  <c r="CJ48" i="8"/>
  <c r="CJ52" i="8"/>
  <c r="CJ56" i="8"/>
  <c r="CJ60" i="8"/>
  <c r="CJ64" i="8"/>
  <c r="CJ68" i="8"/>
  <c r="CJ77" i="8"/>
  <c r="CJ88" i="8"/>
  <c r="CJ90" i="8"/>
  <c r="CJ98" i="8"/>
  <c r="CJ36" i="8"/>
  <c r="CJ47" i="8"/>
  <c r="CE49" i="8"/>
  <c r="CJ51" i="8"/>
  <c r="CE53" i="8"/>
  <c r="CJ55" i="8"/>
  <c r="CE57" i="8"/>
  <c r="CJ59" i="8"/>
  <c r="CE61" i="8"/>
  <c r="CJ63" i="8"/>
  <c r="CE65" i="8"/>
  <c r="CJ67" i="8"/>
  <c r="CJ79" i="8"/>
  <c r="CJ74" i="8"/>
  <c r="CJ85" i="8"/>
  <c r="CE89" i="8"/>
  <c r="CJ93" i="8"/>
  <c r="CJ97" i="8"/>
  <c r="CJ112" i="8"/>
  <c r="CJ114" i="8"/>
  <c r="CJ87" i="8"/>
  <c r="CJ101" i="8"/>
  <c r="CJ103" i="8"/>
  <c r="CJ106" i="8"/>
  <c r="CE85" i="8"/>
  <c r="CJ89" i="8"/>
  <c r="CE93" i="8"/>
  <c r="CE95" i="8"/>
  <c r="CJ116" i="8"/>
  <c r="CE87" i="8"/>
  <c r="CJ91" i="8"/>
  <c r="CJ99" i="8"/>
  <c r="CE97" i="8"/>
  <c r="CE99" i="8"/>
  <c r="CE101" i="8"/>
  <c r="CE103" i="8"/>
  <c r="CE107" i="8"/>
  <c r="CJ111" i="8"/>
  <c r="CE112" i="8"/>
  <c r="CE115" i="8"/>
  <c r="CJ118" i="8"/>
  <c r="CE120" i="8"/>
  <c r="CJ122" i="8"/>
  <c r="CE124" i="8"/>
  <c r="CJ126" i="8"/>
  <c r="CE128" i="8"/>
  <c r="CJ130" i="8"/>
  <c r="CE132" i="8"/>
  <c r="CJ134" i="8"/>
  <c r="CE136" i="8"/>
  <c r="CJ138" i="8"/>
  <c r="CJ148" i="8"/>
  <c r="CJ105" i="8"/>
  <c r="CE106" i="8"/>
  <c r="CE109" i="8"/>
  <c r="CJ113" i="8"/>
  <c r="CE114" i="8"/>
  <c r="CE117" i="8"/>
  <c r="CE119" i="8"/>
  <c r="CE123" i="8"/>
  <c r="CJ125" i="8"/>
  <c r="CE127" i="8"/>
  <c r="CE131" i="8"/>
  <c r="CJ133" i="8"/>
  <c r="CE135" i="8"/>
  <c r="CJ137" i="8"/>
  <c r="CE139" i="8"/>
  <c r="CJ140" i="8"/>
  <c r="CJ142" i="8"/>
  <c r="CJ155" i="8"/>
  <c r="CJ107" i="8"/>
  <c r="CJ115" i="8"/>
  <c r="CJ120" i="8"/>
  <c r="CJ124" i="8"/>
  <c r="CJ128" i="8"/>
  <c r="CJ132" i="8"/>
  <c r="CJ136" i="8"/>
  <c r="CJ144" i="8"/>
  <c r="CJ159" i="8"/>
  <c r="CJ109" i="8"/>
  <c r="CJ117" i="8"/>
  <c r="CJ119" i="8"/>
  <c r="CJ123" i="8"/>
  <c r="CJ127" i="8"/>
  <c r="CJ131" i="8"/>
  <c r="CJ135" i="8"/>
  <c r="CJ139" i="8"/>
  <c r="CJ146" i="8"/>
  <c r="CJ157" i="8"/>
  <c r="CJ149" i="8"/>
  <c r="CE150" i="8"/>
  <c r="CJ153" i="8"/>
  <c r="CJ154" i="8"/>
  <c r="CE158" i="8"/>
  <c r="CJ170" i="8"/>
  <c r="CJ172" i="8"/>
  <c r="CJ156" i="8"/>
  <c r="CE157" i="8"/>
  <c r="CJ164" i="8"/>
  <c r="CE164" i="8"/>
  <c r="CE166" i="8"/>
  <c r="CE168" i="8"/>
  <c r="CJ150" i="8"/>
  <c r="CE154" i="8"/>
  <c r="CJ158" i="8"/>
  <c r="CJ162" i="8"/>
  <c r="CE162" i="8"/>
  <c r="CJ174" i="8"/>
  <c r="CJ152" i="8"/>
  <c r="CE156" i="8"/>
  <c r="CJ160" i="8"/>
  <c r="CJ165" i="8"/>
  <c r="CJ169" i="8"/>
  <c r="CJ180" i="8"/>
  <c r="CE170" i="8"/>
  <c r="CJ173" i="8"/>
  <c r="CE174" i="8"/>
  <c r="CH175" i="8"/>
  <c r="CE177" i="8"/>
  <c r="CE181" i="8"/>
  <c r="CJ183" i="8"/>
  <c r="CE171" i="8"/>
  <c r="CJ175" i="8"/>
  <c r="CE179" i="8"/>
  <c r="CJ182" i="8"/>
  <c r="CJ177" i="8"/>
  <c r="CJ181" i="8"/>
  <c r="CJ171" i="8"/>
  <c r="CJ179" i="8"/>
  <c r="CX6" i="1"/>
  <c r="CY6" i="1" s="1"/>
  <c r="CV6" i="1"/>
  <c r="DM1" i="1"/>
  <c r="CV7" i="1"/>
  <c r="CX7" i="1"/>
  <c r="CV8" i="1"/>
  <c r="CX8" i="1"/>
  <c r="CV9" i="1"/>
  <c r="CX9" i="1"/>
  <c r="CV10" i="1"/>
  <c r="CX10" i="1"/>
  <c r="CV11" i="1"/>
  <c r="CX11" i="1"/>
  <c r="CV12" i="1"/>
  <c r="CX12" i="1"/>
  <c r="DA12" i="1" s="1"/>
  <c r="CV13" i="1"/>
  <c r="CX13" i="1"/>
  <c r="CV14" i="1"/>
  <c r="CX14" i="1"/>
  <c r="CV15" i="1"/>
  <c r="CX15" i="1"/>
  <c r="CV16" i="1"/>
  <c r="CX16" i="1"/>
  <c r="CV17" i="1"/>
  <c r="CX17" i="1"/>
  <c r="CV18" i="1"/>
  <c r="CX18" i="1"/>
  <c r="DB18" i="1" s="1"/>
  <c r="CV19" i="1"/>
  <c r="CX19" i="1"/>
  <c r="CV20" i="1"/>
  <c r="CX20" i="1"/>
  <c r="CV21" i="1"/>
  <c r="CX21" i="1"/>
  <c r="CV22" i="1"/>
  <c r="CX22" i="1"/>
  <c r="DB22" i="1" s="1"/>
  <c r="CV23" i="1"/>
  <c r="CX23" i="1"/>
  <c r="DB23" i="1" s="1"/>
  <c r="CV24" i="1"/>
  <c r="CX24" i="1"/>
  <c r="DB24" i="1" s="1"/>
  <c r="CV25" i="1"/>
  <c r="CX25" i="1"/>
  <c r="DB25" i="1" s="1"/>
  <c r="CV26" i="1"/>
  <c r="CX26" i="1"/>
  <c r="DB26" i="1" s="1"/>
  <c r="CV27" i="1"/>
  <c r="CX27" i="1"/>
  <c r="DB27" i="1" s="1"/>
  <c r="CV28" i="1"/>
  <c r="CX28" i="1"/>
  <c r="DB28" i="1" s="1"/>
  <c r="CV29" i="1"/>
  <c r="CX29" i="1"/>
  <c r="DB29" i="1" s="1"/>
  <c r="CV30" i="1"/>
  <c r="CX30" i="1"/>
  <c r="DB30" i="1" s="1"/>
  <c r="CV31" i="1"/>
  <c r="CX31" i="1"/>
  <c r="DB31" i="1" s="1"/>
  <c r="CV32" i="1"/>
  <c r="CX32" i="1"/>
  <c r="DB32" i="1" s="1"/>
  <c r="CV33" i="1"/>
  <c r="CX33" i="1"/>
  <c r="DB33" i="1" s="1"/>
  <c r="CV34" i="1"/>
  <c r="CX34" i="1"/>
  <c r="DB34" i="1" s="1"/>
  <c r="CV35" i="1"/>
  <c r="CX35" i="1"/>
  <c r="DB35" i="1" s="1"/>
  <c r="CV36" i="1"/>
  <c r="CX36" i="1"/>
  <c r="DB36" i="1" s="1"/>
  <c r="CV37" i="1"/>
  <c r="CX37" i="1"/>
  <c r="DB37" i="1" s="1"/>
  <c r="CV38" i="1"/>
  <c r="CX38" i="1"/>
  <c r="CV39" i="1"/>
  <c r="CX39" i="1"/>
  <c r="CV40" i="1"/>
  <c r="CX40" i="1"/>
  <c r="DB40" i="1" s="1"/>
  <c r="CV41" i="1"/>
  <c r="CX41" i="1"/>
  <c r="CV42" i="1"/>
  <c r="CX42" i="1"/>
  <c r="CV43" i="1"/>
  <c r="CX43" i="1"/>
  <c r="CV44" i="1"/>
  <c r="CX44" i="1"/>
  <c r="DB44" i="1" s="1"/>
  <c r="CV45" i="1"/>
  <c r="CX45" i="1"/>
  <c r="CV46" i="1"/>
  <c r="CX46" i="1"/>
  <c r="CV47" i="1"/>
  <c r="CX47" i="1"/>
  <c r="CV48" i="1"/>
  <c r="CX48" i="1"/>
  <c r="CV49" i="1"/>
  <c r="CX49" i="1"/>
  <c r="CV50" i="1"/>
  <c r="CX50" i="1"/>
  <c r="CV51" i="1"/>
  <c r="CX51" i="1"/>
  <c r="CV52" i="1"/>
  <c r="CX52" i="1"/>
  <c r="DB52" i="1" s="1"/>
  <c r="CV53" i="1"/>
  <c r="CX53" i="1"/>
  <c r="CV54" i="1"/>
  <c r="CX54" i="1"/>
  <c r="CV55" i="1"/>
  <c r="CX55" i="1"/>
  <c r="CV56" i="1"/>
  <c r="CX56" i="1"/>
  <c r="CZ56" i="1" s="1"/>
  <c r="CV57" i="1"/>
  <c r="CX57" i="1"/>
  <c r="CV58" i="1"/>
  <c r="CX58" i="1"/>
  <c r="CV59" i="1"/>
  <c r="CX59" i="1"/>
  <c r="CV60" i="1"/>
  <c r="CX60" i="1"/>
  <c r="DB60" i="1" s="1"/>
  <c r="CV61" i="1"/>
  <c r="CX61" i="1"/>
  <c r="CV62" i="1"/>
  <c r="CX62" i="1"/>
  <c r="CV63" i="1"/>
  <c r="CX63" i="1"/>
  <c r="CV64" i="1"/>
  <c r="CX64" i="1"/>
  <c r="DB64" i="1" s="1"/>
  <c r="CV65" i="1"/>
  <c r="CX65" i="1"/>
  <c r="CV66" i="1"/>
  <c r="CX66" i="1"/>
  <c r="CV67" i="1"/>
  <c r="CX67" i="1"/>
  <c r="CV68" i="1"/>
  <c r="CX68" i="1"/>
  <c r="DB68" i="1" s="1"/>
  <c r="CV69" i="1"/>
  <c r="CX69" i="1"/>
  <c r="CV70" i="1"/>
  <c r="CX70" i="1"/>
  <c r="CV71" i="1"/>
  <c r="CX71" i="1"/>
  <c r="DB71" i="1" s="1"/>
  <c r="CV72" i="1"/>
  <c r="CX72" i="1"/>
  <c r="CV73" i="1"/>
  <c r="CX73" i="1"/>
  <c r="CV74" i="1"/>
  <c r="CX74" i="1"/>
  <c r="CV75" i="1"/>
  <c r="CX75" i="1"/>
  <c r="CV76" i="1"/>
  <c r="CX76" i="1"/>
  <c r="CV77" i="1"/>
  <c r="CX77" i="1"/>
  <c r="CV78" i="1"/>
  <c r="CX78" i="1"/>
  <c r="CV79" i="1"/>
  <c r="CX79" i="1"/>
  <c r="DB79" i="1" s="1"/>
  <c r="CV80" i="1"/>
  <c r="CX80" i="1"/>
  <c r="CV81" i="1"/>
  <c r="CX81" i="1"/>
  <c r="CV82" i="1"/>
  <c r="CX82" i="1"/>
  <c r="CV83" i="1"/>
  <c r="CX83" i="1"/>
  <c r="CV84" i="1"/>
  <c r="CX84" i="1"/>
  <c r="CV85" i="1"/>
  <c r="CX85" i="1"/>
  <c r="CV86" i="1"/>
  <c r="CX86" i="1"/>
  <c r="CV87" i="1"/>
  <c r="CX87" i="1"/>
  <c r="CV88" i="1"/>
  <c r="CX88" i="1"/>
  <c r="CV89" i="1"/>
  <c r="CX89" i="1"/>
  <c r="CV90" i="1"/>
  <c r="CX90" i="1"/>
  <c r="CV91" i="1"/>
  <c r="CX91" i="1"/>
  <c r="CV92" i="1"/>
  <c r="CX92" i="1"/>
  <c r="DB92" i="1" s="1"/>
  <c r="CV93" i="1"/>
  <c r="CX93" i="1"/>
  <c r="CV94" i="1"/>
  <c r="CX94" i="1"/>
  <c r="CV95" i="1"/>
  <c r="CX95" i="1"/>
  <c r="DB95" i="1" s="1"/>
  <c r="CV96" i="1"/>
  <c r="CX96" i="1"/>
  <c r="CV97" i="1"/>
  <c r="CX97" i="1"/>
  <c r="CV98" i="1"/>
  <c r="CX98" i="1"/>
  <c r="CV99" i="1"/>
  <c r="CX99" i="1"/>
  <c r="CV100" i="1"/>
  <c r="CX100" i="1"/>
  <c r="CV101" i="1"/>
  <c r="CX101" i="1"/>
  <c r="CV102" i="1"/>
  <c r="CX102" i="1"/>
  <c r="CV103" i="1"/>
  <c r="CX103" i="1"/>
  <c r="CV104" i="1"/>
  <c r="CX104" i="1"/>
  <c r="CV105" i="1"/>
  <c r="CX105" i="1"/>
  <c r="CV106" i="1"/>
  <c r="CX106" i="1"/>
  <c r="CV107" i="1"/>
  <c r="CX107" i="1"/>
  <c r="CV108" i="1"/>
  <c r="CX108" i="1"/>
  <c r="CV109" i="1"/>
  <c r="CX109" i="1"/>
  <c r="CV110" i="1"/>
  <c r="CX110" i="1"/>
  <c r="CV111" i="1"/>
  <c r="CX111" i="1"/>
  <c r="DB111" i="1" s="1"/>
  <c r="CV112" i="1"/>
  <c r="CX112" i="1"/>
  <c r="CV113" i="1"/>
  <c r="CX113" i="1"/>
  <c r="CV114" i="1"/>
  <c r="CX114" i="1"/>
  <c r="CV115" i="1"/>
  <c r="CX115" i="1"/>
  <c r="CV116" i="1"/>
  <c r="CX116" i="1"/>
  <c r="CV117" i="1"/>
  <c r="CX117" i="1"/>
  <c r="CV118" i="1"/>
  <c r="CX118" i="1"/>
  <c r="CV119" i="1"/>
  <c r="CX119" i="1"/>
  <c r="CV120" i="1"/>
  <c r="CX120" i="1"/>
  <c r="CV121" i="1"/>
  <c r="CX121" i="1"/>
  <c r="CV122" i="1"/>
  <c r="CX122" i="1"/>
  <c r="CV123" i="1"/>
  <c r="CX123" i="1"/>
  <c r="CV124" i="1"/>
  <c r="CX124" i="1"/>
  <c r="CV125" i="1"/>
  <c r="CX125" i="1"/>
  <c r="CV126" i="1"/>
  <c r="CX126" i="1"/>
  <c r="CV127" i="1"/>
  <c r="CX127" i="1"/>
  <c r="DB127" i="1" s="1"/>
  <c r="CV128" i="1"/>
  <c r="CX128" i="1"/>
  <c r="CV129" i="1"/>
  <c r="CX129" i="1"/>
  <c r="CV130" i="1"/>
  <c r="CX130" i="1"/>
  <c r="CV131" i="1"/>
  <c r="CX131" i="1"/>
  <c r="CV132" i="1"/>
  <c r="CX132" i="1"/>
  <c r="CV133" i="1"/>
  <c r="CX133" i="1"/>
  <c r="CV134" i="1"/>
  <c r="CX134" i="1"/>
  <c r="CV135" i="1"/>
  <c r="CX135" i="1"/>
  <c r="CV136" i="1"/>
  <c r="CX136" i="1"/>
  <c r="CV137" i="1"/>
  <c r="CX137" i="1"/>
  <c r="CV138" i="1"/>
  <c r="CX138" i="1"/>
  <c r="CV139" i="1"/>
  <c r="CX139" i="1"/>
  <c r="CV140" i="1"/>
  <c r="CX140" i="1"/>
  <c r="CV141" i="1"/>
  <c r="CX141" i="1"/>
  <c r="CV142" i="1"/>
  <c r="CX142" i="1"/>
  <c r="CV143" i="1"/>
  <c r="CX143" i="1"/>
  <c r="DB143" i="1" s="1"/>
  <c r="CV144" i="1"/>
  <c r="CX144" i="1"/>
  <c r="CV145" i="1"/>
  <c r="CX145" i="1"/>
  <c r="CV146" i="1"/>
  <c r="CX146" i="1"/>
  <c r="CV147" i="1"/>
  <c r="CX147" i="1"/>
  <c r="CV148" i="1"/>
  <c r="CX148" i="1"/>
  <c r="CV149" i="1"/>
  <c r="CX149" i="1"/>
  <c r="CV150" i="1"/>
  <c r="CX150" i="1"/>
  <c r="CV151" i="1"/>
  <c r="CX151" i="1"/>
  <c r="DB151" i="1" s="1"/>
  <c r="CV152" i="1"/>
  <c r="CX152" i="1"/>
  <c r="CV153" i="1"/>
  <c r="CX153" i="1"/>
  <c r="CV154" i="1"/>
  <c r="CX154" i="1"/>
  <c r="CV155" i="1"/>
  <c r="CX155" i="1"/>
  <c r="DB155" i="1" s="1"/>
  <c r="CV156" i="1"/>
  <c r="CX156" i="1"/>
  <c r="CV157" i="1"/>
  <c r="CX157" i="1"/>
  <c r="CV158" i="1"/>
  <c r="CX158" i="1"/>
  <c r="CV159" i="1"/>
  <c r="CX159" i="1"/>
  <c r="DB159" i="1" s="1"/>
  <c r="CV160" i="1"/>
  <c r="CX160" i="1"/>
  <c r="CV161" i="1"/>
  <c r="CX161" i="1"/>
  <c r="CV162" i="1"/>
  <c r="CX162" i="1"/>
  <c r="CV163" i="1"/>
  <c r="CX163" i="1"/>
  <c r="DB163" i="1" s="1"/>
  <c r="CV164" i="1"/>
  <c r="CX164" i="1"/>
  <c r="DU164" i="1" s="1"/>
  <c r="A164" i="7" s="1"/>
  <c r="A161" i="11" s="1"/>
  <c r="CV165" i="1"/>
  <c r="CX165" i="1"/>
  <c r="CV166" i="1"/>
  <c r="CX166" i="1"/>
  <c r="CV167" i="1"/>
  <c r="CX167" i="1"/>
  <c r="CV168" i="1"/>
  <c r="CX168" i="1"/>
  <c r="DB168" i="1" s="1"/>
  <c r="CV169" i="1"/>
  <c r="CX169" i="1"/>
  <c r="CV170" i="1"/>
  <c r="CX170" i="1"/>
  <c r="CV171" i="1"/>
  <c r="CX171" i="1"/>
  <c r="CV172" i="1"/>
  <c r="CX172" i="1"/>
  <c r="DB172" i="1" s="1"/>
  <c r="CV173" i="1"/>
  <c r="CX173" i="1"/>
  <c r="CV174" i="1"/>
  <c r="CX174" i="1"/>
  <c r="CV175" i="1"/>
  <c r="CX175" i="1"/>
  <c r="CV176" i="1"/>
  <c r="CX176" i="1"/>
  <c r="DB176" i="1" s="1"/>
  <c r="CV177" i="1"/>
  <c r="CX177" i="1"/>
  <c r="CV178" i="1"/>
  <c r="CX178" i="1"/>
  <c r="CV179" i="1"/>
  <c r="CX179" i="1"/>
  <c r="CV180" i="1"/>
  <c r="CX180" i="1"/>
  <c r="DB180" i="1" s="1"/>
  <c r="CV181" i="1"/>
  <c r="CX181" i="1"/>
  <c r="CV182" i="1"/>
  <c r="CX182" i="1"/>
  <c r="CV183" i="1"/>
  <c r="CX183" i="1"/>
  <c r="CV184" i="1"/>
  <c r="CX184" i="1"/>
  <c r="DB184" i="1" s="1"/>
  <c r="CV185" i="1"/>
  <c r="CX185" i="1"/>
  <c r="CV186" i="1"/>
  <c r="CX186" i="1"/>
  <c r="CV187" i="1"/>
  <c r="CX187" i="1"/>
  <c r="CV188" i="1"/>
  <c r="CX188" i="1"/>
  <c r="CV189" i="1"/>
  <c r="CX189" i="1"/>
  <c r="CV190" i="1"/>
  <c r="CX190" i="1"/>
  <c r="DB190" i="1" s="1"/>
  <c r="CV191" i="1"/>
  <c r="CX191" i="1"/>
  <c r="CV192" i="1"/>
  <c r="CX192" i="1"/>
  <c r="CV193" i="1"/>
  <c r="CX193" i="1"/>
  <c r="CV194" i="1"/>
  <c r="CX194" i="1"/>
  <c r="CV195" i="1"/>
  <c r="CX195" i="1"/>
  <c r="CV196" i="1"/>
  <c r="CX196" i="1"/>
  <c r="CV197" i="1"/>
  <c r="CX197" i="1"/>
  <c r="CV198" i="1"/>
  <c r="CX198" i="1"/>
  <c r="DB198" i="1" s="1"/>
  <c r="CV199" i="1"/>
  <c r="CX199" i="1"/>
  <c r="CV200" i="1"/>
  <c r="CX200" i="1"/>
  <c r="CV201" i="1"/>
  <c r="CX201" i="1"/>
  <c r="CV202" i="1"/>
  <c r="CX202" i="1"/>
  <c r="CV203" i="1"/>
  <c r="CX203" i="1"/>
  <c r="CV204" i="1"/>
  <c r="CX204" i="1"/>
  <c r="CV205" i="1"/>
  <c r="CX205" i="1"/>
  <c r="DB205" i="1" s="1"/>
  <c r="CV206" i="1"/>
  <c r="CX206" i="1"/>
  <c r="CV207" i="1"/>
  <c r="CX207" i="1"/>
  <c r="CV208" i="1"/>
  <c r="CX208" i="1"/>
  <c r="CV209" i="1"/>
  <c r="CX209" i="1"/>
  <c r="CV210" i="1"/>
  <c r="CX210" i="1"/>
  <c r="CV211" i="1"/>
  <c r="CX211" i="1"/>
  <c r="CV212" i="1"/>
  <c r="CX212" i="1"/>
  <c r="CV213" i="1"/>
  <c r="CX213" i="1"/>
  <c r="DB213" i="1" s="1"/>
  <c r="CV214" i="1"/>
  <c r="CX214" i="1"/>
  <c r="CV215" i="1"/>
  <c r="CX215" i="1"/>
  <c r="CV216" i="1"/>
  <c r="CX216" i="1"/>
  <c r="CV217" i="1"/>
  <c r="CX217" i="1"/>
  <c r="CV218" i="1"/>
  <c r="CX218" i="1"/>
  <c r="CV219" i="1"/>
  <c r="CX219" i="1"/>
  <c r="CV220" i="1"/>
  <c r="CX220" i="1"/>
  <c r="CV221" i="1"/>
  <c r="CX221" i="1"/>
  <c r="DB221" i="1" s="1"/>
  <c r="CV222" i="1"/>
  <c r="CX222" i="1"/>
  <c r="CV223" i="1"/>
  <c r="CX223" i="1"/>
  <c r="CV224" i="1"/>
  <c r="CX224" i="1"/>
  <c r="CV225" i="1"/>
  <c r="CX225" i="1"/>
  <c r="CV226" i="1"/>
  <c r="CX226" i="1"/>
  <c r="CV227" i="1"/>
  <c r="CX227" i="1"/>
  <c r="CV228" i="1"/>
  <c r="CX228" i="1"/>
  <c r="CV229" i="1"/>
  <c r="CX229" i="1"/>
  <c r="CV230" i="1"/>
  <c r="CX230" i="1"/>
  <c r="CV231" i="1"/>
  <c r="CX231" i="1"/>
  <c r="CV232" i="1"/>
  <c r="CX232" i="1"/>
  <c r="CV233" i="1"/>
  <c r="CX233" i="1"/>
  <c r="CV234" i="1"/>
  <c r="CX234" i="1"/>
  <c r="CV235" i="1"/>
  <c r="CX235" i="1"/>
  <c r="CV236" i="1"/>
  <c r="CX236" i="1"/>
  <c r="CV237" i="1"/>
  <c r="CX237" i="1"/>
  <c r="DB237" i="1" s="1"/>
  <c r="CV238" i="1"/>
  <c r="CX238" i="1"/>
  <c r="CV239" i="1"/>
  <c r="CX239" i="1"/>
  <c r="CV240" i="1"/>
  <c r="CX240" i="1"/>
  <c r="CV241" i="1"/>
  <c r="CX241" i="1"/>
  <c r="CV242" i="1"/>
  <c r="CX242" i="1"/>
  <c r="CV243" i="1"/>
  <c r="CX243" i="1"/>
  <c r="CV244" i="1"/>
  <c r="CX244" i="1"/>
  <c r="CV245" i="1"/>
  <c r="CX245" i="1"/>
  <c r="DB245" i="1" s="1"/>
  <c r="CV246" i="1"/>
  <c r="CX246" i="1"/>
  <c r="CV247" i="1"/>
  <c r="CX247" i="1"/>
  <c r="CV248" i="1"/>
  <c r="CX248" i="1"/>
  <c r="CV249" i="1"/>
  <c r="CX249" i="1"/>
  <c r="CV250" i="1"/>
  <c r="CX250" i="1"/>
  <c r="CV251" i="1"/>
  <c r="CX251" i="1"/>
  <c r="CV252" i="1"/>
  <c r="CX252" i="1"/>
  <c r="CV253" i="1"/>
  <c r="CX253" i="1"/>
  <c r="CV254" i="1"/>
  <c r="CX254" i="1"/>
  <c r="CV255" i="1"/>
  <c r="CX255" i="1"/>
  <c r="CV256" i="1"/>
  <c r="CX256" i="1"/>
  <c r="CV257" i="1"/>
  <c r="CX257" i="1"/>
  <c r="CV258" i="1"/>
  <c r="CX258" i="1"/>
  <c r="CV259" i="1"/>
  <c r="CX259" i="1"/>
  <c r="CV260" i="1"/>
  <c r="CX260" i="1"/>
  <c r="CV261" i="1"/>
  <c r="CX261" i="1"/>
  <c r="CV262" i="1"/>
  <c r="CX262" i="1"/>
  <c r="CV263" i="1"/>
  <c r="CX263" i="1"/>
  <c r="CV264" i="1"/>
  <c r="CX264" i="1"/>
  <c r="CV265" i="1"/>
  <c r="CX265" i="1"/>
  <c r="CV266" i="1"/>
  <c r="CX266" i="1"/>
  <c r="CV267" i="1"/>
  <c r="CX267" i="1"/>
  <c r="CZ267" i="1" s="1"/>
  <c r="CV268" i="1"/>
  <c r="CX268" i="1"/>
  <c r="CV269" i="1"/>
  <c r="CX269" i="1"/>
  <c r="DB269" i="1" s="1"/>
  <c r="CV270" i="1"/>
  <c r="CX270" i="1"/>
  <c r="CV271" i="1"/>
  <c r="CX271" i="1"/>
  <c r="DB271" i="1" s="1"/>
  <c r="CV272" i="1"/>
  <c r="CX272" i="1"/>
  <c r="CV273" i="1"/>
  <c r="CX273" i="1"/>
  <c r="DB273" i="1" s="1"/>
  <c r="CV274" i="1"/>
  <c r="CX274" i="1"/>
  <c r="CV275" i="1"/>
  <c r="CX275" i="1"/>
  <c r="CZ275" i="1" s="1"/>
  <c r="CV276" i="1"/>
  <c r="CX276" i="1"/>
  <c r="CV277" i="1"/>
  <c r="CX277" i="1"/>
  <c r="DB277" i="1" s="1"/>
  <c r="CV278" i="1"/>
  <c r="CX278" i="1"/>
  <c r="CV279" i="1"/>
  <c r="CX279" i="1"/>
  <c r="DB279" i="1" s="1"/>
  <c r="CV280" i="1"/>
  <c r="CX280" i="1"/>
  <c r="CV281" i="1"/>
  <c r="CX281" i="1"/>
  <c r="DB281" i="1" s="1"/>
  <c r="CV282" i="1"/>
  <c r="CX282" i="1"/>
  <c r="CV283" i="1"/>
  <c r="CX283" i="1"/>
  <c r="CZ283" i="1" s="1"/>
  <c r="CV284" i="1"/>
  <c r="CX284" i="1"/>
  <c r="CV285" i="1"/>
  <c r="CX285" i="1"/>
  <c r="DB285" i="1" s="1"/>
  <c r="CV286" i="1"/>
  <c r="CX286" i="1"/>
  <c r="CV287" i="1"/>
  <c r="CX287" i="1"/>
  <c r="DB287" i="1" s="1"/>
  <c r="CV288" i="1"/>
  <c r="CX288" i="1"/>
  <c r="CV289" i="1"/>
  <c r="CX289" i="1"/>
  <c r="DB289" i="1" s="1"/>
  <c r="CV290" i="1"/>
  <c r="CX290" i="1"/>
  <c r="CV291" i="1"/>
  <c r="CX291" i="1"/>
  <c r="CZ291" i="1" s="1"/>
  <c r="CV292" i="1"/>
  <c r="CX292" i="1"/>
  <c r="CV293" i="1"/>
  <c r="CX293" i="1"/>
  <c r="DB293" i="1" s="1"/>
  <c r="CV294" i="1"/>
  <c r="CX294" i="1"/>
  <c r="CV295" i="1"/>
  <c r="CX295" i="1"/>
  <c r="DB295" i="1" s="1"/>
  <c r="CV296" i="1"/>
  <c r="CX296" i="1"/>
  <c r="CV297" i="1"/>
  <c r="CX297" i="1"/>
  <c r="DB297" i="1" s="1"/>
  <c r="CV298" i="1"/>
  <c r="CX298" i="1"/>
  <c r="CV299" i="1"/>
  <c r="CX299" i="1"/>
  <c r="CZ299" i="1" s="1"/>
  <c r="CV300" i="1"/>
  <c r="CX300" i="1"/>
  <c r="CV301" i="1"/>
  <c r="CX301" i="1"/>
  <c r="DB301" i="1" s="1"/>
  <c r="CV302" i="1"/>
  <c r="CX302" i="1"/>
  <c r="CV303" i="1"/>
  <c r="CX303" i="1"/>
  <c r="DB303" i="1" s="1"/>
  <c r="CV304" i="1"/>
  <c r="CX304" i="1"/>
  <c r="CV305" i="1"/>
  <c r="CX305" i="1"/>
  <c r="DB305" i="1" s="1"/>
  <c r="CV306" i="1"/>
  <c r="CX306" i="1"/>
  <c r="CV307" i="1"/>
  <c r="CX307" i="1"/>
  <c r="CZ307" i="1" s="1"/>
  <c r="CV308" i="1"/>
  <c r="CX308" i="1"/>
  <c r="CV309" i="1"/>
  <c r="CX309" i="1"/>
  <c r="DB309" i="1" s="1"/>
  <c r="CV310" i="1"/>
  <c r="CX310" i="1"/>
  <c r="CV311" i="1"/>
  <c r="CX311" i="1"/>
  <c r="DB311" i="1" s="1"/>
  <c r="CV312" i="1"/>
  <c r="CX312" i="1"/>
  <c r="CV313" i="1"/>
  <c r="CX313" i="1"/>
  <c r="DB313" i="1" s="1"/>
  <c r="CV314" i="1"/>
  <c r="CX314" i="1"/>
  <c r="CV315" i="1"/>
  <c r="CX315" i="1"/>
  <c r="CZ315" i="1" s="1"/>
  <c r="CV316" i="1"/>
  <c r="CX316" i="1"/>
  <c r="CV317" i="1"/>
  <c r="CX317" i="1"/>
  <c r="DB317" i="1" s="1"/>
  <c r="CV318" i="1"/>
  <c r="CX318" i="1"/>
  <c r="CV319" i="1"/>
  <c r="CX319" i="1"/>
  <c r="DB319" i="1" s="1"/>
  <c r="CV320" i="1"/>
  <c r="CX320" i="1"/>
  <c r="CV321" i="1"/>
  <c r="CX321" i="1"/>
  <c r="DB321" i="1" s="1"/>
  <c r="CV322" i="1"/>
  <c r="CX322" i="1"/>
  <c r="CV323" i="1"/>
  <c r="CX323" i="1"/>
  <c r="CZ323" i="1" s="1"/>
  <c r="CV324" i="1"/>
  <c r="CX324" i="1"/>
  <c r="CV325" i="1"/>
  <c r="CX325" i="1"/>
  <c r="DB325" i="1" s="1"/>
  <c r="CV326" i="1"/>
  <c r="CX326" i="1"/>
  <c r="CV327" i="1"/>
  <c r="CX327" i="1"/>
  <c r="DB327" i="1" s="1"/>
  <c r="CV328" i="1"/>
  <c r="CX328" i="1"/>
  <c r="CV329" i="1"/>
  <c r="CX329" i="1"/>
  <c r="DB329" i="1" s="1"/>
  <c r="CV330" i="1"/>
  <c r="CX330" i="1"/>
  <c r="CV331" i="1"/>
  <c r="CX331" i="1"/>
  <c r="CZ331" i="1" s="1"/>
  <c r="CV332" i="1"/>
  <c r="CX332" i="1"/>
  <c r="CV333" i="1"/>
  <c r="CX333" i="1"/>
  <c r="DB333" i="1" s="1"/>
  <c r="CV334" i="1"/>
  <c r="CX334" i="1"/>
  <c r="CV335" i="1"/>
  <c r="CX335" i="1"/>
  <c r="DB335" i="1" s="1"/>
  <c r="CV336" i="1"/>
  <c r="CX336" i="1"/>
  <c r="CV337" i="1"/>
  <c r="CX337" i="1"/>
  <c r="DB337" i="1" s="1"/>
  <c r="CV338" i="1"/>
  <c r="CX338" i="1"/>
  <c r="CV339" i="1"/>
  <c r="CX339" i="1"/>
  <c r="CZ339" i="1" s="1"/>
  <c r="CV340" i="1"/>
  <c r="CX340" i="1"/>
  <c r="CV341" i="1"/>
  <c r="CX341" i="1"/>
  <c r="DB341" i="1" s="1"/>
  <c r="CV342" i="1"/>
  <c r="CX342" i="1"/>
  <c r="CV343" i="1"/>
  <c r="CX343" i="1"/>
  <c r="DB343" i="1" s="1"/>
  <c r="CV344" i="1"/>
  <c r="CX344" i="1"/>
  <c r="CV345" i="1"/>
  <c r="CX345" i="1"/>
  <c r="DB345" i="1" s="1"/>
  <c r="CV346" i="1"/>
  <c r="CX346" i="1"/>
  <c r="CV347" i="1"/>
  <c r="CX347" i="1"/>
  <c r="CZ347" i="1" s="1"/>
  <c r="CV348" i="1"/>
  <c r="CX348" i="1"/>
  <c r="CV349" i="1"/>
  <c r="CX349" i="1"/>
  <c r="DB349" i="1" s="1"/>
  <c r="CV350" i="1"/>
  <c r="CX350" i="1"/>
  <c r="CV351" i="1"/>
  <c r="CX351" i="1"/>
  <c r="CV352" i="1"/>
  <c r="CX352" i="1"/>
  <c r="CV353" i="1"/>
  <c r="CX353" i="1"/>
  <c r="DB353" i="1" s="1"/>
  <c r="CV354" i="1"/>
  <c r="CX354" i="1"/>
  <c r="DI354" i="1" s="1"/>
  <c r="CV355" i="1"/>
  <c r="CX355" i="1"/>
  <c r="CV356" i="1"/>
  <c r="CX356" i="1"/>
  <c r="DB356" i="1" s="1"/>
  <c r="CV357" i="1"/>
  <c r="CX357" i="1"/>
  <c r="CV358" i="1"/>
  <c r="CX358" i="1"/>
  <c r="CV359" i="1"/>
  <c r="CX359" i="1"/>
  <c r="CV360" i="1"/>
  <c r="CX360" i="1"/>
  <c r="DB360" i="1" s="1"/>
  <c r="CV361" i="1"/>
  <c r="CX361" i="1"/>
  <c r="CV362" i="1"/>
  <c r="CX362" i="1"/>
  <c r="CV363" i="1"/>
  <c r="CX363" i="1"/>
  <c r="CV364" i="1"/>
  <c r="CX364" i="1"/>
  <c r="DB364" i="1" s="1"/>
  <c r="CV365" i="1"/>
  <c r="CX365" i="1"/>
  <c r="CV366" i="1"/>
  <c r="CX366" i="1"/>
  <c r="CV367" i="1"/>
  <c r="CX367" i="1"/>
  <c r="CV368" i="1"/>
  <c r="CX368" i="1"/>
  <c r="DB368" i="1" s="1"/>
  <c r="CV369" i="1"/>
  <c r="CX369" i="1"/>
  <c r="CV370" i="1"/>
  <c r="CX370" i="1"/>
  <c r="DB370" i="1" s="1"/>
  <c r="CV371" i="1"/>
  <c r="CX371" i="1"/>
  <c r="CV372" i="1"/>
  <c r="CX372" i="1"/>
  <c r="DB372" i="1" s="1"/>
  <c r="CV373" i="1"/>
  <c r="CX373" i="1"/>
  <c r="CV374" i="1"/>
  <c r="CX374" i="1"/>
  <c r="DB374" i="1" s="1"/>
  <c r="CV375" i="1"/>
  <c r="CX375" i="1"/>
  <c r="CV376" i="1"/>
  <c r="CX376" i="1"/>
  <c r="CZ376" i="1" s="1"/>
  <c r="CV377" i="1"/>
  <c r="CX377" i="1"/>
  <c r="CV378" i="1"/>
  <c r="CX378" i="1"/>
  <c r="DB378" i="1" s="1"/>
  <c r="CV379" i="1"/>
  <c r="CX379" i="1"/>
  <c r="CV380" i="1"/>
  <c r="CX380" i="1"/>
  <c r="DB380" i="1" s="1"/>
  <c r="CV381" i="1"/>
  <c r="CX381" i="1"/>
  <c r="CV382" i="1"/>
  <c r="CX382" i="1"/>
  <c r="DB382" i="1" s="1"/>
  <c r="CV383" i="1"/>
  <c r="CX383" i="1"/>
  <c r="CV384" i="1"/>
  <c r="CX384" i="1"/>
  <c r="CZ384" i="1" s="1"/>
  <c r="CV385" i="1"/>
  <c r="CX385" i="1"/>
  <c r="CV386" i="1"/>
  <c r="CX386" i="1"/>
  <c r="DB386" i="1" s="1"/>
  <c r="CV387" i="1"/>
  <c r="CX387" i="1"/>
  <c r="CV388" i="1"/>
  <c r="CX388" i="1"/>
  <c r="DB388" i="1" s="1"/>
  <c r="CV389" i="1"/>
  <c r="CX389" i="1"/>
  <c r="CV390" i="1"/>
  <c r="CX390" i="1"/>
  <c r="DB390" i="1" s="1"/>
  <c r="CV391" i="1"/>
  <c r="CX391" i="1"/>
  <c r="CV392" i="1"/>
  <c r="CX392" i="1"/>
  <c r="CZ392" i="1" s="1"/>
  <c r="CV393" i="1"/>
  <c r="CX393" i="1"/>
  <c r="CV394" i="1"/>
  <c r="CX394" i="1"/>
  <c r="DB394" i="1" s="1"/>
  <c r="CV395" i="1"/>
  <c r="CX395" i="1"/>
  <c r="CV396" i="1"/>
  <c r="CX396" i="1"/>
  <c r="DB396" i="1" s="1"/>
  <c r="CV397" i="1"/>
  <c r="CX397" i="1"/>
  <c r="CV398" i="1"/>
  <c r="CX398" i="1"/>
  <c r="DB398" i="1" s="1"/>
  <c r="CV399" i="1"/>
  <c r="CX399" i="1"/>
  <c r="CV400" i="1"/>
  <c r="CX400" i="1"/>
  <c r="CZ400" i="1" s="1"/>
  <c r="CV401" i="1"/>
  <c r="CX401" i="1"/>
  <c r="CV402" i="1"/>
  <c r="CX402" i="1"/>
  <c r="DB402" i="1" s="1"/>
  <c r="CV403" i="1"/>
  <c r="CX403" i="1"/>
  <c r="CV404" i="1"/>
  <c r="CX404" i="1"/>
  <c r="DB404" i="1" s="1"/>
  <c r="CV405" i="1"/>
  <c r="CX405" i="1"/>
  <c r="CV406" i="1"/>
  <c r="CX406" i="1"/>
  <c r="DB406" i="1" s="1"/>
  <c r="CV407" i="1"/>
  <c r="CX407" i="1"/>
  <c r="CV408" i="1"/>
  <c r="CX408" i="1"/>
  <c r="CZ408" i="1" s="1"/>
  <c r="CV409" i="1"/>
  <c r="CX409" i="1"/>
  <c r="CV410" i="1"/>
  <c r="CX410" i="1"/>
  <c r="DB410" i="1" s="1"/>
  <c r="CV411" i="1"/>
  <c r="CX411" i="1"/>
  <c r="CV412" i="1"/>
  <c r="CX412" i="1"/>
  <c r="DB412" i="1" s="1"/>
  <c r="CV413" i="1"/>
  <c r="CX413" i="1"/>
  <c r="CV414" i="1"/>
  <c r="CX414" i="1"/>
  <c r="DB414" i="1" s="1"/>
  <c r="CV415" i="1"/>
  <c r="CX415" i="1"/>
  <c r="CV416" i="1"/>
  <c r="CX416" i="1"/>
  <c r="CZ416" i="1" s="1"/>
  <c r="CV417" i="1"/>
  <c r="CX417" i="1"/>
  <c r="CV418" i="1"/>
  <c r="CX418" i="1"/>
  <c r="DB418" i="1" s="1"/>
  <c r="CV419" i="1"/>
  <c r="CX419" i="1"/>
  <c r="CV420" i="1"/>
  <c r="CX420" i="1"/>
  <c r="DB420" i="1" s="1"/>
  <c r="CV421" i="1"/>
  <c r="CX421" i="1"/>
  <c r="CV422" i="1"/>
  <c r="CX422" i="1"/>
  <c r="DB422" i="1" s="1"/>
  <c r="CV423" i="1"/>
  <c r="CX423" i="1"/>
  <c r="CV424" i="1"/>
  <c r="CX424" i="1"/>
  <c r="CZ424" i="1" s="1"/>
  <c r="CV425" i="1"/>
  <c r="CX425" i="1"/>
  <c r="CV426" i="1"/>
  <c r="CX426" i="1"/>
  <c r="DB426" i="1" s="1"/>
  <c r="CV427" i="1"/>
  <c r="CX427" i="1"/>
  <c r="CV428" i="1"/>
  <c r="CX428" i="1"/>
  <c r="DB428" i="1" s="1"/>
  <c r="CV429" i="1"/>
  <c r="CX429" i="1"/>
  <c r="CV430" i="1"/>
  <c r="CX430" i="1"/>
  <c r="DB430" i="1" s="1"/>
  <c r="CV431" i="1"/>
  <c r="CX431" i="1"/>
  <c r="CV432" i="1"/>
  <c r="CX432" i="1"/>
  <c r="CZ432" i="1" s="1"/>
  <c r="CV433" i="1"/>
  <c r="CX433" i="1"/>
  <c r="CV434" i="1"/>
  <c r="CX434" i="1"/>
  <c r="DB434" i="1" s="1"/>
  <c r="CV435" i="1"/>
  <c r="CX435" i="1"/>
  <c r="CV436" i="1"/>
  <c r="CX436" i="1"/>
  <c r="DB436" i="1" s="1"/>
  <c r="CV437" i="1"/>
  <c r="CX437" i="1"/>
  <c r="CV438" i="1"/>
  <c r="CX438" i="1"/>
  <c r="DB438" i="1" s="1"/>
  <c r="CV439" i="1"/>
  <c r="CX439" i="1"/>
  <c r="CV440" i="1"/>
  <c r="CX440" i="1"/>
  <c r="CZ440" i="1" s="1"/>
  <c r="CV441" i="1"/>
  <c r="CX441" i="1"/>
  <c r="CV442" i="1"/>
  <c r="CX442" i="1"/>
  <c r="DB442" i="1" s="1"/>
  <c r="CV443" i="1"/>
  <c r="CX443" i="1"/>
  <c r="CV444" i="1"/>
  <c r="CX444" i="1"/>
  <c r="DB444" i="1" s="1"/>
  <c r="CV445" i="1"/>
  <c r="CX445" i="1"/>
  <c r="CV446" i="1"/>
  <c r="CX446" i="1"/>
  <c r="DB446" i="1" s="1"/>
  <c r="CV447" i="1"/>
  <c r="CX447" i="1"/>
  <c r="CV448" i="1"/>
  <c r="CX448" i="1"/>
  <c r="CV449" i="1"/>
  <c r="CX449" i="1"/>
  <c r="CV450" i="1"/>
  <c r="CX450" i="1"/>
  <c r="DB450" i="1" s="1"/>
  <c r="CV451" i="1"/>
  <c r="CX451" i="1"/>
  <c r="CV452" i="1"/>
  <c r="CX452" i="1"/>
  <c r="CZ452" i="1" s="1"/>
  <c r="CV453" i="1"/>
  <c r="CX453" i="1"/>
  <c r="CV454" i="1"/>
  <c r="CX454" i="1"/>
  <c r="DB454" i="1" s="1"/>
  <c r="CV455" i="1"/>
  <c r="CX455" i="1"/>
  <c r="CV456" i="1"/>
  <c r="CX456" i="1"/>
  <c r="CV457" i="1"/>
  <c r="CX457" i="1"/>
  <c r="CV458" i="1"/>
  <c r="CX458" i="1"/>
  <c r="DB458" i="1" s="1"/>
  <c r="CV459" i="1"/>
  <c r="CX459" i="1"/>
  <c r="CV460" i="1"/>
  <c r="CX460" i="1"/>
  <c r="CV461" i="1"/>
  <c r="CX461" i="1"/>
  <c r="CV462" i="1"/>
  <c r="CX462" i="1"/>
  <c r="DB462" i="1" s="1"/>
  <c r="CV463" i="1"/>
  <c r="CX463" i="1"/>
  <c r="CV464" i="1"/>
  <c r="CX464" i="1"/>
  <c r="CV465" i="1"/>
  <c r="CX465" i="1"/>
  <c r="CV466" i="1"/>
  <c r="CX466" i="1"/>
  <c r="DB466" i="1" s="1"/>
  <c r="CV467" i="1"/>
  <c r="CX467" i="1"/>
  <c r="CV468" i="1"/>
  <c r="CX468" i="1"/>
  <c r="CV469" i="1"/>
  <c r="CX469" i="1"/>
  <c r="CV470" i="1"/>
  <c r="CX470" i="1"/>
  <c r="DB470" i="1" s="1"/>
  <c r="CV471" i="1"/>
  <c r="CX471" i="1"/>
  <c r="CV472" i="1"/>
  <c r="CX472" i="1"/>
  <c r="CV473" i="1"/>
  <c r="CX473" i="1"/>
  <c r="CV474" i="1"/>
  <c r="CX474" i="1"/>
  <c r="DB474" i="1" s="1"/>
  <c r="CV475" i="1"/>
  <c r="CX475" i="1"/>
  <c r="CV476" i="1"/>
  <c r="CX476" i="1"/>
  <c r="CV477" i="1"/>
  <c r="CX477" i="1"/>
  <c r="CV478" i="1"/>
  <c r="CX478" i="1"/>
  <c r="DB478" i="1" s="1"/>
  <c r="CV479" i="1"/>
  <c r="CX479" i="1"/>
  <c r="CV480" i="1"/>
  <c r="CX480" i="1"/>
  <c r="CV481" i="1"/>
  <c r="CX481" i="1"/>
  <c r="CV482" i="1"/>
  <c r="CX482" i="1"/>
  <c r="DB482" i="1" s="1"/>
  <c r="CV483" i="1"/>
  <c r="CX483" i="1"/>
  <c r="CV484" i="1"/>
  <c r="CX484" i="1"/>
  <c r="CZ484" i="1" s="1"/>
  <c r="CV485" i="1"/>
  <c r="CX485" i="1"/>
  <c r="CV486" i="1"/>
  <c r="CX486" i="1"/>
  <c r="DB486" i="1" s="1"/>
  <c r="CV487" i="1"/>
  <c r="CX487" i="1"/>
  <c r="CV488" i="1"/>
  <c r="CX488" i="1"/>
  <c r="CV489" i="1"/>
  <c r="CX489" i="1"/>
  <c r="CV490" i="1"/>
  <c r="CX490" i="1"/>
  <c r="DB490" i="1" s="1"/>
  <c r="CV491" i="1"/>
  <c r="CX491" i="1"/>
  <c r="CV492" i="1"/>
  <c r="CX492" i="1"/>
  <c r="CV493" i="1"/>
  <c r="CX493" i="1"/>
  <c r="CV494" i="1"/>
  <c r="CX494" i="1"/>
  <c r="DB494" i="1" s="1"/>
  <c r="CV495" i="1"/>
  <c r="CX495" i="1"/>
  <c r="CV496" i="1"/>
  <c r="CX496" i="1"/>
  <c r="CV497" i="1"/>
  <c r="CX497" i="1"/>
  <c r="CV498" i="1"/>
  <c r="CX498" i="1"/>
  <c r="DB498" i="1" s="1"/>
  <c r="CV499" i="1"/>
  <c r="CX499" i="1"/>
  <c r="CV500" i="1"/>
  <c r="CX500" i="1"/>
  <c r="CV501" i="1"/>
  <c r="CX501" i="1"/>
  <c r="CV502" i="1"/>
  <c r="CX502" i="1"/>
  <c r="DB502" i="1" s="1"/>
  <c r="CV503" i="1"/>
  <c r="CX503" i="1"/>
  <c r="CV504" i="1"/>
  <c r="CX504" i="1"/>
  <c r="CV505" i="1"/>
  <c r="CX505" i="1"/>
  <c r="CV506" i="1"/>
  <c r="CX506" i="1"/>
  <c r="DB506" i="1" s="1"/>
  <c r="CV507" i="1"/>
  <c r="CX507" i="1"/>
  <c r="CV508" i="1"/>
  <c r="CX508" i="1"/>
  <c r="CV509" i="1"/>
  <c r="CX509" i="1"/>
  <c r="CV510" i="1"/>
  <c r="CX510" i="1"/>
  <c r="DB510" i="1" s="1"/>
  <c r="CV511" i="1"/>
  <c r="CX511" i="1"/>
  <c r="CV512" i="1"/>
  <c r="CX512" i="1"/>
  <c r="CV513" i="1"/>
  <c r="CX513" i="1"/>
  <c r="CV514" i="1"/>
  <c r="CX514" i="1"/>
  <c r="CV515" i="1"/>
  <c r="CX515" i="1"/>
  <c r="DB515" i="1" s="1"/>
  <c r="CV516" i="1"/>
  <c r="CX516" i="1"/>
  <c r="CV517" i="1"/>
  <c r="CX517" i="1"/>
  <c r="CV518" i="1"/>
  <c r="CX518" i="1"/>
  <c r="CV519" i="1"/>
  <c r="CX519" i="1"/>
  <c r="DB519" i="1" s="1"/>
  <c r="CV520" i="1"/>
  <c r="CX520" i="1"/>
  <c r="CV521" i="1"/>
  <c r="CX521" i="1"/>
  <c r="DB521" i="1" s="1"/>
  <c r="CV522" i="1"/>
  <c r="CX522" i="1"/>
  <c r="CV523" i="1"/>
  <c r="CX523" i="1"/>
  <c r="DB523" i="1" s="1"/>
  <c r="CV524" i="1"/>
  <c r="CX524" i="1"/>
  <c r="CV525" i="1"/>
  <c r="CX525" i="1"/>
  <c r="CV526" i="1"/>
  <c r="CX526" i="1"/>
  <c r="CV527" i="1"/>
  <c r="CX527" i="1"/>
  <c r="DB527" i="1" s="1"/>
  <c r="CV528" i="1"/>
  <c r="CX528" i="1"/>
  <c r="CV529" i="1"/>
  <c r="CX529" i="1"/>
  <c r="DB529" i="1" s="1"/>
  <c r="CV530" i="1"/>
  <c r="CX530" i="1"/>
  <c r="CV531" i="1"/>
  <c r="CX531" i="1"/>
  <c r="DB531" i="1" s="1"/>
  <c r="CV532" i="1"/>
  <c r="CX532" i="1"/>
  <c r="CV533" i="1"/>
  <c r="CX533" i="1"/>
  <c r="CV534" i="1"/>
  <c r="CX534" i="1"/>
  <c r="CV535" i="1"/>
  <c r="CX535" i="1"/>
  <c r="DB535" i="1" s="1"/>
  <c r="CV536" i="1"/>
  <c r="CX536" i="1"/>
  <c r="CV537" i="1"/>
  <c r="CX537" i="1"/>
  <c r="DB537" i="1" s="1"/>
  <c r="CV538" i="1"/>
  <c r="CX538" i="1"/>
  <c r="CV539" i="1"/>
  <c r="CX539" i="1"/>
  <c r="DB539" i="1" s="1"/>
  <c r="CV540" i="1"/>
  <c r="CX540" i="1"/>
  <c r="CV541" i="1"/>
  <c r="CX541" i="1"/>
  <c r="CV542" i="1"/>
  <c r="CX542" i="1"/>
  <c r="CV543" i="1"/>
  <c r="CX543" i="1"/>
  <c r="DB543" i="1" s="1"/>
  <c r="CV544" i="1"/>
  <c r="CX544" i="1"/>
  <c r="CV545" i="1"/>
  <c r="CX545" i="1"/>
  <c r="DB545" i="1" s="1"/>
  <c r="CV546" i="1"/>
  <c r="CX546" i="1"/>
  <c r="CV547" i="1"/>
  <c r="CX547" i="1"/>
  <c r="DB547" i="1" s="1"/>
  <c r="CV548" i="1"/>
  <c r="CX548" i="1"/>
  <c r="CV549" i="1"/>
  <c r="CX549" i="1"/>
  <c r="CV550" i="1"/>
  <c r="CX550" i="1"/>
  <c r="CV551" i="1"/>
  <c r="CX551" i="1"/>
  <c r="DB551" i="1" s="1"/>
  <c r="CV552" i="1"/>
  <c r="CX552" i="1"/>
  <c r="CV553" i="1"/>
  <c r="CX553" i="1"/>
  <c r="DB553" i="1" s="1"/>
  <c r="CV554" i="1"/>
  <c r="CX554" i="1"/>
  <c r="CV555" i="1"/>
  <c r="CX555" i="1"/>
  <c r="DB555" i="1" s="1"/>
  <c r="CV556" i="1"/>
  <c r="CX556" i="1"/>
  <c r="CV557" i="1"/>
  <c r="CX557" i="1"/>
  <c r="CV558" i="1"/>
  <c r="CX558" i="1"/>
  <c r="CV559" i="1"/>
  <c r="CX559" i="1"/>
  <c r="DB559" i="1" s="1"/>
  <c r="CV560" i="1"/>
  <c r="CX560" i="1"/>
  <c r="DB560" i="1" s="1"/>
  <c r="CV561" i="1"/>
  <c r="CX561" i="1"/>
  <c r="DB561" i="1" s="1"/>
  <c r="CV562" i="1"/>
  <c r="CX562" i="1"/>
  <c r="DB562" i="1" s="1"/>
  <c r="CV563" i="1"/>
  <c r="CX563" i="1"/>
  <c r="DB563" i="1" s="1"/>
  <c r="CV564" i="1"/>
  <c r="CX564" i="1"/>
  <c r="DB564" i="1" s="1"/>
  <c r="CV565" i="1"/>
  <c r="CX565" i="1"/>
  <c r="CV566" i="1"/>
  <c r="CX566" i="1"/>
  <c r="DB566" i="1" s="1"/>
  <c r="CV567" i="1"/>
  <c r="CX567" i="1"/>
  <c r="DB567" i="1" s="1"/>
  <c r="CV568" i="1"/>
  <c r="CX568" i="1"/>
  <c r="DB568" i="1" s="1"/>
  <c r="CV569" i="1"/>
  <c r="CX569" i="1"/>
  <c r="DB569" i="1" s="1"/>
  <c r="CV570" i="1"/>
  <c r="CX570" i="1"/>
  <c r="DB570" i="1" s="1"/>
  <c r="CV571" i="1"/>
  <c r="CX571" i="1"/>
  <c r="DB571" i="1" s="1"/>
  <c r="CV572" i="1"/>
  <c r="CX572" i="1"/>
  <c r="DB572" i="1" s="1"/>
  <c r="CV573" i="1"/>
  <c r="CX573" i="1"/>
  <c r="CV574" i="1"/>
  <c r="CX574" i="1"/>
  <c r="DB574" i="1" s="1"/>
  <c r="CV575" i="1"/>
  <c r="CX575" i="1"/>
  <c r="DB575" i="1" s="1"/>
  <c r="CV576" i="1"/>
  <c r="CX576" i="1"/>
  <c r="DB576" i="1" s="1"/>
  <c r="CV577" i="1"/>
  <c r="CX577" i="1"/>
  <c r="DB577" i="1" s="1"/>
  <c r="CV578" i="1"/>
  <c r="CX578" i="1"/>
  <c r="DB578" i="1" s="1"/>
  <c r="CV579" i="1"/>
  <c r="CX579" i="1"/>
  <c r="DB579" i="1" s="1"/>
  <c r="CV580" i="1"/>
  <c r="CX580" i="1"/>
  <c r="DB580" i="1" s="1"/>
  <c r="CV581" i="1"/>
  <c r="CX581" i="1"/>
  <c r="CV582" i="1"/>
  <c r="CX582" i="1"/>
  <c r="DB582" i="1" s="1"/>
  <c r="CV583" i="1"/>
  <c r="CX583" i="1"/>
  <c r="DB583" i="1" s="1"/>
  <c r="CV584" i="1"/>
  <c r="CX584" i="1"/>
  <c r="DB584" i="1" s="1"/>
  <c r="CV585" i="1"/>
  <c r="CX585" i="1"/>
  <c r="DB585" i="1" s="1"/>
  <c r="CV586" i="1"/>
  <c r="CX586" i="1"/>
  <c r="DB586" i="1" s="1"/>
  <c r="CV587" i="1"/>
  <c r="CX587" i="1"/>
  <c r="DB587" i="1" s="1"/>
  <c r="CV588" i="1"/>
  <c r="CX588" i="1"/>
  <c r="DB588" i="1" s="1"/>
  <c r="CV589" i="1"/>
  <c r="CX589" i="1"/>
  <c r="CV590" i="1"/>
  <c r="CX590" i="1"/>
  <c r="DB590" i="1" s="1"/>
  <c r="CV591" i="1"/>
  <c r="CX591" i="1"/>
  <c r="DB591" i="1" s="1"/>
  <c r="CV592" i="1"/>
  <c r="CX592" i="1"/>
  <c r="DB592" i="1" s="1"/>
  <c r="CV593" i="1"/>
  <c r="CX593" i="1"/>
  <c r="CV594" i="1"/>
  <c r="CX594" i="1"/>
  <c r="DB594" i="1" s="1"/>
  <c r="CV595" i="1"/>
  <c r="CX595" i="1"/>
  <c r="CV596" i="1"/>
  <c r="CX596" i="1"/>
  <c r="DB596" i="1" s="1"/>
  <c r="CV597" i="1"/>
  <c r="CX597" i="1"/>
  <c r="CY597" i="1" s="1"/>
  <c r="CV598" i="1"/>
  <c r="CX598" i="1"/>
  <c r="DB598" i="1" s="1"/>
  <c r="CV599" i="1"/>
  <c r="CX599" i="1"/>
  <c r="DH599" i="1" s="1"/>
  <c r="CV600" i="1"/>
  <c r="CX600" i="1"/>
  <c r="DB600" i="1" s="1"/>
  <c r="CV601" i="1"/>
  <c r="CX601" i="1"/>
  <c r="CV602" i="1"/>
  <c r="CX602" i="1"/>
  <c r="CZ602" i="1" s="1"/>
  <c r="CV603" i="1"/>
  <c r="CX603" i="1"/>
  <c r="CV604" i="1"/>
  <c r="CX604" i="1"/>
  <c r="DB604" i="1" s="1"/>
  <c r="CV605" i="1"/>
  <c r="CX605" i="1"/>
  <c r="CV606" i="1"/>
  <c r="CX606" i="1"/>
  <c r="DB606" i="1" s="1"/>
  <c r="CV607" i="1"/>
  <c r="CX607" i="1"/>
  <c r="CV608" i="1"/>
  <c r="CX608" i="1"/>
  <c r="DB608" i="1" s="1"/>
  <c r="CV609" i="1"/>
  <c r="CX609" i="1"/>
  <c r="CV610" i="1"/>
  <c r="CX610" i="1"/>
  <c r="DB610" i="1" s="1"/>
  <c r="CV611" i="1"/>
  <c r="CX611" i="1"/>
  <c r="DB611" i="1" s="1"/>
  <c r="CV612" i="1"/>
  <c r="CX612" i="1"/>
  <c r="DB612" i="1" s="1"/>
  <c r="CV613" i="1"/>
  <c r="CX613" i="1"/>
  <c r="DB613" i="1" s="1"/>
  <c r="CV614" i="1"/>
  <c r="CX614" i="1"/>
  <c r="DB614" i="1" s="1"/>
  <c r="CV615" i="1"/>
  <c r="CX615" i="1"/>
  <c r="DB615" i="1" s="1"/>
  <c r="CV616" i="1"/>
  <c r="CX616" i="1"/>
  <c r="DB616" i="1" s="1"/>
  <c r="CV617" i="1"/>
  <c r="CX617" i="1"/>
  <c r="DB617" i="1" s="1"/>
  <c r="CV618" i="1"/>
  <c r="CX618" i="1"/>
  <c r="DB618" i="1" s="1"/>
  <c r="CV619" i="1"/>
  <c r="CX619" i="1"/>
  <c r="DB619" i="1" s="1"/>
  <c r="CV620" i="1"/>
  <c r="CX620" i="1"/>
  <c r="DB620" i="1" s="1"/>
  <c r="CV621" i="1"/>
  <c r="CX621" i="1"/>
  <c r="DB621" i="1" s="1"/>
  <c r="CV622" i="1"/>
  <c r="CX622" i="1"/>
  <c r="CZ622" i="1" s="1"/>
  <c r="CV623" i="1"/>
  <c r="CX623" i="1"/>
  <c r="DH623" i="1" s="1"/>
  <c r="CV624" i="1"/>
  <c r="CX624" i="1"/>
  <c r="DB624" i="1" s="1"/>
  <c r="CV625" i="1"/>
  <c r="CX625" i="1"/>
  <c r="DB625" i="1" s="1"/>
  <c r="CV626" i="1"/>
  <c r="CX626" i="1"/>
  <c r="DB626" i="1" s="1"/>
  <c r="CV627" i="1"/>
  <c r="CX627" i="1"/>
  <c r="DB627" i="1" s="1"/>
  <c r="CV628" i="1"/>
  <c r="CX628" i="1"/>
  <c r="DB628" i="1" s="1"/>
  <c r="CV629" i="1"/>
  <c r="CX629" i="1"/>
  <c r="DB629" i="1" s="1"/>
  <c r="CV630" i="1"/>
  <c r="CX630" i="1"/>
  <c r="DB630" i="1" s="1"/>
  <c r="CV631" i="1"/>
  <c r="CX631" i="1"/>
  <c r="DH631" i="1" s="1"/>
  <c r="CV632" i="1"/>
  <c r="CX632" i="1"/>
  <c r="DB632" i="1" s="1"/>
  <c r="CV633" i="1"/>
  <c r="CX633" i="1"/>
  <c r="CV634" i="1"/>
  <c r="CX634" i="1"/>
  <c r="DB634" i="1" s="1"/>
  <c r="CV635" i="1"/>
  <c r="CX635" i="1"/>
  <c r="CV636" i="1"/>
  <c r="CX636" i="1"/>
  <c r="DB636" i="1" s="1"/>
  <c r="CV637" i="1"/>
  <c r="CX637" i="1"/>
  <c r="CY637" i="1" s="1"/>
  <c r="CV638" i="1"/>
  <c r="CX638" i="1"/>
  <c r="CY638" i="1" s="1"/>
  <c r="CV639" i="1"/>
  <c r="CX639" i="1"/>
  <c r="DB639" i="1" s="1"/>
  <c r="CV640" i="1"/>
  <c r="CX640" i="1"/>
  <c r="DB640" i="1" s="1"/>
  <c r="CV641" i="1"/>
  <c r="CX641" i="1"/>
  <c r="DB641" i="1" s="1"/>
  <c r="CV642" i="1"/>
  <c r="CX642" i="1"/>
  <c r="CY642" i="1" s="1"/>
  <c r="CV643" i="1"/>
  <c r="CX643" i="1"/>
  <c r="DB643" i="1" s="1"/>
  <c r="CV644" i="1"/>
  <c r="CX644" i="1"/>
  <c r="DB644" i="1" s="1"/>
  <c r="CV645" i="1"/>
  <c r="CX645" i="1"/>
  <c r="CV646" i="1"/>
  <c r="CX646" i="1"/>
  <c r="DB646" i="1" s="1"/>
  <c r="CV647" i="1"/>
  <c r="CX647" i="1"/>
  <c r="CV648" i="1"/>
  <c r="CX648" i="1"/>
  <c r="CV649" i="1"/>
  <c r="CX649" i="1"/>
  <c r="CV650" i="1"/>
  <c r="CX650" i="1"/>
  <c r="DB650" i="1" s="1"/>
  <c r="CV651" i="1"/>
  <c r="CX651" i="1"/>
  <c r="CV652" i="1"/>
  <c r="CX652" i="1"/>
  <c r="CV653" i="1"/>
  <c r="CX653" i="1"/>
  <c r="CY653" i="1" s="1"/>
  <c r="CV654" i="1"/>
  <c r="CX654" i="1"/>
  <c r="DB654" i="1" s="1"/>
  <c r="CV655" i="1"/>
  <c r="CX655" i="1"/>
  <c r="DH655" i="1" s="1"/>
  <c r="CV656" i="1"/>
  <c r="CX656" i="1"/>
  <c r="DB656" i="1" s="1"/>
  <c r="CV657" i="1"/>
  <c r="CX657" i="1"/>
  <c r="CV658" i="1"/>
  <c r="CX658" i="1"/>
  <c r="CV659" i="1"/>
  <c r="CX659" i="1"/>
  <c r="CV660" i="1"/>
  <c r="CX660" i="1"/>
  <c r="CZ660" i="1" s="1"/>
  <c r="CV661" i="1"/>
  <c r="CX661" i="1"/>
  <c r="CV662" i="1"/>
  <c r="CX662" i="1"/>
  <c r="CV663" i="1"/>
  <c r="CX663" i="1"/>
  <c r="CV664" i="1"/>
  <c r="CX664" i="1"/>
  <c r="DB664" i="1" s="1"/>
  <c r="CV665" i="1"/>
  <c r="CX665" i="1"/>
  <c r="CV666" i="1"/>
  <c r="CX666" i="1"/>
  <c r="CV667" i="1"/>
  <c r="CX667" i="1"/>
  <c r="DH667" i="1" s="1"/>
  <c r="CV668" i="1"/>
  <c r="CX668" i="1"/>
  <c r="CV669" i="1"/>
  <c r="CX669" i="1"/>
  <c r="CV670" i="1"/>
  <c r="CX670" i="1"/>
  <c r="CZ670" i="1" s="1"/>
  <c r="CV671" i="1"/>
  <c r="CX671" i="1"/>
  <c r="DB671" i="1" s="1"/>
  <c r="CV672" i="1"/>
  <c r="CX672" i="1"/>
  <c r="CZ672" i="1" s="1"/>
  <c r="CV673" i="1"/>
  <c r="CX673" i="1"/>
  <c r="CV674" i="1"/>
  <c r="CX674" i="1"/>
  <c r="CV675" i="1"/>
  <c r="CX675" i="1"/>
  <c r="CV676" i="1"/>
  <c r="CX676" i="1"/>
  <c r="CZ676" i="1" s="1"/>
  <c r="CV677" i="1"/>
  <c r="CX677" i="1"/>
  <c r="DH677" i="1" s="1"/>
  <c r="CV678" i="1"/>
  <c r="CX678" i="1"/>
  <c r="DB678" i="1" s="1"/>
  <c r="CV679" i="1"/>
  <c r="CX679" i="1"/>
  <c r="CV680" i="1"/>
  <c r="CX680" i="1"/>
  <c r="DB680" i="1" s="1"/>
  <c r="CV681" i="1"/>
  <c r="CX681" i="1"/>
  <c r="CV682" i="1"/>
  <c r="CX682" i="1"/>
  <c r="DB682" i="1" s="1"/>
  <c r="CV683" i="1"/>
  <c r="CX683" i="1"/>
  <c r="DH683" i="1" s="1"/>
  <c r="CV684" i="1"/>
  <c r="CX684" i="1"/>
  <c r="DB684" i="1" s="1"/>
  <c r="CV685" i="1"/>
  <c r="CX685" i="1"/>
  <c r="CZ685" i="1" s="1"/>
  <c r="CV686" i="1"/>
  <c r="CX686" i="1"/>
  <c r="CV687" i="1"/>
  <c r="CX687" i="1"/>
  <c r="CV688" i="1"/>
  <c r="CX688" i="1"/>
  <c r="CV689" i="1"/>
  <c r="CX689" i="1"/>
  <c r="CV690" i="1"/>
  <c r="CX690" i="1"/>
  <c r="CV691" i="1"/>
  <c r="CX691" i="1"/>
  <c r="CV692" i="1"/>
  <c r="CX692" i="1"/>
  <c r="CY692" i="1" s="1"/>
  <c r="CV693" i="1"/>
  <c r="CX693" i="1"/>
  <c r="CV694" i="1"/>
  <c r="CX694" i="1"/>
  <c r="CV695" i="1"/>
  <c r="CX695" i="1"/>
  <c r="CV696" i="1"/>
  <c r="CX696" i="1"/>
  <c r="DB696" i="1" s="1"/>
  <c r="CV697" i="1"/>
  <c r="CX697" i="1"/>
  <c r="CV698" i="1"/>
  <c r="CX698" i="1"/>
  <c r="DB698" i="1" s="1"/>
  <c r="CV699" i="1"/>
  <c r="CX699" i="1"/>
  <c r="CV700" i="1"/>
  <c r="CX700" i="1"/>
  <c r="DB700" i="1" s="1"/>
  <c r="CV701" i="1"/>
  <c r="CX701" i="1"/>
  <c r="CV702" i="1"/>
  <c r="CX702" i="1"/>
  <c r="DB702" i="1" s="1"/>
  <c r="CV703" i="1"/>
  <c r="CX703" i="1"/>
  <c r="CV704" i="1"/>
  <c r="CX704" i="1"/>
  <c r="CV705" i="1"/>
  <c r="CX705" i="1"/>
  <c r="CV706" i="1"/>
  <c r="CX706" i="1"/>
  <c r="CV707" i="1"/>
  <c r="CX707" i="1"/>
  <c r="CZ707" i="1" s="1"/>
  <c r="CV708" i="1"/>
  <c r="CX708" i="1"/>
  <c r="CV709" i="1"/>
  <c r="CX709" i="1"/>
  <c r="CV710" i="1"/>
  <c r="CX710" i="1"/>
  <c r="DB710" i="1" s="1"/>
  <c r="CV711" i="1"/>
  <c r="CX711" i="1"/>
  <c r="CV712" i="1"/>
  <c r="CX712" i="1"/>
  <c r="DB712" i="1" s="1"/>
  <c r="CV713" i="1"/>
  <c r="CX713" i="1"/>
  <c r="CV714" i="1"/>
  <c r="CX714" i="1"/>
  <c r="DB714" i="1" s="1"/>
  <c r="CV715" i="1"/>
  <c r="CX715" i="1"/>
  <c r="DH715" i="1" s="1"/>
  <c r="CV716" i="1"/>
  <c r="CX716" i="1"/>
  <c r="CZ716" i="1" s="1"/>
  <c r="CV717" i="1"/>
  <c r="CX717" i="1"/>
  <c r="CV718" i="1"/>
  <c r="CX718" i="1"/>
  <c r="DB718" i="1" s="1"/>
  <c r="CV719" i="1"/>
  <c r="CX719" i="1"/>
  <c r="CV720" i="1"/>
  <c r="CX720" i="1"/>
  <c r="CY720" i="1" s="1"/>
  <c r="CV721" i="1"/>
  <c r="CX721" i="1"/>
  <c r="CV722" i="1"/>
  <c r="CX722" i="1"/>
  <c r="DB722" i="1" s="1"/>
  <c r="CV723" i="1"/>
  <c r="CX723" i="1"/>
  <c r="CV724" i="1"/>
  <c r="CX724" i="1"/>
  <c r="CZ724" i="1" s="1"/>
  <c r="CV725" i="1"/>
  <c r="CX725" i="1"/>
  <c r="CV726" i="1"/>
  <c r="CX726" i="1"/>
  <c r="DB726" i="1" s="1"/>
  <c r="CV727" i="1"/>
  <c r="CX727" i="1"/>
  <c r="CV728" i="1"/>
  <c r="CX728" i="1"/>
  <c r="CY728" i="1" s="1"/>
  <c r="CV729" i="1"/>
  <c r="CX729" i="1"/>
  <c r="CV730" i="1"/>
  <c r="CX730" i="1"/>
  <c r="DB730" i="1" s="1"/>
  <c r="CV731" i="1"/>
  <c r="CX731" i="1"/>
  <c r="CV732" i="1"/>
  <c r="CX732" i="1"/>
  <c r="DB732" i="1" s="1"/>
  <c r="CV733" i="1"/>
  <c r="CX733" i="1"/>
  <c r="CV734" i="1"/>
  <c r="CX734" i="1"/>
  <c r="DB734" i="1" s="1"/>
  <c r="CV735" i="1"/>
  <c r="CX735" i="1"/>
  <c r="CV736" i="1"/>
  <c r="CX736" i="1"/>
  <c r="DB736" i="1" s="1"/>
  <c r="CV737" i="1"/>
  <c r="CX737" i="1"/>
  <c r="CV738" i="1"/>
  <c r="CX738" i="1"/>
  <c r="DB738" i="1" s="1"/>
  <c r="CV739" i="1"/>
  <c r="CX739" i="1"/>
  <c r="CV740" i="1"/>
  <c r="CX740" i="1"/>
  <c r="CZ740" i="1" s="1"/>
  <c r="CV741" i="1"/>
  <c r="CX741" i="1"/>
  <c r="CV742" i="1"/>
  <c r="CX742" i="1"/>
  <c r="DB742" i="1" s="1"/>
  <c r="CV743" i="1"/>
  <c r="CX743" i="1"/>
  <c r="CV744" i="1"/>
  <c r="CX744" i="1"/>
  <c r="CZ744" i="1" s="1"/>
  <c r="CV745" i="1"/>
  <c r="CX745" i="1"/>
  <c r="CV746" i="1"/>
  <c r="CX746" i="1"/>
  <c r="DB746" i="1" s="1"/>
  <c r="CV747" i="1"/>
  <c r="CX747" i="1"/>
  <c r="CV748" i="1"/>
  <c r="CX748" i="1"/>
  <c r="CZ748" i="1" s="1"/>
  <c r="CV749" i="1"/>
  <c r="CX749" i="1"/>
  <c r="CV750" i="1"/>
  <c r="CX750" i="1"/>
  <c r="DB750" i="1" s="1"/>
  <c r="CV751" i="1"/>
  <c r="CX751" i="1"/>
  <c r="CV752" i="1"/>
  <c r="CX752" i="1"/>
  <c r="CZ752" i="1" s="1"/>
  <c r="CV753" i="1"/>
  <c r="CX753" i="1"/>
  <c r="DH753" i="1" s="1"/>
  <c r="CV754" i="1"/>
  <c r="CX754" i="1"/>
  <c r="DB754" i="1" s="1"/>
  <c r="CV755" i="1"/>
  <c r="CX755" i="1"/>
  <c r="DH755" i="1" s="1"/>
  <c r="CV756" i="1"/>
  <c r="CX756" i="1"/>
  <c r="CZ756" i="1" s="1"/>
  <c r="CV757" i="1"/>
  <c r="CX757" i="1"/>
  <c r="CV758" i="1"/>
  <c r="CX758" i="1"/>
  <c r="DB758" i="1" s="1"/>
  <c r="CV759" i="1"/>
  <c r="CX759" i="1"/>
  <c r="DB759" i="1" s="1"/>
  <c r="CV760" i="1"/>
  <c r="CX760" i="1"/>
  <c r="DB760" i="1" s="1"/>
  <c r="CV761" i="1"/>
  <c r="CX761" i="1"/>
  <c r="CV762" i="1"/>
  <c r="CX762" i="1"/>
  <c r="CZ762" i="1" s="1"/>
  <c r="CV763" i="1"/>
  <c r="CX763" i="1"/>
  <c r="CV764" i="1"/>
  <c r="CX764" i="1"/>
  <c r="DB764" i="1" s="1"/>
  <c r="CV765" i="1"/>
  <c r="CX765" i="1"/>
  <c r="CV766" i="1"/>
  <c r="CX766" i="1"/>
  <c r="CY766" i="1" s="1"/>
  <c r="CV767" i="1"/>
  <c r="CX767" i="1"/>
  <c r="CV768" i="1"/>
  <c r="CX768" i="1"/>
  <c r="DB768" i="1" s="1"/>
  <c r="CV769" i="1"/>
  <c r="CX769" i="1"/>
  <c r="DH769" i="1" s="1"/>
  <c r="CV770" i="1"/>
  <c r="CX770" i="1"/>
  <c r="DB770" i="1" s="1"/>
  <c r="CV771" i="1"/>
  <c r="CX771" i="1"/>
  <c r="DB771" i="1" s="1"/>
  <c r="CV772" i="1"/>
  <c r="CX772" i="1"/>
  <c r="CY772" i="1" s="1"/>
  <c r="CV773" i="1"/>
  <c r="CX773" i="1"/>
  <c r="CV774" i="1"/>
  <c r="CX774" i="1"/>
  <c r="DB774" i="1" s="1"/>
  <c r="CV775" i="1"/>
  <c r="CX775" i="1"/>
  <c r="DB775" i="1" s="1"/>
  <c r="CV776" i="1"/>
  <c r="CX776" i="1"/>
  <c r="CZ776" i="1" s="1"/>
  <c r="CV777" i="1"/>
  <c r="CX777" i="1"/>
  <c r="AC12" i="16" l="1"/>
  <c r="AD81" i="16" s="1"/>
  <c r="E102" i="14"/>
  <c r="J101" i="14"/>
  <c r="F101" i="14"/>
  <c r="I27" i="15"/>
  <c r="I30" i="15" s="1"/>
  <c r="P26" i="16"/>
  <c r="H102" i="14"/>
  <c r="I101" i="14"/>
  <c r="I102" i="14" s="1"/>
  <c r="CJ80" i="8"/>
  <c r="CH80" i="8"/>
  <c r="CJ29" i="8"/>
  <c r="CH29" i="8"/>
  <c r="CJ715" i="8"/>
  <c r="CH715" i="8"/>
  <c r="CJ685" i="8"/>
  <c r="CH685" i="8"/>
  <c r="CJ643" i="8"/>
  <c r="CH643" i="8"/>
  <c r="CJ637" i="8"/>
  <c r="CH637" i="8"/>
  <c r="CJ588" i="8"/>
  <c r="CH588" i="8"/>
  <c r="CJ405" i="8"/>
  <c r="CH405" i="8"/>
  <c r="CJ330" i="8"/>
  <c r="CH330" i="8"/>
  <c r="CJ249" i="8"/>
  <c r="CH249" i="8"/>
  <c r="CJ233" i="8"/>
  <c r="CH233" i="8"/>
  <c r="CJ217" i="8"/>
  <c r="CH217" i="8"/>
  <c r="CJ193" i="8"/>
  <c r="CH193" i="8"/>
  <c r="CJ458" i="8"/>
  <c r="CH458" i="8"/>
  <c r="CJ434" i="8"/>
  <c r="CH434" i="8"/>
  <c r="CJ367" i="8"/>
  <c r="CH367" i="8"/>
  <c r="CJ215" i="8"/>
  <c r="CH215" i="8"/>
  <c r="CJ535" i="8"/>
  <c r="CH535" i="8"/>
  <c r="CJ83" i="8"/>
  <c r="CH83" i="8"/>
  <c r="CJ147" i="8"/>
  <c r="CH147" i="8"/>
  <c r="CJ78" i="8"/>
  <c r="CH78" i="8"/>
  <c r="CJ35" i="8"/>
  <c r="CH35" i="8"/>
  <c r="CJ27" i="8"/>
  <c r="CH27" i="8"/>
  <c r="CJ19" i="8"/>
  <c r="CH19" i="8"/>
  <c r="CJ736" i="8"/>
  <c r="CH736" i="8"/>
  <c r="CJ741" i="8"/>
  <c r="CH741" i="8"/>
  <c r="CJ733" i="8"/>
  <c r="CH733" i="8"/>
  <c r="CJ698" i="8"/>
  <c r="CH698" i="8"/>
  <c r="CJ679" i="8"/>
  <c r="CH679" i="8"/>
  <c r="CJ657" i="8"/>
  <c r="CH657" i="8"/>
  <c r="CJ659" i="8"/>
  <c r="CH659" i="8"/>
  <c r="CJ669" i="8"/>
  <c r="CH669" i="8"/>
  <c r="CJ629" i="8"/>
  <c r="CH629" i="8"/>
  <c r="CJ582" i="8"/>
  <c r="CH582" i="8"/>
  <c r="CJ471" i="8"/>
  <c r="CH471" i="8"/>
  <c r="CJ465" i="8"/>
  <c r="CH465" i="8"/>
  <c r="CJ399" i="8"/>
  <c r="CH399" i="8"/>
  <c r="CJ344" i="8"/>
  <c r="CH344" i="8"/>
  <c r="CJ336" i="8"/>
  <c r="CH336" i="8"/>
  <c r="CJ729" i="8"/>
  <c r="CH729" i="8"/>
  <c r="CJ721" i="8"/>
  <c r="CH721" i="8"/>
  <c r="CJ723" i="8"/>
  <c r="CH723" i="8"/>
  <c r="CJ678" i="8"/>
  <c r="CH678" i="8"/>
  <c r="CJ587" i="8"/>
  <c r="CH587" i="8"/>
  <c r="CJ478" i="8"/>
  <c r="CH478" i="8"/>
  <c r="CJ416" i="8"/>
  <c r="CH416" i="8"/>
  <c r="CJ408" i="8"/>
  <c r="CH408" i="8"/>
  <c r="CJ327" i="8"/>
  <c r="CH327" i="8"/>
  <c r="CJ323" i="8"/>
  <c r="CH323" i="8"/>
  <c r="CJ319" i="8"/>
  <c r="CH319" i="8"/>
  <c r="CJ315" i="8"/>
  <c r="CH315" i="8"/>
  <c r="CJ311" i="8"/>
  <c r="CH311" i="8"/>
  <c r="CJ307" i="8"/>
  <c r="CH307" i="8"/>
  <c r="CJ176" i="8"/>
  <c r="CH176" i="8"/>
  <c r="CJ516" i="8"/>
  <c r="CH516" i="8"/>
  <c r="CJ94" i="8"/>
  <c r="CH94" i="8"/>
  <c r="CJ428" i="8"/>
  <c r="CH428" i="8"/>
  <c r="CJ222" i="8"/>
  <c r="CH222" i="8"/>
  <c r="CJ454" i="8"/>
  <c r="CH454" i="8"/>
  <c r="CJ598" i="8"/>
  <c r="CH598" i="8"/>
  <c r="CJ199" i="8"/>
  <c r="CH199" i="8"/>
  <c r="CJ166" i="8"/>
  <c r="CH166" i="8"/>
  <c r="CJ141" i="8"/>
  <c r="CH141" i="8"/>
  <c r="CJ72" i="8"/>
  <c r="CH72" i="8"/>
  <c r="CJ699" i="8"/>
  <c r="CH699" i="8"/>
  <c r="CJ655" i="8"/>
  <c r="CH655" i="8"/>
  <c r="CJ639" i="8"/>
  <c r="CH639" i="8"/>
  <c r="CJ584" i="8"/>
  <c r="CH584" i="8"/>
  <c r="CJ574" i="8"/>
  <c r="CH574" i="8"/>
  <c r="CJ473" i="8"/>
  <c r="CH473" i="8"/>
  <c r="CJ338" i="8"/>
  <c r="CH338" i="8"/>
  <c r="CJ555" i="8"/>
  <c r="CH555" i="8"/>
  <c r="CJ554" i="8"/>
  <c r="CH554" i="8"/>
  <c r="CJ356" i="8"/>
  <c r="CH356" i="8"/>
  <c r="CJ724" i="8"/>
  <c r="CH724" i="8"/>
  <c r="CJ727" i="8"/>
  <c r="CH727" i="8"/>
  <c r="CJ436" i="8"/>
  <c r="CH436" i="8"/>
  <c r="CJ168" i="8"/>
  <c r="CH168" i="8"/>
  <c r="CJ145" i="8"/>
  <c r="CH145" i="8"/>
  <c r="CJ84" i="8"/>
  <c r="CH84" i="8"/>
  <c r="CJ76" i="8"/>
  <c r="CH76" i="8"/>
  <c r="CJ33" i="8"/>
  <c r="CH33" i="8"/>
  <c r="CJ25" i="8"/>
  <c r="CH25" i="8"/>
  <c r="CJ749" i="8"/>
  <c r="CH749" i="8"/>
  <c r="CJ745" i="8"/>
  <c r="CH745" i="8"/>
  <c r="CJ711" i="8"/>
  <c r="CH711" i="8"/>
  <c r="CJ693" i="8"/>
  <c r="CH693" i="8"/>
  <c r="CJ663" i="8"/>
  <c r="CH663" i="8"/>
  <c r="CJ644" i="8"/>
  <c r="CH644" i="8"/>
  <c r="CJ642" i="8"/>
  <c r="CH642" i="8"/>
  <c r="CJ640" i="8"/>
  <c r="CH640" i="8"/>
  <c r="CJ638" i="8"/>
  <c r="CH638" i="8"/>
  <c r="CJ578" i="8"/>
  <c r="CH578" i="8"/>
  <c r="CJ572" i="8"/>
  <c r="CH572" i="8"/>
  <c r="CJ580" i="8"/>
  <c r="CH580" i="8"/>
  <c r="CJ463" i="8"/>
  <c r="CH463" i="8"/>
  <c r="CJ374" i="8"/>
  <c r="CH374" i="8"/>
  <c r="CJ366" i="8"/>
  <c r="CH366" i="8"/>
  <c r="CJ342" i="8"/>
  <c r="CH342" i="8"/>
  <c r="CJ334" i="8"/>
  <c r="CH334" i="8"/>
  <c r="CJ287" i="8"/>
  <c r="CH287" i="8"/>
  <c r="CJ285" i="8"/>
  <c r="CH285" i="8"/>
  <c r="CJ253" i="8"/>
  <c r="CH253" i="8"/>
  <c r="CJ245" i="8"/>
  <c r="CH245" i="8"/>
  <c r="CJ221" i="8"/>
  <c r="CH221" i="8"/>
  <c r="CJ205" i="8"/>
  <c r="CH205" i="8"/>
  <c r="CJ197" i="8"/>
  <c r="CH197" i="8"/>
  <c r="CJ189" i="8"/>
  <c r="CH189" i="8"/>
  <c r="CJ713" i="8"/>
  <c r="CH713" i="8"/>
  <c r="CJ701" i="8"/>
  <c r="CH701" i="8"/>
  <c r="CJ656" i="8"/>
  <c r="CH656" i="8"/>
  <c r="CJ556" i="8"/>
  <c r="CH556" i="8"/>
  <c r="CJ538" i="8"/>
  <c r="CH538" i="8"/>
  <c r="CJ522" i="8"/>
  <c r="CH522" i="8"/>
  <c r="CJ506" i="8"/>
  <c r="CH506" i="8"/>
  <c r="CJ560" i="8"/>
  <c r="CH560" i="8"/>
  <c r="CJ559" i="8"/>
  <c r="CH559" i="8"/>
  <c r="CJ534" i="8"/>
  <c r="CH534" i="8"/>
  <c r="CJ474" i="8"/>
  <c r="CH474" i="8"/>
  <c r="CJ462" i="8"/>
  <c r="CH462" i="8"/>
  <c r="CJ442" i="8"/>
  <c r="CH442" i="8"/>
  <c r="CJ426" i="8"/>
  <c r="CH426" i="8"/>
  <c r="CJ43" i="8"/>
  <c r="CH43" i="8"/>
  <c r="CJ96" i="8"/>
  <c r="CH96" i="8"/>
  <c r="CJ44" i="8"/>
  <c r="CH44" i="8"/>
  <c r="CJ628" i="8"/>
  <c r="CH628" i="8"/>
  <c r="CJ347" i="8"/>
  <c r="CH347" i="8"/>
  <c r="CJ194" i="8"/>
  <c r="CH194" i="8"/>
  <c r="CJ630" i="8"/>
  <c r="CH630" i="8"/>
  <c r="CJ129" i="8"/>
  <c r="CH129" i="8"/>
  <c r="CJ32" i="8"/>
  <c r="CH32" i="8"/>
  <c r="CJ719" i="8"/>
  <c r="CH719" i="8"/>
  <c r="CJ151" i="8"/>
  <c r="CH151" i="8"/>
  <c r="CJ490" i="8"/>
  <c r="CH490" i="8"/>
  <c r="CJ331" i="8"/>
  <c r="CH331" i="8"/>
  <c r="CJ191" i="8"/>
  <c r="CH191" i="8"/>
  <c r="CJ45" i="8"/>
  <c r="CH45" i="8"/>
  <c r="CJ747" i="8"/>
  <c r="CH747" i="8"/>
  <c r="CJ707" i="8"/>
  <c r="CH707" i="8"/>
  <c r="CJ641" i="8"/>
  <c r="CH641" i="8"/>
  <c r="CJ635" i="8"/>
  <c r="CH635" i="8"/>
  <c r="CJ586" i="8"/>
  <c r="CH586" i="8"/>
  <c r="CJ378" i="8"/>
  <c r="CH378" i="8"/>
  <c r="CJ370" i="8"/>
  <c r="CH370" i="8"/>
  <c r="CJ346" i="8"/>
  <c r="CH346" i="8"/>
  <c r="CJ283" i="8"/>
  <c r="CH283" i="8"/>
  <c r="CJ241" i="8"/>
  <c r="CH241" i="8"/>
  <c r="CJ209" i="8"/>
  <c r="CH209" i="8"/>
  <c r="CJ185" i="8"/>
  <c r="CH185" i="8"/>
  <c r="CJ654" i="8"/>
  <c r="CH654" i="8"/>
  <c r="CJ585" i="8"/>
  <c r="CH585" i="8"/>
  <c r="CJ363" i="8"/>
  <c r="CH363" i="8"/>
  <c r="CJ121" i="8"/>
  <c r="CH121" i="8"/>
  <c r="CJ161" i="8"/>
  <c r="CH161" i="8"/>
  <c r="CJ143" i="8"/>
  <c r="CH143" i="8"/>
  <c r="CJ95" i="8"/>
  <c r="CH95" i="8"/>
  <c r="CJ92" i="8"/>
  <c r="CH92" i="8"/>
  <c r="CJ82" i="8"/>
  <c r="CH82" i="8"/>
  <c r="CJ31" i="8"/>
  <c r="CH31" i="8"/>
  <c r="CJ23" i="8"/>
  <c r="CH23" i="8"/>
  <c r="CJ754" i="8"/>
  <c r="CH754" i="8"/>
  <c r="CJ740" i="8"/>
  <c r="CH740" i="8"/>
  <c r="CJ737" i="8"/>
  <c r="CH737" i="8"/>
  <c r="CJ689" i="8"/>
  <c r="CH689" i="8"/>
  <c r="CJ683" i="8"/>
  <c r="CH683" i="8"/>
  <c r="CJ675" i="8"/>
  <c r="CH675" i="8"/>
  <c r="CJ665" i="8"/>
  <c r="CH665" i="8"/>
  <c r="CJ667" i="8"/>
  <c r="CH667" i="8"/>
  <c r="CJ694" i="8"/>
  <c r="CH694" i="8"/>
  <c r="CJ632" i="8"/>
  <c r="CH632" i="8"/>
  <c r="CJ590" i="8"/>
  <c r="CH590" i="8"/>
  <c r="CJ576" i="8"/>
  <c r="CH576" i="8"/>
  <c r="CJ340" i="8"/>
  <c r="CH340" i="8"/>
  <c r="CJ731" i="8"/>
  <c r="CH731" i="8"/>
  <c r="CJ653" i="8"/>
  <c r="CH653" i="8"/>
  <c r="CJ376" i="8"/>
  <c r="CH376" i="8"/>
  <c r="CJ325" i="8"/>
  <c r="CH325" i="8"/>
  <c r="CJ321" i="8"/>
  <c r="CH321" i="8"/>
  <c r="CJ317" i="8"/>
  <c r="CH317" i="8"/>
  <c r="CJ313" i="8"/>
  <c r="CH313" i="8"/>
  <c r="CJ309" i="8"/>
  <c r="CH309" i="8"/>
  <c r="CJ211" i="8"/>
  <c r="CH211" i="8"/>
  <c r="CJ108" i="8"/>
  <c r="CH108" i="8"/>
  <c r="CJ223" i="8"/>
  <c r="CH223" i="8"/>
  <c r="CJ494" i="8"/>
  <c r="CH494" i="8"/>
  <c r="CJ255" i="8"/>
  <c r="CH255" i="8"/>
  <c r="CJ206" i="8"/>
  <c r="CH206" i="8"/>
  <c r="CJ709" i="8"/>
  <c r="CH709" i="8"/>
  <c r="CJ86" i="8"/>
  <c r="CH86" i="8"/>
  <c r="CJ219" i="8"/>
  <c r="CH219" i="8"/>
  <c r="CG789" i="8"/>
  <c r="CG793" i="8" s="1"/>
  <c r="CZ12" i="1"/>
  <c r="CJ395" i="8"/>
  <c r="CJ691" i="8"/>
  <c r="DB12" i="1"/>
  <c r="DH12" i="1"/>
  <c r="DC12" i="1"/>
  <c r="CY12" i="1"/>
  <c r="DI12" i="1"/>
  <c r="DB638" i="1"/>
  <c r="DB740" i="1"/>
  <c r="DH638" i="1"/>
  <c r="CZ638" i="1"/>
  <c r="DH740" i="1"/>
  <c r="DB766" i="1"/>
  <c r="DH692" i="1"/>
  <c r="DH440" i="1"/>
  <c r="DB299" i="1"/>
  <c r="DH766" i="1"/>
  <c r="CZ766" i="1"/>
  <c r="DB692" i="1"/>
  <c r="DB331" i="1"/>
  <c r="DB267" i="1"/>
  <c r="DH660" i="1"/>
  <c r="DB756" i="1"/>
  <c r="DB720" i="1"/>
  <c r="DB670" i="1"/>
  <c r="DB660" i="1"/>
  <c r="DB602" i="1"/>
  <c r="DB484" i="1"/>
  <c r="DB347" i="1"/>
  <c r="DB315" i="1"/>
  <c r="DB283" i="1"/>
  <c r="CW6" i="1"/>
  <c r="DB776" i="1"/>
  <c r="DH756" i="1"/>
  <c r="DH720" i="1"/>
  <c r="CZ720" i="1"/>
  <c r="DB676" i="1"/>
  <c r="DB452" i="1"/>
  <c r="DB339" i="1"/>
  <c r="DB323" i="1"/>
  <c r="DB307" i="1"/>
  <c r="DB291" i="1"/>
  <c r="DB275" i="1"/>
  <c r="DB56" i="1"/>
  <c r="DB728" i="1"/>
  <c r="CZ692" i="1"/>
  <c r="DB622" i="1"/>
  <c r="DB748" i="1"/>
  <c r="DB772" i="1"/>
  <c r="DB762" i="1"/>
  <c r="DH748" i="1"/>
  <c r="DH728" i="1"/>
  <c r="CZ728" i="1"/>
  <c r="DB716" i="1"/>
  <c r="DI692" i="1"/>
  <c r="DC692" i="1"/>
  <c r="DA692" i="1"/>
  <c r="DB672" i="1"/>
  <c r="DI660" i="1"/>
  <c r="DC660" i="1"/>
  <c r="DB642" i="1"/>
  <c r="DH622" i="1"/>
  <c r="DH452" i="1"/>
  <c r="DB440" i="1"/>
  <c r="DB432" i="1"/>
  <c r="DB424" i="1"/>
  <c r="DB416" i="1"/>
  <c r="DB408" i="1"/>
  <c r="DB400" i="1"/>
  <c r="DB392" i="1"/>
  <c r="DB384" i="1"/>
  <c r="DB376" i="1"/>
  <c r="DH776" i="1"/>
  <c r="DH771" i="1"/>
  <c r="DH762" i="1"/>
  <c r="DB752" i="1"/>
  <c r="DB744" i="1"/>
  <c r="DB724" i="1"/>
  <c r="DH716" i="1"/>
  <c r="DH672" i="1"/>
  <c r="DH642" i="1"/>
  <c r="CZ642" i="1"/>
  <c r="DH619" i="1"/>
  <c r="DH602" i="1"/>
  <c r="DH484" i="1"/>
  <c r="DI440" i="1"/>
  <c r="DC440" i="1"/>
  <c r="DH432" i="1"/>
  <c r="DH424" i="1"/>
  <c r="DH416" i="1"/>
  <c r="DH408" i="1"/>
  <c r="DH400" i="1"/>
  <c r="DH392" i="1"/>
  <c r="DH384" i="1"/>
  <c r="DH376" i="1"/>
  <c r="DH347" i="1"/>
  <c r="DH339" i="1"/>
  <c r="DH331" i="1"/>
  <c r="DH323" i="1"/>
  <c r="DH315" i="1"/>
  <c r="DH307" i="1"/>
  <c r="DH299" i="1"/>
  <c r="DH291" i="1"/>
  <c r="DH283" i="1"/>
  <c r="DH275" i="1"/>
  <c r="DH267" i="1"/>
  <c r="DH56" i="1"/>
  <c r="CZ500" i="1"/>
  <c r="DH500" i="1"/>
  <c r="CZ468" i="1"/>
  <c r="DH468" i="1"/>
  <c r="DH772" i="1"/>
  <c r="CZ772" i="1"/>
  <c r="DI766" i="1"/>
  <c r="DC766" i="1"/>
  <c r="DA766" i="1"/>
  <c r="DH752" i="1"/>
  <c r="DH744" i="1"/>
  <c r="DI728" i="1"/>
  <c r="DC728" i="1"/>
  <c r="DA728" i="1"/>
  <c r="DI720" i="1"/>
  <c r="DC720" i="1"/>
  <c r="DA720" i="1"/>
  <c r="DB707" i="1"/>
  <c r="DH685" i="1"/>
  <c r="DH676" i="1"/>
  <c r="DH670" i="1"/>
  <c r="CY660" i="1"/>
  <c r="DA660" i="1"/>
  <c r="CY622" i="1"/>
  <c r="DA622" i="1"/>
  <c r="DC622" i="1"/>
  <c r="DI622" i="1"/>
  <c r="CZ608" i="1"/>
  <c r="DH608" i="1"/>
  <c r="CZ596" i="1"/>
  <c r="DH596" i="1"/>
  <c r="DB500" i="1"/>
  <c r="DB468" i="1"/>
  <c r="CZ436" i="1"/>
  <c r="DH436" i="1"/>
  <c r="CZ428" i="1"/>
  <c r="DH428" i="1"/>
  <c r="CZ420" i="1"/>
  <c r="DH420" i="1"/>
  <c r="CZ412" i="1"/>
  <c r="DH412" i="1"/>
  <c r="CZ404" i="1"/>
  <c r="DH404" i="1"/>
  <c r="CZ396" i="1"/>
  <c r="DH396" i="1"/>
  <c r="CZ388" i="1"/>
  <c r="DH388" i="1"/>
  <c r="CZ380" i="1"/>
  <c r="DH380" i="1"/>
  <c r="CZ372" i="1"/>
  <c r="DH372" i="1"/>
  <c r="CZ343" i="1"/>
  <c r="DH343" i="1"/>
  <c r="CZ335" i="1"/>
  <c r="DH335" i="1"/>
  <c r="CZ327" i="1"/>
  <c r="DH327" i="1"/>
  <c r="CZ319" i="1"/>
  <c r="DH319" i="1"/>
  <c r="CZ311" i="1"/>
  <c r="DH311" i="1"/>
  <c r="CZ303" i="1"/>
  <c r="DH303" i="1"/>
  <c r="CZ295" i="1"/>
  <c r="DH295" i="1"/>
  <c r="CZ287" i="1"/>
  <c r="DH287" i="1"/>
  <c r="CZ279" i="1"/>
  <c r="DH279" i="1"/>
  <c r="CZ271" i="1"/>
  <c r="DH271" i="1"/>
  <c r="CZ143" i="1"/>
  <c r="DH143" i="1"/>
  <c r="CZ111" i="1"/>
  <c r="DH111" i="1"/>
  <c r="CZ79" i="1"/>
  <c r="DH79" i="1"/>
  <c r="CZ40" i="1"/>
  <c r="DH40" i="1"/>
  <c r="CZ713" i="1"/>
  <c r="DB713" i="1"/>
  <c r="CZ709" i="1"/>
  <c r="DB709" i="1"/>
  <c r="CY704" i="1"/>
  <c r="CZ704" i="1"/>
  <c r="DH704" i="1"/>
  <c r="CZ688" i="1"/>
  <c r="DH688" i="1"/>
  <c r="CZ669" i="1"/>
  <c r="DB669" i="1"/>
  <c r="CY664" i="1"/>
  <c r="DA664" i="1"/>
  <c r="DC664" i="1"/>
  <c r="DI664" i="1"/>
  <c r="CZ652" i="1"/>
  <c r="DB652" i="1"/>
  <c r="CZ605" i="1"/>
  <c r="DH605" i="1"/>
  <c r="CZ508" i="1"/>
  <c r="DH508" i="1"/>
  <c r="CZ492" i="1"/>
  <c r="DH492" i="1"/>
  <c r="CZ476" i="1"/>
  <c r="DH476" i="1"/>
  <c r="CZ460" i="1"/>
  <c r="DH460" i="1"/>
  <c r="CY444" i="1"/>
  <c r="DA444" i="1"/>
  <c r="DC444" i="1"/>
  <c r="DI444" i="1"/>
  <c r="CZ362" i="1"/>
  <c r="DH362" i="1"/>
  <c r="DB362" i="1"/>
  <c r="CZ229" i="1"/>
  <c r="DH229" i="1"/>
  <c r="DB229" i="1"/>
  <c r="DI772" i="1"/>
  <c r="DC772" i="1"/>
  <c r="DA772" i="1"/>
  <c r="DH724" i="1"/>
  <c r="CZ711" i="1"/>
  <c r="DB711" i="1"/>
  <c r="DB704" i="1"/>
  <c r="DB688" i="1"/>
  <c r="CZ674" i="1"/>
  <c r="DB674" i="1"/>
  <c r="CY670" i="1"/>
  <c r="DA670" i="1"/>
  <c r="DC670" i="1"/>
  <c r="DI670" i="1"/>
  <c r="DH669" i="1"/>
  <c r="DH664" i="1"/>
  <c r="CZ664" i="1"/>
  <c r="CZ648" i="1"/>
  <c r="DB648" i="1"/>
  <c r="CY644" i="1"/>
  <c r="CZ644" i="1"/>
  <c r="DH644" i="1"/>
  <c r="CY640" i="1"/>
  <c r="CZ640" i="1"/>
  <c r="DH640" i="1"/>
  <c r="DB605" i="1"/>
  <c r="CZ592" i="1"/>
  <c r="DH592" i="1"/>
  <c r="CZ588" i="1"/>
  <c r="DH588" i="1"/>
  <c r="CZ584" i="1"/>
  <c r="DH584" i="1"/>
  <c r="CZ580" i="1"/>
  <c r="DH580" i="1"/>
  <c r="CZ576" i="1"/>
  <c r="DH576" i="1"/>
  <c r="CZ572" i="1"/>
  <c r="DH572" i="1"/>
  <c r="CZ568" i="1"/>
  <c r="DH568" i="1"/>
  <c r="CZ564" i="1"/>
  <c r="DH564" i="1"/>
  <c r="CZ560" i="1"/>
  <c r="DH560" i="1"/>
  <c r="DB508" i="1"/>
  <c r="DB492" i="1"/>
  <c r="DB476" i="1"/>
  <c r="DB460" i="1"/>
  <c r="DH444" i="1"/>
  <c r="CZ444" i="1"/>
  <c r="CZ366" i="1"/>
  <c r="DH366" i="1"/>
  <c r="DB366" i="1"/>
  <c r="CZ358" i="1"/>
  <c r="DH358" i="1"/>
  <c r="DB358" i="1"/>
  <c r="DB253" i="1"/>
  <c r="DH253" i="1"/>
  <c r="CZ48" i="1"/>
  <c r="DH48" i="1"/>
  <c r="DB48" i="1"/>
  <c r="CY343" i="1"/>
  <c r="DA343" i="1"/>
  <c r="DC343" i="1"/>
  <c r="DI343" i="1"/>
  <c r="CY335" i="1"/>
  <c r="DA335" i="1"/>
  <c r="DC335" i="1"/>
  <c r="DI335" i="1"/>
  <c r="CY327" i="1"/>
  <c r="DA327" i="1"/>
  <c r="DC327" i="1"/>
  <c r="DI327" i="1"/>
  <c r="CY319" i="1"/>
  <c r="DA319" i="1"/>
  <c r="DC319" i="1"/>
  <c r="DI319" i="1"/>
  <c r="CY311" i="1"/>
  <c r="DA311" i="1"/>
  <c r="DC311" i="1"/>
  <c r="DI311" i="1"/>
  <c r="CY303" i="1"/>
  <c r="DA303" i="1"/>
  <c r="DC303" i="1"/>
  <c r="DI303" i="1"/>
  <c r="CY295" i="1"/>
  <c r="DA295" i="1"/>
  <c r="DC295" i="1"/>
  <c r="DI295" i="1"/>
  <c r="CY287" i="1"/>
  <c r="DA287" i="1"/>
  <c r="DC287" i="1"/>
  <c r="DI287" i="1"/>
  <c r="CY279" i="1"/>
  <c r="DA279" i="1"/>
  <c r="DC279" i="1"/>
  <c r="DI279" i="1"/>
  <c r="CY271" i="1"/>
  <c r="DA271" i="1"/>
  <c r="DC271" i="1"/>
  <c r="DI271" i="1"/>
  <c r="CZ163" i="1"/>
  <c r="DH163" i="1"/>
  <c r="CZ155" i="1"/>
  <c r="DH155" i="1"/>
  <c r="CZ127" i="1"/>
  <c r="DH127" i="1"/>
  <c r="CZ95" i="1"/>
  <c r="DH95" i="1"/>
  <c r="CZ708" i="1"/>
  <c r="DH708" i="1"/>
  <c r="DB708" i="1"/>
  <c r="CY694" i="1"/>
  <c r="CZ694" i="1"/>
  <c r="DH694" i="1"/>
  <c r="DB694" i="1"/>
  <c r="CY686" i="1"/>
  <c r="CZ686" i="1"/>
  <c r="DH686" i="1"/>
  <c r="DB686" i="1"/>
  <c r="CY776" i="1"/>
  <c r="DA776" i="1"/>
  <c r="DC776" i="1"/>
  <c r="DI776" i="1"/>
  <c r="DH775" i="1"/>
  <c r="CY764" i="1"/>
  <c r="CZ764" i="1"/>
  <c r="DH764" i="1"/>
  <c r="CY760" i="1"/>
  <c r="CZ760" i="1"/>
  <c r="DH760" i="1"/>
  <c r="CY758" i="1"/>
  <c r="CZ758" i="1"/>
  <c r="DH758" i="1"/>
  <c r="CZ754" i="1"/>
  <c r="DH754" i="1"/>
  <c r="CY750" i="1"/>
  <c r="CZ750" i="1"/>
  <c r="DH750" i="1"/>
  <c r="CY746" i="1"/>
  <c r="CZ746" i="1"/>
  <c r="DH746" i="1"/>
  <c r="CY742" i="1"/>
  <c r="CZ742" i="1"/>
  <c r="DH742" i="1"/>
  <c r="CY738" i="1"/>
  <c r="CZ738" i="1"/>
  <c r="DH738" i="1"/>
  <c r="CY734" i="1"/>
  <c r="CZ734" i="1"/>
  <c r="DH734" i="1"/>
  <c r="CY730" i="1"/>
  <c r="CZ730" i="1"/>
  <c r="DH730" i="1"/>
  <c r="CY724" i="1"/>
  <c r="DA724" i="1"/>
  <c r="DC724" i="1"/>
  <c r="DI724" i="1"/>
  <c r="CY718" i="1"/>
  <c r="CZ718" i="1"/>
  <c r="DH718" i="1"/>
  <c r="CZ714" i="1"/>
  <c r="DH714" i="1"/>
  <c r="CZ712" i="1"/>
  <c r="DH712" i="1"/>
  <c r="CZ710" i="1"/>
  <c r="DH710" i="1"/>
  <c r="CZ706" i="1"/>
  <c r="DH706" i="1"/>
  <c r="DB706" i="1"/>
  <c r="CZ701" i="1"/>
  <c r="DB701" i="1"/>
  <c r="CZ697" i="1"/>
  <c r="DB697" i="1"/>
  <c r="CY690" i="1"/>
  <c r="CZ690" i="1"/>
  <c r="DH690" i="1"/>
  <c r="DB690" i="1"/>
  <c r="CZ681" i="1"/>
  <c r="DB681" i="1"/>
  <c r="CZ668" i="1"/>
  <c r="DB668" i="1"/>
  <c r="CZ662" i="1"/>
  <c r="DB662" i="1"/>
  <c r="CY658" i="1"/>
  <c r="CZ658" i="1"/>
  <c r="DH658" i="1"/>
  <c r="CY654" i="1"/>
  <c r="DA654" i="1"/>
  <c r="DC654" i="1"/>
  <c r="DI654" i="1"/>
  <c r="CY650" i="1"/>
  <c r="DA650" i="1"/>
  <c r="DC650" i="1"/>
  <c r="DI650" i="1"/>
  <c r="CY646" i="1"/>
  <c r="DA646" i="1"/>
  <c r="DC646" i="1"/>
  <c r="DI646" i="1"/>
  <c r="CY620" i="1"/>
  <c r="DA620" i="1"/>
  <c r="DC620" i="1"/>
  <c r="DI620" i="1"/>
  <c r="CZ557" i="1"/>
  <c r="DB557" i="1"/>
  <c r="CZ549" i="1"/>
  <c r="DB549" i="1"/>
  <c r="CZ541" i="1"/>
  <c r="DB541" i="1"/>
  <c r="CZ533" i="1"/>
  <c r="DB533" i="1"/>
  <c r="CZ525" i="1"/>
  <c r="DB525" i="1"/>
  <c r="CZ517" i="1"/>
  <c r="DB517" i="1"/>
  <c r="CZ512" i="1"/>
  <c r="DH512" i="1"/>
  <c r="CZ504" i="1"/>
  <c r="DH504" i="1"/>
  <c r="CZ496" i="1"/>
  <c r="DH496" i="1"/>
  <c r="CZ488" i="1"/>
  <c r="DH488" i="1"/>
  <c r="CZ480" i="1"/>
  <c r="DH480" i="1"/>
  <c r="CZ472" i="1"/>
  <c r="DH472" i="1"/>
  <c r="CZ464" i="1"/>
  <c r="DH464" i="1"/>
  <c r="CZ456" i="1"/>
  <c r="DH456" i="1"/>
  <c r="CZ448" i="1"/>
  <c r="DH448" i="1"/>
  <c r="CZ135" i="1"/>
  <c r="DH135" i="1"/>
  <c r="DB135" i="1"/>
  <c r="CZ103" i="1"/>
  <c r="DH103" i="1"/>
  <c r="DB103" i="1"/>
  <c r="CZ20" i="1"/>
  <c r="DH20" i="1"/>
  <c r="DB20" i="1"/>
  <c r="DB703" i="1"/>
  <c r="DH703" i="1"/>
  <c r="CZ699" i="1"/>
  <c r="DB699" i="1"/>
  <c r="CZ679" i="1"/>
  <c r="DB679" i="1"/>
  <c r="CY676" i="1"/>
  <c r="DA676" i="1"/>
  <c r="DC676" i="1"/>
  <c r="DI676" i="1"/>
  <c r="CY672" i="1"/>
  <c r="DA672" i="1"/>
  <c r="DC672" i="1"/>
  <c r="DI672" i="1"/>
  <c r="CZ666" i="1"/>
  <c r="DB666" i="1"/>
  <c r="DB658" i="1"/>
  <c r="DH654" i="1"/>
  <c r="CZ654" i="1"/>
  <c r="DH650" i="1"/>
  <c r="CZ650" i="1"/>
  <c r="DH646" i="1"/>
  <c r="CZ646" i="1"/>
  <c r="CZ636" i="1"/>
  <c r="DH636" i="1"/>
  <c r="DH634" i="1"/>
  <c r="DH620" i="1"/>
  <c r="CZ620" i="1"/>
  <c r="CZ617" i="1"/>
  <c r="DH617" i="1"/>
  <c r="CZ615" i="1"/>
  <c r="DH615" i="1"/>
  <c r="CZ613" i="1"/>
  <c r="DH613" i="1"/>
  <c r="CZ611" i="1"/>
  <c r="DH611" i="1"/>
  <c r="CY608" i="1"/>
  <c r="DA608" i="1"/>
  <c r="DC608" i="1"/>
  <c r="DI608" i="1"/>
  <c r="CY602" i="1"/>
  <c r="DA602" i="1"/>
  <c r="DC602" i="1"/>
  <c r="DI602" i="1"/>
  <c r="CZ590" i="1"/>
  <c r="DH590" i="1"/>
  <c r="CZ586" i="1"/>
  <c r="DH586" i="1"/>
  <c r="CZ582" i="1"/>
  <c r="DH582" i="1"/>
  <c r="CZ578" i="1"/>
  <c r="DH578" i="1"/>
  <c r="CZ574" i="1"/>
  <c r="DH574" i="1"/>
  <c r="CZ570" i="1"/>
  <c r="DH570" i="1"/>
  <c r="CZ566" i="1"/>
  <c r="DH566" i="1"/>
  <c r="CZ562" i="1"/>
  <c r="DH562" i="1"/>
  <c r="DB512" i="1"/>
  <c r="DB504" i="1"/>
  <c r="DB496" i="1"/>
  <c r="DB488" i="1"/>
  <c r="DB480" i="1"/>
  <c r="DB472" i="1"/>
  <c r="DB464" i="1"/>
  <c r="DB456" i="1"/>
  <c r="DB448" i="1"/>
  <c r="CZ438" i="1"/>
  <c r="DH438" i="1"/>
  <c r="CZ434" i="1"/>
  <c r="DH434" i="1"/>
  <c r="CZ430" i="1"/>
  <c r="DH430" i="1"/>
  <c r="CZ426" i="1"/>
  <c r="DH426" i="1"/>
  <c r="CZ422" i="1"/>
  <c r="DH422" i="1"/>
  <c r="CZ418" i="1"/>
  <c r="DH418" i="1"/>
  <c r="CZ414" i="1"/>
  <c r="DH414" i="1"/>
  <c r="CZ410" i="1"/>
  <c r="DH410" i="1"/>
  <c r="CZ406" i="1"/>
  <c r="DH406" i="1"/>
  <c r="CZ402" i="1"/>
  <c r="DH402" i="1"/>
  <c r="CZ398" i="1"/>
  <c r="DH398" i="1"/>
  <c r="CZ394" i="1"/>
  <c r="DH394" i="1"/>
  <c r="CZ390" i="1"/>
  <c r="DH390" i="1"/>
  <c r="CZ386" i="1"/>
  <c r="DH386" i="1"/>
  <c r="CZ382" i="1"/>
  <c r="DH382" i="1"/>
  <c r="CZ378" i="1"/>
  <c r="DH378" i="1"/>
  <c r="CZ374" i="1"/>
  <c r="DH374" i="1"/>
  <c r="CZ370" i="1"/>
  <c r="DH370" i="1"/>
  <c r="CZ119" i="1"/>
  <c r="DH119" i="1"/>
  <c r="DB119" i="1"/>
  <c r="CZ87" i="1"/>
  <c r="DH87" i="1"/>
  <c r="DB87" i="1"/>
  <c r="CZ16" i="1"/>
  <c r="DH16" i="1"/>
  <c r="DB16" i="1"/>
  <c r="CZ368" i="1"/>
  <c r="DH368" i="1"/>
  <c r="CZ364" i="1"/>
  <c r="DH364" i="1"/>
  <c r="CZ360" i="1"/>
  <c r="DH360" i="1"/>
  <c r="CZ356" i="1"/>
  <c r="DH356" i="1"/>
  <c r="CY347" i="1"/>
  <c r="DA347" i="1"/>
  <c r="DC347" i="1"/>
  <c r="DI347" i="1"/>
  <c r="CY339" i="1"/>
  <c r="DA339" i="1"/>
  <c r="DC339" i="1"/>
  <c r="DI339" i="1"/>
  <c r="CY331" i="1"/>
  <c r="DA331" i="1"/>
  <c r="DC331" i="1"/>
  <c r="DI331" i="1"/>
  <c r="CY323" i="1"/>
  <c r="DA323" i="1"/>
  <c r="DC323" i="1"/>
  <c r="DI323" i="1"/>
  <c r="CY315" i="1"/>
  <c r="DA315" i="1"/>
  <c r="DC315" i="1"/>
  <c r="DI315" i="1"/>
  <c r="CY307" i="1"/>
  <c r="DA307" i="1"/>
  <c r="DC307" i="1"/>
  <c r="DI307" i="1"/>
  <c r="CY299" i="1"/>
  <c r="DA299" i="1"/>
  <c r="DC299" i="1"/>
  <c r="DI299" i="1"/>
  <c r="CY291" i="1"/>
  <c r="DA291" i="1"/>
  <c r="DC291" i="1"/>
  <c r="DI291" i="1"/>
  <c r="CY283" i="1"/>
  <c r="DA283" i="1"/>
  <c r="DC283" i="1"/>
  <c r="DI283" i="1"/>
  <c r="CY275" i="1"/>
  <c r="DA275" i="1"/>
  <c r="DC275" i="1"/>
  <c r="DI275" i="1"/>
  <c r="CY267" i="1"/>
  <c r="DA267" i="1"/>
  <c r="DC267" i="1"/>
  <c r="DI267" i="1"/>
  <c r="CZ245" i="1"/>
  <c r="DH245" i="1"/>
  <c r="CZ213" i="1"/>
  <c r="DH213" i="1"/>
  <c r="CZ184" i="1"/>
  <c r="DH184" i="1"/>
  <c r="CZ176" i="1"/>
  <c r="DH176" i="1"/>
  <c r="CZ168" i="1"/>
  <c r="DH168" i="1"/>
  <c r="CZ159" i="1"/>
  <c r="DH159" i="1"/>
  <c r="CY634" i="1"/>
  <c r="DA634" i="1"/>
  <c r="CY598" i="1"/>
  <c r="DA598" i="1"/>
  <c r="DC598" i="1"/>
  <c r="DI598" i="1"/>
  <c r="CY594" i="1"/>
  <c r="DA594" i="1"/>
  <c r="DC594" i="1"/>
  <c r="DI594" i="1"/>
  <c r="CZ589" i="1"/>
  <c r="DB589" i="1"/>
  <c r="CZ581" i="1"/>
  <c r="DB581" i="1"/>
  <c r="CZ573" i="1"/>
  <c r="DB573" i="1"/>
  <c r="CZ565" i="1"/>
  <c r="DB565" i="1"/>
  <c r="CZ558" i="1"/>
  <c r="DB558" i="1"/>
  <c r="CZ554" i="1"/>
  <c r="DH554" i="1"/>
  <c r="DB554" i="1"/>
  <c r="CZ550" i="1"/>
  <c r="DH550" i="1"/>
  <c r="DB550" i="1"/>
  <c r="CZ546" i="1"/>
  <c r="DH546" i="1"/>
  <c r="DB546" i="1"/>
  <c r="CZ542" i="1"/>
  <c r="DH542" i="1"/>
  <c r="DB542" i="1"/>
  <c r="CZ538" i="1"/>
  <c r="DH538" i="1"/>
  <c r="DB538" i="1"/>
  <c r="CZ534" i="1"/>
  <c r="DH534" i="1"/>
  <c r="DB534" i="1"/>
  <c r="CZ530" i="1"/>
  <c r="DH530" i="1"/>
  <c r="DB530" i="1"/>
  <c r="CZ526" i="1"/>
  <c r="DH526" i="1"/>
  <c r="DB526" i="1"/>
  <c r="CZ522" i="1"/>
  <c r="DH522" i="1"/>
  <c r="DB522" i="1"/>
  <c r="CZ518" i="1"/>
  <c r="DH518" i="1"/>
  <c r="DB518" i="1"/>
  <c r="CZ514" i="1"/>
  <c r="DH514" i="1"/>
  <c r="DB514" i="1"/>
  <c r="CY351" i="1"/>
  <c r="DA351" i="1"/>
  <c r="DC351" i="1"/>
  <c r="DI351" i="1"/>
  <c r="CZ351" i="1"/>
  <c r="DH351" i="1"/>
  <c r="CZ161" i="1"/>
  <c r="DH161" i="1"/>
  <c r="DB161" i="1"/>
  <c r="CZ139" i="1"/>
  <c r="DH139" i="1"/>
  <c r="DB139" i="1"/>
  <c r="CZ123" i="1"/>
  <c r="DH123" i="1"/>
  <c r="DB123" i="1"/>
  <c r="CZ107" i="1"/>
  <c r="DH107" i="1"/>
  <c r="DB107" i="1"/>
  <c r="CZ91" i="1"/>
  <c r="DH91" i="1"/>
  <c r="DB91" i="1"/>
  <c r="CZ75" i="1"/>
  <c r="DH75" i="1"/>
  <c r="DB75" i="1"/>
  <c r="DI764" i="1"/>
  <c r="DC764" i="1"/>
  <c r="DA764" i="1"/>
  <c r="DI760" i="1"/>
  <c r="DC760" i="1"/>
  <c r="DA760" i="1"/>
  <c r="DI758" i="1"/>
  <c r="DC758" i="1"/>
  <c r="DA758" i="1"/>
  <c r="DI750" i="1"/>
  <c r="DC750" i="1"/>
  <c r="DA750" i="1"/>
  <c r="DI746" i="1"/>
  <c r="DC746" i="1"/>
  <c r="DA746" i="1"/>
  <c r="DI742" i="1"/>
  <c r="DC742" i="1"/>
  <c r="DA742" i="1"/>
  <c r="DI738" i="1"/>
  <c r="DC738" i="1"/>
  <c r="DA738" i="1"/>
  <c r="DI734" i="1"/>
  <c r="DC734" i="1"/>
  <c r="DA734" i="1"/>
  <c r="DI730" i="1"/>
  <c r="DC730" i="1"/>
  <c r="DA730" i="1"/>
  <c r="DI718" i="1"/>
  <c r="DC718" i="1"/>
  <c r="DA718" i="1"/>
  <c r="DH713" i="1"/>
  <c r="DH711" i="1"/>
  <c r="DH709" i="1"/>
  <c r="DH707" i="1"/>
  <c r="DI704" i="1"/>
  <c r="DC704" i="1"/>
  <c r="DA704" i="1"/>
  <c r="DH701" i="1"/>
  <c r="DH699" i="1"/>
  <c r="DH697" i="1"/>
  <c r="DI694" i="1"/>
  <c r="DC694" i="1"/>
  <c r="DA694" i="1"/>
  <c r="DI690" i="1"/>
  <c r="DC690" i="1"/>
  <c r="DA690" i="1"/>
  <c r="DI686" i="1"/>
  <c r="DC686" i="1"/>
  <c r="DA686" i="1"/>
  <c r="DB685" i="1"/>
  <c r="DH681" i="1"/>
  <c r="DH679" i="1"/>
  <c r="DH674" i="1"/>
  <c r="DH668" i="1"/>
  <c r="DH666" i="1"/>
  <c r="DH662" i="1"/>
  <c r="DI658" i="1"/>
  <c r="DC658" i="1"/>
  <c r="DA658" i="1"/>
  <c r="DH652" i="1"/>
  <c r="DH648" i="1"/>
  <c r="DI644" i="1"/>
  <c r="DC644" i="1"/>
  <c r="DA644" i="1"/>
  <c r="DI642" i="1"/>
  <c r="DC642" i="1"/>
  <c r="DA642" i="1"/>
  <c r="DI640" i="1"/>
  <c r="DC640" i="1"/>
  <c r="DA640" i="1"/>
  <c r="DI638" i="1"/>
  <c r="DC638" i="1"/>
  <c r="DA638" i="1"/>
  <c r="DI634" i="1"/>
  <c r="DC634" i="1"/>
  <c r="CZ634" i="1"/>
  <c r="CZ629" i="1"/>
  <c r="DH629" i="1"/>
  <c r="CZ627" i="1"/>
  <c r="DH627" i="1"/>
  <c r="CZ625" i="1"/>
  <c r="DH625" i="1"/>
  <c r="CZ618" i="1"/>
  <c r="DH618" i="1"/>
  <c r="CZ616" i="1"/>
  <c r="DH616" i="1"/>
  <c r="CZ614" i="1"/>
  <c r="DH614" i="1"/>
  <c r="CZ612" i="1"/>
  <c r="DH612" i="1"/>
  <c r="CZ610" i="1"/>
  <c r="DH610" i="1"/>
  <c r="DH598" i="1"/>
  <c r="CZ598" i="1"/>
  <c r="DH594" i="1"/>
  <c r="CZ594" i="1"/>
  <c r="DH558" i="1"/>
  <c r="CZ556" i="1"/>
  <c r="DH556" i="1"/>
  <c r="DB556" i="1"/>
  <c r="CZ552" i="1"/>
  <c r="DH552" i="1"/>
  <c r="DB552" i="1"/>
  <c r="CZ548" i="1"/>
  <c r="DH548" i="1"/>
  <c r="DB548" i="1"/>
  <c r="CZ544" i="1"/>
  <c r="DH544" i="1"/>
  <c r="DB544" i="1"/>
  <c r="CZ540" i="1"/>
  <c r="DH540" i="1"/>
  <c r="DB540" i="1"/>
  <c r="CZ536" i="1"/>
  <c r="DH536" i="1"/>
  <c r="DB536" i="1"/>
  <c r="CZ532" i="1"/>
  <c r="DH532" i="1"/>
  <c r="DB532" i="1"/>
  <c r="CZ528" i="1"/>
  <c r="DH528" i="1"/>
  <c r="DB528" i="1"/>
  <c r="CZ524" i="1"/>
  <c r="DH524" i="1"/>
  <c r="DB524" i="1"/>
  <c r="CZ520" i="1"/>
  <c r="DH520" i="1"/>
  <c r="DB520" i="1"/>
  <c r="CZ516" i="1"/>
  <c r="DH516" i="1"/>
  <c r="DB516" i="1"/>
  <c r="DB351" i="1"/>
  <c r="CZ442" i="1"/>
  <c r="DH442" i="1"/>
  <c r="CY438" i="1"/>
  <c r="DA438" i="1"/>
  <c r="DC438" i="1"/>
  <c r="DI438" i="1"/>
  <c r="CY434" i="1"/>
  <c r="DA434" i="1"/>
  <c r="DC434" i="1"/>
  <c r="DI434" i="1"/>
  <c r="CY430" i="1"/>
  <c r="DA430" i="1"/>
  <c r="DC430" i="1"/>
  <c r="DI430" i="1"/>
  <c r="CY426" i="1"/>
  <c r="DA426" i="1"/>
  <c r="DC426" i="1"/>
  <c r="DI426" i="1"/>
  <c r="CY422" i="1"/>
  <c r="DA422" i="1"/>
  <c r="DC422" i="1"/>
  <c r="DI422" i="1"/>
  <c r="CY418" i="1"/>
  <c r="DA418" i="1"/>
  <c r="DC418" i="1"/>
  <c r="DI418" i="1"/>
  <c r="CY414" i="1"/>
  <c r="DA414" i="1"/>
  <c r="DC414" i="1"/>
  <c r="DI414" i="1"/>
  <c r="CY410" i="1"/>
  <c r="DA410" i="1"/>
  <c r="DC410" i="1"/>
  <c r="DI410" i="1"/>
  <c r="CY406" i="1"/>
  <c r="DA406" i="1"/>
  <c r="DC406" i="1"/>
  <c r="DI406" i="1"/>
  <c r="CY402" i="1"/>
  <c r="DA402" i="1"/>
  <c r="DC402" i="1"/>
  <c r="DI402" i="1"/>
  <c r="CY398" i="1"/>
  <c r="DA398" i="1"/>
  <c r="DC398" i="1"/>
  <c r="DI398" i="1"/>
  <c r="CY394" i="1"/>
  <c r="DA394" i="1"/>
  <c r="DC394" i="1"/>
  <c r="DI394" i="1"/>
  <c r="CY390" i="1"/>
  <c r="DA390" i="1"/>
  <c r="DC390" i="1"/>
  <c r="DI390" i="1"/>
  <c r="CY386" i="1"/>
  <c r="DA386" i="1"/>
  <c r="DC386" i="1"/>
  <c r="DI386" i="1"/>
  <c r="CY382" i="1"/>
  <c r="DA382" i="1"/>
  <c r="DC382" i="1"/>
  <c r="DI382" i="1"/>
  <c r="CY378" i="1"/>
  <c r="DA378" i="1"/>
  <c r="DC378" i="1"/>
  <c r="DI378" i="1"/>
  <c r="CY374" i="1"/>
  <c r="DA374" i="1"/>
  <c r="DC374" i="1"/>
  <c r="DI374" i="1"/>
  <c r="CY370" i="1"/>
  <c r="DA370" i="1"/>
  <c r="DC370" i="1"/>
  <c r="DI370" i="1"/>
  <c r="CY366" i="1"/>
  <c r="DA366" i="1"/>
  <c r="DC366" i="1"/>
  <c r="DI366" i="1"/>
  <c r="CY362" i="1"/>
  <c r="DA362" i="1"/>
  <c r="DC362" i="1"/>
  <c r="DI362" i="1"/>
  <c r="CY358" i="1"/>
  <c r="DA358" i="1"/>
  <c r="DC358" i="1"/>
  <c r="DI358" i="1"/>
  <c r="CZ261" i="1"/>
  <c r="DH261" i="1"/>
  <c r="DB261" i="1"/>
  <c r="CZ157" i="1"/>
  <c r="DH157" i="1"/>
  <c r="DB157" i="1"/>
  <c r="CY151" i="1"/>
  <c r="DA151" i="1"/>
  <c r="DC151" i="1"/>
  <c r="DI151" i="1"/>
  <c r="CZ151" i="1"/>
  <c r="DH151" i="1"/>
  <c r="CZ131" i="1"/>
  <c r="DH131" i="1"/>
  <c r="DB131" i="1"/>
  <c r="CZ115" i="1"/>
  <c r="DH115" i="1"/>
  <c r="DB115" i="1"/>
  <c r="CZ99" i="1"/>
  <c r="DH99" i="1"/>
  <c r="DB99" i="1"/>
  <c r="CZ83" i="1"/>
  <c r="DH83" i="1"/>
  <c r="DB83" i="1"/>
  <c r="CZ180" i="1"/>
  <c r="DH180" i="1"/>
  <c r="CZ172" i="1"/>
  <c r="DH172" i="1"/>
  <c r="CZ60" i="1"/>
  <c r="DH60" i="1"/>
  <c r="CZ52" i="1"/>
  <c r="DH52" i="1"/>
  <c r="CZ44" i="1"/>
  <c r="DH44" i="1"/>
  <c r="CY20" i="1"/>
  <c r="DA20" i="1"/>
  <c r="DC20" i="1"/>
  <c r="DI20" i="1"/>
  <c r="CY16" i="1"/>
  <c r="DA16" i="1"/>
  <c r="DC16" i="1"/>
  <c r="DI16" i="1"/>
  <c r="CZ777" i="1"/>
  <c r="CY774" i="1"/>
  <c r="DA774" i="1"/>
  <c r="DC774" i="1"/>
  <c r="DI774" i="1"/>
  <c r="CZ773" i="1"/>
  <c r="CY770" i="1"/>
  <c r="DA770" i="1"/>
  <c r="DC770" i="1"/>
  <c r="DI770" i="1"/>
  <c r="CY768" i="1"/>
  <c r="DA768" i="1"/>
  <c r="DC768" i="1"/>
  <c r="DI768" i="1"/>
  <c r="CZ767" i="1"/>
  <c r="CY739" i="1"/>
  <c r="DB739" i="1"/>
  <c r="CY736" i="1"/>
  <c r="DA736" i="1"/>
  <c r="DC736" i="1"/>
  <c r="DI736" i="1"/>
  <c r="CY735" i="1"/>
  <c r="CY732" i="1"/>
  <c r="DA732" i="1"/>
  <c r="DC732" i="1"/>
  <c r="DI732" i="1"/>
  <c r="CY731" i="1"/>
  <c r="CY729" i="1"/>
  <c r="CZ729" i="1"/>
  <c r="DH729" i="1"/>
  <c r="CY726" i="1"/>
  <c r="DA726" i="1"/>
  <c r="DC726" i="1"/>
  <c r="DI726" i="1"/>
  <c r="CY725" i="1"/>
  <c r="CY722" i="1"/>
  <c r="DA722" i="1"/>
  <c r="DC722" i="1"/>
  <c r="DI722" i="1"/>
  <c r="CZ721" i="1"/>
  <c r="CZ705" i="1"/>
  <c r="DB705" i="1"/>
  <c r="CY702" i="1"/>
  <c r="DA702" i="1"/>
  <c r="DC702" i="1"/>
  <c r="DI702" i="1"/>
  <c r="CY700" i="1"/>
  <c r="DA700" i="1"/>
  <c r="DC700" i="1"/>
  <c r="DI700" i="1"/>
  <c r="CY698" i="1"/>
  <c r="DA698" i="1"/>
  <c r="DC698" i="1"/>
  <c r="DI698" i="1"/>
  <c r="CY696" i="1"/>
  <c r="DA696" i="1"/>
  <c r="DC696" i="1"/>
  <c r="DI696" i="1"/>
  <c r="CY695" i="1"/>
  <c r="CY693" i="1"/>
  <c r="CZ693" i="1"/>
  <c r="DH693" i="1"/>
  <c r="CZ687" i="1"/>
  <c r="DB687" i="1"/>
  <c r="CY684" i="1"/>
  <c r="DA684" i="1"/>
  <c r="DC684" i="1"/>
  <c r="DI684" i="1"/>
  <c r="CY682" i="1"/>
  <c r="DA682" i="1"/>
  <c r="DC682" i="1"/>
  <c r="DI682" i="1"/>
  <c r="CY680" i="1"/>
  <c r="DA680" i="1"/>
  <c r="DC680" i="1"/>
  <c r="DI680" i="1"/>
  <c r="CY678" i="1"/>
  <c r="DA678" i="1"/>
  <c r="DC678" i="1"/>
  <c r="DI678" i="1"/>
  <c r="DB661" i="1"/>
  <c r="CZ659" i="1"/>
  <c r="DH659" i="1"/>
  <c r="CY656" i="1"/>
  <c r="DA656" i="1"/>
  <c r="DC656" i="1"/>
  <c r="DI656" i="1"/>
  <c r="DB647" i="1"/>
  <c r="DB635" i="1"/>
  <c r="CY632" i="1"/>
  <c r="DA632" i="1"/>
  <c r="DC632" i="1"/>
  <c r="DI632" i="1"/>
  <c r="CY630" i="1"/>
  <c r="DA630" i="1"/>
  <c r="DC630" i="1"/>
  <c r="DI630" i="1"/>
  <c r="CY628" i="1"/>
  <c r="DA628" i="1"/>
  <c r="DC628" i="1"/>
  <c r="DI628" i="1"/>
  <c r="CY626" i="1"/>
  <c r="DA626" i="1"/>
  <c r="DC626" i="1"/>
  <c r="DI626" i="1"/>
  <c r="CY624" i="1"/>
  <c r="DA624" i="1"/>
  <c r="DC624" i="1"/>
  <c r="DI624" i="1"/>
  <c r="DB609" i="1"/>
  <c r="CY606" i="1"/>
  <c r="DA606" i="1"/>
  <c r="DC606" i="1"/>
  <c r="DI606" i="1"/>
  <c r="CY604" i="1"/>
  <c r="DA604" i="1"/>
  <c r="DC604" i="1"/>
  <c r="DI604" i="1"/>
  <c r="CY600" i="1"/>
  <c r="DA600" i="1"/>
  <c r="DC600" i="1"/>
  <c r="DI600" i="1"/>
  <c r="CY186" i="1"/>
  <c r="DA186" i="1"/>
  <c r="DC186" i="1"/>
  <c r="DI186" i="1"/>
  <c r="CZ186" i="1"/>
  <c r="DH186" i="1"/>
  <c r="DB186" i="1"/>
  <c r="CY178" i="1"/>
  <c r="DA178" i="1"/>
  <c r="DC178" i="1"/>
  <c r="DI178" i="1"/>
  <c r="CZ178" i="1"/>
  <c r="DH178" i="1"/>
  <c r="DB178" i="1"/>
  <c r="CY170" i="1"/>
  <c r="DA170" i="1"/>
  <c r="DC170" i="1"/>
  <c r="DI170" i="1"/>
  <c r="CZ170" i="1"/>
  <c r="DH170" i="1"/>
  <c r="DB170" i="1"/>
  <c r="CY147" i="1"/>
  <c r="DA147" i="1"/>
  <c r="DC147" i="1"/>
  <c r="DI147" i="1"/>
  <c r="CZ147" i="1"/>
  <c r="DH147" i="1"/>
  <c r="DB147" i="1"/>
  <c r="DB145" i="1"/>
  <c r="CZ137" i="1"/>
  <c r="DH137" i="1"/>
  <c r="DB137" i="1"/>
  <c r="DB136" i="1"/>
  <c r="CZ129" i="1"/>
  <c r="DH129" i="1"/>
  <c r="DB129" i="1"/>
  <c r="DB128" i="1"/>
  <c r="CZ121" i="1"/>
  <c r="DH121" i="1"/>
  <c r="DB121" i="1"/>
  <c r="DB120" i="1"/>
  <c r="CZ113" i="1"/>
  <c r="DH113" i="1"/>
  <c r="DB113" i="1"/>
  <c r="DB112" i="1"/>
  <c r="CZ105" i="1"/>
  <c r="DH105" i="1"/>
  <c r="DB105" i="1"/>
  <c r="DB104" i="1"/>
  <c r="CZ97" i="1"/>
  <c r="DH97" i="1"/>
  <c r="DB97" i="1"/>
  <c r="DB96" i="1"/>
  <c r="DH774" i="1"/>
  <c r="CZ774" i="1"/>
  <c r="DH770" i="1"/>
  <c r="CZ770" i="1"/>
  <c r="DH768" i="1"/>
  <c r="CZ768" i="1"/>
  <c r="CZ765" i="1"/>
  <c r="DH765" i="1"/>
  <c r="CY762" i="1"/>
  <c r="DA762" i="1"/>
  <c r="DC762" i="1"/>
  <c r="DI762" i="1"/>
  <c r="CY761" i="1"/>
  <c r="CY759" i="1"/>
  <c r="CZ759" i="1"/>
  <c r="DH759" i="1"/>
  <c r="CY756" i="1"/>
  <c r="DA756" i="1"/>
  <c r="DC756" i="1"/>
  <c r="DI756" i="1"/>
  <c r="CY754" i="1"/>
  <c r="DA754" i="1"/>
  <c r="DC754" i="1"/>
  <c r="DI754" i="1"/>
  <c r="CY752" i="1"/>
  <c r="DA752" i="1"/>
  <c r="DC752" i="1"/>
  <c r="DI752" i="1"/>
  <c r="CY751" i="1"/>
  <c r="CY748" i="1"/>
  <c r="DA748" i="1"/>
  <c r="DC748" i="1"/>
  <c r="DI748" i="1"/>
  <c r="CY747" i="1"/>
  <c r="CY744" i="1"/>
  <c r="DA744" i="1"/>
  <c r="DC744" i="1"/>
  <c r="DI744" i="1"/>
  <c r="CY743" i="1"/>
  <c r="CY740" i="1"/>
  <c r="DA740" i="1"/>
  <c r="DC740" i="1"/>
  <c r="DI740" i="1"/>
  <c r="DH739" i="1"/>
  <c r="DH736" i="1"/>
  <c r="CZ736" i="1"/>
  <c r="DH732" i="1"/>
  <c r="CZ732" i="1"/>
  <c r="DB729" i="1"/>
  <c r="DH726" i="1"/>
  <c r="CZ726" i="1"/>
  <c r="DH722" i="1"/>
  <c r="CZ722" i="1"/>
  <c r="CZ719" i="1"/>
  <c r="DH719" i="1"/>
  <c r="CY716" i="1"/>
  <c r="DA716" i="1"/>
  <c r="DC716" i="1"/>
  <c r="DI716" i="1"/>
  <c r="CY714" i="1"/>
  <c r="DA714" i="1"/>
  <c r="DC714" i="1"/>
  <c r="DI714" i="1"/>
  <c r="CY712" i="1"/>
  <c r="DA712" i="1"/>
  <c r="DC712" i="1"/>
  <c r="DI712" i="1"/>
  <c r="CY710" i="1"/>
  <c r="DA710" i="1"/>
  <c r="DC710" i="1"/>
  <c r="DI710" i="1"/>
  <c r="CY708" i="1"/>
  <c r="DA708" i="1"/>
  <c r="DC708" i="1"/>
  <c r="DI708" i="1"/>
  <c r="CY706" i="1"/>
  <c r="DA706" i="1"/>
  <c r="DC706" i="1"/>
  <c r="DI706" i="1"/>
  <c r="DH705" i="1"/>
  <c r="DH702" i="1"/>
  <c r="CZ702" i="1"/>
  <c r="DH700" i="1"/>
  <c r="CZ700" i="1"/>
  <c r="DH698" i="1"/>
  <c r="CZ698" i="1"/>
  <c r="DH696" i="1"/>
  <c r="CZ696" i="1"/>
  <c r="DB693" i="1"/>
  <c r="CZ691" i="1"/>
  <c r="DH691" i="1"/>
  <c r="CY688" i="1"/>
  <c r="DA688" i="1"/>
  <c r="DC688" i="1"/>
  <c r="DI688" i="1"/>
  <c r="DH687" i="1"/>
  <c r="DH684" i="1"/>
  <c r="CZ684" i="1"/>
  <c r="DH682" i="1"/>
  <c r="CZ682" i="1"/>
  <c r="DH680" i="1"/>
  <c r="CZ680" i="1"/>
  <c r="DH678" i="1"/>
  <c r="CZ678" i="1"/>
  <c r="CZ677" i="1"/>
  <c r="DB677" i="1"/>
  <c r="CY674" i="1"/>
  <c r="DA674" i="1"/>
  <c r="DC674" i="1"/>
  <c r="DI674" i="1"/>
  <c r="CY673" i="1"/>
  <c r="CY671" i="1"/>
  <c r="CZ671" i="1"/>
  <c r="DH671" i="1"/>
  <c r="CY668" i="1"/>
  <c r="DA668" i="1"/>
  <c r="DC668" i="1"/>
  <c r="DI668" i="1"/>
  <c r="CY666" i="1"/>
  <c r="DA666" i="1"/>
  <c r="DC666" i="1"/>
  <c r="DI666" i="1"/>
  <c r="CY662" i="1"/>
  <c r="DA662" i="1"/>
  <c r="DC662" i="1"/>
  <c r="DI662" i="1"/>
  <c r="DH661" i="1"/>
  <c r="DB659" i="1"/>
  <c r="DH656" i="1"/>
  <c r="CZ656" i="1"/>
  <c r="DB655" i="1"/>
  <c r="CY652" i="1"/>
  <c r="DA652" i="1"/>
  <c r="DC652" i="1"/>
  <c r="DI652" i="1"/>
  <c r="CY651" i="1"/>
  <c r="CY648" i="1"/>
  <c r="DA648" i="1"/>
  <c r="DC648" i="1"/>
  <c r="DI648" i="1"/>
  <c r="DH647" i="1"/>
  <c r="DH645" i="1"/>
  <c r="CZ643" i="1"/>
  <c r="DH643" i="1"/>
  <c r="CZ641" i="1"/>
  <c r="DH641" i="1"/>
  <c r="CZ639" i="1"/>
  <c r="DH639" i="1"/>
  <c r="CY636" i="1"/>
  <c r="DA636" i="1"/>
  <c r="DC636" i="1"/>
  <c r="DI636" i="1"/>
  <c r="DH635" i="1"/>
  <c r="DH632" i="1"/>
  <c r="CZ632" i="1"/>
  <c r="DH630" i="1"/>
  <c r="CZ630" i="1"/>
  <c r="DH628" i="1"/>
  <c r="CZ628" i="1"/>
  <c r="DH626" i="1"/>
  <c r="CZ626" i="1"/>
  <c r="DH624" i="1"/>
  <c r="CZ624" i="1"/>
  <c r="DB623" i="1"/>
  <c r="CZ621" i="1"/>
  <c r="DH621" i="1"/>
  <c r="CY618" i="1"/>
  <c r="DA618" i="1"/>
  <c r="DC618" i="1"/>
  <c r="DI618" i="1"/>
  <c r="CY616" i="1"/>
  <c r="DA616" i="1"/>
  <c r="DC616" i="1"/>
  <c r="DI616" i="1"/>
  <c r="CY614" i="1"/>
  <c r="DA614" i="1"/>
  <c r="DC614" i="1"/>
  <c r="DI614" i="1"/>
  <c r="CY612" i="1"/>
  <c r="DA612" i="1"/>
  <c r="DC612" i="1"/>
  <c r="DI612" i="1"/>
  <c r="CY610" i="1"/>
  <c r="DA610" i="1"/>
  <c r="DC610" i="1"/>
  <c r="DI610" i="1"/>
  <c r="DH609" i="1"/>
  <c r="DH606" i="1"/>
  <c r="CZ606" i="1"/>
  <c r="DH604" i="1"/>
  <c r="CZ604" i="1"/>
  <c r="DH600" i="1"/>
  <c r="CZ600" i="1"/>
  <c r="DB599" i="1"/>
  <c r="CY596" i="1"/>
  <c r="DA596" i="1"/>
  <c r="DC596" i="1"/>
  <c r="DI596" i="1"/>
  <c r="CZ595" i="1"/>
  <c r="CY592" i="1"/>
  <c r="DA592" i="1"/>
  <c r="DC592" i="1"/>
  <c r="DI592" i="1"/>
  <c r="CY590" i="1"/>
  <c r="DA590" i="1"/>
  <c r="DC590" i="1"/>
  <c r="DI590" i="1"/>
  <c r="CY588" i="1"/>
  <c r="DA588" i="1"/>
  <c r="DC588" i="1"/>
  <c r="DI588" i="1"/>
  <c r="CY586" i="1"/>
  <c r="DA586" i="1"/>
  <c r="DC586" i="1"/>
  <c r="DI586" i="1"/>
  <c r="CY584" i="1"/>
  <c r="DA584" i="1"/>
  <c r="DC584" i="1"/>
  <c r="DI584" i="1"/>
  <c r="CY582" i="1"/>
  <c r="DA582" i="1"/>
  <c r="DC582" i="1"/>
  <c r="DI582" i="1"/>
  <c r="CY580" i="1"/>
  <c r="DA580" i="1"/>
  <c r="DC580" i="1"/>
  <c r="DI580" i="1"/>
  <c r="CY578" i="1"/>
  <c r="DA578" i="1"/>
  <c r="DC578" i="1"/>
  <c r="DI578" i="1"/>
  <c r="CY576" i="1"/>
  <c r="DA576" i="1"/>
  <c r="DC576" i="1"/>
  <c r="DI576" i="1"/>
  <c r="CY574" i="1"/>
  <c r="DA574" i="1"/>
  <c r="DC574" i="1"/>
  <c r="DI574" i="1"/>
  <c r="CY572" i="1"/>
  <c r="DA572" i="1"/>
  <c r="DC572" i="1"/>
  <c r="DI572" i="1"/>
  <c r="CY570" i="1"/>
  <c r="DA570" i="1"/>
  <c r="DC570" i="1"/>
  <c r="DI570" i="1"/>
  <c r="CY568" i="1"/>
  <c r="DA568" i="1"/>
  <c r="DC568" i="1"/>
  <c r="DI568" i="1"/>
  <c r="CY566" i="1"/>
  <c r="DA566" i="1"/>
  <c r="DC566" i="1"/>
  <c r="DI566" i="1"/>
  <c r="CY564" i="1"/>
  <c r="DA564" i="1"/>
  <c r="DC564" i="1"/>
  <c r="DI564" i="1"/>
  <c r="CY562" i="1"/>
  <c r="DA562" i="1"/>
  <c r="DC562" i="1"/>
  <c r="DI562" i="1"/>
  <c r="CY560" i="1"/>
  <c r="DA560" i="1"/>
  <c r="DC560" i="1"/>
  <c r="DI560" i="1"/>
  <c r="CY558" i="1"/>
  <c r="DA558" i="1"/>
  <c r="DC558" i="1"/>
  <c r="DI558" i="1"/>
  <c r="CY556" i="1"/>
  <c r="DA556" i="1"/>
  <c r="DC556" i="1"/>
  <c r="DI556" i="1"/>
  <c r="CY554" i="1"/>
  <c r="DA554" i="1"/>
  <c r="DC554" i="1"/>
  <c r="DI554" i="1"/>
  <c r="CY552" i="1"/>
  <c r="DA552" i="1"/>
  <c r="DC552" i="1"/>
  <c r="DI552" i="1"/>
  <c r="CY550" i="1"/>
  <c r="DA550" i="1"/>
  <c r="DC550" i="1"/>
  <c r="DI550" i="1"/>
  <c r="CY548" i="1"/>
  <c r="DA548" i="1"/>
  <c r="DC548" i="1"/>
  <c r="DI548" i="1"/>
  <c r="CY546" i="1"/>
  <c r="DA546" i="1"/>
  <c r="DC546" i="1"/>
  <c r="DI546" i="1"/>
  <c r="CY544" i="1"/>
  <c r="DA544" i="1"/>
  <c r="DC544" i="1"/>
  <c r="DI544" i="1"/>
  <c r="CY542" i="1"/>
  <c r="DA542" i="1"/>
  <c r="DC542" i="1"/>
  <c r="DI542" i="1"/>
  <c r="CY540" i="1"/>
  <c r="DA540" i="1"/>
  <c r="DC540" i="1"/>
  <c r="DI540" i="1"/>
  <c r="CY538" i="1"/>
  <c r="DA538" i="1"/>
  <c r="DC538" i="1"/>
  <c r="DI538" i="1"/>
  <c r="CY536" i="1"/>
  <c r="DA536" i="1"/>
  <c r="DC536" i="1"/>
  <c r="DI536" i="1"/>
  <c r="CY534" i="1"/>
  <c r="DA534" i="1"/>
  <c r="DC534" i="1"/>
  <c r="DI534" i="1"/>
  <c r="CY532" i="1"/>
  <c r="DA532" i="1"/>
  <c r="DC532" i="1"/>
  <c r="DI532" i="1"/>
  <c r="CY530" i="1"/>
  <c r="DA530" i="1"/>
  <c r="DC530" i="1"/>
  <c r="DI530" i="1"/>
  <c r="CY528" i="1"/>
  <c r="DA528" i="1"/>
  <c r="DC528" i="1"/>
  <c r="DI528" i="1"/>
  <c r="CY526" i="1"/>
  <c r="DA526" i="1"/>
  <c r="DC526" i="1"/>
  <c r="DI526" i="1"/>
  <c r="CY524" i="1"/>
  <c r="DA524" i="1"/>
  <c r="DC524" i="1"/>
  <c r="DI524" i="1"/>
  <c r="CY522" i="1"/>
  <c r="DA522" i="1"/>
  <c r="DC522" i="1"/>
  <c r="DI522" i="1"/>
  <c r="CY520" i="1"/>
  <c r="DA520" i="1"/>
  <c r="DC520" i="1"/>
  <c r="DI520" i="1"/>
  <c r="CY518" i="1"/>
  <c r="DA518" i="1"/>
  <c r="DC518" i="1"/>
  <c r="DI518" i="1"/>
  <c r="CY516" i="1"/>
  <c r="DA516" i="1"/>
  <c r="DC516" i="1"/>
  <c r="DI516" i="1"/>
  <c r="CY514" i="1"/>
  <c r="DA514" i="1"/>
  <c r="DC514" i="1"/>
  <c r="DI514" i="1"/>
  <c r="DC513" i="1"/>
  <c r="CZ510" i="1"/>
  <c r="DH510" i="1"/>
  <c r="CZ506" i="1"/>
  <c r="DH506" i="1"/>
  <c r="CZ502" i="1"/>
  <c r="DH502" i="1"/>
  <c r="CZ498" i="1"/>
  <c r="DH498" i="1"/>
  <c r="CZ494" i="1"/>
  <c r="DH494" i="1"/>
  <c r="CZ490" i="1"/>
  <c r="DH490" i="1"/>
  <c r="CZ486" i="1"/>
  <c r="DH486" i="1"/>
  <c r="CZ482" i="1"/>
  <c r="DH482" i="1"/>
  <c r="CZ478" i="1"/>
  <c r="DH478" i="1"/>
  <c r="CZ474" i="1"/>
  <c r="DH474" i="1"/>
  <c r="CZ470" i="1"/>
  <c r="DH470" i="1"/>
  <c r="CZ466" i="1"/>
  <c r="DH466" i="1"/>
  <c r="CZ462" i="1"/>
  <c r="DH462" i="1"/>
  <c r="CZ458" i="1"/>
  <c r="DH458" i="1"/>
  <c r="CZ454" i="1"/>
  <c r="DH454" i="1"/>
  <c r="CZ450" i="1"/>
  <c r="DH450" i="1"/>
  <c r="CZ446" i="1"/>
  <c r="DH446" i="1"/>
  <c r="CY442" i="1"/>
  <c r="DA442" i="1"/>
  <c r="DC442" i="1"/>
  <c r="DI442" i="1"/>
  <c r="DB265" i="1"/>
  <c r="DH265" i="1"/>
  <c r="DB194" i="1"/>
  <c r="CY182" i="1"/>
  <c r="DA182" i="1"/>
  <c r="DC182" i="1"/>
  <c r="DI182" i="1"/>
  <c r="CZ182" i="1"/>
  <c r="DH182" i="1"/>
  <c r="DB182" i="1"/>
  <c r="CY174" i="1"/>
  <c r="DA174" i="1"/>
  <c r="DC174" i="1"/>
  <c r="DI174" i="1"/>
  <c r="CZ174" i="1"/>
  <c r="DH174" i="1"/>
  <c r="DB174" i="1"/>
  <c r="CY166" i="1"/>
  <c r="DA166" i="1"/>
  <c r="DC166" i="1"/>
  <c r="DI166" i="1"/>
  <c r="CZ166" i="1"/>
  <c r="DH166" i="1"/>
  <c r="DB166" i="1"/>
  <c r="DA153" i="1"/>
  <c r="DC153" i="1"/>
  <c r="CZ89" i="1"/>
  <c r="DH89" i="1"/>
  <c r="DB89" i="1"/>
  <c r="DB88" i="1"/>
  <c r="CZ81" i="1"/>
  <c r="DH81" i="1"/>
  <c r="DB81" i="1"/>
  <c r="DB80" i="1"/>
  <c r="DB66" i="1"/>
  <c r="DB58" i="1"/>
  <c r="DB57" i="1"/>
  <c r="DB50" i="1"/>
  <c r="DB42" i="1"/>
  <c r="DH14" i="1"/>
  <c r="CY8" i="1"/>
  <c r="DA8" i="1"/>
  <c r="DC8" i="1"/>
  <c r="DI8" i="1"/>
  <c r="CZ8" i="1"/>
  <c r="DH8" i="1"/>
  <c r="CZ775" i="1"/>
  <c r="CZ771" i="1"/>
  <c r="CZ769" i="1"/>
  <c r="CZ763" i="1"/>
  <c r="CZ757" i="1"/>
  <c r="CZ755" i="1"/>
  <c r="CY753" i="1"/>
  <c r="CY749" i="1"/>
  <c r="CY745" i="1"/>
  <c r="CZ741" i="1"/>
  <c r="CZ737" i="1"/>
  <c r="CY733" i="1"/>
  <c r="CY727" i="1"/>
  <c r="CY723" i="1"/>
  <c r="CY717" i="1"/>
  <c r="CZ715" i="1"/>
  <c r="CY713" i="1"/>
  <c r="CY711" i="1"/>
  <c r="CY709" i="1"/>
  <c r="CY707" i="1"/>
  <c r="CZ703" i="1"/>
  <c r="CY701" i="1"/>
  <c r="CY699" i="1"/>
  <c r="CY697" i="1"/>
  <c r="CY689" i="1"/>
  <c r="CZ683" i="1"/>
  <c r="CY681" i="1"/>
  <c r="CY679" i="1"/>
  <c r="CY675" i="1"/>
  <c r="CY663" i="1"/>
  <c r="CY649" i="1"/>
  <c r="CY607" i="1"/>
  <c r="CY601" i="1"/>
  <c r="CZ591" i="1"/>
  <c r="CZ587" i="1"/>
  <c r="CZ585" i="1"/>
  <c r="CZ583" i="1"/>
  <c r="CZ579" i="1"/>
  <c r="CZ577" i="1"/>
  <c r="CZ575" i="1"/>
  <c r="CZ571" i="1"/>
  <c r="CZ569" i="1"/>
  <c r="CZ567" i="1"/>
  <c r="CZ563" i="1"/>
  <c r="CZ561" i="1"/>
  <c r="CZ559" i="1"/>
  <c r="CZ555" i="1"/>
  <c r="CZ553" i="1"/>
  <c r="CZ551" i="1"/>
  <c r="CZ547" i="1"/>
  <c r="CZ545" i="1"/>
  <c r="CZ543" i="1"/>
  <c r="CZ539" i="1"/>
  <c r="CZ537" i="1"/>
  <c r="CZ535" i="1"/>
  <c r="CZ531" i="1"/>
  <c r="CZ529" i="1"/>
  <c r="CZ527" i="1"/>
  <c r="CZ523" i="1"/>
  <c r="CZ521" i="1"/>
  <c r="CZ519" i="1"/>
  <c r="CZ515" i="1"/>
  <c r="CY440" i="1"/>
  <c r="DA440" i="1"/>
  <c r="CY436" i="1"/>
  <c r="DA436" i="1"/>
  <c r="DC436" i="1"/>
  <c r="DI436" i="1"/>
  <c r="CY432" i="1"/>
  <c r="DA432" i="1"/>
  <c r="DC432" i="1"/>
  <c r="DI432" i="1"/>
  <c r="CY428" i="1"/>
  <c r="DA428" i="1"/>
  <c r="DC428" i="1"/>
  <c r="DI428" i="1"/>
  <c r="CY424" i="1"/>
  <c r="DA424" i="1"/>
  <c r="DC424" i="1"/>
  <c r="DI424" i="1"/>
  <c r="CY420" i="1"/>
  <c r="DA420" i="1"/>
  <c r="DC420" i="1"/>
  <c r="DI420" i="1"/>
  <c r="CY416" i="1"/>
  <c r="DA416" i="1"/>
  <c r="DC416" i="1"/>
  <c r="DI416" i="1"/>
  <c r="CY412" i="1"/>
  <c r="DA412" i="1"/>
  <c r="DC412" i="1"/>
  <c r="DI412" i="1"/>
  <c r="CY408" i="1"/>
  <c r="DA408" i="1"/>
  <c r="DC408" i="1"/>
  <c r="DI408" i="1"/>
  <c r="CY404" i="1"/>
  <c r="DA404" i="1"/>
  <c r="DC404" i="1"/>
  <c r="DI404" i="1"/>
  <c r="CY400" i="1"/>
  <c r="DA400" i="1"/>
  <c r="DC400" i="1"/>
  <c r="DI400" i="1"/>
  <c r="CY396" i="1"/>
  <c r="DA396" i="1"/>
  <c r="DC396" i="1"/>
  <c r="DI396" i="1"/>
  <c r="CY392" i="1"/>
  <c r="DA392" i="1"/>
  <c r="DC392" i="1"/>
  <c r="DI392" i="1"/>
  <c r="CY388" i="1"/>
  <c r="DA388" i="1"/>
  <c r="DC388" i="1"/>
  <c r="DI388" i="1"/>
  <c r="CY384" i="1"/>
  <c r="DA384" i="1"/>
  <c r="DC384" i="1"/>
  <c r="DI384" i="1"/>
  <c r="CY380" i="1"/>
  <c r="DA380" i="1"/>
  <c r="DC380" i="1"/>
  <c r="DI380" i="1"/>
  <c r="CY376" i="1"/>
  <c r="DA376" i="1"/>
  <c r="DC376" i="1"/>
  <c r="DI376" i="1"/>
  <c r="CY372" i="1"/>
  <c r="DA372" i="1"/>
  <c r="DC372" i="1"/>
  <c r="DI372" i="1"/>
  <c r="CY368" i="1"/>
  <c r="DA368" i="1"/>
  <c r="DC368" i="1"/>
  <c r="DI368" i="1"/>
  <c r="CY364" i="1"/>
  <c r="DA364" i="1"/>
  <c r="DC364" i="1"/>
  <c r="DI364" i="1"/>
  <c r="CY360" i="1"/>
  <c r="DA360" i="1"/>
  <c r="DC360" i="1"/>
  <c r="DI360" i="1"/>
  <c r="CY356" i="1"/>
  <c r="DA356" i="1"/>
  <c r="DC356" i="1"/>
  <c r="DI356" i="1"/>
  <c r="CZ353" i="1"/>
  <c r="DH353" i="1"/>
  <c r="CZ349" i="1"/>
  <c r="DH349" i="1"/>
  <c r="CZ345" i="1"/>
  <c r="DH345" i="1"/>
  <c r="CZ341" i="1"/>
  <c r="DH341" i="1"/>
  <c r="CZ337" i="1"/>
  <c r="DH337" i="1"/>
  <c r="CZ333" i="1"/>
  <c r="DH333" i="1"/>
  <c r="CZ329" i="1"/>
  <c r="DH329" i="1"/>
  <c r="CZ325" i="1"/>
  <c r="DH325" i="1"/>
  <c r="CZ321" i="1"/>
  <c r="DH321" i="1"/>
  <c r="CZ317" i="1"/>
  <c r="DH317" i="1"/>
  <c r="CZ313" i="1"/>
  <c r="DH313" i="1"/>
  <c r="CZ309" i="1"/>
  <c r="DH309" i="1"/>
  <c r="CZ305" i="1"/>
  <c r="DH305" i="1"/>
  <c r="CZ301" i="1"/>
  <c r="DH301" i="1"/>
  <c r="CZ297" i="1"/>
  <c r="DH297" i="1"/>
  <c r="CZ293" i="1"/>
  <c r="DH293" i="1"/>
  <c r="CZ289" i="1"/>
  <c r="DH289" i="1"/>
  <c r="CZ285" i="1"/>
  <c r="DH285" i="1"/>
  <c r="CZ281" i="1"/>
  <c r="DH281" i="1"/>
  <c r="CZ277" i="1"/>
  <c r="DH277" i="1"/>
  <c r="CZ273" i="1"/>
  <c r="DH273" i="1"/>
  <c r="CZ269" i="1"/>
  <c r="DH269" i="1"/>
  <c r="CZ141" i="1"/>
  <c r="DH141" i="1"/>
  <c r="DB141" i="1"/>
  <c r="DB140" i="1"/>
  <c r="CZ133" i="1"/>
  <c r="DH133" i="1"/>
  <c r="DB133" i="1"/>
  <c r="DB132" i="1"/>
  <c r="CZ125" i="1"/>
  <c r="DH125" i="1"/>
  <c r="DB125" i="1"/>
  <c r="DB124" i="1"/>
  <c r="CZ117" i="1"/>
  <c r="DH117" i="1"/>
  <c r="DB117" i="1"/>
  <c r="DB116" i="1"/>
  <c r="CZ109" i="1"/>
  <c r="DH109" i="1"/>
  <c r="DB109" i="1"/>
  <c r="DB108" i="1"/>
  <c r="CZ101" i="1"/>
  <c r="DH101" i="1"/>
  <c r="DB101" i="1"/>
  <c r="DB100" i="1"/>
  <c r="CZ93" i="1"/>
  <c r="DH93" i="1"/>
  <c r="DB93" i="1"/>
  <c r="CZ85" i="1"/>
  <c r="DH85" i="1"/>
  <c r="DB85" i="1"/>
  <c r="DB84" i="1"/>
  <c r="DB8" i="1"/>
  <c r="DB257" i="1"/>
  <c r="CZ253" i="1"/>
  <c r="DB249" i="1"/>
  <c r="CZ237" i="1"/>
  <c r="DH237" i="1"/>
  <c r="DB233" i="1"/>
  <c r="CZ221" i="1"/>
  <c r="DH221" i="1"/>
  <c r="DB217" i="1"/>
  <c r="CZ205" i="1"/>
  <c r="DH205" i="1"/>
  <c r="DB201" i="1"/>
  <c r="DK164" i="1"/>
  <c r="DL164" i="1" s="1"/>
  <c r="DF164" i="1"/>
  <c r="CY161" i="1"/>
  <c r="DA161" i="1"/>
  <c r="DC161" i="1"/>
  <c r="DI161" i="1"/>
  <c r="CY157" i="1"/>
  <c r="DA157" i="1"/>
  <c r="DC157" i="1"/>
  <c r="DI157" i="1"/>
  <c r="DI77" i="1"/>
  <c r="CZ71" i="1"/>
  <c r="DH71" i="1"/>
  <c r="DB62" i="1"/>
  <c r="DB54" i="1"/>
  <c r="DB46" i="1"/>
  <c r="DB38" i="1"/>
  <c r="CZ36" i="1"/>
  <c r="DH36" i="1"/>
  <c r="CZ34" i="1"/>
  <c r="DH34" i="1"/>
  <c r="CZ32" i="1"/>
  <c r="DH32" i="1"/>
  <c r="CZ30" i="1"/>
  <c r="DH30" i="1"/>
  <c r="CZ28" i="1"/>
  <c r="DH28" i="1"/>
  <c r="CZ26" i="1"/>
  <c r="DH26" i="1"/>
  <c r="CZ24" i="1"/>
  <c r="DH24" i="1"/>
  <c r="CZ22" i="1"/>
  <c r="DH22" i="1"/>
  <c r="CZ18" i="1"/>
  <c r="DH18" i="1"/>
  <c r="DB241" i="1"/>
  <c r="DB225" i="1"/>
  <c r="DB209" i="1"/>
  <c r="DB196" i="1"/>
  <c r="DB149" i="1"/>
  <c r="DB142" i="1"/>
  <c r="DB138" i="1"/>
  <c r="DB134" i="1"/>
  <c r="DB130" i="1"/>
  <c r="DB126" i="1"/>
  <c r="DB122" i="1"/>
  <c r="DB118" i="1"/>
  <c r="DB114" i="1"/>
  <c r="DB110" i="1"/>
  <c r="DB106" i="1"/>
  <c r="DB102" i="1"/>
  <c r="DB98" i="1"/>
  <c r="DB94" i="1"/>
  <c r="DB90" i="1"/>
  <c r="DB86" i="1"/>
  <c r="DB82" i="1"/>
  <c r="DB78" i="1"/>
  <c r="DH761" i="1"/>
  <c r="DB761" i="1"/>
  <c r="CZ761" i="1"/>
  <c r="DB753" i="1"/>
  <c r="CZ753" i="1"/>
  <c r="DH751" i="1"/>
  <c r="DB751" i="1"/>
  <c r="CZ751" i="1"/>
  <c r="DH749" i="1"/>
  <c r="DB749" i="1"/>
  <c r="CZ749" i="1"/>
  <c r="DH747" i="1"/>
  <c r="DB747" i="1"/>
  <c r="CZ747" i="1"/>
  <c r="DH745" i="1"/>
  <c r="DB745" i="1"/>
  <c r="CZ745" i="1"/>
  <c r="DH743" i="1"/>
  <c r="DB743" i="1"/>
  <c r="CZ743" i="1"/>
  <c r="CZ739" i="1"/>
  <c r="DH735" i="1"/>
  <c r="DB735" i="1"/>
  <c r="CZ735" i="1"/>
  <c r="DH733" i="1"/>
  <c r="DB733" i="1"/>
  <c r="CZ733" i="1"/>
  <c r="DH731" i="1"/>
  <c r="DB731" i="1"/>
  <c r="CZ731" i="1"/>
  <c r="DH727" i="1"/>
  <c r="DB727" i="1"/>
  <c r="CZ727" i="1"/>
  <c r="DH725" i="1"/>
  <c r="DB725" i="1"/>
  <c r="CZ725" i="1"/>
  <c r="DH723" i="1"/>
  <c r="DB723" i="1"/>
  <c r="CZ723" i="1"/>
  <c r="DH717" i="1"/>
  <c r="DB717" i="1"/>
  <c r="CZ717" i="1"/>
  <c r="DH695" i="1"/>
  <c r="DB695" i="1"/>
  <c r="CZ695" i="1"/>
  <c r="DH689" i="1"/>
  <c r="DB689" i="1"/>
  <c r="CZ689" i="1"/>
  <c r="DH675" i="1"/>
  <c r="DB675" i="1"/>
  <c r="CZ675" i="1"/>
  <c r="DH673" i="1"/>
  <c r="DB673" i="1"/>
  <c r="CZ673" i="1"/>
  <c r="DH663" i="1"/>
  <c r="DB663" i="1"/>
  <c r="CZ663" i="1"/>
  <c r="DH653" i="1"/>
  <c r="DB653" i="1"/>
  <c r="CZ653" i="1"/>
  <c r="DH651" i="1"/>
  <c r="DB651" i="1"/>
  <c r="CZ651" i="1"/>
  <c r="DH649" i="1"/>
  <c r="DB649" i="1"/>
  <c r="CZ649" i="1"/>
  <c r="DH637" i="1"/>
  <c r="DB637" i="1"/>
  <c r="CZ637" i="1"/>
  <c r="DH607" i="1"/>
  <c r="DB607" i="1"/>
  <c r="CZ607" i="1"/>
  <c r="DH601" i="1"/>
  <c r="DB601" i="1"/>
  <c r="CZ601" i="1"/>
  <c r="DH597" i="1"/>
  <c r="DB597" i="1"/>
  <c r="CZ597" i="1"/>
  <c r="DH595" i="1"/>
  <c r="DB595" i="1"/>
  <c r="CY593" i="1"/>
  <c r="DA593" i="1"/>
  <c r="DC593" i="1"/>
  <c r="DI593" i="1"/>
  <c r="DI777" i="1"/>
  <c r="DC777" i="1"/>
  <c r="DA777" i="1"/>
  <c r="CY777" i="1"/>
  <c r="DI775" i="1"/>
  <c r="DC775" i="1"/>
  <c r="DA775" i="1"/>
  <c r="CY775" i="1"/>
  <c r="DI773" i="1"/>
  <c r="DC773" i="1"/>
  <c r="DA773" i="1"/>
  <c r="CY773" i="1"/>
  <c r="DI771" i="1"/>
  <c r="DC771" i="1"/>
  <c r="DA771" i="1"/>
  <c r="CY771" i="1"/>
  <c r="DI769" i="1"/>
  <c r="DC769" i="1"/>
  <c r="DA769" i="1"/>
  <c r="CY769" i="1"/>
  <c r="DI767" i="1"/>
  <c r="DC767" i="1"/>
  <c r="DA767" i="1"/>
  <c r="CY767" i="1"/>
  <c r="DI765" i="1"/>
  <c r="DC765" i="1"/>
  <c r="DA765" i="1"/>
  <c r="CY765" i="1"/>
  <c r="DI763" i="1"/>
  <c r="DC763" i="1"/>
  <c r="DA763" i="1"/>
  <c r="CY763" i="1"/>
  <c r="DI761" i="1"/>
  <c r="DC761" i="1"/>
  <c r="DA761" i="1"/>
  <c r="DI759" i="1"/>
  <c r="DC759" i="1"/>
  <c r="DA759" i="1"/>
  <c r="DI757" i="1"/>
  <c r="DC757" i="1"/>
  <c r="DA757" i="1"/>
  <c r="CY757" i="1"/>
  <c r="DI755" i="1"/>
  <c r="DC755" i="1"/>
  <c r="DA755" i="1"/>
  <c r="CY755" i="1"/>
  <c r="DI753" i="1"/>
  <c r="DC753" i="1"/>
  <c r="DA753" i="1"/>
  <c r="DI751" i="1"/>
  <c r="DC751" i="1"/>
  <c r="DA751" i="1"/>
  <c r="DI749" i="1"/>
  <c r="DC749" i="1"/>
  <c r="DA749" i="1"/>
  <c r="DF749" i="1" s="1"/>
  <c r="DI747" i="1"/>
  <c r="DC747" i="1"/>
  <c r="DA747" i="1"/>
  <c r="DI745" i="1"/>
  <c r="DC745" i="1"/>
  <c r="DA745" i="1"/>
  <c r="DI743" i="1"/>
  <c r="DC743" i="1"/>
  <c r="DA743" i="1"/>
  <c r="DI741" i="1"/>
  <c r="DC741" i="1"/>
  <c r="DA741" i="1"/>
  <c r="CY741" i="1"/>
  <c r="DI739" i="1"/>
  <c r="DC739" i="1"/>
  <c r="DA739" i="1"/>
  <c r="DI737" i="1"/>
  <c r="DC737" i="1"/>
  <c r="DA737" i="1"/>
  <c r="CY737" i="1"/>
  <c r="DI735" i="1"/>
  <c r="DC735" i="1"/>
  <c r="DA735" i="1"/>
  <c r="DI733" i="1"/>
  <c r="DC733" i="1"/>
  <c r="DA733" i="1"/>
  <c r="DI731" i="1"/>
  <c r="DC731" i="1"/>
  <c r="DA731" i="1"/>
  <c r="DI729" i="1"/>
  <c r="DC729" i="1"/>
  <c r="DA729" i="1"/>
  <c r="DI727" i="1"/>
  <c r="DC727" i="1"/>
  <c r="DA727" i="1"/>
  <c r="DI725" i="1"/>
  <c r="DC725" i="1"/>
  <c r="DA725" i="1"/>
  <c r="DI723" i="1"/>
  <c r="DC723" i="1"/>
  <c r="DA723" i="1"/>
  <c r="DI721" i="1"/>
  <c r="DC721" i="1"/>
  <c r="DA721" i="1"/>
  <c r="CY721" i="1"/>
  <c r="DI719" i="1"/>
  <c r="DC719" i="1"/>
  <c r="DA719" i="1"/>
  <c r="CY719" i="1"/>
  <c r="DI717" i="1"/>
  <c r="DC717" i="1"/>
  <c r="DA717" i="1"/>
  <c r="DI715" i="1"/>
  <c r="DC715" i="1"/>
  <c r="DA715" i="1"/>
  <c r="CY715" i="1"/>
  <c r="DI713" i="1"/>
  <c r="DC713" i="1"/>
  <c r="DA713" i="1"/>
  <c r="DI711" i="1"/>
  <c r="DC711" i="1"/>
  <c r="DA711" i="1"/>
  <c r="DI709" i="1"/>
  <c r="DC709" i="1"/>
  <c r="DA709" i="1"/>
  <c r="DI707" i="1"/>
  <c r="DC707" i="1"/>
  <c r="DA707" i="1"/>
  <c r="DI705" i="1"/>
  <c r="DC705" i="1"/>
  <c r="DA705" i="1"/>
  <c r="CY705" i="1"/>
  <c r="DI703" i="1"/>
  <c r="DC703" i="1"/>
  <c r="DA703" i="1"/>
  <c r="CY703" i="1"/>
  <c r="DI701" i="1"/>
  <c r="DC701" i="1"/>
  <c r="DA701" i="1"/>
  <c r="DI699" i="1"/>
  <c r="DC699" i="1"/>
  <c r="DA699" i="1"/>
  <c r="DI697" i="1"/>
  <c r="DC697" i="1"/>
  <c r="DA697" i="1"/>
  <c r="DI695" i="1"/>
  <c r="DC695" i="1"/>
  <c r="DA695" i="1"/>
  <c r="DI693" i="1"/>
  <c r="DC693" i="1"/>
  <c r="DA693" i="1"/>
  <c r="DI691" i="1"/>
  <c r="DC691" i="1"/>
  <c r="DA691" i="1"/>
  <c r="CY691" i="1"/>
  <c r="DI689" i="1"/>
  <c r="DC689" i="1"/>
  <c r="DA689" i="1"/>
  <c r="DI687" i="1"/>
  <c r="DC687" i="1"/>
  <c r="DA687" i="1"/>
  <c r="CY687" i="1"/>
  <c r="DI685" i="1"/>
  <c r="DC685" i="1"/>
  <c r="DA685" i="1"/>
  <c r="CY685" i="1"/>
  <c r="DI683" i="1"/>
  <c r="DC683" i="1"/>
  <c r="DA683" i="1"/>
  <c r="CY683" i="1"/>
  <c r="DI681" i="1"/>
  <c r="DC681" i="1"/>
  <c r="DA681" i="1"/>
  <c r="DI679" i="1"/>
  <c r="DC679" i="1"/>
  <c r="DA679" i="1"/>
  <c r="DI677" i="1"/>
  <c r="DC677" i="1"/>
  <c r="DA677" i="1"/>
  <c r="CY677" i="1"/>
  <c r="DI675" i="1"/>
  <c r="DC675" i="1"/>
  <c r="DA675" i="1"/>
  <c r="DI673" i="1"/>
  <c r="DC673" i="1"/>
  <c r="DA673" i="1"/>
  <c r="DI671" i="1"/>
  <c r="DC671" i="1"/>
  <c r="DA671" i="1"/>
  <c r="DI669" i="1"/>
  <c r="DC669" i="1"/>
  <c r="DA669" i="1"/>
  <c r="CY669" i="1"/>
  <c r="DI667" i="1"/>
  <c r="DC667" i="1"/>
  <c r="DA667" i="1"/>
  <c r="CY667" i="1"/>
  <c r="DI665" i="1"/>
  <c r="DC665" i="1"/>
  <c r="DA665" i="1"/>
  <c r="CY665" i="1"/>
  <c r="DI663" i="1"/>
  <c r="DC663" i="1"/>
  <c r="DA663" i="1"/>
  <c r="DI661" i="1"/>
  <c r="DC661" i="1"/>
  <c r="DA661" i="1"/>
  <c r="CY661" i="1"/>
  <c r="DI659" i="1"/>
  <c r="DC659" i="1"/>
  <c r="DA659" i="1"/>
  <c r="CY659" i="1"/>
  <c r="DI657" i="1"/>
  <c r="DC657" i="1"/>
  <c r="DA657" i="1"/>
  <c r="CY657" i="1"/>
  <c r="DI655" i="1"/>
  <c r="DC655" i="1"/>
  <c r="DA655" i="1"/>
  <c r="CY655" i="1"/>
  <c r="DI653" i="1"/>
  <c r="DC653" i="1"/>
  <c r="DA653" i="1"/>
  <c r="DI651" i="1"/>
  <c r="DC651" i="1"/>
  <c r="DA651" i="1"/>
  <c r="DI649" i="1"/>
  <c r="DC649" i="1"/>
  <c r="DA649" i="1"/>
  <c r="DI647" i="1"/>
  <c r="DC647" i="1"/>
  <c r="DA647" i="1"/>
  <c r="CY647" i="1"/>
  <c r="DI645" i="1"/>
  <c r="DC645" i="1"/>
  <c r="DA645" i="1"/>
  <c r="CY645" i="1"/>
  <c r="DI643" i="1"/>
  <c r="DC643" i="1"/>
  <c r="DA643" i="1"/>
  <c r="CY643" i="1"/>
  <c r="DI641" i="1"/>
  <c r="DC641" i="1"/>
  <c r="DA641" i="1"/>
  <c r="CY641" i="1"/>
  <c r="DI639" i="1"/>
  <c r="DC639" i="1"/>
  <c r="DA639" i="1"/>
  <c r="CY639" i="1"/>
  <c r="DI637" i="1"/>
  <c r="DC637" i="1"/>
  <c r="DA637" i="1"/>
  <c r="DI635" i="1"/>
  <c r="DC635" i="1"/>
  <c r="DA635" i="1"/>
  <c r="CY635" i="1"/>
  <c r="DI633" i="1"/>
  <c r="DC633" i="1"/>
  <c r="DA633" i="1"/>
  <c r="CY633" i="1"/>
  <c r="DI631" i="1"/>
  <c r="DC631" i="1"/>
  <c r="DA631" i="1"/>
  <c r="CY631" i="1"/>
  <c r="DI629" i="1"/>
  <c r="DC629" i="1"/>
  <c r="DA629" i="1"/>
  <c r="CY629" i="1"/>
  <c r="DI627" i="1"/>
  <c r="DC627" i="1"/>
  <c r="DA627" i="1"/>
  <c r="CY627" i="1"/>
  <c r="DI625" i="1"/>
  <c r="DC625" i="1"/>
  <c r="DA625" i="1"/>
  <c r="CY625" i="1"/>
  <c r="DI623" i="1"/>
  <c r="DC623" i="1"/>
  <c r="DA623" i="1"/>
  <c r="CY623" i="1"/>
  <c r="DI621" i="1"/>
  <c r="DC621" i="1"/>
  <c r="DA621" i="1"/>
  <c r="CY621" i="1"/>
  <c r="DI619" i="1"/>
  <c r="DC619" i="1"/>
  <c r="DA619" i="1"/>
  <c r="CY619" i="1"/>
  <c r="DI617" i="1"/>
  <c r="DC617" i="1"/>
  <c r="DA617" i="1"/>
  <c r="CY617" i="1"/>
  <c r="DI615" i="1"/>
  <c r="DC615" i="1"/>
  <c r="DA615" i="1"/>
  <c r="CY615" i="1"/>
  <c r="DI613" i="1"/>
  <c r="DC613" i="1"/>
  <c r="DA613" i="1"/>
  <c r="CY613" i="1"/>
  <c r="DI611" i="1"/>
  <c r="DC611" i="1"/>
  <c r="DA611" i="1"/>
  <c r="CY611" i="1"/>
  <c r="DI609" i="1"/>
  <c r="DC609" i="1"/>
  <c r="DA609" i="1"/>
  <c r="CY609" i="1"/>
  <c r="DI607" i="1"/>
  <c r="DC607" i="1"/>
  <c r="DA607" i="1"/>
  <c r="DI605" i="1"/>
  <c r="DC605" i="1"/>
  <c r="DA605" i="1"/>
  <c r="CY605" i="1"/>
  <c r="DI603" i="1"/>
  <c r="DC603" i="1"/>
  <c r="DA603" i="1"/>
  <c r="CY603" i="1"/>
  <c r="DI601" i="1"/>
  <c r="DC601" i="1"/>
  <c r="DA601" i="1"/>
  <c r="DI599" i="1"/>
  <c r="DC599" i="1"/>
  <c r="DA599" i="1"/>
  <c r="CY599" i="1"/>
  <c r="DI597" i="1"/>
  <c r="DC597" i="1"/>
  <c r="DA597" i="1"/>
  <c r="DI595" i="1"/>
  <c r="DC595" i="1"/>
  <c r="DH593" i="1"/>
  <c r="CZ593" i="1"/>
  <c r="DH591" i="1"/>
  <c r="DH589" i="1"/>
  <c r="DH587" i="1"/>
  <c r="DH585" i="1"/>
  <c r="DH583" i="1"/>
  <c r="DH581" i="1"/>
  <c r="DH579" i="1"/>
  <c r="DH577" i="1"/>
  <c r="DH575" i="1"/>
  <c r="DH573" i="1"/>
  <c r="DH571" i="1"/>
  <c r="DH569" i="1"/>
  <c r="DH567" i="1"/>
  <c r="DH565" i="1"/>
  <c r="DH563" i="1"/>
  <c r="DH561" i="1"/>
  <c r="DH559" i="1"/>
  <c r="DH557" i="1"/>
  <c r="DH555" i="1"/>
  <c r="DH553" i="1"/>
  <c r="DH551" i="1"/>
  <c r="DH549" i="1"/>
  <c r="DH547" i="1"/>
  <c r="DH545" i="1"/>
  <c r="DH543" i="1"/>
  <c r="DH541" i="1"/>
  <c r="DH539" i="1"/>
  <c r="DH537" i="1"/>
  <c r="DH535" i="1"/>
  <c r="DH533" i="1"/>
  <c r="DH531" i="1"/>
  <c r="DH529" i="1"/>
  <c r="DH527" i="1"/>
  <c r="DH525" i="1"/>
  <c r="DH523" i="1"/>
  <c r="DH521" i="1"/>
  <c r="DH519" i="1"/>
  <c r="DH517" i="1"/>
  <c r="DH515" i="1"/>
  <c r="DB511" i="1"/>
  <c r="DB507" i="1"/>
  <c r="DB503" i="1"/>
  <c r="DB499" i="1"/>
  <c r="DB495" i="1"/>
  <c r="DB491" i="1"/>
  <c r="DB487" i="1"/>
  <c r="DB483" i="1"/>
  <c r="DB479" i="1"/>
  <c r="DB475" i="1"/>
  <c r="DB471" i="1"/>
  <c r="DB467" i="1"/>
  <c r="DB463" i="1"/>
  <c r="DB459" i="1"/>
  <c r="DB455" i="1"/>
  <c r="DB451" i="1"/>
  <c r="DB447" i="1"/>
  <c r="DB443" i="1"/>
  <c r="DB439" i="1"/>
  <c r="DB435" i="1"/>
  <c r="DB431" i="1"/>
  <c r="DB427" i="1"/>
  <c r="DB423" i="1"/>
  <c r="DB419" i="1"/>
  <c r="DB415" i="1"/>
  <c r="DB411" i="1"/>
  <c r="DB407" i="1"/>
  <c r="DB403" i="1"/>
  <c r="DB399" i="1"/>
  <c r="DB395" i="1"/>
  <c r="DB391" i="1"/>
  <c r="DB387" i="1"/>
  <c r="DB383" i="1"/>
  <c r="DB379" i="1"/>
  <c r="DB375" i="1"/>
  <c r="DB371" i="1"/>
  <c r="DB367" i="1"/>
  <c r="DB363" i="1"/>
  <c r="DB359" i="1"/>
  <c r="DB355" i="1"/>
  <c r="CY353" i="1"/>
  <c r="DA353" i="1"/>
  <c r="DC353" i="1"/>
  <c r="DI353" i="1"/>
  <c r="CY349" i="1"/>
  <c r="DA349" i="1"/>
  <c r="DC349" i="1"/>
  <c r="DI349" i="1"/>
  <c r="CY345" i="1"/>
  <c r="DA345" i="1"/>
  <c r="DC345" i="1"/>
  <c r="DI345" i="1"/>
  <c r="CY341" i="1"/>
  <c r="DA341" i="1"/>
  <c r="DC341" i="1"/>
  <c r="DI341" i="1"/>
  <c r="CY337" i="1"/>
  <c r="DA337" i="1"/>
  <c r="DC337" i="1"/>
  <c r="DI337" i="1"/>
  <c r="CY333" i="1"/>
  <c r="DA333" i="1"/>
  <c r="DC333" i="1"/>
  <c r="DI333" i="1"/>
  <c r="CY329" i="1"/>
  <c r="DA329" i="1"/>
  <c r="DC329" i="1"/>
  <c r="DI329" i="1"/>
  <c r="CY325" i="1"/>
  <c r="DA325" i="1"/>
  <c r="DC325" i="1"/>
  <c r="DI325" i="1"/>
  <c r="CY321" i="1"/>
  <c r="DA321" i="1"/>
  <c r="DC321" i="1"/>
  <c r="DI321" i="1"/>
  <c r="CY317" i="1"/>
  <c r="DA317" i="1"/>
  <c r="DC317" i="1"/>
  <c r="DI317" i="1"/>
  <c r="CY313" i="1"/>
  <c r="DA313" i="1"/>
  <c r="DC313" i="1"/>
  <c r="DI313" i="1"/>
  <c r="CY309" i="1"/>
  <c r="DA309" i="1"/>
  <c r="DC309" i="1"/>
  <c r="DI309" i="1"/>
  <c r="CY305" i="1"/>
  <c r="DA305" i="1"/>
  <c r="DC305" i="1"/>
  <c r="DI305" i="1"/>
  <c r="CY301" i="1"/>
  <c r="DA301" i="1"/>
  <c r="DC301" i="1"/>
  <c r="DI301" i="1"/>
  <c r="CY297" i="1"/>
  <c r="DA297" i="1"/>
  <c r="DC297" i="1"/>
  <c r="DI297" i="1"/>
  <c r="CY293" i="1"/>
  <c r="DA293" i="1"/>
  <c r="DC293" i="1"/>
  <c r="DI293" i="1"/>
  <c r="CY289" i="1"/>
  <c r="DA289" i="1"/>
  <c r="DC289" i="1"/>
  <c r="DI289" i="1"/>
  <c r="CY285" i="1"/>
  <c r="DA285" i="1"/>
  <c r="DC285" i="1"/>
  <c r="DI285" i="1"/>
  <c r="CY281" i="1"/>
  <c r="DA281" i="1"/>
  <c r="DC281" i="1"/>
  <c r="DI281" i="1"/>
  <c r="CY277" i="1"/>
  <c r="DA277" i="1"/>
  <c r="DC277" i="1"/>
  <c r="DI277" i="1"/>
  <c r="CY273" i="1"/>
  <c r="DA273" i="1"/>
  <c r="DC273" i="1"/>
  <c r="DI273" i="1"/>
  <c r="CY269" i="1"/>
  <c r="DA269" i="1"/>
  <c r="DC269" i="1"/>
  <c r="DI269" i="1"/>
  <c r="DB188" i="1"/>
  <c r="CY184" i="1"/>
  <c r="DA184" i="1"/>
  <c r="DC184" i="1"/>
  <c r="DI184" i="1"/>
  <c r="CY180" i="1"/>
  <c r="DA180" i="1"/>
  <c r="DC180" i="1"/>
  <c r="DI180" i="1"/>
  <c r="CY176" i="1"/>
  <c r="DA176" i="1"/>
  <c r="DC176" i="1"/>
  <c r="DI176" i="1"/>
  <c r="CY172" i="1"/>
  <c r="DA172" i="1"/>
  <c r="DC172" i="1"/>
  <c r="DI172" i="1"/>
  <c r="CY168" i="1"/>
  <c r="DA168" i="1"/>
  <c r="DC168" i="1"/>
  <c r="DI168" i="1"/>
  <c r="CY163" i="1"/>
  <c r="DA163" i="1"/>
  <c r="DC163" i="1"/>
  <c r="DI163" i="1"/>
  <c r="CY159" i="1"/>
  <c r="DA159" i="1"/>
  <c r="DC159" i="1"/>
  <c r="DI159" i="1"/>
  <c r="CY155" i="1"/>
  <c r="DA155" i="1"/>
  <c r="DC155" i="1"/>
  <c r="DI155" i="1"/>
  <c r="DI153" i="1"/>
  <c r="CZ77" i="1"/>
  <c r="DH77" i="1"/>
  <c r="DB77" i="1"/>
  <c r="DB76" i="1"/>
  <c r="CY14" i="1"/>
  <c r="DA14" i="1"/>
  <c r="CZ14" i="1"/>
  <c r="DC14" i="1"/>
  <c r="DI14" i="1"/>
  <c r="DB14" i="1"/>
  <c r="DH777" i="1"/>
  <c r="DB777" i="1"/>
  <c r="DH773" i="1"/>
  <c r="DB773" i="1"/>
  <c r="DB769" i="1"/>
  <c r="DH767" i="1"/>
  <c r="DB767" i="1"/>
  <c r="DB765" i="1"/>
  <c r="DH763" i="1"/>
  <c r="DB763" i="1"/>
  <c r="DH757" i="1"/>
  <c r="DB757" i="1"/>
  <c r="DB755" i="1"/>
  <c r="DH741" i="1"/>
  <c r="DB741" i="1"/>
  <c r="DH737" i="1"/>
  <c r="DB737" i="1"/>
  <c r="DH721" i="1"/>
  <c r="DB721" i="1"/>
  <c r="DB719" i="1"/>
  <c r="DB715" i="1"/>
  <c r="DB691" i="1"/>
  <c r="DB683" i="1"/>
  <c r="DB667" i="1"/>
  <c r="CZ667" i="1"/>
  <c r="DH665" i="1"/>
  <c r="DB665" i="1"/>
  <c r="CZ665" i="1"/>
  <c r="CZ661" i="1"/>
  <c r="DH657" i="1"/>
  <c r="DB657" i="1"/>
  <c r="CZ657" i="1"/>
  <c r="CZ655" i="1"/>
  <c r="CZ647" i="1"/>
  <c r="DB645" i="1"/>
  <c r="CZ645" i="1"/>
  <c r="CZ635" i="1"/>
  <c r="DH633" i="1"/>
  <c r="DB633" i="1"/>
  <c r="CZ633" i="1"/>
  <c r="DB631" i="1"/>
  <c r="CZ631" i="1"/>
  <c r="CZ623" i="1"/>
  <c r="CZ619" i="1"/>
  <c r="CZ609" i="1"/>
  <c r="DH603" i="1"/>
  <c r="DB603" i="1"/>
  <c r="CZ603" i="1"/>
  <c r="CZ599" i="1"/>
  <c r="CY595" i="1"/>
  <c r="DA595" i="1"/>
  <c r="DB593" i="1"/>
  <c r="CY591" i="1"/>
  <c r="DA591" i="1"/>
  <c r="DC591" i="1"/>
  <c r="DI591" i="1"/>
  <c r="CY589" i="1"/>
  <c r="DA589" i="1"/>
  <c r="DC589" i="1"/>
  <c r="DI589" i="1"/>
  <c r="CY587" i="1"/>
  <c r="DA587" i="1"/>
  <c r="DC587" i="1"/>
  <c r="DI587" i="1"/>
  <c r="CY585" i="1"/>
  <c r="DA585" i="1"/>
  <c r="DC585" i="1"/>
  <c r="DI585" i="1"/>
  <c r="CY583" i="1"/>
  <c r="DA583" i="1"/>
  <c r="DC583" i="1"/>
  <c r="DI583" i="1"/>
  <c r="CY581" i="1"/>
  <c r="DA581" i="1"/>
  <c r="DC581" i="1"/>
  <c r="DI581" i="1"/>
  <c r="CY579" i="1"/>
  <c r="DA579" i="1"/>
  <c r="DC579" i="1"/>
  <c r="DI579" i="1"/>
  <c r="CY577" i="1"/>
  <c r="DA577" i="1"/>
  <c r="DC577" i="1"/>
  <c r="DI577" i="1"/>
  <c r="CY575" i="1"/>
  <c r="DA575" i="1"/>
  <c r="DC575" i="1"/>
  <c r="DI575" i="1"/>
  <c r="CY573" i="1"/>
  <c r="DA573" i="1"/>
  <c r="DC573" i="1"/>
  <c r="DI573" i="1"/>
  <c r="CY571" i="1"/>
  <c r="DA571" i="1"/>
  <c r="DC571" i="1"/>
  <c r="DI571" i="1"/>
  <c r="CY569" i="1"/>
  <c r="DA569" i="1"/>
  <c r="DC569" i="1"/>
  <c r="DI569" i="1"/>
  <c r="CY567" i="1"/>
  <c r="DA567" i="1"/>
  <c r="DC567" i="1"/>
  <c r="DI567" i="1"/>
  <c r="CY565" i="1"/>
  <c r="DA565" i="1"/>
  <c r="DC565" i="1"/>
  <c r="DI565" i="1"/>
  <c r="CY563" i="1"/>
  <c r="DA563" i="1"/>
  <c r="DC563" i="1"/>
  <c r="DI563" i="1"/>
  <c r="CY561" i="1"/>
  <c r="DA561" i="1"/>
  <c r="DC561" i="1"/>
  <c r="DI561" i="1"/>
  <c r="CY559" i="1"/>
  <c r="DA559" i="1"/>
  <c r="DC559" i="1"/>
  <c r="DI559" i="1"/>
  <c r="CY557" i="1"/>
  <c r="DA557" i="1"/>
  <c r="DC557" i="1"/>
  <c r="DI557" i="1"/>
  <c r="CY555" i="1"/>
  <c r="DA555" i="1"/>
  <c r="DC555" i="1"/>
  <c r="DI555" i="1"/>
  <c r="CY553" i="1"/>
  <c r="DA553" i="1"/>
  <c r="DC553" i="1"/>
  <c r="DI553" i="1"/>
  <c r="CY551" i="1"/>
  <c r="DA551" i="1"/>
  <c r="DC551" i="1"/>
  <c r="DI551" i="1"/>
  <c r="CY549" i="1"/>
  <c r="DA549" i="1"/>
  <c r="DC549" i="1"/>
  <c r="DI549" i="1"/>
  <c r="CY547" i="1"/>
  <c r="DA547" i="1"/>
  <c r="DC547" i="1"/>
  <c r="DI547" i="1"/>
  <c r="CY545" i="1"/>
  <c r="DA545" i="1"/>
  <c r="DC545" i="1"/>
  <c r="DI545" i="1"/>
  <c r="CY543" i="1"/>
  <c r="DA543" i="1"/>
  <c r="DC543" i="1"/>
  <c r="DI543" i="1"/>
  <c r="CY541" i="1"/>
  <c r="DA541" i="1"/>
  <c r="DC541" i="1"/>
  <c r="DI541" i="1"/>
  <c r="CY539" i="1"/>
  <c r="DA539" i="1"/>
  <c r="DC539" i="1"/>
  <c r="DI539" i="1"/>
  <c r="CY537" i="1"/>
  <c r="DA537" i="1"/>
  <c r="DC537" i="1"/>
  <c r="DI537" i="1"/>
  <c r="CY535" i="1"/>
  <c r="DA535" i="1"/>
  <c r="DC535" i="1"/>
  <c r="DI535" i="1"/>
  <c r="CY533" i="1"/>
  <c r="DA533" i="1"/>
  <c r="DC533" i="1"/>
  <c r="DI533" i="1"/>
  <c r="CY531" i="1"/>
  <c r="DA531" i="1"/>
  <c r="DC531" i="1"/>
  <c r="DI531" i="1"/>
  <c r="CY529" i="1"/>
  <c r="DA529" i="1"/>
  <c r="DC529" i="1"/>
  <c r="DI529" i="1"/>
  <c r="CY527" i="1"/>
  <c r="DA527" i="1"/>
  <c r="DC527" i="1"/>
  <c r="DI527" i="1"/>
  <c r="CY525" i="1"/>
  <c r="DA525" i="1"/>
  <c r="DC525" i="1"/>
  <c r="DI525" i="1"/>
  <c r="CY523" i="1"/>
  <c r="DA523" i="1"/>
  <c r="DC523" i="1"/>
  <c r="DI523" i="1"/>
  <c r="CY521" i="1"/>
  <c r="DA521" i="1"/>
  <c r="DC521" i="1"/>
  <c r="DI521" i="1"/>
  <c r="CY519" i="1"/>
  <c r="DA519" i="1"/>
  <c r="DC519" i="1"/>
  <c r="DI519" i="1"/>
  <c r="CY517" i="1"/>
  <c r="DA517" i="1"/>
  <c r="DC517" i="1"/>
  <c r="DI517" i="1"/>
  <c r="CY515" i="1"/>
  <c r="DA515" i="1"/>
  <c r="DC515" i="1"/>
  <c r="DI515" i="1"/>
  <c r="CY513" i="1"/>
  <c r="DA513" i="1"/>
  <c r="DI513" i="1"/>
  <c r="DB509" i="1"/>
  <c r="DB505" i="1"/>
  <c r="DB501" i="1"/>
  <c r="DB497" i="1"/>
  <c r="DB493" i="1"/>
  <c r="DB489" i="1"/>
  <c r="DB485" i="1"/>
  <c r="DB481" i="1"/>
  <c r="DB477" i="1"/>
  <c r="DB473" i="1"/>
  <c r="DB469" i="1"/>
  <c r="DB465" i="1"/>
  <c r="DB461" i="1"/>
  <c r="DB457" i="1"/>
  <c r="DB453" i="1"/>
  <c r="DB449" i="1"/>
  <c r="DB445" i="1"/>
  <c r="DB441" i="1"/>
  <c r="DB437" i="1"/>
  <c r="DB433" i="1"/>
  <c r="DB429" i="1"/>
  <c r="DB425" i="1"/>
  <c r="DB421" i="1"/>
  <c r="DB417" i="1"/>
  <c r="DB413" i="1"/>
  <c r="DB409" i="1"/>
  <c r="DB405" i="1"/>
  <c r="DB401" i="1"/>
  <c r="DB397" i="1"/>
  <c r="DB393" i="1"/>
  <c r="DB389" i="1"/>
  <c r="DB385" i="1"/>
  <c r="DB381" i="1"/>
  <c r="DB377" i="1"/>
  <c r="DB373" i="1"/>
  <c r="DB369" i="1"/>
  <c r="DB365" i="1"/>
  <c r="DB361" i="1"/>
  <c r="DB357" i="1"/>
  <c r="CZ265" i="1"/>
  <c r="DC265" i="1"/>
  <c r="DI265" i="1"/>
  <c r="CZ257" i="1"/>
  <c r="DH257" i="1"/>
  <c r="CZ249" i="1"/>
  <c r="DH249" i="1"/>
  <c r="CZ241" i="1"/>
  <c r="DH241" i="1"/>
  <c r="CZ233" i="1"/>
  <c r="DH233" i="1"/>
  <c r="CZ225" i="1"/>
  <c r="DH225" i="1"/>
  <c r="CZ217" i="1"/>
  <c r="DH217" i="1"/>
  <c r="CZ209" i="1"/>
  <c r="DH209" i="1"/>
  <c r="CZ201" i="1"/>
  <c r="DH201" i="1"/>
  <c r="DB192" i="1"/>
  <c r="CY153" i="1"/>
  <c r="CZ153" i="1"/>
  <c r="DB153" i="1"/>
  <c r="DH153" i="1"/>
  <c r="CY149" i="1"/>
  <c r="DA149" i="1"/>
  <c r="DC149" i="1"/>
  <c r="DI149" i="1"/>
  <c r="CZ149" i="1"/>
  <c r="DH149" i="1"/>
  <c r="CY145" i="1"/>
  <c r="DA145" i="1"/>
  <c r="DC145" i="1"/>
  <c r="DI145" i="1"/>
  <c r="CZ145" i="1"/>
  <c r="DH145" i="1"/>
  <c r="CY142" i="1"/>
  <c r="DA142" i="1"/>
  <c r="DC142" i="1"/>
  <c r="DI142" i="1"/>
  <c r="CZ142" i="1"/>
  <c r="DH142" i="1"/>
  <c r="CY140" i="1"/>
  <c r="DA140" i="1"/>
  <c r="DC140" i="1"/>
  <c r="DI140" i="1"/>
  <c r="CZ140" i="1"/>
  <c r="DH140" i="1"/>
  <c r="CY138" i="1"/>
  <c r="DA138" i="1"/>
  <c r="DC138" i="1"/>
  <c r="DI138" i="1"/>
  <c r="CZ138" i="1"/>
  <c r="DH138" i="1"/>
  <c r="CY136" i="1"/>
  <c r="DA136" i="1"/>
  <c r="DC136" i="1"/>
  <c r="DI136" i="1"/>
  <c r="CZ136" i="1"/>
  <c r="DH136" i="1"/>
  <c r="CY134" i="1"/>
  <c r="DA134" i="1"/>
  <c r="DC134" i="1"/>
  <c r="DI134" i="1"/>
  <c r="CZ134" i="1"/>
  <c r="DH134" i="1"/>
  <c r="CY132" i="1"/>
  <c r="DA132" i="1"/>
  <c r="DC132" i="1"/>
  <c r="DI132" i="1"/>
  <c r="CZ132" i="1"/>
  <c r="DH132" i="1"/>
  <c r="CY130" i="1"/>
  <c r="DA130" i="1"/>
  <c r="DC130" i="1"/>
  <c r="DI130" i="1"/>
  <c r="CZ130" i="1"/>
  <c r="DH130" i="1"/>
  <c r="CY128" i="1"/>
  <c r="DA128" i="1"/>
  <c r="DC128" i="1"/>
  <c r="DI128" i="1"/>
  <c r="CZ128" i="1"/>
  <c r="DH128" i="1"/>
  <c r="CY126" i="1"/>
  <c r="DA126" i="1"/>
  <c r="DC126" i="1"/>
  <c r="DI126" i="1"/>
  <c r="CZ126" i="1"/>
  <c r="DH126" i="1"/>
  <c r="CY124" i="1"/>
  <c r="DA124" i="1"/>
  <c r="DC124" i="1"/>
  <c r="DI124" i="1"/>
  <c r="CZ124" i="1"/>
  <c r="DH124" i="1"/>
  <c r="CY122" i="1"/>
  <c r="DA122" i="1"/>
  <c r="DC122" i="1"/>
  <c r="DI122" i="1"/>
  <c r="CZ122" i="1"/>
  <c r="DH122" i="1"/>
  <c r="CY120" i="1"/>
  <c r="DA120" i="1"/>
  <c r="DC120" i="1"/>
  <c r="DI120" i="1"/>
  <c r="CZ120" i="1"/>
  <c r="DH120" i="1"/>
  <c r="CY118" i="1"/>
  <c r="DA118" i="1"/>
  <c r="DC118" i="1"/>
  <c r="DI118" i="1"/>
  <c r="CZ118" i="1"/>
  <c r="DH118" i="1"/>
  <c r="CY116" i="1"/>
  <c r="DA116" i="1"/>
  <c r="DC116" i="1"/>
  <c r="DI116" i="1"/>
  <c r="CZ116" i="1"/>
  <c r="DH116" i="1"/>
  <c r="CY114" i="1"/>
  <c r="DA114" i="1"/>
  <c r="DC114" i="1"/>
  <c r="DI114" i="1"/>
  <c r="CZ114" i="1"/>
  <c r="DH114" i="1"/>
  <c r="CY112" i="1"/>
  <c r="DA112" i="1"/>
  <c r="DC112" i="1"/>
  <c r="DI112" i="1"/>
  <c r="CZ112" i="1"/>
  <c r="DH112" i="1"/>
  <c r="CY110" i="1"/>
  <c r="DA110" i="1"/>
  <c r="DC110" i="1"/>
  <c r="DI110" i="1"/>
  <c r="CZ110" i="1"/>
  <c r="DH110" i="1"/>
  <c r="CY108" i="1"/>
  <c r="DA108" i="1"/>
  <c r="DC108" i="1"/>
  <c r="DI108" i="1"/>
  <c r="CZ108" i="1"/>
  <c r="DH108" i="1"/>
  <c r="CY106" i="1"/>
  <c r="DA106" i="1"/>
  <c r="DC106" i="1"/>
  <c r="DI106" i="1"/>
  <c r="CZ106" i="1"/>
  <c r="DH106" i="1"/>
  <c r="CY104" i="1"/>
  <c r="DA104" i="1"/>
  <c r="DC104" i="1"/>
  <c r="DI104" i="1"/>
  <c r="CZ104" i="1"/>
  <c r="DH104" i="1"/>
  <c r="CY102" i="1"/>
  <c r="DA102" i="1"/>
  <c r="DC102" i="1"/>
  <c r="DI102" i="1"/>
  <c r="CZ102" i="1"/>
  <c r="DH102" i="1"/>
  <c r="CY100" i="1"/>
  <c r="DA100" i="1"/>
  <c r="DC100" i="1"/>
  <c r="DI100" i="1"/>
  <c r="CZ100" i="1"/>
  <c r="DH100" i="1"/>
  <c r="CY98" i="1"/>
  <c r="DA98" i="1"/>
  <c r="DC98" i="1"/>
  <c r="DI98" i="1"/>
  <c r="CZ98" i="1"/>
  <c r="DH98" i="1"/>
  <c r="CY96" i="1"/>
  <c r="DA96" i="1"/>
  <c r="DC96" i="1"/>
  <c r="DI96" i="1"/>
  <c r="CZ96" i="1"/>
  <c r="DH96" i="1"/>
  <c r="CY94" i="1"/>
  <c r="DA94" i="1"/>
  <c r="DC94" i="1"/>
  <c r="DI94" i="1"/>
  <c r="CZ94" i="1"/>
  <c r="DH94" i="1"/>
  <c r="CY92" i="1"/>
  <c r="DA92" i="1"/>
  <c r="DC92" i="1"/>
  <c r="DI92" i="1"/>
  <c r="CZ92" i="1"/>
  <c r="DH92" i="1"/>
  <c r="CY90" i="1"/>
  <c r="DA90" i="1"/>
  <c r="DC90" i="1"/>
  <c r="DI90" i="1"/>
  <c r="CZ90" i="1"/>
  <c r="DH90" i="1"/>
  <c r="CY88" i="1"/>
  <c r="DA88" i="1"/>
  <c r="DC88" i="1"/>
  <c r="DI88" i="1"/>
  <c r="CZ88" i="1"/>
  <c r="DH88" i="1"/>
  <c r="CY86" i="1"/>
  <c r="DA86" i="1"/>
  <c r="DC86" i="1"/>
  <c r="DI86" i="1"/>
  <c r="CZ86" i="1"/>
  <c r="DH86" i="1"/>
  <c r="CY84" i="1"/>
  <c r="DA84" i="1"/>
  <c r="DC84" i="1"/>
  <c r="DI84" i="1"/>
  <c r="CZ84" i="1"/>
  <c r="DH84" i="1"/>
  <c r="CY82" i="1"/>
  <c r="DA82" i="1"/>
  <c r="DC82" i="1"/>
  <c r="DI82" i="1"/>
  <c r="CZ82" i="1"/>
  <c r="DH82" i="1"/>
  <c r="CY80" i="1"/>
  <c r="DA80" i="1"/>
  <c r="DC80" i="1"/>
  <c r="DI80" i="1"/>
  <c r="CZ80" i="1"/>
  <c r="DH80" i="1"/>
  <c r="CY78" i="1"/>
  <c r="DA78" i="1"/>
  <c r="DC78" i="1"/>
  <c r="DI78" i="1"/>
  <c r="CZ78" i="1"/>
  <c r="DH78" i="1"/>
  <c r="CZ73" i="1"/>
  <c r="DH73" i="1"/>
  <c r="DB73" i="1"/>
  <c r="DB72" i="1"/>
  <c r="DB67" i="1"/>
  <c r="CY10" i="1"/>
  <c r="DA10" i="1"/>
  <c r="DC10" i="1"/>
  <c r="DI10" i="1"/>
  <c r="CZ10" i="1"/>
  <c r="DH10" i="1"/>
  <c r="DB10" i="1"/>
  <c r="DB69" i="1"/>
  <c r="DB65" i="1"/>
  <c r="CZ62" i="1"/>
  <c r="DH62" i="1"/>
  <c r="DB61" i="1"/>
  <c r="CZ58" i="1"/>
  <c r="DH58" i="1"/>
  <c r="CZ54" i="1"/>
  <c r="DH54" i="1"/>
  <c r="DB53" i="1"/>
  <c r="CZ50" i="1"/>
  <c r="DH50" i="1"/>
  <c r="DB49" i="1"/>
  <c r="CZ46" i="1"/>
  <c r="DH46" i="1"/>
  <c r="DB45" i="1"/>
  <c r="CZ42" i="1"/>
  <c r="DH42" i="1"/>
  <c r="DB41" i="1"/>
  <c r="CZ38" i="1"/>
  <c r="DH38" i="1"/>
  <c r="CY36" i="1"/>
  <c r="DA36" i="1"/>
  <c r="DC36" i="1"/>
  <c r="DI36" i="1"/>
  <c r="CY34" i="1"/>
  <c r="DA34" i="1"/>
  <c r="DC34" i="1"/>
  <c r="DI34" i="1"/>
  <c r="CY32" i="1"/>
  <c r="DA32" i="1"/>
  <c r="DC32" i="1"/>
  <c r="DI32" i="1"/>
  <c r="CY30" i="1"/>
  <c r="DA30" i="1"/>
  <c r="DC30" i="1"/>
  <c r="DI30" i="1"/>
  <c r="CY28" i="1"/>
  <c r="DA28" i="1"/>
  <c r="DC28" i="1"/>
  <c r="DI28" i="1"/>
  <c r="CY26" i="1"/>
  <c r="DA26" i="1"/>
  <c r="DC26" i="1"/>
  <c r="DI26" i="1"/>
  <c r="CY24" i="1"/>
  <c r="DA24" i="1"/>
  <c r="DC24" i="1"/>
  <c r="DI24" i="1"/>
  <c r="CY22" i="1"/>
  <c r="DA22" i="1"/>
  <c r="DC22" i="1"/>
  <c r="DI22" i="1"/>
  <c r="CY18" i="1"/>
  <c r="DA18" i="1"/>
  <c r="DC18" i="1"/>
  <c r="DI18" i="1"/>
  <c r="DB74" i="1"/>
  <c r="DB70" i="1"/>
  <c r="DB63" i="1"/>
  <c r="DB59" i="1"/>
  <c r="DB55" i="1"/>
  <c r="DB51" i="1"/>
  <c r="DB47" i="1"/>
  <c r="DB43" i="1"/>
  <c r="DB39" i="1"/>
  <c r="CY511" i="1"/>
  <c r="DA511" i="1"/>
  <c r="DC511" i="1"/>
  <c r="DI511" i="1"/>
  <c r="CY509" i="1"/>
  <c r="DA509" i="1"/>
  <c r="DC509" i="1"/>
  <c r="DI509" i="1"/>
  <c r="CY507" i="1"/>
  <c r="DA507" i="1"/>
  <c r="DC507" i="1"/>
  <c r="DI507" i="1"/>
  <c r="CY505" i="1"/>
  <c r="DA505" i="1"/>
  <c r="DC505" i="1"/>
  <c r="DI505" i="1"/>
  <c r="CY503" i="1"/>
  <c r="DA503" i="1"/>
  <c r="DC503" i="1"/>
  <c r="DI503" i="1"/>
  <c r="CY501" i="1"/>
  <c r="DA501" i="1"/>
  <c r="DC501" i="1"/>
  <c r="DI501" i="1"/>
  <c r="CY499" i="1"/>
  <c r="DA499" i="1"/>
  <c r="DC499" i="1"/>
  <c r="DI499" i="1"/>
  <c r="CY497" i="1"/>
  <c r="DA497" i="1"/>
  <c r="DC497" i="1"/>
  <c r="DI497" i="1"/>
  <c r="CY495" i="1"/>
  <c r="DA495" i="1"/>
  <c r="DC495" i="1"/>
  <c r="DI495" i="1"/>
  <c r="CY493" i="1"/>
  <c r="DA493" i="1"/>
  <c r="DC493" i="1"/>
  <c r="DI493" i="1"/>
  <c r="CY491" i="1"/>
  <c r="DA491" i="1"/>
  <c r="DC491" i="1"/>
  <c r="DI491" i="1"/>
  <c r="CY489" i="1"/>
  <c r="DA489" i="1"/>
  <c r="DC489" i="1"/>
  <c r="DI489" i="1"/>
  <c r="CY487" i="1"/>
  <c r="DA487" i="1"/>
  <c r="DC487" i="1"/>
  <c r="DI487" i="1"/>
  <c r="CY485" i="1"/>
  <c r="DA485" i="1"/>
  <c r="DC485" i="1"/>
  <c r="DI485" i="1"/>
  <c r="CY483" i="1"/>
  <c r="DA483" i="1"/>
  <c r="DC483" i="1"/>
  <c r="DI483" i="1"/>
  <c r="CY481" i="1"/>
  <c r="DA481" i="1"/>
  <c r="DC481" i="1"/>
  <c r="DI481" i="1"/>
  <c r="CY479" i="1"/>
  <c r="DA479" i="1"/>
  <c r="DC479" i="1"/>
  <c r="DI479" i="1"/>
  <c r="CY477" i="1"/>
  <c r="DA477" i="1"/>
  <c r="DC477" i="1"/>
  <c r="DI477" i="1"/>
  <c r="CY475" i="1"/>
  <c r="DA475" i="1"/>
  <c r="DC475" i="1"/>
  <c r="DI475" i="1"/>
  <c r="CY473" i="1"/>
  <c r="DA473" i="1"/>
  <c r="DC473" i="1"/>
  <c r="DI473" i="1"/>
  <c r="CY471" i="1"/>
  <c r="DA471" i="1"/>
  <c r="DC471" i="1"/>
  <c r="DI471" i="1"/>
  <c r="CY469" i="1"/>
  <c r="DA469" i="1"/>
  <c r="DC469" i="1"/>
  <c r="DI469" i="1"/>
  <c r="CY467" i="1"/>
  <c r="DA467" i="1"/>
  <c r="DC467" i="1"/>
  <c r="DI467" i="1"/>
  <c r="CY465" i="1"/>
  <c r="DA465" i="1"/>
  <c r="DC465" i="1"/>
  <c r="DI465" i="1"/>
  <c r="CY463" i="1"/>
  <c r="DA463" i="1"/>
  <c r="DC463" i="1"/>
  <c r="DI463" i="1"/>
  <c r="CY461" i="1"/>
  <c r="DA461" i="1"/>
  <c r="DC461" i="1"/>
  <c r="DI461" i="1"/>
  <c r="CY459" i="1"/>
  <c r="DA459" i="1"/>
  <c r="DC459" i="1"/>
  <c r="DI459" i="1"/>
  <c r="CY457" i="1"/>
  <c r="DA457" i="1"/>
  <c r="DC457" i="1"/>
  <c r="DI457" i="1"/>
  <c r="CY455" i="1"/>
  <c r="DA455" i="1"/>
  <c r="DC455" i="1"/>
  <c r="DI455" i="1"/>
  <c r="CY453" i="1"/>
  <c r="DA453" i="1"/>
  <c r="DC453" i="1"/>
  <c r="DI453" i="1"/>
  <c r="CY451" i="1"/>
  <c r="DA451" i="1"/>
  <c r="DC451" i="1"/>
  <c r="DI451" i="1"/>
  <c r="CY449" i="1"/>
  <c r="DA449" i="1"/>
  <c r="DC449" i="1"/>
  <c r="DI449" i="1"/>
  <c r="CY447" i="1"/>
  <c r="DA447" i="1"/>
  <c r="DC447" i="1"/>
  <c r="DI447" i="1"/>
  <c r="CY445" i="1"/>
  <c r="DA445" i="1"/>
  <c r="DC445" i="1"/>
  <c r="DI445" i="1"/>
  <c r="CY443" i="1"/>
  <c r="DA443" i="1"/>
  <c r="DC443" i="1"/>
  <c r="DI443" i="1"/>
  <c r="CY441" i="1"/>
  <c r="DA441" i="1"/>
  <c r="DC441" i="1"/>
  <c r="DI441" i="1"/>
  <c r="CY439" i="1"/>
  <c r="DA439" i="1"/>
  <c r="DC439" i="1"/>
  <c r="DI439" i="1"/>
  <c r="CY437" i="1"/>
  <c r="DA437" i="1"/>
  <c r="DC437" i="1"/>
  <c r="DI437" i="1"/>
  <c r="CY435" i="1"/>
  <c r="DA435" i="1"/>
  <c r="DC435" i="1"/>
  <c r="DI435" i="1"/>
  <c r="CY433" i="1"/>
  <c r="DA433" i="1"/>
  <c r="DC433" i="1"/>
  <c r="DI433" i="1"/>
  <c r="CY431" i="1"/>
  <c r="DA431" i="1"/>
  <c r="DC431" i="1"/>
  <c r="DI431" i="1"/>
  <c r="CY429" i="1"/>
  <c r="DA429" i="1"/>
  <c r="DC429" i="1"/>
  <c r="DI429" i="1"/>
  <c r="CY427" i="1"/>
  <c r="DA427" i="1"/>
  <c r="DC427" i="1"/>
  <c r="DI427" i="1"/>
  <c r="CY425" i="1"/>
  <c r="DA425" i="1"/>
  <c r="DC425" i="1"/>
  <c r="DI425" i="1"/>
  <c r="CY423" i="1"/>
  <c r="DA423" i="1"/>
  <c r="DC423" i="1"/>
  <c r="DI423" i="1"/>
  <c r="CY421" i="1"/>
  <c r="DA421" i="1"/>
  <c r="DC421" i="1"/>
  <c r="DI421" i="1"/>
  <c r="CY419" i="1"/>
  <c r="DA419" i="1"/>
  <c r="DC419" i="1"/>
  <c r="DI419" i="1"/>
  <c r="CY417" i="1"/>
  <c r="DA417" i="1"/>
  <c r="DC417" i="1"/>
  <c r="DI417" i="1"/>
  <c r="CY415" i="1"/>
  <c r="DA415" i="1"/>
  <c r="DC415" i="1"/>
  <c r="DI415" i="1"/>
  <c r="CY413" i="1"/>
  <c r="DA413" i="1"/>
  <c r="DC413" i="1"/>
  <c r="DI413" i="1"/>
  <c r="CY411" i="1"/>
  <c r="DA411" i="1"/>
  <c r="DC411" i="1"/>
  <c r="DI411" i="1"/>
  <c r="CY409" i="1"/>
  <c r="DA409" i="1"/>
  <c r="DC409" i="1"/>
  <c r="DI409" i="1"/>
  <c r="CY407" i="1"/>
  <c r="DA407" i="1"/>
  <c r="DC407" i="1"/>
  <c r="DI407" i="1"/>
  <c r="CY405" i="1"/>
  <c r="DA405" i="1"/>
  <c r="DC405" i="1"/>
  <c r="DI405" i="1"/>
  <c r="CY403" i="1"/>
  <c r="DA403" i="1"/>
  <c r="DC403" i="1"/>
  <c r="DI403" i="1"/>
  <c r="CY401" i="1"/>
  <c r="DA401" i="1"/>
  <c r="DC401" i="1"/>
  <c r="DI401" i="1"/>
  <c r="CY399" i="1"/>
  <c r="DA399" i="1"/>
  <c r="DC399" i="1"/>
  <c r="DI399" i="1"/>
  <c r="CY397" i="1"/>
  <c r="DA397" i="1"/>
  <c r="DC397" i="1"/>
  <c r="DI397" i="1"/>
  <c r="CY395" i="1"/>
  <c r="DA395" i="1"/>
  <c r="DC395" i="1"/>
  <c r="DI395" i="1"/>
  <c r="CY393" i="1"/>
  <c r="DA393" i="1"/>
  <c r="DC393" i="1"/>
  <c r="DI393" i="1"/>
  <c r="CY391" i="1"/>
  <c r="DA391" i="1"/>
  <c r="DC391" i="1"/>
  <c r="DI391" i="1"/>
  <c r="CY389" i="1"/>
  <c r="DA389" i="1"/>
  <c r="DC389" i="1"/>
  <c r="DI389" i="1"/>
  <c r="CY387" i="1"/>
  <c r="DA387" i="1"/>
  <c r="DC387" i="1"/>
  <c r="DI387" i="1"/>
  <c r="CY385" i="1"/>
  <c r="DA385" i="1"/>
  <c r="DC385" i="1"/>
  <c r="DI385" i="1"/>
  <c r="CY383" i="1"/>
  <c r="DA383" i="1"/>
  <c r="DC383" i="1"/>
  <c r="DI383" i="1"/>
  <c r="CY381" i="1"/>
  <c r="DA381" i="1"/>
  <c r="DC381" i="1"/>
  <c r="DI381" i="1"/>
  <c r="CY379" i="1"/>
  <c r="DA379" i="1"/>
  <c r="DC379" i="1"/>
  <c r="DI379" i="1"/>
  <c r="CY377" i="1"/>
  <c r="DA377" i="1"/>
  <c r="DC377" i="1"/>
  <c r="DI377" i="1"/>
  <c r="CY375" i="1"/>
  <c r="DA375" i="1"/>
  <c r="DC375" i="1"/>
  <c r="DI375" i="1"/>
  <c r="CY373" i="1"/>
  <c r="DA373" i="1"/>
  <c r="DC373" i="1"/>
  <c r="DI373" i="1"/>
  <c r="CY371" i="1"/>
  <c r="DA371" i="1"/>
  <c r="DC371" i="1"/>
  <c r="DI371" i="1"/>
  <c r="CY369" i="1"/>
  <c r="DA369" i="1"/>
  <c r="DC369" i="1"/>
  <c r="DI369" i="1"/>
  <c r="CY367" i="1"/>
  <c r="DA367" i="1"/>
  <c r="DC367" i="1"/>
  <c r="DI367" i="1"/>
  <c r="CY365" i="1"/>
  <c r="DA365" i="1"/>
  <c r="DC365" i="1"/>
  <c r="DI365" i="1"/>
  <c r="CY363" i="1"/>
  <c r="DA363" i="1"/>
  <c r="DC363" i="1"/>
  <c r="DI363" i="1"/>
  <c r="CY361" i="1"/>
  <c r="DA361" i="1"/>
  <c r="DC361" i="1"/>
  <c r="DI361" i="1"/>
  <c r="CY359" i="1"/>
  <c r="DA359" i="1"/>
  <c r="DC359" i="1"/>
  <c r="DI359" i="1"/>
  <c r="CY357" i="1"/>
  <c r="DA357" i="1"/>
  <c r="DC357" i="1"/>
  <c r="DI357" i="1"/>
  <c r="CY355" i="1"/>
  <c r="DA355" i="1"/>
  <c r="DC355" i="1"/>
  <c r="DI355" i="1"/>
  <c r="CY354" i="1"/>
  <c r="DA354" i="1"/>
  <c r="DC354" i="1"/>
  <c r="CZ354" i="1"/>
  <c r="DH354" i="1"/>
  <c r="CY352" i="1"/>
  <c r="DA352" i="1"/>
  <c r="DC352" i="1"/>
  <c r="DI352" i="1"/>
  <c r="CZ352" i="1"/>
  <c r="DH352" i="1"/>
  <c r="CY350" i="1"/>
  <c r="DA350" i="1"/>
  <c r="DC350" i="1"/>
  <c r="DI350" i="1"/>
  <c r="CZ350" i="1"/>
  <c r="DH350" i="1"/>
  <c r="CY348" i="1"/>
  <c r="DA348" i="1"/>
  <c r="DC348" i="1"/>
  <c r="DI348" i="1"/>
  <c r="CZ348" i="1"/>
  <c r="DH348" i="1"/>
  <c r="CY346" i="1"/>
  <c r="DA346" i="1"/>
  <c r="DC346" i="1"/>
  <c r="DI346" i="1"/>
  <c r="CZ346" i="1"/>
  <c r="DH346" i="1"/>
  <c r="CY344" i="1"/>
  <c r="DA344" i="1"/>
  <c r="DC344" i="1"/>
  <c r="DI344" i="1"/>
  <c r="CZ344" i="1"/>
  <c r="DH344" i="1"/>
  <c r="CY342" i="1"/>
  <c r="DA342" i="1"/>
  <c r="DC342" i="1"/>
  <c r="DI342" i="1"/>
  <c r="CZ342" i="1"/>
  <c r="DH342" i="1"/>
  <c r="CY340" i="1"/>
  <c r="DA340" i="1"/>
  <c r="DC340" i="1"/>
  <c r="DI340" i="1"/>
  <c r="CZ340" i="1"/>
  <c r="DH340" i="1"/>
  <c r="CY338" i="1"/>
  <c r="DA338" i="1"/>
  <c r="DC338" i="1"/>
  <c r="DI338" i="1"/>
  <c r="CZ338" i="1"/>
  <c r="DH338" i="1"/>
  <c r="CY336" i="1"/>
  <c r="DA336" i="1"/>
  <c r="DC336" i="1"/>
  <c r="DI336" i="1"/>
  <c r="CZ336" i="1"/>
  <c r="DH336" i="1"/>
  <c r="CY334" i="1"/>
  <c r="DA334" i="1"/>
  <c r="DC334" i="1"/>
  <c r="DI334" i="1"/>
  <c r="CZ334" i="1"/>
  <c r="DH334" i="1"/>
  <c r="CY332" i="1"/>
  <c r="DA332" i="1"/>
  <c r="DC332" i="1"/>
  <c r="DI332" i="1"/>
  <c r="CZ332" i="1"/>
  <c r="DH332" i="1"/>
  <c r="CY330" i="1"/>
  <c r="DA330" i="1"/>
  <c r="DC330" i="1"/>
  <c r="DI330" i="1"/>
  <c r="CZ330" i="1"/>
  <c r="DH330" i="1"/>
  <c r="CY328" i="1"/>
  <c r="DA328" i="1"/>
  <c r="DC328" i="1"/>
  <c r="DI328" i="1"/>
  <c r="CZ328" i="1"/>
  <c r="DH328" i="1"/>
  <c r="CY326" i="1"/>
  <c r="DA326" i="1"/>
  <c r="DC326" i="1"/>
  <c r="DI326" i="1"/>
  <c r="CZ326" i="1"/>
  <c r="DH326" i="1"/>
  <c r="CY324" i="1"/>
  <c r="DA324" i="1"/>
  <c r="DC324" i="1"/>
  <c r="DI324" i="1"/>
  <c r="CZ324" i="1"/>
  <c r="DH324" i="1"/>
  <c r="CY322" i="1"/>
  <c r="DA322" i="1"/>
  <c r="DC322" i="1"/>
  <c r="DI322" i="1"/>
  <c r="CZ322" i="1"/>
  <c r="DH322" i="1"/>
  <c r="CY320" i="1"/>
  <c r="DA320" i="1"/>
  <c r="DC320" i="1"/>
  <c r="DI320" i="1"/>
  <c r="CZ320" i="1"/>
  <c r="DH320" i="1"/>
  <c r="CY318" i="1"/>
  <c r="DA318" i="1"/>
  <c r="DC318" i="1"/>
  <c r="DI318" i="1"/>
  <c r="CZ318" i="1"/>
  <c r="DH318" i="1"/>
  <c r="CY316" i="1"/>
  <c r="DA316" i="1"/>
  <c r="DC316" i="1"/>
  <c r="DI316" i="1"/>
  <c r="CZ316" i="1"/>
  <c r="DH316" i="1"/>
  <c r="CY314" i="1"/>
  <c r="DA314" i="1"/>
  <c r="DC314" i="1"/>
  <c r="DI314" i="1"/>
  <c r="CZ314" i="1"/>
  <c r="DH314" i="1"/>
  <c r="CY312" i="1"/>
  <c r="DA312" i="1"/>
  <c r="DC312" i="1"/>
  <c r="DI312" i="1"/>
  <c r="CZ312" i="1"/>
  <c r="DH312" i="1"/>
  <c r="CY310" i="1"/>
  <c r="DA310" i="1"/>
  <c r="DC310" i="1"/>
  <c r="DI310" i="1"/>
  <c r="CZ310" i="1"/>
  <c r="DH310" i="1"/>
  <c r="CY308" i="1"/>
  <c r="DA308" i="1"/>
  <c r="DC308" i="1"/>
  <c r="DI308" i="1"/>
  <c r="CZ308" i="1"/>
  <c r="DH308" i="1"/>
  <c r="CY306" i="1"/>
  <c r="DA306" i="1"/>
  <c r="DC306" i="1"/>
  <c r="DI306" i="1"/>
  <c r="CZ306" i="1"/>
  <c r="DH306" i="1"/>
  <c r="CY304" i="1"/>
  <c r="DA304" i="1"/>
  <c r="DC304" i="1"/>
  <c r="DI304" i="1"/>
  <c r="CZ304" i="1"/>
  <c r="DH304" i="1"/>
  <c r="CY302" i="1"/>
  <c r="DA302" i="1"/>
  <c r="DC302" i="1"/>
  <c r="DI302" i="1"/>
  <c r="CZ302" i="1"/>
  <c r="DH302" i="1"/>
  <c r="CY300" i="1"/>
  <c r="DA300" i="1"/>
  <c r="DC300" i="1"/>
  <c r="DI300" i="1"/>
  <c r="CZ300" i="1"/>
  <c r="DH300" i="1"/>
  <c r="CY298" i="1"/>
  <c r="DA298" i="1"/>
  <c r="DC298" i="1"/>
  <c r="DI298" i="1"/>
  <c r="CZ298" i="1"/>
  <c r="DH298" i="1"/>
  <c r="CY296" i="1"/>
  <c r="DA296" i="1"/>
  <c r="DC296" i="1"/>
  <c r="DI296" i="1"/>
  <c r="CZ296" i="1"/>
  <c r="DH296" i="1"/>
  <c r="CY294" i="1"/>
  <c r="DA294" i="1"/>
  <c r="DC294" i="1"/>
  <c r="DI294" i="1"/>
  <c r="CZ294" i="1"/>
  <c r="DH294" i="1"/>
  <c r="CY292" i="1"/>
  <c r="DA292" i="1"/>
  <c r="DC292" i="1"/>
  <c r="DI292" i="1"/>
  <c r="CZ292" i="1"/>
  <c r="DH292" i="1"/>
  <c r="CY290" i="1"/>
  <c r="DA290" i="1"/>
  <c r="DC290" i="1"/>
  <c r="DI290" i="1"/>
  <c r="CZ290" i="1"/>
  <c r="DH290" i="1"/>
  <c r="CY288" i="1"/>
  <c r="DA288" i="1"/>
  <c r="DC288" i="1"/>
  <c r="DI288" i="1"/>
  <c r="CZ288" i="1"/>
  <c r="DH288" i="1"/>
  <c r="CY286" i="1"/>
  <c r="DA286" i="1"/>
  <c r="DC286" i="1"/>
  <c r="DI286" i="1"/>
  <c r="CZ286" i="1"/>
  <c r="DH286" i="1"/>
  <c r="CY284" i="1"/>
  <c r="DA284" i="1"/>
  <c r="DC284" i="1"/>
  <c r="DI284" i="1"/>
  <c r="CZ284" i="1"/>
  <c r="DH284" i="1"/>
  <c r="CY282" i="1"/>
  <c r="DA282" i="1"/>
  <c r="DC282" i="1"/>
  <c r="DI282" i="1"/>
  <c r="CZ282" i="1"/>
  <c r="DH282" i="1"/>
  <c r="CY280" i="1"/>
  <c r="DA280" i="1"/>
  <c r="DC280" i="1"/>
  <c r="DI280" i="1"/>
  <c r="CZ280" i="1"/>
  <c r="DH280" i="1"/>
  <c r="CY278" i="1"/>
  <c r="DA278" i="1"/>
  <c r="DC278" i="1"/>
  <c r="DI278" i="1"/>
  <c r="CZ278" i="1"/>
  <c r="DH278" i="1"/>
  <c r="CY276" i="1"/>
  <c r="DA276" i="1"/>
  <c r="DC276" i="1"/>
  <c r="DI276" i="1"/>
  <c r="CZ276" i="1"/>
  <c r="DH276" i="1"/>
  <c r="CY274" i="1"/>
  <c r="DA274" i="1"/>
  <c r="DC274" i="1"/>
  <c r="DI274" i="1"/>
  <c r="CZ274" i="1"/>
  <c r="DH274" i="1"/>
  <c r="CY272" i="1"/>
  <c r="DA272" i="1"/>
  <c r="DC272" i="1"/>
  <c r="DI272" i="1"/>
  <c r="CZ272" i="1"/>
  <c r="DH272" i="1"/>
  <c r="CY270" i="1"/>
  <c r="DA270" i="1"/>
  <c r="DC270" i="1"/>
  <c r="DI270" i="1"/>
  <c r="CZ270" i="1"/>
  <c r="DH270" i="1"/>
  <c r="CY268" i="1"/>
  <c r="DA268" i="1"/>
  <c r="DC268" i="1"/>
  <c r="DI268" i="1"/>
  <c r="CZ268" i="1"/>
  <c r="DH268" i="1"/>
  <c r="CY266" i="1"/>
  <c r="DA266" i="1"/>
  <c r="DC266" i="1"/>
  <c r="DI266" i="1"/>
  <c r="CZ266" i="1"/>
  <c r="DH266" i="1"/>
  <c r="CZ259" i="1"/>
  <c r="DH259" i="1"/>
  <c r="DB259" i="1"/>
  <c r="CZ251" i="1"/>
  <c r="DH251" i="1"/>
  <c r="DB251" i="1"/>
  <c r="CZ243" i="1"/>
  <c r="DH243" i="1"/>
  <c r="DB243" i="1"/>
  <c r="CZ235" i="1"/>
  <c r="DH235" i="1"/>
  <c r="DB235" i="1"/>
  <c r="CZ227" i="1"/>
  <c r="DH227" i="1"/>
  <c r="DB227" i="1"/>
  <c r="CZ219" i="1"/>
  <c r="DH219" i="1"/>
  <c r="DB219" i="1"/>
  <c r="CZ211" i="1"/>
  <c r="DH211" i="1"/>
  <c r="DB211" i="1"/>
  <c r="CZ203" i="1"/>
  <c r="DH203" i="1"/>
  <c r="DB203" i="1"/>
  <c r="CZ197" i="1"/>
  <c r="DH197" i="1"/>
  <c r="DB197" i="1"/>
  <c r="CZ193" i="1"/>
  <c r="DH193" i="1"/>
  <c r="DB193" i="1"/>
  <c r="CZ189" i="1"/>
  <c r="DH189" i="1"/>
  <c r="DB189" i="1"/>
  <c r="CY187" i="1"/>
  <c r="DA187" i="1"/>
  <c r="DC187" i="1"/>
  <c r="DI187" i="1"/>
  <c r="CZ187" i="1"/>
  <c r="DH187" i="1"/>
  <c r="CY185" i="1"/>
  <c r="DA185" i="1"/>
  <c r="DC185" i="1"/>
  <c r="DI185" i="1"/>
  <c r="CZ185" i="1"/>
  <c r="DH185" i="1"/>
  <c r="CY183" i="1"/>
  <c r="DA183" i="1"/>
  <c r="DC183" i="1"/>
  <c r="DI183" i="1"/>
  <c r="CZ183" i="1"/>
  <c r="DH183" i="1"/>
  <c r="CY181" i="1"/>
  <c r="DA181" i="1"/>
  <c r="DC181" i="1"/>
  <c r="DI181" i="1"/>
  <c r="CZ181" i="1"/>
  <c r="DH181" i="1"/>
  <c r="CY179" i="1"/>
  <c r="DA179" i="1"/>
  <c r="DC179" i="1"/>
  <c r="DI179" i="1"/>
  <c r="CZ179" i="1"/>
  <c r="DH179" i="1"/>
  <c r="CY177" i="1"/>
  <c r="DA177" i="1"/>
  <c r="DC177" i="1"/>
  <c r="DI177" i="1"/>
  <c r="CZ177" i="1"/>
  <c r="DH177" i="1"/>
  <c r="CY175" i="1"/>
  <c r="DA175" i="1"/>
  <c r="DC175" i="1"/>
  <c r="DI175" i="1"/>
  <c r="CZ175" i="1"/>
  <c r="DH175" i="1"/>
  <c r="CY173" i="1"/>
  <c r="DA173" i="1"/>
  <c r="DC173" i="1"/>
  <c r="DI173" i="1"/>
  <c r="CZ173" i="1"/>
  <c r="DH173" i="1"/>
  <c r="CY171" i="1"/>
  <c r="DA171" i="1"/>
  <c r="DC171" i="1"/>
  <c r="DI171" i="1"/>
  <c r="CZ171" i="1"/>
  <c r="DH171" i="1"/>
  <c r="CY169" i="1"/>
  <c r="DA169" i="1"/>
  <c r="DC169" i="1"/>
  <c r="DI169" i="1"/>
  <c r="CZ169" i="1"/>
  <c r="DH169" i="1"/>
  <c r="CY167" i="1"/>
  <c r="DA167" i="1"/>
  <c r="DC167" i="1"/>
  <c r="DI167" i="1"/>
  <c r="CZ167" i="1"/>
  <c r="DH167" i="1"/>
  <c r="CY165" i="1"/>
  <c r="DA165" i="1"/>
  <c r="DC165" i="1"/>
  <c r="DI165" i="1"/>
  <c r="CZ165" i="1"/>
  <c r="DH165" i="1"/>
  <c r="CY164" i="1"/>
  <c r="DA164" i="1"/>
  <c r="DC164" i="1"/>
  <c r="DI164" i="1"/>
  <c r="CZ164" i="1"/>
  <c r="DH164" i="1"/>
  <c r="CY162" i="1"/>
  <c r="DA162" i="1"/>
  <c r="DC162" i="1"/>
  <c r="DI162" i="1"/>
  <c r="CZ162" i="1"/>
  <c r="DH162" i="1"/>
  <c r="CY160" i="1"/>
  <c r="DA160" i="1"/>
  <c r="DC160" i="1"/>
  <c r="DI160" i="1"/>
  <c r="CZ160" i="1"/>
  <c r="DH160" i="1"/>
  <c r="CY158" i="1"/>
  <c r="DA158" i="1"/>
  <c r="DC158" i="1"/>
  <c r="DI158" i="1"/>
  <c r="CZ158" i="1"/>
  <c r="DH158" i="1"/>
  <c r="CY156" i="1"/>
  <c r="DA156" i="1"/>
  <c r="DC156" i="1"/>
  <c r="DI156" i="1"/>
  <c r="CZ156" i="1"/>
  <c r="DH156" i="1"/>
  <c r="CY154" i="1"/>
  <c r="DA154" i="1"/>
  <c r="DC154" i="1"/>
  <c r="DI154" i="1"/>
  <c r="CZ154" i="1"/>
  <c r="DH154" i="1"/>
  <c r="CY152" i="1"/>
  <c r="DA152" i="1"/>
  <c r="DC152" i="1"/>
  <c r="DI152" i="1"/>
  <c r="CZ152" i="1"/>
  <c r="DH152" i="1"/>
  <c r="CY150" i="1"/>
  <c r="DA150" i="1"/>
  <c r="DC150" i="1"/>
  <c r="DI150" i="1"/>
  <c r="CZ150" i="1"/>
  <c r="DH150" i="1"/>
  <c r="CY148" i="1"/>
  <c r="DA148" i="1"/>
  <c r="DC148" i="1"/>
  <c r="DI148" i="1"/>
  <c r="CZ148" i="1"/>
  <c r="DH148" i="1"/>
  <c r="CY146" i="1"/>
  <c r="DA146" i="1"/>
  <c r="DC146" i="1"/>
  <c r="DI146" i="1"/>
  <c r="CZ146" i="1"/>
  <c r="DH146" i="1"/>
  <c r="CY144" i="1"/>
  <c r="DA144" i="1"/>
  <c r="DC144" i="1"/>
  <c r="DI144" i="1"/>
  <c r="CZ144" i="1"/>
  <c r="DH144" i="1"/>
  <c r="CY19" i="1"/>
  <c r="DA19" i="1"/>
  <c r="DC19" i="1"/>
  <c r="DI19" i="1"/>
  <c r="CZ19" i="1"/>
  <c r="DH19" i="1"/>
  <c r="DB19" i="1"/>
  <c r="CY15" i="1"/>
  <c r="DA15" i="1"/>
  <c r="DC15" i="1"/>
  <c r="DI15" i="1"/>
  <c r="CZ15" i="1"/>
  <c r="DH15" i="1"/>
  <c r="DB15" i="1"/>
  <c r="CY11" i="1"/>
  <c r="DA11" i="1"/>
  <c r="DC11" i="1"/>
  <c r="DI11" i="1"/>
  <c r="CZ11" i="1"/>
  <c r="DH11" i="1"/>
  <c r="DB11" i="1"/>
  <c r="CY7" i="1"/>
  <c r="DA7" i="1"/>
  <c r="DC7" i="1"/>
  <c r="DI7" i="1"/>
  <c r="CZ7" i="1"/>
  <c r="DH7" i="1"/>
  <c r="DB7" i="1"/>
  <c r="DH513" i="1"/>
  <c r="DB513" i="1"/>
  <c r="CZ513" i="1"/>
  <c r="CY512" i="1"/>
  <c r="DA512" i="1"/>
  <c r="DC512" i="1"/>
  <c r="DI512" i="1"/>
  <c r="DH511" i="1"/>
  <c r="CZ511" i="1"/>
  <c r="CY510" i="1"/>
  <c r="DA510" i="1"/>
  <c r="DC510" i="1"/>
  <c r="DI510" i="1"/>
  <c r="DH509" i="1"/>
  <c r="CZ509" i="1"/>
  <c r="CY508" i="1"/>
  <c r="DA508" i="1"/>
  <c r="DC508" i="1"/>
  <c r="DI508" i="1"/>
  <c r="DH507" i="1"/>
  <c r="CZ507" i="1"/>
  <c r="CY506" i="1"/>
  <c r="DA506" i="1"/>
  <c r="DC506" i="1"/>
  <c r="DI506" i="1"/>
  <c r="DH505" i="1"/>
  <c r="CZ505" i="1"/>
  <c r="CY504" i="1"/>
  <c r="DA504" i="1"/>
  <c r="DC504" i="1"/>
  <c r="DI504" i="1"/>
  <c r="DH503" i="1"/>
  <c r="CZ503" i="1"/>
  <c r="CY502" i="1"/>
  <c r="DA502" i="1"/>
  <c r="DC502" i="1"/>
  <c r="DI502" i="1"/>
  <c r="DH501" i="1"/>
  <c r="CZ501" i="1"/>
  <c r="CY500" i="1"/>
  <c r="DA500" i="1"/>
  <c r="DC500" i="1"/>
  <c r="DI500" i="1"/>
  <c r="DH499" i="1"/>
  <c r="CZ499" i="1"/>
  <c r="CY498" i="1"/>
  <c r="DA498" i="1"/>
  <c r="DC498" i="1"/>
  <c r="DI498" i="1"/>
  <c r="DH497" i="1"/>
  <c r="CZ497" i="1"/>
  <c r="CY496" i="1"/>
  <c r="DA496" i="1"/>
  <c r="DC496" i="1"/>
  <c r="DI496" i="1"/>
  <c r="DH495" i="1"/>
  <c r="CZ495" i="1"/>
  <c r="CY494" i="1"/>
  <c r="DA494" i="1"/>
  <c r="DC494" i="1"/>
  <c r="DI494" i="1"/>
  <c r="DH493" i="1"/>
  <c r="CZ493" i="1"/>
  <c r="CY492" i="1"/>
  <c r="DA492" i="1"/>
  <c r="DC492" i="1"/>
  <c r="DI492" i="1"/>
  <c r="DH491" i="1"/>
  <c r="CZ491" i="1"/>
  <c r="CY490" i="1"/>
  <c r="DA490" i="1"/>
  <c r="DC490" i="1"/>
  <c r="DI490" i="1"/>
  <c r="DH489" i="1"/>
  <c r="CZ489" i="1"/>
  <c r="CY488" i="1"/>
  <c r="DA488" i="1"/>
  <c r="DC488" i="1"/>
  <c r="DI488" i="1"/>
  <c r="DH487" i="1"/>
  <c r="CZ487" i="1"/>
  <c r="CY486" i="1"/>
  <c r="DA486" i="1"/>
  <c r="DC486" i="1"/>
  <c r="DI486" i="1"/>
  <c r="DH485" i="1"/>
  <c r="CZ485" i="1"/>
  <c r="CY484" i="1"/>
  <c r="DA484" i="1"/>
  <c r="DC484" i="1"/>
  <c r="DI484" i="1"/>
  <c r="DH483" i="1"/>
  <c r="CZ483" i="1"/>
  <c r="CY482" i="1"/>
  <c r="DA482" i="1"/>
  <c r="DC482" i="1"/>
  <c r="DI482" i="1"/>
  <c r="DH481" i="1"/>
  <c r="CZ481" i="1"/>
  <c r="CY480" i="1"/>
  <c r="DA480" i="1"/>
  <c r="DC480" i="1"/>
  <c r="DI480" i="1"/>
  <c r="DH479" i="1"/>
  <c r="CZ479" i="1"/>
  <c r="CY478" i="1"/>
  <c r="DA478" i="1"/>
  <c r="DC478" i="1"/>
  <c r="DI478" i="1"/>
  <c r="DH477" i="1"/>
  <c r="CZ477" i="1"/>
  <c r="CY476" i="1"/>
  <c r="DA476" i="1"/>
  <c r="DC476" i="1"/>
  <c r="DI476" i="1"/>
  <c r="DH475" i="1"/>
  <c r="CZ475" i="1"/>
  <c r="CY474" i="1"/>
  <c r="DA474" i="1"/>
  <c r="DC474" i="1"/>
  <c r="DI474" i="1"/>
  <c r="DH473" i="1"/>
  <c r="CZ473" i="1"/>
  <c r="CY472" i="1"/>
  <c r="DA472" i="1"/>
  <c r="DC472" i="1"/>
  <c r="DI472" i="1"/>
  <c r="DH471" i="1"/>
  <c r="CZ471" i="1"/>
  <c r="CY470" i="1"/>
  <c r="DA470" i="1"/>
  <c r="DC470" i="1"/>
  <c r="DI470" i="1"/>
  <c r="DH469" i="1"/>
  <c r="CZ469" i="1"/>
  <c r="CY468" i="1"/>
  <c r="DA468" i="1"/>
  <c r="DC468" i="1"/>
  <c r="DI468" i="1"/>
  <c r="DH467" i="1"/>
  <c r="CZ467" i="1"/>
  <c r="CY466" i="1"/>
  <c r="DA466" i="1"/>
  <c r="DC466" i="1"/>
  <c r="DI466" i="1"/>
  <c r="DH465" i="1"/>
  <c r="CZ465" i="1"/>
  <c r="CY464" i="1"/>
  <c r="DA464" i="1"/>
  <c r="DC464" i="1"/>
  <c r="DI464" i="1"/>
  <c r="DH463" i="1"/>
  <c r="CZ463" i="1"/>
  <c r="CY462" i="1"/>
  <c r="DA462" i="1"/>
  <c r="DC462" i="1"/>
  <c r="DI462" i="1"/>
  <c r="DH461" i="1"/>
  <c r="CZ461" i="1"/>
  <c r="CY460" i="1"/>
  <c r="DA460" i="1"/>
  <c r="DC460" i="1"/>
  <c r="DI460" i="1"/>
  <c r="DH459" i="1"/>
  <c r="CZ459" i="1"/>
  <c r="CY458" i="1"/>
  <c r="DA458" i="1"/>
  <c r="DC458" i="1"/>
  <c r="DI458" i="1"/>
  <c r="DH457" i="1"/>
  <c r="CZ457" i="1"/>
  <c r="CY456" i="1"/>
  <c r="DA456" i="1"/>
  <c r="DC456" i="1"/>
  <c r="DI456" i="1"/>
  <c r="DH455" i="1"/>
  <c r="CZ455" i="1"/>
  <c r="CY454" i="1"/>
  <c r="DA454" i="1"/>
  <c r="DC454" i="1"/>
  <c r="DI454" i="1"/>
  <c r="DH453" i="1"/>
  <c r="CZ453" i="1"/>
  <c r="CY452" i="1"/>
  <c r="DA452" i="1"/>
  <c r="DC452" i="1"/>
  <c r="DI452" i="1"/>
  <c r="DH451" i="1"/>
  <c r="CZ451" i="1"/>
  <c r="CY450" i="1"/>
  <c r="DA450" i="1"/>
  <c r="DC450" i="1"/>
  <c r="DI450" i="1"/>
  <c r="DH449" i="1"/>
  <c r="CZ449" i="1"/>
  <c r="CY448" i="1"/>
  <c r="DA448" i="1"/>
  <c r="DC448" i="1"/>
  <c r="DI448" i="1"/>
  <c r="DH447" i="1"/>
  <c r="CZ447" i="1"/>
  <c r="CY446" i="1"/>
  <c r="DA446" i="1"/>
  <c r="DC446" i="1"/>
  <c r="DI446" i="1"/>
  <c r="DH445" i="1"/>
  <c r="CZ445" i="1"/>
  <c r="DH443" i="1"/>
  <c r="CZ443" i="1"/>
  <c r="DH441" i="1"/>
  <c r="CZ441" i="1"/>
  <c r="DH439" i="1"/>
  <c r="CZ439" i="1"/>
  <c r="DH437" i="1"/>
  <c r="CZ437" i="1"/>
  <c r="DH435" i="1"/>
  <c r="CZ435" i="1"/>
  <c r="DH433" i="1"/>
  <c r="CZ433" i="1"/>
  <c r="DH431" i="1"/>
  <c r="CZ431" i="1"/>
  <c r="DH429" i="1"/>
  <c r="CZ429" i="1"/>
  <c r="DH427" i="1"/>
  <c r="CZ427" i="1"/>
  <c r="DH425" i="1"/>
  <c r="CZ425" i="1"/>
  <c r="DH423" i="1"/>
  <c r="CZ423" i="1"/>
  <c r="DH421" i="1"/>
  <c r="CZ421" i="1"/>
  <c r="DH419" i="1"/>
  <c r="CZ419" i="1"/>
  <c r="DH417" i="1"/>
  <c r="CZ417" i="1"/>
  <c r="DH415" i="1"/>
  <c r="CZ415" i="1"/>
  <c r="DH413" i="1"/>
  <c r="CZ413" i="1"/>
  <c r="DH411" i="1"/>
  <c r="CZ411" i="1"/>
  <c r="DH409" i="1"/>
  <c r="CZ409" i="1"/>
  <c r="DH407" i="1"/>
  <c r="CZ407" i="1"/>
  <c r="DH405" i="1"/>
  <c r="CZ405" i="1"/>
  <c r="DH403" i="1"/>
  <c r="CZ403" i="1"/>
  <c r="DH401" i="1"/>
  <c r="CZ401" i="1"/>
  <c r="DH399" i="1"/>
  <c r="CZ399" i="1"/>
  <c r="DH397" i="1"/>
  <c r="CZ397" i="1"/>
  <c r="DH395" i="1"/>
  <c r="CZ395" i="1"/>
  <c r="DH393" i="1"/>
  <c r="CZ393" i="1"/>
  <c r="DH391" i="1"/>
  <c r="CZ391" i="1"/>
  <c r="DH389" i="1"/>
  <c r="CZ389" i="1"/>
  <c r="DH387" i="1"/>
  <c r="CZ387" i="1"/>
  <c r="DH385" i="1"/>
  <c r="CZ385" i="1"/>
  <c r="DH383" i="1"/>
  <c r="CZ383" i="1"/>
  <c r="DH381" i="1"/>
  <c r="CZ381" i="1"/>
  <c r="DH379" i="1"/>
  <c r="CZ379" i="1"/>
  <c r="DH377" i="1"/>
  <c r="CZ377" i="1"/>
  <c r="DH375" i="1"/>
  <c r="CZ375" i="1"/>
  <c r="DH373" i="1"/>
  <c r="CZ373" i="1"/>
  <c r="DH371" i="1"/>
  <c r="CZ371" i="1"/>
  <c r="DH369" i="1"/>
  <c r="CZ369" i="1"/>
  <c r="DH367" i="1"/>
  <c r="CZ367" i="1"/>
  <c r="DH365" i="1"/>
  <c r="CZ365" i="1"/>
  <c r="DH363" i="1"/>
  <c r="CZ363" i="1"/>
  <c r="DH361" i="1"/>
  <c r="CZ361" i="1"/>
  <c r="DH359" i="1"/>
  <c r="CZ359" i="1"/>
  <c r="DH357" i="1"/>
  <c r="CZ357" i="1"/>
  <c r="DH355" i="1"/>
  <c r="CZ355" i="1"/>
  <c r="DB354" i="1"/>
  <c r="DB352" i="1"/>
  <c r="DB350" i="1"/>
  <c r="DB348" i="1"/>
  <c r="DB346" i="1"/>
  <c r="DB344" i="1"/>
  <c r="DB342" i="1"/>
  <c r="DB340" i="1"/>
  <c r="DB338" i="1"/>
  <c r="DB336" i="1"/>
  <c r="DB334" i="1"/>
  <c r="DB332" i="1"/>
  <c r="DB330" i="1"/>
  <c r="DB328" i="1"/>
  <c r="DB326" i="1"/>
  <c r="DB324" i="1"/>
  <c r="DB322" i="1"/>
  <c r="DB320" i="1"/>
  <c r="DB318" i="1"/>
  <c r="DB316" i="1"/>
  <c r="DB314" i="1"/>
  <c r="DB312" i="1"/>
  <c r="DB310" i="1"/>
  <c r="DB308" i="1"/>
  <c r="DB306" i="1"/>
  <c r="DB304" i="1"/>
  <c r="DB302" i="1"/>
  <c r="DB300" i="1"/>
  <c r="DB298" i="1"/>
  <c r="DB296" i="1"/>
  <c r="DB294" i="1"/>
  <c r="DB292" i="1"/>
  <c r="DB290" i="1"/>
  <c r="DB288" i="1"/>
  <c r="DB286" i="1"/>
  <c r="DB284" i="1"/>
  <c r="DB282" i="1"/>
  <c r="DB280" i="1"/>
  <c r="DB278" i="1"/>
  <c r="DB276" i="1"/>
  <c r="DB274" i="1"/>
  <c r="DB272" i="1"/>
  <c r="DB270" i="1"/>
  <c r="DB268" i="1"/>
  <c r="DB266" i="1"/>
  <c r="CZ263" i="1"/>
  <c r="DH263" i="1"/>
  <c r="DB263" i="1"/>
  <c r="CZ255" i="1"/>
  <c r="DH255" i="1"/>
  <c r="DB255" i="1"/>
  <c r="CZ247" i="1"/>
  <c r="DH247" i="1"/>
  <c r="DB247" i="1"/>
  <c r="CZ239" i="1"/>
  <c r="DH239" i="1"/>
  <c r="DB239" i="1"/>
  <c r="CZ231" i="1"/>
  <c r="DH231" i="1"/>
  <c r="DB231" i="1"/>
  <c r="CZ223" i="1"/>
  <c r="DH223" i="1"/>
  <c r="DB223" i="1"/>
  <c r="CZ215" i="1"/>
  <c r="DH215" i="1"/>
  <c r="DB215" i="1"/>
  <c r="CZ207" i="1"/>
  <c r="DH207" i="1"/>
  <c r="DB207" i="1"/>
  <c r="CZ199" i="1"/>
  <c r="DH199" i="1"/>
  <c r="DB199" i="1"/>
  <c r="CZ195" i="1"/>
  <c r="DH195" i="1"/>
  <c r="DB195" i="1"/>
  <c r="CZ191" i="1"/>
  <c r="DH191" i="1"/>
  <c r="DB191" i="1"/>
  <c r="DB187" i="1"/>
  <c r="DB185" i="1"/>
  <c r="DB183" i="1"/>
  <c r="DB181" i="1"/>
  <c r="DB179" i="1"/>
  <c r="DB177" i="1"/>
  <c r="DB175" i="1"/>
  <c r="DB173" i="1"/>
  <c r="DB171" i="1"/>
  <c r="DB169" i="1"/>
  <c r="DB167" i="1"/>
  <c r="DB165" i="1"/>
  <c r="DJ164" i="1"/>
  <c r="DB164" i="1"/>
  <c r="DB162" i="1"/>
  <c r="DB160" i="1"/>
  <c r="DB158" i="1"/>
  <c r="DB156" i="1"/>
  <c r="DB154" i="1"/>
  <c r="DB152" i="1"/>
  <c r="DB150" i="1"/>
  <c r="DB148" i="1"/>
  <c r="DB146" i="1"/>
  <c r="DB144" i="1"/>
  <c r="CY21" i="1"/>
  <c r="DA21" i="1"/>
  <c r="DC21" i="1"/>
  <c r="DH21" i="1"/>
  <c r="CZ21" i="1"/>
  <c r="DI21" i="1"/>
  <c r="DB21" i="1"/>
  <c r="CY17" i="1"/>
  <c r="DA17" i="1"/>
  <c r="DC17" i="1"/>
  <c r="DI17" i="1"/>
  <c r="CZ17" i="1"/>
  <c r="DH17" i="1"/>
  <c r="DB17" i="1"/>
  <c r="CY13" i="1"/>
  <c r="DA13" i="1"/>
  <c r="DC13" i="1"/>
  <c r="DI13" i="1"/>
  <c r="CZ13" i="1"/>
  <c r="DH13" i="1"/>
  <c r="DB13" i="1"/>
  <c r="CY9" i="1"/>
  <c r="DA9" i="1"/>
  <c r="DC9" i="1"/>
  <c r="DI9" i="1"/>
  <c r="CZ9" i="1"/>
  <c r="DH9" i="1"/>
  <c r="DB9" i="1"/>
  <c r="CY143" i="1"/>
  <c r="DA143" i="1"/>
  <c r="DC143" i="1"/>
  <c r="DI143" i="1"/>
  <c r="CY141" i="1"/>
  <c r="DA141" i="1"/>
  <c r="DC141" i="1"/>
  <c r="DI141" i="1"/>
  <c r="CY139" i="1"/>
  <c r="DA139" i="1"/>
  <c r="DC139" i="1"/>
  <c r="DI139" i="1"/>
  <c r="CY137" i="1"/>
  <c r="DA137" i="1"/>
  <c r="DC137" i="1"/>
  <c r="DI137" i="1"/>
  <c r="CY135" i="1"/>
  <c r="DA135" i="1"/>
  <c r="DC135" i="1"/>
  <c r="DI135" i="1"/>
  <c r="CY133" i="1"/>
  <c r="DA133" i="1"/>
  <c r="DC133" i="1"/>
  <c r="DI133" i="1"/>
  <c r="CY131" i="1"/>
  <c r="DA131" i="1"/>
  <c r="DC131" i="1"/>
  <c r="DI131" i="1"/>
  <c r="CY129" i="1"/>
  <c r="DA129" i="1"/>
  <c r="DC129" i="1"/>
  <c r="DI129" i="1"/>
  <c r="CY127" i="1"/>
  <c r="DA127" i="1"/>
  <c r="DC127" i="1"/>
  <c r="DI127" i="1"/>
  <c r="CY125" i="1"/>
  <c r="DA125" i="1"/>
  <c r="DC125" i="1"/>
  <c r="DI125" i="1"/>
  <c r="CY123" i="1"/>
  <c r="DA123" i="1"/>
  <c r="DC123" i="1"/>
  <c r="DI123" i="1"/>
  <c r="CY121" i="1"/>
  <c r="DA121" i="1"/>
  <c r="DC121" i="1"/>
  <c r="DI121" i="1"/>
  <c r="CY119" i="1"/>
  <c r="DA119" i="1"/>
  <c r="DC119" i="1"/>
  <c r="DI119" i="1"/>
  <c r="CY117" i="1"/>
  <c r="DA117" i="1"/>
  <c r="DC117" i="1"/>
  <c r="DI117" i="1"/>
  <c r="CY115" i="1"/>
  <c r="DA115" i="1"/>
  <c r="DC115" i="1"/>
  <c r="DI115" i="1"/>
  <c r="CY113" i="1"/>
  <c r="DA113" i="1"/>
  <c r="DC113" i="1"/>
  <c r="DI113" i="1"/>
  <c r="CY111" i="1"/>
  <c r="DA111" i="1"/>
  <c r="DC111" i="1"/>
  <c r="DI111" i="1"/>
  <c r="CY109" i="1"/>
  <c r="DA109" i="1"/>
  <c r="DC109" i="1"/>
  <c r="DI109" i="1"/>
  <c r="CY107" i="1"/>
  <c r="DA107" i="1"/>
  <c r="DC107" i="1"/>
  <c r="DI107" i="1"/>
  <c r="CY105" i="1"/>
  <c r="DA105" i="1"/>
  <c r="DC105" i="1"/>
  <c r="DI105" i="1"/>
  <c r="CY103" i="1"/>
  <c r="DA103" i="1"/>
  <c r="DC103" i="1"/>
  <c r="DI103" i="1"/>
  <c r="CY101" i="1"/>
  <c r="DA101" i="1"/>
  <c r="DC101" i="1"/>
  <c r="DI101" i="1"/>
  <c r="CY99" i="1"/>
  <c r="DA99" i="1"/>
  <c r="DC99" i="1"/>
  <c r="DI99" i="1"/>
  <c r="CY97" i="1"/>
  <c r="DA97" i="1"/>
  <c r="DC97" i="1"/>
  <c r="DI97" i="1"/>
  <c r="CY95" i="1"/>
  <c r="DA95" i="1"/>
  <c r="DC95" i="1"/>
  <c r="DI95" i="1"/>
  <c r="CY93" i="1"/>
  <c r="DA93" i="1"/>
  <c r="DC93" i="1"/>
  <c r="DI93" i="1"/>
  <c r="CY91" i="1"/>
  <c r="DA91" i="1"/>
  <c r="DC91" i="1"/>
  <c r="DI91" i="1"/>
  <c r="CY89" i="1"/>
  <c r="DA89" i="1"/>
  <c r="DC89" i="1"/>
  <c r="DI89" i="1"/>
  <c r="CY87" i="1"/>
  <c r="DA87" i="1"/>
  <c r="DC87" i="1"/>
  <c r="DI87" i="1"/>
  <c r="CY85" i="1"/>
  <c r="DA85" i="1"/>
  <c r="DC85" i="1"/>
  <c r="DI85" i="1"/>
  <c r="CY83" i="1"/>
  <c r="DA83" i="1"/>
  <c r="DC83" i="1"/>
  <c r="DI83" i="1"/>
  <c r="CY81" i="1"/>
  <c r="DA81" i="1"/>
  <c r="DC81" i="1"/>
  <c r="DI81" i="1"/>
  <c r="CY79" i="1"/>
  <c r="DA79" i="1"/>
  <c r="DC79" i="1"/>
  <c r="DI79" i="1"/>
  <c r="CY37" i="1"/>
  <c r="DA37" i="1"/>
  <c r="DC37" i="1"/>
  <c r="DI37" i="1"/>
  <c r="CZ37" i="1"/>
  <c r="DH37" i="1"/>
  <c r="CY35" i="1"/>
  <c r="DA35" i="1"/>
  <c r="DC35" i="1"/>
  <c r="DI35" i="1"/>
  <c r="CZ35" i="1"/>
  <c r="DH35" i="1"/>
  <c r="CY33" i="1"/>
  <c r="DA33" i="1"/>
  <c r="DC33" i="1"/>
  <c r="DI33" i="1"/>
  <c r="CZ33" i="1"/>
  <c r="DH33" i="1"/>
  <c r="CY31" i="1"/>
  <c r="DA31" i="1"/>
  <c r="DC31" i="1"/>
  <c r="DI31" i="1"/>
  <c r="CZ31" i="1"/>
  <c r="DH31" i="1"/>
  <c r="CY29" i="1"/>
  <c r="DA29" i="1"/>
  <c r="DC29" i="1"/>
  <c r="DI29" i="1"/>
  <c r="CZ29" i="1"/>
  <c r="DH29" i="1"/>
  <c r="CY27" i="1"/>
  <c r="DA27" i="1"/>
  <c r="DC27" i="1"/>
  <c r="DI27" i="1"/>
  <c r="CZ27" i="1"/>
  <c r="DH27" i="1"/>
  <c r="CY25" i="1"/>
  <c r="DA25" i="1"/>
  <c r="DC25" i="1"/>
  <c r="DI25" i="1"/>
  <c r="CZ25" i="1"/>
  <c r="DH25" i="1"/>
  <c r="CY23" i="1"/>
  <c r="DA23" i="1"/>
  <c r="DC23" i="1"/>
  <c r="DI23" i="1"/>
  <c r="CZ23" i="1"/>
  <c r="DH23" i="1"/>
  <c r="CZ69" i="1"/>
  <c r="DH69" i="1"/>
  <c r="CZ67" i="1"/>
  <c r="DH67" i="1"/>
  <c r="CZ65" i="1"/>
  <c r="DH65" i="1"/>
  <c r="CY264" i="1"/>
  <c r="DA264" i="1"/>
  <c r="DC264" i="1"/>
  <c r="DI264" i="1"/>
  <c r="CZ264" i="1"/>
  <c r="DH264" i="1"/>
  <c r="DB264" i="1"/>
  <c r="CY262" i="1"/>
  <c r="DA262" i="1"/>
  <c r="DC262" i="1"/>
  <c r="DI262" i="1"/>
  <c r="CZ262" i="1"/>
  <c r="DH262" i="1"/>
  <c r="DB262" i="1"/>
  <c r="CY260" i="1"/>
  <c r="DA260" i="1"/>
  <c r="DC260" i="1"/>
  <c r="DI260" i="1"/>
  <c r="CZ260" i="1"/>
  <c r="DH260" i="1"/>
  <c r="DB260" i="1"/>
  <c r="CY258" i="1"/>
  <c r="DA258" i="1"/>
  <c r="DC258" i="1"/>
  <c r="DI258" i="1"/>
  <c r="CZ258" i="1"/>
  <c r="DH258" i="1"/>
  <c r="DB258" i="1"/>
  <c r="CY256" i="1"/>
  <c r="DA256" i="1"/>
  <c r="DC256" i="1"/>
  <c r="DI256" i="1"/>
  <c r="CZ256" i="1"/>
  <c r="DH256" i="1"/>
  <c r="CY254" i="1"/>
  <c r="DA254" i="1"/>
  <c r="DC254" i="1"/>
  <c r="DI254" i="1"/>
  <c r="CZ254" i="1"/>
  <c r="DH254" i="1"/>
  <c r="CY252" i="1"/>
  <c r="DA252" i="1"/>
  <c r="DC252" i="1"/>
  <c r="DI252" i="1"/>
  <c r="CZ252" i="1"/>
  <c r="DH252" i="1"/>
  <c r="CY250" i="1"/>
  <c r="DA250" i="1"/>
  <c r="DC250" i="1"/>
  <c r="DI250" i="1"/>
  <c r="CZ250" i="1"/>
  <c r="DH250" i="1"/>
  <c r="CY248" i="1"/>
  <c r="DA248" i="1"/>
  <c r="DC248" i="1"/>
  <c r="DI248" i="1"/>
  <c r="CZ248" i="1"/>
  <c r="DH248" i="1"/>
  <c r="CY246" i="1"/>
  <c r="DA246" i="1"/>
  <c r="DC246" i="1"/>
  <c r="DI246" i="1"/>
  <c r="CZ246" i="1"/>
  <c r="DH246" i="1"/>
  <c r="CY244" i="1"/>
  <c r="DA244" i="1"/>
  <c r="DC244" i="1"/>
  <c r="DI244" i="1"/>
  <c r="CZ244" i="1"/>
  <c r="DH244" i="1"/>
  <c r="CY242" i="1"/>
  <c r="DA242" i="1"/>
  <c r="DC242" i="1"/>
  <c r="DI242" i="1"/>
  <c r="CZ242" i="1"/>
  <c r="DH242" i="1"/>
  <c r="CY240" i="1"/>
  <c r="DA240" i="1"/>
  <c r="DC240" i="1"/>
  <c r="DI240" i="1"/>
  <c r="CZ240" i="1"/>
  <c r="DH240" i="1"/>
  <c r="CY238" i="1"/>
  <c r="DA238" i="1"/>
  <c r="DC238" i="1"/>
  <c r="DI238" i="1"/>
  <c r="CZ238" i="1"/>
  <c r="DH238" i="1"/>
  <c r="CY236" i="1"/>
  <c r="DA236" i="1"/>
  <c r="DC236" i="1"/>
  <c r="DI236" i="1"/>
  <c r="CZ236" i="1"/>
  <c r="DH236" i="1"/>
  <c r="CY234" i="1"/>
  <c r="DA234" i="1"/>
  <c r="DC234" i="1"/>
  <c r="DI234" i="1"/>
  <c r="CZ234" i="1"/>
  <c r="DH234" i="1"/>
  <c r="CY232" i="1"/>
  <c r="DA232" i="1"/>
  <c r="DC232" i="1"/>
  <c r="DI232" i="1"/>
  <c r="CZ232" i="1"/>
  <c r="DH232" i="1"/>
  <c r="CY230" i="1"/>
  <c r="DA230" i="1"/>
  <c r="DC230" i="1"/>
  <c r="DI230" i="1"/>
  <c r="CZ230" i="1"/>
  <c r="DH230" i="1"/>
  <c r="CY228" i="1"/>
  <c r="DA228" i="1"/>
  <c r="DC228" i="1"/>
  <c r="DI228" i="1"/>
  <c r="CZ228" i="1"/>
  <c r="DH228" i="1"/>
  <c r="CY226" i="1"/>
  <c r="DA226" i="1"/>
  <c r="DC226" i="1"/>
  <c r="DI226" i="1"/>
  <c r="CZ226" i="1"/>
  <c r="DH226" i="1"/>
  <c r="CY224" i="1"/>
  <c r="DA224" i="1"/>
  <c r="DC224" i="1"/>
  <c r="DI224" i="1"/>
  <c r="CZ224" i="1"/>
  <c r="DH224" i="1"/>
  <c r="CY222" i="1"/>
  <c r="DA222" i="1"/>
  <c r="DC222" i="1"/>
  <c r="DI222" i="1"/>
  <c r="CZ222" i="1"/>
  <c r="DH222" i="1"/>
  <c r="CY220" i="1"/>
  <c r="DA220" i="1"/>
  <c r="DC220" i="1"/>
  <c r="DI220" i="1"/>
  <c r="CZ220" i="1"/>
  <c r="DH220" i="1"/>
  <c r="CY218" i="1"/>
  <c r="DA218" i="1"/>
  <c r="DC218" i="1"/>
  <c r="DI218" i="1"/>
  <c r="CZ218" i="1"/>
  <c r="DH218" i="1"/>
  <c r="CY216" i="1"/>
  <c r="DA216" i="1"/>
  <c r="DC216" i="1"/>
  <c r="DI216" i="1"/>
  <c r="CZ216" i="1"/>
  <c r="DH216" i="1"/>
  <c r="CY214" i="1"/>
  <c r="DA214" i="1"/>
  <c r="DC214" i="1"/>
  <c r="DI214" i="1"/>
  <c r="CZ214" i="1"/>
  <c r="DH214" i="1"/>
  <c r="CY212" i="1"/>
  <c r="DA212" i="1"/>
  <c r="DC212" i="1"/>
  <c r="DI212" i="1"/>
  <c r="CZ212" i="1"/>
  <c r="DH212" i="1"/>
  <c r="CY210" i="1"/>
  <c r="DA210" i="1"/>
  <c r="DC210" i="1"/>
  <c r="DI210" i="1"/>
  <c r="CZ210" i="1"/>
  <c r="DH210" i="1"/>
  <c r="CY208" i="1"/>
  <c r="DA208" i="1"/>
  <c r="DC208" i="1"/>
  <c r="DI208" i="1"/>
  <c r="CZ208" i="1"/>
  <c r="DH208" i="1"/>
  <c r="CY206" i="1"/>
  <c r="DA206" i="1"/>
  <c r="DC206" i="1"/>
  <c r="DI206" i="1"/>
  <c r="CZ206" i="1"/>
  <c r="DH206" i="1"/>
  <c r="CY204" i="1"/>
  <c r="DA204" i="1"/>
  <c r="DC204" i="1"/>
  <c r="DI204" i="1"/>
  <c r="CZ204" i="1"/>
  <c r="DH204" i="1"/>
  <c r="CY202" i="1"/>
  <c r="DA202" i="1"/>
  <c r="DC202" i="1"/>
  <c r="DI202" i="1"/>
  <c r="CZ202" i="1"/>
  <c r="DH202" i="1"/>
  <c r="CY200" i="1"/>
  <c r="DA200" i="1"/>
  <c r="DC200" i="1"/>
  <c r="DI200" i="1"/>
  <c r="CZ200" i="1"/>
  <c r="DH200" i="1"/>
  <c r="CY198" i="1"/>
  <c r="DA198" i="1"/>
  <c r="DC198" i="1"/>
  <c r="DI198" i="1"/>
  <c r="CZ198" i="1"/>
  <c r="DH198" i="1"/>
  <c r="CY196" i="1"/>
  <c r="DA196" i="1"/>
  <c r="DC196" i="1"/>
  <c r="DI196" i="1"/>
  <c r="CZ196" i="1"/>
  <c r="DH196" i="1"/>
  <c r="CY194" i="1"/>
  <c r="DA194" i="1"/>
  <c r="DC194" i="1"/>
  <c r="DI194" i="1"/>
  <c r="CZ194" i="1"/>
  <c r="DH194" i="1"/>
  <c r="CY192" i="1"/>
  <c r="DA192" i="1"/>
  <c r="DC192" i="1"/>
  <c r="DI192" i="1"/>
  <c r="CZ192" i="1"/>
  <c r="DH192" i="1"/>
  <c r="CY190" i="1"/>
  <c r="DA190" i="1"/>
  <c r="DC190" i="1"/>
  <c r="DI190" i="1"/>
  <c r="CZ190" i="1"/>
  <c r="DH190" i="1"/>
  <c r="CY188" i="1"/>
  <c r="DA188" i="1"/>
  <c r="DC188" i="1"/>
  <c r="DI188" i="1"/>
  <c r="CZ188" i="1"/>
  <c r="DH188" i="1"/>
  <c r="DB256" i="1"/>
  <c r="DB254" i="1"/>
  <c r="DB252" i="1"/>
  <c r="DB250" i="1"/>
  <c r="DB248" i="1"/>
  <c r="DB246" i="1"/>
  <c r="DB244" i="1"/>
  <c r="DB242" i="1"/>
  <c r="DB240" i="1"/>
  <c r="DB238" i="1"/>
  <c r="DB236" i="1"/>
  <c r="DB234" i="1"/>
  <c r="DB232" i="1"/>
  <c r="DB230" i="1"/>
  <c r="DB228" i="1"/>
  <c r="DB226" i="1"/>
  <c r="DB224" i="1"/>
  <c r="DB222" i="1"/>
  <c r="DB220" i="1"/>
  <c r="DB218" i="1"/>
  <c r="DB216" i="1"/>
  <c r="DB214" i="1"/>
  <c r="DB212" i="1"/>
  <c r="DB210" i="1"/>
  <c r="DB208" i="1"/>
  <c r="DB206" i="1"/>
  <c r="DB204" i="1"/>
  <c r="DB202" i="1"/>
  <c r="DB200" i="1"/>
  <c r="CY265" i="1"/>
  <c r="DA265" i="1"/>
  <c r="CY263" i="1"/>
  <c r="DA263" i="1"/>
  <c r="DC263" i="1"/>
  <c r="DI263" i="1"/>
  <c r="CY261" i="1"/>
  <c r="DA261" i="1"/>
  <c r="DC261" i="1"/>
  <c r="DI261" i="1"/>
  <c r="CY259" i="1"/>
  <c r="DA259" i="1"/>
  <c r="DC259" i="1"/>
  <c r="DI259" i="1"/>
  <c r="CY257" i="1"/>
  <c r="DA257" i="1"/>
  <c r="DC257" i="1"/>
  <c r="DI257" i="1"/>
  <c r="CY255" i="1"/>
  <c r="DA255" i="1"/>
  <c r="DC255" i="1"/>
  <c r="DI255" i="1"/>
  <c r="CY253" i="1"/>
  <c r="DA253" i="1"/>
  <c r="DC253" i="1"/>
  <c r="DI253" i="1"/>
  <c r="CY251" i="1"/>
  <c r="DA251" i="1"/>
  <c r="DC251" i="1"/>
  <c r="DI251" i="1"/>
  <c r="CY249" i="1"/>
  <c r="DA249" i="1"/>
  <c r="DC249" i="1"/>
  <c r="DI249" i="1"/>
  <c r="CY247" i="1"/>
  <c r="DA247" i="1"/>
  <c r="DC247" i="1"/>
  <c r="DI247" i="1"/>
  <c r="CY245" i="1"/>
  <c r="DA245" i="1"/>
  <c r="DC245" i="1"/>
  <c r="DI245" i="1"/>
  <c r="CY243" i="1"/>
  <c r="DA243" i="1"/>
  <c r="DC243" i="1"/>
  <c r="DI243" i="1"/>
  <c r="CY241" i="1"/>
  <c r="DA241" i="1"/>
  <c r="DC241" i="1"/>
  <c r="DI241" i="1"/>
  <c r="CY239" i="1"/>
  <c r="DA239" i="1"/>
  <c r="DC239" i="1"/>
  <c r="DI239" i="1"/>
  <c r="CY237" i="1"/>
  <c r="DA237" i="1"/>
  <c r="DC237" i="1"/>
  <c r="DI237" i="1"/>
  <c r="CY235" i="1"/>
  <c r="DA235" i="1"/>
  <c r="DC235" i="1"/>
  <c r="DI235" i="1"/>
  <c r="CY233" i="1"/>
  <c r="DA233" i="1"/>
  <c r="DC233" i="1"/>
  <c r="DI233" i="1"/>
  <c r="CY231" i="1"/>
  <c r="DA231" i="1"/>
  <c r="DC231" i="1"/>
  <c r="DI231" i="1"/>
  <c r="CY229" i="1"/>
  <c r="DA229" i="1"/>
  <c r="DC229" i="1"/>
  <c r="DI229" i="1"/>
  <c r="CY227" i="1"/>
  <c r="DA227" i="1"/>
  <c r="DC227" i="1"/>
  <c r="DI227" i="1"/>
  <c r="CY225" i="1"/>
  <c r="DA225" i="1"/>
  <c r="DC225" i="1"/>
  <c r="DI225" i="1"/>
  <c r="CY223" i="1"/>
  <c r="DA223" i="1"/>
  <c r="DC223" i="1"/>
  <c r="DI223" i="1"/>
  <c r="CY221" i="1"/>
  <c r="DA221" i="1"/>
  <c r="DC221" i="1"/>
  <c r="DI221" i="1"/>
  <c r="CY219" i="1"/>
  <c r="DA219" i="1"/>
  <c r="DC219" i="1"/>
  <c r="DI219" i="1"/>
  <c r="CY217" i="1"/>
  <c r="DA217" i="1"/>
  <c r="DC217" i="1"/>
  <c r="DI217" i="1"/>
  <c r="CY215" i="1"/>
  <c r="DA215" i="1"/>
  <c r="DC215" i="1"/>
  <c r="DI215" i="1"/>
  <c r="CY213" i="1"/>
  <c r="DA213" i="1"/>
  <c r="DC213" i="1"/>
  <c r="DI213" i="1"/>
  <c r="CY211" i="1"/>
  <c r="DA211" i="1"/>
  <c r="DC211" i="1"/>
  <c r="DI211" i="1"/>
  <c r="CY209" i="1"/>
  <c r="DA209" i="1"/>
  <c r="DC209" i="1"/>
  <c r="DI209" i="1"/>
  <c r="CY207" i="1"/>
  <c r="DA207" i="1"/>
  <c r="DC207" i="1"/>
  <c r="DI207" i="1"/>
  <c r="CY205" i="1"/>
  <c r="DA205" i="1"/>
  <c r="DC205" i="1"/>
  <c r="DI205" i="1"/>
  <c r="CY203" i="1"/>
  <c r="DA203" i="1"/>
  <c r="DC203" i="1"/>
  <c r="DI203" i="1"/>
  <c r="CY201" i="1"/>
  <c r="DA201" i="1"/>
  <c r="DC201" i="1"/>
  <c r="DI201" i="1"/>
  <c r="CY199" i="1"/>
  <c r="DA199" i="1"/>
  <c r="DC199" i="1"/>
  <c r="DI199" i="1"/>
  <c r="CY197" i="1"/>
  <c r="DA197" i="1"/>
  <c r="DC197" i="1"/>
  <c r="DI197" i="1"/>
  <c r="CY195" i="1"/>
  <c r="DA195" i="1"/>
  <c r="DC195" i="1"/>
  <c r="DI195" i="1"/>
  <c r="CY193" i="1"/>
  <c r="DA193" i="1"/>
  <c r="DC193" i="1"/>
  <c r="DI193" i="1"/>
  <c r="CY191" i="1"/>
  <c r="DA191" i="1"/>
  <c r="DC191" i="1"/>
  <c r="DI191" i="1"/>
  <c r="CY189" i="1"/>
  <c r="DA189" i="1"/>
  <c r="DC189" i="1"/>
  <c r="DI189" i="1"/>
  <c r="DN164" i="1"/>
  <c r="CY76" i="1"/>
  <c r="DA76" i="1"/>
  <c r="DC76" i="1"/>
  <c r="DI76" i="1"/>
  <c r="CZ76" i="1"/>
  <c r="DH76" i="1"/>
  <c r="CY74" i="1"/>
  <c r="DA74" i="1"/>
  <c r="DC74" i="1"/>
  <c r="DI74" i="1"/>
  <c r="CZ74" i="1"/>
  <c r="DH74" i="1"/>
  <c r="CY72" i="1"/>
  <c r="DA72" i="1"/>
  <c r="DC72" i="1"/>
  <c r="DI72" i="1"/>
  <c r="CZ72" i="1"/>
  <c r="DH72" i="1"/>
  <c r="CY70" i="1"/>
  <c r="DA70" i="1"/>
  <c r="DC70" i="1"/>
  <c r="DI70" i="1"/>
  <c r="CZ70" i="1"/>
  <c r="DH70" i="1"/>
  <c r="CY68" i="1"/>
  <c r="DA68" i="1"/>
  <c r="DC68" i="1"/>
  <c r="DI68" i="1"/>
  <c r="CZ68" i="1"/>
  <c r="DH68" i="1"/>
  <c r="CY66" i="1"/>
  <c r="DA66" i="1"/>
  <c r="DC66" i="1"/>
  <c r="DI66" i="1"/>
  <c r="CZ66" i="1"/>
  <c r="DH66" i="1"/>
  <c r="CY64" i="1"/>
  <c r="DA64" i="1"/>
  <c r="DC64" i="1"/>
  <c r="DI64" i="1"/>
  <c r="CZ64" i="1"/>
  <c r="DH64" i="1"/>
  <c r="CY77" i="1"/>
  <c r="DA77" i="1"/>
  <c r="DC77" i="1"/>
  <c r="CY75" i="1"/>
  <c r="DA75" i="1"/>
  <c r="DC75" i="1"/>
  <c r="DI75" i="1"/>
  <c r="CY73" i="1"/>
  <c r="DA73" i="1"/>
  <c r="DC73" i="1"/>
  <c r="DI73" i="1"/>
  <c r="CY71" i="1"/>
  <c r="DA71" i="1"/>
  <c r="DC71" i="1"/>
  <c r="DI71" i="1"/>
  <c r="CY69" i="1"/>
  <c r="DA69" i="1"/>
  <c r="DC69" i="1"/>
  <c r="DI69" i="1"/>
  <c r="CY67" i="1"/>
  <c r="DA67" i="1"/>
  <c r="DC67" i="1"/>
  <c r="DI67" i="1"/>
  <c r="CY65" i="1"/>
  <c r="DA65" i="1"/>
  <c r="DC65" i="1"/>
  <c r="DI65" i="1"/>
  <c r="CY63" i="1"/>
  <c r="DA63" i="1"/>
  <c r="DC63" i="1"/>
  <c r="DI63" i="1"/>
  <c r="CZ63" i="1"/>
  <c r="DH63" i="1"/>
  <c r="CY61" i="1"/>
  <c r="DA61" i="1"/>
  <c r="DC61" i="1"/>
  <c r="DI61" i="1"/>
  <c r="CZ61" i="1"/>
  <c r="DH61" i="1"/>
  <c r="CY59" i="1"/>
  <c r="DA59" i="1"/>
  <c r="DC59" i="1"/>
  <c r="DI59" i="1"/>
  <c r="CZ59" i="1"/>
  <c r="DH59" i="1"/>
  <c r="CY57" i="1"/>
  <c r="DA57" i="1"/>
  <c r="DC57" i="1"/>
  <c r="DI57" i="1"/>
  <c r="CZ57" i="1"/>
  <c r="DH57" i="1"/>
  <c r="CY55" i="1"/>
  <c r="DA55" i="1"/>
  <c r="DC55" i="1"/>
  <c r="DI55" i="1"/>
  <c r="CZ55" i="1"/>
  <c r="DH55" i="1"/>
  <c r="CY53" i="1"/>
  <c r="DA53" i="1"/>
  <c r="DC53" i="1"/>
  <c r="DI53" i="1"/>
  <c r="CZ53" i="1"/>
  <c r="DH53" i="1"/>
  <c r="CY51" i="1"/>
  <c r="DA51" i="1"/>
  <c r="DC51" i="1"/>
  <c r="DI51" i="1"/>
  <c r="CZ51" i="1"/>
  <c r="DH51" i="1"/>
  <c r="CY49" i="1"/>
  <c r="DA49" i="1"/>
  <c r="DC49" i="1"/>
  <c r="DI49" i="1"/>
  <c r="CZ49" i="1"/>
  <c r="DH49" i="1"/>
  <c r="CY47" i="1"/>
  <c r="DA47" i="1"/>
  <c r="DC47" i="1"/>
  <c r="DI47" i="1"/>
  <c r="CZ47" i="1"/>
  <c r="DH47" i="1"/>
  <c r="CY45" i="1"/>
  <c r="DA45" i="1"/>
  <c r="DC45" i="1"/>
  <c r="DI45" i="1"/>
  <c r="CZ45" i="1"/>
  <c r="DH45" i="1"/>
  <c r="CY43" i="1"/>
  <c r="DA43" i="1"/>
  <c r="DC43" i="1"/>
  <c r="DI43" i="1"/>
  <c r="CZ43" i="1"/>
  <c r="DH43" i="1"/>
  <c r="CY62" i="1"/>
  <c r="DA62" i="1"/>
  <c r="DC62" i="1"/>
  <c r="DI62" i="1"/>
  <c r="CY60" i="1"/>
  <c r="DA60" i="1"/>
  <c r="DC60" i="1"/>
  <c r="DI60" i="1"/>
  <c r="CY58" i="1"/>
  <c r="DA58" i="1"/>
  <c r="DC58" i="1"/>
  <c r="DI58" i="1"/>
  <c r="CY56" i="1"/>
  <c r="DA56" i="1"/>
  <c r="DC56" i="1"/>
  <c r="DI56" i="1"/>
  <c r="CY54" i="1"/>
  <c r="DA54" i="1"/>
  <c r="DC54" i="1"/>
  <c r="DI54" i="1"/>
  <c r="CY52" i="1"/>
  <c r="DA52" i="1"/>
  <c r="DC52" i="1"/>
  <c r="DI52" i="1"/>
  <c r="CY50" i="1"/>
  <c r="DA50" i="1"/>
  <c r="DC50" i="1"/>
  <c r="DI50" i="1"/>
  <c r="CY48" i="1"/>
  <c r="DA48" i="1"/>
  <c r="DC48" i="1"/>
  <c r="DI48" i="1"/>
  <c r="CY46" i="1"/>
  <c r="DA46" i="1"/>
  <c r="DC46" i="1"/>
  <c r="DI46" i="1"/>
  <c r="CY44" i="1"/>
  <c r="DA44" i="1"/>
  <c r="DC44" i="1"/>
  <c r="DI44" i="1"/>
  <c r="CY41" i="1"/>
  <c r="DA41" i="1"/>
  <c r="DC41" i="1"/>
  <c r="DI41" i="1"/>
  <c r="CZ41" i="1"/>
  <c r="DH41" i="1"/>
  <c r="CY39" i="1"/>
  <c r="DA39" i="1"/>
  <c r="DC39" i="1"/>
  <c r="DI39" i="1"/>
  <c r="CZ39" i="1"/>
  <c r="DH39" i="1"/>
  <c r="CY42" i="1"/>
  <c r="DA42" i="1"/>
  <c r="DC42" i="1"/>
  <c r="DI42" i="1"/>
  <c r="CY40" i="1"/>
  <c r="DA40" i="1"/>
  <c r="DC40" i="1"/>
  <c r="DI40" i="1"/>
  <c r="CY38" i="1"/>
  <c r="DA38" i="1"/>
  <c r="DC38" i="1"/>
  <c r="DI38" i="1"/>
  <c r="L101" i="14" l="1"/>
  <c r="L102" i="14" s="1"/>
  <c r="F102" i="14"/>
  <c r="K101" i="14"/>
  <c r="K102" i="14" s="1"/>
  <c r="J102" i="14"/>
  <c r="DF12" i="1"/>
  <c r="DE12" i="1" s="1"/>
  <c r="DF638" i="1"/>
  <c r="DF712" i="1"/>
  <c r="DG712" i="1" s="1"/>
  <c r="DF366" i="1"/>
  <c r="DE366" i="1" s="1"/>
  <c r="DF374" i="1"/>
  <c r="DG374" i="1" s="1"/>
  <c r="DF382" i="1"/>
  <c r="DG382" i="1" s="1"/>
  <c r="DF390" i="1"/>
  <c r="DE390" i="1" s="1"/>
  <c r="DF398" i="1"/>
  <c r="DE398" i="1" s="1"/>
  <c r="DF406" i="1"/>
  <c r="DG406" i="1" s="1"/>
  <c r="DF414" i="1"/>
  <c r="DG414" i="1" s="1"/>
  <c r="DF422" i="1"/>
  <c r="DE422" i="1" s="1"/>
  <c r="DF430" i="1"/>
  <c r="DG430" i="1" s="1"/>
  <c r="DF438" i="1"/>
  <c r="DE438" i="1" s="1"/>
  <c r="DF730" i="1"/>
  <c r="DG730" i="1" s="1"/>
  <c r="DF114" i="1"/>
  <c r="DG114" i="1" s="1"/>
  <c r="DF358" i="1"/>
  <c r="DE358" i="1" s="1"/>
  <c r="DF370" i="1"/>
  <c r="DG370" i="1" s="1"/>
  <c r="DF386" i="1"/>
  <c r="DG386" i="1" s="1"/>
  <c r="DF402" i="1"/>
  <c r="DG402" i="1" s="1"/>
  <c r="DF418" i="1"/>
  <c r="DG418" i="1" s="1"/>
  <c r="DF434" i="1"/>
  <c r="DE434" i="1" s="1"/>
  <c r="DJ271" i="1"/>
  <c r="DF279" i="1"/>
  <c r="DG279" i="1" s="1"/>
  <c r="DJ287" i="1"/>
  <c r="DF295" i="1"/>
  <c r="DE295" i="1" s="1"/>
  <c r="DJ303" i="1"/>
  <c r="DJ327" i="1"/>
  <c r="DF660" i="1"/>
  <c r="DE660" i="1" s="1"/>
  <c r="DF606" i="1"/>
  <c r="DE606" i="1" s="1"/>
  <c r="DF331" i="1"/>
  <c r="DG331" i="1" s="1"/>
  <c r="DJ267" i="1"/>
  <c r="DF186" i="1"/>
  <c r="DE186" i="1" s="1"/>
  <c r="DJ12" i="1"/>
  <c r="DF637" i="1"/>
  <c r="DG637" i="1" s="1"/>
  <c r="DF707" i="1"/>
  <c r="DG707" i="1" s="1"/>
  <c r="DJ96" i="1"/>
  <c r="DF695" i="1"/>
  <c r="DG695" i="1" s="1"/>
  <c r="DJ616" i="1"/>
  <c r="DF178" i="1"/>
  <c r="DG178" i="1" s="1"/>
  <c r="DF20" i="1"/>
  <c r="DE20" i="1" s="1"/>
  <c r="DJ307" i="1"/>
  <c r="DF734" i="1"/>
  <c r="DG734" i="1" s="1"/>
  <c r="DF271" i="1"/>
  <c r="DE271" i="1" s="1"/>
  <c r="DJ279" i="1"/>
  <c r="DF287" i="1"/>
  <c r="DE287" i="1" s="1"/>
  <c r="DJ295" i="1"/>
  <c r="DF319" i="1"/>
  <c r="DE319" i="1" s="1"/>
  <c r="DF24" i="1"/>
  <c r="DG24" i="1" s="1"/>
  <c r="DF32" i="1"/>
  <c r="DG32" i="1" s="1"/>
  <c r="DJ104" i="1"/>
  <c r="DJ136" i="1"/>
  <c r="DJ145" i="1"/>
  <c r="DJ159" i="1"/>
  <c r="DJ281" i="1"/>
  <c r="DJ289" i="1"/>
  <c r="DJ313" i="1"/>
  <c r="DJ345" i="1"/>
  <c r="DJ353" i="1"/>
  <c r="DF766" i="1"/>
  <c r="DG766" i="1" s="1"/>
  <c r="DF609" i="1"/>
  <c r="DE609" i="1" s="1"/>
  <c r="DJ273" i="1"/>
  <c r="DF769" i="1"/>
  <c r="DG769" i="1" s="1"/>
  <c r="DJ516" i="1"/>
  <c r="DJ548" i="1"/>
  <c r="DF362" i="1"/>
  <c r="DG362" i="1" s="1"/>
  <c r="DF378" i="1"/>
  <c r="DG378" i="1" s="1"/>
  <c r="DF394" i="1"/>
  <c r="DE394" i="1" s="1"/>
  <c r="DF410" i="1"/>
  <c r="DE410" i="1" s="1"/>
  <c r="DF426" i="1"/>
  <c r="DG426" i="1" s="1"/>
  <c r="DF642" i="1"/>
  <c r="DG642" i="1" s="1"/>
  <c r="DJ161" i="1"/>
  <c r="DJ679" i="1"/>
  <c r="DF444" i="1"/>
  <c r="DE444" i="1" s="1"/>
  <c r="DF162" i="1"/>
  <c r="DG162" i="1" s="1"/>
  <c r="DF90" i="1"/>
  <c r="DE90" i="1" s="1"/>
  <c r="DJ153" i="1"/>
  <c r="DF711" i="1"/>
  <c r="DJ582" i="1"/>
  <c r="DJ147" i="1"/>
  <c r="DF170" i="1"/>
  <c r="DG170" i="1" s="1"/>
  <c r="DF16" i="1"/>
  <c r="DJ20" i="1"/>
  <c r="DF151" i="1"/>
  <c r="DG151" i="1" s="1"/>
  <c r="DF594" i="1"/>
  <c r="DG594" i="1" s="1"/>
  <c r="DF522" i="1"/>
  <c r="DG522" i="1" s="1"/>
  <c r="DF267" i="1"/>
  <c r="DG267" i="1" s="1"/>
  <c r="DF275" i="1"/>
  <c r="DG275" i="1" s="1"/>
  <c r="DF283" i="1"/>
  <c r="DG283" i="1" s="1"/>
  <c r="DF291" i="1"/>
  <c r="DG291" i="1" s="1"/>
  <c r="DJ299" i="1"/>
  <c r="DJ339" i="1"/>
  <c r="DF646" i="1"/>
  <c r="DE646" i="1" s="1"/>
  <c r="DJ654" i="1"/>
  <c r="DF672" i="1"/>
  <c r="DE672" i="1" s="1"/>
  <c r="DJ668" i="1"/>
  <c r="DJ746" i="1"/>
  <c r="DJ760" i="1"/>
  <c r="DJ444" i="1"/>
  <c r="DJ622" i="1"/>
  <c r="DJ728" i="1"/>
  <c r="DJ692" i="1"/>
  <c r="DF720" i="1"/>
  <c r="DE720" i="1" s="1"/>
  <c r="DJ16" i="1"/>
  <c r="DJ275" i="1"/>
  <c r="DJ283" i="1"/>
  <c r="DJ151" i="1"/>
  <c r="DJ291" i="1"/>
  <c r="DJ78" i="1"/>
  <c r="DJ35" i="1"/>
  <c r="DJ143" i="1"/>
  <c r="DF115" i="1"/>
  <c r="DG115" i="1" s="1"/>
  <c r="DJ13" i="1"/>
  <c r="DF472" i="1"/>
  <c r="DE472" i="1" s="1"/>
  <c r="DJ169" i="1"/>
  <c r="DJ173" i="1"/>
  <c r="DJ185" i="1"/>
  <c r="DJ547" i="1"/>
  <c r="DJ687" i="1"/>
  <c r="DF757" i="1"/>
  <c r="DE757" i="1" s="1"/>
  <c r="DF532" i="1"/>
  <c r="DG532" i="1" s="1"/>
  <c r="DJ566" i="1"/>
  <c r="DF634" i="1"/>
  <c r="DE634" i="1" s="1"/>
  <c r="DF299" i="1"/>
  <c r="DG299" i="1" s="1"/>
  <c r="DF315" i="1"/>
  <c r="DJ323" i="1"/>
  <c r="DF347" i="1"/>
  <c r="DJ602" i="1"/>
  <c r="DF676" i="1"/>
  <c r="DE676" i="1" s="1"/>
  <c r="DF650" i="1"/>
  <c r="DE650" i="1" s="1"/>
  <c r="DF718" i="1"/>
  <c r="DE718" i="1" s="1"/>
  <c r="DJ724" i="1"/>
  <c r="DF776" i="1"/>
  <c r="DG776" i="1" s="1"/>
  <c r="DF303" i="1"/>
  <c r="DG303" i="1" s="1"/>
  <c r="DF335" i="1"/>
  <c r="DE335" i="1" s="1"/>
  <c r="DF644" i="1"/>
  <c r="DE644" i="1" s="1"/>
  <c r="DF670" i="1"/>
  <c r="DF664" i="1"/>
  <c r="DF467" i="1"/>
  <c r="DJ537" i="1"/>
  <c r="DJ577" i="1"/>
  <c r="DJ297" i="1"/>
  <c r="DJ329" i="1"/>
  <c r="DF597" i="1"/>
  <c r="DG597" i="1" s="1"/>
  <c r="DF653" i="1"/>
  <c r="DJ733" i="1"/>
  <c r="DJ751" i="1"/>
  <c r="DF628" i="1"/>
  <c r="DG628" i="1" s="1"/>
  <c r="DJ739" i="1"/>
  <c r="DJ620" i="1"/>
  <c r="DF658" i="1"/>
  <c r="DG658" i="1" s="1"/>
  <c r="DJ738" i="1"/>
  <c r="DJ764" i="1"/>
  <c r="DF694" i="1"/>
  <c r="DG694" i="1" s="1"/>
  <c r="DJ311" i="1"/>
  <c r="DJ343" i="1"/>
  <c r="DJ640" i="1"/>
  <c r="DF608" i="1"/>
  <c r="DG608" i="1" s="1"/>
  <c r="DJ772" i="1"/>
  <c r="DF728" i="1"/>
  <c r="DG728" i="1" s="1"/>
  <c r="DJ9" i="1"/>
  <c r="DJ17" i="1"/>
  <c r="DF11" i="1"/>
  <c r="DF148" i="1"/>
  <c r="DE148" i="1" s="1"/>
  <c r="DF154" i="1"/>
  <c r="DE154" i="1" s="1"/>
  <c r="DJ523" i="1"/>
  <c r="DF557" i="1"/>
  <c r="DG557" i="1" s="1"/>
  <c r="DJ305" i="1"/>
  <c r="DJ321" i="1"/>
  <c r="DJ337" i="1"/>
  <c r="DJ615" i="1"/>
  <c r="DJ629" i="1"/>
  <c r="DJ641" i="1"/>
  <c r="DF673" i="1"/>
  <c r="DE673" i="1" s="1"/>
  <c r="DF727" i="1"/>
  <c r="DG727" i="1" s="1"/>
  <c r="DF542" i="1"/>
  <c r="DE542" i="1" s="1"/>
  <c r="DF558" i="1"/>
  <c r="DG558" i="1" s="1"/>
  <c r="DF576" i="1"/>
  <c r="DE576" i="1" s="1"/>
  <c r="DF590" i="1"/>
  <c r="DG590" i="1" s="1"/>
  <c r="DF610" i="1"/>
  <c r="DE610" i="1" s="1"/>
  <c r="DJ736" i="1"/>
  <c r="DJ752" i="1"/>
  <c r="DF351" i="1"/>
  <c r="DE351" i="1" s="1"/>
  <c r="DF307" i="1"/>
  <c r="DE307" i="1" s="1"/>
  <c r="DF323" i="1"/>
  <c r="DF339" i="1"/>
  <c r="DF602" i="1"/>
  <c r="DJ646" i="1"/>
  <c r="DJ650" i="1"/>
  <c r="DF654" i="1"/>
  <c r="DE654" i="1" s="1"/>
  <c r="DF620" i="1"/>
  <c r="DG620" i="1" s="1"/>
  <c r="DF724" i="1"/>
  <c r="DE724" i="1" s="1"/>
  <c r="DF758" i="1"/>
  <c r="DF311" i="1"/>
  <c r="DE311" i="1" s="1"/>
  <c r="DJ319" i="1"/>
  <c r="DF327" i="1"/>
  <c r="DE327" i="1" s="1"/>
  <c r="DJ335" i="1"/>
  <c r="DF343" i="1"/>
  <c r="DG343" i="1" s="1"/>
  <c r="DF772" i="1"/>
  <c r="DE772" i="1" s="1"/>
  <c r="DF622" i="1"/>
  <c r="DG622" i="1" s="1"/>
  <c r="DJ660" i="1"/>
  <c r="DJ766" i="1"/>
  <c r="DF692" i="1"/>
  <c r="DG692" i="1" s="1"/>
  <c r="DJ137" i="1"/>
  <c r="DJ165" i="1"/>
  <c r="DJ177" i="1"/>
  <c r="DJ181" i="1"/>
  <c r="DF361" i="1"/>
  <c r="DG361" i="1" s="1"/>
  <c r="DF363" i="1"/>
  <c r="DF369" i="1"/>
  <c r="DE369" i="1" s="1"/>
  <c r="DF371" i="1"/>
  <c r="DF377" i="1"/>
  <c r="DG377" i="1" s="1"/>
  <c r="DF379" i="1"/>
  <c r="DF385" i="1"/>
  <c r="DF387" i="1"/>
  <c r="DG387" i="1" s="1"/>
  <c r="DF393" i="1"/>
  <c r="DE393" i="1" s="1"/>
  <c r="DF395" i="1"/>
  <c r="DF401" i="1"/>
  <c r="DG401" i="1" s="1"/>
  <c r="DF403" i="1"/>
  <c r="DG403" i="1" s="1"/>
  <c r="DF409" i="1"/>
  <c r="DE409" i="1" s="1"/>
  <c r="DF411" i="1"/>
  <c r="DF417" i="1"/>
  <c r="DF419" i="1"/>
  <c r="DF425" i="1"/>
  <c r="DG425" i="1" s="1"/>
  <c r="DF427" i="1"/>
  <c r="DF433" i="1"/>
  <c r="DE433" i="1" s="1"/>
  <c r="DF435" i="1"/>
  <c r="DF441" i="1"/>
  <c r="DE441" i="1" s="1"/>
  <c r="DJ457" i="1"/>
  <c r="DJ492" i="1"/>
  <c r="DJ633" i="1"/>
  <c r="DJ743" i="1"/>
  <c r="DF679" i="1"/>
  <c r="DE679" i="1" s="1"/>
  <c r="DJ701" i="1"/>
  <c r="DF733" i="1"/>
  <c r="DE733" i="1" s="1"/>
  <c r="DJ763" i="1"/>
  <c r="DJ528" i="1"/>
  <c r="DJ538" i="1"/>
  <c r="DJ652" i="1"/>
  <c r="DF719" i="1"/>
  <c r="DE719" i="1" s="1"/>
  <c r="DF732" i="1"/>
  <c r="DJ768" i="1"/>
  <c r="DF598" i="1"/>
  <c r="DJ315" i="1"/>
  <c r="DJ331" i="1"/>
  <c r="DJ347" i="1"/>
  <c r="DJ608" i="1"/>
  <c r="DJ672" i="1"/>
  <c r="DJ676" i="1"/>
  <c r="DF690" i="1"/>
  <c r="DJ718" i="1"/>
  <c r="DF742" i="1"/>
  <c r="DE742" i="1" s="1"/>
  <c r="DF750" i="1"/>
  <c r="DE750" i="1" s="1"/>
  <c r="DF760" i="1"/>
  <c r="DE760" i="1" s="1"/>
  <c r="DJ776" i="1"/>
  <c r="DJ686" i="1"/>
  <c r="DF640" i="1"/>
  <c r="DE640" i="1" s="1"/>
  <c r="DJ670" i="1"/>
  <c r="DJ664" i="1"/>
  <c r="DJ704" i="1"/>
  <c r="DJ709" i="1"/>
  <c r="DJ720" i="1"/>
  <c r="DF599" i="1"/>
  <c r="DG599" i="1" s="1"/>
  <c r="DF635" i="1"/>
  <c r="DE635" i="1" s="1"/>
  <c r="DJ721" i="1"/>
  <c r="DJ755" i="1"/>
  <c r="DF593" i="1"/>
  <c r="DJ600" i="1"/>
  <c r="DF626" i="1"/>
  <c r="DE626" i="1" s="1"/>
  <c r="DF630" i="1"/>
  <c r="DE630" i="1" s="1"/>
  <c r="DF686" i="1"/>
  <c r="DF704" i="1"/>
  <c r="DG704" i="1" s="1"/>
  <c r="DF738" i="1"/>
  <c r="DG738" i="1" s="1"/>
  <c r="DF746" i="1"/>
  <c r="DE746" i="1" s="1"/>
  <c r="DF764" i="1"/>
  <c r="DE764" i="1" s="1"/>
  <c r="DF19" i="1"/>
  <c r="DG19" i="1" s="1"/>
  <c r="DF144" i="1"/>
  <c r="DE144" i="1" s="1"/>
  <c r="DF158" i="1"/>
  <c r="DG158" i="1" s="1"/>
  <c r="DF266" i="1"/>
  <c r="DG266" i="1" s="1"/>
  <c r="DF268" i="1"/>
  <c r="DE268" i="1" s="1"/>
  <c r="DF274" i="1"/>
  <c r="DG274" i="1" s="1"/>
  <c r="DF276" i="1"/>
  <c r="DE276" i="1" s="1"/>
  <c r="DF282" i="1"/>
  <c r="DG282" i="1" s="1"/>
  <c r="DF284" i="1"/>
  <c r="DG284" i="1" s="1"/>
  <c r="DF290" i="1"/>
  <c r="DG290" i="1" s="1"/>
  <c r="DF292" i="1"/>
  <c r="DE292" i="1" s="1"/>
  <c r="DF298" i="1"/>
  <c r="DG298" i="1" s="1"/>
  <c r="DF300" i="1"/>
  <c r="DE300" i="1" s="1"/>
  <c r="DF304" i="1"/>
  <c r="DG304" i="1" s="1"/>
  <c r="DF308" i="1"/>
  <c r="DE308" i="1" s="1"/>
  <c r="DF312" i="1"/>
  <c r="DG312" i="1" s="1"/>
  <c r="DF316" i="1"/>
  <c r="DE316" i="1" s="1"/>
  <c r="DF320" i="1"/>
  <c r="DG320" i="1" s="1"/>
  <c r="DF324" i="1"/>
  <c r="DG324" i="1" s="1"/>
  <c r="DF328" i="1"/>
  <c r="DG328" i="1" s="1"/>
  <c r="DF332" i="1"/>
  <c r="DG332" i="1" s="1"/>
  <c r="DF18" i="1"/>
  <c r="DE18" i="1" s="1"/>
  <c r="DF22" i="1"/>
  <c r="DE22" i="1" s="1"/>
  <c r="DF26" i="1"/>
  <c r="DF28" i="1"/>
  <c r="DE28" i="1" s="1"/>
  <c r="DF36" i="1"/>
  <c r="DF10" i="1"/>
  <c r="DE10" i="1" s="1"/>
  <c r="DF517" i="1"/>
  <c r="DG517" i="1" s="1"/>
  <c r="DF525" i="1"/>
  <c r="DG525" i="1" s="1"/>
  <c r="DF539" i="1"/>
  <c r="DG539" i="1" s="1"/>
  <c r="DF541" i="1"/>
  <c r="DE541" i="1" s="1"/>
  <c r="DF549" i="1"/>
  <c r="DG549" i="1" s="1"/>
  <c r="DF571" i="1"/>
  <c r="DG571" i="1" s="1"/>
  <c r="DF579" i="1"/>
  <c r="DG579" i="1" s="1"/>
  <c r="DF589" i="1"/>
  <c r="DE589" i="1" s="1"/>
  <c r="DJ603" i="1"/>
  <c r="DJ667" i="1"/>
  <c r="DF155" i="1"/>
  <c r="DE155" i="1" s="1"/>
  <c r="DF159" i="1"/>
  <c r="DE159" i="1" s="1"/>
  <c r="DF163" i="1"/>
  <c r="DE163" i="1" s="1"/>
  <c r="DF168" i="1"/>
  <c r="DE168" i="1" s="1"/>
  <c r="DF172" i="1"/>
  <c r="DG172" i="1" s="1"/>
  <c r="DF176" i="1"/>
  <c r="DG176" i="1" s="1"/>
  <c r="DF180" i="1"/>
  <c r="DG180" i="1" s="1"/>
  <c r="DF184" i="1"/>
  <c r="DG184" i="1" s="1"/>
  <c r="DF605" i="1"/>
  <c r="DE605" i="1" s="1"/>
  <c r="DJ611" i="1"/>
  <c r="DF613" i="1"/>
  <c r="DE613" i="1" s="1"/>
  <c r="DF617" i="1"/>
  <c r="DE617" i="1" s="1"/>
  <c r="DF629" i="1"/>
  <c r="DE629" i="1" s="1"/>
  <c r="DF639" i="1"/>
  <c r="DG639" i="1" s="1"/>
  <c r="DF643" i="1"/>
  <c r="DG643" i="1" s="1"/>
  <c r="DF669" i="1"/>
  <c r="DG669" i="1" s="1"/>
  <c r="DF685" i="1"/>
  <c r="DG685" i="1" s="1"/>
  <c r="DF691" i="1"/>
  <c r="DJ697" i="1"/>
  <c r="DJ705" i="1"/>
  <c r="DF715" i="1"/>
  <c r="DE715" i="1" s="1"/>
  <c r="DF723" i="1"/>
  <c r="DG723" i="1" s="1"/>
  <c r="DF741" i="1"/>
  <c r="DG741" i="1" s="1"/>
  <c r="DF765" i="1"/>
  <c r="DE765" i="1" s="1"/>
  <c r="DJ771" i="1"/>
  <c r="DF773" i="1"/>
  <c r="DJ775" i="1"/>
  <c r="DF777" i="1"/>
  <c r="DE777" i="1" s="1"/>
  <c r="DF166" i="1"/>
  <c r="DG166" i="1" s="1"/>
  <c r="DF182" i="1"/>
  <c r="DG182" i="1" s="1"/>
  <c r="DJ514" i="1"/>
  <c r="DF520" i="1"/>
  <c r="DG520" i="1" s="1"/>
  <c r="DF528" i="1"/>
  <c r="DF530" i="1"/>
  <c r="DG530" i="1" s="1"/>
  <c r="DF544" i="1"/>
  <c r="DG544" i="1" s="1"/>
  <c r="DF546" i="1"/>
  <c r="DG546" i="1" s="1"/>
  <c r="DF550" i="1"/>
  <c r="DF552" i="1"/>
  <c r="DG552" i="1" s="1"/>
  <c r="DF554" i="1"/>
  <c r="DG554" i="1" s="1"/>
  <c r="DF562" i="1"/>
  <c r="DE562" i="1" s="1"/>
  <c r="DJ570" i="1"/>
  <c r="DJ578" i="1"/>
  <c r="DF586" i="1"/>
  <c r="DG586" i="1" s="1"/>
  <c r="DF614" i="1"/>
  <c r="DE614" i="1" s="1"/>
  <c r="DF688" i="1"/>
  <c r="DG688" i="1" s="1"/>
  <c r="DJ706" i="1"/>
  <c r="DJ740" i="1"/>
  <c r="DJ27" i="1"/>
  <c r="DF79" i="1"/>
  <c r="DG79" i="1" s="1"/>
  <c r="DF83" i="1"/>
  <c r="DE83" i="1" s="1"/>
  <c r="DF91" i="1"/>
  <c r="DG91" i="1" s="1"/>
  <c r="DF93" i="1"/>
  <c r="DE93" i="1" s="1"/>
  <c r="DF99" i="1"/>
  <c r="DG99" i="1" s="1"/>
  <c r="DJ105" i="1"/>
  <c r="DF107" i="1"/>
  <c r="DG107" i="1" s="1"/>
  <c r="DF109" i="1"/>
  <c r="DE109" i="1" s="1"/>
  <c r="DF123" i="1"/>
  <c r="DG123" i="1" s="1"/>
  <c r="DF125" i="1"/>
  <c r="DF131" i="1"/>
  <c r="DG131" i="1" s="1"/>
  <c r="DF139" i="1"/>
  <c r="DG139" i="1" s="1"/>
  <c r="DF141" i="1"/>
  <c r="DG141" i="1" s="1"/>
  <c r="DF9" i="1"/>
  <c r="DF17" i="1"/>
  <c r="DG17" i="1" s="1"/>
  <c r="DF448" i="1"/>
  <c r="DG448" i="1" s="1"/>
  <c r="DF456" i="1"/>
  <c r="DE456" i="1" s="1"/>
  <c r="DJ462" i="1"/>
  <c r="DF464" i="1"/>
  <c r="DE464" i="1" s="1"/>
  <c r="DF474" i="1"/>
  <c r="DE474" i="1" s="1"/>
  <c r="DF336" i="1"/>
  <c r="DG336" i="1" s="1"/>
  <c r="DF340" i="1"/>
  <c r="DE340" i="1" s="1"/>
  <c r="DF344" i="1"/>
  <c r="DG344" i="1" s="1"/>
  <c r="DF348" i="1"/>
  <c r="DE348" i="1" s="1"/>
  <c r="DF352" i="1"/>
  <c r="DG352" i="1" s="1"/>
  <c r="DF451" i="1"/>
  <c r="DG451" i="1" s="1"/>
  <c r="DF459" i="1"/>
  <c r="DF481" i="1"/>
  <c r="DE481" i="1" s="1"/>
  <c r="DF489" i="1"/>
  <c r="DF497" i="1"/>
  <c r="DE497" i="1" s="1"/>
  <c r="DF505" i="1"/>
  <c r="DE505" i="1" s="1"/>
  <c r="DF619" i="1"/>
  <c r="DE619" i="1" s="1"/>
  <c r="DF631" i="1"/>
  <c r="DF633" i="1"/>
  <c r="DF645" i="1"/>
  <c r="DF657" i="1"/>
  <c r="DE657" i="1" s="1"/>
  <c r="DF665" i="1"/>
  <c r="DE665" i="1" s="1"/>
  <c r="DF601" i="1"/>
  <c r="DE601" i="1" s="1"/>
  <c r="DF699" i="1"/>
  <c r="DE699" i="1" s="1"/>
  <c r="DF745" i="1"/>
  <c r="DG745" i="1" s="1"/>
  <c r="DF753" i="1"/>
  <c r="DG753" i="1" s="1"/>
  <c r="DF636" i="1"/>
  <c r="DG636" i="1" s="1"/>
  <c r="DF662" i="1"/>
  <c r="DG662" i="1" s="1"/>
  <c r="DF666" i="1"/>
  <c r="DG666" i="1" s="1"/>
  <c r="DF674" i="1"/>
  <c r="DE674" i="1" s="1"/>
  <c r="DJ714" i="1"/>
  <c r="DF678" i="1"/>
  <c r="DJ680" i="1"/>
  <c r="DF682" i="1"/>
  <c r="DE682" i="1" s="1"/>
  <c r="DF696" i="1"/>
  <c r="DE696" i="1" s="1"/>
  <c r="DJ698" i="1"/>
  <c r="DF700" i="1"/>
  <c r="DE700" i="1" s="1"/>
  <c r="DF770" i="1"/>
  <c r="DE770" i="1" s="1"/>
  <c r="DF774" i="1"/>
  <c r="DE774" i="1" s="1"/>
  <c r="DJ23" i="1"/>
  <c r="DJ31" i="1"/>
  <c r="DJ89" i="1"/>
  <c r="DJ121" i="1"/>
  <c r="DJ446" i="1"/>
  <c r="DJ454" i="1"/>
  <c r="DJ500" i="1"/>
  <c r="DJ355" i="1"/>
  <c r="DJ449" i="1"/>
  <c r="DJ473" i="1"/>
  <c r="DJ479" i="1"/>
  <c r="DJ511" i="1"/>
  <c r="DJ82" i="1"/>
  <c r="DJ88" i="1"/>
  <c r="DF98" i="1"/>
  <c r="DJ120" i="1"/>
  <c r="DF130" i="1"/>
  <c r="DG130" i="1" s="1"/>
  <c r="DJ149" i="1"/>
  <c r="DF513" i="1"/>
  <c r="DJ555" i="1"/>
  <c r="DJ563" i="1"/>
  <c r="DJ569" i="1"/>
  <c r="DJ587" i="1"/>
  <c r="DF14" i="1"/>
  <c r="DJ317" i="1"/>
  <c r="DJ341" i="1"/>
  <c r="DJ349" i="1"/>
  <c r="DJ683" i="1"/>
  <c r="DJ157" i="1"/>
  <c r="DJ380" i="1"/>
  <c r="DF703" i="1"/>
  <c r="DF8" i="1"/>
  <c r="DE8" i="1" s="1"/>
  <c r="DF174" i="1"/>
  <c r="DG174" i="1" s="1"/>
  <c r="DJ442" i="1"/>
  <c r="DJ595" i="1"/>
  <c r="DF761" i="1"/>
  <c r="DE761" i="1" s="1"/>
  <c r="DF739" i="1"/>
  <c r="DE739" i="1" s="1"/>
  <c r="DJ112" i="1"/>
  <c r="DF138" i="1"/>
  <c r="DG138" i="1" s="1"/>
  <c r="DF297" i="1"/>
  <c r="DG297" i="1" s="1"/>
  <c r="DF301" i="1"/>
  <c r="DE301" i="1" s="1"/>
  <c r="DJ301" i="1"/>
  <c r="DF309" i="1"/>
  <c r="DJ309" i="1"/>
  <c r="DF615" i="1"/>
  <c r="DE615" i="1" s="1"/>
  <c r="DJ767" i="1"/>
  <c r="DJ675" i="1"/>
  <c r="DJ689" i="1"/>
  <c r="DF524" i="1"/>
  <c r="DE524" i="1" s="1"/>
  <c r="DJ524" i="1"/>
  <c r="DF540" i="1"/>
  <c r="DF548" i="1"/>
  <c r="DG548" i="1" s="1"/>
  <c r="DF556" i="1"/>
  <c r="DF560" i="1"/>
  <c r="DG560" i="1" s="1"/>
  <c r="DJ560" i="1"/>
  <c r="DF564" i="1"/>
  <c r="DE564" i="1" s="1"/>
  <c r="DF572" i="1"/>
  <c r="DG572" i="1" s="1"/>
  <c r="DF580" i="1"/>
  <c r="DE580" i="1" s="1"/>
  <c r="DF584" i="1"/>
  <c r="DG584" i="1" s="1"/>
  <c r="DJ584" i="1"/>
  <c r="DF588" i="1"/>
  <c r="DG588" i="1" s="1"/>
  <c r="DF592" i="1"/>
  <c r="DG592" i="1" s="1"/>
  <c r="DJ592" i="1"/>
  <c r="DJ612" i="1"/>
  <c r="DJ618" i="1"/>
  <c r="DJ621" i="1"/>
  <c r="DJ648" i="1"/>
  <c r="DF677" i="1"/>
  <c r="DG677" i="1" s="1"/>
  <c r="DF708" i="1"/>
  <c r="DG708" i="1" s="1"/>
  <c r="DF716" i="1"/>
  <c r="DG716" i="1" s="1"/>
  <c r="DF726" i="1"/>
  <c r="DE726" i="1" s="1"/>
  <c r="DF748" i="1"/>
  <c r="DE748" i="1" s="1"/>
  <c r="DJ748" i="1"/>
  <c r="DJ756" i="1"/>
  <c r="DJ759" i="1"/>
  <c r="DF762" i="1"/>
  <c r="DG762" i="1" s="1"/>
  <c r="DF624" i="1"/>
  <c r="DG624" i="1" s="1"/>
  <c r="DJ630" i="1"/>
  <c r="DF632" i="1"/>
  <c r="DG632" i="1" s="1"/>
  <c r="DJ656" i="1"/>
  <c r="DJ659" i="1"/>
  <c r="DJ722" i="1"/>
  <c r="DJ729" i="1"/>
  <c r="DJ735" i="1"/>
  <c r="DJ358" i="1"/>
  <c r="DJ362" i="1"/>
  <c r="DJ366" i="1"/>
  <c r="DJ370" i="1"/>
  <c r="DJ374" i="1"/>
  <c r="DJ378" i="1"/>
  <c r="DJ382" i="1"/>
  <c r="DJ386" i="1"/>
  <c r="DJ390" i="1"/>
  <c r="DJ394" i="1"/>
  <c r="DJ398" i="1"/>
  <c r="DJ402" i="1"/>
  <c r="DJ406" i="1"/>
  <c r="DJ410" i="1"/>
  <c r="DJ414" i="1"/>
  <c r="DJ418" i="1"/>
  <c r="DJ422" i="1"/>
  <c r="DJ426" i="1"/>
  <c r="DJ430" i="1"/>
  <c r="DJ434" i="1"/>
  <c r="DJ438" i="1"/>
  <c r="DF536" i="1"/>
  <c r="DG536" i="1" s="1"/>
  <c r="DJ544" i="1"/>
  <c r="DJ552" i="1"/>
  <c r="DJ625" i="1"/>
  <c r="DF627" i="1"/>
  <c r="DG627" i="1" s="1"/>
  <c r="DJ638" i="1"/>
  <c r="DJ642" i="1"/>
  <c r="DJ644" i="1"/>
  <c r="DJ658" i="1"/>
  <c r="DJ690" i="1"/>
  <c r="DJ694" i="1"/>
  <c r="DJ730" i="1"/>
  <c r="DF518" i="1"/>
  <c r="DF526" i="1"/>
  <c r="DJ534" i="1"/>
  <c r="DJ97" i="1"/>
  <c r="DF101" i="1"/>
  <c r="DE101" i="1" s="1"/>
  <c r="DJ113" i="1"/>
  <c r="DF117" i="1"/>
  <c r="DE117" i="1" s="1"/>
  <c r="DJ129" i="1"/>
  <c r="DF133" i="1"/>
  <c r="DG133" i="1" s="1"/>
  <c r="DJ480" i="1"/>
  <c r="DJ486" i="1"/>
  <c r="DJ465" i="1"/>
  <c r="DJ471" i="1"/>
  <c r="DF106" i="1"/>
  <c r="DE106" i="1" s="1"/>
  <c r="DF122" i="1"/>
  <c r="DG122" i="1" s="1"/>
  <c r="DJ128" i="1"/>
  <c r="DJ531" i="1"/>
  <c r="DF573" i="1"/>
  <c r="DG573" i="1" s="1"/>
  <c r="DF655" i="1"/>
  <c r="DG655" i="1" s="1"/>
  <c r="DJ655" i="1"/>
  <c r="DF269" i="1"/>
  <c r="DG269" i="1" s="1"/>
  <c r="DJ269" i="1"/>
  <c r="DF273" i="1"/>
  <c r="DF277" i="1"/>
  <c r="DJ277" i="1"/>
  <c r="DF281" i="1"/>
  <c r="DF285" i="1"/>
  <c r="DG285" i="1" s="1"/>
  <c r="DJ285" i="1"/>
  <c r="DF289" i="1"/>
  <c r="DF293" i="1"/>
  <c r="DJ293" i="1"/>
  <c r="DF305" i="1"/>
  <c r="DF313" i="1"/>
  <c r="DJ325" i="1"/>
  <c r="DJ333" i="1"/>
  <c r="DJ647" i="1"/>
  <c r="DJ663" i="1"/>
  <c r="DF731" i="1"/>
  <c r="DG731" i="1" s="1"/>
  <c r="DJ747" i="1"/>
  <c r="DJ356" i="1"/>
  <c r="DJ364" i="1"/>
  <c r="DJ372" i="1"/>
  <c r="DJ388" i="1"/>
  <c r="DJ396" i="1"/>
  <c r="DJ404" i="1"/>
  <c r="DJ412" i="1"/>
  <c r="DJ420" i="1"/>
  <c r="DJ428" i="1"/>
  <c r="DJ436" i="1"/>
  <c r="DF649" i="1"/>
  <c r="DE649" i="1" s="1"/>
  <c r="DF681" i="1"/>
  <c r="DE681" i="1" s="1"/>
  <c r="DJ713" i="1"/>
  <c r="DF737" i="1"/>
  <c r="DF516" i="1"/>
  <c r="DJ155" i="1"/>
  <c r="DJ163" i="1"/>
  <c r="DP164" i="1"/>
  <c r="DJ360" i="1"/>
  <c r="DJ368" i="1"/>
  <c r="DJ376" i="1"/>
  <c r="DJ384" i="1"/>
  <c r="DJ392" i="1"/>
  <c r="DJ400" i="1"/>
  <c r="DJ408" i="1"/>
  <c r="DJ416" i="1"/>
  <c r="DJ424" i="1"/>
  <c r="DJ432" i="1"/>
  <c r="DJ440" i="1"/>
  <c r="DJ520" i="1"/>
  <c r="DJ540" i="1"/>
  <c r="DJ556" i="1"/>
  <c r="DF568" i="1"/>
  <c r="DJ574" i="1"/>
  <c r="DJ604" i="1"/>
  <c r="DJ651" i="1"/>
  <c r="DJ684" i="1"/>
  <c r="DJ693" i="1"/>
  <c r="DJ717" i="1"/>
  <c r="DJ726" i="1"/>
  <c r="DJ744" i="1"/>
  <c r="DF754" i="1"/>
  <c r="DE754" i="1" s="1"/>
  <c r="DJ588" i="1"/>
  <c r="DJ596" i="1"/>
  <c r="DJ607" i="1"/>
  <c r="DJ626" i="1"/>
  <c r="DJ637" i="1"/>
  <c r="DJ671" i="1"/>
  <c r="DJ702" i="1"/>
  <c r="DJ710" i="1"/>
  <c r="DJ725" i="1"/>
  <c r="DJ351" i="1"/>
  <c r="DJ598" i="1"/>
  <c r="DJ634" i="1"/>
  <c r="DJ742" i="1"/>
  <c r="DJ750" i="1"/>
  <c r="DJ758" i="1"/>
  <c r="DJ594" i="1"/>
  <c r="DJ734" i="1"/>
  <c r="DF356" i="1"/>
  <c r="DF360" i="1"/>
  <c r="DF364" i="1"/>
  <c r="DF368" i="1"/>
  <c r="DF372" i="1"/>
  <c r="DE372" i="1" s="1"/>
  <c r="DF376" i="1"/>
  <c r="DF380" i="1"/>
  <c r="DG380" i="1" s="1"/>
  <c r="DF384" i="1"/>
  <c r="DF388" i="1"/>
  <c r="DG388" i="1" s="1"/>
  <c r="DF392" i="1"/>
  <c r="DG392" i="1" s="1"/>
  <c r="DF396" i="1"/>
  <c r="DE396" i="1" s="1"/>
  <c r="DF400" i="1"/>
  <c r="DF404" i="1"/>
  <c r="DE404" i="1" s="1"/>
  <c r="DF408" i="1"/>
  <c r="DG408" i="1" s="1"/>
  <c r="DF412" i="1"/>
  <c r="DF416" i="1"/>
  <c r="DF420" i="1"/>
  <c r="DG420" i="1" s="1"/>
  <c r="DF424" i="1"/>
  <c r="DF428" i="1"/>
  <c r="DG428" i="1" s="1"/>
  <c r="DF432" i="1"/>
  <c r="DF436" i="1"/>
  <c r="DE436" i="1" s="1"/>
  <c r="DF440" i="1"/>
  <c r="DG440" i="1" s="1"/>
  <c r="DF442" i="1"/>
  <c r="DF618" i="1"/>
  <c r="DE618" i="1" s="1"/>
  <c r="DF648" i="1"/>
  <c r="DF656" i="1"/>
  <c r="DE656" i="1" s="1"/>
  <c r="DF702" i="1"/>
  <c r="DE702" i="1" s="1"/>
  <c r="DF744" i="1"/>
  <c r="DG744" i="1" s="1"/>
  <c r="DF147" i="1"/>
  <c r="DE147" i="1" s="1"/>
  <c r="DF698" i="1"/>
  <c r="DG698" i="1" s="1"/>
  <c r="DJ260" i="1"/>
  <c r="DF29" i="1"/>
  <c r="DE29" i="1" s="1"/>
  <c r="DF31" i="1"/>
  <c r="DE31" i="1" s="1"/>
  <c r="DF35" i="1"/>
  <c r="DE35" i="1" s="1"/>
  <c r="DJ79" i="1"/>
  <c r="DJ81" i="1"/>
  <c r="DJ85" i="1"/>
  <c r="DJ87" i="1"/>
  <c r="DJ91" i="1"/>
  <c r="DJ95" i="1"/>
  <c r="DF97" i="1"/>
  <c r="DE97" i="1" s="1"/>
  <c r="DJ99" i="1"/>
  <c r="DJ103" i="1"/>
  <c r="DF105" i="1"/>
  <c r="DJ107" i="1"/>
  <c r="DJ111" i="1"/>
  <c r="DJ119" i="1"/>
  <c r="DJ127" i="1"/>
  <c r="DF129" i="1"/>
  <c r="DG129" i="1" s="1"/>
  <c r="DJ131" i="1"/>
  <c r="DJ139" i="1"/>
  <c r="DF13" i="1"/>
  <c r="DF446" i="1"/>
  <c r="DE446" i="1" s="1"/>
  <c r="DF450" i="1"/>
  <c r="DF454" i="1"/>
  <c r="DG454" i="1" s="1"/>
  <c r="DF458" i="1"/>
  <c r="DJ464" i="1"/>
  <c r="DF466" i="1"/>
  <c r="DF468" i="1"/>
  <c r="DG468" i="1" s="1"/>
  <c r="DJ472" i="1"/>
  <c r="DF476" i="1"/>
  <c r="DE476" i="1" s="1"/>
  <c r="DJ478" i="1"/>
  <c r="DJ484" i="1"/>
  <c r="DF486" i="1"/>
  <c r="DG486" i="1" s="1"/>
  <c r="DJ490" i="1"/>
  <c r="DJ494" i="1"/>
  <c r="DJ498" i="1"/>
  <c r="DJ502" i="1"/>
  <c r="DJ508" i="1"/>
  <c r="DF510" i="1"/>
  <c r="DG510" i="1" s="1"/>
  <c r="DF15" i="1"/>
  <c r="DE15" i="1" s="1"/>
  <c r="DJ144" i="1"/>
  <c r="DJ146" i="1"/>
  <c r="DJ148" i="1"/>
  <c r="DJ152" i="1"/>
  <c r="DJ154" i="1"/>
  <c r="DJ156" i="1"/>
  <c r="DJ158" i="1"/>
  <c r="DJ160" i="1"/>
  <c r="DJ162" i="1"/>
  <c r="DF167" i="1"/>
  <c r="DG167" i="1" s="1"/>
  <c r="DF173" i="1"/>
  <c r="DG173" i="1" s="1"/>
  <c r="DF177" i="1"/>
  <c r="DE177" i="1" s="1"/>
  <c r="DF179" i="1"/>
  <c r="DG179" i="1" s="1"/>
  <c r="DF187" i="1"/>
  <c r="DG187" i="1" s="1"/>
  <c r="DJ266" i="1"/>
  <c r="DJ270" i="1"/>
  <c r="DJ274" i="1"/>
  <c r="DJ280" i="1"/>
  <c r="DJ286" i="1"/>
  <c r="DJ290" i="1"/>
  <c r="DJ296" i="1"/>
  <c r="DJ298" i="1"/>
  <c r="DJ302" i="1"/>
  <c r="DJ306" i="1"/>
  <c r="DJ322" i="1"/>
  <c r="DJ338" i="1"/>
  <c r="DJ346" i="1"/>
  <c r="DJ354" i="1"/>
  <c r="DJ365" i="1"/>
  <c r="DJ367" i="1"/>
  <c r="DJ369" i="1"/>
  <c r="DJ371" i="1"/>
  <c r="DJ373" i="1"/>
  <c r="DJ381" i="1"/>
  <c r="DJ383" i="1"/>
  <c r="DJ391" i="1"/>
  <c r="DJ393" i="1"/>
  <c r="DJ395" i="1"/>
  <c r="DJ397" i="1"/>
  <c r="DJ399" i="1"/>
  <c r="DJ401" i="1"/>
  <c r="DJ403" i="1"/>
  <c r="DJ405" i="1"/>
  <c r="DJ409" i="1"/>
  <c r="DJ411" i="1"/>
  <c r="DJ413" i="1"/>
  <c r="DJ415" i="1"/>
  <c r="DJ419" i="1"/>
  <c r="DJ421" i="1"/>
  <c r="DJ427" i="1"/>
  <c r="DJ429" i="1"/>
  <c r="DJ435" i="1"/>
  <c r="DJ437" i="1"/>
  <c r="DJ445" i="1"/>
  <c r="DJ447" i="1"/>
  <c r="DJ459" i="1"/>
  <c r="DF461" i="1"/>
  <c r="DG461" i="1" s="1"/>
  <c r="DJ463" i="1"/>
  <c r="DF465" i="1"/>
  <c r="DG465" i="1" s="1"/>
  <c r="DJ467" i="1"/>
  <c r="DJ469" i="1"/>
  <c r="DF483" i="1"/>
  <c r="DJ485" i="1"/>
  <c r="DF487" i="1"/>
  <c r="DF491" i="1"/>
  <c r="DE491" i="1" s="1"/>
  <c r="DF503" i="1"/>
  <c r="DG503" i="1" s="1"/>
  <c r="DJ507" i="1"/>
  <c r="DF509" i="1"/>
  <c r="DE509" i="1" s="1"/>
  <c r="DJ28" i="1"/>
  <c r="DJ10" i="1"/>
  <c r="DF78" i="1"/>
  <c r="DG78" i="1" s="1"/>
  <c r="DF80" i="1"/>
  <c r="DF82" i="1"/>
  <c r="DG82" i="1" s="1"/>
  <c r="DF84" i="1"/>
  <c r="DJ86" i="1"/>
  <c r="DF88" i="1"/>
  <c r="DG88" i="1" s="1"/>
  <c r="DJ90" i="1"/>
  <c r="DF92" i="1"/>
  <c r="DG92" i="1" s="1"/>
  <c r="DJ94" i="1"/>
  <c r="DF96" i="1"/>
  <c r="DG96" i="1" s="1"/>
  <c r="DJ98" i="1"/>
  <c r="DF100" i="1"/>
  <c r="DG100" i="1" s="1"/>
  <c r="DJ102" i="1"/>
  <c r="DF104" i="1"/>
  <c r="DG104" i="1" s="1"/>
  <c r="DJ106" i="1"/>
  <c r="DF108" i="1"/>
  <c r="DG108" i="1" s="1"/>
  <c r="DJ110" i="1"/>
  <c r="DF112" i="1"/>
  <c r="DG112" i="1" s="1"/>
  <c r="DJ114" i="1"/>
  <c r="DF116" i="1"/>
  <c r="DG116" i="1" s="1"/>
  <c r="DJ118" i="1"/>
  <c r="DF120" i="1"/>
  <c r="DG120" i="1" s="1"/>
  <c r="DJ122" i="1"/>
  <c r="DF124" i="1"/>
  <c r="DG124" i="1" s="1"/>
  <c r="DJ126" i="1"/>
  <c r="DF128" i="1"/>
  <c r="DG128" i="1" s="1"/>
  <c r="DJ130" i="1"/>
  <c r="DF132" i="1"/>
  <c r="DG132" i="1" s="1"/>
  <c r="DJ134" i="1"/>
  <c r="DF136" i="1"/>
  <c r="DG136" i="1" s="1"/>
  <c r="DJ138" i="1"/>
  <c r="DF140" i="1"/>
  <c r="DG140" i="1" s="1"/>
  <c r="DJ142" i="1"/>
  <c r="DF145" i="1"/>
  <c r="DF149" i="1"/>
  <c r="DE149" i="1" s="1"/>
  <c r="DF153" i="1"/>
  <c r="DG153" i="1" s="1"/>
  <c r="DJ515" i="1"/>
  <c r="DJ517" i="1"/>
  <c r="DF519" i="1"/>
  <c r="DJ521" i="1"/>
  <c r="DF523" i="1"/>
  <c r="DG523" i="1" s="1"/>
  <c r="DJ525" i="1"/>
  <c r="DF527" i="1"/>
  <c r="DG527" i="1" s="1"/>
  <c r="DJ529" i="1"/>
  <c r="DF531" i="1"/>
  <c r="DG531" i="1" s="1"/>
  <c r="DF533" i="1"/>
  <c r="DE533" i="1" s="1"/>
  <c r="DJ535" i="1"/>
  <c r="DF537" i="1"/>
  <c r="DE537" i="1" s="1"/>
  <c r="DJ539" i="1"/>
  <c r="DJ541" i="1"/>
  <c r="DF543" i="1"/>
  <c r="DG543" i="1" s="1"/>
  <c r="DJ545" i="1"/>
  <c r="DF547" i="1"/>
  <c r="DG547" i="1" s="1"/>
  <c r="DJ549" i="1"/>
  <c r="DF551" i="1"/>
  <c r="DG551" i="1" s="1"/>
  <c r="DJ553" i="1"/>
  <c r="DF555" i="1"/>
  <c r="DG555" i="1" s="1"/>
  <c r="DJ557" i="1"/>
  <c r="DF559" i="1"/>
  <c r="DG559" i="1" s="1"/>
  <c r="DJ561" i="1"/>
  <c r="DF563" i="1"/>
  <c r="DG563" i="1" s="1"/>
  <c r="DF565" i="1"/>
  <c r="DJ567" i="1"/>
  <c r="DF569" i="1"/>
  <c r="DG569" i="1" s="1"/>
  <c r="DJ571" i="1"/>
  <c r="DJ575" i="1"/>
  <c r="DF577" i="1"/>
  <c r="DG577" i="1" s="1"/>
  <c r="DJ579" i="1"/>
  <c r="DF581" i="1"/>
  <c r="DG581" i="1" s="1"/>
  <c r="DJ583" i="1"/>
  <c r="DJ585" i="1"/>
  <c r="DF587" i="1"/>
  <c r="DE587" i="1" s="1"/>
  <c r="DJ589" i="1"/>
  <c r="DF591" i="1"/>
  <c r="DJ609" i="1"/>
  <c r="DJ623" i="1"/>
  <c r="DJ635" i="1"/>
  <c r="DJ661" i="1"/>
  <c r="DJ14" i="1"/>
  <c r="DJ168" i="1"/>
  <c r="DJ172" i="1"/>
  <c r="DJ176" i="1"/>
  <c r="DJ180" i="1"/>
  <c r="DJ184" i="1"/>
  <c r="DF317" i="1"/>
  <c r="DE317" i="1" s="1"/>
  <c r="DF321" i="1"/>
  <c r="DE321" i="1" s="1"/>
  <c r="DF325" i="1"/>
  <c r="DF329" i="1"/>
  <c r="DF333" i="1"/>
  <c r="DF337" i="1"/>
  <c r="DE337" i="1" s="1"/>
  <c r="DF341" i="1"/>
  <c r="DF345" i="1"/>
  <c r="DG345" i="1" s="1"/>
  <c r="DF349" i="1"/>
  <c r="DF353" i="1"/>
  <c r="DE353" i="1" s="1"/>
  <c r="DJ593" i="1"/>
  <c r="DF603" i="1"/>
  <c r="DJ605" i="1"/>
  <c r="DF611" i="1"/>
  <c r="DE611" i="1" s="1"/>
  <c r="DJ613" i="1"/>
  <c r="DJ617" i="1"/>
  <c r="DJ619" i="1"/>
  <c r="DF625" i="1"/>
  <c r="DG625" i="1" s="1"/>
  <c r="DJ627" i="1"/>
  <c r="DJ631" i="1"/>
  <c r="DJ639" i="1"/>
  <c r="DF641" i="1"/>
  <c r="DG641" i="1" s="1"/>
  <c r="DJ643" i="1"/>
  <c r="DJ645" i="1"/>
  <c r="DF647" i="1"/>
  <c r="DE647" i="1" s="1"/>
  <c r="DJ657" i="1"/>
  <c r="DJ665" i="1"/>
  <c r="DF667" i="1"/>
  <c r="DG667" i="1" s="1"/>
  <c r="DJ669" i="1"/>
  <c r="DF671" i="1"/>
  <c r="DE671" i="1" s="1"/>
  <c r="DJ677" i="1"/>
  <c r="DJ681" i="1"/>
  <c r="DF683" i="1"/>
  <c r="DE683" i="1" s="1"/>
  <c r="DJ685" i="1"/>
  <c r="DJ691" i="1"/>
  <c r="DF697" i="1"/>
  <c r="DE697" i="1" s="1"/>
  <c r="DJ699" i="1"/>
  <c r="DF701" i="1"/>
  <c r="DE701" i="1" s="1"/>
  <c r="DJ703" i="1"/>
  <c r="DF705" i="1"/>
  <c r="DE705" i="1" s="1"/>
  <c r="DJ719" i="1"/>
  <c r="DF721" i="1"/>
  <c r="DG721" i="1" s="1"/>
  <c r="DJ723" i="1"/>
  <c r="DJ737" i="1"/>
  <c r="DJ741" i="1"/>
  <c r="DF755" i="1"/>
  <c r="DE755" i="1" s="1"/>
  <c r="DJ757" i="1"/>
  <c r="DF759" i="1"/>
  <c r="DF763" i="1"/>
  <c r="DG763" i="1" s="1"/>
  <c r="DJ765" i="1"/>
  <c r="DF767" i="1"/>
  <c r="DG767" i="1" s="1"/>
  <c r="DJ769" i="1"/>
  <c r="DF771" i="1"/>
  <c r="DG771" i="1" s="1"/>
  <c r="DJ773" i="1"/>
  <c r="DF775" i="1"/>
  <c r="DG775" i="1" s="1"/>
  <c r="DJ777" i="1"/>
  <c r="DJ597" i="1"/>
  <c r="DJ601" i="1"/>
  <c r="DJ649" i="1"/>
  <c r="DJ653" i="1"/>
  <c r="DJ673" i="1"/>
  <c r="DF725" i="1"/>
  <c r="DE725" i="1" s="1"/>
  <c r="DJ731" i="1"/>
  <c r="DF743" i="1"/>
  <c r="DG743" i="1" s="1"/>
  <c r="DJ745" i="1"/>
  <c r="DF747" i="1"/>
  <c r="DG747" i="1" s="1"/>
  <c r="DJ749" i="1"/>
  <c r="DJ753" i="1"/>
  <c r="DJ761" i="1"/>
  <c r="DJ22" i="1"/>
  <c r="DJ32" i="1"/>
  <c r="DF161" i="1"/>
  <c r="DE161" i="1" s="1"/>
  <c r="DF595" i="1"/>
  <c r="DG595" i="1" s="1"/>
  <c r="DF621" i="1"/>
  <c r="DG621" i="1" s="1"/>
  <c r="DF659" i="1"/>
  <c r="DG659" i="1" s="1"/>
  <c r="DF23" i="1"/>
  <c r="DG23" i="1" s="1"/>
  <c r="DF25" i="1"/>
  <c r="DE25" i="1" s="1"/>
  <c r="DF27" i="1"/>
  <c r="DG27" i="1" s="1"/>
  <c r="DF33" i="1"/>
  <c r="DE33" i="1" s="1"/>
  <c r="DF37" i="1"/>
  <c r="DG37" i="1" s="1"/>
  <c r="DJ83" i="1"/>
  <c r="DF89" i="1"/>
  <c r="DE89" i="1" s="1"/>
  <c r="DF113" i="1"/>
  <c r="DJ115" i="1"/>
  <c r="DF121" i="1"/>
  <c r="DG121" i="1" s="1"/>
  <c r="DJ123" i="1"/>
  <c r="DJ135" i="1"/>
  <c r="DF137" i="1"/>
  <c r="DG137" i="1" s="1"/>
  <c r="DF143" i="1"/>
  <c r="DE143" i="1" s="1"/>
  <c r="DJ448" i="1"/>
  <c r="DJ452" i="1"/>
  <c r="DJ456" i="1"/>
  <c r="DJ460" i="1"/>
  <c r="DF462" i="1"/>
  <c r="DJ470" i="1"/>
  <c r="DJ474" i="1"/>
  <c r="DF7" i="1"/>
  <c r="DJ150" i="1"/>
  <c r="DF165" i="1"/>
  <c r="DG165" i="1" s="1"/>
  <c r="DF169" i="1"/>
  <c r="DG169" i="1" s="1"/>
  <c r="DF171" i="1"/>
  <c r="DG171" i="1" s="1"/>
  <c r="DF175" i="1"/>
  <c r="DE175" i="1" s="1"/>
  <c r="DF181" i="1"/>
  <c r="DG181" i="1" s="1"/>
  <c r="DF183" i="1"/>
  <c r="DG183" i="1" s="1"/>
  <c r="DF185" i="1"/>
  <c r="DG185" i="1" s="1"/>
  <c r="DJ268" i="1"/>
  <c r="DJ272" i="1"/>
  <c r="DJ276" i="1"/>
  <c r="DJ278" i="1"/>
  <c r="DJ282" i="1"/>
  <c r="DJ284" i="1"/>
  <c r="DJ288" i="1"/>
  <c r="DJ292" i="1"/>
  <c r="DJ294" i="1"/>
  <c r="DJ300" i="1"/>
  <c r="DJ310" i="1"/>
  <c r="DJ314" i="1"/>
  <c r="DJ318" i="1"/>
  <c r="DJ326" i="1"/>
  <c r="DJ330" i="1"/>
  <c r="DJ334" i="1"/>
  <c r="DJ342" i="1"/>
  <c r="DJ350" i="1"/>
  <c r="DJ357" i="1"/>
  <c r="DJ359" i="1"/>
  <c r="DJ361" i="1"/>
  <c r="DJ363" i="1"/>
  <c r="DJ375" i="1"/>
  <c r="DJ377" i="1"/>
  <c r="DJ379" i="1"/>
  <c r="DJ385" i="1"/>
  <c r="DJ387" i="1"/>
  <c r="DJ389" i="1"/>
  <c r="DJ407" i="1"/>
  <c r="DJ417" i="1"/>
  <c r="DJ423" i="1"/>
  <c r="DJ425" i="1"/>
  <c r="DJ431" i="1"/>
  <c r="DJ433" i="1"/>
  <c r="DJ439" i="1"/>
  <c r="DJ441" i="1"/>
  <c r="DJ443" i="1"/>
  <c r="DF449" i="1"/>
  <c r="DG449" i="1" s="1"/>
  <c r="DJ451" i="1"/>
  <c r="DF453" i="1"/>
  <c r="DE453" i="1" s="1"/>
  <c r="DJ455" i="1"/>
  <c r="DF457" i="1"/>
  <c r="DG457" i="1" s="1"/>
  <c r="DF471" i="1"/>
  <c r="DE471" i="1" s="1"/>
  <c r="DF473" i="1"/>
  <c r="DG473" i="1" s="1"/>
  <c r="DF475" i="1"/>
  <c r="DE475" i="1" s="1"/>
  <c r="DJ477" i="1"/>
  <c r="DF479" i="1"/>
  <c r="DG479" i="1" s="1"/>
  <c r="DJ481" i="1"/>
  <c r="DF495" i="1"/>
  <c r="DG495" i="1" s="1"/>
  <c r="DF499" i="1"/>
  <c r="DJ24" i="1"/>
  <c r="DJ30" i="1"/>
  <c r="DJ34" i="1"/>
  <c r="DJ7" i="1"/>
  <c r="DJ11" i="1"/>
  <c r="DJ15" i="1"/>
  <c r="DJ19" i="1"/>
  <c r="DJ25" i="1"/>
  <c r="DJ29" i="1"/>
  <c r="DF30" i="1"/>
  <c r="DG30" i="1" s="1"/>
  <c r="DJ33" i="1"/>
  <c r="DF34" i="1"/>
  <c r="DJ37" i="1"/>
  <c r="DF146" i="1"/>
  <c r="DE146" i="1" s="1"/>
  <c r="DF150" i="1"/>
  <c r="DE150" i="1" s="1"/>
  <c r="DF152" i="1"/>
  <c r="DE152" i="1" s="1"/>
  <c r="DF156" i="1"/>
  <c r="DG156" i="1" s="1"/>
  <c r="DF160" i="1"/>
  <c r="DE160" i="1" s="1"/>
  <c r="DJ80" i="1"/>
  <c r="DF81" i="1"/>
  <c r="DG81" i="1" s="1"/>
  <c r="DJ84" i="1"/>
  <c r="DF85" i="1"/>
  <c r="DG85" i="1" s="1"/>
  <c r="DJ167" i="1"/>
  <c r="DJ171" i="1"/>
  <c r="DJ175" i="1"/>
  <c r="DJ179" i="1"/>
  <c r="DJ183" i="1"/>
  <c r="DJ187" i="1"/>
  <c r="DF86" i="1"/>
  <c r="DG86" i="1" s="1"/>
  <c r="DJ92" i="1"/>
  <c r="DF94" i="1"/>
  <c r="DG94" i="1" s="1"/>
  <c r="DJ100" i="1"/>
  <c r="DF102" i="1"/>
  <c r="DG102" i="1" s="1"/>
  <c r="DJ108" i="1"/>
  <c r="DF110" i="1"/>
  <c r="DG110" i="1" s="1"/>
  <c r="DJ116" i="1"/>
  <c r="DF118" i="1"/>
  <c r="DG118" i="1" s="1"/>
  <c r="DJ124" i="1"/>
  <c r="DF126" i="1"/>
  <c r="DG126" i="1" s="1"/>
  <c r="DJ132" i="1"/>
  <c r="DF134" i="1"/>
  <c r="DJ140" i="1"/>
  <c r="DF142" i="1"/>
  <c r="DE142" i="1" s="1"/>
  <c r="DF87" i="1"/>
  <c r="DG87" i="1" s="1"/>
  <c r="DJ93" i="1"/>
  <c r="DF95" i="1"/>
  <c r="DG95" i="1" s="1"/>
  <c r="DJ101" i="1"/>
  <c r="DF103" i="1"/>
  <c r="DG103" i="1" s="1"/>
  <c r="DJ109" i="1"/>
  <c r="DF111" i="1"/>
  <c r="DG111" i="1" s="1"/>
  <c r="DJ117" i="1"/>
  <c r="DF119" i="1"/>
  <c r="DG119" i="1" s="1"/>
  <c r="DJ125" i="1"/>
  <c r="DF127" i="1"/>
  <c r="DG127" i="1" s="1"/>
  <c r="DJ133" i="1"/>
  <c r="DF135" i="1"/>
  <c r="DG135" i="1" s="1"/>
  <c r="DJ141" i="1"/>
  <c r="DF357" i="1"/>
  <c r="DE357" i="1" s="1"/>
  <c r="DF359" i="1"/>
  <c r="DE359" i="1" s="1"/>
  <c r="DF365" i="1"/>
  <c r="DG365" i="1" s="1"/>
  <c r="DF367" i="1"/>
  <c r="DF373" i="1"/>
  <c r="DF375" i="1"/>
  <c r="DE375" i="1" s="1"/>
  <c r="DF381" i="1"/>
  <c r="DG381" i="1" s="1"/>
  <c r="DF383" i="1"/>
  <c r="DE383" i="1" s="1"/>
  <c r="DF389" i="1"/>
  <c r="DF391" i="1"/>
  <c r="DF397" i="1"/>
  <c r="DG397" i="1" s="1"/>
  <c r="DF399" i="1"/>
  <c r="DF405" i="1"/>
  <c r="DF407" i="1"/>
  <c r="DG407" i="1" s="1"/>
  <c r="DF413" i="1"/>
  <c r="DF415" i="1"/>
  <c r="DG415" i="1" s="1"/>
  <c r="DF421" i="1"/>
  <c r="DF423" i="1"/>
  <c r="DF429" i="1"/>
  <c r="DG429" i="1" s="1"/>
  <c r="DF431" i="1"/>
  <c r="DF437" i="1"/>
  <c r="DF439" i="1"/>
  <c r="DE439" i="1" s="1"/>
  <c r="DF443" i="1"/>
  <c r="DE443" i="1" s="1"/>
  <c r="DF445" i="1"/>
  <c r="DG445" i="1" s="1"/>
  <c r="DJ450" i="1"/>
  <c r="DF452" i="1"/>
  <c r="DG452" i="1" s="1"/>
  <c r="DJ458" i="1"/>
  <c r="DF460" i="1"/>
  <c r="DG460" i="1" s="1"/>
  <c r="DJ466" i="1"/>
  <c r="DF469" i="1"/>
  <c r="DE469" i="1" s="1"/>
  <c r="DJ475" i="1"/>
  <c r="DF477" i="1"/>
  <c r="DE477" i="1" s="1"/>
  <c r="DJ483" i="1"/>
  <c r="DF484" i="1"/>
  <c r="DE484" i="1" s="1"/>
  <c r="DF270" i="1"/>
  <c r="DG270" i="1" s="1"/>
  <c r="DF272" i="1"/>
  <c r="DE272" i="1" s="1"/>
  <c r="DF278" i="1"/>
  <c r="DG278" i="1" s="1"/>
  <c r="DF280" i="1"/>
  <c r="DG280" i="1" s="1"/>
  <c r="DF286" i="1"/>
  <c r="DG286" i="1" s="1"/>
  <c r="DF288" i="1"/>
  <c r="DE288" i="1" s="1"/>
  <c r="DF294" i="1"/>
  <c r="DG294" i="1" s="1"/>
  <c r="DF296" i="1"/>
  <c r="DG296" i="1" s="1"/>
  <c r="DF302" i="1"/>
  <c r="DG302" i="1" s="1"/>
  <c r="DF306" i="1"/>
  <c r="DE306" i="1" s="1"/>
  <c r="DF310" i="1"/>
  <c r="DG310" i="1" s="1"/>
  <c r="DF314" i="1"/>
  <c r="DE314" i="1" s="1"/>
  <c r="DF318" i="1"/>
  <c r="DE318" i="1" s="1"/>
  <c r="DF322" i="1"/>
  <c r="DG322" i="1" s="1"/>
  <c r="DF326" i="1"/>
  <c r="DG326" i="1" s="1"/>
  <c r="DF330" i="1"/>
  <c r="DG330" i="1" s="1"/>
  <c r="DF334" i="1"/>
  <c r="DE334" i="1" s="1"/>
  <c r="DF338" i="1"/>
  <c r="DE338" i="1" s="1"/>
  <c r="DF342" i="1"/>
  <c r="DG342" i="1" s="1"/>
  <c r="DF346" i="1"/>
  <c r="DE346" i="1" s="1"/>
  <c r="DF350" i="1"/>
  <c r="DE350" i="1" s="1"/>
  <c r="DF354" i="1"/>
  <c r="DG354" i="1" s="1"/>
  <c r="DF447" i="1"/>
  <c r="DJ453" i="1"/>
  <c r="DF455" i="1"/>
  <c r="DJ461" i="1"/>
  <c r="DF463" i="1"/>
  <c r="DE463" i="1" s="1"/>
  <c r="DJ468" i="1"/>
  <c r="DF470" i="1"/>
  <c r="DE470" i="1" s="1"/>
  <c r="DJ476" i="1"/>
  <c r="DF478" i="1"/>
  <c r="DF482" i="1"/>
  <c r="DE482" i="1" s="1"/>
  <c r="DJ488" i="1"/>
  <c r="DF493" i="1"/>
  <c r="DG493" i="1" s="1"/>
  <c r="DJ496" i="1"/>
  <c r="DF501" i="1"/>
  <c r="DE501" i="1" s="1"/>
  <c r="DJ504" i="1"/>
  <c r="DJ533" i="1"/>
  <c r="DF535" i="1"/>
  <c r="DF585" i="1"/>
  <c r="DJ591" i="1"/>
  <c r="DJ599" i="1"/>
  <c r="DF623" i="1"/>
  <c r="DE623" i="1" s="1"/>
  <c r="DF661" i="1"/>
  <c r="DG661" i="1" s="1"/>
  <c r="DF506" i="1"/>
  <c r="DJ512" i="1"/>
  <c r="DF515" i="1"/>
  <c r="DG515" i="1" s="1"/>
  <c r="DJ519" i="1"/>
  <c r="DF521" i="1"/>
  <c r="DG521" i="1" s="1"/>
  <c r="DJ527" i="1"/>
  <c r="DF529" i="1"/>
  <c r="DG529" i="1" s="1"/>
  <c r="DJ543" i="1"/>
  <c r="DF545" i="1"/>
  <c r="DG545" i="1" s="1"/>
  <c r="DJ551" i="1"/>
  <c r="DF553" i="1"/>
  <c r="DG553" i="1" s="1"/>
  <c r="DJ559" i="1"/>
  <c r="DF561" i="1"/>
  <c r="DG561" i="1" s="1"/>
  <c r="DJ565" i="1"/>
  <c r="DF567" i="1"/>
  <c r="DG567" i="1" s="1"/>
  <c r="DJ573" i="1"/>
  <c r="DF575" i="1"/>
  <c r="DG575" i="1" s="1"/>
  <c r="DJ581" i="1"/>
  <c r="DF583" i="1"/>
  <c r="DG583" i="1" s="1"/>
  <c r="DJ18" i="1"/>
  <c r="DJ26" i="1"/>
  <c r="DJ36" i="1"/>
  <c r="DF157" i="1"/>
  <c r="DE157" i="1" s="1"/>
  <c r="DF687" i="1"/>
  <c r="DE687" i="1" s="1"/>
  <c r="DJ8" i="1"/>
  <c r="DJ166" i="1"/>
  <c r="DJ170" i="1"/>
  <c r="DJ174" i="1"/>
  <c r="DJ178" i="1"/>
  <c r="DJ182" i="1"/>
  <c r="DJ186" i="1"/>
  <c r="DJ200" i="1"/>
  <c r="DJ204" i="1"/>
  <c r="DJ208" i="1"/>
  <c r="DJ212" i="1"/>
  <c r="DJ216" i="1"/>
  <c r="DJ220" i="1"/>
  <c r="DJ224" i="1"/>
  <c r="DJ228" i="1"/>
  <c r="DJ232" i="1"/>
  <c r="DJ236" i="1"/>
  <c r="DJ240" i="1"/>
  <c r="DJ244" i="1"/>
  <c r="DJ248" i="1"/>
  <c r="DJ252" i="1"/>
  <c r="DJ256" i="1"/>
  <c r="DF514" i="1"/>
  <c r="DJ518" i="1"/>
  <c r="DJ522" i="1"/>
  <c r="DJ526" i="1"/>
  <c r="DJ530" i="1"/>
  <c r="DJ542" i="1"/>
  <c r="DJ546" i="1"/>
  <c r="DJ550" i="1"/>
  <c r="DJ554" i="1"/>
  <c r="DJ558" i="1"/>
  <c r="DJ562" i="1"/>
  <c r="DF566" i="1"/>
  <c r="DE566" i="1" s="1"/>
  <c r="DJ568" i="1"/>
  <c r="DF570" i="1"/>
  <c r="DG570" i="1" s="1"/>
  <c r="DJ572" i="1"/>
  <c r="DF574" i="1"/>
  <c r="DE574" i="1" s="1"/>
  <c r="DJ576" i="1"/>
  <c r="DF578" i="1"/>
  <c r="DJ580" i="1"/>
  <c r="DF582" i="1"/>
  <c r="DE582" i="1" s="1"/>
  <c r="DF604" i="1"/>
  <c r="DG604" i="1" s="1"/>
  <c r="DJ606" i="1"/>
  <c r="DJ610" i="1"/>
  <c r="DF612" i="1"/>
  <c r="DE612" i="1" s="1"/>
  <c r="DJ614" i="1"/>
  <c r="DF616" i="1"/>
  <c r="DJ636" i="1"/>
  <c r="DF651" i="1"/>
  <c r="DG651" i="1" s="1"/>
  <c r="DF663" i="1"/>
  <c r="DE663" i="1" s="1"/>
  <c r="DF668" i="1"/>
  <c r="DE668" i="1" s="1"/>
  <c r="DJ674" i="1"/>
  <c r="DJ678" i="1"/>
  <c r="DF680" i="1"/>
  <c r="DE680" i="1" s="1"/>
  <c r="DJ682" i="1"/>
  <c r="DF684" i="1"/>
  <c r="DG684" i="1" s="1"/>
  <c r="DF689" i="1"/>
  <c r="DG689" i="1" s="1"/>
  <c r="DF693" i="1"/>
  <c r="DG693" i="1" s="1"/>
  <c r="DJ695" i="1"/>
  <c r="DJ707" i="1"/>
  <c r="DF709" i="1"/>
  <c r="DG709" i="1" s="1"/>
  <c r="DJ711" i="1"/>
  <c r="DF713" i="1"/>
  <c r="DE713" i="1" s="1"/>
  <c r="DJ715" i="1"/>
  <c r="DF717" i="1"/>
  <c r="DE717" i="1" s="1"/>
  <c r="DF722" i="1"/>
  <c r="DE722" i="1" s="1"/>
  <c r="DJ732" i="1"/>
  <c r="DF735" i="1"/>
  <c r="DE735" i="1" s="1"/>
  <c r="DF751" i="1"/>
  <c r="DE751" i="1" s="1"/>
  <c r="DJ754" i="1"/>
  <c r="DF756" i="1"/>
  <c r="DG756" i="1" s="1"/>
  <c r="DJ762" i="1"/>
  <c r="DF768" i="1"/>
  <c r="DG768" i="1" s="1"/>
  <c r="DJ770" i="1"/>
  <c r="DJ532" i="1"/>
  <c r="DF534" i="1"/>
  <c r="DE534" i="1" s="1"/>
  <c r="DJ536" i="1"/>
  <c r="DF538" i="1"/>
  <c r="DJ564" i="1"/>
  <c r="DJ586" i="1"/>
  <c r="DJ590" i="1"/>
  <c r="DF596" i="1"/>
  <c r="DG596" i="1" s="1"/>
  <c r="DF600" i="1"/>
  <c r="DE600" i="1" s="1"/>
  <c r="DF607" i="1"/>
  <c r="DE607" i="1" s="1"/>
  <c r="DJ624" i="1"/>
  <c r="DJ628" i="1"/>
  <c r="DJ632" i="1"/>
  <c r="DF652" i="1"/>
  <c r="DE652" i="1" s="1"/>
  <c r="DJ662" i="1"/>
  <c r="DJ666" i="1"/>
  <c r="DF675" i="1"/>
  <c r="DE675" i="1" s="1"/>
  <c r="DJ688" i="1"/>
  <c r="DJ696" i="1"/>
  <c r="DJ700" i="1"/>
  <c r="DF706" i="1"/>
  <c r="DE706" i="1" s="1"/>
  <c r="DJ708" i="1"/>
  <c r="DF710" i="1"/>
  <c r="DJ712" i="1"/>
  <c r="DF714" i="1"/>
  <c r="DE714" i="1" s="1"/>
  <c r="DJ716" i="1"/>
  <c r="DJ727" i="1"/>
  <c r="DF729" i="1"/>
  <c r="DE729" i="1" s="1"/>
  <c r="DF736" i="1"/>
  <c r="DF740" i="1"/>
  <c r="DG740" i="1" s="1"/>
  <c r="DF752" i="1"/>
  <c r="DE752" i="1" s="1"/>
  <c r="DJ774" i="1"/>
  <c r="DF355" i="1"/>
  <c r="DE355" i="1" s="1"/>
  <c r="DF480" i="1"/>
  <c r="DG480" i="1" s="1"/>
  <c r="DF485" i="1"/>
  <c r="DE485" i="1" s="1"/>
  <c r="DF488" i="1"/>
  <c r="DE488" i="1" s="1"/>
  <c r="DF490" i="1"/>
  <c r="DE490" i="1" s="1"/>
  <c r="DF492" i="1"/>
  <c r="DF494" i="1"/>
  <c r="DF496" i="1"/>
  <c r="DE496" i="1" s="1"/>
  <c r="DF498" i="1"/>
  <c r="DG498" i="1" s="1"/>
  <c r="DF500" i="1"/>
  <c r="DE500" i="1" s="1"/>
  <c r="DF502" i="1"/>
  <c r="DF504" i="1"/>
  <c r="DF507" i="1"/>
  <c r="DF508" i="1"/>
  <c r="DG508" i="1" s="1"/>
  <c r="DF511" i="1"/>
  <c r="DG511" i="1" s="1"/>
  <c r="DF512" i="1"/>
  <c r="DG512" i="1" s="1"/>
  <c r="DJ264" i="1"/>
  <c r="DJ482" i="1"/>
  <c r="DJ487" i="1"/>
  <c r="DJ489" i="1"/>
  <c r="DJ491" i="1"/>
  <c r="DJ493" i="1"/>
  <c r="DJ495" i="1"/>
  <c r="DJ497" i="1"/>
  <c r="DJ499" i="1"/>
  <c r="DJ501" i="1"/>
  <c r="DJ503" i="1"/>
  <c r="DJ505" i="1"/>
  <c r="DJ506" i="1"/>
  <c r="DJ509" i="1"/>
  <c r="DJ510" i="1"/>
  <c r="DJ513" i="1"/>
  <c r="DE164" i="1"/>
  <c r="DJ258" i="1"/>
  <c r="DJ304" i="1"/>
  <c r="DJ308" i="1"/>
  <c r="DJ312" i="1"/>
  <c r="DJ316" i="1"/>
  <c r="DJ320" i="1"/>
  <c r="DJ324" i="1"/>
  <c r="DJ328" i="1"/>
  <c r="DJ332" i="1"/>
  <c r="DJ336" i="1"/>
  <c r="DJ340" i="1"/>
  <c r="DJ344" i="1"/>
  <c r="DJ348" i="1"/>
  <c r="DJ352" i="1"/>
  <c r="DF21" i="1"/>
  <c r="DG21" i="1" s="1"/>
  <c r="DG164" i="1"/>
  <c r="DJ202" i="1"/>
  <c r="DJ206" i="1"/>
  <c r="DJ210" i="1"/>
  <c r="DJ214" i="1"/>
  <c r="DJ218" i="1"/>
  <c r="DJ222" i="1"/>
  <c r="DJ226" i="1"/>
  <c r="DJ230" i="1"/>
  <c r="DJ234" i="1"/>
  <c r="DJ238" i="1"/>
  <c r="DJ242" i="1"/>
  <c r="DJ246" i="1"/>
  <c r="DJ250" i="1"/>
  <c r="DJ254" i="1"/>
  <c r="DF258" i="1"/>
  <c r="DE258" i="1" s="1"/>
  <c r="DJ262" i="1"/>
  <c r="DJ21" i="1"/>
  <c r="DO164" i="1"/>
  <c r="DM164" i="1"/>
  <c r="DG12" i="1"/>
  <c r="DE32" i="1"/>
  <c r="DF40" i="1"/>
  <c r="DJ40" i="1"/>
  <c r="DF42" i="1"/>
  <c r="DJ42" i="1"/>
  <c r="DF39" i="1"/>
  <c r="DJ39" i="1"/>
  <c r="DF41" i="1"/>
  <c r="DJ41" i="1"/>
  <c r="DF44" i="1"/>
  <c r="DJ44" i="1"/>
  <c r="DF48" i="1"/>
  <c r="DJ48" i="1"/>
  <c r="DF52" i="1"/>
  <c r="DJ52" i="1"/>
  <c r="DF56" i="1"/>
  <c r="DJ56" i="1"/>
  <c r="DF60" i="1"/>
  <c r="DJ60" i="1"/>
  <c r="DF65" i="1"/>
  <c r="DJ65" i="1"/>
  <c r="DF69" i="1"/>
  <c r="DJ69" i="1"/>
  <c r="DF73" i="1"/>
  <c r="DJ73" i="1"/>
  <c r="DF195" i="1"/>
  <c r="DJ195" i="1"/>
  <c r="DF203" i="1"/>
  <c r="DJ203" i="1"/>
  <c r="DF207" i="1"/>
  <c r="DJ207" i="1"/>
  <c r="DF215" i="1"/>
  <c r="DJ215" i="1"/>
  <c r="DF223" i="1"/>
  <c r="DJ223" i="1"/>
  <c r="DF231" i="1"/>
  <c r="DJ231" i="1"/>
  <c r="DF239" i="1"/>
  <c r="DJ239" i="1"/>
  <c r="DF247" i="1"/>
  <c r="DJ247" i="1"/>
  <c r="DF259" i="1"/>
  <c r="DJ259" i="1"/>
  <c r="DE114" i="1"/>
  <c r="DF260" i="1"/>
  <c r="DF264" i="1"/>
  <c r="DF191" i="1"/>
  <c r="DJ191" i="1"/>
  <c r="DF199" i="1"/>
  <c r="DJ199" i="1"/>
  <c r="DF211" i="1"/>
  <c r="DJ211" i="1"/>
  <c r="DF219" i="1"/>
  <c r="DJ219" i="1"/>
  <c r="DF227" i="1"/>
  <c r="DJ227" i="1"/>
  <c r="DF235" i="1"/>
  <c r="DJ235" i="1"/>
  <c r="DF243" i="1"/>
  <c r="DJ243" i="1"/>
  <c r="DF251" i="1"/>
  <c r="DJ251" i="1"/>
  <c r="DF255" i="1"/>
  <c r="DJ255" i="1"/>
  <c r="DF263" i="1"/>
  <c r="DJ263" i="1"/>
  <c r="DJ188" i="1"/>
  <c r="DF188" i="1"/>
  <c r="DF38" i="1"/>
  <c r="DJ38" i="1"/>
  <c r="DF46" i="1"/>
  <c r="DJ46" i="1"/>
  <c r="DF50" i="1"/>
  <c r="DJ50" i="1"/>
  <c r="DF54" i="1"/>
  <c r="DJ54" i="1"/>
  <c r="DF58" i="1"/>
  <c r="DJ58" i="1"/>
  <c r="DF62" i="1"/>
  <c r="DJ62" i="1"/>
  <c r="DF43" i="1"/>
  <c r="DJ43" i="1"/>
  <c r="DF45" i="1"/>
  <c r="DJ45" i="1"/>
  <c r="DF47" i="1"/>
  <c r="DJ47" i="1"/>
  <c r="DF49" i="1"/>
  <c r="DJ49" i="1"/>
  <c r="DF51" i="1"/>
  <c r="DJ51" i="1"/>
  <c r="DF53" i="1"/>
  <c r="DJ53" i="1"/>
  <c r="DF55" i="1"/>
  <c r="DJ55" i="1"/>
  <c r="DF57" i="1"/>
  <c r="DJ57" i="1"/>
  <c r="DF59" i="1"/>
  <c r="DJ59" i="1"/>
  <c r="DF61" i="1"/>
  <c r="DJ61" i="1"/>
  <c r="DF63" i="1"/>
  <c r="DJ63" i="1"/>
  <c r="DF67" i="1"/>
  <c r="DJ67" i="1"/>
  <c r="DF71" i="1"/>
  <c r="DJ71" i="1"/>
  <c r="DF75" i="1"/>
  <c r="DJ75" i="1"/>
  <c r="DF77" i="1"/>
  <c r="DJ77" i="1"/>
  <c r="DF64" i="1"/>
  <c r="DJ64" i="1"/>
  <c r="DF66" i="1"/>
  <c r="DJ66" i="1"/>
  <c r="DF68" i="1"/>
  <c r="DJ68" i="1"/>
  <c r="DF70" i="1"/>
  <c r="DJ70" i="1"/>
  <c r="DF72" i="1"/>
  <c r="DJ72" i="1"/>
  <c r="DF74" i="1"/>
  <c r="DJ74" i="1"/>
  <c r="DF76" i="1"/>
  <c r="DJ76" i="1"/>
  <c r="DT164" i="1"/>
  <c r="DS164" i="1"/>
  <c r="DF189" i="1"/>
  <c r="DJ189" i="1"/>
  <c r="DF193" i="1"/>
  <c r="DJ193" i="1"/>
  <c r="DF197" i="1"/>
  <c r="DJ197" i="1"/>
  <c r="DF201" i="1"/>
  <c r="DJ201" i="1"/>
  <c r="DF205" i="1"/>
  <c r="DJ205" i="1"/>
  <c r="DF209" i="1"/>
  <c r="DJ209" i="1"/>
  <c r="DF213" i="1"/>
  <c r="DJ213" i="1"/>
  <c r="DF217" i="1"/>
  <c r="DJ217" i="1"/>
  <c r="DF221" i="1"/>
  <c r="DJ221" i="1"/>
  <c r="DF225" i="1"/>
  <c r="DJ225" i="1"/>
  <c r="DF229" i="1"/>
  <c r="DJ229" i="1"/>
  <c r="DF233" i="1"/>
  <c r="DJ233" i="1"/>
  <c r="DF237" i="1"/>
  <c r="DJ237" i="1"/>
  <c r="DF241" i="1"/>
  <c r="DJ241" i="1"/>
  <c r="DF245" i="1"/>
  <c r="DJ245" i="1"/>
  <c r="DF249" i="1"/>
  <c r="DJ249" i="1"/>
  <c r="DF253" i="1"/>
  <c r="DJ253" i="1"/>
  <c r="DF257" i="1"/>
  <c r="DJ257" i="1"/>
  <c r="DF261" i="1"/>
  <c r="DJ261" i="1"/>
  <c r="DF265" i="1"/>
  <c r="DJ265" i="1"/>
  <c r="DJ190" i="1"/>
  <c r="DF190" i="1"/>
  <c r="DJ192" i="1"/>
  <c r="DF192" i="1"/>
  <c r="DJ194" i="1"/>
  <c r="DF194" i="1"/>
  <c r="DJ196" i="1"/>
  <c r="DF196" i="1"/>
  <c r="DJ198" i="1"/>
  <c r="DF198" i="1"/>
  <c r="DF200" i="1"/>
  <c r="DF202" i="1"/>
  <c r="DF204" i="1"/>
  <c r="DF206" i="1"/>
  <c r="DF208" i="1"/>
  <c r="DF210" i="1"/>
  <c r="DF212" i="1"/>
  <c r="DF214" i="1"/>
  <c r="DF216" i="1"/>
  <c r="DF218" i="1"/>
  <c r="DF220" i="1"/>
  <c r="DF222" i="1"/>
  <c r="DF224" i="1"/>
  <c r="DF226" i="1"/>
  <c r="DF228" i="1"/>
  <c r="DF230" i="1"/>
  <c r="DF232" i="1"/>
  <c r="DF234" i="1"/>
  <c r="DF236" i="1"/>
  <c r="DF238" i="1"/>
  <c r="DF240" i="1"/>
  <c r="DF242" i="1"/>
  <c r="DF244" i="1"/>
  <c r="DF246" i="1"/>
  <c r="DF248" i="1"/>
  <c r="DF250" i="1"/>
  <c r="DF252" i="1"/>
  <c r="DF254" i="1"/>
  <c r="DF256" i="1"/>
  <c r="DF262" i="1"/>
  <c r="DG638" i="1"/>
  <c r="DE638" i="1"/>
  <c r="DE749" i="1"/>
  <c r="DG749" i="1"/>
  <c r="E17" i="3"/>
  <c r="E23" i="3"/>
  <c r="E12" i="3"/>
  <c r="E8" i="3"/>
  <c r="D8" i="3"/>
  <c r="C8" i="3"/>
  <c r="C11" i="3"/>
  <c r="D23" i="3"/>
  <c r="D12" i="3"/>
  <c r="D15" i="3"/>
  <c r="B3" i="3"/>
  <c r="D6" i="3"/>
  <c r="C7" i="3"/>
  <c r="D7" i="3" s="1"/>
  <c r="DG422" i="1" l="1"/>
  <c r="DG390" i="1"/>
  <c r="DE712" i="1"/>
  <c r="DK712" i="1" s="1"/>
  <c r="DP712" i="1" s="1"/>
  <c r="DE279" i="1"/>
  <c r="DK279" i="1" s="1"/>
  <c r="DG358" i="1"/>
  <c r="DK358" i="1" s="1"/>
  <c r="DG398" i="1"/>
  <c r="DK398" i="1" s="1"/>
  <c r="DE402" i="1"/>
  <c r="DK402" i="1" s="1"/>
  <c r="DG605" i="1"/>
  <c r="DK605" i="1" s="1"/>
  <c r="DE418" i="1"/>
  <c r="DK418" i="1" s="1"/>
  <c r="DE430" i="1"/>
  <c r="DK430" i="1" s="1"/>
  <c r="DG491" i="1"/>
  <c r="DK491" i="1" s="1"/>
  <c r="DG660" i="1"/>
  <c r="DK660" i="1" s="1"/>
  <c r="DG366" i="1"/>
  <c r="DK366" i="1" s="1"/>
  <c r="DE302" i="1"/>
  <c r="DK302" i="1" s="1"/>
  <c r="DE406" i="1"/>
  <c r="DK406" i="1" s="1"/>
  <c r="DG438" i="1"/>
  <c r="DK438" i="1" s="1"/>
  <c r="DG20" i="1"/>
  <c r="DK20" i="1" s="1"/>
  <c r="DG410" i="1"/>
  <c r="DK410" i="1" s="1"/>
  <c r="DG687" i="1"/>
  <c r="DK687" i="1" s="1"/>
  <c r="DE769" i="1"/>
  <c r="DK769" i="1" s="1"/>
  <c r="DN769" i="1" s="1"/>
  <c r="DE374" i="1"/>
  <c r="DK374" i="1" s="1"/>
  <c r="DE386" i="1"/>
  <c r="DK386" i="1" s="1"/>
  <c r="DE331" i="1"/>
  <c r="DK331" i="1" s="1"/>
  <c r="DE414" i="1"/>
  <c r="DK414" i="1" s="1"/>
  <c r="DE730" i="1"/>
  <c r="DK730" i="1" s="1"/>
  <c r="DL730" i="1" s="1"/>
  <c r="DG434" i="1"/>
  <c r="DK434" i="1" s="1"/>
  <c r="DE382" i="1"/>
  <c r="DK382" i="1" s="1"/>
  <c r="DE370" i="1"/>
  <c r="DK370" i="1" s="1"/>
  <c r="DE734" i="1"/>
  <c r="DK734" i="1" s="1"/>
  <c r="DN734" i="1" s="1"/>
  <c r="DG606" i="1"/>
  <c r="DK606" i="1" s="1"/>
  <c r="DG295" i="1"/>
  <c r="DK295" i="1" s="1"/>
  <c r="DG680" i="1"/>
  <c r="DK680" i="1" s="1"/>
  <c r="DP680" i="1" s="1"/>
  <c r="DG146" i="1"/>
  <c r="DK146" i="1" s="1"/>
  <c r="DE532" i="1"/>
  <c r="DK532" i="1" s="1"/>
  <c r="DE283" i="1"/>
  <c r="DK283" i="1" s="1"/>
  <c r="DG348" i="1"/>
  <c r="DK348" i="1" s="1"/>
  <c r="DE628" i="1"/>
  <c r="DK628" i="1" s="1"/>
  <c r="DG481" i="1"/>
  <c r="DK481" i="1" s="1"/>
  <c r="DE669" i="1"/>
  <c r="DK669" i="1" s="1"/>
  <c r="DP669" i="1" s="1"/>
  <c r="DE110" i="1"/>
  <c r="DK110" i="1" s="1"/>
  <c r="DG319" i="1"/>
  <c r="DK319" i="1" s="1"/>
  <c r="DE380" i="1"/>
  <c r="DK380" i="1" s="1"/>
  <c r="DE707" i="1"/>
  <c r="DK707" i="1" s="1"/>
  <c r="DP707" i="1" s="1"/>
  <c r="DG271" i="1"/>
  <c r="DK271" i="1" s="1"/>
  <c r="DE461" i="1"/>
  <c r="DK461" i="1" s="1"/>
  <c r="DG287" i="1"/>
  <c r="DK287" i="1" s="1"/>
  <c r="DG635" i="1"/>
  <c r="DK635" i="1" s="1"/>
  <c r="DE92" i="1"/>
  <c r="DK92" i="1" s="1"/>
  <c r="DE178" i="1"/>
  <c r="DK178" i="1" s="1"/>
  <c r="DG617" i="1"/>
  <c r="DK617" i="1" s="1"/>
  <c r="DG90" i="1"/>
  <c r="DK90" i="1" s="1"/>
  <c r="DE756" i="1"/>
  <c r="DK756" i="1" s="1"/>
  <c r="DG307" i="1"/>
  <c r="DK307" i="1" s="1"/>
  <c r="DE169" i="1"/>
  <c r="DK169" i="1" s="1"/>
  <c r="DE137" i="1"/>
  <c r="DK137" i="1" s="1"/>
  <c r="DE744" i="1"/>
  <c r="DK744" i="1" s="1"/>
  <c r="DP744" i="1" s="1"/>
  <c r="DE166" i="1"/>
  <c r="DK166" i="1" s="1"/>
  <c r="DE573" i="1"/>
  <c r="DK573" i="1" s="1"/>
  <c r="DG649" i="1"/>
  <c r="DK649" i="1" s="1"/>
  <c r="DG696" i="1"/>
  <c r="DK696" i="1" s="1"/>
  <c r="DN696" i="1" s="1"/>
  <c r="DE354" i="1"/>
  <c r="DK354" i="1" s="1"/>
  <c r="DG292" i="1"/>
  <c r="DK292" i="1" s="1"/>
  <c r="DG338" i="1"/>
  <c r="DK338" i="1" s="1"/>
  <c r="DE103" i="1"/>
  <c r="DK103" i="1" s="1"/>
  <c r="DG155" i="1"/>
  <c r="DK155" i="1" s="1"/>
  <c r="DG652" i="1"/>
  <c r="DK652" i="1" s="1"/>
  <c r="DE551" i="1"/>
  <c r="DK551" i="1" s="1"/>
  <c r="DG186" i="1"/>
  <c r="DK186" i="1" s="1"/>
  <c r="DE685" i="1"/>
  <c r="DK685" i="1" s="1"/>
  <c r="DE632" i="1"/>
  <c r="DK632" i="1" s="1"/>
  <c r="DE449" i="1"/>
  <c r="DK449" i="1" s="1"/>
  <c r="DE342" i="1"/>
  <c r="DK342" i="1" s="1"/>
  <c r="DE87" i="1"/>
  <c r="DK87" i="1" s="1"/>
  <c r="DE170" i="1"/>
  <c r="DK170" i="1" s="1"/>
  <c r="DE637" i="1"/>
  <c r="DK637" i="1" s="1"/>
  <c r="DE594" i="1"/>
  <c r="DK594" i="1" s="1"/>
  <c r="DE543" i="1"/>
  <c r="DK543" i="1" s="1"/>
  <c r="DE24" i="1"/>
  <c r="DK24" i="1" s="1"/>
  <c r="DE738" i="1"/>
  <c r="DK738" i="1" s="1"/>
  <c r="DN738" i="1" s="1"/>
  <c r="DE708" i="1"/>
  <c r="DK708" i="1" s="1"/>
  <c r="DN708" i="1" s="1"/>
  <c r="DG646" i="1"/>
  <c r="DK646" i="1" s="1"/>
  <c r="DG726" i="1"/>
  <c r="DK726" i="1" s="1"/>
  <c r="DP726" i="1" s="1"/>
  <c r="DE480" i="1"/>
  <c r="DK480" i="1" s="1"/>
  <c r="DG350" i="1"/>
  <c r="DK350" i="1" s="1"/>
  <c r="DG334" i="1"/>
  <c r="DK334" i="1" s="1"/>
  <c r="DE131" i="1"/>
  <c r="DG29" i="1"/>
  <c r="DK29" i="1" s="1"/>
  <c r="DE79" i="1"/>
  <c r="DK79" i="1" s="1"/>
  <c r="DG609" i="1"/>
  <c r="DK609" i="1" s="1"/>
  <c r="DE563" i="1"/>
  <c r="DK563" i="1" s="1"/>
  <c r="DG500" i="1"/>
  <c r="DK500" i="1" s="1"/>
  <c r="DG720" i="1"/>
  <c r="DK720" i="1" s="1"/>
  <c r="DP720" i="1" s="1"/>
  <c r="DE624" i="1"/>
  <c r="DK624" i="1" s="1"/>
  <c r="DE510" i="1"/>
  <c r="DK510" i="1" s="1"/>
  <c r="DE692" i="1"/>
  <c r="DK692" i="1" s="1"/>
  <c r="DN692" i="1" s="1"/>
  <c r="DE651" i="1"/>
  <c r="DK651" i="1" s="1"/>
  <c r="DE278" i="1"/>
  <c r="DK278" i="1" s="1"/>
  <c r="DG117" i="1"/>
  <c r="DK117" i="1" s="1"/>
  <c r="DG143" i="1"/>
  <c r="DK143" i="1" s="1"/>
  <c r="DG446" i="1"/>
  <c r="DK446" i="1" s="1"/>
  <c r="DE426" i="1"/>
  <c r="DK426" i="1" s="1"/>
  <c r="DE408" i="1"/>
  <c r="DK408" i="1" s="1"/>
  <c r="DG672" i="1"/>
  <c r="DK672" i="1" s="1"/>
  <c r="DE121" i="1"/>
  <c r="DK121" i="1" s="1"/>
  <c r="DE174" i="1"/>
  <c r="DK174" i="1" s="1"/>
  <c r="DE581" i="1"/>
  <c r="DK581" i="1" s="1"/>
  <c r="DE267" i="1"/>
  <c r="DK267" i="1" s="1"/>
  <c r="DG717" i="1"/>
  <c r="DK717" i="1" s="1"/>
  <c r="DU717" i="1" s="1"/>
  <c r="A717" i="7" s="1"/>
  <c r="DE642" i="1"/>
  <c r="DK642" i="1" s="1"/>
  <c r="DE326" i="1"/>
  <c r="DK326" i="1" s="1"/>
  <c r="DE124" i="1"/>
  <c r="DK124" i="1" s="1"/>
  <c r="DE569" i="1"/>
  <c r="DK569" i="1" s="1"/>
  <c r="DG541" i="1"/>
  <c r="DK541" i="1" s="1"/>
  <c r="DE695" i="1"/>
  <c r="DK695" i="1" s="1"/>
  <c r="DP695" i="1" s="1"/>
  <c r="DG576" i="1"/>
  <c r="DK576" i="1" s="1"/>
  <c r="DG444" i="1"/>
  <c r="DK444" i="1" s="1"/>
  <c r="DE388" i="1"/>
  <c r="DK388" i="1" s="1"/>
  <c r="DE362" i="1"/>
  <c r="DK362" i="1" s="1"/>
  <c r="DG650" i="1"/>
  <c r="DK650" i="1" s="1"/>
  <c r="DG748" i="1"/>
  <c r="DK748" i="1" s="1"/>
  <c r="DP748" i="1" s="1"/>
  <c r="DG314" i="1"/>
  <c r="DK314" i="1" s="1"/>
  <c r="DE108" i="1"/>
  <c r="DK108" i="1" s="1"/>
  <c r="DG168" i="1"/>
  <c r="DK168" i="1" s="1"/>
  <c r="DE153" i="1"/>
  <c r="DK153" i="1" s="1"/>
  <c r="DE608" i="1"/>
  <c r="DK608" i="1" s="1"/>
  <c r="DE552" i="1"/>
  <c r="DK552" i="1" s="1"/>
  <c r="DE345" i="1"/>
  <c r="DK345" i="1" s="1"/>
  <c r="DE428" i="1"/>
  <c r="DK428" i="1" s="1"/>
  <c r="DG383" i="1"/>
  <c r="DK383" i="1" s="1"/>
  <c r="DG375" i="1"/>
  <c r="DK375" i="1" s="1"/>
  <c r="DG673" i="1"/>
  <c r="DK673" i="1" s="1"/>
  <c r="DN673" i="1" s="1"/>
  <c r="DE639" i="1"/>
  <c r="DK639" i="1" s="1"/>
  <c r="DG705" i="1"/>
  <c r="DK705" i="1" s="1"/>
  <c r="DL705" i="1" s="1"/>
  <c r="DG476" i="1"/>
  <c r="DK476" i="1" s="1"/>
  <c r="DG300" i="1"/>
  <c r="DK300" i="1" s="1"/>
  <c r="DE445" i="1"/>
  <c r="DK445" i="1" s="1"/>
  <c r="DE140" i="1"/>
  <c r="DK140" i="1" s="1"/>
  <c r="DG175" i="1"/>
  <c r="DK175" i="1" s="1"/>
  <c r="DE156" i="1"/>
  <c r="DK156" i="1" s="1"/>
  <c r="DG101" i="1"/>
  <c r="DK101" i="1" s="1"/>
  <c r="DE743" i="1"/>
  <c r="DK743" i="1" s="1"/>
  <c r="DG719" i="1"/>
  <c r="DK719" i="1" s="1"/>
  <c r="DM719" i="1" s="1"/>
  <c r="DE495" i="1"/>
  <c r="DK495" i="1" s="1"/>
  <c r="DE303" i="1"/>
  <c r="DK303" i="1" s="1"/>
  <c r="DE275" i="1"/>
  <c r="DK275" i="1" s="1"/>
  <c r="DE479" i="1"/>
  <c r="DK479" i="1" s="1"/>
  <c r="DG409" i="1"/>
  <c r="DK409" i="1" s="1"/>
  <c r="DG394" i="1"/>
  <c r="DK394" i="1" s="1"/>
  <c r="DG142" i="1"/>
  <c r="DK142" i="1" s="1"/>
  <c r="DE182" i="1"/>
  <c r="DK182" i="1" s="1"/>
  <c r="DE753" i="1"/>
  <c r="DK753" i="1" s="1"/>
  <c r="DN753" i="1" s="1"/>
  <c r="DE684" i="1"/>
  <c r="DK684" i="1" s="1"/>
  <c r="DU684" i="1" s="1"/>
  <c r="A684" i="7" s="1"/>
  <c r="A681" i="11" s="1"/>
  <c r="DE659" i="1"/>
  <c r="DK659" i="1" s="1"/>
  <c r="DG318" i="1"/>
  <c r="DK318" i="1" s="1"/>
  <c r="DE270" i="1"/>
  <c r="DK270" i="1" s="1"/>
  <c r="DG443" i="1"/>
  <c r="DK443" i="1" s="1"/>
  <c r="DE95" i="1"/>
  <c r="DK95" i="1" s="1"/>
  <c r="DE173" i="1"/>
  <c r="DK173" i="1" s="1"/>
  <c r="DG35" i="1"/>
  <c r="DK35" i="1" s="1"/>
  <c r="DG18" i="1"/>
  <c r="DK18" i="1" s="1"/>
  <c r="DG163" i="1"/>
  <c r="DK163" i="1" s="1"/>
  <c r="DE771" i="1"/>
  <c r="DK771" i="1" s="1"/>
  <c r="DG679" i="1"/>
  <c r="DK679" i="1" s="1"/>
  <c r="DG613" i="1"/>
  <c r="DK613" i="1" s="1"/>
  <c r="DE577" i="1"/>
  <c r="DK577" i="1" s="1"/>
  <c r="DE559" i="1"/>
  <c r="DK559" i="1" s="1"/>
  <c r="DG750" i="1"/>
  <c r="DK750" i="1" s="1"/>
  <c r="DP750" i="1" s="1"/>
  <c r="DG623" i="1"/>
  <c r="DK623" i="1" s="1"/>
  <c r="DE595" i="1"/>
  <c r="DK595" i="1" s="1"/>
  <c r="DG524" i="1"/>
  <c r="DK524" i="1" s="1"/>
  <c r="DG470" i="1"/>
  <c r="DK470" i="1" s="1"/>
  <c r="DE440" i="1"/>
  <c r="DK440" i="1" s="1"/>
  <c r="DE392" i="1"/>
  <c r="DK392" i="1" s="1"/>
  <c r="DE387" i="1"/>
  <c r="DK387" i="1" s="1"/>
  <c r="DE378" i="1"/>
  <c r="DK378" i="1" s="1"/>
  <c r="DE731" i="1"/>
  <c r="DK731" i="1" s="1"/>
  <c r="DN731" i="1" s="1"/>
  <c r="DE688" i="1"/>
  <c r="DK688" i="1" s="1"/>
  <c r="DP688" i="1" s="1"/>
  <c r="DE775" i="1"/>
  <c r="DK775" i="1" s="1"/>
  <c r="DP775" i="1" s="1"/>
  <c r="DG735" i="1"/>
  <c r="DK735" i="1" s="1"/>
  <c r="DM735" i="1" s="1"/>
  <c r="DG676" i="1"/>
  <c r="DK676" i="1" s="1"/>
  <c r="DO676" i="1" s="1"/>
  <c r="DG647" i="1"/>
  <c r="DK647" i="1" s="1"/>
  <c r="DG634" i="1"/>
  <c r="DK634" i="1" s="1"/>
  <c r="DG453" i="1"/>
  <c r="DK453" i="1" s="1"/>
  <c r="DE328" i="1"/>
  <c r="DK328" i="1" s="1"/>
  <c r="DE312" i="1"/>
  <c r="DK312" i="1" s="1"/>
  <c r="DE286" i="1"/>
  <c r="DK286" i="1" s="1"/>
  <c r="DG464" i="1"/>
  <c r="DK464" i="1" s="1"/>
  <c r="DE123" i="1"/>
  <c r="DK123" i="1" s="1"/>
  <c r="DE181" i="1"/>
  <c r="DK181" i="1" s="1"/>
  <c r="DE165" i="1"/>
  <c r="DK165" i="1" s="1"/>
  <c r="DG154" i="1"/>
  <c r="DK154" i="1" s="1"/>
  <c r="DE82" i="1"/>
  <c r="DK82" i="1" s="1"/>
  <c r="DG729" i="1"/>
  <c r="DK729" i="1" s="1"/>
  <c r="DG618" i="1"/>
  <c r="DK618" i="1" s="1"/>
  <c r="DE584" i="1"/>
  <c r="DK584" i="1" s="1"/>
  <c r="DE547" i="1"/>
  <c r="DK547" i="1" s="1"/>
  <c r="DE529" i="1"/>
  <c r="DK529" i="1" s="1"/>
  <c r="DG674" i="1"/>
  <c r="DK674" i="1" s="1"/>
  <c r="DE558" i="1"/>
  <c r="DK558" i="1" s="1"/>
  <c r="DE403" i="1"/>
  <c r="DK403" i="1" s="1"/>
  <c r="DE381" i="1"/>
  <c r="DK381" i="1" s="1"/>
  <c r="DG106" i="1"/>
  <c r="DK106" i="1" s="1"/>
  <c r="DG765" i="1"/>
  <c r="DK765" i="1" s="1"/>
  <c r="DN765" i="1" s="1"/>
  <c r="DG668" i="1"/>
  <c r="DK668" i="1" s="1"/>
  <c r="DL668" i="1" s="1"/>
  <c r="DE468" i="1"/>
  <c r="DK468" i="1" s="1"/>
  <c r="DE19" i="1"/>
  <c r="DK19" i="1" s="1"/>
  <c r="DG89" i="1"/>
  <c r="DK89" i="1" s="1"/>
  <c r="DE94" i="1"/>
  <c r="DK94" i="1" s="1"/>
  <c r="DG600" i="1"/>
  <c r="DK600" i="1" s="1"/>
  <c r="DG777" i="1"/>
  <c r="DK777" i="1" s="1"/>
  <c r="DP777" i="1" s="1"/>
  <c r="DG742" i="1"/>
  <c r="DK742" i="1" s="1"/>
  <c r="DP742" i="1" s="1"/>
  <c r="DE520" i="1"/>
  <c r="DK520" i="1" s="1"/>
  <c r="DG337" i="1"/>
  <c r="DK337" i="1" s="1"/>
  <c r="DG757" i="1"/>
  <c r="DK757" i="1" s="1"/>
  <c r="DN757" i="1" s="1"/>
  <c r="DE741" i="1"/>
  <c r="DK741" i="1" s="1"/>
  <c r="DN741" i="1" s="1"/>
  <c r="DE704" i="1"/>
  <c r="DK704" i="1" s="1"/>
  <c r="DP704" i="1" s="1"/>
  <c r="DE662" i="1"/>
  <c r="DK662" i="1" s="1"/>
  <c r="DE643" i="1"/>
  <c r="DK643" i="1" s="1"/>
  <c r="DG701" i="1"/>
  <c r="DK701" i="1" s="1"/>
  <c r="DU701" i="1" s="1"/>
  <c r="A701" i="7" s="1"/>
  <c r="A698" i="11" s="1"/>
  <c r="DE621" i="1"/>
  <c r="DK621" i="1" s="1"/>
  <c r="DE465" i="1"/>
  <c r="DK465" i="1" s="1"/>
  <c r="DG346" i="1"/>
  <c r="DK346" i="1" s="1"/>
  <c r="DE310" i="1"/>
  <c r="DK310" i="1" s="1"/>
  <c r="DE296" i="1"/>
  <c r="DK296" i="1" s="1"/>
  <c r="DE284" i="1"/>
  <c r="DK284" i="1" s="1"/>
  <c r="DG268" i="1"/>
  <c r="DK268" i="1" s="1"/>
  <c r="DE452" i="1"/>
  <c r="DK452" i="1" s="1"/>
  <c r="DG441" i="1"/>
  <c r="DK441" i="1" s="1"/>
  <c r="DE115" i="1"/>
  <c r="DK115" i="1" s="1"/>
  <c r="DE162" i="1"/>
  <c r="DK162" i="1" s="1"/>
  <c r="DG150" i="1"/>
  <c r="DK150" i="1" s="1"/>
  <c r="DE130" i="1"/>
  <c r="DK130" i="1" s="1"/>
  <c r="DE184" i="1"/>
  <c r="DK184" i="1" s="1"/>
  <c r="DE763" i="1"/>
  <c r="DK763" i="1" s="1"/>
  <c r="DG725" i="1"/>
  <c r="DK725" i="1" s="1"/>
  <c r="DG671" i="1"/>
  <c r="DK671" i="1" s="1"/>
  <c r="DG644" i="1"/>
  <c r="DK644" i="1" s="1"/>
  <c r="DE622" i="1"/>
  <c r="DK622" i="1" s="1"/>
  <c r="DE597" i="1"/>
  <c r="DK597" i="1" s="1"/>
  <c r="DE588" i="1"/>
  <c r="DK588" i="1" s="1"/>
  <c r="DE523" i="1"/>
  <c r="DK523" i="1" s="1"/>
  <c r="DE766" i="1"/>
  <c r="DK766" i="1" s="1"/>
  <c r="DE728" i="1"/>
  <c r="DK728" i="1" s="1"/>
  <c r="DN728" i="1" s="1"/>
  <c r="DG614" i="1"/>
  <c r="DK614" i="1" s="1"/>
  <c r="DG562" i="1"/>
  <c r="DK562" i="1" s="1"/>
  <c r="DE544" i="1"/>
  <c r="DK544" i="1" s="1"/>
  <c r="DG505" i="1"/>
  <c r="DK505" i="1" s="1"/>
  <c r="DG482" i="1"/>
  <c r="DK482" i="1" s="1"/>
  <c r="DG335" i="1"/>
  <c r="DK335" i="1" s="1"/>
  <c r="DG301" i="1"/>
  <c r="DK301" i="1" s="1"/>
  <c r="DE407" i="1"/>
  <c r="DK407" i="1" s="1"/>
  <c r="DG396" i="1"/>
  <c r="DK396" i="1" s="1"/>
  <c r="DG15" i="1"/>
  <c r="DK15" i="1" s="1"/>
  <c r="DE666" i="1"/>
  <c r="DK666" i="1" s="1"/>
  <c r="DG327" i="1"/>
  <c r="DK327" i="1" s="1"/>
  <c r="DE361" i="1"/>
  <c r="DK361" i="1" s="1"/>
  <c r="DE727" i="1"/>
  <c r="DK727" i="1" s="1"/>
  <c r="DG772" i="1"/>
  <c r="DK772" i="1" s="1"/>
  <c r="DG739" i="1"/>
  <c r="DK739" i="1" s="1"/>
  <c r="DE693" i="1"/>
  <c r="DK693" i="1" s="1"/>
  <c r="DP693" i="1" s="1"/>
  <c r="DE344" i="1"/>
  <c r="DK344" i="1" s="1"/>
  <c r="DE332" i="1"/>
  <c r="DK332" i="1" s="1"/>
  <c r="DG316" i="1"/>
  <c r="DK316" i="1" s="1"/>
  <c r="DE294" i="1"/>
  <c r="DK294" i="1" s="1"/>
  <c r="DE280" i="1"/>
  <c r="DK280" i="1" s="1"/>
  <c r="DE448" i="1"/>
  <c r="DK448" i="1" s="1"/>
  <c r="DE139" i="1"/>
  <c r="DK139" i="1" s="1"/>
  <c r="DE111" i="1"/>
  <c r="DK111" i="1" s="1"/>
  <c r="DG148" i="1"/>
  <c r="DK148" i="1" s="1"/>
  <c r="DG109" i="1"/>
  <c r="DK109" i="1" s="1"/>
  <c r="DE126" i="1"/>
  <c r="DK126" i="1" s="1"/>
  <c r="DE151" i="1"/>
  <c r="DK151" i="1" s="1"/>
  <c r="DG755" i="1"/>
  <c r="DK755" i="1" s="1"/>
  <c r="DG702" i="1"/>
  <c r="DK702" i="1" s="1"/>
  <c r="DE596" i="1"/>
  <c r="DK596" i="1" s="1"/>
  <c r="DE571" i="1"/>
  <c r="DK571" i="1" s="1"/>
  <c r="DE555" i="1"/>
  <c r="DK555" i="1" s="1"/>
  <c r="DE517" i="1"/>
  <c r="DK517" i="1" s="1"/>
  <c r="DG724" i="1"/>
  <c r="DK724" i="1" s="1"/>
  <c r="DN724" i="1" s="1"/>
  <c r="DG699" i="1"/>
  <c r="DK699" i="1" s="1"/>
  <c r="DG657" i="1"/>
  <c r="DK657" i="1" s="1"/>
  <c r="DG610" i="1"/>
  <c r="DK610" i="1" s="1"/>
  <c r="DE604" i="1"/>
  <c r="DK604" i="1" s="1"/>
  <c r="DE560" i="1"/>
  <c r="DK560" i="1" s="1"/>
  <c r="DG533" i="1"/>
  <c r="DK533" i="1" s="1"/>
  <c r="DE299" i="1"/>
  <c r="DK299" i="1" s="1"/>
  <c r="DE425" i="1"/>
  <c r="DK425" i="1" s="1"/>
  <c r="DE377" i="1"/>
  <c r="DK377" i="1" s="1"/>
  <c r="DG93" i="1"/>
  <c r="DK93" i="1" s="1"/>
  <c r="DE502" i="1"/>
  <c r="DG502" i="1"/>
  <c r="DE710" i="1"/>
  <c r="DG710" i="1"/>
  <c r="DG431" i="1"/>
  <c r="DE431" i="1"/>
  <c r="DE399" i="1"/>
  <c r="DG399" i="1"/>
  <c r="DG367" i="1"/>
  <c r="DE367" i="1"/>
  <c r="DE134" i="1"/>
  <c r="DG134" i="1"/>
  <c r="DE483" i="1"/>
  <c r="DG483" i="1"/>
  <c r="DE711" i="1"/>
  <c r="DG711" i="1"/>
  <c r="DG774" i="1"/>
  <c r="DK774" i="1" s="1"/>
  <c r="DG761" i="1"/>
  <c r="DK761" i="1" s="1"/>
  <c r="DP761" i="1" s="1"/>
  <c r="DE716" i="1"/>
  <c r="DK716" i="1" s="1"/>
  <c r="DG681" i="1"/>
  <c r="DK681" i="1" s="1"/>
  <c r="DN681" i="1" s="1"/>
  <c r="DE768" i="1"/>
  <c r="DK768" i="1" s="1"/>
  <c r="DU768" i="1" s="1"/>
  <c r="A768" i="7" s="1"/>
  <c r="A765" i="11" s="1"/>
  <c r="DG713" i="1"/>
  <c r="DK713" i="1" s="1"/>
  <c r="DN713" i="1" s="1"/>
  <c r="DE689" i="1"/>
  <c r="DK689" i="1" s="1"/>
  <c r="DG308" i="1"/>
  <c r="DK308" i="1" s="1"/>
  <c r="DG288" i="1"/>
  <c r="DK288" i="1" s="1"/>
  <c r="DG477" i="1"/>
  <c r="DK477" i="1" s="1"/>
  <c r="DE460" i="1"/>
  <c r="DK460" i="1" s="1"/>
  <c r="DE136" i="1"/>
  <c r="DK136" i="1" s="1"/>
  <c r="DE120" i="1"/>
  <c r="DK120" i="1" s="1"/>
  <c r="DE104" i="1"/>
  <c r="DK104" i="1" s="1"/>
  <c r="DE88" i="1"/>
  <c r="DK88" i="1" s="1"/>
  <c r="DG177" i="1"/>
  <c r="DK177" i="1" s="1"/>
  <c r="DE167" i="1"/>
  <c r="DK167" i="1" s="1"/>
  <c r="DE37" i="1"/>
  <c r="DK37" i="1" s="1"/>
  <c r="DE27" i="1"/>
  <c r="DK27" i="1" s="1"/>
  <c r="DE133" i="1"/>
  <c r="DK133" i="1" s="1"/>
  <c r="DE102" i="1"/>
  <c r="DK102" i="1" s="1"/>
  <c r="DG83" i="1"/>
  <c r="DK83" i="1" s="1"/>
  <c r="DG161" i="1"/>
  <c r="DK161" i="1" s="1"/>
  <c r="DE694" i="1"/>
  <c r="DK694" i="1" s="1"/>
  <c r="DE667" i="1"/>
  <c r="DK667" i="1" s="1"/>
  <c r="DE592" i="1"/>
  <c r="DK592" i="1" s="1"/>
  <c r="DG564" i="1"/>
  <c r="DK564" i="1" s="1"/>
  <c r="DE536" i="1"/>
  <c r="DK536" i="1" s="1"/>
  <c r="DG746" i="1"/>
  <c r="DK746" i="1" s="1"/>
  <c r="DG619" i="1"/>
  <c r="DK619" i="1" s="1"/>
  <c r="DG589" i="1"/>
  <c r="DK589" i="1" s="1"/>
  <c r="DE548" i="1"/>
  <c r="DK548" i="1" s="1"/>
  <c r="DE530" i="1"/>
  <c r="DK530" i="1" s="1"/>
  <c r="DG509" i="1"/>
  <c r="DK509" i="1" s="1"/>
  <c r="DG497" i="1"/>
  <c r="DK497" i="1" s="1"/>
  <c r="DE343" i="1"/>
  <c r="DK343" i="1" s="1"/>
  <c r="DE285" i="1"/>
  <c r="DK285" i="1" s="1"/>
  <c r="DE269" i="1"/>
  <c r="DK269" i="1" s="1"/>
  <c r="DG475" i="1"/>
  <c r="DK475" i="1" s="1"/>
  <c r="DG433" i="1"/>
  <c r="DK433" i="1" s="1"/>
  <c r="DE415" i="1"/>
  <c r="DK415" i="1" s="1"/>
  <c r="DG22" i="1"/>
  <c r="DK22" i="1" s="1"/>
  <c r="DG10" i="1"/>
  <c r="DK10" i="1" s="1"/>
  <c r="DG494" i="1"/>
  <c r="DE494" i="1"/>
  <c r="DG759" i="1"/>
  <c r="DE759" i="1"/>
  <c r="DE603" i="1"/>
  <c r="DG603" i="1"/>
  <c r="DE329" i="1"/>
  <c r="DG329" i="1"/>
  <c r="DE84" i="1"/>
  <c r="DG84" i="1"/>
  <c r="DG648" i="1"/>
  <c r="DE648" i="1"/>
  <c r="DG356" i="1"/>
  <c r="DE356" i="1"/>
  <c r="DG273" i="1"/>
  <c r="DE273" i="1"/>
  <c r="DE14" i="1"/>
  <c r="DG14" i="1"/>
  <c r="DG633" i="1"/>
  <c r="DE633" i="1"/>
  <c r="DE9" i="1"/>
  <c r="DG9" i="1"/>
  <c r="DE125" i="1"/>
  <c r="DG125" i="1"/>
  <c r="DG773" i="1"/>
  <c r="DE773" i="1"/>
  <c r="DG691" i="1"/>
  <c r="DE691" i="1"/>
  <c r="DE690" i="1"/>
  <c r="DG690" i="1"/>
  <c r="DG417" i="1"/>
  <c r="DE417" i="1"/>
  <c r="DG385" i="1"/>
  <c r="DE385" i="1"/>
  <c r="DG339" i="1"/>
  <c r="DE339" i="1"/>
  <c r="DE664" i="1"/>
  <c r="DG664" i="1"/>
  <c r="DE16" i="1"/>
  <c r="DG16" i="1"/>
  <c r="DE723" i="1"/>
  <c r="DK723" i="1" s="1"/>
  <c r="DG654" i="1"/>
  <c r="DK654" i="1" s="1"/>
  <c r="DG751" i="1"/>
  <c r="DK751" i="1" s="1"/>
  <c r="DU751" i="1" s="1"/>
  <c r="A751" i="7" s="1"/>
  <c r="DE709" i="1"/>
  <c r="DK709" i="1" s="1"/>
  <c r="DP709" i="1" s="1"/>
  <c r="DE655" i="1"/>
  <c r="DK655" i="1" s="1"/>
  <c r="DG485" i="1"/>
  <c r="DK485" i="1" s="1"/>
  <c r="DE324" i="1"/>
  <c r="DK324" i="1" s="1"/>
  <c r="DG306" i="1"/>
  <c r="DK306" i="1" s="1"/>
  <c r="DG276" i="1"/>
  <c r="DK276" i="1" s="1"/>
  <c r="DG472" i="1"/>
  <c r="DK472" i="1" s="1"/>
  <c r="DE132" i="1"/>
  <c r="DK132" i="1" s="1"/>
  <c r="DE116" i="1"/>
  <c r="DK116" i="1" s="1"/>
  <c r="DE100" i="1"/>
  <c r="DK100" i="1" s="1"/>
  <c r="DE187" i="1"/>
  <c r="DK187" i="1" s="1"/>
  <c r="DE23" i="1"/>
  <c r="DK23" i="1" s="1"/>
  <c r="DE129" i="1"/>
  <c r="DK129" i="1" s="1"/>
  <c r="DG159" i="1"/>
  <c r="DK159" i="1" s="1"/>
  <c r="DG147" i="1"/>
  <c r="DK147" i="1" s="1"/>
  <c r="DG630" i="1"/>
  <c r="DK630" i="1" s="1"/>
  <c r="DE762" i="1"/>
  <c r="DK762" i="1" s="1"/>
  <c r="DN762" i="1" s="1"/>
  <c r="DE636" i="1"/>
  <c r="DK636" i="1" s="1"/>
  <c r="DG587" i="1"/>
  <c r="DK587" i="1" s="1"/>
  <c r="DE451" i="1"/>
  <c r="DK451" i="1" s="1"/>
  <c r="DG311" i="1"/>
  <c r="DK311" i="1" s="1"/>
  <c r="DE291" i="1"/>
  <c r="DK291" i="1" s="1"/>
  <c r="DG471" i="1"/>
  <c r="DK471" i="1" s="1"/>
  <c r="DG436" i="1"/>
  <c r="DK436" i="1" s="1"/>
  <c r="DE420" i="1"/>
  <c r="DK420" i="1" s="1"/>
  <c r="DG369" i="1"/>
  <c r="DK369" i="1" s="1"/>
  <c r="DG8" i="1"/>
  <c r="DK8" i="1" s="1"/>
  <c r="DG507" i="1"/>
  <c r="DE507" i="1"/>
  <c r="DE736" i="1"/>
  <c r="DG736" i="1"/>
  <c r="DE616" i="1"/>
  <c r="DG616" i="1"/>
  <c r="DE578" i="1"/>
  <c r="DG578" i="1"/>
  <c r="DE585" i="1"/>
  <c r="DG585" i="1"/>
  <c r="DE423" i="1"/>
  <c r="DG423" i="1"/>
  <c r="DG391" i="1"/>
  <c r="DE391" i="1"/>
  <c r="DE462" i="1"/>
  <c r="DG462" i="1"/>
  <c r="DE591" i="1"/>
  <c r="DG591" i="1"/>
  <c r="DG565" i="1"/>
  <c r="DE565" i="1"/>
  <c r="DG145" i="1"/>
  <c r="DE145" i="1"/>
  <c r="DG80" i="1"/>
  <c r="DE80" i="1"/>
  <c r="DG487" i="1"/>
  <c r="DE487" i="1"/>
  <c r="DE442" i="1"/>
  <c r="DG442" i="1"/>
  <c r="DE412" i="1"/>
  <c r="DG412" i="1"/>
  <c r="DG364" i="1"/>
  <c r="DE364" i="1"/>
  <c r="DE737" i="1"/>
  <c r="DG737" i="1"/>
  <c r="DE313" i="1"/>
  <c r="DG313" i="1"/>
  <c r="DG289" i="1"/>
  <c r="DE289" i="1"/>
  <c r="DG518" i="1"/>
  <c r="DE518" i="1"/>
  <c r="DE745" i="1"/>
  <c r="DK745" i="1" s="1"/>
  <c r="DG700" i="1"/>
  <c r="DK700" i="1" s="1"/>
  <c r="DN700" i="1" s="1"/>
  <c r="DE677" i="1"/>
  <c r="DK677" i="1" s="1"/>
  <c r="DN677" i="1" s="1"/>
  <c r="DG760" i="1"/>
  <c r="DK760" i="1" s="1"/>
  <c r="DP760" i="1" s="1"/>
  <c r="DG697" i="1"/>
  <c r="DK697" i="1" s="1"/>
  <c r="DE625" i="1"/>
  <c r="DK625" i="1" s="1"/>
  <c r="DG340" i="1"/>
  <c r="DK340" i="1" s="1"/>
  <c r="DE330" i="1"/>
  <c r="DK330" i="1" s="1"/>
  <c r="DE322" i="1"/>
  <c r="DK322" i="1" s="1"/>
  <c r="DG272" i="1"/>
  <c r="DK272" i="1" s="1"/>
  <c r="DG484" i="1"/>
  <c r="DK484" i="1" s="1"/>
  <c r="DG469" i="1"/>
  <c r="DK469" i="1" s="1"/>
  <c r="DG439" i="1"/>
  <c r="DK439" i="1" s="1"/>
  <c r="DE128" i="1"/>
  <c r="DK128" i="1" s="1"/>
  <c r="DE112" i="1"/>
  <c r="DK112" i="1" s="1"/>
  <c r="DE96" i="1"/>
  <c r="DK96" i="1" s="1"/>
  <c r="DE183" i="1"/>
  <c r="DK183" i="1" s="1"/>
  <c r="DE158" i="1"/>
  <c r="DK158" i="1" s="1"/>
  <c r="DG31" i="1"/>
  <c r="DK31" i="1" s="1"/>
  <c r="DG97" i="1"/>
  <c r="DK97" i="1" s="1"/>
  <c r="DE118" i="1"/>
  <c r="DK118" i="1" s="1"/>
  <c r="DE86" i="1"/>
  <c r="DK86" i="1" s="1"/>
  <c r="DE176" i="1"/>
  <c r="DK176" i="1" s="1"/>
  <c r="DE747" i="1"/>
  <c r="DK747" i="1" s="1"/>
  <c r="DE721" i="1"/>
  <c r="DK721" i="1" s="1"/>
  <c r="DE641" i="1"/>
  <c r="DK641" i="1" s="1"/>
  <c r="DG611" i="1"/>
  <c r="DK611" i="1" s="1"/>
  <c r="DG601" i="1"/>
  <c r="DK601" i="1" s="1"/>
  <c r="DG754" i="1"/>
  <c r="DK754" i="1" s="1"/>
  <c r="DE627" i="1"/>
  <c r="DK627" i="1" s="1"/>
  <c r="DG580" i="1"/>
  <c r="DK580" i="1" s="1"/>
  <c r="DG537" i="1"/>
  <c r="DK537" i="1" s="1"/>
  <c r="DE522" i="1"/>
  <c r="DK522" i="1" s="1"/>
  <c r="DE503" i="1"/>
  <c r="DK503" i="1" s="1"/>
  <c r="DG353" i="1"/>
  <c r="DK353" i="1" s="1"/>
  <c r="DG321" i="1"/>
  <c r="DK321" i="1" s="1"/>
  <c r="DE297" i="1"/>
  <c r="DK297" i="1" s="1"/>
  <c r="DE454" i="1"/>
  <c r="DK454" i="1" s="1"/>
  <c r="DG404" i="1"/>
  <c r="DK404" i="1" s="1"/>
  <c r="DE401" i="1"/>
  <c r="DK401" i="1" s="1"/>
  <c r="DG372" i="1"/>
  <c r="DK372" i="1" s="1"/>
  <c r="DE122" i="1"/>
  <c r="DK122" i="1" s="1"/>
  <c r="DE525" i="1"/>
  <c r="DK525" i="1" s="1"/>
  <c r="DE546" i="1"/>
  <c r="DK546" i="1" s="1"/>
  <c r="DG542" i="1"/>
  <c r="DK542" i="1" s="1"/>
  <c r="DG474" i="1"/>
  <c r="DK474" i="1" s="1"/>
  <c r="DG393" i="1"/>
  <c r="DK393" i="1" s="1"/>
  <c r="DG28" i="1"/>
  <c r="DK28" i="1" s="1"/>
  <c r="DE538" i="1"/>
  <c r="DG538" i="1"/>
  <c r="DG424" i="1"/>
  <c r="DE424" i="1"/>
  <c r="DG376" i="1"/>
  <c r="DE376" i="1"/>
  <c r="DG360" i="1"/>
  <c r="DE360" i="1"/>
  <c r="DG568" i="1"/>
  <c r="DE568" i="1"/>
  <c r="DG556" i="1"/>
  <c r="DE556" i="1"/>
  <c r="DE678" i="1"/>
  <c r="DG678" i="1"/>
  <c r="DE645" i="1"/>
  <c r="DG645" i="1"/>
  <c r="DE686" i="1"/>
  <c r="DG686" i="1"/>
  <c r="DG593" i="1"/>
  <c r="DE593" i="1"/>
  <c r="DG598" i="1"/>
  <c r="DE598" i="1"/>
  <c r="DG435" i="1"/>
  <c r="DE435" i="1"/>
  <c r="DG419" i="1"/>
  <c r="DE419" i="1"/>
  <c r="DG371" i="1"/>
  <c r="DE371" i="1"/>
  <c r="DG602" i="1"/>
  <c r="DE602" i="1"/>
  <c r="DG11" i="1"/>
  <c r="DE11" i="1"/>
  <c r="DE347" i="1"/>
  <c r="DG347" i="1"/>
  <c r="DE620" i="1"/>
  <c r="DK620" i="1" s="1"/>
  <c r="DG722" i="1"/>
  <c r="DK722" i="1" s="1"/>
  <c r="DG629" i="1"/>
  <c r="DK629" i="1" s="1"/>
  <c r="DE457" i="1"/>
  <c r="DK457" i="1" s="1"/>
  <c r="DE336" i="1"/>
  <c r="DK336" i="1" s="1"/>
  <c r="DE304" i="1"/>
  <c r="DK304" i="1" s="1"/>
  <c r="DE298" i="1"/>
  <c r="DK298" i="1" s="1"/>
  <c r="DE282" i="1"/>
  <c r="DK282" i="1" s="1"/>
  <c r="DE266" i="1"/>
  <c r="DK266" i="1" s="1"/>
  <c r="DE135" i="1"/>
  <c r="DK135" i="1" s="1"/>
  <c r="DE119" i="1"/>
  <c r="DK119" i="1" s="1"/>
  <c r="DE107" i="1"/>
  <c r="DK107" i="1" s="1"/>
  <c r="DE91" i="1"/>
  <c r="DK91" i="1" s="1"/>
  <c r="DE185" i="1"/>
  <c r="DK185" i="1" s="1"/>
  <c r="DE179" i="1"/>
  <c r="DK179" i="1" s="1"/>
  <c r="DG160" i="1"/>
  <c r="DK160" i="1" s="1"/>
  <c r="DG144" i="1"/>
  <c r="DK144" i="1" s="1"/>
  <c r="DG33" i="1"/>
  <c r="DK33" i="1" s="1"/>
  <c r="DE141" i="1"/>
  <c r="DK141" i="1" s="1"/>
  <c r="DE138" i="1"/>
  <c r="DK138" i="1" s="1"/>
  <c r="DE180" i="1"/>
  <c r="DK180" i="1" s="1"/>
  <c r="DE85" i="1"/>
  <c r="DK85" i="1" s="1"/>
  <c r="DG157" i="1"/>
  <c r="DK157" i="1" s="1"/>
  <c r="DE776" i="1"/>
  <c r="DK776" i="1" s="1"/>
  <c r="DE740" i="1"/>
  <c r="DK740" i="1" s="1"/>
  <c r="DG718" i="1"/>
  <c r="DK718" i="1" s="1"/>
  <c r="DE698" i="1"/>
  <c r="DK698" i="1" s="1"/>
  <c r="DG656" i="1"/>
  <c r="DK656" i="1" s="1"/>
  <c r="DG615" i="1"/>
  <c r="DK615" i="1" s="1"/>
  <c r="DE590" i="1"/>
  <c r="DK590" i="1" s="1"/>
  <c r="DE583" i="1"/>
  <c r="DK583" i="1" s="1"/>
  <c r="DE575" i="1"/>
  <c r="DK575" i="1" s="1"/>
  <c r="DE561" i="1"/>
  <c r="DK561" i="1" s="1"/>
  <c r="DE553" i="1"/>
  <c r="DK553" i="1" s="1"/>
  <c r="DE545" i="1"/>
  <c r="DK545" i="1" s="1"/>
  <c r="DE531" i="1"/>
  <c r="DK531" i="1" s="1"/>
  <c r="DE515" i="1"/>
  <c r="DK515" i="1" s="1"/>
  <c r="DG682" i="1"/>
  <c r="DK682" i="1" s="1"/>
  <c r="DU682" i="1" s="1"/>
  <c r="A682" i="7" s="1"/>
  <c r="DE599" i="1"/>
  <c r="DK599" i="1" s="1"/>
  <c r="DE554" i="1"/>
  <c r="DK554" i="1" s="1"/>
  <c r="DE486" i="1"/>
  <c r="DK486" i="1" s="1"/>
  <c r="DG357" i="1"/>
  <c r="DK357" i="1" s="1"/>
  <c r="DE17" i="1"/>
  <c r="DK17" i="1" s="1"/>
  <c r="DG506" i="1"/>
  <c r="DE506" i="1"/>
  <c r="DE455" i="1"/>
  <c r="DG455" i="1"/>
  <c r="DG413" i="1"/>
  <c r="DE413" i="1"/>
  <c r="DE325" i="1"/>
  <c r="DG325" i="1"/>
  <c r="DG519" i="1"/>
  <c r="DE519" i="1"/>
  <c r="DG458" i="1"/>
  <c r="DE458" i="1"/>
  <c r="DG105" i="1"/>
  <c r="DE105" i="1"/>
  <c r="DG516" i="1"/>
  <c r="DE516" i="1"/>
  <c r="DE281" i="1"/>
  <c r="DG281" i="1"/>
  <c r="DG540" i="1"/>
  <c r="DE540" i="1"/>
  <c r="DE309" i="1"/>
  <c r="DG309" i="1"/>
  <c r="DE703" i="1"/>
  <c r="DG703" i="1"/>
  <c r="DG513" i="1"/>
  <c r="DE513" i="1"/>
  <c r="DE631" i="1"/>
  <c r="DG631" i="1"/>
  <c r="DG550" i="1"/>
  <c r="DE550" i="1"/>
  <c r="DE528" i="1"/>
  <c r="DG528" i="1"/>
  <c r="DG36" i="1"/>
  <c r="DE36" i="1"/>
  <c r="DE732" i="1"/>
  <c r="DG732" i="1"/>
  <c r="DE758" i="1"/>
  <c r="DG758" i="1"/>
  <c r="DE653" i="1"/>
  <c r="DG653" i="1"/>
  <c r="DE670" i="1"/>
  <c r="DG670" i="1"/>
  <c r="DE658" i="1"/>
  <c r="DK658" i="1" s="1"/>
  <c r="DG764" i="1"/>
  <c r="DK764" i="1" s="1"/>
  <c r="DP764" i="1" s="1"/>
  <c r="DG663" i="1"/>
  <c r="DK663" i="1" s="1"/>
  <c r="DE473" i="1"/>
  <c r="DK473" i="1" s="1"/>
  <c r="DE352" i="1"/>
  <c r="DK352" i="1" s="1"/>
  <c r="DE320" i="1"/>
  <c r="DK320" i="1" s="1"/>
  <c r="DE290" i="1"/>
  <c r="DK290" i="1" s="1"/>
  <c r="DE274" i="1"/>
  <c r="DK274" i="1" s="1"/>
  <c r="DG456" i="1"/>
  <c r="DK456" i="1" s="1"/>
  <c r="DE127" i="1"/>
  <c r="DK127" i="1" s="1"/>
  <c r="DE99" i="1"/>
  <c r="DK99" i="1" s="1"/>
  <c r="DE171" i="1"/>
  <c r="DK171" i="1" s="1"/>
  <c r="DG152" i="1"/>
  <c r="DK152" i="1" s="1"/>
  <c r="DG25" i="1"/>
  <c r="DK25" i="1" s="1"/>
  <c r="DE172" i="1"/>
  <c r="DK172" i="1" s="1"/>
  <c r="DE81" i="1"/>
  <c r="DK81" i="1" s="1"/>
  <c r="DE78" i="1"/>
  <c r="DK78" i="1" s="1"/>
  <c r="DG149" i="1"/>
  <c r="DK149" i="1" s="1"/>
  <c r="DE767" i="1"/>
  <c r="DK767" i="1" s="1"/>
  <c r="DG733" i="1"/>
  <c r="DK733" i="1" s="1"/>
  <c r="DG683" i="1"/>
  <c r="DK683" i="1" s="1"/>
  <c r="DG626" i="1"/>
  <c r="DK626" i="1" s="1"/>
  <c r="DG607" i="1"/>
  <c r="DK607" i="1" s="1"/>
  <c r="DE586" i="1"/>
  <c r="DK586" i="1" s="1"/>
  <c r="DE579" i="1"/>
  <c r="DK579" i="1" s="1"/>
  <c r="DE567" i="1"/>
  <c r="DK567" i="1" s="1"/>
  <c r="DE557" i="1"/>
  <c r="DK557" i="1" s="1"/>
  <c r="DE549" i="1"/>
  <c r="DK549" i="1" s="1"/>
  <c r="DG534" i="1"/>
  <c r="DK534" i="1" s="1"/>
  <c r="DE527" i="1"/>
  <c r="DK527" i="1" s="1"/>
  <c r="DE521" i="1"/>
  <c r="DK521" i="1" s="1"/>
  <c r="DG770" i="1"/>
  <c r="DK770" i="1" s="1"/>
  <c r="DN770" i="1" s="1"/>
  <c r="DG715" i="1"/>
  <c r="DK715" i="1" s="1"/>
  <c r="DN715" i="1" s="1"/>
  <c r="DG665" i="1"/>
  <c r="DK665" i="1" s="1"/>
  <c r="DG640" i="1"/>
  <c r="DK640" i="1" s="1"/>
  <c r="DE572" i="1"/>
  <c r="DK572" i="1" s="1"/>
  <c r="DE539" i="1"/>
  <c r="DK539" i="1" s="1"/>
  <c r="DG351" i="1"/>
  <c r="DK351" i="1" s="1"/>
  <c r="DG317" i="1"/>
  <c r="DK317" i="1" s="1"/>
  <c r="DG752" i="1"/>
  <c r="DK752" i="1" s="1"/>
  <c r="DG714" i="1"/>
  <c r="DK714" i="1" s="1"/>
  <c r="DG706" i="1"/>
  <c r="DK706" i="1" s="1"/>
  <c r="DG675" i="1"/>
  <c r="DK675" i="1" s="1"/>
  <c r="DE661" i="1"/>
  <c r="DK661" i="1" s="1"/>
  <c r="DG612" i="1"/>
  <c r="DK612" i="1" s="1"/>
  <c r="DG582" i="1"/>
  <c r="DK582" i="1" s="1"/>
  <c r="DG574" i="1"/>
  <c r="DK574" i="1" s="1"/>
  <c r="DE570" i="1"/>
  <c r="DK570" i="1" s="1"/>
  <c r="DG566" i="1"/>
  <c r="DK566" i="1" s="1"/>
  <c r="DE511" i="1"/>
  <c r="DK511" i="1" s="1"/>
  <c r="DG501" i="1"/>
  <c r="DK501" i="1" s="1"/>
  <c r="DE498" i="1"/>
  <c r="DK498" i="1" s="1"/>
  <c r="DE493" i="1"/>
  <c r="DK493" i="1" s="1"/>
  <c r="DG490" i="1"/>
  <c r="DK490" i="1" s="1"/>
  <c r="DG355" i="1"/>
  <c r="DK355" i="1" s="1"/>
  <c r="DG359" i="1"/>
  <c r="DK359" i="1" s="1"/>
  <c r="DE504" i="1"/>
  <c r="DG504" i="1"/>
  <c r="DE492" i="1"/>
  <c r="DG492" i="1"/>
  <c r="DE514" i="1"/>
  <c r="DG514" i="1"/>
  <c r="DE535" i="1"/>
  <c r="DG535" i="1"/>
  <c r="DE478" i="1"/>
  <c r="DG478" i="1"/>
  <c r="DE447" i="1"/>
  <c r="DG447" i="1"/>
  <c r="DG437" i="1"/>
  <c r="DE437" i="1"/>
  <c r="DG421" i="1"/>
  <c r="DE421" i="1"/>
  <c r="DG405" i="1"/>
  <c r="DE405" i="1"/>
  <c r="DG389" i="1"/>
  <c r="DE389" i="1"/>
  <c r="DG373" i="1"/>
  <c r="DE373" i="1"/>
  <c r="DG34" i="1"/>
  <c r="DE34" i="1"/>
  <c r="DE499" i="1"/>
  <c r="DG499" i="1"/>
  <c r="DG7" i="1"/>
  <c r="DE7" i="1"/>
  <c r="DG113" i="1"/>
  <c r="DE113" i="1"/>
  <c r="DE349" i="1"/>
  <c r="DG349" i="1"/>
  <c r="DE341" i="1"/>
  <c r="DG341" i="1"/>
  <c r="DE333" i="1"/>
  <c r="DG333" i="1"/>
  <c r="DG466" i="1"/>
  <c r="DE466" i="1"/>
  <c r="DG450" i="1"/>
  <c r="DE450" i="1"/>
  <c r="DG13" i="1"/>
  <c r="DE13" i="1"/>
  <c r="DG432" i="1"/>
  <c r="DE432" i="1"/>
  <c r="DG416" i="1"/>
  <c r="DE416" i="1"/>
  <c r="DG400" i="1"/>
  <c r="DE400" i="1"/>
  <c r="DG384" i="1"/>
  <c r="DE384" i="1"/>
  <c r="DG368" i="1"/>
  <c r="DE368" i="1"/>
  <c r="DE305" i="1"/>
  <c r="DG305" i="1"/>
  <c r="DE293" i="1"/>
  <c r="DG293" i="1"/>
  <c r="DE277" i="1"/>
  <c r="DG277" i="1"/>
  <c r="DE526" i="1"/>
  <c r="DG526" i="1"/>
  <c r="DE98" i="1"/>
  <c r="DG98" i="1"/>
  <c r="DE489" i="1"/>
  <c r="DG489" i="1"/>
  <c r="DE459" i="1"/>
  <c r="DG459" i="1"/>
  <c r="DG26" i="1"/>
  <c r="DE26" i="1"/>
  <c r="DG427" i="1"/>
  <c r="DE427" i="1"/>
  <c r="DG411" i="1"/>
  <c r="DE411" i="1"/>
  <c r="DG395" i="1"/>
  <c r="DE395" i="1"/>
  <c r="DG379" i="1"/>
  <c r="DE379" i="1"/>
  <c r="DG363" i="1"/>
  <c r="DE363" i="1"/>
  <c r="DE323" i="1"/>
  <c r="DG323" i="1"/>
  <c r="DE467" i="1"/>
  <c r="DG467" i="1"/>
  <c r="DE315" i="1"/>
  <c r="DG315" i="1"/>
  <c r="DK131" i="1"/>
  <c r="DE512" i="1"/>
  <c r="DK512" i="1" s="1"/>
  <c r="DE508" i="1"/>
  <c r="DK508" i="1" s="1"/>
  <c r="DG496" i="1"/>
  <c r="DK496" i="1" s="1"/>
  <c r="DG488" i="1"/>
  <c r="DK488" i="1" s="1"/>
  <c r="DG463" i="1"/>
  <c r="DK463" i="1" s="1"/>
  <c r="DE429" i="1"/>
  <c r="DK429" i="1" s="1"/>
  <c r="DE397" i="1"/>
  <c r="DK397" i="1" s="1"/>
  <c r="DE365" i="1"/>
  <c r="DK365" i="1" s="1"/>
  <c r="DE30" i="1"/>
  <c r="DK30" i="1" s="1"/>
  <c r="DK638" i="1"/>
  <c r="DK749" i="1"/>
  <c r="DN749" i="1" s="1"/>
  <c r="DK422" i="1"/>
  <c r="DK390" i="1"/>
  <c r="DK114" i="1"/>
  <c r="DK32" i="1"/>
  <c r="DK12" i="1"/>
  <c r="DG258" i="1"/>
  <c r="DK258" i="1" s="1"/>
  <c r="DE21" i="1"/>
  <c r="DK21" i="1" s="1"/>
  <c r="DR164" i="1"/>
  <c r="DQ164" i="1"/>
  <c r="DE262" i="1"/>
  <c r="DG262" i="1"/>
  <c r="DE256" i="1"/>
  <c r="DG256" i="1"/>
  <c r="DE252" i="1"/>
  <c r="DG252" i="1"/>
  <c r="DE248" i="1"/>
  <c r="DG248" i="1"/>
  <c r="DE244" i="1"/>
  <c r="DG244" i="1"/>
  <c r="DE240" i="1"/>
  <c r="DG240" i="1"/>
  <c r="DE236" i="1"/>
  <c r="DG236" i="1"/>
  <c r="DE232" i="1"/>
  <c r="DG232" i="1"/>
  <c r="DE228" i="1"/>
  <c r="DG228" i="1"/>
  <c r="DE224" i="1"/>
  <c r="DG224" i="1"/>
  <c r="DE220" i="1"/>
  <c r="DG220" i="1"/>
  <c r="DE216" i="1"/>
  <c r="DG216" i="1"/>
  <c r="DE212" i="1"/>
  <c r="DG212" i="1"/>
  <c r="DE208" i="1"/>
  <c r="DG208" i="1"/>
  <c r="DE204" i="1"/>
  <c r="DG204" i="1"/>
  <c r="DE200" i="1"/>
  <c r="DG200" i="1"/>
  <c r="DE265" i="1"/>
  <c r="DG265" i="1"/>
  <c r="DE261" i="1"/>
  <c r="DG261" i="1"/>
  <c r="DE253" i="1"/>
  <c r="DG253" i="1"/>
  <c r="DE245" i="1"/>
  <c r="DG245" i="1"/>
  <c r="DE237" i="1"/>
  <c r="DG237" i="1"/>
  <c r="DE229" i="1"/>
  <c r="DG229" i="1"/>
  <c r="DE221" i="1"/>
  <c r="DG221" i="1"/>
  <c r="DE213" i="1"/>
  <c r="DG213" i="1"/>
  <c r="DE205" i="1"/>
  <c r="DG205" i="1"/>
  <c r="DE197" i="1"/>
  <c r="DG197" i="1"/>
  <c r="DE189" i="1"/>
  <c r="DG189" i="1"/>
  <c r="DE75" i="1"/>
  <c r="DG75" i="1"/>
  <c r="DE67" i="1"/>
  <c r="DG67" i="1"/>
  <c r="DE63" i="1"/>
  <c r="DG63" i="1"/>
  <c r="DE61" i="1"/>
  <c r="DG61" i="1"/>
  <c r="DE59" i="1"/>
  <c r="DG59" i="1"/>
  <c r="DE57" i="1"/>
  <c r="DG57" i="1"/>
  <c r="DE55" i="1"/>
  <c r="DG55" i="1"/>
  <c r="DE53" i="1"/>
  <c r="DG53" i="1"/>
  <c r="DE51" i="1"/>
  <c r="DG51" i="1"/>
  <c r="DE49" i="1"/>
  <c r="DG49" i="1"/>
  <c r="DE47" i="1"/>
  <c r="DG47" i="1"/>
  <c r="DE45" i="1"/>
  <c r="DG45" i="1"/>
  <c r="DE43" i="1"/>
  <c r="DG43" i="1"/>
  <c r="DE58" i="1"/>
  <c r="DG58" i="1"/>
  <c r="DE50" i="1"/>
  <c r="DG50" i="1"/>
  <c r="DE38" i="1"/>
  <c r="DG38" i="1"/>
  <c r="DE188" i="1"/>
  <c r="DG188" i="1"/>
  <c r="DE263" i="1"/>
  <c r="DG263" i="1"/>
  <c r="DE251" i="1"/>
  <c r="DG251" i="1"/>
  <c r="DE235" i="1"/>
  <c r="DG235" i="1"/>
  <c r="DE219" i="1"/>
  <c r="DG219" i="1"/>
  <c r="DE199" i="1"/>
  <c r="DG199" i="1"/>
  <c r="DE254" i="1"/>
  <c r="DG254" i="1"/>
  <c r="DE250" i="1"/>
  <c r="DG250" i="1"/>
  <c r="DE246" i="1"/>
  <c r="DG246" i="1"/>
  <c r="DE242" i="1"/>
  <c r="DG242" i="1"/>
  <c r="DE238" i="1"/>
  <c r="DG238" i="1"/>
  <c r="DE234" i="1"/>
  <c r="DG234" i="1"/>
  <c r="DE230" i="1"/>
  <c r="DG230" i="1"/>
  <c r="DE226" i="1"/>
  <c r="DG226" i="1"/>
  <c r="DE222" i="1"/>
  <c r="DG222" i="1"/>
  <c r="DE218" i="1"/>
  <c r="DG218" i="1"/>
  <c r="DE214" i="1"/>
  <c r="DG214" i="1"/>
  <c r="DE210" i="1"/>
  <c r="DG210" i="1"/>
  <c r="DE206" i="1"/>
  <c r="DG206" i="1"/>
  <c r="DE202" i="1"/>
  <c r="DG202" i="1"/>
  <c r="DE198" i="1"/>
  <c r="DG198" i="1"/>
  <c r="DE196" i="1"/>
  <c r="DG196" i="1"/>
  <c r="DE194" i="1"/>
  <c r="DG194" i="1"/>
  <c r="DE192" i="1"/>
  <c r="DG192" i="1"/>
  <c r="DE190" i="1"/>
  <c r="DG190" i="1"/>
  <c r="DE257" i="1"/>
  <c r="DG257" i="1"/>
  <c r="DE249" i="1"/>
  <c r="DG249" i="1"/>
  <c r="DE241" i="1"/>
  <c r="DG241" i="1"/>
  <c r="DE233" i="1"/>
  <c r="DG233" i="1"/>
  <c r="DE225" i="1"/>
  <c r="DG225" i="1"/>
  <c r="DE217" i="1"/>
  <c r="DG217" i="1"/>
  <c r="DE209" i="1"/>
  <c r="DG209" i="1"/>
  <c r="DE201" i="1"/>
  <c r="DG201" i="1"/>
  <c r="DE193" i="1"/>
  <c r="DG193" i="1"/>
  <c r="DE76" i="1"/>
  <c r="DG76" i="1"/>
  <c r="DE74" i="1"/>
  <c r="DG74" i="1"/>
  <c r="DE72" i="1"/>
  <c r="DG72" i="1"/>
  <c r="DE70" i="1"/>
  <c r="DG70" i="1"/>
  <c r="DE68" i="1"/>
  <c r="DG68" i="1"/>
  <c r="DE66" i="1"/>
  <c r="DG66" i="1"/>
  <c r="DE64" i="1"/>
  <c r="DG64" i="1"/>
  <c r="DE77" i="1"/>
  <c r="DG77" i="1"/>
  <c r="DE71" i="1"/>
  <c r="DG71" i="1"/>
  <c r="DE62" i="1"/>
  <c r="DG62" i="1"/>
  <c r="DE54" i="1"/>
  <c r="DG54" i="1"/>
  <c r="DE46" i="1"/>
  <c r="DG46" i="1"/>
  <c r="DE255" i="1"/>
  <c r="DG255" i="1"/>
  <c r="DE243" i="1"/>
  <c r="DG243" i="1"/>
  <c r="DE227" i="1"/>
  <c r="DG227" i="1"/>
  <c r="DE211" i="1"/>
  <c r="DG211" i="1"/>
  <c r="DE191" i="1"/>
  <c r="DG191" i="1"/>
  <c r="DE260" i="1"/>
  <c r="DG260" i="1"/>
  <c r="DE259" i="1"/>
  <c r="DG259" i="1"/>
  <c r="DE239" i="1"/>
  <c r="DG239" i="1"/>
  <c r="DE223" i="1"/>
  <c r="DG223" i="1"/>
  <c r="DE207" i="1"/>
  <c r="DG207" i="1"/>
  <c r="DE195" i="1"/>
  <c r="DG195" i="1"/>
  <c r="DE69" i="1"/>
  <c r="DG69" i="1"/>
  <c r="DE60" i="1"/>
  <c r="DG60" i="1"/>
  <c r="DE52" i="1"/>
  <c r="DG52" i="1"/>
  <c r="DE44" i="1"/>
  <c r="DG44" i="1"/>
  <c r="DE41" i="1"/>
  <c r="DG41" i="1"/>
  <c r="DE39" i="1"/>
  <c r="DG39" i="1"/>
  <c r="DE40" i="1"/>
  <c r="DG40" i="1"/>
  <c r="DE264" i="1"/>
  <c r="DG264" i="1"/>
  <c r="DE247" i="1"/>
  <c r="DG247" i="1"/>
  <c r="DE231" i="1"/>
  <c r="DG231" i="1"/>
  <c r="DE215" i="1"/>
  <c r="DG215" i="1"/>
  <c r="DE203" i="1"/>
  <c r="DG203" i="1"/>
  <c r="DE73" i="1"/>
  <c r="DG73" i="1"/>
  <c r="DE65" i="1"/>
  <c r="DG65" i="1"/>
  <c r="DE56" i="1"/>
  <c r="DG56" i="1"/>
  <c r="DE48" i="1"/>
  <c r="DG48" i="1"/>
  <c r="DE42" i="1"/>
  <c r="DG42" i="1"/>
  <c r="B18" i="3"/>
  <c r="B17" i="3"/>
  <c r="B8" i="3"/>
  <c r="B7" i="3"/>
  <c r="DS1" i="1"/>
  <c r="A714" i="11" l="1"/>
  <c r="C726" i="8"/>
  <c r="A679" i="11"/>
  <c r="C691" i="8"/>
  <c r="A748" i="11"/>
  <c r="C760" i="8"/>
  <c r="DK16" i="1"/>
  <c r="DP756" i="1"/>
  <c r="DN756" i="1"/>
  <c r="DO756" i="1"/>
  <c r="DL685" i="1"/>
  <c r="DT685" i="1" s="1"/>
  <c r="DU685" i="1"/>
  <c r="A685" i="7" s="1"/>
  <c r="A682" i="11" s="1"/>
  <c r="DK289" i="1"/>
  <c r="DK507" i="1"/>
  <c r="DK442" i="1"/>
  <c r="DM680" i="1"/>
  <c r="DK412" i="1"/>
  <c r="DK125" i="1"/>
  <c r="DK7" i="1"/>
  <c r="DU7" i="1" s="1"/>
  <c r="DK710" i="1"/>
  <c r="DP710" i="1" s="1"/>
  <c r="DP697" i="1"/>
  <c r="DN697" i="1"/>
  <c r="DP739" i="1"/>
  <c r="DN739" i="1"/>
  <c r="DO739" i="1"/>
  <c r="DL672" i="1"/>
  <c r="DS672" i="1" s="1"/>
  <c r="DO672" i="1"/>
  <c r="DP745" i="1"/>
  <c r="DO745" i="1"/>
  <c r="DK467" i="1"/>
  <c r="DK363" i="1"/>
  <c r="DK427" i="1"/>
  <c r="DK416" i="1"/>
  <c r="DK13" i="1"/>
  <c r="DK341" i="1"/>
  <c r="DK113" i="1"/>
  <c r="DK499" i="1"/>
  <c r="DK373" i="1"/>
  <c r="DK437" i="1"/>
  <c r="DK653" i="1"/>
  <c r="DK732" i="1"/>
  <c r="DP732" i="1" s="1"/>
  <c r="DK528" i="1"/>
  <c r="DK631" i="1"/>
  <c r="DK703" i="1"/>
  <c r="DN703" i="1" s="1"/>
  <c r="DK540" i="1"/>
  <c r="DK516" i="1"/>
  <c r="DK458" i="1"/>
  <c r="DK325" i="1"/>
  <c r="DK455" i="1"/>
  <c r="DK313" i="1"/>
  <c r="DK462" i="1"/>
  <c r="DK773" i="1"/>
  <c r="DU773" i="1" s="1"/>
  <c r="A773" i="7" s="1"/>
  <c r="DK14" i="1"/>
  <c r="DK483" i="1"/>
  <c r="DK367" i="1"/>
  <c r="DK431" i="1"/>
  <c r="DK502" i="1"/>
  <c r="DL713" i="1"/>
  <c r="DT713" i="1" s="1"/>
  <c r="DK347" i="1"/>
  <c r="DK602" i="1"/>
  <c r="DK419" i="1"/>
  <c r="DK598" i="1"/>
  <c r="DK686" i="1"/>
  <c r="DM686" i="1" s="1"/>
  <c r="DK678" i="1"/>
  <c r="DN678" i="1" s="1"/>
  <c r="DK568" i="1"/>
  <c r="DK376" i="1"/>
  <c r="DK538" i="1"/>
  <c r="DK737" i="1"/>
  <c r="DO737" i="1" s="1"/>
  <c r="DK487" i="1"/>
  <c r="DK145" i="1"/>
  <c r="DK591" i="1"/>
  <c r="DK391" i="1"/>
  <c r="DK585" i="1"/>
  <c r="DK616" i="1"/>
  <c r="DK339" i="1"/>
  <c r="DK417" i="1"/>
  <c r="DK691" i="1"/>
  <c r="DL691" i="1" s="1"/>
  <c r="DT691" i="1" s="1"/>
  <c r="DK633" i="1"/>
  <c r="DK273" i="1"/>
  <c r="DK648" i="1"/>
  <c r="DK329" i="1"/>
  <c r="DK759" i="1"/>
  <c r="DO759" i="1" s="1"/>
  <c r="DN727" i="1"/>
  <c r="DL727" i="1"/>
  <c r="DS727" i="1" s="1"/>
  <c r="DK333" i="1"/>
  <c r="DK349" i="1"/>
  <c r="DK447" i="1"/>
  <c r="DK535" i="1"/>
  <c r="DK492" i="1"/>
  <c r="DK309" i="1"/>
  <c r="DK711" i="1"/>
  <c r="DU711" i="1" s="1"/>
  <c r="A711" i="7" s="1"/>
  <c r="A708" i="11" s="1"/>
  <c r="DK399" i="1"/>
  <c r="DO688" i="1"/>
  <c r="DO764" i="1"/>
  <c r="DO680" i="1"/>
  <c r="DU713" i="1"/>
  <c r="A713" i="7" s="1"/>
  <c r="A710" i="11" s="1"/>
  <c r="DO730" i="1"/>
  <c r="DO748" i="1"/>
  <c r="DP774" i="1"/>
  <c r="DN774" i="1"/>
  <c r="DU774" i="1"/>
  <c r="A774" i="7" s="1"/>
  <c r="DL772" i="1"/>
  <c r="DT772" i="1" s="1"/>
  <c r="DN772" i="1"/>
  <c r="DO772" i="1"/>
  <c r="DP674" i="1"/>
  <c r="DO674" i="1"/>
  <c r="DO705" i="1"/>
  <c r="DM692" i="1"/>
  <c r="DO697" i="1"/>
  <c r="DP713" i="1"/>
  <c r="DP689" i="1"/>
  <c r="DO689" i="1"/>
  <c r="DN716" i="1"/>
  <c r="DP716" i="1"/>
  <c r="DN688" i="1"/>
  <c r="DO774" i="1"/>
  <c r="DM756" i="1"/>
  <c r="DK411" i="1"/>
  <c r="DK34" i="1"/>
  <c r="DK758" i="1"/>
  <c r="DP758" i="1" s="1"/>
  <c r="DK105" i="1"/>
  <c r="DK413" i="1"/>
  <c r="DK506" i="1"/>
  <c r="DK11" i="1"/>
  <c r="DK645" i="1"/>
  <c r="DK556" i="1"/>
  <c r="DK424" i="1"/>
  <c r="DK518" i="1"/>
  <c r="DK364" i="1"/>
  <c r="DK80" i="1"/>
  <c r="DK565" i="1"/>
  <c r="DK423" i="1"/>
  <c r="DK578" i="1"/>
  <c r="DK736" i="1"/>
  <c r="DP736" i="1" s="1"/>
  <c r="DK664" i="1"/>
  <c r="DK385" i="1"/>
  <c r="DK690" i="1"/>
  <c r="DO690" i="1" s="1"/>
  <c r="DK9" i="1"/>
  <c r="DK356" i="1"/>
  <c r="DK84" i="1"/>
  <c r="DK603" i="1"/>
  <c r="DK494" i="1"/>
  <c r="DK134" i="1"/>
  <c r="DU688" i="1"/>
  <c r="A688" i="7" s="1"/>
  <c r="DO704" i="1"/>
  <c r="DO761" i="1"/>
  <c r="DU668" i="1"/>
  <c r="A668" i="7" s="1"/>
  <c r="A665" i="11" s="1"/>
  <c r="DN680" i="1"/>
  <c r="DM697" i="1"/>
  <c r="DM739" i="1"/>
  <c r="DM772" i="1"/>
  <c r="DN723" i="1"/>
  <c r="DL723" i="1"/>
  <c r="DS723" i="1" s="1"/>
  <c r="DM689" i="1"/>
  <c r="DM705" i="1"/>
  <c r="DK26" i="1"/>
  <c r="DK526" i="1"/>
  <c r="DK670" i="1"/>
  <c r="DL670" i="1" s="1"/>
  <c r="DT670" i="1" s="1"/>
  <c r="DK550" i="1"/>
  <c r="DK281" i="1"/>
  <c r="DM700" i="1"/>
  <c r="DO750" i="1"/>
  <c r="DN672" i="1"/>
  <c r="DN689" i="1"/>
  <c r="DN705" i="1"/>
  <c r="DM730" i="1"/>
  <c r="DM748" i="1"/>
  <c r="DM764" i="1"/>
  <c r="DM696" i="1"/>
  <c r="DM672" i="1"/>
  <c r="DK368" i="1"/>
  <c r="DK36" i="1"/>
  <c r="DK513" i="1"/>
  <c r="DK519" i="1"/>
  <c r="DN669" i="1"/>
  <c r="DP700" i="1"/>
  <c r="DN695" i="1"/>
  <c r="DP728" i="1"/>
  <c r="DN676" i="1"/>
  <c r="DN730" i="1"/>
  <c r="DN748" i="1"/>
  <c r="DN764" i="1"/>
  <c r="DK371" i="1"/>
  <c r="DK435" i="1"/>
  <c r="DK593" i="1"/>
  <c r="DK360" i="1"/>
  <c r="DL722" i="1"/>
  <c r="DS722" i="1" s="1"/>
  <c r="DN722" i="1"/>
  <c r="DM722" i="1"/>
  <c r="DO722" i="1"/>
  <c r="DO686" i="1"/>
  <c r="DM677" i="1"/>
  <c r="DL696" i="1"/>
  <c r="DT696" i="1" s="1"/>
  <c r="DM708" i="1"/>
  <c r="DM727" i="1"/>
  <c r="DP753" i="1"/>
  <c r="DN674" i="1"/>
  <c r="DK315" i="1"/>
  <c r="DK323" i="1"/>
  <c r="DK379" i="1"/>
  <c r="DK489" i="1"/>
  <c r="DK293" i="1"/>
  <c r="DK400" i="1"/>
  <c r="DK432" i="1"/>
  <c r="DK450" i="1"/>
  <c r="DK389" i="1"/>
  <c r="DK421" i="1"/>
  <c r="DU669" i="1"/>
  <c r="A669" i="7" s="1"/>
  <c r="A666" i="11" s="1"/>
  <c r="DN685" i="1"/>
  <c r="DM723" i="1"/>
  <c r="DP734" i="1"/>
  <c r="DM769" i="1"/>
  <c r="DU715" i="1"/>
  <c r="A715" i="7" s="1"/>
  <c r="A712" i="11" s="1"/>
  <c r="DK395" i="1"/>
  <c r="DK459" i="1"/>
  <c r="DK98" i="1"/>
  <c r="DK277" i="1"/>
  <c r="DK305" i="1"/>
  <c r="DK384" i="1"/>
  <c r="DK466" i="1"/>
  <c r="DK405" i="1"/>
  <c r="DK478" i="1"/>
  <c r="DK514" i="1"/>
  <c r="DK504" i="1"/>
  <c r="DM673" i="1"/>
  <c r="DU704" i="1"/>
  <c r="A704" i="7" s="1"/>
  <c r="A701" i="11" s="1"/>
  <c r="DN704" i="1"/>
  <c r="DO712" i="1"/>
  <c r="DN720" i="1"/>
  <c r="DP741" i="1"/>
  <c r="DM749" i="1"/>
  <c r="DP762" i="1"/>
  <c r="DN682" i="1"/>
  <c r="DP682" i="1"/>
  <c r="DN699" i="1"/>
  <c r="DL699" i="1"/>
  <c r="DS699" i="1" s="1"/>
  <c r="DU699" i="1"/>
  <c r="A699" i="7" s="1"/>
  <c r="A696" i="11" s="1"/>
  <c r="DP719" i="1"/>
  <c r="DN719" i="1"/>
  <c r="DO719" i="1"/>
  <c r="DN732" i="1"/>
  <c r="DP746" i="1"/>
  <c r="DN746" i="1"/>
  <c r="DO746" i="1"/>
  <c r="DP754" i="1"/>
  <c r="DN754" i="1"/>
  <c r="DO754" i="1"/>
  <c r="DP770" i="1"/>
  <c r="DM770" i="1"/>
  <c r="DN668" i="1"/>
  <c r="DM668" i="1"/>
  <c r="DO668" i="1"/>
  <c r="DL676" i="1"/>
  <c r="DT676" i="1" s="1"/>
  <c r="DP676" i="1"/>
  <c r="DU676" i="1"/>
  <c r="A676" i="7" s="1"/>
  <c r="A673" i="11" s="1"/>
  <c r="DN684" i="1"/>
  <c r="DM684" i="1"/>
  <c r="DO684" i="1"/>
  <c r="DN693" i="1"/>
  <c r="DM693" i="1"/>
  <c r="DO693" i="1"/>
  <c r="DN701" i="1"/>
  <c r="DM701" i="1"/>
  <c r="DO701" i="1"/>
  <c r="DN709" i="1"/>
  <c r="DM709" i="1"/>
  <c r="DO709" i="1"/>
  <c r="DN717" i="1"/>
  <c r="DM717" i="1"/>
  <c r="DO717" i="1"/>
  <c r="DN726" i="1"/>
  <c r="DM726" i="1"/>
  <c r="DO726" i="1"/>
  <c r="DL735" i="1"/>
  <c r="DS735" i="1" s="1"/>
  <c r="DP735" i="1"/>
  <c r="DU735" i="1"/>
  <c r="A735" i="7" s="1"/>
  <c r="A732" i="11" s="1"/>
  <c r="DN744" i="1"/>
  <c r="DM744" i="1"/>
  <c r="DO744" i="1"/>
  <c r="DN751" i="1"/>
  <c r="DM751" i="1"/>
  <c r="DO751" i="1"/>
  <c r="DN760" i="1"/>
  <c r="DM760" i="1"/>
  <c r="DO760" i="1"/>
  <c r="DN768" i="1"/>
  <c r="DM768" i="1"/>
  <c r="DO768" i="1"/>
  <c r="DN775" i="1"/>
  <c r="DM775" i="1"/>
  <c r="DO775" i="1"/>
  <c r="DO669" i="1"/>
  <c r="DP677" i="1"/>
  <c r="DO685" i="1"/>
  <c r="DP708" i="1"/>
  <c r="DM716" i="1"/>
  <c r="DP723" i="1"/>
  <c r="DM734" i="1"/>
  <c r="DL734" i="1"/>
  <c r="DS734" i="1" s="1"/>
  <c r="DU745" i="1"/>
  <c r="A745" i="7" s="1"/>
  <c r="A742" i="11" s="1"/>
  <c r="DN745" i="1"/>
  <c r="DM753" i="1"/>
  <c r="DU761" i="1"/>
  <c r="A761" i="7" s="1"/>
  <c r="DN761" i="1"/>
  <c r="DP769" i="1"/>
  <c r="DM674" i="1"/>
  <c r="DP699" i="1"/>
  <c r="DM746" i="1"/>
  <c r="DM754" i="1"/>
  <c r="DO770" i="1"/>
  <c r="DP668" i="1"/>
  <c r="DM676" i="1"/>
  <c r="DP684" i="1"/>
  <c r="DU693" i="1"/>
  <c r="A693" i="7" s="1"/>
  <c r="DP701" i="1"/>
  <c r="DU709" i="1"/>
  <c r="A709" i="7" s="1"/>
  <c r="A706" i="11" s="1"/>
  <c r="DP717" i="1"/>
  <c r="DU726" i="1"/>
  <c r="A726" i="7" s="1"/>
  <c r="A723" i="11" s="1"/>
  <c r="DL726" i="1"/>
  <c r="DS726" i="1" s="1"/>
  <c r="DO735" i="1"/>
  <c r="DN735" i="1"/>
  <c r="DU744" i="1"/>
  <c r="A744" i="7" s="1"/>
  <c r="DP751" i="1"/>
  <c r="DU760" i="1"/>
  <c r="A760" i="7" s="1"/>
  <c r="DP768" i="1"/>
  <c r="DU775" i="1"/>
  <c r="A775" i="7" s="1"/>
  <c r="DN742" i="1"/>
  <c r="DU742" i="1"/>
  <c r="A742" i="7" s="1"/>
  <c r="DP766" i="1"/>
  <c r="DU766" i="1"/>
  <c r="A766" i="7" s="1"/>
  <c r="A763" i="11" s="1"/>
  <c r="DN707" i="1"/>
  <c r="DL707" i="1"/>
  <c r="DT707" i="1" s="1"/>
  <c r="DU707" i="1"/>
  <c r="A707" i="7" s="1"/>
  <c r="A704" i="11" s="1"/>
  <c r="DM681" i="1"/>
  <c r="DL692" i="1"/>
  <c r="DT692" i="1" s="1"/>
  <c r="DP696" i="1"/>
  <c r="DU720" i="1"/>
  <c r="A720" i="7" s="1"/>
  <c r="A717" i="11" s="1"/>
  <c r="DP727" i="1"/>
  <c r="DP731" i="1"/>
  <c r="DL738" i="1"/>
  <c r="DS738" i="1" s="1"/>
  <c r="DM757" i="1"/>
  <c r="DP765" i="1"/>
  <c r="DO695" i="1"/>
  <c r="DP715" i="1"/>
  <c r="DU724" i="1"/>
  <c r="A724" i="7" s="1"/>
  <c r="A721" i="11" s="1"/>
  <c r="DN750" i="1"/>
  <c r="DM777" i="1"/>
  <c r="DU672" i="1"/>
  <c r="A672" i="7" s="1"/>
  <c r="A669" i="11" s="1"/>
  <c r="DP672" i="1"/>
  <c r="DU680" i="1"/>
  <c r="A680" i="7" s="1"/>
  <c r="A677" i="11" s="1"/>
  <c r="DU689" i="1"/>
  <c r="A689" i="7" s="1"/>
  <c r="A686" i="11" s="1"/>
  <c r="DU697" i="1"/>
  <c r="A697" i="7" s="1"/>
  <c r="A694" i="11" s="1"/>
  <c r="DU705" i="1"/>
  <c r="A705" i="7" s="1"/>
  <c r="A702" i="11" s="1"/>
  <c r="DP705" i="1"/>
  <c r="DO713" i="1"/>
  <c r="DM713" i="1"/>
  <c r="DU722" i="1"/>
  <c r="A722" i="7" s="1"/>
  <c r="A719" i="11" s="1"/>
  <c r="DP722" i="1"/>
  <c r="DU730" i="1"/>
  <c r="A730" i="7" s="1"/>
  <c r="A727" i="11" s="1"/>
  <c r="DP730" i="1"/>
  <c r="DU739" i="1"/>
  <c r="A739" i="7" s="1"/>
  <c r="A736" i="11" s="1"/>
  <c r="DU748" i="1"/>
  <c r="A748" i="7" s="1"/>
  <c r="A745" i="11" s="1"/>
  <c r="DU756" i="1"/>
  <c r="A756" i="7" s="1"/>
  <c r="DU764" i="1"/>
  <c r="A764" i="7" s="1"/>
  <c r="DU772" i="1"/>
  <c r="A772" i="7" s="1"/>
  <c r="A769" i="11" s="1"/>
  <c r="DP772" i="1"/>
  <c r="DP673" i="1"/>
  <c r="DP681" i="1"/>
  <c r="DP692" i="1"/>
  <c r="DU712" i="1"/>
  <c r="A712" i="7" s="1"/>
  <c r="A709" i="11" s="1"/>
  <c r="DN712" i="1"/>
  <c r="DO720" i="1"/>
  <c r="DM731" i="1"/>
  <c r="DL731" i="1"/>
  <c r="DT731" i="1" s="1"/>
  <c r="DM738" i="1"/>
  <c r="DM741" i="1"/>
  <c r="DP749" i="1"/>
  <c r="DP757" i="1"/>
  <c r="DM765" i="1"/>
  <c r="DM695" i="1"/>
  <c r="DU728" i="1"/>
  <c r="A728" i="7" s="1"/>
  <c r="A725" i="11" s="1"/>
  <c r="DL728" i="1"/>
  <c r="DT728" i="1" s="1"/>
  <c r="DM750" i="1"/>
  <c r="DU762" i="1"/>
  <c r="A762" i="7" s="1"/>
  <c r="DO777" i="1"/>
  <c r="DN777" i="1"/>
  <c r="DL724" i="1"/>
  <c r="DS724" i="1" s="1"/>
  <c r="DP738" i="1"/>
  <c r="DP724" i="1"/>
  <c r="DM669" i="1"/>
  <c r="DU677" i="1"/>
  <c r="A677" i="7" s="1"/>
  <c r="A674" i="11" s="1"/>
  <c r="DO677" i="1"/>
  <c r="DM685" i="1"/>
  <c r="DP685" i="1"/>
  <c r="DM688" i="1"/>
  <c r="DU700" i="1"/>
  <c r="A700" i="7" s="1"/>
  <c r="A697" i="11" s="1"/>
  <c r="DO700" i="1"/>
  <c r="DM704" i="1"/>
  <c r="DU708" i="1"/>
  <c r="A708" i="7" s="1"/>
  <c r="A705" i="11" s="1"/>
  <c r="DO708" i="1"/>
  <c r="DU716" i="1"/>
  <c r="A716" i="7" s="1"/>
  <c r="A713" i="11" s="1"/>
  <c r="DO716" i="1"/>
  <c r="DU723" i="1"/>
  <c r="A723" i="7" s="1"/>
  <c r="A720" i="11" s="1"/>
  <c r="DO723" i="1"/>
  <c r="DU734" i="1"/>
  <c r="A734" i="7" s="1"/>
  <c r="A731" i="11" s="1"/>
  <c r="DO734" i="1"/>
  <c r="DM745" i="1"/>
  <c r="DU753" i="1"/>
  <c r="A753" i="7" s="1"/>
  <c r="A750" i="11" s="1"/>
  <c r="DO753" i="1"/>
  <c r="DM761" i="1"/>
  <c r="DU769" i="1"/>
  <c r="A769" i="7" s="1"/>
  <c r="DO769" i="1"/>
  <c r="DM774" i="1"/>
  <c r="DU674" i="1"/>
  <c r="A674" i="7" s="1"/>
  <c r="A671" i="11" s="1"/>
  <c r="DO682" i="1"/>
  <c r="DM682" i="1"/>
  <c r="DO699" i="1"/>
  <c r="DM699" i="1"/>
  <c r="DO707" i="1"/>
  <c r="DM707" i="1"/>
  <c r="DU719" i="1"/>
  <c r="A719" i="7" s="1"/>
  <c r="DO742" i="1"/>
  <c r="DM742" i="1"/>
  <c r="DU746" i="1"/>
  <c r="A746" i="7" s="1"/>
  <c r="A743" i="11" s="1"/>
  <c r="DU754" i="1"/>
  <c r="A754" i="7" s="1"/>
  <c r="DN766" i="1"/>
  <c r="DU770" i="1"/>
  <c r="A770" i="7" s="1"/>
  <c r="A767" i="11" s="1"/>
  <c r="DU673" i="1"/>
  <c r="A673" i="7" s="1"/>
  <c r="A670" i="11" s="1"/>
  <c r="DO673" i="1"/>
  <c r="DU681" i="1"/>
  <c r="A681" i="7" s="1"/>
  <c r="A678" i="11" s="1"/>
  <c r="DO681" i="1"/>
  <c r="DU692" i="1"/>
  <c r="A692" i="7" s="1"/>
  <c r="A689" i="11" s="1"/>
  <c r="DO692" i="1"/>
  <c r="DU696" i="1"/>
  <c r="A696" i="7" s="1"/>
  <c r="A693" i="11" s="1"/>
  <c r="DO696" i="1"/>
  <c r="DM712" i="1"/>
  <c r="DM720" i="1"/>
  <c r="DU727" i="1"/>
  <c r="A727" i="7" s="1"/>
  <c r="A724" i="11" s="1"/>
  <c r="DO727" i="1"/>
  <c r="DU731" i="1"/>
  <c r="A731" i="7" s="1"/>
  <c r="A728" i="11" s="1"/>
  <c r="DO731" i="1"/>
  <c r="DU738" i="1"/>
  <c r="A738" i="7" s="1"/>
  <c r="A735" i="11" s="1"/>
  <c r="DO738" i="1"/>
  <c r="DU741" i="1"/>
  <c r="A741" i="7" s="1"/>
  <c r="DO741" i="1"/>
  <c r="DU749" i="1"/>
  <c r="A749" i="7" s="1"/>
  <c r="A746" i="11" s="1"/>
  <c r="DO749" i="1"/>
  <c r="DU757" i="1"/>
  <c r="A757" i="7" s="1"/>
  <c r="DO757" i="1"/>
  <c r="DU765" i="1"/>
  <c r="A765" i="7" s="1"/>
  <c r="DO765" i="1"/>
  <c r="DU695" i="1"/>
  <c r="A695" i="7" s="1"/>
  <c r="A692" i="11" s="1"/>
  <c r="DO715" i="1"/>
  <c r="DM715" i="1"/>
  <c r="DO724" i="1"/>
  <c r="DM724" i="1"/>
  <c r="DO728" i="1"/>
  <c r="DM728" i="1"/>
  <c r="DU750" i="1"/>
  <c r="A750" i="7" s="1"/>
  <c r="A747" i="11" s="1"/>
  <c r="DO762" i="1"/>
  <c r="DM762" i="1"/>
  <c r="DU777" i="1"/>
  <c r="A777" i="7" s="1"/>
  <c r="DK42" i="1"/>
  <c r="DK48" i="1"/>
  <c r="DK56" i="1"/>
  <c r="DK65" i="1"/>
  <c r="DK73" i="1"/>
  <c r="DK203" i="1"/>
  <c r="DK215" i="1"/>
  <c r="DK231" i="1"/>
  <c r="DK247" i="1"/>
  <c r="DK264" i="1"/>
  <c r="DK40" i="1"/>
  <c r="DK39" i="1"/>
  <c r="DK41" i="1"/>
  <c r="DK44" i="1"/>
  <c r="DK52" i="1"/>
  <c r="DK60" i="1"/>
  <c r="DK69" i="1"/>
  <c r="DK195" i="1"/>
  <c r="DK207" i="1"/>
  <c r="DK223" i="1"/>
  <c r="DK239" i="1"/>
  <c r="DK259" i="1"/>
  <c r="DK260" i="1"/>
  <c r="DK191" i="1"/>
  <c r="DK211" i="1"/>
  <c r="DK227" i="1"/>
  <c r="DK243" i="1"/>
  <c r="DK255" i="1"/>
  <c r="DK46" i="1"/>
  <c r="DK54" i="1"/>
  <c r="DK62" i="1"/>
  <c r="DK71" i="1"/>
  <c r="DK77" i="1"/>
  <c r="DK64" i="1"/>
  <c r="DK66" i="1"/>
  <c r="DK68" i="1"/>
  <c r="DK70" i="1"/>
  <c r="DK72" i="1"/>
  <c r="DK74" i="1"/>
  <c r="DK76" i="1"/>
  <c r="DK193" i="1"/>
  <c r="DK201" i="1"/>
  <c r="DK209" i="1"/>
  <c r="DK217" i="1"/>
  <c r="DK225" i="1"/>
  <c r="DK233" i="1"/>
  <c r="DK241" i="1"/>
  <c r="DK249" i="1"/>
  <c r="DK257" i="1"/>
  <c r="DK190" i="1"/>
  <c r="DK192" i="1"/>
  <c r="DK194" i="1"/>
  <c r="DK196" i="1"/>
  <c r="DK198" i="1"/>
  <c r="DK202" i="1"/>
  <c r="DK206" i="1"/>
  <c r="DK210" i="1"/>
  <c r="DK214" i="1"/>
  <c r="DK218" i="1"/>
  <c r="DK222" i="1"/>
  <c r="DK226" i="1"/>
  <c r="DK230" i="1"/>
  <c r="DK234" i="1"/>
  <c r="DK238" i="1"/>
  <c r="DK242" i="1"/>
  <c r="DK246" i="1"/>
  <c r="DK250" i="1"/>
  <c r="DK254" i="1"/>
  <c r="DK199" i="1"/>
  <c r="DK219" i="1"/>
  <c r="DK235" i="1"/>
  <c r="DK251" i="1"/>
  <c r="DK263" i="1"/>
  <c r="DK188" i="1"/>
  <c r="DK38" i="1"/>
  <c r="DK50" i="1"/>
  <c r="DK58" i="1"/>
  <c r="DK43" i="1"/>
  <c r="DK45" i="1"/>
  <c r="DK47" i="1"/>
  <c r="DK49" i="1"/>
  <c r="DK51" i="1"/>
  <c r="DK53" i="1"/>
  <c r="DK55" i="1"/>
  <c r="DK57" i="1"/>
  <c r="DK59" i="1"/>
  <c r="DK61" i="1"/>
  <c r="DK63" i="1"/>
  <c r="DK67" i="1"/>
  <c r="DK75" i="1"/>
  <c r="DK189" i="1"/>
  <c r="DK197" i="1"/>
  <c r="DK205" i="1"/>
  <c r="DK213" i="1"/>
  <c r="DK221" i="1"/>
  <c r="DK229" i="1"/>
  <c r="DK237" i="1"/>
  <c r="DK245" i="1"/>
  <c r="DK253" i="1"/>
  <c r="DK261" i="1"/>
  <c r="DK265" i="1"/>
  <c r="DK200" i="1"/>
  <c r="DK204" i="1"/>
  <c r="DK208" i="1"/>
  <c r="DK212" i="1"/>
  <c r="DK216" i="1"/>
  <c r="DK220" i="1"/>
  <c r="DK224" i="1"/>
  <c r="DK228" i="1"/>
  <c r="DK232" i="1"/>
  <c r="DK236" i="1"/>
  <c r="DK240" i="1"/>
  <c r="DK244" i="1"/>
  <c r="DK248" i="1"/>
  <c r="DK252" i="1"/>
  <c r="DK256" i="1"/>
  <c r="DK262" i="1"/>
  <c r="DO766" i="1"/>
  <c r="DM766" i="1"/>
  <c r="DN671" i="1"/>
  <c r="DP671" i="1"/>
  <c r="DO671" i="1"/>
  <c r="DM671" i="1"/>
  <c r="DU671" i="1"/>
  <c r="A671" i="7" s="1"/>
  <c r="A668" i="11" s="1"/>
  <c r="DN679" i="1"/>
  <c r="DP679" i="1"/>
  <c r="DO679" i="1"/>
  <c r="DM679" i="1"/>
  <c r="DU679" i="1"/>
  <c r="A679" i="7" s="1"/>
  <c r="A676" i="11" s="1"/>
  <c r="DL687" i="1"/>
  <c r="DN687" i="1"/>
  <c r="DP687" i="1"/>
  <c r="DO687" i="1"/>
  <c r="DM687" i="1"/>
  <c r="DU687" i="1"/>
  <c r="A687" i="7" s="1"/>
  <c r="A684" i="11" s="1"/>
  <c r="DN694" i="1"/>
  <c r="DP694" i="1"/>
  <c r="DO694" i="1"/>
  <c r="DM694" i="1"/>
  <c r="DU694" i="1"/>
  <c r="A694" i="7" s="1"/>
  <c r="DL702" i="1"/>
  <c r="DN702" i="1"/>
  <c r="DP702" i="1"/>
  <c r="DO702" i="1"/>
  <c r="DM702" i="1"/>
  <c r="DU702" i="1"/>
  <c r="A702" i="7" s="1"/>
  <c r="A699" i="11" s="1"/>
  <c r="DN718" i="1"/>
  <c r="DP718" i="1"/>
  <c r="DO718" i="1"/>
  <c r="DM718" i="1"/>
  <c r="DU718" i="1"/>
  <c r="A718" i="7" s="1"/>
  <c r="A715" i="11" s="1"/>
  <c r="DL725" i="1"/>
  <c r="DN725" i="1"/>
  <c r="DP725" i="1"/>
  <c r="DO725" i="1"/>
  <c r="DM725" i="1"/>
  <c r="DU725" i="1"/>
  <c r="A725" i="7" s="1"/>
  <c r="A722" i="11" s="1"/>
  <c r="DN733" i="1"/>
  <c r="DP733" i="1"/>
  <c r="DO733" i="1"/>
  <c r="DM733" i="1"/>
  <c r="DU733" i="1"/>
  <c r="A733" i="7" s="1"/>
  <c r="A730" i="11" s="1"/>
  <c r="DL740" i="1"/>
  <c r="DN740" i="1"/>
  <c r="DP740" i="1"/>
  <c r="DO740" i="1"/>
  <c r="DM740" i="1"/>
  <c r="DU740" i="1"/>
  <c r="A740" i="7" s="1"/>
  <c r="A737" i="11" s="1"/>
  <c r="DN747" i="1"/>
  <c r="DP747" i="1"/>
  <c r="DO747" i="1"/>
  <c r="DM747" i="1"/>
  <c r="DU747" i="1"/>
  <c r="A747" i="7" s="1"/>
  <c r="A744" i="11" s="1"/>
  <c r="DN755" i="1"/>
  <c r="DP755" i="1"/>
  <c r="DO755" i="1"/>
  <c r="DM755" i="1"/>
  <c r="DU755" i="1"/>
  <c r="A755" i="7" s="1"/>
  <c r="DN763" i="1"/>
  <c r="DP763" i="1"/>
  <c r="DO763" i="1"/>
  <c r="DM763" i="1"/>
  <c r="DU763" i="1"/>
  <c r="A763" i="7" s="1"/>
  <c r="DN771" i="1"/>
  <c r="DP771" i="1"/>
  <c r="DO771" i="1"/>
  <c r="DM771" i="1"/>
  <c r="DU771" i="1"/>
  <c r="A771" i="7" s="1"/>
  <c r="DS685" i="1"/>
  <c r="DT705" i="1"/>
  <c r="DS705" i="1"/>
  <c r="DT730" i="1"/>
  <c r="DS730" i="1"/>
  <c r="DN675" i="1"/>
  <c r="DP675" i="1"/>
  <c r="DO675" i="1"/>
  <c r="DM675" i="1"/>
  <c r="DU675" i="1"/>
  <c r="A675" i="7" s="1"/>
  <c r="A672" i="11" s="1"/>
  <c r="DN683" i="1"/>
  <c r="DP683" i="1"/>
  <c r="DO683" i="1"/>
  <c r="DM683" i="1"/>
  <c r="DU683" i="1"/>
  <c r="A683" i="7" s="1"/>
  <c r="DN698" i="1"/>
  <c r="DP698" i="1"/>
  <c r="DO698" i="1"/>
  <c r="DM698" i="1"/>
  <c r="DU698" i="1"/>
  <c r="A698" i="7" s="1"/>
  <c r="A695" i="11" s="1"/>
  <c r="DN706" i="1"/>
  <c r="DP706" i="1"/>
  <c r="DO706" i="1"/>
  <c r="DM706" i="1"/>
  <c r="DU706" i="1"/>
  <c r="A706" i="7" s="1"/>
  <c r="A703" i="11" s="1"/>
  <c r="DN714" i="1"/>
  <c r="DP714" i="1"/>
  <c r="DO714" i="1"/>
  <c r="DM714" i="1"/>
  <c r="DU714" i="1"/>
  <c r="A714" i="7" s="1"/>
  <c r="A711" i="11" s="1"/>
  <c r="DL721" i="1"/>
  <c r="DN721" i="1"/>
  <c r="DP721" i="1"/>
  <c r="DO721" i="1"/>
  <c r="DM721" i="1"/>
  <c r="DU721" i="1"/>
  <c r="A721" i="7" s="1"/>
  <c r="A718" i="11" s="1"/>
  <c r="DL729" i="1"/>
  <c r="DN729" i="1"/>
  <c r="DP729" i="1"/>
  <c r="DO729" i="1"/>
  <c r="DM729" i="1"/>
  <c r="DU729" i="1"/>
  <c r="A729" i="7" s="1"/>
  <c r="A726" i="11" s="1"/>
  <c r="DL743" i="1"/>
  <c r="DN743" i="1"/>
  <c r="DP743" i="1"/>
  <c r="DO743" i="1"/>
  <c r="DM743" i="1"/>
  <c r="DU743" i="1"/>
  <c r="A743" i="7" s="1"/>
  <c r="A740" i="11" s="1"/>
  <c r="DN752" i="1"/>
  <c r="DP752" i="1"/>
  <c r="DO752" i="1"/>
  <c r="DM752" i="1"/>
  <c r="DU752" i="1"/>
  <c r="A752" i="7" s="1"/>
  <c r="DN767" i="1"/>
  <c r="DP767" i="1"/>
  <c r="DO767" i="1"/>
  <c r="DM767" i="1"/>
  <c r="DU767" i="1"/>
  <c r="A767" i="7" s="1"/>
  <c r="DN776" i="1"/>
  <c r="DP776" i="1"/>
  <c r="DO776" i="1"/>
  <c r="DM776" i="1"/>
  <c r="DU776" i="1"/>
  <c r="A776" i="7" s="1"/>
  <c r="DT668" i="1"/>
  <c r="DS668" i="1"/>
  <c r="C23" i="3"/>
  <c r="C22" i="3"/>
  <c r="C21" i="3"/>
  <c r="D21" i="3" s="1"/>
  <c r="C20" i="3"/>
  <c r="D20" i="3" s="1"/>
  <c r="C19" i="3"/>
  <c r="D19" i="3" s="1"/>
  <c r="B16" i="3"/>
  <c r="C15" i="3"/>
  <c r="C14" i="3"/>
  <c r="D14" i="3" s="1"/>
  <c r="C13" i="3"/>
  <c r="D13" i="3" s="1"/>
  <c r="C12" i="3"/>
  <c r="C10" i="3"/>
  <c r="D10" i="3" s="1"/>
  <c r="C9" i="3"/>
  <c r="D9" i="3" s="1"/>
  <c r="E6" i="3"/>
  <c r="DL675" i="1" s="1"/>
  <c r="A751" i="11" l="1"/>
  <c r="C763" i="8"/>
  <c r="DS696" i="1"/>
  <c r="A690" i="11"/>
  <c r="C702" i="8"/>
  <c r="A752" i="11"/>
  <c r="C764" i="8"/>
  <c r="A754" i="11"/>
  <c r="C766" i="8"/>
  <c r="A757" i="11"/>
  <c r="C769" i="8"/>
  <c r="A749" i="11"/>
  <c r="C761" i="8"/>
  <c r="A766" i="11"/>
  <c r="C778" i="8"/>
  <c r="A753" i="11"/>
  <c r="C765" i="8"/>
  <c r="A758" i="11"/>
  <c r="C770" i="8"/>
  <c r="A764" i="11"/>
  <c r="A738" i="11"/>
  <c r="C750" i="8"/>
  <c r="A759" i="11"/>
  <c r="C771" i="8"/>
  <c r="A761" i="11"/>
  <c r="C773" i="8"/>
  <c r="A739" i="11"/>
  <c r="C751" i="8"/>
  <c r="A768" i="11"/>
  <c r="C780" i="8"/>
  <c r="A691" i="11"/>
  <c r="C703" i="8"/>
  <c r="A774" i="11"/>
  <c r="C786" i="8"/>
  <c r="A762" i="11"/>
  <c r="C774" i="8"/>
  <c r="A772" i="11"/>
  <c r="C784" i="8"/>
  <c r="A741" i="11"/>
  <c r="C753" i="8"/>
  <c r="A685" i="11"/>
  <c r="C697" i="8"/>
  <c r="A770" i="11"/>
  <c r="C782" i="8"/>
  <c r="A773" i="11"/>
  <c r="C785" i="8"/>
  <c r="A680" i="11"/>
  <c r="C692" i="8"/>
  <c r="A760" i="11"/>
  <c r="C772" i="8"/>
  <c r="A716" i="11"/>
  <c r="C728" i="8"/>
  <c r="A771" i="11"/>
  <c r="C783" i="8"/>
  <c r="DO710" i="1"/>
  <c r="DN773" i="1"/>
  <c r="DU690" i="1"/>
  <c r="A690" i="7" s="1"/>
  <c r="A687" i="11" s="1"/>
  <c r="DP759" i="1"/>
  <c r="DN710" i="1"/>
  <c r="DP678" i="1"/>
  <c r="DQ756" i="1"/>
  <c r="DT672" i="1"/>
  <c r="DU710" i="1"/>
  <c r="A710" i="7" s="1"/>
  <c r="A707" i="11" s="1"/>
  <c r="DO678" i="1"/>
  <c r="DP703" i="1"/>
  <c r="DP691" i="1"/>
  <c r="DO691" i="1"/>
  <c r="DS691" i="1"/>
  <c r="DO732" i="1"/>
  <c r="DU732" i="1"/>
  <c r="A732" i="7" s="1"/>
  <c r="A729" i="11" s="1"/>
  <c r="DM758" i="1"/>
  <c r="DN691" i="1"/>
  <c r="DP686" i="1"/>
  <c r="DL732" i="1"/>
  <c r="DS732" i="1" s="1"/>
  <c r="DR756" i="1"/>
  <c r="DU691" i="1"/>
  <c r="A691" i="7" s="1"/>
  <c r="A688" i="11" s="1"/>
  <c r="DM732" i="1"/>
  <c r="DT734" i="1"/>
  <c r="DU759" i="1"/>
  <c r="A759" i="7" s="1"/>
  <c r="DM710" i="1"/>
  <c r="DL710" i="1"/>
  <c r="DT710" i="1" s="1"/>
  <c r="DQ692" i="1"/>
  <c r="DR674" i="1"/>
  <c r="DN759" i="1"/>
  <c r="DU736" i="1"/>
  <c r="A736" i="7" s="1"/>
  <c r="A733" i="11" s="1"/>
  <c r="DS731" i="1"/>
  <c r="DU758" i="1"/>
  <c r="A758" i="7" s="1"/>
  <c r="DO773" i="1"/>
  <c r="DQ680" i="1"/>
  <c r="DM759" i="1"/>
  <c r="DS713" i="1"/>
  <c r="DR750" i="1"/>
  <c r="DQ697" i="1"/>
  <c r="DU686" i="1"/>
  <c r="A686" i="7" s="1"/>
  <c r="DQ774" i="1"/>
  <c r="DO670" i="1"/>
  <c r="DN686" i="1"/>
  <c r="DQ686" i="1" s="1"/>
  <c r="DR680" i="1"/>
  <c r="DQ728" i="1"/>
  <c r="DR731" i="1"/>
  <c r="DR692" i="1"/>
  <c r="DM670" i="1"/>
  <c r="DP773" i="1"/>
  <c r="DU703" i="1"/>
  <c r="A703" i="7" s="1"/>
  <c r="A700" i="11" s="1"/>
  <c r="DP737" i="1"/>
  <c r="DT727" i="1"/>
  <c r="DR762" i="1"/>
  <c r="DM737" i="1"/>
  <c r="DM703" i="1"/>
  <c r="DU670" i="1"/>
  <c r="A670" i="7" s="1"/>
  <c r="A667" i="11" s="1"/>
  <c r="DQ712" i="1"/>
  <c r="DM711" i="1"/>
  <c r="DR745" i="1"/>
  <c r="DR688" i="1"/>
  <c r="DP711" i="1"/>
  <c r="DR734" i="1"/>
  <c r="DM691" i="1"/>
  <c r="DN670" i="1"/>
  <c r="DQ730" i="1"/>
  <c r="DQ764" i="1"/>
  <c r="DQ689" i="1"/>
  <c r="DN737" i="1"/>
  <c r="DQ739" i="1"/>
  <c r="DP670" i="1"/>
  <c r="DU737" i="1"/>
  <c r="A737" i="7" s="1"/>
  <c r="A734" i="11" s="1"/>
  <c r="DR774" i="1"/>
  <c r="DO703" i="1"/>
  <c r="DM678" i="1"/>
  <c r="DQ678" i="1" s="1"/>
  <c r="DR749" i="1"/>
  <c r="DM773" i="1"/>
  <c r="DO711" i="1"/>
  <c r="DR704" i="1"/>
  <c r="DO758" i="1"/>
  <c r="DQ772" i="1"/>
  <c r="DN758" i="1"/>
  <c r="DR695" i="1"/>
  <c r="DN711" i="1"/>
  <c r="DQ754" i="1"/>
  <c r="DQ723" i="1"/>
  <c r="DR693" i="1"/>
  <c r="DU678" i="1"/>
  <c r="A678" i="7" s="1"/>
  <c r="DR672" i="1"/>
  <c r="DT722" i="1"/>
  <c r="DS670" i="1"/>
  <c r="DT723" i="1"/>
  <c r="DR739" i="1"/>
  <c r="DN736" i="1"/>
  <c r="DP690" i="1"/>
  <c r="DS772" i="1"/>
  <c r="DR769" i="1"/>
  <c r="DR772" i="1"/>
  <c r="DS676" i="1"/>
  <c r="DN690" i="1"/>
  <c r="DT738" i="1"/>
  <c r="DR730" i="1"/>
  <c r="DM736" i="1"/>
  <c r="DL736" i="1"/>
  <c r="DS736" i="1" s="1"/>
  <c r="DR764" i="1"/>
  <c r="DR697" i="1"/>
  <c r="DO736" i="1"/>
  <c r="DM690" i="1"/>
  <c r="DQ672" i="1"/>
  <c r="DR738" i="1"/>
  <c r="DR689" i="1"/>
  <c r="DQ769" i="1"/>
  <c r="DQ677" i="1"/>
  <c r="DQ695" i="1"/>
  <c r="DR768" i="1"/>
  <c r="DR701" i="1"/>
  <c r="DR668" i="1"/>
  <c r="DQ719" i="1"/>
  <c r="DR723" i="1"/>
  <c r="DR708" i="1"/>
  <c r="DQ722" i="1"/>
  <c r="DQ748" i="1"/>
  <c r="DQ705" i="1"/>
  <c r="DR722" i="1"/>
  <c r="DR677" i="1"/>
  <c r="DQ727" i="1"/>
  <c r="DQ681" i="1"/>
  <c r="DR713" i="1"/>
  <c r="DR777" i="1"/>
  <c r="DQ735" i="1"/>
  <c r="DQ744" i="1"/>
  <c r="DR709" i="1"/>
  <c r="DR748" i="1"/>
  <c r="DR705" i="1"/>
  <c r="DS707" i="1"/>
  <c r="DQ745" i="1"/>
  <c r="DQ708" i="1"/>
  <c r="DR765" i="1"/>
  <c r="DQ696" i="1"/>
  <c r="DQ765" i="1"/>
  <c r="DQ770" i="1"/>
  <c r="DR775" i="1"/>
  <c r="DQ674" i="1"/>
  <c r="DQ688" i="1"/>
  <c r="DQ757" i="1"/>
  <c r="DQ741" i="1"/>
  <c r="DR720" i="1"/>
  <c r="DR673" i="1"/>
  <c r="DR753" i="1"/>
  <c r="DR700" i="1"/>
  <c r="DQ746" i="1"/>
  <c r="DR761" i="1"/>
  <c r="DR716" i="1"/>
  <c r="DQ669" i="1"/>
  <c r="DQ760" i="1"/>
  <c r="DR751" i="1"/>
  <c r="DR726" i="1"/>
  <c r="DQ693" i="1"/>
  <c r="DQ704" i="1"/>
  <c r="DT726" i="1"/>
  <c r="DT724" i="1"/>
  <c r="DT699" i="1"/>
  <c r="DS728" i="1"/>
  <c r="DR681" i="1"/>
  <c r="DR760" i="1"/>
  <c r="DT735" i="1"/>
  <c r="DR746" i="1"/>
  <c r="DR744" i="1"/>
  <c r="DR735" i="1"/>
  <c r="DQ731" i="1"/>
  <c r="DQ761" i="1"/>
  <c r="DQ734" i="1"/>
  <c r="DQ716" i="1"/>
  <c r="DR669" i="1"/>
  <c r="DQ768" i="1"/>
  <c r="DQ751" i="1"/>
  <c r="DR717" i="1"/>
  <c r="DQ701" i="1"/>
  <c r="DR684" i="1"/>
  <c r="DR676" i="1"/>
  <c r="DQ668" i="1"/>
  <c r="DR754" i="1"/>
  <c r="DR719" i="1"/>
  <c r="DQ775" i="1"/>
  <c r="DQ726" i="1"/>
  <c r="DQ717" i="1"/>
  <c r="DQ709" i="1"/>
  <c r="DQ684" i="1"/>
  <c r="DQ676" i="1"/>
  <c r="DR770" i="1"/>
  <c r="DR728" i="1"/>
  <c r="DR741" i="1"/>
  <c r="DR727" i="1"/>
  <c r="DS692" i="1"/>
  <c r="DQ762" i="1"/>
  <c r="DR724" i="1"/>
  <c r="DQ685" i="1"/>
  <c r="DQ738" i="1"/>
  <c r="DR712" i="1"/>
  <c r="DQ713" i="1"/>
  <c r="DQ777" i="1"/>
  <c r="DR757" i="1"/>
  <c r="DQ750" i="1"/>
  <c r="DQ753" i="1"/>
  <c r="DQ700" i="1"/>
  <c r="DR696" i="1"/>
  <c r="DQ749" i="1"/>
  <c r="DQ720" i="1"/>
  <c r="DQ673" i="1"/>
  <c r="DQ724" i="1"/>
  <c r="DQ715" i="1"/>
  <c r="DR742" i="1"/>
  <c r="DR707" i="1"/>
  <c r="DR699" i="1"/>
  <c r="DQ766" i="1"/>
  <c r="DR682" i="1"/>
  <c r="DR685" i="1"/>
  <c r="DQ742" i="1"/>
  <c r="DQ707" i="1"/>
  <c r="DQ699" i="1"/>
  <c r="DQ682" i="1"/>
  <c r="DR766" i="1"/>
  <c r="DR715" i="1"/>
  <c r="DQ725" i="1"/>
  <c r="DQ679" i="1"/>
  <c r="DQ771" i="1"/>
  <c r="DQ755" i="1"/>
  <c r="DQ740" i="1"/>
  <c r="DQ694" i="1"/>
  <c r="DL776" i="1"/>
  <c r="DL767" i="1"/>
  <c r="DL759" i="1"/>
  <c r="DL752" i="1"/>
  <c r="DL714" i="1"/>
  <c r="DL706" i="1"/>
  <c r="DL698" i="1"/>
  <c r="DL690" i="1"/>
  <c r="DL683" i="1"/>
  <c r="DL768" i="1"/>
  <c r="DL756" i="1"/>
  <c r="DL751" i="1"/>
  <c r="DL739" i="1"/>
  <c r="DL717" i="1"/>
  <c r="DL701" i="1"/>
  <c r="DL689" i="1"/>
  <c r="DL684" i="1"/>
  <c r="DL770" i="1"/>
  <c r="DL766" i="1"/>
  <c r="DL754" i="1"/>
  <c r="DL750" i="1"/>
  <c r="DL737" i="1"/>
  <c r="DL719" i="1"/>
  <c r="DL715" i="1"/>
  <c r="DL703" i="1"/>
  <c r="DL686" i="1"/>
  <c r="DL682" i="1"/>
  <c r="DL774" i="1"/>
  <c r="DL769" i="1"/>
  <c r="DL765" i="1"/>
  <c r="DL761" i="1"/>
  <c r="DL757" i="1"/>
  <c r="DL753" i="1"/>
  <c r="DL749" i="1"/>
  <c r="DL745" i="1"/>
  <c r="DL741" i="1"/>
  <c r="DL720" i="1"/>
  <c r="DL716" i="1"/>
  <c r="DL712" i="1"/>
  <c r="DL708" i="1"/>
  <c r="DL704" i="1"/>
  <c r="DL700" i="1"/>
  <c r="DL688" i="1"/>
  <c r="DL681" i="1"/>
  <c r="DL677" i="1"/>
  <c r="DL673" i="1"/>
  <c r="DL669" i="1"/>
  <c r="DL775" i="1"/>
  <c r="DL764" i="1"/>
  <c r="DL760" i="1"/>
  <c r="DL748" i="1"/>
  <c r="DL744" i="1"/>
  <c r="DL709" i="1"/>
  <c r="DL697" i="1"/>
  <c r="DL693" i="1"/>
  <c r="DL680" i="1"/>
  <c r="DL777" i="1"/>
  <c r="DL773" i="1"/>
  <c r="DL762" i="1"/>
  <c r="DL758" i="1"/>
  <c r="DL746" i="1"/>
  <c r="DL742" i="1"/>
  <c r="DL711" i="1"/>
  <c r="DL695" i="1"/>
  <c r="DL678" i="1"/>
  <c r="DL674" i="1"/>
  <c r="DL771" i="1"/>
  <c r="DL763" i="1"/>
  <c r="DL755" i="1"/>
  <c r="DL747" i="1"/>
  <c r="DL733" i="1"/>
  <c r="DL718" i="1"/>
  <c r="DL694" i="1"/>
  <c r="DL679" i="1"/>
  <c r="DL671" i="1"/>
  <c r="DQ767" i="1"/>
  <c r="DQ752" i="1"/>
  <c r="DQ721" i="1"/>
  <c r="DQ706" i="1"/>
  <c r="DQ675" i="1"/>
  <c r="DL667" i="1"/>
  <c r="DN667" i="1"/>
  <c r="DP667" i="1"/>
  <c r="DO667" i="1"/>
  <c r="DM667" i="1"/>
  <c r="DU667" i="1"/>
  <c r="A667" i="7" s="1"/>
  <c r="A664" i="11" s="1"/>
  <c r="DQ776" i="1"/>
  <c r="DR776" i="1"/>
  <c r="DQ743" i="1"/>
  <c r="DR743" i="1"/>
  <c r="DQ729" i="1"/>
  <c r="DR729" i="1"/>
  <c r="DT721" i="1"/>
  <c r="DS721" i="1"/>
  <c r="DQ714" i="1"/>
  <c r="DR714" i="1"/>
  <c r="DQ698" i="1"/>
  <c r="DR698" i="1"/>
  <c r="DQ683" i="1"/>
  <c r="DR683" i="1"/>
  <c r="DQ763" i="1"/>
  <c r="DR763" i="1"/>
  <c r="DQ747" i="1"/>
  <c r="DR747" i="1"/>
  <c r="DT740" i="1"/>
  <c r="DS740" i="1"/>
  <c r="DQ733" i="1"/>
  <c r="DR733" i="1"/>
  <c r="DT725" i="1"/>
  <c r="DS725" i="1"/>
  <c r="DQ718" i="1"/>
  <c r="DR718" i="1"/>
  <c r="DQ702" i="1"/>
  <c r="DR702" i="1"/>
  <c r="DQ687" i="1"/>
  <c r="DR687" i="1"/>
  <c r="DQ671" i="1"/>
  <c r="DR671" i="1"/>
  <c r="DR767" i="1"/>
  <c r="DR752" i="1"/>
  <c r="DT743" i="1"/>
  <c r="DS743" i="1"/>
  <c r="DT729" i="1"/>
  <c r="DS729" i="1"/>
  <c r="DR721" i="1"/>
  <c r="DR706" i="1"/>
  <c r="DR675" i="1"/>
  <c r="DS675" i="1" s="1"/>
  <c r="DR771" i="1"/>
  <c r="DR755" i="1"/>
  <c r="DR740" i="1"/>
  <c r="DR725" i="1"/>
  <c r="DT702" i="1"/>
  <c r="DS702" i="1"/>
  <c r="DR694" i="1"/>
  <c r="DT687" i="1"/>
  <c r="DS687" i="1"/>
  <c r="DR679" i="1"/>
  <c r="E10" i="3"/>
  <c r="E14" i="3"/>
  <c r="C16" i="3"/>
  <c r="C17" i="3"/>
  <c r="D17" i="3" s="1"/>
  <c r="C18" i="3"/>
  <c r="E21" i="3"/>
  <c r="E19" i="3"/>
  <c r="E9" i="3"/>
  <c r="E13" i="3"/>
  <c r="E20" i="3"/>
  <c r="D11" i="3"/>
  <c r="E11" i="3" s="1"/>
  <c r="E15" i="3"/>
  <c r="D22" i="3"/>
  <c r="E22" i="3" s="1"/>
  <c r="D4" i="4"/>
  <c r="A755" i="11" l="1"/>
  <c r="C767" i="8"/>
  <c r="A683" i="11"/>
  <c r="C695" i="8"/>
  <c r="A675" i="11"/>
  <c r="C687" i="8"/>
  <c r="A756" i="11"/>
  <c r="C768" i="8"/>
  <c r="DR732" i="1"/>
  <c r="DS693" i="1"/>
  <c r="DS704" i="1"/>
  <c r="DS750" i="1"/>
  <c r="DQ710" i="1"/>
  <c r="DR759" i="1"/>
  <c r="DS759" i="1" s="1"/>
  <c r="DR758" i="1"/>
  <c r="DS758" i="1" s="1"/>
  <c r="DR710" i="1"/>
  <c r="DS701" i="1"/>
  <c r="DS762" i="1"/>
  <c r="DS712" i="1"/>
  <c r="DS756" i="1"/>
  <c r="DQ732" i="1"/>
  <c r="DQ759" i="1"/>
  <c r="DT732" i="1"/>
  <c r="DS695" i="1"/>
  <c r="DR678" i="1"/>
  <c r="DS678" i="1" s="1"/>
  <c r="DR711" i="1"/>
  <c r="DS711" i="1" s="1"/>
  <c r="DQ691" i="1"/>
  <c r="DQ703" i="1"/>
  <c r="DS710" i="1"/>
  <c r="DS680" i="1"/>
  <c r="DR686" i="1"/>
  <c r="DS674" i="1"/>
  <c r="DS673" i="1"/>
  <c r="DS774" i="1"/>
  <c r="DS689" i="1"/>
  <c r="DR703" i="1"/>
  <c r="DS703" i="1" s="1"/>
  <c r="DR691" i="1"/>
  <c r="DS745" i="1"/>
  <c r="DS719" i="1"/>
  <c r="DQ758" i="1"/>
  <c r="DS697" i="1"/>
  <c r="DS765" i="1"/>
  <c r="DS686" i="1"/>
  <c r="DS717" i="1"/>
  <c r="DR773" i="1"/>
  <c r="DR737" i="1"/>
  <c r="DQ670" i="1"/>
  <c r="DQ737" i="1"/>
  <c r="DS749" i="1"/>
  <c r="DR670" i="1"/>
  <c r="DR736" i="1"/>
  <c r="DQ711" i="1"/>
  <c r="DS688" i="1"/>
  <c r="DQ773" i="1"/>
  <c r="DQ736" i="1"/>
  <c r="DS739" i="1"/>
  <c r="DS769" i="1"/>
  <c r="DT736" i="1"/>
  <c r="DS744" i="1"/>
  <c r="DS708" i="1"/>
  <c r="DS748" i="1"/>
  <c r="DR690" i="1"/>
  <c r="DS690" i="1" s="1"/>
  <c r="DQ690" i="1"/>
  <c r="DS760" i="1"/>
  <c r="DS700" i="1"/>
  <c r="DS716" i="1"/>
  <c r="DS770" i="1"/>
  <c r="DS768" i="1"/>
  <c r="DS777" i="1"/>
  <c r="DS709" i="1"/>
  <c r="DS764" i="1"/>
  <c r="DS677" i="1"/>
  <c r="DS720" i="1"/>
  <c r="DS775" i="1"/>
  <c r="DS681" i="1"/>
  <c r="DS751" i="1"/>
  <c r="DS753" i="1"/>
  <c r="DS761" i="1"/>
  <c r="DS746" i="1"/>
  <c r="DS757" i="1"/>
  <c r="DS754" i="1"/>
  <c r="DS679" i="1"/>
  <c r="DS682" i="1"/>
  <c r="DS684" i="1"/>
  <c r="DS752" i="1"/>
  <c r="DS669" i="1"/>
  <c r="DS742" i="1"/>
  <c r="DS741" i="1"/>
  <c r="DS715" i="1"/>
  <c r="DS694" i="1"/>
  <c r="DS706" i="1"/>
  <c r="DS767" i="1"/>
  <c r="DS766" i="1"/>
  <c r="DS747" i="1"/>
  <c r="DS763" i="1"/>
  <c r="DS755" i="1"/>
  <c r="DS771" i="1"/>
  <c r="DS683" i="1"/>
  <c r="DS698" i="1"/>
  <c r="DS714" i="1"/>
  <c r="DS776" i="1"/>
  <c r="DS718" i="1"/>
  <c r="DS671" i="1"/>
  <c r="DS733" i="1"/>
  <c r="DQ667" i="1"/>
  <c r="DL666" i="1"/>
  <c r="DN666" i="1"/>
  <c r="DP666" i="1"/>
  <c r="DO666" i="1"/>
  <c r="DM666" i="1"/>
  <c r="DU666" i="1"/>
  <c r="A666" i="7" s="1"/>
  <c r="A663" i="11" s="1"/>
  <c r="DR667" i="1"/>
  <c r="DH6" i="1"/>
  <c r="D18" i="3"/>
  <c r="E18" i="3" s="1"/>
  <c r="D16" i="3"/>
  <c r="E16" i="3" s="1"/>
  <c r="E7" i="3"/>
  <c r="CZ6" i="1"/>
  <c r="DB6" i="1"/>
  <c r="DI6" i="1"/>
  <c r="DA6" i="1"/>
  <c r="DC6" i="1"/>
  <c r="DS737" i="1" l="1"/>
  <c r="DS773" i="1"/>
  <c r="DS667" i="1"/>
  <c r="CW514" i="1"/>
  <c r="CW515" i="1"/>
  <c r="CW516" i="1"/>
  <c r="CW517" i="1"/>
  <c r="CW518" i="1"/>
  <c r="CW519" i="1"/>
  <c r="CW520" i="1"/>
  <c r="CW521" i="1"/>
  <c r="CW522" i="1"/>
  <c r="CW523" i="1"/>
  <c r="CW524" i="1"/>
  <c r="CW525" i="1"/>
  <c r="CW526" i="1"/>
  <c r="CW527" i="1"/>
  <c r="CW528" i="1"/>
  <c r="CW529" i="1"/>
  <c r="CW530" i="1"/>
  <c r="CW531" i="1"/>
  <c r="CW532" i="1"/>
  <c r="CW533" i="1"/>
  <c r="CW534" i="1"/>
  <c r="CW535" i="1"/>
  <c r="CW536" i="1"/>
  <c r="CW537" i="1"/>
  <c r="CW538" i="1"/>
  <c r="CW539" i="1"/>
  <c r="CW540" i="1"/>
  <c r="CW541" i="1"/>
  <c r="CW542" i="1"/>
  <c r="CW543" i="1"/>
  <c r="CW544" i="1"/>
  <c r="CW545" i="1"/>
  <c r="CW546" i="1"/>
  <c r="CW547" i="1"/>
  <c r="CW548" i="1"/>
  <c r="CW549" i="1"/>
  <c r="CW550" i="1"/>
  <c r="CW551" i="1"/>
  <c r="CW552" i="1"/>
  <c r="CW553" i="1"/>
  <c r="CW554" i="1"/>
  <c r="CW555" i="1"/>
  <c r="CW556" i="1"/>
  <c r="CW557" i="1"/>
  <c r="CW558" i="1"/>
  <c r="CW559" i="1"/>
  <c r="CW560" i="1"/>
  <c r="CW561" i="1"/>
  <c r="CW562" i="1"/>
  <c r="CW563" i="1"/>
  <c r="CW564" i="1"/>
  <c r="CW565" i="1"/>
  <c r="CW566" i="1"/>
  <c r="CW567" i="1"/>
  <c r="CW568" i="1"/>
  <c r="CW569" i="1"/>
  <c r="CW570" i="1"/>
  <c r="CW571" i="1"/>
  <c r="CW572" i="1"/>
  <c r="CW573" i="1"/>
  <c r="CW574" i="1"/>
  <c r="CW575" i="1"/>
  <c r="CW576" i="1"/>
  <c r="CW577" i="1"/>
  <c r="CW578" i="1"/>
  <c r="CW579" i="1"/>
  <c r="CW580" i="1"/>
  <c r="CW581" i="1"/>
  <c r="CW582" i="1"/>
  <c r="CW583" i="1"/>
  <c r="CW584" i="1"/>
  <c r="CW585" i="1"/>
  <c r="CW586" i="1"/>
  <c r="CW587" i="1"/>
  <c r="CW588" i="1"/>
  <c r="CW589" i="1"/>
  <c r="CW590" i="1"/>
  <c r="CW591" i="1"/>
  <c r="CW592" i="1"/>
  <c r="CW593" i="1"/>
  <c r="CW594" i="1"/>
  <c r="CW595" i="1"/>
  <c r="CW596" i="1"/>
  <c r="CW597" i="1"/>
  <c r="CW598" i="1"/>
  <c r="CW599" i="1"/>
  <c r="CW600" i="1"/>
  <c r="CW601" i="1"/>
  <c r="CW602" i="1"/>
  <c r="CW603" i="1"/>
  <c r="CW604" i="1"/>
  <c r="CW605" i="1"/>
  <c r="CW606" i="1"/>
  <c r="CW607" i="1"/>
  <c r="CW608" i="1"/>
  <c r="CW609" i="1"/>
  <c r="CW610" i="1"/>
  <c r="CW611" i="1"/>
  <c r="CW612" i="1"/>
  <c r="CW613" i="1"/>
  <c r="CW614" i="1"/>
  <c r="CW615" i="1"/>
  <c r="CW616" i="1"/>
  <c r="CW617" i="1"/>
  <c r="CW618" i="1"/>
  <c r="CW619" i="1"/>
  <c r="CW620" i="1"/>
  <c r="CW621" i="1"/>
  <c r="CW622" i="1"/>
  <c r="CW623" i="1"/>
  <c r="CW624" i="1"/>
  <c r="CW625" i="1"/>
  <c r="CW626" i="1"/>
  <c r="CW627" i="1"/>
  <c r="CW628" i="1"/>
  <c r="CW629" i="1"/>
  <c r="CW630" i="1"/>
  <c r="CW631" i="1"/>
  <c r="CW632" i="1"/>
  <c r="CW633" i="1"/>
  <c r="CW634" i="1"/>
  <c r="CW635" i="1"/>
  <c r="CW636" i="1"/>
  <c r="CW637" i="1"/>
  <c r="CW638" i="1"/>
  <c r="CW639" i="1"/>
  <c r="CW640" i="1"/>
  <c r="CW641" i="1"/>
  <c r="CW642" i="1"/>
  <c r="CW643" i="1"/>
  <c r="CW644" i="1"/>
  <c r="CW645" i="1"/>
  <c r="CW646" i="1"/>
  <c r="CW647" i="1"/>
  <c r="CW648" i="1"/>
  <c r="CW649" i="1"/>
  <c r="CW650" i="1"/>
  <c r="CW651" i="1"/>
  <c r="CW652" i="1"/>
  <c r="CW653" i="1"/>
  <c r="CW654" i="1"/>
  <c r="CW655" i="1"/>
  <c r="CW656" i="1"/>
  <c r="CW657" i="1"/>
  <c r="CW658" i="1"/>
  <c r="CW659" i="1"/>
  <c r="CW660" i="1"/>
  <c r="CW661" i="1"/>
  <c r="CW662" i="1"/>
  <c r="CW663" i="1"/>
  <c r="CW664" i="1"/>
  <c r="CW665" i="1"/>
  <c r="CW666" i="1"/>
  <c r="CW667" i="1"/>
  <c r="CW668" i="1"/>
  <c r="CW669" i="1"/>
  <c r="CW670" i="1"/>
  <c r="CW671" i="1"/>
  <c r="CW672" i="1"/>
  <c r="CW673" i="1"/>
  <c r="CW674" i="1"/>
  <c r="CW675" i="1"/>
  <c r="CW676" i="1"/>
  <c r="CW677" i="1"/>
  <c r="CW678" i="1"/>
  <c r="CW679" i="1"/>
  <c r="CW680" i="1"/>
  <c r="CW681" i="1"/>
  <c r="CW682" i="1"/>
  <c r="CW683" i="1"/>
  <c r="CW684" i="1"/>
  <c r="CW685" i="1"/>
  <c r="CW686" i="1"/>
  <c r="CW687" i="1"/>
  <c r="CW688" i="1"/>
  <c r="CW689" i="1"/>
  <c r="CW690" i="1"/>
  <c r="CW691" i="1"/>
  <c r="CW692" i="1"/>
  <c r="CW693" i="1"/>
  <c r="CW694" i="1"/>
  <c r="CW695" i="1"/>
  <c r="CW696" i="1"/>
  <c r="CW697" i="1"/>
  <c r="CW698" i="1"/>
  <c r="CW699" i="1"/>
  <c r="CW700" i="1"/>
  <c r="CW701" i="1"/>
  <c r="CW702" i="1"/>
  <c r="CW703" i="1"/>
  <c r="CW704" i="1"/>
  <c r="CW705" i="1"/>
  <c r="CW706" i="1"/>
  <c r="CW707" i="1"/>
  <c r="CW708" i="1"/>
  <c r="CW709" i="1"/>
  <c r="CW710" i="1"/>
  <c r="CW711" i="1"/>
  <c r="CW712" i="1"/>
  <c r="CW713" i="1"/>
  <c r="CW714" i="1"/>
  <c r="CW715" i="1"/>
  <c r="CW716" i="1"/>
  <c r="CW717" i="1"/>
  <c r="CW718" i="1"/>
  <c r="CW719" i="1"/>
  <c r="CW720" i="1"/>
  <c r="CW721" i="1"/>
  <c r="CW722" i="1"/>
  <c r="CW723" i="1"/>
  <c r="CW724" i="1"/>
  <c r="CW725" i="1"/>
  <c r="CW726" i="1"/>
  <c r="CW727" i="1"/>
  <c r="CW728" i="1"/>
  <c r="CW729" i="1"/>
  <c r="CW730" i="1"/>
  <c r="CW731" i="1"/>
  <c r="CW732" i="1"/>
  <c r="CW733" i="1"/>
  <c r="CW734" i="1"/>
  <c r="CW735" i="1"/>
  <c r="CW736" i="1"/>
  <c r="CW737" i="1"/>
  <c r="CW738" i="1"/>
  <c r="CW739" i="1"/>
  <c r="CW740" i="1"/>
  <c r="CW741" i="1"/>
  <c r="CW742" i="1"/>
  <c r="CW743" i="1"/>
  <c r="CW744" i="1"/>
  <c r="CW745" i="1"/>
  <c r="CW746" i="1"/>
  <c r="CW747" i="1"/>
  <c r="CW748" i="1"/>
  <c r="CW749" i="1"/>
  <c r="CW750" i="1"/>
  <c r="CW751" i="1"/>
  <c r="CW752" i="1"/>
  <c r="CW753" i="1"/>
  <c r="CW754" i="1"/>
  <c r="CW755" i="1"/>
  <c r="CW756" i="1"/>
  <c r="CW757" i="1"/>
  <c r="CW758" i="1"/>
  <c r="CW759" i="1"/>
  <c r="CW760" i="1"/>
  <c r="CW761" i="1"/>
  <c r="CW762" i="1"/>
  <c r="CW763" i="1"/>
  <c r="CW764" i="1"/>
  <c r="CW765" i="1"/>
  <c r="CW766" i="1"/>
  <c r="CW767" i="1"/>
  <c r="CW768" i="1"/>
  <c r="CW769" i="1"/>
  <c r="CW770" i="1"/>
  <c r="CW771" i="1"/>
  <c r="CW772" i="1"/>
  <c r="CW773" i="1"/>
  <c r="CW774" i="1"/>
  <c r="CW775" i="1"/>
  <c r="CW776" i="1"/>
  <c r="CW777" i="1"/>
  <c r="CW512" i="1"/>
  <c r="CW508" i="1"/>
  <c r="CW504" i="1"/>
  <c r="CW500" i="1"/>
  <c r="CW496" i="1"/>
  <c r="CW492" i="1"/>
  <c r="CW488" i="1"/>
  <c r="CW484" i="1"/>
  <c r="CW480" i="1"/>
  <c r="CW476" i="1"/>
  <c r="CW472" i="1"/>
  <c r="CW468" i="1"/>
  <c r="CW464" i="1"/>
  <c r="CW460" i="1"/>
  <c r="CW456" i="1"/>
  <c r="CW452" i="1"/>
  <c r="CW448" i="1"/>
  <c r="CW445" i="1"/>
  <c r="CW443" i="1"/>
  <c r="CW441" i="1"/>
  <c r="CW439" i="1"/>
  <c r="CW511" i="1"/>
  <c r="CW507" i="1"/>
  <c r="CW503" i="1"/>
  <c r="CW499" i="1"/>
  <c r="CW495" i="1"/>
  <c r="CW491" i="1"/>
  <c r="CW487" i="1"/>
  <c r="CW483" i="1"/>
  <c r="CW479" i="1"/>
  <c r="CW475" i="1"/>
  <c r="CW471" i="1"/>
  <c r="CW467" i="1"/>
  <c r="CW463" i="1"/>
  <c r="CW459" i="1"/>
  <c r="CW455" i="1"/>
  <c r="CW451" i="1"/>
  <c r="CW447" i="1"/>
  <c r="CW265" i="1"/>
  <c r="CW261" i="1"/>
  <c r="CW255" i="1"/>
  <c r="CW251" i="1"/>
  <c r="CW247" i="1"/>
  <c r="CW243" i="1"/>
  <c r="CW239" i="1"/>
  <c r="CW235" i="1"/>
  <c r="CW231" i="1"/>
  <c r="CW227" i="1"/>
  <c r="CW223" i="1"/>
  <c r="CW219" i="1"/>
  <c r="CW215" i="1"/>
  <c r="CW211" i="1"/>
  <c r="CW207" i="1"/>
  <c r="CW203" i="1"/>
  <c r="CW199" i="1"/>
  <c r="CW197" i="1"/>
  <c r="CW195" i="1"/>
  <c r="CW193" i="1"/>
  <c r="CW191" i="1"/>
  <c r="CW189" i="1"/>
  <c r="CW79" i="1"/>
  <c r="CW81" i="1"/>
  <c r="CW83" i="1"/>
  <c r="CW85" i="1"/>
  <c r="CW142" i="1"/>
  <c r="CW140" i="1"/>
  <c r="CW138" i="1"/>
  <c r="CW136" i="1"/>
  <c r="CW134" i="1"/>
  <c r="CW132" i="1"/>
  <c r="CW130" i="1"/>
  <c r="CW128" i="1"/>
  <c r="CW126" i="1"/>
  <c r="CW124" i="1"/>
  <c r="CW122" i="1"/>
  <c r="CW120" i="1"/>
  <c r="CW118" i="1"/>
  <c r="CW116" i="1"/>
  <c r="CW114" i="1"/>
  <c r="CW112" i="1"/>
  <c r="CW110" i="1"/>
  <c r="CW108" i="1"/>
  <c r="CW106" i="1"/>
  <c r="CW104" i="1"/>
  <c r="CW102" i="1"/>
  <c r="CW100" i="1"/>
  <c r="CW98" i="1"/>
  <c r="CW96" i="1"/>
  <c r="CW94" i="1"/>
  <c r="CW92" i="1"/>
  <c r="CW90" i="1"/>
  <c r="CW88" i="1"/>
  <c r="CW264" i="1"/>
  <c r="CW260" i="1"/>
  <c r="CW256" i="1"/>
  <c r="CW252" i="1"/>
  <c r="CW248" i="1"/>
  <c r="CW244" i="1"/>
  <c r="CW240" i="1"/>
  <c r="CW236" i="1"/>
  <c r="CW232" i="1"/>
  <c r="CW228" i="1"/>
  <c r="CW224" i="1"/>
  <c r="CW220" i="1"/>
  <c r="CW216" i="1"/>
  <c r="CW212" i="1"/>
  <c r="CW208" i="1"/>
  <c r="CW204" i="1"/>
  <c r="CW200" i="1"/>
  <c r="CW196" i="1"/>
  <c r="CW192" i="1"/>
  <c r="CW143" i="1"/>
  <c r="CW145" i="1"/>
  <c r="CW147" i="1"/>
  <c r="CW149" i="1"/>
  <c r="CW151" i="1"/>
  <c r="CW153" i="1"/>
  <c r="CW155" i="1"/>
  <c r="CW157" i="1"/>
  <c r="CW159" i="1"/>
  <c r="CW161" i="1"/>
  <c r="CW163" i="1"/>
  <c r="CW188" i="1"/>
  <c r="CW187" i="1"/>
  <c r="CW186" i="1"/>
  <c r="CW185" i="1"/>
  <c r="CW184" i="1"/>
  <c r="CW183" i="1"/>
  <c r="CW182" i="1"/>
  <c r="CW181" i="1"/>
  <c r="CW180" i="1"/>
  <c r="CW179" i="1"/>
  <c r="CW178" i="1"/>
  <c r="CW177" i="1"/>
  <c r="CW176" i="1"/>
  <c r="CW175" i="1"/>
  <c r="CW174" i="1"/>
  <c r="CW173" i="1"/>
  <c r="CW172" i="1"/>
  <c r="CW171" i="1"/>
  <c r="CW170" i="1"/>
  <c r="CW169" i="1"/>
  <c r="CW168" i="1"/>
  <c r="CW167" i="1"/>
  <c r="CW166" i="1"/>
  <c r="CW165" i="1"/>
  <c r="CW77" i="1"/>
  <c r="CW75" i="1"/>
  <c r="CW73" i="1"/>
  <c r="CW510" i="1"/>
  <c r="CW506" i="1"/>
  <c r="CW502" i="1"/>
  <c r="CW498" i="1"/>
  <c r="CW494" i="1"/>
  <c r="CW490" i="1"/>
  <c r="CW486" i="1"/>
  <c r="CW482" i="1"/>
  <c r="CW478" i="1"/>
  <c r="CW474" i="1"/>
  <c r="CW470" i="1"/>
  <c r="CW466" i="1"/>
  <c r="CW462" i="1"/>
  <c r="CW458" i="1"/>
  <c r="CW454" i="1"/>
  <c r="CW450" i="1"/>
  <c r="CW446" i="1"/>
  <c r="CW444" i="1"/>
  <c r="CW442" i="1"/>
  <c r="CW440" i="1"/>
  <c r="CW357" i="1"/>
  <c r="CW513" i="1"/>
  <c r="CW509" i="1"/>
  <c r="CW505" i="1"/>
  <c r="CW501" i="1"/>
  <c r="CW497" i="1"/>
  <c r="CW493" i="1"/>
  <c r="CW489" i="1"/>
  <c r="CW485" i="1"/>
  <c r="CW481" i="1"/>
  <c r="CW477" i="1"/>
  <c r="CW473" i="1"/>
  <c r="CW469" i="1"/>
  <c r="CW465" i="1"/>
  <c r="CW461" i="1"/>
  <c r="CW457" i="1"/>
  <c r="CW453" i="1"/>
  <c r="CW449" i="1"/>
  <c r="CW356" i="1"/>
  <c r="CW355" i="1"/>
  <c r="CW354" i="1"/>
  <c r="CW353" i="1"/>
  <c r="CW352" i="1"/>
  <c r="CW351" i="1"/>
  <c r="CW350" i="1"/>
  <c r="CW349" i="1"/>
  <c r="CW348" i="1"/>
  <c r="CW347" i="1"/>
  <c r="CW346" i="1"/>
  <c r="CW345" i="1"/>
  <c r="CW344" i="1"/>
  <c r="CW343" i="1"/>
  <c r="CW342" i="1"/>
  <c r="CW341" i="1"/>
  <c r="CW340" i="1"/>
  <c r="CW339" i="1"/>
  <c r="CW338" i="1"/>
  <c r="CW337" i="1"/>
  <c r="CW336" i="1"/>
  <c r="CW335" i="1"/>
  <c r="CW334" i="1"/>
  <c r="CW333" i="1"/>
  <c r="CW332" i="1"/>
  <c r="CW331" i="1"/>
  <c r="CW330" i="1"/>
  <c r="CW329" i="1"/>
  <c r="CW328" i="1"/>
  <c r="CW327" i="1"/>
  <c r="CW326" i="1"/>
  <c r="CW325" i="1"/>
  <c r="CW324" i="1"/>
  <c r="CW323" i="1"/>
  <c r="CW322" i="1"/>
  <c r="CW321" i="1"/>
  <c r="CW320" i="1"/>
  <c r="CW319" i="1"/>
  <c r="CW318" i="1"/>
  <c r="CW317" i="1"/>
  <c r="CW316" i="1"/>
  <c r="CW315" i="1"/>
  <c r="CW314" i="1"/>
  <c r="CW313" i="1"/>
  <c r="CW312" i="1"/>
  <c r="CW311" i="1"/>
  <c r="CW263" i="1"/>
  <c r="CW257" i="1"/>
  <c r="CW249" i="1"/>
  <c r="CW241" i="1"/>
  <c r="CW233" i="1"/>
  <c r="CW225" i="1"/>
  <c r="CW217" i="1"/>
  <c r="CW209" i="1"/>
  <c r="CW201" i="1"/>
  <c r="CW80" i="1"/>
  <c r="CW84" i="1"/>
  <c r="CW262" i="1"/>
  <c r="CW254" i="1"/>
  <c r="CW246" i="1"/>
  <c r="CW238" i="1"/>
  <c r="CW230" i="1"/>
  <c r="CW222" i="1"/>
  <c r="CW214" i="1"/>
  <c r="CW206" i="1"/>
  <c r="CW198" i="1"/>
  <c r="CW190" i="1"/>
  <c r="CW146" i="1"/>
  <c r="CW150" i="1"/>
  <c r="CW154" i="1"/>
  <c r="CW158" i="1"/>
  <c r="CW162" i="1"/>
  <c r="CW71" i="1"/>
  <c r="CW69" i="1"/>
  <c r="CW67" i="1"/>
  <c r="CW65" i="1"/>
  <c r="CW18" i="1"/>
  <c r="CW76" i="1"/>
  <c r="CW72" i="1"/>
  <c r="CW68" i="1"/>
  <c r="CW64" i="1"/>
  <c r="CW62" i="1"/>
  <c r="CW60" i="1"/>
  <c r="CW58" i="1"/>
  <c r="CW56" i="1"/>
  <c r="CW54" i="1"/>
  <c r="CW52" i="1"/>
  <c r="CW50" i="1"/>
  <c r="CW48" i="1"/>
  <c r="CW46" i="1"/>
  <c r="CW44" i="1"/>
  <c r="CW63" i="1"/>
  <c r="CW59" i="1"/>
  <c r="CW55" i="1"/>
  <c r="CW51" i="1"/>
  <c r="CW47" i="1"/>
  <c r="CW43" i="1"/>
  <c r="CW40" i="1"/>
  <c r="CW23" i="1"/>
  <c r="CW25" i="1"/>
  <c r="CW27" i="1"/>
  <c r="CW29" i="1"/>
  <c r="CW31" i="1"/>
  <c r="CW33" i="1"/>
  <c r="CW35" i="1"/>
  <c r="CW37" i="1"/>
  <c r="CW41" i="1"/>
  <c r="CW7" i="1"/>
  <c r="CW21" i="1"/>
  <c r="CW20" i="1"/>
  <c r="CW19" i="1"/>
  <c r="CW245" i="1"/>
  <c r="CW213" i="1"/>
  <c r="CW205" i="1"/>
  <c r="CW82" i="1"/>
  <c r="CW86" i="1"/>
  <c r="CW139" i="1"/>
  <c r="CW137" i="1"/>
  <c r="CW133" i="1"/>
  <c r="CW127" i="1"/>
  <c r="CW123" i="1"/>
  <c r="CW119" i="1"/>
  <c r="CW115" i="1"/>
  <c r="CW111" i="1"/>
  <c r="CW109" i="1"/>
  <c r="CW103" i="1"/>
  <c r="CW99" i="1"/>
  <c r="CW95" i="1"/>
  <c r="CW93" i="1"/>
  <c r="CW87" i="1"/>
  <c r="CW258" i="1"/>
  <c r="CW226" i="1"/>
  <c r="CW218" i="1"/>
  <c r="CW194" i="1"/>
  <c r="CW144" i="1"/>
  <c r="CW152" i="1"/>
  <c r="CW160" i="1"/>
  <c r="CW74" i="1"/>
  <c r="CW70" i="1"/>
  <c r="CW61" i="1"/>
  <c r="CW57" i="1"/>
  <c r="CW53" i="1"/>
  <c r="CW49" i="1"/>
  <c r="CW45" i="1"/>
  <c r="CW42" i="1"/>
  <c r="CW22" i="1"/>
  <c r="CW26" i="1"/>
  <c r="CW28" i="1"/>
  <c r="CW32" i="1"/>
  <c r="CW36" i="1"/>
  <c r="CW39" i="1"/>
  <c r="CW16" i="1"/>
  <c r="CW14" i="1"/>
  <c r="CW13" i="1"/>
  <c r="CW11" i="1"/>
  <c r="CW9" i="1"/>
  <c r="CW310" i="1"/>
  <c r="CW309" i="1"/>
  <c r="CW308" i="1"/>
  <c r="CW307" i="1"/>
  <c r="CW306" i="1"/>
  <c r="CW305" i="1"/>
  <c r="CW304" i="1"/>
  <c r="CW303" i="1"/>
  <c r="CW302" i="1"/>
  <c r="CW301" i="1"/>
  <c r="CW300" i="1"/>
  <c r="CW299" i="1"/>
  <c r="CW298" i="1"/>
  <c r="CW297" i="1"/>
  <c r="CW296" i="1"/>
  <c r="CW295" i="1"/>
  <c r="CW294" i="1"/>
  <c r="CW293" i="1"/>
  <c r="CW292" i="1"/>
  <c r="CW291" i="1"/>
  <c r="CW290" i="1"/>
  <c r="CW289" i="1"/>
  <c r="CW288" i="1"/>
  <c r="CW287" i="1"/>
  <c r="CW286" i="1"/>
  <c r="CW285" i="1"/>
  <c r="CW284" i="1"/>
  <c r="CW283" i="1"/>
  <c r="CW282" i="1"/>
  <c r="CW281" i="1"/>
  <c r="CW280" i="1"/>
  <c r="CW279" i="1"/>
  <c r="CW278" i="1"/>
  <c r="CW277" i="1"/>
  <c r="CW276" i="1"/>
  <c r="CW275" i="1"/>
  <c r="CW274" i="1"/>
  <c r="CW273" i="1"/>
  <c r="CW272" i="1"/>
  <c r="CW271" i="1"/>
  <c r="CW270" i="1"/>
  <c r="CW269" i="1"/>
  <c r="CW268" i="1"/>
  <c r="CW267" i="1"/>
  <c r="CW266" i="1"/>
  <c r="CW259" i="1"/>
  <c r="CW438" i="1"/>
  <c r="CW437" i="1"/>
  <c r="CW436" i="1"/>
  <c r="CW435" i="1"/>
  <c r="CW434" i="1"/>
  <c r="CW433" i="1"/>
  <c r="CW432" i="1"/>
  <c r="CW431" i="1"/>
  <c r="CW430" i="1"/>
  <c r="CW429" i="1"/>
  <c r="CW428" i="1"/>
  <c r="CW427" i="1"/>
  <c r="CW426" i="1"/>
  <c r="CW425" i="1"/>
  <c r="CW424" i="1"/>
  <c r="CW423" i="1"/>
  <c r="CW422" i="1"/>
  <c r="CW421" i="1"/>
  <c r="CW420" i="1"/>
  <c r="CW419" i="1"/>
  <c r="CW418" i="1"/>
  <c r="CW417" i="1"/>
  <c r="CW416" i="1"/>
  <c r="CW415" i="1"/>
  <c r="CW414" i="1"/>
  <c r="CW413" i="1"/>
  <c r="CW412" i="1"/>
  <c r="CW411" i="1"/>
  <c r="CW410" i="1"/>
  <c r="CW409" i="1"/>
  <c r="CW408" i="1"/>
  <c r="CW407" i="1"/>
  <c r="CW406" i="1"/>
  <c r="CW405" i="1"/>
  <c r="CW404" i="1"/>
  <c r="CW403" i="1"/>
  <c r="CW402" i="1"/>
  <c r="CW401" i="1"/>
  <c r="CW400" i="1"/>
  <c r="CW399" i="1"/>
  <c r="CW398" i="1"/>
  <c r="CW397" i="1"/>
  <c r="CW396" i="1"/>
  <c r="CW395" i="1"/>
  <c r="CW394" i="1"/>
  <c r="CW393" i="1"/>
  <c r="CW392" i="1"/>
  <c r="CW391" i="1"/>
  <c r="CW390" i="1"/>
  <c r="CW389" i="1"/>
  <c r="CW388" i="1"/>
  <c r="CW387" i="1"/>
  <c r="CW386" i="1"/>
  <c r="CW385" i="1"/>
  <c r="CW384" i="1"/>
  <c r="CW383" i="1"/>
  <c r="CW382" i="1"/>
  <c r="CW381" i="1"/>
  <c r="CW380" i="1"/>
  <c r="CW379" i="1"/>
  <c r="CW378" i="1"/>
  <c r="CW377" i="1"/>
  <c r="CW376" i="1"/>
  <c r="CW375" i="1"/>
  <c r="CW374" i="1"/>
  <c r="CW373" i="1"/>
  <c r="CW372" i="1"/>
  <c r="CW371" i="1"/>
  <c r="CW370" i="1"/>
  <c r="CW369" i="1"/>
  <c r="CW368" i="1"/>
  <c r="CW367" i="1"/>
  <c r="CW366" i="1"/>
  <c r="CW365" i="1"/>
  <c r="CW364" i="1"/>
  <c r="CW363" i="1"/>
  <c r="CW362" i="1"/>
  <c r="CW361" i="1"/>
  <c r="CW360" i="1"/>
  <c r="CW359" i="1"/>
  <c r="CW358" i="1"/>
  <c r="CW253" i="1"/>
  <c r="CW237" i="1"/>
  <c r="CW229" i="1"/>
  <c r="CW221" i="1"/>
  <c r="CW78" i="1"/>
  <c r="CW141" i="1"/>
  <c r="CW135" i="1"/>
  <c r="CW131" i="1"/>
  <c r="CW129" i="1"/>
  <c r="CW125" i="1"/>
  <c r="CW121" i="1"/>
  <c r="CW117" i="1"/>
  <c r="CW113" i="1"/>
  <c r="CW107" i="1"/>
  <c r="CW105" i="1"/>
  <c r="CW101" i="1"/>
  <c r="CW97" i="1"/>
  <c r="CW91" i="1"/>
  <c r="CW89" i="1"/>
  <c r="CW250" i="1"/>
  <c r="CW242" i="1"/>
  <c r="CW234" i="1"/>
  <c r="CW210" i="1"/>
  <c r="CW202" i="1"/>
  <c r="CW148" i="1"/>
  <c r="CW156" i="1"/>
  <c r="CW164" i="1"/>
  <c r="CW66" i="1"/>
  <c r="CW24" i="1"/>
  <c r="CW30" i="1"/>
  <c r="CW34" i="1"/>
  <c r="CW38" i="1"/>
  <c r="CW17" i="1"/>
  <c r="CW15" i="1"/>
  <c r="CW12" i="1"/>
  <c r="CW10" i="1"/>
  <c r="CW8" i="1"/>
  <c r="DQ666" i="1"/>
  <c r="DR666" i="1"/>
  <c r="DT666" i="1"/>
  <c r="DS666" i="1"/>
  <c r="DJ6" i="1"/>
  <c r="DF6" i="1"/>
  <c r="DE6" i="1" s="1"/>
  <c r="E24" i="3"/>
  <c r="D10" i="4" l="1"/>
  <c r="D8" i="4"/>
  <c r="D9" i="4"/>
  <c r="D11" i="4"/>
  <c r="D7" i="4"/>
  <c r="DL641" i="1"/>
  <c r="DN641" i="1"/>
  <c r="DP641" i="1"/>
  <c r="DO641" i="1"/>
  <c r="DM641" i="1"/>
  <c r="DU641" i="1"/>
  <c r="A641" i="7" s="1"/>
  <c r="A638" i="11" s="1"/>
  <c r="DL631" i="1"/>
  <c r="DN631" i="1"/>
  <c r="DP631" i="1"/>
  <c r="DM631" i="1"/>
  <c r="DU631" i="1"/>
  <c r="A631" i="7" s="1"/>
  <c r="A628" i="11" s="1"/>
  <c r="DO631" i="1"/>
  <c r="DL615" i="1"/>
  <c r="DN615" i="1"/>
  <c r="DP615" i="1"/>
  <c r="DO615" i="1"/>
  <c r="DM615" i="1"/>
  <c r="DU615" i="1"/>
  <c r="A615" i="7" s="1"/>
  <c r="DL547" i="1"/>
  <c r="DN547" i="1"/>
  <c r="DP547" i="1"/>
  <c r="DO547" i="1"/>
  <c r="DM547" i="1"/>
  <c r="DU547" i="1"/>
  <c r="A547" i="7" s="1"/>
  <c r="A544" i="11" s="1"/>
  <c r="DL268" i="1"/>
  <c r="DN268" i="1"/>
  <c r="DP268" i="1"/>
  <c r="DO268" i="1"/>
  <c r="DM268" i="1"/>
  <c r="DU268" i="1"/>
  <c r="A268" i="7" s="1"/>
  <c r="DL109" i="1"/>
  <c r="DN109" i="1"/>
  <c r="DP109" i="1"/>
  <c r="DO109" i="1"/>
  <c r="DM109" i="1"/>
  <c r="DU109" i="1"/>
  <c r="A109" i="7" s="1"/>
  <c r="A106" i="11" s="1"/>
  <c r="DL85" i="1"/>
  <c r="DN85" i="1"/>
  <c r="DP85" i="1"/>
  <c r="DO85" i="1"/>
  <c r="DU85" i="1"/>
  <c r="A85" i="7" s="1"/>
  <c r="A82" i="11" s="1"/>
  <c r="DM85" i="1"/>
  <c r="DL77" i="1"/>
  <c r="DN77" i="1"/>
  <c r="DP77" i="1"/>
  <c r="DO77" i="1"/>
  <c r="DU77" i="1"/>
  <c r="A77" i="7" s="1"/>
  <c r="A74" i="11" s="1"/>
  <c r="DM77" i="1"/>
  <c r="DM58" i="1"/>
  <c r="DO58" i="1"/>
  <c r="DN58" i="1"/>
  <c r="DL58" i="1"/>
  <c r="DP58" i="1"/>
  <c r="DU58" i="1"/>
  <c r="A58" i="7" s="1"/>
  <c r="A55" i="11" s="1"/>
  <c r="DM50" i="1"/>
  <c r="DO50" i="1"/>
  <c r="DN50" i="1"/>
  <c r="DL50" i="1"/>
  <c r="DP50" i="1"/>
  <c r="DU50" i="1"/>
  <c r="A50" i="7" s="1"/>
  <c r="DL601" i="1"/>
  <c r="DN601" i="1"/>
  <c r="DP601" i="1"/>
  <c r="DO601" i="1"/>
  <c r="DM601" i="1"/>
  <c r="DU601" i="1"/>
  <c r="A601" i="7" s="1"/>
  <c r="A598" i="11" s="1"/>
  <c r="DL597" i="1"/>
  <c r="DN597" i="1"/>
  <c r="DP597" i="1"/>
  <c r="DO597" i="1"/>
  <c r="DM597" i="1"/>
  <c r="DU597" i="1"/>
  <c r="A597" i="7" s="1"/>
  <c r="A594" i="11" s="1"/>
  <c r="DL146" i="1"/>
  <c r="DN146" i="1"/>
  <c r="DP146" i="1"/>
  <c r="DM146" i="1"/>
  <c r="DU146" i="1"/>
  <c r="A146" i="7" s="1"/>
  <c r="DO146" i="1"/>
  <c r="DL18" i="1"/>
  <c r="DN18" i="1"/>
  <c r="DP18" i="1"/>
  <c r="DM18" i="1"/>
  <c r="DU18" i="1"/>
  <c r="A18" i="7" s="1"/>
  <c r="A15" i="11" s="1"/>
  <c r="DO18" i="1"/>
  <c r="DL470" i="1"/>
  <c r="DN470" i="1"/>
  <c r="DP470" i="1"/>
  <c r="DO470" i="1"/>
  <c r="DM470" i="1"/>
  <c r="DU470" i="1"/>
  <c r="A470" i="7" s="1"/>
  <c r="A467" i="11" s="1"/>
  <c r="DL291" i="1"/>
  <c r="DN291" i="1"/>
  <c r="DP291" i="1"/>
  <c r="DO291" i="1"/>
  <c r="DM291" i="1"/>
  <c r="DU291" i="1"/>
  <c r="A291" i="7" s="1"/>
  <c r="A288" i="11" s="1"/>
  <c r="DM256" i="1"/>
  <c r="DO256" i="1"/>
  <c r="DL256" i="1"/>
  <c r="DP256" i="1"/>
  <c r="DN256" i="1"/>
  <c r="DU256" i="1"/>
  <c r="A256" i="7" s="1"/>
  <c r="A253" i="11" s="1"/>
  <c r="DM222" i="1"/>
  <c r="DO222" i="1"/>
  <c r="DL222" i="1"/>
  <c r="DP222" i="1"/>
  <c r="DN222" i="1"/>
  <c r="DU222" i="1"/>
  <c r="A222" i="7" s="1"/>
  <c r="DL147" i="1"/>
  <c r="DN147" i="1"/>
  <c r="DP147" i="1"/>
  <c r="DM147" i="1"/>
  <c r="DU147" i="1"/>
  <c r="A147" i="7" s="1"/>
  <c r="A144" i="11" s="1"/>
  <c r="DO147" i="1"/>
  <c r="DL139" i="1"/>
  <c r="DN139" i="1"/>
  <c r="DP139" i="1"/>
  <c r="DO139" i="1"/>
  <c r="DM139" i="1"/>
  <c r="DU139" i="1"/>
  <c r="A139" i="7" s="1"/>
  <c r="A136" i="11" s="1"/>
  <c r="DM55" i="1"/>
  <c r="DO55" i="1"/>
  <c r="DL55" i="1"/>
  <c r="DP55" i="1"/>
  <c r="DN55" i="1"/>
  <c r="DU55" i="1"/>
  <c r="A55" i="7" s="1"/>
  <c r="A52" i="11" s="1"/>
  <c r="DM43" i="1"/>
  <c r="DO43" i="1"/>
  <c r="DL43" i="1"/>
  <c r="DP43" i="1"/>
  <c r="DN43" i="1"/>
  <c r="DU43" i="1"/>
  <c r="A43" i="7" s="1"/>
  <c r="A40" i="11" s="1"/>
  <c r="DL364" i="1"/>
  <c r="DN364" i="1"/>
  <c r="DP364" i="1"/>
  <c r="DM364" i="1"/>
  <c r="DU364" i="1"/>
  <c r="A364" i="7" s="1"/>
  <c r="A361" i="11" s="1"/>
  <c r="DO364" i="1"/>
  <c r="DL488" i="1"/>
  <c r="DN488" i="1"/>
  <c r="DP488" i="1"/>
  <c r="DO488" i="1"/>
  <c r="DM488" i="1"/>
  <c r="DU488" i="1"/>
  <c r="A488" i="7" s="1"/>
  <c r="DL361" i="1"/>
  <c r="DN361" i="1"/>
  <c r="DP361" i="1"/>
  <c r="DM361" i="1"/>
  <c r="DU361" i="1"/>
  <c r="A361" i="7" s="1"/>
  <c r="A358" i="11" s="1"/>
  <c r="DO361" i="1"/>
  <c r="DL333" i="1"/>
  <c r="DN333" i="1"/>
  <c r="DP333" i="1"/>
  <c r="DO333" i="1"/>
  <c r="DM333" i="1"/>
  <c r="DU333" i="1"/>
  <c r="A333" i="7" s="1"/>
  <c r="A330" i="11" s="1"/>
  <c r="DL315" i="1"/>
  <c r="DN315" i="1"/>
  <c r="DP315" i="1"/>
  <c r="DO315" i="1"/>
  <c r="DM315" i="1"/>
  <c r="DU315" i="1"/>
  <c r="A315" i="7" s="1"/>
  <c r="DM61" i="1"/>
  <c r="DO61" i="1"/>
  <c r="DL61" i="1"/>
  <c r="DP61" i="1"/>
  <c r="DN61" i="1"/>
  <c r="DU61" i="1"/>
  <c r="A61" i="7" s="1"/>
  <c r="DL82" i="1"/>
  <c r="DN82" i="1"/>
  <c r="DP82" i="1"/>
  <c r="DO82" i="1"/>
  <c r="DU82" i="1"/>
  <c r="A82" i="7" s="1"/>
  <c r="A79" i="11" s="1"/>
  <c r="DM82" i="1"/>
  <c r="DL566" i="1"/>
  <c r="DN566" i="1"/>
  <c r="DP566" i="1"/>
  <c r="DO566" i="1"/>
  <c r="DM566" i="1"/>
  <c r="DU566" i="1"/>
  <c r="A566" i="7" s="1"/>
  <c r="A563" i="11" s="1"/>
  <c r="DL530" i="1"/>
  <c r="DN530" i="1"/>
  <c r="DP530" i="1"/>
  <c r="DO530" i="1"/>
  <c r="DM530" i="1"/>
  <c r="DU530" i="1"/>
  <c r="A530" i="7" s="1"/>
  <c r="A527" i="11" s="1"/>
  <c r="DM216" i="1"/>
  <c r="DO216" i="1"/>
  <c r="DL216" i="1"/>
  <c r="DP216" i="1"/>
  <c r="DN216" i="1"/>
  <c r="DU216" i="1"/>
  <c r="A216" i="7" s="1"/>
  <c r="DL120" i="1"/>
  <c r="DN120" i="1"/>
  <c r="DP120" i="1"/>
  <c r="DO120" i="1"/>
  <c r="DM120" i="1"/>
  <c r="DU120" i="1"/>
  <c r="A120" i="7" s="1"/>
  <c r="A117" i="11" s="1"/>
  <c r="DL25" i="1"/>
  <c r="DN25" i="1"/>
  <c r="DP25" i="1"/>
  <c r="DM25" i="1"/>
  <c r="DU25" i="1"/>
  <c r="A25" i="7" s="1"/>
  <c r="A22" i="11" s="1"/>
  <c r="DO25" i="1"/>
  <c r="DL313" i="1"/>
  <c r="DN313" i="1"/>
  <c r="DP313" i="1"/>
  <c r="DO313" i="1"/>
  <c r="DM313" i="1"/>
  <c r="DU313" i="1"/>
  <c r="A313" i="7" s="1"/>
  <c r="A310" i="11" s="1"/>
  <c r="DL305" i="1"/>
  <c r="DN305" i="1"/>
  <c r="DP305" i="1"/>
  <c r="DO305" i="1"/>
  <c r="DM305" i="1"/>
  <c r="DU305" i="1"/>
  <c r="A305" i="7" s="1"/>
  <c r="A302" i="11" s="1"/>
  <c r="DL297" i="1"/>
  <c r="DN297" i="1"/>
  <c r="DP297" i="1"/>
  <c r="DO297" i="1"/>
  <c r="DM297" i="1"/>
  <c r="DU297" i="1"/>
  <c r="A297" i="7" s="1"/>
  <c r="A294" i="11" s="1"/>
  <c r="DL149" i="1"/>
  <c r="DN149" i="1"/>
  <c r="DP149" i="1"/>
  <c r="DM149" i="1"/>
  <c r="DU149" i="1"/>
  <c r="A149" i="7" s="1"/>
  <c r="DO149" i="1"/>
  <c r="DL137" i="1"/>
  <c r="DN137" i="1"/>
  <c r="DP137" i="1"/>
  <c r="DO137" i="1"/>
  <c r="DM137" i="1"/>
  <c r="DU137" i="1"/>
  <c r="A137" i="7" s="1"/>
  <c r="DL19" i="1"/>
  <c r="DN19" i="1"/>
  <c r="DP19" i="1"/>
  <c r="DM19" i="1"/>
  <c r="DU19" i="1"/>
  <c r="A19" i="7" s="1"/>
  <c r="A16" i="11" s="1"/>
  <c r="DO19" i="1"/>
  <c r="DM249" i="1"/>
  <c r="DO249" i="1"/>
  <c r="DN249" i="1"/>
  <c r="DP249" i="1"/>
  <c r="DL249" i="1"/>
  <c r="DU249" i="1"/>
  <c r="A249" i="7" s="1"/>
  <c r="A246" i="11" s="1"/>
  <c r="DL516" i="1"/>
  <c r="DN516" i="1"/>
  <c r="DP516" i="1"/>
  <c r="DO516" i="1"/>
  <c r="DM516" i="1"/>
  <c r="DU516" i="1"/>
  <c r="A516" i="7" s="1"/>
  <c r="DL626" i="1"/>
  <c r="DN626" i="1"/>
  <c r="DP626" i="1"/>
  <c r="DO626" i="1"/>
  <c r="DM626" i="1"/>
  <c r="DU626" i="1"/>
  <c r="A626" i="7" s="1"/>
  <c r="A623" i="11" s="1"/>
  <c r="DL363" i="1"/>
  <c r="DN363" i="1"/>
  <c r="DP363" i="1"/>
  <c r="DM363" i="1"/>
  <c r="DU363" i="1"/>
  <c r="A363" i="7" s="1"/>
  <c r="DO363" i="1"/>
  <c r="DL29" i="1"/>
  <c r="DN29" i="1"/>
  <c r="DP29" i="1"/>
  <c r="DM29" i="1"/>
  <c r="DU29" i="1"/>
  <c r="A29" i="7" s="1"/>
  <c r="A26" i="11" s="1"/>
  <c r="DO29" i="1"/>
  <c r="DL122" i="1"/>
  <c r="DN122" i="1"/>
  <c r="DP122" i="1"/>
  <c r="DO122" i="1"/>
  <c r="DM122" i="1"/>
  <c r="DU122" i="1"/>
  <c r="A122" i="7" s="1"/>
  <c r="DM65" i="1"/>
  <c r="DO65" i="1"/>
  <c r="DN65" i="1"/>
  <c r="DL65" i="1"/>
  <c r="DP65" i="1"/>
  <c r="DU65" i="1"/>
  <c r="A65" i="7" s="1"/>
  <c r="DL289" i="1"/>
  <c r="DN289" i="1"/>
  <c r="DP289" i="1"/>
  <c r="DO289" i="1"/>
  <c r="DM289" i="1"/>
  <c r="DU289" i="1"/>
  <c r="A289" i="7" s="1"/>
  <c r="DL514" i="1"/>
  <c r="DN514" i="1"/>
  <c r="DP514" i="1"/>
  <c r="DO514" i="1"/>
  <c r="DM514" i="1"/>
  <c r="DU514" i="1"/>
  <c r="A514" i="7" s="1"/>
  <c r="A511" i="11" s="1"/>
  <c r="DM238" i="1"/>
  <c r="DO238" i="1"/>
  <c r="DL238" i="1"/>
  <c r="DP238" i="1"/>
  <c r="DN238" i="1"/>
  <c r="DU238" i="1"/>
  <c r="A238" i="7" s="1"/>
  <c r="A235" i="11" s="1"/>
  <c r="DM241" i="1"/>
  <c r="DO241" i="1"/>
  <c r="DN241" i="1"/>
  <c r="DP241" i="1"/>
  <c r="DL241" i="1"/>
  <c r="DU241" i="1"/>
  <c r="A241" i="7" s="1"/>
  <c r="DL265" i="1"/>
  <c r="DN265" i="1"/>
  <c r="DP265" i="1"/>
  <c r="DO265" i="1"/>
  <c r="DM265" i="1"/>
  <c r="DU265" i="1"/>
  <c r="A265" i="7" s="1"/>
  <c r="A262" i="11" s="1"/>
  <c r="DL366" i="1"/>
  <c r="DN366" i="1"/>
  <c r="DP366" i="1"/>
  <c r="DM366" i="1"/>
  <c r="DU366" i="1"/>
  <c r="A366" i="7" s="1"/>
  <c r="DO366" i="1"/>
  <c r="DL543" i="1"/>
  <c r="DN543" i="1"/>
  <c r="DP543" i="1"/>
  <c r="DO543" i="1"/>
  <c r="DM543" i="1"/>
  <c r="DU543" i="1"/>
  <c r="A543" i="7" s="1"/>
  <c r="A540" i="11" s="1"/>
  <c r="DL575" i="1"/>
  <c r="DN575" i="1"/>
  <c r="DP575" i="1"/>
  <c r="DO575" i="1"/>
  <c r="DM575" i="1"/>
  <c r="DU575" i="1"/>
  <c r="A575" i="7" s="1"/>
  <c r="A572" i="11" s="1"/>
  <c r="DM212" i="1"/>
  <c r="DO212" i="1"/>
  <c r="DL212" i="1"/>
  <c r="DP212" i="1"/>
  <c r="DN212" i="1"/>
  <c r="DU212" i="1"/>
  <c r="A212" i="7" s="1"/>
  <c r="A209" i="11" s="1"/>
  <c r="DL321" i="1"/>
  <c r="DN321" i="1"/>
  <c r="DP321" i="1"/>
  <c r="DO321" i="1"/>
  <c r="DM321" i="1"/>
  <c r="DU321" i="1"/>
  <c r="A321" i="7" s="1"/>
  <c r="A318" i="11" s="1"/>
  <c r="DL604" i="1"/>
  <c r="DN604" i="1"/>
  <c r="DP604" i="1"/>
  <c r="DO604" i="1"/>
  <c r="DM604" i="1"/>
  <c r="DU604" i="1"/>
  <c r="A604" i="7" s="1"/>
  <c r="A601" i="11" s="1"/>
  <c r="DM213" i="1"/>
  <c r="DO213" i="1"/>
  <c r="DN213" i="1"/>
  <c r="DP213" i="1"/>
  <c r="DL213" i="1"/>
  <c r="DU213" i="1"/>
  <c r="A213" i="7" s="1"/>
  <c r="A210" i="11" s="1"/>
  <c r="DL655" i="1"/>
  <c r="DN655" i="1"/>
  <c r="DP655" i="1"/>
  <c r="DM655" i="1"/>
  <c r="DU655" i="1"/>
  <c r="A655" i="7" s="1"/>
  <c r="DO655" i="1"/>
  <c r="DL663" i="1"/>
  <c r="DN663" i="1"/>
  <c r="DP663" i="1"/>
  <c r="DM663" i="1"/>
  <c r="DU663" i="1"/>
  <c r="A663" i="7" s="1"/>
  <c r="A660" i="11" s="1"/>
  <c r="DO663" i="1"/>
  <c r="DL651" i="1"/>
  <c r="DN651" i="1"/>
  <c r="DP651" i="1"/>
  <c r="DM651" i="1"/>
  <c r="DU651" i="1"/>
  <c r="A651" i="7" s="1"/>
  <c r="DO651" i="1"/>
  <c r="DL635" i="1"/>
  <c r="DN635" i="1"/>
  <c r="DP635" i="1"/>
  <c r="DO635" i="1"/>
  <c r="DM635" i="1"/>
  <c r="DU635" i="1"/>
  <c r="A635" i="7" s="1"/>
  <c r="A632" i="11" s="1"/>
  <c r="DL621" i="1"/>
  <c r="DN621" i="1"/>
  <c r="DP621" i="1"/>
  <c r="DM621" i="1"/>
  <c r="DU621" i="1"/>
  <c r="A621" i="7" s="1"/>
  <c r="A618" i="11" s="1"/>
  <c r="DO621" i="1"/>
  <c r="DL549" i="1"/>
  <c r="DN549" i="1"/>
  <c r="DP549" i="1"/>
  <c r="DO549" i="1"/>
  <c r="DM549" i="1"/>
  <c r="DU549" i="1"/>
  <c r="A549" i="7" s="1"/>
  <c r="DL284" i="1"/>
  <c r="DN284" i="1"/>
  <c r="DP284" i="1"/>
  <c r="DO284" i="1"/>
  <c r="DM284" i="1"/>
  <c r="DU284" i="1"/>
  <c r="A284" i="7" s="1"/>
  <c r="DL170" i="1"/>
  <c r="DN170" i="1"/>
  <c r="DP170" i="1"/>
  <c r="DO170" i="1"/>
  <c r="DM170" i="1"/>
  <c r="DU170" i="1"/>
  <c r="A170" i="7" s="1"/>
  <c r="A167" i="11" s="1"/>
  <c r="DL105" i="1"/>
  <c r="DN105" i="1"/>
  <c r="DP105" i="1"/>
  <c r="DO105" i="1"/>
  <c r="DM105" i="1"/>
  <c r="DU105" i="1"/>
  <c r="A105" i="7" s="1"/>
  <c r="A102" i="11" s="1"/>
  <c r="DL81" i="1"/>
  <c r="DN81" i="1"/>
  <c r="DP81" i="1"/>
  <c r="DO81" i="1"/>
  <c r="DU81" i="1"/>
  <c r="A81" i="7" s="1"/>
  <c r="A78" i="11" s="1"/>
  <c r="DM81" i="1"/>
  <c r="DM73" i="1"/>
  <c r="DO73" i="1"/>
  <c r="DN73" i="1"/>
  <c r="DL73" i="1"/>
  <c r="DP73" i="1"/>
  <c r="DU73" i="1"/>
  <c r="A73" i="7" s="1"/>
  <c r="A70" i="11" s="1"/>
  <c r="DM56" i="1"/>
  <c r="DO56" i="1"/>
  <c r="DN56" i="1"/>
  <c r="DL56" i="1"/>
  <c r="DP56" i="1"/>
  <c r="DU56" i="1"/>
  <c r="A56" i="7" s="1"/>
  <c r="A53" i="11" s="1"/>
  <c r="DL30" i="1"/>
  <c r="DN30" i="1"/>
  <c r="DP30" i="1"/>
  <c r="DM30" i="1"/>
  <c r="DU30" i="1"/>
  <c r="A30" i="7" s="1"/>
  <c r="A27" i="11" s="1"/>
  <c r="DO30" i="1"/>
  <c r="DL599" i="1"/>
  <c r="DN599" i="1"/>
  <c r="DP599" i="1"/>
  <c r="DO599" i="1"/>
  <c r="DM599" i="1"/>
  <c r="DU599" i="1"/>
  <c r="A599" i="7" s="1"/>
  <c r="A596" i="11" s="1"/>
  <c r="DL591" i="1"/>
  <c r="DN591" i="1"/>
  <c r="DP591" i="1"/>
  <c r="DO591" i="1"/>
  <c r="DM591" i="1"/>
  <c r="DU591" i="1"/>
  <c r="A591" i="7" s="1"/>
  <c r="A588" i="11" s="1"/>
  <c r="DL138" i="1"/>
  <c r="DN138" i="1"/>
  <c r="DP138" i="1"/>
  <c r="DO138" i="1"/>
  <c r="DM138" i="1"/>
  <c r="DU138" i="1"/>
  <c r="A138" i="7" s="1"/>
  <c r="A135" i="11" s="1"/>
  <c r="DL9" i="1"/>
  <c r="DN9" i="1"/>
  <c r="DP9" i="1"/>
  <c r="DM9" i="1"/>
  <c r="DU9" i="1"/>
  <c r="A9" i="7" s="1"/>
  <c r="A6" i="11" s="1"/>
  <c r="DO9" i="1"/>
  <c r="DL307" i="1"/>
  <c r="DN307" i="1"/>
  <c r="DP307" i="1"/>
  <c r="DO307" i="1"/>
  <c r="DM307" i="1"/>
  <c r="DU307" i="1"/>
  <c r="A307" i="7" s="1"/>
  <c r="A304" i="11" s="1"/>
  <c r="DL285" i="1"/>
  <c r="DN285" i="1"/>
  <c r="DP285" i="1"/>
  <c r="DO285" i="1"/>
  <c r="DM285" i="1"/>
  <c r="DU285" i="1"/>
  <c r="A285" i="7" s="1"/>
  <c r="DM232" i="1"/>
  <c r="DO232" i="1"/>
  <c r="DL232" i="1"/>
  <c r="DP232" i="1"/>
  <c r="DN232" i="1"/>
  <c r="DU232" i="1"/>
  <c r="A232" i="7" s="1"/>
  <c r="A229" i="11" s="1"/>
  <c r="DL163" i="1"/>
  <c r="DN163" i="1"/>
  <c r="DP163" i="1"/>
  <c r="DM163" i="1"/>
  <c r="DU163" i="1"/>
  <c r="A163" i="7" s="1"/>
  <c r="A160" i="11" s="1"/>
  <c r="DO163" i="1"/>
  <c r="DL143" i="1"/>
  <c r="DN143" i="1"/>
  <c r="DP143" i="1"/>
  <c r="DM143" i="1"/>
  <c r="DU143" i="1"/>
  <c r="A143" i="7" s="1"/>
  <c r="DO143" i="1"/>
  <c r="DM59" i="1"/>
  <c r="DO59" i="1"/>
  <c r="DL59" i="1"/>
  <c r="DP59" i="1"/>
  <c r="DN59" i="1"/>
  <c r="DU59" i="1"/>
  <c r="A59" i="7" s="1"/>
  <c r="A56" i="11" s="1"/>
  <c r="DM51" i="1"/>
  <c r="DO51" i="1"/>
  <c r="DL51" i="1"/>
  <c r="DP51" i="1"/>
  <c r="DN51" i="1"/>
  <c r="DU51" i="1"/>
  <c r="A51" i="7" s="1"/>
  <c r="A48" i="11" s="1"/>
  <c r="DM39" i="1"/>
  <c r="DO39" i="1"/>
  <c r="DL39" i="1"/>
  <c r="DP39" i="1"/>
  <c r="DN39" i="1"/>
  <c r="DU39" i="1"/>
  <c r="A39" i="7" s="1"/>
  <c r="A36" i="11" s="1"/>
  <c r="DL89" i="1"/>
  <c r="DN89" i="1"/>
  <c r="DP89" i="1"/>
  <c r="DO89" i="1"/>
  <c r="DM89" i="1"/>
  <c r="DU89" i="1"/>
  <c r="A89" i="7" s="1"/>
  <c r="A86" i="11" s="1"/>
  <c r="DL385" i="1"/>
  <c r="DN385" i="1"/>
  <c r="DP385" i="1"/>
  <c r="DM385" i="1"/>
  <c r="DU385" i="1"/>
  <c r="A385" i="7" s="1"/>
  <c r="DO385" i="1"/>
  <c r="DL345" i="1"/>
  <c r="DN345" i="1"/>
  <c r="DP345" i="1"/>
  <c r="DO345" i="1"/>
  <c r="DM345" i="1"/>
  <c r="DU345" i="1"/>
  <c r="A345" i="7" s="1"/>
  <c r="DL317" i="1"/>
  <c r="DN317" i="1"/>
  <c r="DP317" i="1"/>
  <c r="DO317" i="1"/>
  <c r="DM317" i="1"/>
  <c r="DU317" i="1"/>
  <c r="A317" i="7" s="1"/>
  <c r="A314" i="11" s="1"/>
  <c r="DM69" i="1"/>
  <c r="DO69" i="1"/>
  <c r="DN69" i="1"/>
  <c r="DL69" i="1"/>
  <c r="DP69" i="1"/>
  <c r="DU69" i="1"/>
  <c r="A69" i="7" s="1"/>
  <c r="A66" i="11" s="1"/>
  <c r="DL552" i="1"/>
  <c r="DN552" i="1"/>
  <c r="DP552" i="1"/>
  <c r="DO552" i="1"/>
  <c r="DM552" i="1"/>
  <c r="DU552" i="1"/>
  <c r="A552" i="7" s="1"/>
  <c r="A549" i="11" s="1"/>
  <c r="DM74" i="1"/>
  <c r="DO74" i="1"/>
  <c r="DL74" i="1"/>
  <c r="DP74" i="1"/>
  <c r="DN74" i="1"/>
  <c r="DU74" i="1"/>
  <c r="A74" i="7" s="1"/>
  <c r="A71" i="11" s="1"/>
  <c r="DL532" i="1"/>
  <c r="DN532" i="1"/>
  <c r="DP532" i="1"/>
  <c r="DO532" i="1"/>
  <c r="DM532" i="1"/>
  <c r="DU532" i="1"/>
  <c r="A532" i="7" s="1"/>
  <c r="DL540" i="1"/>
  <c r="DN540" i="1"/>
  <c r="DP540" i="1"/>
  <c r="DO540" i="1"/>
  <c r="DM540" i="1"/>
  <c r="DU540" i="1"/>
  <c r="A540" i="7" s="1"/>
  <c r="A537" i="11" s="1"/>
  <c r="DL271" i="1"/>
  <c r="DN271" i="1"/>
  <c r="DP271" i="1"/>
  <c r="DO271" i="1"/>
  <c r="DM271" i="1"/>
  <c r="DU271" i="1"/>
  <c r="A271" i="7" s="1"/>
  <c r="DL78" i="1"/>
  <c r="DN78" i="1"/>
  <c r="DP78" i="1"/>
  <c r="DO78" i="1"/>
  <c r="DU78" i="1"/>
  <c r="A78" i="7" s="1"/>
  <c r="A75" i="11" s="1"/>
  <c r="DM78" i="1"/>
  <c r="DL10" i="1"/>
  <c r="DN10" i="1"/>
  <c r="DP10" i="1"/>
  <c r="DM10" i="1"/>
  <c r="DU10" i="1"/>
  <c r="A10" i="7" s="1"/>
  <c r="A7" i="11" s="1"/>
  <c r="DO10" i="1"/>
  <c r="DL309" i="1"/>
  <c r="DN309" i="1"/>
  <c r="DP309" i="1"/>
  <c r="DO309" i="1"/>
  <c r="DM309" i="1"/>
  <c r="DU309" i="1"/>
  <c r="A309" i="7" s="1"/>
  <c r="A306" i="11" s="1"/>
  <c r="DL301" i="1"/>
  <c r="DN301" i="1"/>
  <c r="DP301" i="1"/>
  <c r="DO301" i="1"/>
  <c r="DM301" i="1"/>
  <c r="DU301" i="1"/>
  <c r="A301" i="7" s="1"/>
  <c r="A298" i="11" s="1"/>
  <c r="DL293" i="1"/>
  <c r="DN293" i="1"/>
  <c r="DP293" i="1"/>
  <c r="DO293" i="1"/>
  <c r="DM293" i="1"/>
  <c r="DU293" i="1"/>
  <c r="A293" i="7" s="1"/>
  <c r="A290" i="11" s="1"/>
  <c r="DL141" i="1"/>
  <c r="DN141" i="1"/>
  <c r="DP141" i="1"/>
  <c r="DO141" i="1"/>
  <c r="DM141" i="1"/>
  <c r="DU141" i="1"/>
  <c r="A141" i="7" s="1"/>
  <c r="A138" i="11" s="1"/>
  <c r="DL100" i="1"/>
  <c r="DN100" i="1"/>
  <c r="DP100" i="1"/>
  <c r="DO100" i="1"/>
  <c r="DM100" i="1"/>
  <c r="DU100" i="1"/>
  <c r="A100" i="7" s="1"/>
  <c r="A97" i="11" s="1"/>
  <c r="DM263" i="1"/>
  <c r="DO263" i="1"/>
  <c r="DN263" i="1"/>
  <c r="DP263" i="1"/>
  <c r="DL263" i="1"/>
  <c r="DU263" i="1"/>
  <c r="A263" i="7" s="1"/>
  <c r="A260" i="11" s="1"/>
  <c r="DM70" i="1"/>
  <c r="DO70" i="1"/>
  <c r="DL70" i="1"/>
  <c r="DP70" i="1"/>
  <c r="DN70" i="1"/>
  <c r="DU70" i="1"/>
  <c r="A70" i="7" s="1"/>
  <c r="A67" i="11" s="1"/>
  <c r="DL634" i="1"/>
  <c r="DN634" i="1"/>
  <c r="DP634" i="1"/>
  <c r="DM634" i="1"/>
  <c r="DU634" i="1"/>
  <c r="A634" i="7" s="1"/>
  <c r="A631" i="11" s="1"/>
  <c r="DO634" i="1"/>
  <c r="DL544" i="1"/>
  <c r="DN544" i="1"/>
  <c r="DP544" i="1"/>
  <c r="DO544" i="1"/>
  <c r="DM544" i="1"/>
  <c r="DU544" i="1"/>
  <c r="A544" i="7" s="1"/>
  <c r="A541" i="11" s="1"/>
  <c r="DM57" i="1"/>
  <c r="DO57" i="1"/>
  <c r="DL57" i="1"/>
  <c r="DP57" i="1"/>
  <c r="DN57" i="1"/>
  <c r="DU57" i="1"/>
  <c r="A57" i="7" s="1"/>
  <c r="A54" i="11" s="1"/>
  <c r="DL92" i="1"/>
  <c r="DN92" i="1"/>
  <c r="DP92" i="1"/>
  <c r="DO92" i="1"/>
  <c r="DM92" i="1"/>
  <c r="DU92" i="1"/>
  <c r="A92" i="7" s="1"/>
  <c r="DL528" i="1"/>
  <c r="DN528" i="1"/>
  <c r="DP528" i="1"/>
  <c r="DO528" i="1"/>
  <c r="DM528" i="1"/>
  <c r="DU528" i="1"/>
  <c r="A528" i="7" s="1"/>
  <c r="A525" i="11" s="1"/>
  <c r="DL536" i="1"/>
  <c r="DN536" i="1"/>
  <c r="DP536" i="1"/>
  <c r="DO536" i="1"/>
  <c r="DM536" i="1"/>
  <c r="DU536" i="1"/>
  <c r="A536" i="7" s="1"/>
  <c r="A533" i="11" s="1"/>
  <c r="DL283" i="1"/>
  <c r="DN283" i="1"/>
  <c r="DP283" i="1"/>
  <c r="DO283" i="1"/>
  <c r="DM283" i="1"/>
  <c r="DU283" i="1"/>
  <c r="A283" i="7" s="1"/>
  <c r="A280" i="11" s="1"/>
  <c r="DL131" i="1"/>
  <c r="DN131" i="1"/>
  <c r="DP131" i="1"/>
  <c r="DO131" i="1"/>
  <c r="DM131" i="1"/>
  <c r="DU131" i="1"/>
  <c r="A131" i="7" s="1"/>
  <c r="A128" i="11" s="1"/>
  <c r="DL273" i="1"/>
  <c r="DN273" i="1"/>
  <c r="DP273" i="1"/>
  <c r="DO273" i="1"/>
  <c r="DM273" i="1"/>
  <c r="DU273" i="1"/>
  <c r="A273" i="7" s="1"/>
  <c r="DL446" i="1"/>
  <c r="DN446" i="1"/>
  <c r="DP446" i="1"/>
  <c r="DM446" i="1"/>
  <c r="DU446" i="1"/>
  <c r="A446" i="7" s="1"/>
  <c r="A443" i="11" s="1"/>
  <c r="DO446" i="1"/>
  <c r="DL589" i="1"/>
  <c r="DN589" i="1"/>
  <c r="DP589" i="1"/>
  <c r="DO589" i="1"/>
  <c r="DM589" i="1"/>
  <c r="DU589" i="1"/>
  <c r="A589" i="7" s="1"/>
  <c r="A586" i="11" s="1"/>
  <c r="DL296" i="1"/>
  <c r="DN296" i="1"/>
  <c r="DP296" i="1"/>
  <c r="DO296" i="1"/>
  <c r="DM296" i="1"/>
  <c r="DU296" i="1"/>
  <c r="A296" i="7" s="1"/>
  <c r="A293" i="11" s="1"/>
  <c r="DL331" i="1"/>
  <c r="DN331" i="1"/>
  <c r="DP331" i="1"/>
  <c r="DO331" i="1"/>
  <c r="DM331" i="1"/>
  <c r="DU331" i="1"/>
  <c r="A331" i="7" s="1"/>
  <c r="A328" i="11" s="1"/>
  <c r="DM227" i="1"/>
  <c r="DO227" i="1"/>
  <c r="DN227" i="1"/>
  <c r="DP227" i="1"/>
  <c r="DL227" i="1"/>
  <c r="DU227" i="1"/>
  <c r="A227" i="7" s="1"/>
  <c r="A224" i="11" s="1"/>
  <c r="DL288" i="1"/>
  <c r="DN288" i="1"/>
  <c r="DP288" i="1"/>
  <c r="DO288" i="1"/>
  <c r="DM288" i="1"/>
  <c r="DU288" i="1"/>
  <c r="A288" i="7" s="1"/>
  <c r="DG6" i="1"/>
  <c r="A282" i="11" l="1"/>
  <c r="C294" i="8"/>
  <c r="A652" i="11"/>
  <c r="C664" i="8"/>
  <c r="A238" i="11"/>
  <c r="C250" i="8"/>
  <c r="A265" i="11"/>
  <c r="C277" i="8"/>
  <c r="A140" i="11"/>
  <c r="C152" i="8"/>
  <c r="A268" i="11"/>
  <c r="C280" i="8"/>
  <c r="A281" i="11"/>
  <c r="C293" i="8"/>
  <c r="A286" i="11"/>
  <c r="C298" i="8"/>
  <c r="A119" i="11"/>
  <c r="C131" i="8"/>
  <c r="A513" i="11"/>
  <c r="C525" i="8"/>
  <c r="A213" i="11"/>
  <c r="C225" i="8"/>
  <c r="A58" i="11"/>
  <c r="C70" i="8"/>
  <c r="A485" i="11"/>
  <c r="C497" i="8"/>
  <c r="A219" i="11"/>
  <c r="C231" i="8"/>
  <c r="A47" i="11"/>
  <c r="C59" i="8"/>
  <c r="A529" i="11"/>
  <c r="C541" i="8"/>
  <c r="A382" i="11"/>
  <c r="C394" i="8"/>
  <c r="A648" i="11"/>
  <c r="C660" i="8"/>
  <c r="A360" i="11"/>
  <c r="C372" i="8"/>
  <c r="A146" i="11"/>
  <c r="C158" i="8"/>
  <c r="A285" i="11"/>
  <c r="C297" i="8"/>
  <c r="A270" i="11"/>
  <c r="C282" i="8"/>
  <c r="A89" i="11"/>
  <c r="C101" i="8"/>
  <c r="A342" i="11"/>
  <c r="C354" i="8"/>
  <c r="A546" i="11"/>
  <c r="C558" i="8"/>
  <c r="A62" i="11"/>
  <c r="C74" i="8"/>
  <c r="A134" i="11"/>
  <c r="C146" i="8"/>
  <c r="A312" i="11"/>
  <c r="C324" i="8"/>
  <c r="A612" i="11"/>
  <c r="C624" i="8"/>
  <c r="A363" i="11"/>
  <c r="C375" i="8"/>
  <c r="A143" i="11"/>
  <c r="C155" i="8"/>
  <c r="DR61" i="1"/>
  <c r="DS61" i="1" s="1"/>
  <c r="DQ141" i="1"/>
  <c r="DQ301" i="1"/>
  <c r="DQ271" i="1"/>
  <c r="DQ532" i="1"/>
  <c r="DQ552" i="1"/>
  <c r="DQ317" i="1"/>
  <c r="DR39" i="1"/>
  <c r="DS39" i="1" s="1"/>
  <c r="DR59" i="1"/>
  <c r="DR212" i="1"/>
  <c r="DQ543" i="1"/>
  <c r="DQ265" i="1"/>
  <c r="DR238" i="1"/>
  <c r="DQ289" i="1"/>
  <c r="DQ122" i="1"/>
  <c r="DR216" i="1"/>
  <c r="DS216" i="1" s="1"/>
  <c r="DQ566" i="1"/>
  <c r="DR631" i="1"/>
  <c r="DS631" i="1" s="1"/>
  <c r="DQ81" i="1"/>
  <c r="DQ109" i="1"/>
  <c r="DQ547" i="1"/>
  <c r="DR634" i="1"/>
  <c r="DS634" i="1" s="1"/>
  <c r="DR18" i="1"/>
  <c r="DR621" i="1"/>
  <c r="DS621" i="1" s="1"/>
  <c r="DR43" i="1"/>
  <c r="DS43" i="1" s="1"/>
  <c r="DR256" i="1"/>
  <c r="DK6" i="1"/>
  <c r="DM6" i="1" s="1"/>
  <c r="DR263" i="1"/>
  <c r="DS263" i="1" s="1"/>
  <c r="DR163" i="1"/>
  <c r="DS163" i="1" s="1"/>
  <c r="DR9" i="1"/>
  <c r="DS9" i="1" s="1"/>
  <c r="DR30" i="1"/>
  <c r="DS30" i="1" s="1"/>
  <c r="DQ288" i="1"/>
  <c r="DQ331" i="1"/>
  <c r="DQ589" i="1"/>
  <c r="DQ273" i="1"/>
  <c r="DQ283" i="1"/>
  <c r="DQ528" i="1"/>
  <c r="DR57" i="1"/>
  <c r="DR10" i="1"/>
  <c r="DS10" i="1" s="1"/>
  <c r="DQ78" i="1"/>
  <c r="DR385" i="1"/>
  <c r="DR232" i="1"/>
  <c r="DS232" i="1" s="1"/>
  <c r="DQ591" i="1"/>
  <c r="DR73" i="1"/>
  <c r="DS73" i="1" s="1"/>
  <c r="DR651" i="1"/>
  <c r="DS651" i="1" s="1"/>
  <c r="DR655" i="1"/>
  <c r="DS655" i="1" s="1"/>
  <c r="DR363" i="1"/>
  <c r="DR19" i="1"/>
  <c r="DS19" i="1" s="1"/>
  <c r="DR149" i="1"/>
  <c r="DS149" i="1" s="1"/>
  <c r="DR25" i="1"/>
  <c r="DR77" i="1"/>
  <c r="DR446" i="1"/>
  <c r="DR56" i="1"/>
  <c r="DS56" i="1" s="1"/>
  <c r="DR366" i="1"/>
  <c r="DR29" i="1"/>
  <c r="DS29" i="1" s="1"/>
  <c r="DR249" i="1"/>
  <c r="DS249" i="1" s="1"/>
  <c r="DR147" i="1"/>
  <c r="DR146" i="1"/>
  <c r="DS146" i="1" s="1"/>
  <c r="DR227" i="1"/>
  <c r="DR70" i="1"/>
  <c r="DR74" i="1"/>
  <c r="DR69" i="1"/>
  <c r="DS69" i="1" s="1"/>
  <c r="DR51" i="1"/>
  <c r="DR143" i="1"/>
  <c r="DR663" i="1"/>
  <c r="DS663" i="1" s="1"/>
  <c r="DR213" i="1"/>
  <c r="DQ604" i="1"/>
  <c r="DR241" i="1"/>
  <c r="DR65" i="1"/>
  <c r="DR361" i="1"/>
  <c r="DS361" i="1" s="1"/>
  <c r="DR364" i="1"/>
  <c r="DR55" i="1"/>
  <c r="DQ139" i="1"/>
  <c r="DR222" i="1"/>
  <c r="DS222" i="1" s="1"/>
  <c r="DQ597" i="1"/>
  <c r="DR50" i="1"/>
  <c r="DS50" i="1" s="1"/>
  <c r="DR58" i="1"/>
  <c r="DS58" i="1" s="1"/>
  <c r="DQ85" i="1"/>
  <c r="DQ232" i="1"/>
  <c r="DQ285" i="1"/>
  <c r="DQ105" i="1"/>
  <c r="DQ284" i="1"/>
  <c r="DQ516" i="1"/>
  <c r="DQ305" i="1"/>
  <c r="DQ82" i="1"/>
  <c r="DQ333" i="1"/>
  <c r="DQ488" i="1"/>
  <c r="DQ256" i="1"/>
  <c r="DQ291" i="1"/>
  <c r="DL26" i="1"/>
  <c r="DN26" i="1"/>
  <c r="DP26" i="1"/>
  <c r="DM26" i="1"/>
  <c r="DU26" i="1"/>
  <c r="A26" i="7" s="1"/>
  <c r="A23" i="11" s="1"/>
  <c r="DO26" i="1"/>
  <c r="DL157" i="1"/>
  <c r="DN157" i="1"/>
  <c r="DP157" i="1"/>
  <c r="DM157" i="1"/>
  <c r="DU157" i="1"/>
  <c r="A157" i="7" s="1"/>
  <c r="A154" i="11" s="1"/>
  <c r="DO157" i="1"/>
  <c r="DL327" i="1"/>
  <c r="DN327" i="1"/>
  <c r="DP327" i="1"/>
  <c r="DO327" i="1"/>
  <c r="DM327" i="1"/>
  <c r="DU327" i="1"/>
  <c r="A327" i="7" s="1"/>
  <c r="A324" i="11" s="1"/>
  <c r="DL13" i="1"/>
  <c r="DN13" i="1"/>
  <c r="DP13" i="1"/>
  <c r="DM13" i="1"/>
  <c r="DU13" i="1"/>
  <c r="A13" i="7" s="1"/>
  <c r="A10" i="11" s="1"/>
  <c r="DO13" i="1"/>
  <c r="DL99" i="1"/>
  <c r="DN99" i="1"/>
  <c r="DP99" i="1"/>
  <c r="DO99" i="1"/>
  <c r="DM99" i="1"/>
  <c r="DU99" i="1"/>
  <c r="A99" i="7" s="1"/>
  <c r="A96" i="11" s="1"/>
  <c r="DL603" i="1"/>
  <c r="DN603" i="1"/>
  <c r="DP603" i="1"/>
  <c r="DO603" i="1"/>
  <c r="DM603" i="1"/>
  <c r="DU603" i="1"/>
  <c r="A603" i="7" s="1"/>
  <c r="DL171" i="1"/>
  <c r="DN171" i="1"/>
  <c r="DP171" i="1"/>
  <c r="DO171" i="1"/>
  <c r="DM171" i="1"/>
  <c r="DU171" i="1"/>
  <c r="A171" i="7" s="1"/>
  <c r="A168" i="11" s="1"/>
  <c r="DL97" i="1"/>
  <c r="DN97" i="1"/>
  <c r="DP97" i="1"/>
  <c r="DO97" i="1"/>
  <c r="DM97" i="1"/>
  <c r="DU97" i="1"/>
  <c r="A97" i="7" s="1"/>
  <c r="A94" i="11" s="1"/>
  <c r="DL373" i="1"/>
  <c r="DN373" i="1"/>
  <c r="DP373" i="1"/>
  <c r="DM373" i="1"/>
  <c r="DU373" i="1"/>
  <c r="A373" i="7" s="1"/>
  <c r="A370" i="11" s="1"/>
  <c r="DO373" i="1"/>
  <c r="DM204" i="1"/>
  <c r="DO204" i="1"/>
  <c r="DL204" i="1"/>
  <c r="DP204" i="1"/>
  <c r="DN204" i="1"/>
  <c r="DU204" i="1"/>
  <c r="A204" i="7" s="1"/>
  <c r="DM198" i="1"/>
  <c r="DO198" i="1"/>
  <c r="DL198" i="1"/>
  <c r="DP198" i="1"/>
  <c r="DN198" i="1"/>
  <c r="DU198" i="1"/>
  <c r="A198" i="7" s="1"/>
  <c r="A195" i="11" s="1"/>
  <c r="DM231" i="1"/>
  <c r="DO231" i="1"/>
  <c r="DN231" i="1"/>
  <c r="DP231" i="1"/>
  <c r="DL231" i="1"/>
  <c r="DU231" i="1"/>
  <c r="A231" i="7" s="1"/>
  <c r="DL386" i="1"/>
  <c r="DN386" i="1"/>
  <c r="DP386" i="1"/>
  <c r="DM386" i="1"/>
  <c r="DU386" i="1"/>
  <c r="A386" i="7" s="1"/>
  <c r="A383" i="11" s="1"/>
  <c r="DO386" i="1"/>
  <c r="DL344" i="1"/>
  <c r="DN344" i="1"/>
  <c r="DP344" i="1"/>
  <c r="DO344" i="1"/>
  <c r="DM344" i="1"/>
  <c r="DU344" i="1"/>
  <c r="A344" i="7" s="1"/>
  <c r="DL439" i="1"/>
  <c r="DN439" i="1"/>
  <c r="DP439" i="1"/>
  <c r="DM439" i="1"/>
  <c r="DU439" i="1"/>
  <c r="A439" i="7" s="1"/>
  <c r="DO439" i="1"/>
  <c r="DL503" i="1"/>
  <c r="DN503" i="1"/>
  <c r="DP503" i="1"/>
  <c r="DO503" i="1"/>
  <c r="DM503" i="1"/>
  <c r="DU503" i="1"/>
  <c r="A503" i="7" s="1"/>
  <c r="DL445" i="1"/>
  <c r="DN445" i="1"/>
  <c r="DP445" i="1"/>
  <c r="DM445" i="1"/>
  <c r="DU445" i="1"/>
  <c r="A445" i="7" s="1"/>
  <c r="A442" i="11" s="1"/>
  <c r="DO445" i="1"/>
  <c r="DL461" i="1"/>
  <c r="DN461" i="1"/>
  <c r="DP461" i="1"/>
  <c r="DO461" i="1"/>
  <c r="DM461" i="1"/>
  <c r="DU461" i="1"/>
  <c r="A461" i="7" s="1"/>
  <c r="A458" i="11" s="1"/>
  <c r="DL477" i="1"/>
  <c r="DN477" i="1"/>
  <c r="DP477" i="1"/>
  <c r="DM477" i="1"/>
  <c r="DU477" i="1"/>
  <c r="A477" i="7" s="1"/>
  <c r="DO477" i="1"/>
  <c r="DL493" i="1"/>
  <c r="DN493" i="1"/>
  <c r="DP493" i="1"/>
  <c r="DO493" i="1"/>
  <c r="DM493" i="1"/>
  <c r="DU493" i="1"/>
  <c r="A493" i="7" s="1"/>
  <c r="A490" i="11" s="1"/>
  <c r="DL509" i="1"/>
  <c r="DN509" i="1"/>
  <c r="DP509" i="1"/>
  <c r="DO509" i="1"/>
  <c r="DM509" i="1"/>
  <c r="DU509" i="1"/>
  <c r="A509" i="7" s="1"/>
  <c r="DL119" i="1"/>
  <c r="DN119" i="1"/>
  <c r="DP119" i="1"/>
  <c r="DO119" i="1"/>
  <c r="DM119" i="1"/>
  <c r="DU119" i="1"/>
  <c r="A119" i="7" s="1"/>
  <c r="A116" i="11" s="1"/>
  <c r="DM228" i="1"/>
  <c r="DO228" i="1"/>
  <c r="DL228" i="1"/>
  <c r="DP228" i="1"/>
  <c r="DN228" i="1"/>
  <c r="DU228" i="1"/>
  <c r="A228" i="7" s="1"/>
  <c r="DL294" i="1"/>
  <c r="DN294" i="1"/>
  <c r="DP294" i="1"/>
  <c r="DO294" i="1"/>
  <c r="DM294" i="1"/>
  <c r="DU294" i="1"/>
  <c r="A294" i="7" s="1"/>
  <c r="A291" i="11" s="1"/>
  <c r="DL310" i="1"/>
  <c r="DN310" i="1"/>
  <c r="DP310" i="1"/>
  <c r="DO310" i="1"/>
  <c r="DM310" i="1"/>
  <c r="DU310" i="1"/>
  <c r="A310" i="7" s="1"/>
  <c r="A307" i="11" s="1"/>
  <c r="DL158" i="1"/>
  <c r="DN158" i="1"/>
  <c r="DP158" i="1"/>
  <c r="DM158" i="1"/>
  <c r="DU158" i="1"/>
  <c r="A158" i="7" s="1"/>
  <c r="DO158" i="1"/>
  <c r="DL555" i="1"/>
  <c r="DN555" i="1"/>
  <c r="DP555" i="1"/>
  <c r="DO555" i="1"/>
  <c r="DM555" i="1"/>
  <c r="DU555" i="1"/>
  <c r="A555" i="7" s="1"/>
  <c r="A552" i="11" s="1"/>
  <c r="DL448" i="1"/>
  <c r="DN448" i="1"/>
  <c r="DP448" i="1"/>
  <c r="DM448" i="1"/>
  <c r="DU448" i="1"/>
  <c r="A448" i="7" s="1"/>
  <c r="A445" i="11" s="1"/>
  <c r="DO448" i="1"/>
  <c r="DL526" i="1"/>
  <c r="DN526" i="1"/>
  <c r="DP526" i="1"/>
  <c r="DO526" i="1"/>
  <c r="DM526" i="1"/>
  <c r="DU526" i="1"/>
  <c r="A526" i="7" s="1"/>
  <c r="A523" i="11" s="1"/>
  <c r="DL541" i="1"/>
  <c r="DN541" i="1"/>
  <c r="DP541" i="1"/>
  <c r="DO541" i="1"/>
  <c r="DM541" i="1"/>
  <c r="DU541" i="1"/>
  <c r="A541" i="7" s="1"/>
  <c r="DL617" i="1"/>
  <c r="DN617" i="1"/>
  <c r="DP617" i="1"/>
  <c r="DO617" i="1"/>
  <c r="DM617" i="1"/>
  <c r="DU617" i="1"/>
  <c r="A617" i="7" s="1"/>
  <c r="A614" i="11" s="1"/>
  <c r="DL607" i="1"/>
  <c r="DN607" i="1"/>
  <c r="DP607" i="1"/>
  <c r="DO607" i="1"/>
  <c r="DM607" i="1"/>
  <c r="DU607" i="1"/>
  <c r="A607" i="7" s="1"/>
  <c r="A604" i="11" s="1"/>
  <c r="DM258" i="1"/>
  <c r="DO258" i="1"/>
  <c r="DL258" i="1"/>
  <c r="DP258" i="1"/>
  <c r="DN258" i="1"/>
  <c r="DU258" i="1"/>
  <c r="A258" i="7" s="1"/>
  <c r="A255" i="11" s="1"/>
  <c r="DM234" i="1"/>
  <c r="DO234" i="1"/>
  <c r="DL234" i="1"/>
  <c r="DP234" i="1"/>
  <c r="DN234" i="1"/>
  <c r="DU234" i="1"/>
  <c r="A234" i="7" s="1"/>
  <c r="DL524" i="1"/>
  <c r="DN524" i="1"/>
  <c r="DP524" i="1"/>
  <c r="DO524" i="1"/>
  <c r="DM524" i="1"/>
  <c r="DU524" i="1"/>
  <c r="A524" i="7" s="1"/>
  <c r="A521" i="11" s="1"/>
  <c r="DL330" i="1"/>
  <c r="DN330" i="1"/>
  <c r="DP330" i="1"/>
  <c r="DO330" i="1"/>
  <c r="DM330" i="1"/>
  <c r="DU330" i="1"/>
  <c r="A330" i="7" s="1"/>
  <c r="DL462" i="1"/>
  <c r="DN462" i="1"/>
  <c r="DP462" i="1"/>
  <c r="DM462" i="1"/>
  <c r="DU462" i="1"/>
  <c r="A462" i="7" s="1"/>
  <c r="A459" i="11" s="1"/>
  <c r="DO462" i="1"/>
  <c r="DL8" i="1"/>
  <c r="DN8" i="1"/>
  <c r="DP8" i="1"/>
  <c r="DM8" i="1"/>
  <c r="DU8" i="1"/>
  <c r="A8" i="7" s="1"/>
  <c r="DO8" i="1"/>
  <c r="DM244" i="1"/>
  <c r="DO244" i="1"/>
  <c r="DL244" i="1"/>
  <c r="DP244" i="1"/>
  <c r="DN244" i="1"/>
  <c r="DU244" i="1"/>
  <c r="A244" i="7" s="1"/>
  <c r="A241" i="11" s="1"/>
  <c r="DM260" i="1"/>
  <c r="DO260" i="1"/>
  <c r="DL260" i="1"/>
  <c r="DP260" i="1"/>
  <c r="DN260" i="1"/>
  <c r="DU260" i="1"/>
  <c r="A260" i="7" s="1"/>
  <c r="A257" i="11" s="1"/>
  <c r="DL400" i="1"/>
  <c r="DN400" i="1"/>
  <c r="DP400" i="1"/>
  <c r="DM400" i="1"/>
  <c r="DU400" i="1"/>
  <c r="A400" i="7" s="1"/>
  <c r="DO400" i="1"/>
  <c r="DL405" i="1"/>
  <c r="DN405" i="1"/>
  <c r="DP405" i="1"/>
  <c r="DM405" i="1"/>
  <c r="DU405" i="1"/>
  <c r="A405" i="7" s="1"/>
  <c r="A402" i="11" s="1"/>
  <c r="DO405" i="1"/>
  <c r="DL413" i="1"/>
  <c r="DN413" i="1"/>
  <c r="DP413" i="1"/>
  <c r="DM413" i="1"/>
  <c r="DU413" i="1"/>
  <c r="A413" i="7" s="1"/>
  <c r="A410" i="11" s="1"/>
  <c r="DO413" i="1"/>
  <c r="DL422" i="1"/>
  <c r="DN422" i="1"/>
  <c r="DP422" i="1"/>
  <c r="DM422" i="1"/>
  <c r="DU422" i="1"/>
  <c r="A422" i="7" s="1"/>
  <c r="A419" i="11" s="1"/>
  <c r="DO422" i="1"/>
  <c r="DL430" i="1"/>
  <c r="DN430" i="1"/>
  <c r="DP430" i="1"/>
  <c r="DM430" i="1"/>
  <c r="DU430" i="1"/>
  <c r="A430" i="7" s="1"/>
  <c r="A427" i="11" s="1"/>
  <c r="DO430" i="1"/>
  <c r="DL440" i="1"/>
  <c r="DN440" i="1"/>
  <c r="DP440" i="1"/>
  <c r="DM440" i="1"/>
  <c r="DU440" i="1"/>
  <c r="A440" i="7" s="1"/>
  <c r="A437" i="11" s="1"/>
  <c r="DO440" i="1"/>
  <c r="DL598" i="1"/>
  <c r="DN598" i="1"/>
  <c r="DP598" i="1"/>
  <c r="DO598" i="1"/>
  <c r="DM598" i="1"/>
  <c r="DU598" i="1"/>
  <c r="A598" i="7" s="1"/>
  <c r="A595" i="11" s="1"/>
  <c r="DM264" i="1"/>
  <c r="DO264" i="1"/>
  <c r="DL264" i="1"/>
  <c r="DP264" i="1"/>
  <c r="DN264" i="1"/>
  <c r="DU264" i="1"/>
  <c r="A264" i="7" s="1"/>
  <c r="A261" i="11" s="1"/>
  <c r="DL116" i="1"/>
  <c r="DN116" i="1"/>
  <c r="DP116" i="1"/>
  <c r="DO116" i="1"/>
  <c r="DM116" i="1"/>
  <c r="DU116" i="1"/>
  <c r="A116" i="7" s="1"/>
  <c r="A113" i="11" s="1"/>
  <c r="DL7" i="1"/>
  <c r="DN7" i="1"/>
  <c r="DP7" i="1"/>
  <c r="DM7" i="1"/>
  <c r="A7" i="7"/>
  <c r="DO7" i="1"/>
  <c r="DL27" i="1"/>
  <c r="DN27" i="1"/>
  <c r="DP27" i="1"/>
  <c r="DM27" i="1"/>
  <c r="DU27" i="1"/>
  <c r="A27" i="7" s="1"/>
  <c r="A24" i="11" s="1"/>
  <c r="DO27" i="1"/>
  <c r="DL101" i="1"/>
  <c r="DN101" i="1"/>
  <c r="DP101" i="1"/>
  <c r="DO101" i="1"/>
  <c r="DM101" i="1"/>
  <c r="DU101" i="1"/>
  <c r="A101" i="7" s="1"/>
  <c r="DL161" i="1"/>
  <c r="DN161" i="1"/>
  <c r="DP161" i="1"/>
  <c r="DM161" i="1"/>
  <c r="DU161" i="1"/>
  <c r="A161" i="7" s="1"/>
  <c r="A158" i="11" s="1"/>
  <c r="DO161" i="1"/>
  <c r="DM189" i="1"/>
  <c r="DO189" i="1"/>
  <c r="DN189" i="1"/>
  <c r="DP189" i="1"/>
  <c r="DL189" i="1"/>
  <c r="DU189" i="1"/>
  <c r="A189" i="7" s="1"/>
  <c r="A186" i="11" s="1"/>
  <c r="DL299" i="1"/>
  <c r="DN299" i="1"/>
  <c r="DP299" i="1"/>
  <c r="DO299" i="1"/>
  <c r="DM299" i="1"/>
  <c r="DU299" i="1"/>
  <c r="A299" i="7" s="1"/>
  <c r="A296" i="11" s="1"/>
  <c r="DL325" i="1"/>
  <c r="DN325" i="1"/>
  <c r="DP325" i="1"/>
  <c r="DO325" i="1"/>
  <c r="DM325" i="1"/>
  <c r="DU325" i="1"/>
  <c r="A325" i="7" s="1"/>
  <c r="A322" i="11" s="1"/>
  <c r="DL343" i="1"/>
  <c r="DN343" i="1"/>
  <c r="DP343" i="1"/>
  <c r="DO343" i="1"/>
  <c r="DM343" i="1"/>
  <c r="DU343" i="1"/>
  <c r="A343" i="7" s="1"/>
  <c r="DL375" i="1"/>
  <c r="DN375" i="1"/>
  <c r="DP375" i="1"/>
  <c r="DM375" i="1"/>
  <c r="DU375" i="1"/>
  <c r="A375" i="7" s="1"/>
  <c r="A372" i="11" s="1"/>
  <c r="DO375" i="1"/>
  <c r="DL90" i="1"/>
  <c r="DN90" i="1"/>
  <c r="DP90" i="1"/>
  <c r="DO90" i="1"/>
  <c r="DM90" i="1"/>
  <c r="DU90" i="1"/>
  <c r="A90" i="7" s="1"/>
  <c r="DL560" i="1"/>
  <c r="DN560" i="1"/>
  <c r="DP560" i="1"/>
  <c r="DO560" i="1"/>
  <c r="DM560" i="1"/>
  <c r="DU560" i="1"/>
  <c r="A560" i="7" s="1"/>
  <c r="A557" i="11" s="1"/>
  <c r="DL600" i="1"/>
  <c r="DN600" i="1"/>
  <c r="DP600" i="1"/>
  <c r="DO600" i="1"/>
  <c r="DM600" i="1"/>
  <c r="DU600" i="1"/>
  <c r="A600" i="7" s="1"/>
  <c r="DL127" i="1"/>
  <c r="DN127" i="1"/>
  <c r="DP127" i="1"/>
  <c r="DO127" i="1"/>
  <c r="DM127" i="1"/>
  <c r="DU127" i="1"/>
  <c r="A127" i="7" s="1"/>
  <c r="A124" i="11" s="1"/>
  <c r="DL184" i="1"/>
  <c r="DN184" i="1"/>
  <c r="DP184" i="1"/>
  <c r="DO184" i="1"/>
  <c r="DM184" i="1"/>
  <c r="DU184" i="1"/>
  <c r="A184" i="7" s="1"/>
  <c r="A181" i="11" s="1"/>
  <c r="DL174" i="1"/>
  <c r="DN174" i="1"/>
  <c r="DP174" i="1"/>
  <c r="DO174" i="1"/>
  <c r="DM174" i="1"/>
  <c r="DU174" i="1"/>
  <c r="A174" i="7" s="1"/>
  <c r="A171" i="11" s="1"/>
  <c r="DL394" i="1"/>
  <c r="DN394" i="1"/>
  <c r="DP394" i="1"/>
  <c r="DM394" i="1"/>
  <c r="DU394" i="1"/>
  <c r="A394" i="7" s="1"/>
  <c r="DO394" i="1"/>
  <c r="DL352" i="1"/>
  <c r="DN352" i="1"/>
  <c r="DP352" i="1"/>
  <c r="DO352" i="1"/>
  <c r="DM352" i="1"/>
  <c r="DU352" i="1"/>
  <c r="A352" i="7" s="1"/>
  <c r="A349" i="11" s="1"/>
  <c r="DL447" i="1"/>
  <c r="DN447" i="1"/>
  <c r="DP447" i="1"/>
  <c r="DO447" i="1"/>
  <c r="DM447" i="1"/>
  <c r="DU447" i="1"/>
  <c r="A447" i="7" s="1"/>
  <c r="A444" i="11" s="1"/>
  <c r="DL627" i="1"/>
  <c r="DN627" i="1"/>
  <c r="DP627" i="1"/>
  <c r="DM627" i="1"/>
  <c r="DU627" i="1"/>
  <c r="A627" i="7" s="1"/>
  <c r="DO627" i="1"/>
  <c r="DL177" i="1"/>
  <c r="DN177" i="1"/>
  <c r="DP177" i="1"/>
  <c r="DO177" i="1"/>
  <c r="DM177" i="1"/>
  <c r="DU177" i="1"/>
  <c r="A177" i="7" s="1"/>
  <c r="A174" i="11" s="1"/>
  <c r="DM209" i="1"/>
  <c r="DO209" i="1"/>
  <c r="DN209" i="1"/>
  <c r="DP209" i="1"/>
  <c r="DL209" i="1"/>
  <c r="DU209" i="1"/>
  <c r="A209" i="7" s="1"/>
  <c r="A206" i="11" s="1"/>
  <c r="DM220" i="1"/>
  <c r="DO220" i="1"/>
  <c r="DL220" i="1"/>
  <c r="DP220" i="1"/>
  <c r="DN220" i="1"/>
  <c r="DU220" i="1"/>
  <c r="A220" i="7" s="1"/>
  <c r="DL282" i="1"/>
  <c r="DN282" i="1"/>
  <c r="DP282" i="1"/>
  <c r="DO282" i="1"/>
  <c r="DM282" i="1"/>
  <c r="DU282" i="1"/>
  <c r="A282" i="7" s="1"/>
  <c r="A279" i="11" s="1"/>
  <c r="DM38" i="1"/>
  <c r="DO38" i="1"/>
  <c r="DN38" i="1"/>
  <c r="DL38" i="1"/>
  <c r="DP38" i="1"/>
  <c r="DU38" i="1"/>
  <c r="A38" i="7" s="1"/>
  <c r="A35" i="11" s="1"/>
  <c r="DL332" i="1"/>
  <c r="DN332" i="1"/>
  <c r="DP332" i="1"/>
  <c r="DO332" i="1"/>
  <c r="DM332" i="1"/>
  <c r="DU332" i="1"/>
  <c r="A332" i="7" s="1"/>
  <c r="A329" i="11" s="1"/>
  <c r="DL456" i="1"/>
  <c r="DN456" i="1"/>
  <c r="DP456" i="1"/>
  <c r="DM456" i="1"/>
  <c r="DU456" i="1"/>
  <c r="A456" i="7" s="1"/>
  <c r="A453" i="11" s="1"/>
  <c r="DO456" i="1"/>
  <c r="DL535" i="1"/>
  <c r="DN535" i="1"/>
  <c r="DP535" i="1"/>
  <c r="DO535" i="1"/>
  <c r="DM535" i="1"/>
  <c r="DU535" i="1"/>
  <c r="A535" i="7" s="1"/>
  <c r="DL522" i="1"/>
  <c r="DN522" i="1"/>
  <c r="DP522" i="1"/>
  <c r="DO522" i="1"/>
  <c r="DM522" i="1"/>
  <c r="DU522" i="1"/>
  <c r="A522" i="7" s="1"/>
  <c r="A519" i="11" s="1"/>
  <c r="DL577" i="1"/>
  <c r="DN577" i="1"/>
  <c r="DP577" i="1"/>
  <c r="DO577" i="1"/>
  <c r="DM577" i="1"/>
  <c r="DU577" i="1"/>
  <c r="A577" i="7" s="1"/>
  <c r="A574" i="11" s="1"/>
  <c r="DL110" i="1"/>
  <c r="DN110" i="1"/>
  <c r="DP110" i="1"/>
  <c r="DO110" i="1"/>
  <c r="DM110" i="1"/>
  <c r="DU110" i="1"/>
  <c r="A110" i="7" s="1"/>
  <c r="A107" i="11" s="1"/>
  <c r="DL414" i="1"/>
  <c r="DN414" i="1"/>
  <c r="DP414" i="1"/>
  <c r="DM414" i="1"/>
  <c r="DU414" i="1"/>
  <c r="A414" i="7" s="1"/>
  <c r="A411" i="11" s="1"/>
  <c r="DO414" i="1"/>
  <c r="DL546" i="1"/>
  <c r="DN546" i="1"/>
  <c r="DP546" i="1"/>
  <c r="DO546" i="1"/>
  <c r="DM546" i="1"/>
  <c r="DU546" i="1"/>
  <c r="A546" i="7" s="1"/>
  <c r="A543" i="11" s="1"/>
  <c r="DM60" i="1"/>
  <c r="DO60" i="1"/>
  <c r="DN60" i="1"/>
  <c r="DL60" i="1"/>
  <c r="DP60" i="1"/>
  <c r="DU60" i="1"/>
  <c r="A60" i="7" s="1"/>
  <c r="A57" i="11" s="1"/>
  <c r="DM188" i="1"/>
  <c r="DO188" i="1"/>
  <c r="DL188" i="1"/>
  <c r="DP188" i="1"/>
  <c r="DN188" i="1"/>
  <c r="DU188" i="1"/>
  <c r="A188" i="7" s="1"/>
  <c r="A185" i="11" s="1"/>
  <c r="DL374" i="1"/>
  <c r="DN374" i="1"/>
  <c r="DP374" i="1"/>
  <c r="DM374" i="1"/>
  <c r="DU374" i="1"/>
  <c r="A374" i="7" s="1"/>
  <c r="A371" i="11" s="1"/>
  <c r="DO374" i="1"/>
  <c r="DL388" i="1"/>
  <c r="DN388" i="1"/>
  <c r="DP388" i="1"/>
  <c r="DM388" i="1"/>
  <c r="DU388" i="1"/>
  <c r="A388" i="7" s="1"/>
  <c r="DO388" i="1"/>
  <c r="DL459" i="1"/>
  <c r="DN459" i="1"/>
  <c r="DP459" i="1"/>
  <c r="DO459" i="1"/>
  <c r="DM459" i="1"/>
  <c r="DU459" i="1"/>
  <c r="A459" i="7" s="1"/>
  <c r="A456" i="11" s="1"/>
  <c r="DL491" i="1"/>
  <c r="DN491" i="1"/>
  <c r="DP491" i="1"/>
  <c r="DO491" i="1"/>
  <c r="DM491" i="1"/>
  <c r="DU491" i="1"/>
  <c r="A491" i="7" s="1"/>
  <c r="A488" i="11" s="1"/>
  <c r="DL611" i="1"/>
  <c r="DN611" i="1"/>
  <c r="DP611" i="1"/>
  <c r="DO611" i="1"/>
  <c r="DM611" i="1"/>
  <c r="DU611" i="1"/>
  <c r="A611" i="7" s="1"/>
  <c r="A608" i="11" s="1"/>
  <c r="DL633" i="1"/>
  <c r="DN633" i="1"/>
  <c r="DP633" i="1"/>
  <c r="DO633" i="1"/>
  <c r="DM633" i="1"/>
  <c r="DU633" i="1"/>
  <c r="A633" i="7" s="1"/>
  <c r="A630" i="11" s="1"/>
  <c r="DL653" i="1"/>
  <c r="DN653" i="1"/>
  <c r="DP653" i="1"/>
  <c r="DM653" i="1"/>
  <c r="DU653" i="1"/>
  <c r="A653" i="7" s="1"/>
  <c r="A650" i="11" s="1"/>
  <c r="DO653" i="1"/>
  <c r="DL132" i="1"/>
  <c r="DN132" i="1"/>
  <c r="DP132" i="1"/>
  <c r="DO132" i="1"/>
  <c r="DM132" i="1"/>
  <c r="DU132" i="1"/>
  <c r="A132" i="7" s="1"/>
  <c r="A129" i="11" s="1"/>
  <c r="DM242" i="1"/>
  <c r="DO242" i="1"/>
  <c r="DL242" i="1"/>
  <c r="DP242" i="1"/>
  <c r="DN242" i="1"/>
  <c r="DU242" i="1"/>
  <c r="A242" i="7" s="1"/>
  <c r="DM48" i="1"/>
  <c r="DO48" i="1"/>
  <c r="DN48" i="1"/>
  <c r="DL48" i="1"/>
  <c r="DP48" i="1"/>
  <c r="DU48" i="1"/>
  <c r="A48" i="7" s="1"/>
  <c r="A45" i="11" s="1"/>
  <c r="DL148" i="1"/>
  <c r="DN148" i="1"/>
  <c r="DP148" i="1"/>
  <c r="DM148" i="1"/>
  <c r="DU148" i="1"/>
  <c r="A148" i="7" s="1"/>
  <c r="DO148" i="1"/>
  <c r="DL328" i="1"/>
  <c r="DN328" i="1"/>
  <c r="DP328" i="1"/>
  <c r="DO328" i="1"/>
  <c r="DM328" i="1"/>
  <c r="DU328" i="1"/>
  <c r="A328" i="7" s="1"/>
  <c r="A325" i="11" s="1"/>
  <c r="DL496" i="1"/>
  <c r="DN496" i="1"/>
  <c r="DP496" i="1"/>
  <c r="DO496" i="1"/>
  <c r="DM496" i="1"/>
  <c r="DU496" i="1"/>
  <c r="A496" i="7" s="1"/>
  <c r="A493" i="11" s="1"/>
  <c r="DL557" i="1"/>
  <c r="DN557" i="1"/>
  <c r="DP557" i="1"/>
  <c r="DO557" i="1"/>
  <c r="DM557" i="1"/>
  <c r="DU557" i="1"/>
  <c r="A557" i="7" s="1"/>
  <c r="DL444" i="1"/>
  <c r="DN444" i="1"/>
  <c r="DP444" i="1"/>
  <c r="DM444" i="1"/>
  <c r="DU444" i="1"/>
  <c r="A444" i="7" s="1"/>
  <c r="A441" i="11" s="1"/>
  <c r="DO444" i="1"/>
  <c r="DL525" i="1"/>
  <c r="DN525" i="1"/>
  <c r="DP525" i="1"/>
  <c r="DO525" i="1"/>
  <c r="DM525" i="1"/>
  <c r="DU525" i="1"/>
  <c r="A525" i="7" s="1"/>
  <c r="A522" i="11" s="1"/>
  <c r="DL539" i="1"/>
  <c r="DN539" i="1"/>
  <c r="DP539" i="1"/>
  <c r="DO539" i="1"/>
  <c r="DM539" i="1"/>
  <c r="DU539" i="1"/>
  <c r="A539" i="7" s="1"/>
  <c r="A536" i="11" s="1"/>
  <c r="DL563" i="1"/>
  <c r="DN563" i="1"/>
  <c r="DP563" i="1"/>
  <c r="DO563" i="1"/>
  <c r="DM563" i="1"/>
  <c r="DU563" i="1"/>
  <c r="A563" i="7" s="1"/>
  <c r="A560" i="11" s="1"/>
  <c r="DL613" i="1"/>
  <c r="DN613" i="1"/>
  <c r="DP613" i="1"/>
  <c r="DO613" i="1"/>
  <c r="DM613" i="1"/>
  <c r="DU613" i="1"/>
  <c r="A613" i="7" s="1"/>
  <c r="A610" i="11" s="1"/>
  <c r="DL652" i="1"/>
  <c r="DN652" i="1"/>
  <c r="DP652" i="1"/>
  <c r="DO652" i="1"/>
  <c r="DM652" i="1"/>
  <c r="DU652" i="1"/>
  <c r="A652" i="7" s="1"/>
  <c r="DL498" i="1"/>
  <c r="DN498" i="1"/>
  <c r="DP498" i="1"/>
  <c r="DO498" i="1"/>
  <c r="DM498" i="1"/>
  <c r="DU498" i="1"/>
  <c r="A498" i="7" s="1"/>
  <c r="A495" i="11" s="1"/>
  <c r="DL572" i="1"/>
  <c r="DN572" i="1"/>
  <c r="DP572" i="1"/>
  <c r="DO572" i="1"/>
  <c r="DM572" i="1"/>
  <c r="DU572" i="1"/>
  <c r="A572" i="7" s="1"/>
  <c r="DM195" i="1"/>
  <c r="DO195" i="1"/>
  <c r="DN195" i="1"/>
  <c r="DP195" i="1"/>
  <c r="DL195" i="1"/>
  <c r="DU195" i="1"/>
  <c r="A195" i="7" s="1"/>
  <c r="A192" i="11" s="1"/>
  <c r="DL421" i="1"/>
  <c r="DN421" i="1"/>
  <c r="DP421" i="1"/>
  <c r="DM421" i="1"/>
  <c r="DU421" i="1"/>
  <c r="A421" i="7" s="1"/>
  <c r="DO421" i="1"/>
  <c r="DL523" i="1"/>
  <c r="DN523" i="1"/>
  <c r="DP523" i="1"/>
  <c r="DO523" i="1"/>
  <c r="DM523" i="1"/>
  <c r="DU523" i="1"/>
  <c r="A523" i="7" s="1"/>
  <c r="A520" i="11" s="1"/>
  <c r="DL610" i="1"/>
  <c r="DN610" i="1"/>
  <c r="DP610" i="1"/>
  <c r="DO610" i="1"/>
  <c r="DM610" i="1"/>
  <c r="DU610" i="1"/>
  <c r="A610" i="7" s="1"/>
  <c r="A607" i="11" s="1"/>
  <c r="DL409" i="1"/>
  <c r="DN409" i="1"/>
  <c r="DP409" i="1"/>
  <c r="DM409" i="1"/>
  <c r="DU409" i="1"/>
  <c r="A409" i="7" s="1"/>
  <c r="DO409" i="1"/>
  <c r="DL423" i="1"/>
  <c r="DN423" i="1"/>
  <c r="DP423" i="1"/>
  <c r="DM423" i="1"/>
  <c r="DU423" i="1"/>
  <c r="A423" i="7" s="1"/>
  <c r="DO423" i="1"/>
  <c r="DL460" i="1"/>
  <c r="DN460" i="1"/>
  <c r="DP460" i="1"/>
  <c r="DM460" i="1"/>
  <c r="DU460" i="1"/>
  <c r="A460" i="7" s="1"/>
  <c r="DO460" i="1"/>
  <c r="DL578" i="1"/>
  <c r="DN578" i="1"/>
  <c r="DP578" i="1"/>
  <c r="DO578" i="1"/>
  <c r="DM578" i="1"/>
  <c r="DU578" i="1"/>
  <c r="A578" i="7" s="1"/>
  <c r="A575" i="11" s="1"/>
  <c r="DL510" i="1"/>
  <c r="DN510" i="1"/>
  <c r="DP510" i="1"/>
  <c r="DO510" i="1"/>
  <c r="DM510" i="1"/>
  <c r="DU510" i="1"/>
  <c r="A510" i="7" s="1"/>
  <c r="DL377" i="1"/>
  <c r="DN377" i="1"/>
  <c r="DP377" i="1"/>
  <c r="DM377" i="1"/>
  <c r="DU377" i="1"/>
  <c r="A377" i="7" s="1"/>
  <c r="DO377" i="1"/>
  <c r="DL21" i="1"/>
  <c r="DN21" i="1"/>
  <c r="DP21" i="1"/>
  <c r="DM21" i="1"/>
  <c r="DU21" i="1"/>
  <c r="A21" i="7" s="1"/>
  <c r="A18" i="11" s="1"/>
  <c r="DO21" i="1"/>
  <c r="DM67" i="1"/>
  <c r="DO67" i="1"/>
  <c r="DN67" i="1"/>
  <c r="DL67" i="1"/>
  <c r="DP67" i="1"/>
  <c r="DU67" i="1"/>
  <c r="A67" i="7" s="1"/>
  <c r="A64" i="11" s="1"/>
  <c r="DL95" i="1"/>
  <c r="DN95" i="1"/>
  <c r="DP95" i="1"/>
  <c r="DO95" i="1"/>
  <c r="DM95" i="1"/>
  <c r="DU95" i="1"/>
  <c r="A95" i="7" s="1"/>
  <c r="DL115" i="1"/>
  <c r="DN115" i="1"/>
  <c r="DP115" i="1"/>
  <c r="DO115" i="1"/>
  <c r="DM115" i="1"/>
  <c r="DU115" i="1"/>
  <c r="A115" i="7" s="1"/>
  <c r="A112" i="11" s="1"/>
  <c r="DL267" i="1"/>
  <c r="DN267" i="1"/>
  <c r="DP267" i="1"/>
  <c r="DO267" i="1"/>
  <c r="DM267" i="1"/>
  <c r="DU267" i="1"/>
  <c r="A267" i="7" s="1"/>
  <c r="A264" i="11" s="1"/>
  <c r="DL337" i="1"/>
  <c r="DN337" i="1"/>
  <c r="DP337" i="1"/>
  <c r="DO337" i="1"/>
  <c r="DM337" i="1"/>
  <c r="DU337" i="1"/>
  <c r="A337" i="7" s="1"/>
  <c r="A334" i="11" s="1"/>
  <c r="DL357" i="1"/>
  <c r="DN357" i="1"/>
  <c r="DP357" i="1"/>
  <c r="DM357" i="1"/>
  <c r="DU357" i="1"/>
  <c r="A357" i="7" s="1"/>
  <c r="A354" i="11" s="1"/>
  <c r="DO357" i="1"/>
  <c r="DL383" i="1"/>
  <c r="DN383" i="1"/>
  <c r="DP383" i="1"/>
  <c r="DM383" i="1"/>
  <c r="DU383" i="1"/>
  <c r="A383" i="7" s="1"/>
  <c r="A380" i="11" s="1"/>
  <c r="DO383" i="1"/>
  <c r="DL573" i="1"/>
  <c r="DN573" i="1"/>
  <c r="DP573" i="1"/>
  <c r="DO573" i="1"/>
  <c r="DM573" i="1"/>
  <c r="DU573" i="1"/>
  <c r="A573" i="7" s="1"/>
  <c r="A570" i="11" s="1"/>
  <c r="DL442" i="1"/>
  <c r="DN442" i="1"/>
  <c r="DP442" i="1"/>
  <c r="DM442" i="1"/>
  <c r="DU442" i="1"/>
  <c r="A442" i="7" s="1"/>
  <c r="A439" i="11" s="1"/>
  <c r="DO442" i="1"/>
  <c r="DL656" i="1"/>
  <c r="DN656" i="1"/>
  <c r="DP656" i="1"/>
  <c r="DO656" i="1"/>
  <c r="DM656" i="1"/>
  <c r="DU656" i="1"/>
  <c r="A656" i="7" s="1"/>
  <c r="A653" i="11" s="1"/>
  <c r="DL183" i="1"/>
  <c r="DN183" i="1"/>
  <c r="DP183" i="1"/>
  <c r="DO183" i="1"/>
  <c r="DM183" i="1"/>
  <c r="DU183" i="1"/>
  <c r="A183" i="7" s="1"/>
  <c r="A180" i="11" s="1"/>
  <c r="DM223" i="1"/>
  <c r="DO223" i="1"/>
  <c r="DN223" i="1"/>
  <c r="DP223" i="1"/>
  <c r="DL223" i="1"/>
  <c r="DU223" i="1"/>
  <c r="A223" i="7" s="1"/>
  <c r="A220" i="11" s="1"/>
  <c r="DL93" i="1"/>
  <c r="DN93" i="1"/>
  <c r="DP93" i="1"/>
  <c r="DO93" i="1"/>
  <c r="DM93" i="1"/>
  <c r="DU93" i="1"/>
  <c r="A93" i="7" s="1"/>
  <c r="DM245" i="1"/>
  <c r="DO245" i="1"/>
  <c r="DN245" i="1"/>
  <c r="DP245" i="1"/>
  <c r="DL245" i="1"/>
  <c r="DU245" i="1"/>
  <c r="A245" i="7" s="1"/>
  <c r="A242" i="11" s="1"/>
  <c r="DL154" i="1"/>
  <c r="DN154" i="1"/>
  <c r="DP154" i="1"/>
  <c r="DM154" i="1"/>
  <c r="DU154" i="1"/>
  <c r="A154" i="7" s="1"/>
  <c r="DO154" i="1"/>
  <c r="DL339" i="1"/>
  <c r="DN339" i="1"/>
  <c r="DP339" i="1"/>
  <c r="DO339" i="1"/>
  <c r="DM339" i="1"/>
  <c r="DU339" i="1"/>
  <c r="A339" i="7" s="1"/>
  <c r="DL98" i="1"/>
  <c r="DN98" i="1"/>
  <c r="DP98" i="1"/>
  <c r="DO98" i="1"/>
  <c r="DM98" i="1"/>
  <c r="DU98" i="1"/>
  <c r="A98" i="7" s="1"/>
  <c r="A95" i="11" s="1"/>
  <c r="DL91" i="1"/>
  <c r="DN91" i="1"/>
  <c r="DP91" i="1"/>
  <c r="DO91" i="1"/>
  <c r="DM91" i="1"/>
  <c r="DU91" i="1"/>
  <c r="A91" i="7" s="1"/>
  <c r="DL645" i="1"/>
  <c r="DN645" i="1"/>
  <c r="DP645" i="1"/>
  <c r="DM645" i="1"/>
  <c r="DU645" i="1"/>
  <c r="A645" i="7" s="1"/>
  <c r="A642" i="11" s="1"/>
  <c r="DO645" i="1"/>
  <c r="DL165" i="1"/>
  <c r="DN165" i="1"/>
  <c r="DP165" i="1"/>
  <c r="DO165" i="1"/>
  <c r="DM165" i="1"/>
  <c r="DU165" i="1"/>
  <c r="A165" i="7" s="1"/>
  <c r="A162" i="11" s="1"/>
  <c r="DL130" i="1"/>
  <c r="DN130" i="1"/>
  <c r="DP130" i="1"/>
  <c r="DO130" i="1"/>
  <c r="DM130" i="1"/>
  <c r="DU130" i="1"/>
  <c r="A130" i="7" s="1"/>
  <c r="A127" i="11" s="1"/>
  <c r="DL151" i="1"/>
  <c r="DN151" i="1"/>
  <c r="DP151" i="1"/>
  <c r="DM151" i="1"/>
  <c r="DU151" i="1"/>
  <c r="A151" i="7" s="1"/>
  <c r="DO151" i="1"/>
  <c r="DM196" i="1"/>
  <c r="DO196" i="1"/>
  <c r="DL196" i="1"/>
  <c r="DP196" i="1"/>
  <c r="DN196" i="1"/>
  <c r="DU196" i="1"/>
  <c r="A196" i="7" s="1"/>
  <c r="A193" i="11" s="1"/>
  <c r="DM229" i="1"/>
  <c r="DO229" i="1"/>
  <c r="DN229" i="1"/>
  <c r="DP229" i="1"/>
  <c r="DL229" i="1"/>
  <c r="DU229" i="1"/>
  <c r="A229" i="7" s="1"/>
  <c r="DL370" i="1"/>
  <c r="DN370" i="1"/>
  <c r="DP370" i="1"/>
  <c r="DM370" i="1"/>
  <c r="DU370" i="1"/>
  <c r="A370" i="7" s="1"/>
  <c r="A367" i="11" s="1"/>
  <c r="DO370" i="1"/>
  <c r="DL360" i="1"/>
  <c r="DN360" i="1"/>
  <c r="DP360" i="1"/>
  <c r="DM360" i="1"/>
  <c r="DU360" i="1"/>
  <c r="A360" i="7" s="1"/>
  <c r="A357" i="11" s="1"/>
  <c r="DO360" i="1"/>
  <c r="DL455" i="1"/>
  <c r="DN455" i="1"/>
  <c r="DP455" i="1"/>
  <c r="DO455" i="1"/>
  <c r="DM455" i="1"/>
  <c r="DU455" i="1"/>
  <c r="A455" i="7" s="1"/>
  <c r="DL511" i="1"/>
  <c r="DN511" i="1"/>
  <c r="DP511" i="1"/>
  <c r="DO511" i="1"/>
  <c r="DM511" i="1"/>
  <c r="DU511" i="1"/>
  <c r="A511" i="7" s="1"/>
  <c r="DL449" i="1"/>
  <c r="DN449" i="1"/>
  <c r="DP449" i="1"/>
  <c r="DO449" i="1"/>
  <c r="DM449" i="1"/>
  <c r="DU449" i="1"/>
  <c r="A449" i="7" s="1"/>
  <c r="A446" i="11" s="1"/>
  <c r="DL465" i="1"/>
  <c r="DN465" i="1"/>
  <c r="DP465" i="1"/>
  <c r="DO465" i="1"/>
  <c r="DM465" i="1"/>
  <c r="DU465" i="1"/>
  <c r="A465" i="7" s="1"/>
  <c r="A462" i="11" s="1"/>
  <c r="DL481" i="1"/>
  <c r="DN481" i="1"/>
  <c r="DP481" i="1"/>
  <c r="DM481" i="1"/>
  <c r="DU481" i="1"/>
  <c r="A481" i="7" s="1"/>
  <c r="A478" i="11" s="1"/>
  <c r="DO481" i="1"/>
  <c r="DL497" i="1"/>
  <c r="DN497" i="1"/>
  <c r="DP497" i="1"/>
  <c r="DO497" i="1"/>
  <c r="DM497" i="1"/>
  <c r="DU497" i="1"/>
  <c r="A497" i="7" s="1"/>
  <c r="A494" i="11" s="1"/>
  <c r="DL513" i="1"/>
  <c r="DN513" i="1"/>
  <c r="DP513" i="1"/>
  <c r="DO513" i="1"/>
  <c r="DM513" i="1"/>
  <c r="DU513" i="1"/>
  <c r="A513" i="7" s="1"/>
  <c r="A510" i="11" s="1"/>
  <c r="DL605" i="1"/>
  <c r="DN605" i="1"/>
  <c r="DP605" i="1"/>
  <c r="DO605" i="1"/>
  <c r="DM605" i="1"/>
  <c r="DU605" i="1"/>
  <c r="A605" i="7" s="1"/>
  <c r="DL153" i="1"/>
  <c r="DN153" i="1"/>
  <c r="DP153" i="1"/>
  <c r="DM153" i="1"/>
  <c r="DU153" i="1"/>
  <c r="A153" i="7" s="1"/>
  <c r="DO153" i="1"/>
  <c r="DL16" i="1"/>
  <c r="DN16" i="1"/>
  <c r="DP16" i="1"/>
  <c r="DM16" i="1"/>
  <c r="DU16" i="1"/>
  <c r="A16" i="7" s="1"/>
  <c r="A13" i="11" s="1"/>
  <c r="DO16" i="1"/>
  <c r="DL166" i="1"/>
  <c r="DN166" i="1"/>
  <c r="DP166" i="1"/>
  <c r="DO166" i="1"/>
  <c r="DM166" i="1"/>
  <c r="DU166" i="1"/>
  <c r="A166" i="7" s="1"/>
  <c r="A163" i="11" s="1"/>
  <c r="DL316" i="1"/>
  <c r="DN316" i="1"/>
  <c r="DP316" i="1"/>
  <c r="DO316" i="1"/>
  <c r="DM316" i="1"/>
  <c r="DU316" i="1"/>
  <c r="A316" i="7" s="1"/>
  <c r="A313" i="11" s="1"/>
  <c r="DL468" i="1"/>
  <c r="DN468" i="1"/>
  <c r="DP468" i="1"/>
  <c r="DO468" i="1"/>
  <c r="DM468" i="1"/>
  <c r="DU468" i="1"/>
  <c r="A468" i="7" s="1"/>
  <c r="A465" i="11" s="1"/>
  <c r="DL506" i="1"/>
  <c r="DN506" i="1"/>
  <c r="DP506" i="1"/>
  <c r="DO506" i="1"/>
  <c r="DM506" i="1"/>
  <c r="DU506" i="1"/>
  <c r="A506" i="7" s="1"/>
  <c r="DL565" i="1"/>
  <c r="DN565" i="1"/>
  <c r="DP565" i="1"/>
  <c r="DO565" i="1"/>
  <c r="DM565" i="1"/>
  <c r="DU565" i="1"/>
  <c r="A565" i="7" s="1"/>
  <c r="A562" i="11" s="1"/>
  <c r="DL640" i="1"/>
  <c r="DN640" i="1"/>
  <c r="DP640" i="1"/>
  <c r="DM640" i="1"/>
  <c r="DU640" i="1"/>
  <c r="A640" i="7" s="1"/>
  <c r="A637" i="11" s="1"/>
  <c r="DO640" i="1"/>
  <c r="DL614" i="1"/>
  <c r="DN614" i="1"/>
  <c r="DP614" i="1"/>
  <c r="DO614" i="1"/>
  <c r="DM614" i="1"/>
  <c r="DU614" i="1"/>
  <c r="A614" i="7" s="1"/>
  <c r="DL14" i="1"/>
  <c r="DN14" i="1"/>
  <c r="DP14" i="1"/>
  <c r="DM14" i="1"/>
  <c r="DU14" i="1"/>
  <c r="A14" i="7" s="1"/>
  <c r="A11" i="11" s="1"/>
  <c r="DO14" i="1"/>
  <c r="DL128" i="1"/>
  <c r="DN128" i="1"/>
  <c r="DP128" i="1"/>
  <c r="DO128" i="1"/>
  <c r="DM128" i="1"/>
  <c r="DU128" i="1"/>
  <c r="A128" i="7" s="1"/>
  <c r="A125" i="11" s="1"/>
  <c r="DL582" i="1"/>
  <c r="DN582" i="1"/>
  <c r="DP582" i="1"/>
  <c r="DO582" i="1"/>
  <c r="DM582" i="1"/>
  <c r="DU582" i="1"/>
  <c r="A582" i="7" s="1"/>
  <c r="DL508" i="1"/>
  <c r="DN508" i="1"/>
  <c r="DP508" i="1"/>
  <c r="DO508" i="1"/>
  <c r="DM508" i="1"/>
  <c r="DU508" i="1"/>
  <c r="A508" i="7" s="1"/>
  <c r="A505" i="11" s="1"/>
  <c r="DL112" i="1"/>
  <c r="DN112" i="1"/>
  <c r="DP112" i="1"/>
  <c r="DO112" i="1"/>
  <c r="DM112" i="1"/>
  <c r="DU112" i="1"/>
  <c r="A112" i="7" s="1"/>
  <c r="A109" i="11" s="1"/>
  <c r="DL88" i="1"/>
  <c r="DN88" i="1"/>
  <c r="DP88" i="1"/>
  <c r="DO88" i="1"/>
  <c r="DM88" i="1"/>
  <c r="DU88" i="1"/>
  <c r="A88" i="7" s="1"/>
  <c r="A85" i="11" s="1"/>
  <c r="DL428" i="1"/>
  <c r="DN428" i="1"/>
  <c r="DP428" i="1"/>
  <c r="DM428" i="1"/>
  <c r="DU428" i="1"/>
  <c r="A428" i="7" s="1"/>
  <c r="DO428" i="1"/>
  <c r="DL438" i="1"/>
  <c r="DN438" i="1"/>
  <c r="DP438" i="1"/>
  <c r="DM438" i="1"/>
  <c r="DU438" i="1"/>
  <c r="A438" i="7" s="1"/>
  <c r="A435" i="11" s="1"/>
  <c r="DO438" i="1"/>
  <c r="DL538" i="1"/>
  <c r="DN538" i="1"/>
  <c r="DP538" i="1"/>
  <c r="DO538" i="1"/>
  <c r="DM538" i="1"/>
  <c r="DU538" i="1"/>
  <c r="A538" i="7" s="1"/>
  <c r="A535" i="11" s="1"/>
  <c r="DL644" i="1"/>
  <c r="DN644" i="1"/>
  <c r="DP644" i="1"/>
  <c r="DO644" i="1"/>
  <c r="DM644" i="1"/>
  <c r="DU644" i="1"/>
  <c r="A644" i="7" s="1"/>
  <c r="A641" i="11" s="1"/>
  <c r="DL358" i="1"/>
  <c r="DN358" i="1"/>
  <c r="DP358" i="1"/>
  <c r="DM358" i="1"/>
  <c r="DU358" i="1"/>
  <c r="A358" i="7" s="1"/>
  <c r="A355" i="11" s="1"/>
  <c r="DO358" i="1"/>
  <c r="DL408" i="1"/>
  <c r="DN408" i="1"/>
  <c r="DP408" i="1"/>
  <c r="DM408" i="1"/>
  <c r="DU408" i="1"/>
  <c r="A408" i="7" s="1"/>
  <c r="A405" i="11" s="1"/>
  <c r="DO408" i="1"/>
  <c r="DL418" i="1"/>
  <c r="DN418" i="1"/>
  <c r="DP418" i="1"/>
  <c r="DM418" i="1"/>
  <c r="DU418" i="1"/>
  <c r="A418" i="7" s="1"/>
  <c r="DO418" i="1"/>
  <c r="DL426" i="1"/>
  <c r="DN426" i="1"/>
  <c r="DP426" i="1"/>
  <c r="DM426" i="1"/>
  <c r="DU426" i="1"/>
  <c r="A426" i="7" s="1"/>
  <c r="A423" i="11" s="1"/>
  <c r="DO426" i="1"/>
  <c r="DL596" i="1"/>
  <c r="DN596" i="1"/>
  <c r="DP596" i="1"/>
  <c r="DO596" i="1"/>
  <c r="DM596" i="1"/>
  <c r="DU596" i="1"/>
  <c r="A596" i="7" s="1"/>
  <c r="A593" i="11" s="1"/>
  <c r="DL104" i="1"/>
  <c r="DN104" i="1"/>
  <c r="DP104" i="1"/>
  <c r="DO104" i="1"/>
  <c r="DM104" i="1"/>
  <c r="DU104" i="1"/>
  <c r="A104" i="7" s="1"/>
  <c r="DM240" i="1"/>
  <c r="DO240" i="1"/>
  <c r="DL240" i="1"/>
  <c r="DP240" i="1"/>
  <c r="DN240" i="1"/>
  <c r="DU240" i="1"/>
  <c r="A240" i="7" s="1"/>
  <c r="A237" i="11" s="1"/>
  <c r="DL574" i="1"/>
  <c r="DN574" i="1"/>
  <c r="DP574" i="1"/>
  <c r="DO574" i="1"/>
  <c r="DM574" i="1"/>
  <c r="DU574" i="1"/>
  <c r="A574" i="7" s="1"/>
  <c r="DL342" i="1"/>
  <c r="DN342" i="1"/>
  <c r="DP342" i="1"/>
  <c r="DO342" i="1"/>
  <c r="DM342" i="1"/>
  <c r="DU342" i="1"/>
  <c r="A342" i="7" s="1"/>
  <c r="A339" i="11" s="1"/>
  <c r="DL482" i="1"/>
  <c r="DN482" i="1"/>
  <c r="DP482" i="1"/>
  <c r="DO482" i="1"/>
  <c r="DM482" i="1"/>
  <c r="DU482" i="1"/>
  <c r="A482" i="7" s="1"/>
  <c r="DL622" i="1"/>
  <c r="DN622" i="1"/>
  <c r="DP622" i="1"/>
  <c r="DO622" i="1"/>
  <c r="DM622" i="1"/>
  <c r="DU622" i="1"/>
  <c r="A622" i="7" s="1"/>
  <c r="A619" i="11" s="1"/>
  <c r="DL35" i="1"/>
  <c r="DN35" i="1"/>
  <c r="DP35" i="1"/>
  <c r="DM35" i="1"/>
  <c r="DU35" i="1"/>
  <c r="A35" i="7" s="1"/>
  <c r="A32" i="11" s="1"/>
  <c r="DO35" i="1"/>
  <c r="DL145" i="1"/>
  <c r="DN145" i="1"/>
  <c r="DP145" i="1"/>
  <c r="DM145" i="1"/>
  <c r="DU145" i="1"/>
  <c r="A145" i="7" s="1"/>
  <c r="A142" i="11" s="1"/>
  <c r="DO145" i="1"/>
  <c r="DL187" i="1"/>
  <c r="DN187" i="1"/>
  <c r="DO187" i="1"/>
  <c r="DU187" i="1"/>
  <c r="A187" i="7" s="1"/>
  <c r="A184" i="11" s="1"/>
  <c r="DM187" i="1"/>
  <c r="DP187" i="1"/>
  <c r="DM253" i="1"/>
  <c r="DO253" i="1"/>
  <c r="DN253" i="1"/>
  <c r="DP253" i="1"/>
  <c r="DL253" i="1"/>
  <c r="DU253" i="1"/>
  <c r="A253" i="7" s="1"/>
  <c r="A250" i="11" s="1"/>
  <c r="DL269" i="1"/>
  <c r="DN269" i="1"/>
  <c r="DP269" i="1"/>
  <c r="DO269" i="1"/>
  <c r="DM269" i="1"/>
  <c r="DU269" i="1"/>
  <c r="A269" i="7" s="1"/>
  <c r="DL295" i="1"/>
  <c r="DN295" i="1"/>
  <c r="DP295" i="1"/>
  <c r="DO295" i="1"/>
  <c r="DM295" i="1"/>
  <c r="DU295" i="1"/>
  <c r="A295" i="7" s="1"/>
  <c r="A292" i="11" s="1"/>
  <c r="DL319" i="1"/>
  <c r="DN319" i="1"/>
  <c r="DP319" i="1"/>
  <c r="DO319" i="1"/>
  <c r="DM319" i="1"/>
  <c r="DU319" i="1"/>
  <c r="A319" i="7" s="1"/>
  <c r="A316" i="11" s="1"/>
  <c r="DL351" i="1"/>
  <c r="DN351" i="1"/>
  <c r="DP351" i="1"/>
  <c r="DO351" i="1"/>
  <c r="DM351" i="1"/>
  <c r="DU351" i="1"/>
  <c r="A351" i="7" s="1"/>
  <c r="DL381" i="1"/>
  <c r="DN381" i="1"/>
  <c r="DP381" i="1"/>
  <c r="DM381" i="1"/>
  <c r="DU381" i="1"/>
  <c r="A381" i="7" s="1"/>
  <c r="DO381" i="1"/>
  <c r="DM42" i="1"/>
  <c r="DO42" i="1"/>
  <c r="DN42" i="1"/>
  <c r="DU42" i="1"/>
  <c r="A42" i="7" s="1"/>
  <c r="A39" i="11" s="1"/>
  <c r="DL42" i="1"/>
  <c r="DP42" i="1"/>
  <c r="DL492" i="1"/>
  <c r="DN492" i="1"/>
  <c r="DP492" i="1"/>
  <c r="DO492" i="1"/>
  <c r="DM492" i="1"/>
  <c r="DU492" i="1"/>
  <c r="A492" i="7" s="1"/>
  <c r="DL592" i="1"/>
  <c r="DN592" i="1"/>
  <c r="DP592" i="1"/>
  <c r="DO592" i="1"/>
  <c r="DM592" i="1"/>
  <c r="DU592" i="1"/>
  <c r="A592" i="7" s="1"/>
  <c r="A589" i="11" s="1"/>
  <c r="DM62" i="1"/>
  <c r="DO62" i="1"/>
  <c r="DN62" i="1"/>
  <c r="DL62" i="1"/>
  <c r="DP62" i="1"/>
  <c r="DU62" i="1"/>
  <c r="A62" i="7" s="1"/>
  <c r="DL129" i="1"/>
  <c r="DN129" i="1"/>
  <c r="DP129" i="1"/>
  <c r="DO129" i="1"/>
  <c r="DM129" i="1"/>
  <c r="DU129" i="1"/>
  <c r="A129" i="7" s="1"/>
  <c r="A126" i="11" s="1"/>
  <c r="DL186" i="1"/>
  <c r="DN186" i="1"/>
  <c r="DP186" i="1"/>
  <c r="DO186" i="1"/>
  <c r="DM186" i="1"/>
  <c r="DU186" i="1"/>
  <c r="A186" i="7" s="1"/>
  <c r="A183" i="11" s="1"/>
  <c r="DL338" i="1"/>
  <c r="DN338" i="1"/>
  <c r="DP338" i="1"/>
  <c r="DO338" i="1"/>
  <c r="DM338" i="1"/>
  <c r="DU338" i="1"/>
  <c r="A338" i="7" s="1"/>
  <c r="A335" i="11" s="1"/>
  <c r="DL354" i="1"/>
  <c r="DN354" i="1"/>
  <c r="DP354" i="1"/>
  <c r="DO354" i="1"/>
  <c r="DM354" i="1"/>
  <c r="DU354" i="1"/>
  <c r="A354" i="7" s="1"/>
  <c r="A351" i="11" s="1"/>
  <c r="DL378" i="1"/>
  <c r="DN378" i="1"/>
  <c r="DP378" i="1"/>
  <c r="DM378" i="1"/>
  <c r="DU378" i="1"/>
  <c r="A378" i="7" s="1"/>
  <c r="DO378" i="1"/>
  <c r="DL384" i="1"/>
  <c r="DN384" i="1"/>
  <c r="DP384" i="1"/>
  <c r="DM384" i="1"/>
  <c r="DU384" i="1"/>
  <c r="A384" i="7" s="1"/>
  <c r="DO384" i="1"/>
  <c r="DL495" i="1"/>
  <c r="DN495" i="1"/>
  <c r="DP495" i="1"/>
  <c r="DO495" i="1"/>
  <c r="DM495" i="1"/>
  <c r="DU495" i="1"/>
  <c r="A495" i="7" s="1"/>
  <c r="A492" i="11" s="1"/>
  <c r="DM193" i="1"/>
  <c r="DO193" i="1"/>
  <c r="DN193" i="1"/>
  <c r="DP193" i="1"/>
  <c r="DL193" i="1"/>
  <c r="DU193" i="1"/>
  <c r="A193" i="7" s="1"/>
  <c r="A190" i="11" s="1"/>
  <c r="DM230" i="1"/>
  <c r="DO230" i="1"/>
  <c r="DL230" i="1"/>
  <c r="DP230" i="1"/>
  <c r="DN230" i="1"/>
  <c r="DU230" i="1"/>
  <c r="A230" i="7" s="1"/>
  <c r="DL270" i="1"/>
  <c r="DN270" i="1"/>
  <c r="DP270" i="1"/>
  <c r="DO270" i="1"/>
  <c r="DM270" i="1"/>
  <c r="DU270" i="1"/>
  <c r="A270" i="7" s="1"/>
  <c r="A267" i="11" s="1"/>
  <c r="DM46" i="1"/>
  <c r="DO46" i="1"/>
  <c r="DN46" i="1"/>
  <c r="DL46" i="1"/>
  <c r="DP46" i="1"/>
  <c r="DU46" i="1"/>
  <c r="A46" i="7" s="1"/>
  <c r="A43" i="11" s="1"/>
  <c r="DL286" i="1"/>
  <c r="DN286" i="1"/>
  <c r="DP286" i="1"/>
  <c r="DO286" i="1"/>
  <c r="DM286" i="1"/>
  <c r="DU286" i="1"/>
  <c r="A286" i="7" s="1"/>
  <c r="A283" i="11" s="1"/>
  <c r="DL300" i="1"/>
  <c r="DN300" i="1"/>
  <c r="DP300" i="1"/>
  <c r="DO300" i="1"/>
  <c r="DM300" i="1"/>
  <c r="DU300" i="1"/>
  <c r="A300" i="7" s="1"/>
  <c r="A297" i="11" s="1"/>
  <c r="DL308" i="1"/>
  <c r="DN308" i="1"/>
  <c r="DP308" i="1"/>
  <c r="DO308" i="1"/>
  <c r="DM308" i="1"/>
  <c r="DU308" i="1"/>
  <c r="A308" i="7" s="1"/>
  <c r="A305" i="11" s="1"/>
  <c r="DL478" i="1"/>
  <c r="DN478" i="1"/>
  <c r="DP478" i="1"/>
  <c r="DO478" i="1"/>
  <c r="DM478" i="1"/>
  <c r="DU478" i="1"/>
  <c r="A478" i="7" s="1"/>
  <c r="A475" i="11" s="1"/>
  <c r="DL579" i="1"/>
  <c r="DN579" i="1"/>
  <c r="DP579" i="1"/>
  <c r="DO579" i="1"/>
  <c r="DM579" i="1"/>
  <c r="DU579" i="1"/>
  <c r="A579" i="7" s="1"/>
  <c r="A576" i="11" s="1"/>
  <c r="DL393" i="1"/>
  <c r="DN393" i="1"/>
  <c r="DP393" i="1"/>
  <c r="DM393" i="1"/>
  <c r="DU393" i="1"/>
  <c r="A393" i="7" s="1"/>
  <c r="A390" i="11" s="1"/>
  <c r="DO393" i="1"/>
  <c r="DL569" i="1"/>
  <c r="DN569" i="1"/>
  <c r="DP569" i="1"/>
  <c r="DO569" i="1"/>
  <c r="DM569" i="1"/>
  <c r="DU569" i="1"/>
  <c r="A569" i="7" s="1"/>
  <c r="A566" i="11" s="1"/>
  <c r="DL609" i="1"/>
  <c r="DN609" i="1"/>
  <c r="DP609" i="1"/>
  <c r="DO609" i="1"/>
  <c r="DM609" i="1"/>
  <c r="DU609" i="1"/>
  <c r="A609" i="7" s="1"/>
  <c r="DL665" i="1"/>
  <c r="DN665" i="1"/>
  <c r="DP665" i="1"/>
  <c r="DM665" i="1"/>
  <c r="DU665" i="1"/>
  <c r="A665" i="7" s="1"/>
  <c r="A662" i="11" s="1"/>
  <c r="DO665" i="1"/>
  <c r="DM218" i="1"/>
  <c r="DO218" i="1"/>
  <c r="DL218" i="1"/>
  <c r="DP218" i="1"/>
  <c r="DN218" i="1"/>
  <c r="DU218" i="1"/>
  <c r="A218" i="7" s="1"/>
  <c r="A215" i="11" s="1"/>
  <c r="DM64" i="1"/>
  <c r="DO64" i="1"/>
  <c r="DL64" i="1"/>
  <c r="DP64" i="1"/>
  <c r="DN64" i="1"/>
  <c r="DU64" i="1"/>
  <c r="A64" i="7" s="1"/>
  <c r="A61" i="11" s="1"/>
  <c r="DL180" i="1"/>
  <c r="DN180" i="1"/>
  <c r="DP180" i="1"/>
  <c r="DO180" i="1"/>
  <c r="DM180" i="1"/>
  <c r="DU180" i="1"/>
  <c r="A180" i="7" s="1"/>
  <c r="A177" i="11" s="1"/>
  <c r="DL382" i="1"/>
  <c r="DN382" i="1"/>
  <c r="DP382" i="1"/>
  <c r="DM382" i="1"/>
  <c r="DU382" i="1"/>
  <c r="A382" i="7" s="1"/>
  <c r="A379" i="11" s="1"/>
  <c r="DO382" i="1"/>
  <c r="DL380" i="1"/>
  <c r="DN380" i="1"/>
  <c r="DP380" i="1"/>
  <c r="DM380" i="1"/>
  <c r="DU380" i="1"/>
  <c r="A380" i="7" s="1"/>
  <c r="A377" i="11" s="1"/>
  <c r="DO380" i="1"/>
  <c r="DL451" i="1"/>
  <c r="DN451" i="1"/>
  <c r="DP451" i="1"/>
  <c r="DO451" i="1"/>
  <c r="DM451" i="1"/>
  <c r="DU451" i="1"/>
  <c r="A451" i="7" s="1"/>
  <c r="A448" i="11" s="1"/>
  <c r="DL483" i="1"/>
  <c r="DN483" i="1"/>
  <c r="DP483" i="1"/>
  <c r="DM483" i="1"/>
  <c r="DU483" i="1"/>
  <c r="A483" i="7" s="1"/>
  <c r="DO483" i="1"/>
  <c r="DL619" i="1"/>
  <c r="DN619" i="1"/>
  <c r="DP619" i="1"/>
  <c r="DM619" i="1"/>
  <c r="DU619" i="1"/>
  <c r="A619" i="7" s="1"/>
  <c r="A616" i="11" s="1"/>
  <c r="DO619" i="1"/>
  <c r="DL637" i="1"/>
  <c r="DN637" i="1"/>
  <c r="DP637" i="1"/>
  <c r="DO637" i="1"/>
  <c r="DM637" i="1"/>
  <c r="DU637" i="1"/>
  <c r="A637" i="7" s="1"/>
  <c r="DL659" i="1"/>
  <c r="DN659" i="1"/>
  <c r="DP659" i="1"/>
  <c r="DM659" i="1"/>
  <c r="DU659" i="1"/>
  <c r="A659" i="7" s="1"/>
  <c r="A656" i="11" s="1"/>
  <c r="DO659" i="1"/>
  <c r="DL126" i="1"/>
  <c r="DN126" i="1"/>
  <c r="DP126" i="1"/>
  <c r="DO126" i="1"/>
  <c r="DM126" i="1"/>
  <c r="DU126" i="1"/>
  <c r="A126" i="7" s="1"/>
  <c r="A123" i="11" s="1"/>
  <c r="DM211" i="1"/>
  <c r="DO211" i="1"/>
  <c r="DN211" i="1"/>
  <c r="DP211" i="1"/>
  <c r="DL211" i="1"/>
  <c r="DU211" i="1"/>
  <c r="A211" i="7" s="1"/>
  <c r="A208" i="11" s="1"/>
  <c r="DM226" i="1"/>
  <c r="DO226" i="1"/>
  <c r="DL226" i="1"/>
  <c r="DP226" i="1"/>
  <c r="DN226" i="1"/>
  <c r="DU226" i="1"/>
  <c r="A226" i="7" s="1"/>
  <c r="DM52" i="1"/>
  <c r="DO52" i="1"/>
  <c r="DN52" i="1"/>
  <c r="DL52" i="1"/>
  <c r="DP52" i="1"/>
  <c r="DU52" i="1"/>
  <c r="A52" i="7" s="1"/>
  <c r="A49" i="11" s="1"/>
  <c r="DL144" i="1"/>
  <c r="DN144" i="1"/>
  <c r="DP144" i="1"/>
  <c r="DM144" i="1"/>
  <c r="DU144" i="1"/>
  <c r="A144" i="7" s="1"/>
  <c r="DO144" i="1"/>
  <c r="DL168" i="1"/>
  <c r="DN168" i="1"/>
  <c r="DP168" i="1"/>
  <c r="DO168" i="1"/>
  <c r="DM168" i="1"/>
  <c r="DU168" i="1"/>
  <c r="A168" i="7" s="1"/>
  <c r="A165" i="11" s="1"/>
  <c r="DL266" i="1"/>
  <c r="DN266" i="1"/>
  <c r="DP266" i="1"/>
  <c r="DO266" i="1"/>
  <c r="DM266" i="1"/>
  <c r="DU266" i="1"/>
  <c r="A266" i="7" s="1"/>
  <c r="DL298" i="1"/>
  <c r="DN298" i="1"/>
  <c r="DP298" i="1"/>
  <c r="DO298" i="1"/>
  <c r="DM298" i="1"/>
  <c r="DU298" i="1"/>
  <c r="A298" i="7" s="1"/>
  <c r="A295" i="11" s="1"/>
  <c r="DL314" i="1"/>
  <c r="DN314" i="1"/>
  <c r="DP314" i="1"/>
  <c r="DO314" i="1"/>
  <c r="DM314" i="1"/>
  <c r="DU314" i="1"/>
  <c r="A314" i="7" s="1"/>
  <c r="A311" i="11" s="1"/>
  <c r="DL391" i="1"/>
  <c r="DN391" i="1"/>
  <c r="DP391" i="1"/>
  <c r="DM391" i="1"/>
  <c r="DU391" i="1"/>
  <c r="A391" i="7" s="1"/>
  <c r="DO391" i="1"/>
  <c r="DL512" i="1"/>
  <c r="DN512" i="1"/>
  <c r="DP512" i="1"/>
  <c r="DO512" i="1"/>
  <c r="DM512" i="1"/>
  <c r="DU512" i="1"/>
  <c r="A512" i="7" s="1"/>
  <c r="DL326" i="1"/>
  <c r="DN326" i="1"/>
  <c r="DP326" i="1"/>
  <c r="DO326" i="1"/>
  <c r="DM326" i="1"/>
  <c r="DU326" i="1"/>
  <c r="A326" i="7" s="1"/>
  <c r="DL529" i="1"/>
  <c r="DN529" i="1"/>
  <c r="DP529" i="1"/>
  <c r="DO529" i="1"/>
  <c r="DM529" i="1"/>
  <c r="DU529" i="1"/>
  <c r="A529" i="7" s="1"/>
  <c r="A526" i="11" s="1"/>
  <c r="DL559" i="1"/>
  <c r="DN559" i="1"/>
  <c r="DP559" i="1"/>
  <c r="DO559" i="1"/>
  <c r="DM559" i="1"/>
  <c r="DU559" i="1"/>
  <c r="A559" i="7" s="1"/>
  <c r="A556" i="11" s="1"/>
  <c r="DL618" i="1"/>
  <c r="DN618" i="1"/>
  <c r="DP618" i="1"/>
  <c r="DO618" i="1"/>
  <c r="DM618" i="1"/>
  <c r="DU618" i="1"/>
  <c r="A618" i="7" s="1"/>
  <c r="A615" i="11" s="1"/>
  <c r="DL654" i="1"/>
  <c r="DN654" i="1"/>
  <c r="DP654" i="1"/>
  <c r="DO654" i="1"/>
  <c r="DM654" i="1"/>
  <c r="DU654" i="1"/>
  <c r="A654" i="7" s="1"/>
  <c r="A651" i="11" s="1"/>
  <c r="DM250" i="1"/>
  <c r="DO250" i="1"/>
  <c r="DL250" i="1"/>
  <c r="DP250" i="1"/>
  <c r="DN250" i="1"/>
  <c r="DU250" i="1"/>
  <c r="A250" i="7" s="1"/>
  <c r="A247" i="11" s="1"/>
  <c r="DL570" i="1"/>
  <c r="DN570" i="1"/>
  <c r="DP570" i="1"/>
  <c r="DO570" i="1"/>
  <c r="DM570" i="1"/>
  <c r="DU570" i="1"/>
  <c r="A570" i="7" s="1"/>
  <c r="DL556" i="1"/>
  <c r="DN556" i="1"/>
  <c r="DP556" i="1"/>
  <c r="DO556" i="1"/>
  <c r="DM556" i="1"/>
  <c r="DU556" i="1"/>
  <c r="A556" i="7" s="1"/>
  <c r="A553" i="11" s="1"/>
  <c r="DL181" i="1"/>
  <c r="DN181" i="1"/>
  <c r="DP181" i="1"/>
  <c r="DO181" i="1"/>
  <c r="DM181" i="1"/>
  <c r="DU181" i="1"/>
  <c r="A181" i="7" s="1"/>
  <c r="A178" i="11" s="1"/>
  <c r="DL406" i="1"/>
  <c r="DN406" i="1"/>
  <c r="DP406" i="1"/>
  <c r="DM406" i="1"/>
  <c r="DU406" i="1"/>
  <c r="A406" i="7" s="1"/>
  <c r="A403" i="11" s="1"/>
  <c r="DO406" i="1"/>
  <c r="DL434" i="1"/>
  <c r="DN434" i="1"/>
  <c r="DP434" i="1"/>
  <c r="DM434" i="1"/>
  <c r="DU434" i="1"/>
  <c r="A434" i="7" s="1"/>
  <c r="A431" i="11" s="1"/>
  <c r="DO434" i="1"/>
  <c r="DL502" i="1"/>
  <c r="DN502" i="1"/>
  <c r="DP502" i="1"/>
  <c r="DO502" i="1"/>
  <c r="DM502" i="1"/>
  <c r="DU502" i="1"/>
  <c r="A502" i="7" s="1"/>
  <c r="A499" i="11" s="1"/>
  <c r="DL542" i="1"/>
  <c r="DN542" i="1"/>
  <c r="DP542" i="1"/>
  <c r="DO542" i="1"/>
  <c r="DM542" i="1"/>
  <c r="DU542" i="1"/>
  <c r="A542" i="7" s="1"/>
  <c r="DM72" i="1"/>
  <c r="DO72" i="1"/>
  <c r="DL72" i="1"/>
  <c r="DP72" i="1"/>
  <c r="DN72" i="1"/>
  <c r="DU72" i="1"/>
  <c r="A72" i="7" s="1"/>
  <c r="A69" i="11" s="1"/>
  <c r="DL410" i="1"/>
  <c r="DN410" i="1"/>
  <c r="DP410" i="1"/>
  <c r="DM410" i="1"/>
  <c r="DU410" i="1"/>
  <c r="A410" i="7" s="1"/>
  <c r="A407" i="11" s="1"/>
  <c r="DO410" i="1"/>
  <c r="DL424" i="1"/>
  <c r="DN424" i="1"/>
  <c r="DP424" i="1"/>
  <c r="DM424" i="1"/>
  <c r="DU424" i="1"/>
  <c r="A424" i="7" s="1"/>
  <c r="A421" i="11" s="1"/>
  <c r="DO424" i="1"/>
  <c r="DL620" i="1"/>
  <c r="DN620" i="1"/>
  <c r="DP620" i="1"/>
  <c r="DO620" i="1"/>
  <c r="DM620" i="1"/>
  <c r="DU620" i="1"/>
  <c r="A620" i="7" s="1"/>
  <c r="A617" i="11" s="1"/>
  <c r="DL638" i="1"/>
  <c r="DN638" i="1"/>
  <c r="DP638" i="1"/>
  <c r="DM638" i="1"/>
  <c r="DU638" i="1"/>
  <c r="A638" i="7" s="1"/>
  <c r="A635" i="11" s="1"/>
  <c r="DO638" i="1"/>
  <c r="DL33" i="1"/>
  <c r="DN33" i="1"/>
  <c r="DP33" i="1"/>
  <c r="DM33" i="1"/>
  <c r="DU33" i="1"/>
  <c r="A33" i="7" s="1"/>
  <c r="A30" i="11" s="1"/>
  <c r="DO33" i="1"/>
  <c r="DM71" i="1"/>
  <c r="DO71" i="1"/>
  <c r="DN71" i="1"/>
  <c r="DL71" i="1"/>
  <c r="DP71" i="1"/>
  <c r="DU71" i="1"/>
  <c r="A71" i="7" s="1"/>
  <c r="A68" i="11" s="1"/>
  <c r="DL87" i="1"/>
  <c r="DN87" i="1"/>
  <c r="DP87" i="1"/>
  <c r="DO87" i="1"/>
  <c r="DM87" i="1"/>
  <c r="DU87" i="1"/>
  <c r="A87" i="7" s="1"/>
  <c r="A84" i="11" s="1"/>
  <c r="DL111" i="1"/>
  <c r="DN111" i="1"/>
  <c r="DP111" i="1"/>
  <c r="DO111" i="1"/>
  <c r="DM111" i="1"/>
  <c r="DU111" i="1"/>
  <c r="A111" i="7" s="1"/>
  <c r="A108" i="11" s="1"/>
  <c r="DM243" i="1"/>
  <c r="DO243" i="1"/>
  <c r="DN243" i="1"/>
  <c r="DP243" i="1"/>
  <c r="DL243" i="1"/>
  <c r="DU243" i="1"/>
  <c r="A243" i="7" s="1"/>
  <c r="A240" i="11" s="1"/>
  <c r="DL323" i="1"/>
  <c r="DN323" i="1"/>
  <c r="DP323" i="1"/>
  <c r="DO323" i="1"/>
  <c r="DM323" i="1"/>
  <c r="DU323" i="1"/>
  <c r="A323" i="7" s="1"/>
  <c r="DL353" i="1"/>
  <c r="DN353" i="1"/>
  <c r="DP353" i="1"/>
  <c r="DO353" i="1"/>
  <c r="DM353" i="1"/>
  <c r="DU353" i="1"/>
  <c r="A353" i="7" s="1"/>
  <c r="DL379" i="1"/>
  <c r="DN379" i="1"/>
  <c r="DP379" i="1"/>
  <c r="DM379" i="1"/>
  <c r="DU379" i="1"/>
  <c r="A379" i="7" s="1"/>
  <c r="A376" i="11" s="1"/>
  <c r="DO379" i="1"/>
  <c r="DL545" i="1"/>
  <c r="DN545" i="1"/>
  <c r="DP545" i="1"/>
  <c r="DO545" i="1"/>
  <c r="DM545" i="1"/>
  <c r="DU545" i="1"/>
  <c r="A545" i="7" s="1"/>
  <c r="A542" i="11" s="1"/>
  <c r="DL80" i="1"/>
  <c r="DN80" i="1"/>
  <c r="DP80" i="1"/>
  <c r="DO80" i="1"/>
  <c r="DU80" i="1"/>
  <c r="A80" i="7" s="1"/>
  <c r="A77" i="11" s="1"/>
  <c r="DM80" i="1"/>
  <c r="DL612" i="1"/>
  <c r="DN612" i="1"/>
  <c r="DP612" i="1"/>
  <c r="DO612" i="1"/>
  <c r="DM612" i="1"/>
  <c r="DU612" i="1"/>
  <c r="A612" i="7" s="1"/>
  <c r="A609" i="11" s="1"/>
  <c r="DM191" i="1"/>
  <c r="DO191" i="1"/>
  <c r="DN191" i="1"/>
  <c r="DP191" i="1"/>
  <c r="DL191" i="1"/>
  <c r="DU191" i="1"/>
  <c r="A191" i="7" s="1"/>
  <c r="A188" i="11" s="1"/>
  <c r="DL24" i="1"/>
  <c r="DN24" i="1"/>
  <c r="DP24" i="1"/>
  <c r="DM24" i="1"/>
  <c r="DU24" i="1"/>
  <c r="A24" i="7" s="1"/>
  <c r="A21" i="11" s="1"/>
  <c r="DO24" i="1"/>
  <c r="DM41" i="1"/>
  <c r="DO41" i="1"/>
  <c r="DL41" i="1"/>
  <c r="DP41" i="1"/>
  <c r="DN41" i="1"/>
  <c r="DU41" i="1"/>
  <c r="A41" i="7" s="1"/>
  <c r="DM44" i="1"/>
  <c r="DO44" i="1"/>
  <c r="DN44" i="1"/>
  <c r="DL44" i="1"/>
  <c r="DP44" i="1"/>
  <c r="DU44" i="1"/>
  <c r="A44" i="7" s="1"/>
  <c r="DM75" i="1"/>
  <c r="DO75" i="1"/>
  <c r="DN75" i="1"/>
  <c r="DL75" i="1"/>
  <c r="DP75" i="1"/>
  <c r="DU75" i="1"/>
  <c r="A75" i="7" s="1"/>
  <c r="A72" i="11" s="1"/>
  <c r="DL37" i="1"/>
  <c r="DM37" i="1"/>
  <c r="DO37" i="1"/>
  <c r="DU37" i="1"/>
  <c r="A37" i="7" s="1"/>
  <c r="A34" i="11" s="1"/>
  <c r="DP37" i="1"/>
  <c r="DN37" i="1"/>
  <c r="DM47" i="1"/>
  <c r="DO47" i="1"/>
  <c r="DL47" i="1"/>
  <c r="DP47" i="1"/>
  <c r="DN47" i="1"/>
  <c r="DU47" i="1"/>
  <c r="A47" i="7" s="1"/>
  <c r="DS227" i="1"/>
  <c r="DT227" i="1"/>
  <c r="DQ296" i="1"/>
  <c r="DR296" i="1"/>
  <c r="DQ131" i="1"/>
  <c r="DR131" i="1"/>
  <c r="DS131" i="1" s="1"/>
  <c r="DT283" i="1"/>
  <c r="DS283" i="1"/>
  <c r="DQ536" i="1"/>
  <c r="DR536" i="1"/>
  <c r="DS536" i="1" s="1"/>
  <c r="DQ92" i="1"/>
  <c r="DR92" i="1"/>
  <c r="DS57" i="1"/>
  <c r="DT57" i="1"/>
  <c r="DQ57" i="1"/>
  <c r="DQ544" i="1"/>
  <c r="DR544" i="1"/>
  <c r="DS544" i="1" s="1"/>
  <c r="DQ634" i="1"/>
  <c r="DQ263" i="1"/>
  <c r="DQ100" i="1"/>
  <c r="DR100" i="1"/>
  <c r="DS100" i="1" s="1"/>
  <c r="DQ293" i="1"/>
  <c r="DR293" i="1"/>
  <c r="DS293" i="1" s="1"/>
  <c r="DQ309" i="1"/>
  <c r="DR309" i="1"/>
  <c r="DQ10" i="1"/>
  <c r="DR78" i="1"/>
  <c r="DS78" i="1" s="1"/>
  <c r="DQ540" i="1"/>
  <c r="DR540" i="1"/>
  <c r="DS540" i="1" s="1"/>
  <c r="DT317" i="1"/>
  <c r="DS317" i="1"/>
  <c r="DQ345" i="1"/>
  <c r="DR345" i="1"/>
  <c r="DQ385" i="1"/>
  <c r="DQ89" i="1"/>
  <c r="DR89" i="1"/>
  <c r="DQ39" i="1"/>
  <c r="DQ59" i="1"/>
  <c r="DQ163" i="1"/>
  <c r="DQ307" i="1"/>
  <c r="DR307" i="1"/>
  <c r="DS307" i="1" s="1"/>
  <c r="DQ9" i="1"/>
  <c r="DQ138" i="1"/>
  <c r="DR138" i="1"/>
  <c r="DS138" i="1" s="1"/>
  <c r="DQ599" i="1"/>
  <c r="DR599" i="1"/>
  <c r="DS599" i="1" s="1"/>
  <c r="DQ30" i="1"/>
  <c r="DQ73" i="1"/>
  <c r="DR81" i="1"/>
  <c r="DQ170" i="1"/>
  <c r="DR170" i="1"/>
  <c r="DQ549" i="1"/>
  <c r="DR549" i="1"/>
  <c r="DS549" i="1" s="1"/>
  <c r="DQ621" i="1"/>
  <c r="DQ635" i="1"/>
  <c r="DR635" i="1"/>
  <c r="DQ651" i="1"/>
  <c r="DQ655" i="1"/>
  <c r="DS213" i="1"/>
  <c r="DT213" i="1"/>
  <c r="DT604" i="1"/>
  <c r="DS604" i="1"/>
  <c r="DQ321" i="1"/>
  <c r="DR321" i="1"/>
  <c r="DS212" i="1"/>
  <c r="DT212" i="1"/>
  <c r="DQ212" i="1"/>
  <c r="DQ575" i="1"/>
  <c r="DR575" i="1"/>
  <c r="DT265" i="1"/>
  <c r="DS265" i="1"/>
  <c r="DS238" i="1"/>
  <c r="DT238" i="1"/>
  <c r="DQ238" i="1"/>
  <c r="DQ514" i="1"/>
  <c r="DR514" i="1"/>
  <c r="DQ363" i="1"/>
  <c r="DQ626" i="1"/>
  <c r="DR626" i="1"/>
  <c r="DS626" i="1" s="1"/>
  <c r="DQ19" i="1"/>
  <c r="DQ137" i="1"/>
  <c r="DR137" i="1"/>
  <c r="DS137" i="1" s="1"/>
  <c r="DQ149" i="1"/>
  <c r="DQ297" i="1"/>
  <c r="DR297" i="1"/>
  <c r="DS297" i="1" s="1"/>
  <c r="DT305" i="1"/>
  <c r="DS305" i="1"/>
  <c r="DQ313" i="1"/>
  <c r="DR313" i="1"/>
  <c r="DQ25" i="1"/>
  <c r="DT25" i="1"/>
  <c r="DS25" i="1"/>
  <c r="DQ120" i="1"/>
  <c r="DR120" i="1"/>
  <c r="DS120" i="1" s="1"/>
  <c r="DQ216" i="1"/>
  <c r="DQ530" i="1"/>
  <c r="DR530" i="1"/>
  <c r="DR82" i="1"/>
  <c r="DQ61" i="1"/>
  <c r="DQ315" i="1"/>
  <c r="DR315" i="1"/>
  <c r="DQ43" i="1"/>
  <c r="DQ222" i="1"/>
  <c r="DQ470" i="1"/>
  <c r="DR470" i="1"/>
  <c r="DQ18" i="1"/>
  <c r="DT18" i="1"/>
  <c r="DS18" i="1"/>
  <c r="DQ601" i="1"/>
  <c r="DR601" i="1"/>
  <c r="DS601" i="1" s="1"/>
  <c r="DQ50" i="1"/>
  <c r="DQ77" i="1"/>
  <c r="DT77" i="1"/>
  <c r="DS77" i="1"/>
  <c r="DR85" i="1"/>
  <c r="DS85" i="1" s="1"/>
  <c r="DQ268" i="1"/>
  <c r="DR268" i="1"/>
  <c r="DS268" i="1" s="1"/>
  <c r="DT547" i="1"/>
  <c r="DS547" i="1"/>
  <c r="DQ615" i="1"/>
  <c r="DR615" i="1"/>
  <c r="DS615" i="1" s="1"/>
  <c r="DQ631" i="1"/>
  <c r="DQ641" i="1"/>
  <c r="DR641" i="1"/>
  <c r="DM255" i="1"/>
  <c r="DO255" i="1"/>
  <c r="DN255" i="1"/>
  <c r="DP255" i="1"/>
  <c r="DL255" i="1"/>
  <c r="DU255" i="1"/>
  <c r="A255" i="7" s="1"/>
  <c r="A252" i="11" s="1"/>
  <c r="DL162" i="1"/>
  <c r="DN162" i="1"/>
  <c r="DP162" i="1"/>
  <c r="DM162" i="1"/>
  <c r="DU162" i="1"/>
  <c r="A162" i="7" s="1"/>
  <c r="A159" i="11" s="1"/>
  <c r="DO162" i="1"/>
  <c r="DL355" i="1"/>
  <c r="DN355" i="1"/>
  <c r="DP355" i="1"/>
  <c r="DO355" i="1"/>
  <c r="DM355" i="1"/>
  <c r="DU355" i="1"/>
  <c r="A355" i="7" s="1"/>
  <c r="A352" i="11" s="1"/>
  <c r="DM66" i="1"/>
  <c r="DO66" i="1"/>
  <c r="DL66" i="1"/>
  <c r="DP66" i="1"/>
  <c r="DN66" i="1"/>
  <c r="DU66" i="1"/>
  <c r="A66" i="7" s="1"/>
  <c r="DM247" i="1"/>
  <c r="DO247" i="1"/>
  <c r="DN247" i="1"/>
  <c r="DP247" i="1"/>
  <c r="DL247" i="1"/>
  <c r="DU247" i="1"/>
  <c r="A247" i="7" s="1"/>
  <c r="A244" i="11" s="1"/>
  <c r="DL31" i="1"/>
  <c r="DN31" i="1"/>
  <c r="DP31" i="1"/>
  <c r="DM31" i="1"/>
  <c r="DU31" i="1"/>
  <c r="A31" i="7" s="1"/>
  <c r="A28" i="11" s="1"/>
  <c r="DO31" i="1"/>
  <c r="DL347" i="1"/>
  <c r="DN347" i="1"/>
  <c r="DP347" i="1"/>
  <c r="DO347" i="1"/>
  <c r="DM347" i="1"/>
  <c r="DU347" i="1"/>
  <c r="A347" i="7" s="1"/>
  <c r="A344" i="11" s="1"/>
  <c r="DL113" i="1"/>
  <c r="DN113" i="1"/>
  <c r="DP113" i="1"/>
  <c r="DO113" i="1"/>
  <c r="DM113" i="1"/>
  <c r="DU113" i="1"/>
  <c r="A113" i="7" s="1"/>
  <c r="A110" i="11" s="1"/>
  <c r="DL176" i="1"/>
  <c r="DN176" i="1"/>
  <c r="DP176" i="1"/>
  <c r="DO176" i="1"/>
  <c r="DM176" i="1"/>
  <c r="DU176" i="1"/>
  <c r="A176" i="7" s="1"/>
  <c r="A173" i="11" s="1"/>
  <c r="DM194" i="1"/>
  <c r="DO194" i="1"/>
  <c r="DL194" i="1"/>
  <c r="DP194" i="1"/>
  <c r="DN194" i="1"/>
  <c r="DU194" i="1"/>
  <c r="A194" i="7" s="1"/>
  <c r="DM237" i="1"/>
  <c r="DO237" i="1"/>
  <c r="DN237" i="1"/>
  <c r="DP237" i="1"/>
  <c r="DL237" i="1"/>
  <c r="DU237" i="1"/>
  <c r="A237" i="7" s="1"/>
  <c r="DL276" i="1"/>
  <c r="DN276" i="1"/>
  <c r="DP276" i="1"/>
  <c r="DO276" i="1"/>
  <c r="DM276" i="1"/>
  <c r="DU276" i="1"/>
  <c r="A276" i="7" s="1"/>
  <c r="A273" i="11" s="1"/>
  <c r="DL340" i="1"/>
  <c r="DN340" i="1"/>
  <c r="DP340" i="1"/>
  <c r="DO340" i="1"/>
  <c r="DM340" i="1"/>
  <c r="DU340" i="1"/>
  <c r="A340" i="7" s="1"/>
  <c r="DL392" i="1"/>
  <c r="DN392" i="1"/>
  <c r="DP392" i="1"/>
  <c r="DM392" i="1"/>
  <c r="DU392" i="1"/>
  <c r="A392" i="7" s="1"/>
  <c r="DO392" i="1"/>
  <c r="DL479" i="1"/>
  <c r="DN479" i="1"/>
  <c r="DP479" i="1"/>
  <c r="DM479" i="1"/>
  <c r="DU479" i="1"/>
  <c r="A479" i="7" s="1"/>
  <c r="A476" i="11" s="1"/>
  <c r="DO479" i="1"/>
  <c r="DL519" i="1"/>
  <c r="DN519" i="1"/>
  <c r="DP519" i="1"/>
  <c r="DO519" i="1"/>
  <c r="DM519" i="1"/>
  <c r="DU519" i="1"/>
  <c r="A519" i="7" s="1"/>
  <c r="DL453" i="1"/>
  <c r="DN453" i="1"/>
  <c r="DP453" i="1"/>
  <c r="DO453" i="1"/>
  <c r="DM453" i="1"/>
  <c r="DU453" i="1"/>
  <c r="A453" i="7" s="1"/>
  <c r="A450" i="11" s="1"/>
  <c r="DL469" i="1"/>
  <c r="DN469" i="1"/>
  <c r="DP469" i="1"/>
  <c r="DM469" i="1"/>
  <c r="DU469" i="1"/>
  <c r="A469" i="7" s="1"/>
  <c r="A466" i="11" s="1"/>
  <c r="DO469" i="1"/>
  <c r="DL485" i="1"/>
  <c r="DN485" i="1"/>
  <c r="DP485" i="1"/>
  <c r="DO485" i="1"/>
  <c r="DM485" i="1"/>
  <c r="DU485" i="1"/>
  <c r="A485" i="7" s="1"/>
  <c r="A482" i="11" s="1"/>
  <c r="DL501" i="1"/>
  <c r="DN501" i="1"/>
  <c r="DP501" i="1"/>
  <c r="DO501" i="1"/>
  <c r="DM501" i="1"/>
  <c r="DU501" i="1"/>
  <c r="A501" i="7" s="1"/>
  <c r="A498" i="11" s="1"/>
  <c r="DL517" i="1"/>
  <c r="DN517" i="1"/>
  <c r="DP517" i="1"/>
  <c r="DO517" i="1"/>
  <c r="DM517" i="1"/>
  <c r="DU517" i="1"/>
  <c r="A517" i="7" s="1"/>
  <c r="A514" i="11" s="1"/>
  <c r="DL185" i="1"/>
  <c r="DN185" i="1"/>
  <c r="DP185" i="1"/>
  <c r="DO185" i="1"/>
  <c r="DM185" i="1"/>
  <c r="DU185" i="1"/>
  <c r="A185" i="7" s="1"/>
  <c r="A182" i="11" s="1"/>
  <c r="DM248" i="1"/>
  <c r="DO248" i="1"/>
  <c r="DL248" i="1"/>
  <c r="DP248" i="1"/>
  <c r="DN248" i="1"/>
  <c r="DU248" i="1"/>
  <c r="A248" i="7" s="1"/>
  <c r="A245" i="11" s="1"/>
  <c r="DL302" i="1"/>
  <c r="DN302" i="1"/>
  <c r="DP302" i="1"/>
  <c r="DO302" i="1"/>
  <c r="DM302" i="1"/>
  <c r="DU302" i="1"/>
  <c r="A302" i="7" s="1"/>
  <c r="A299" i="11" s="1"/>
  <c r="DL142" i="1"/>
  <c r="DN142" i="1"/>
  <c r="DP142" i="1"/>
  <c r="DM142" i="1"/>
  <c r="DU142" i="1"/>
  <c r="A142" i="7" s="1"/>
  <c r="A139" i="11" s="1"/>
  <c r="DO142" i="1"/>
  <c r="DM221" i="1"/>
  <c r="DO221" i="1"/>
  <c r="DN221" i="1"/>
  <c r="DP221" i="1"/>
  <c r="DL221" i="1"/>
  <c r="DU221" i="1"/>
  <c r="A221" i="7" s="1"/>
  <c r="DL318" i="1"/>
  <c r="DN318" i="1"/>
  <c r="DP318" i="1"/>
  <c r="DO318" i="1"/>
  <c r="DM318" i="1"/>
  <c r="DU318" i="1"/>
  <c r="A318" i="7" s="1"/>
  <c r="A315" i="11" s="1"/>
  <c r="DL454" i="1"/>
  <c r="DN454" i="1"/>
  <c r="DP454" i="1"/>
  <c r="DM454" i="1"/>
  <c r="DU454" i="1"/>
  <c r="A454" i="7" s="1"/>
  <c r="A451" i="11" s="1"/>
  <c r="DO454" i="1"/>
  <c r="DL531" i="1"/>
  <c r="DN531" i="1"/>
  <c r="DP531" i="1"/>
  <c r="DO531" i="1"/>
  <c r="DM531" i="1"/>
  <c r="DU531" i="1"/>
  <c r="A531" i="7" s="1"/>
  <c r="A528" i="11" s="1"/>
  <c r="DL558" i="1"/>
  <c r="DN558" i="1"/>
  <c r="DP558" i="1"/>
  <c r="DO558" i="1"/>
  <c r="DM558" i="1"/>
  <c r="DU558" i="1"/>
  <c r="A558" i="7" s="1"/>
  <c r="A555" i="11" s="1"/>
  <c r="DL647" i="1"/>
  <c r="DN647" i="1"/>
  <c r="DP647" i="1"/>
  <c r="DM647" i="1"/>
  <c r="DU647" i="1"/>
  <c r="A647" i="7" s="1"/>
  <c r="A644" i="11" s="1"/>
  <c r="DO647" i="1"/>
  <c r="DL632" i="1"/>
  <c r="DN632" i="1"/>
  <c r="DP632" i="1"/>
  <c r="DO632" i="1"/>
  <c r="DM632" i="1"/>
  <c r="DU632" i="1"/>
  <c r="A632" i="7" s="1"/>
  <c r="A629" i="11" s="1"/>
  <c r="DL390" i="1"/>
  <c r="DN390" i="1"/>
  <c r="DP390" i="1"/>
  <c r="DM390" i="1"/>
  <c r="DU390" i="1"/>
  <c r="A390" i="7" s="1"/>
  <c r="A387" i="11" s="1"/>
  <c r="DO390" i="1"/>
  <c r="DL520" i="1"/>
  <c r="DN520" i="1"/>
  <c r="DP520" i="1"/>
  <c r="DO520" i="1"/>
  <c r="DM520" i="1"/>
  <c r="DU520" i="1"/>
  <c r="A520" i="7" s="1"/>
  <c r="A517" i="11" s="1"/>
  <c r="DL84" i="1"/>
  <c r="DN84" i="1"/>
  <c r="DP84" i="1"/>
  <c r="DO84" i="1"/>
  <c r="DU84" i="1"/>
  <c r="A84" i="7" s="1"/>
  <c r="A81" i="11" s="1"/>
  <c r="DM84" i="1"/>
  <c r="DL399" i="1"/>
  <c r="DN399" i="1"/>
  <c r="DP399" i="1"/>
  <c r="DM399" i="1"/>
  <c r="DU399" i="1"/>
  <c r="A399" i="7" s="1"/>
  <c r="A396" i="11" s="1"/>
  <c r="DO399" i="1"/>
  <c r="DL590" i="1"/>
  <c r="DN590" i="1"/>
  <c r="DP590" i="1"/>
  <c r="DO590" i="1"/>
  <c r="DM590" i="1"/>
  <c r="DU590" i="1"/>
  <c r="A590" i="7" s="1"/>
  <c r="A587" i="11" s="1"/>
  <c r="DM236" i="1"/>
  <c r="DO236" i="1"/>
  <c r="DL236" i="1"/>
  <c r="DP236" i="1"/>
  <c r="DN236" i="1"/>
  <c r="DU236" i="1"/>
  <c r="A236" i="7" s="1"/>
  <c r="A233" i="11" s="1"/>
  <c r="DM252" i="1"/>
  <c r="DO252" i="1"/>
  <c r="DL252" i="1"/>
  <c r="DP252" i="1"/>
  <c r="DN252" i="1"/>
  <c r="DU252" i="1"/>
  <c r="A252" i="7" s="1"/>
  <c r="A249" i="11" s="1"/>
  <c r="DL397" i="1"/>
  <c r="DN397" i="1"/>
  <c r="DP397" i="1"/>
  <c r="DM397" i="1"/>
  <c r="DU397" i="1"/>
  <c r="A397" i="7" s="1"/>
  <c r="A394" i="11" s="1"/>
  <c r="DO397" i="1"/>
  <c r="DL404" i="1"/>
  <c r="DN404" i="1"/>
  <c r="DP404" i="1"/>
  <c r="DM404" i="1"/>
  <c r="DU404" i="1"/>
  <c r="A404" i="7" s="1"/>
  <c r="A401" i="11" s="1"/>
  <c r="DO404" i="1"/>
  <c r="DL412" i="1"/>
  <c r="DN412" i="1"/>
  <c r="DP412" i="1"/>
  <c r="DM412" i="1"/>
  <c r="DU412" i="1"/>
  <c r="A412" i="7" s="1"/>
  <c r="A409" i="11" s="1"/>
  <c r="DO412" i="1"/>
  <c r="DL417" i="1"/>
  <c r="DN417" i="1"/>
  <c r="DP417" i="1"/>
  <c r="DM417" i="1"/>
  <c r="DU417" i="1"/>
  <c r="A417" i="7" s="1"/>
  <c r="A414" i="11" s="1"/>
  <c r="DO417" i="1"/>
  <c r="DL425" i="1"/>
  <c r="DN425" i="1"/>
  <c r="DP425" i="1"/>
  <c r="DM425" i="1"/>
  <c r="DU425" i="1"/>
  <c r="A425" i="7" s="1"/>
  <c r="A422" i="11" s="1"/>
  <c r="DO425" i="1"/>
  <c r="DL432" i="1"/>
  <c r="DN432" i="1"/>
  <c r="DP432" i="1"/>
  <c r="DM432" i="1"/>
  <c r="DU432" i="1"/>
  <c r="A432" i="7" s="1"/>
  <c r="DO432" i="1"/>
  <c r="DL534" i="1"/>
  <c r="DN534" i="1"/>
  <c r="DP534" i="1"/>
  <c r="DO534" i="1"/>
  <c r="DM534" i="1"/>
  <c r="DU534" i="1"/>
  <c r="A534" i="7" s="1"/>
  <c r="A531" i="11" s="1"/>
  <c r="DL642" i="1"/>
  <c r="DN642" i="1"/>
  <c r="DP642" i="1"/>
  <c r="DM642" i="1"/>
  <c r="DU642" i="1"/>
  <c r="A642" i="7" s="1"/>
  <c r="DO642" i="1"/>
  <c r="DL490" i="1"/>
  <c r="DN490" i="1"/>
  <c r="DP490" i="1"/>
  <c r="DO490" i="1"/>
  <c r="DM490" i="1"/>
  <c r="DU490" i="1"/>
  <c r="A490" i="7" s="1"/>
  <c r="A487" i="11" s="1"/>
  <c r="DM210" i="1"/>
  <c r="DO210" i="1"/>
  <c r="DL210" i="1"/>
  <c r="DP210" i="1"/>
  <c r="DN210" i="1"/>
  <c r="DU210" i="1"/>
  <c r="A210" i="7" s="1"/>
  <c r="A207" i="11" s="1"/>
  <c r="DL11" i="1"/>
  <c r="DN11" i="1"/>
  <c r="DP11" i="1"/>
  <c r="DM11" i="1"/>
  <c r="DU11" i="1"/>
  <c r="A11" i="7" s="1"/>
  <c r="A8" i="11" s="1"/>
  <c r="DO11" i="1"/>
  <c r="DM49" i="1"/>
  <c r="DO49" i="1"/>
  <c r="DL49" i="1"/>
  <c r="DP49" i="1"/>
  <c r="DN49" i="1"/>
  <c r="DU49" i="1"/>
  <c r="A49" i="7" s="1"/>
  <c r="DL133" i="1"/>
  <c r="DN133" i="1"/>
  <c r="DP133" i="1"/>
  <c r="DO133" i="1"/>
  <c r="DM133" i="1"/>
  <c r="DU133" i="1"/>
  <c r="A133" i="7" s="1"/>
  <c r="A130" i="11" s="1"/>
  <c r="DL173" i="1"/>
  <c r="DN173" i="1"/>
  <c r="DP173" i="1"/>
  <c r="DO173" i="1"/>
  <c r="DM173" i="1"/>
  <c r="DU173" i="1"/>
  <c r="A173" i="7" s="1"/>
  <c r="A170" i="11" s="1"/>
  <c r="DL287" i="1"/>
  <c r="DN287" i="1"/>
  <c r="DP287" i="1"/>
  <c r="DO287" i="1"/>
  <c r="DM287" i="1"/>
  <c r="DU287" i="1"/>
  <c r="A287" i="7" s="1"/>
  <c r="DL311" i="1"/>
  <c r="DN311" i="1"/>
  <c r="DP311" i="1"/>
  <c r="DO311" i="1"/>
  <c r="DM311" i="1"/>
  <c r="DU311" i="1"/>
  <c r="A311" i="7" s="1"/>
  <c r="A308" i="11" s="1"/>
  <c r="DL329" i="1"/>
  <c r="DN329" i="1"/>
  <c r="DP329" i="1"/>
  <c r="DO329" i="1"/>
  <c r="DM329" i="1"/>
  <c r="DU329" i="1"/>
  <c r="A329" i="7" s="1"/>
  <c r="A326" i="11" s="1"/>
  <c r="DL359" i="1"/>
  <c r="DN359" i="1"/>
  <c r="DP359" i="1"/>
  <c r="DM359" i="1"/>
  <c r="DU359" i="1"/>
  <c r="A359" i="7" s="1"/>
  <c r="A356" i="11" s="1"/>
  <c r="DO359" i="1"/>
  <c r="DL389" i="1"/>
  <c r="DN389" i="1"/>
  <c r="DP389" i="1"/>
  <c r="DM389" i="1"/>
  <c r="DU389" i="1"/>
  <c r="A389" i="7" s="1"/>
  <c r="A386" i="11" s="1"/>
  <c r="DO389" i="1"/>
  <c r="DL114" i="1"/>
  <c r="DN114" i="1"/>
  <c r="DP114" i="1"/>
  <c r="DO114" i="1"/>
  <c r="DM114" i="1"/>
  <c r="DU114" i="1"/>
  <c r="A114" i="7" s="1"/>
  <c r="A111" i="11" s="1"/>
  <c r="DL576" i="1"/>
  <c r="DN576" i="1"/>
  <c r="DP576" i="1"/>
  <c r="DO576" i="1"/>
  <c r="DM576" i="1"/>
  <c r="DU576" i="1"/>
  <c r="A576" i="7" s="1"/>
  <c r="A573" i="11" s="1"/>
  <c r="DL650" i="1"/>
  <c r="DN650" i="1"/>
  <c r="DP650" i="1"/>
  <c r="DO650" i="1"/>
  <c r="DM650" i="1"/>
  <c r="DU650" i="1"/>
  <c r="A650" i="7" s="1"/>
  <c r="A647" i="11" s="1"/>
  <c r="DL125" i="1"/>
  <c r="DN125" i="1"/>
  <c r="DP125" i="1"/>
  <c r="DO125" i="1"/>
  <c r="DM125" i="1"/>
  <c r="DU125" i="1"/>
  <c r="A125" i="7" s="1"/>
  <c r="A122" i="11" s="1"/>
  <c r="DM192" i="1"/>
  <c r="DO192" i="1"/>
  <c r="DL192" i="1"/>
  <c r="DP192" i="1"/>
  <c r="DN192" i="1"/>
  <c r="DU192" i="1"/>
  <c r="A192" i="7" s="1"/>
  <c r="DM190" i="1"/>
  <c r="DO190" i="1"/>
  <c r="DL190" i="1"/>
  <c r="DP190" i="1"/>
  <c r="DN190" i="1"/>
  <c r="DU190" i="1"/>
  <c r="A190" i="7" s="1"/>
  <c r="A187" i="11" s="1"/>
  <c r="DL348" i="1"/>
  <c r="DN348" i="1"/>
  <c r="DP348" i="1"/>
  <c r="DO348" i="1"/>
  <c r="DM348" i="1"/>
  <c r="DU348" i="1"/>
  <c r="A348" i="7" s="1"/>
  <c r="DL368" i="1"/>
  <c r="DN368" i="1"/>
  <c r="DP368" i="1"/>
  <c r="DM368" i="1"/>
  <c r="DU368" i="1"/>
  <c r="A368" i="7" s="1"/>
  <c r="A365" i="11" s="1"/>
  <c r="DO368" i="1"/>
  <c r="DL471" i="1"/>
  <c r="DN471" i="1"/>
  <c r="DP471" i="1"/>
  <c r="DM471" i="1"/>
  <c r="DU471" i="1"/>
  <c r="A471" i="7" s="1"/>
  <c r="A468" i="11" s="1"/>
  <c r="DO471" i="1"/>
  <c r="DL124" i="1"/>
  <c r="DN124" i="1"/>
  <c r="DP124" i="1"/>
  <c r="DO124" i="1"/>
  <c r="DM124" i="1"/>
  <c r="DU124" i="1"/>
  <c r="A124" i="7" s="1"/>
  <c r="A121" i="11" s="1"/>
  <c r="DM201" i="1"/>
  <c r="DO201" i="1"/>
  <c r="DN201" i="1"/>
  <c r="DP201" i="1"/>
  <c r="DL201" i="1"/>
  <c r="DU201" i="1"/>
  <c r="A201" i="7" s="1"/>
  <c r="A198" i="11" s="1"/>
  <c r="DM215" i="1"/>
  <c r="DO215" i="1"/>
  <c r="DN215" i="1"/>
  <c r="DP215" i="1"/>
  <c r="DL215" i="1"/>
  <c r="DU215" i="1"/>
  <c r="A215" i="7" s="1"/>
  <c r="A212" i="11" s="1"/>
  <c r="DM224" i="1"/>
  <c r="DO224" i="1"/>
  <c r="DL224" i="1"/>
  <c r="DP224" i="1"/>
  <c r="DN224" i="1"/>
  <c r="DU224" i="1"/>
  <c r="A224" i="7" s="1"/>
  <c r="A221" i="11" s="1"/>
  <c r="DL320" i="1"/>
  <c r="DN320" i="1"/>
  <c r="DP320" i="1"/>
  <c r="DO320" i="1"/>
  <c r="DM320" i="1"/>
  <c r="DU320" i="1"/>
  <c r="A320" i="7" s="1"/>
  <c r="A317" i="11" s="1"/>
  <c r="DM54" i="1"/>
  <c r="DO54" i="1"/>
  <c r="DN54" i="1"/>
  <c r="DL54" i="1"/>
  <c r="DP54" i="1"/>
  <c r="DU54" i="1"/>
  <c r="A54" i="7" s="1"/>
  <c r="A51" i="11" s="1"/>
  <c r="DL395" i="1"/>
  <c r="DN395" i="1"/>
  <c r="DP395" i="1"/>
  <c r="DM395" i="1"/>
  <c r="DU395" i="1"/>
  <c r="A395" i="7" s="1"/>
  <c r="DO395" i="1"/>
  <c r="DL504" i="1"/>
  <c r="DN504" i="1"/>
  <c r="DP504" i="1"/>
  <c r="DO504" i="1"/>
  <c r="DM504" i="1"/>
  <c r="DU504" i="1"/>
  <c r="A504" i="7" s="1"/>
  <c r="A501" i="11" s="1"/>
  <c r="DL583" i="1"/>
  <c r="DN583" i="1"/>
  <c r="DP583" i="1"/>
  <c r="DO583" i="1"/>
  <c r="DM583" i="1"/>
  <c r="DU583" i="1"/>
  <c r="A583" i="7" s="1"/>
  <c r="A580" i="11" s="1"/>
  <c r="DL561" i="1"/>
  <c r="DN561" i="1"/>
  <c r="DP561" i="1"/>
  <c r="DO561" i="1"/>
  <c r="DM561" i="1"/>
  <c r="DU561" i="1"/>
  <c r="A561" i="7" s="1"/>
  <c r="A558" i="11" s="1"/>
  <c r="DL628" i="1"/>
  <c r="DN628" i="1"/>
  <c r="DP628" i="1"/>
  <c r="DO628" i="1"/>
  <c r="DM628" i="1"/>
  <c r="DU628" i="1"/>
  <c r="A628" i="7" s="1"/>
  <c r="A625" i="11" s="1"/>
  <c r="DM246" i="1"/>
  <c r="DO246" i="1"/>
  <c r="DL246" i="1"/>
  <c r="DP246" i="1"/>
  <c r="DN246" i="1"/>
  <c r="DU246" i="1"/>
  <c r="A246" i="7" s="1"/>
  <c r="A243" i="11" s="1"/>
  <c r="DL450" i="1"/>
  <c r="DN450" i="1"/>
  <c r="DP450" i="1"/>
  <c r="DM450" i="1"/>
  <c r="DU450" i="1"/>
  <c r="A450" i="7" s="1"/>
  <c r="A447" i="11" s="1"/>
  <c r="DO450" i="1"/>
  <c r="DL36" i="1"/>
  <c r="DN36" i="1"/>
  <c r="DP36" i="1"/>
  <c r="DM36" i="1"/>
  <c r="DU36" i="1"/>
  <c r="A36" i="7" s="1"/>
  <c r="A33" i="11" s="1"/>
  <c r="DO36" i="1"/>
  <c r="DM68" i="1"/>
  <c r="DO68" i="1"/>
  <c r="DL68" i="1"/>
  <c r="DP68" i="1"/>
  <c r="DN68" i="1"/>
  <c r="DU68" i="1"/>
  <c r="A68" i="7" s="1"/>
  <c r="A65" i="11" s="1"/>
  <c r="DM202" i="1"/>
  <c r="DO202" i="1"/>
  <c r="DL202" i="1"/>
  <c r="DP202" i="1"/>
  <c r="DN202" i="1"/>
  <c r="DU202" i="1"/>
  <c r="A202" i="7" s="1"/>
  <c r="A199" i="11" s="1"/>
  <c r="DL372" i="1"/>
  <c r="DN372" i="1"/>
  <c r="DP372" i="1"/>
  <c r="DM372" i="1"/>
  <c r="DU372" i="1"/>
  <c r="A372" i="7" s="1"/>
  <c r="A369" i="11" s="1"/>
  <c r="DO372" i="1"/>
  <c r="DL443" i="1"/>
  <c r="DN443" i="1"/>
  <c r="DP443" i="1"/>
  <c r="DM443" i="1"/>
  <c r="DU443" i="1"/>
  <c r="A443" i="7" s="1"/>
  <c r="A440" i="11" s="1"/>
  <c r="DO443" i="1"/>
  <c r="DL475" i="1"/>
  <c r="DN475" i="1"/>
  <c r="DP475" i="1"/>
  <c r="DM475" i="1"/>
  <c r="DU475" i="1"/>
  <c r="A475" i="7" s="1"/>
  <c r="DO475" i="1"/>
  <c r="DL507" i="1"/>
  <c r="DN507" i="1"/>
  <c r="DP507" i="1"/>
  <c r="DO507" i="1"/>
  <c r="DM507" i="1"/>
  <c r="DU507" i="1"/>
  <c r="A507" i="7" s="1"/>
  <c r="A504" i="11" s="1"/>
  <c r="DL625" i="1"/>
  <c r="DN625" i="1"/>
  <c r="DP625" i="1"/>
  <c r="DM625" i="1"/>
  <c r="DU625" i="1"/>
  <c r="A625" i="7" s="1"/>
  <c r="A622" i="11" s="1"/>
  <c r="DO625" i="1"/>
  <c r="DL643" i="1"/>
  <c r="DN643" i="1"/>
  <c r="DP643" i="1"/>
  <c r="DO643" i="1"/>
  <c r="DM643" i="1"/>
  <c r="DU643" i="1"/>
  <c r="A643" i="7" s="1"/>
  <c r="DL102" i="1"/>
  <c r="DN102" i="1"/>
  <c r="DP102" i="1"/>
  <c r="DO102" i="1"/>
  <c r="DM102" i="1"/>
  <c r="DU102" i="1"/>
  <c r="A102" i="7" s="1"/>
  <c r="A99" i="11" s="1"/>
  <c r="DL175" i="1"/>
  <c r="DN175" i="1"/>
  <c r="DP175" i="1"/>
  <c r="DO175" i="1"/>
  <c r="DM175" i="1"/>
  <c r="DU175" i="1"/>
  <c r="A175" i="7" s="1"/>
  <c r="A172" i="11" s="1"/>
  <c r="DL22" i="1"/>
  <c r="DN22" i="1"/>
  <c r="DP22" i="1"/>
  <c r="DM22" i="1"/>
  <c r="DU22" i="1"/>
  <c r="A22" i="7" s="1"/>
  <c r="A19" i="11" s="1"/>
  <c r="DO22" i="1"/>
  <c r="DL140" i="1"/>
  <c r="DN140" i="1"/>
  <c r="DP140" i="1"/>
  <c r="DO140" i="1"/>
  <c r="DM140" i="1"/>
  <c r="DU140" i="1"/>
  <c r="A140" i="7" s="1"/>
  <c r="DL156" i="1"/>
  <c r="DN156" i="1"/>
  <c r="DP156" i="1"/>
  <c r="DM156" i="1"/>
  <c r="DU156" i="1"/>
  <c r="A156" i="7" s="1"/>
  <c r="A153" i="11" s="1"/>
  <c r="DO156" i="1"/>
  <c r="DL172" i="1"/>
  <c r="DN172" i="1"/>
  <c r="DP172" i="1"/>
  <c r="DO172" i="1"/>
  <c r="DM172" i="1"/>
  <c r="DU172" i="1"/>
  <c r="A172" i="7" s="1"/>
  <c r="A169" i="11" s="1"/>
  <c r="DL452" i="1"/>
  <c r="DN452" i="1"/>
  <c r="DP452" i="1"/>
  <c r="DM452" i="1"/>
  <c r="DU452" i="1"/>
  <c r="A452" i="7" s="1"/>
  <c r="DO452" i="1"/>
  <c r="DL518" i="1"/>
  <c r="DN518" i="1"/>
  <c r="DP518" i="1"/>
  <c r="DO518" i="1"/>
  <c r="DM518" i="1"/>
  <c r="DU518" i="1"/>
  <c r="A518" i="7" s="1"/>
  <c r="DL585" i="1"/>
  <c r="DN585" i="1"/>
  <c r="DP585" i="1"/>
  <c r="DO585" i="1"/>
  <c r="DM585" i="1"/>
  <c r="DU585" i="1"/>
  <c r="A585" i="7" s="1"/>
  <c r="A582" i="11" s="1"/>
  <c r="DL458" i="1"/>
  <c r="DN458" i="1"/>
  <c r="DP458" i="1"/>
  <c r="DM458" i="1"/>
  <c r="DU458" i="1"/>
  <c r="A458" i="7" s="1"/>
  <c r="DO458" i="1"/>
  <c r="DL533" i="1"/>
  <c r="DN533" i="1"/>
  <c r="DP533" i="1"/>
  <c r="DO533" i="1"/>
  <c r="DM533" i="1"/>
  <c r="DU533" i="1"/>
  <c r="A533" i="7" s="1"/>
  <c r="A530" i="11" s="1"/>
  <c r="DL553" i="1"/>
  <c r="DN553" i="1"/>
  <c r="DP553" i="1"/>
  <c r="DO553" i="1"/>
  <c r="DM553" i="1"/>
  <c r="DU553" i="1"/>
  <c r="A553" i="7" s="1"/>
  <c r="A550" i="11" s="1"/>
  <c r="DL571" i="1"/>
  <c r="DN571" i="1"/>
  <c r="DP571" i="1"/>
  <c r="DO571" i="1"/>
  <c r="DM571" i="1"/>
  <c r="DU571" i="1"/>
  <c r="A571" i="7" s="1"/>
  <c r="A568" i="11" s="1"/>
  <c r="DL639" i="1"/>
  <c r="DN639" i="1"/>
  <c r="DP639" i="1"/>
  <c r="DO639" i="1"/>
  <c r="DM639" i="1"/>
  <c r="DU639" i="1"/>
  <c r="A639" i="7" s="1"/>
  <c r="A636" i="11" s="1"/>
  <c r="DL661" i="1"/>
  <c r="DN661" i="1"/>
  <c r="DP661" i="1"/>
  <c r="DM661" i="1"/>
  <c r="DU661" i="1"/>
  <c r="A661" i="7" s="1"/>
  <c r="A658" i="11" s="1"/>
  <c r="DO661" i="1"/>
  <c r="DL562" i="1"/>
  <c r="DN562" i="1"/>
  <c r="DP562" i="1"/>
  <c r="DO562" i="1"/>
  <c r="DM562" i="1"/>
  <c r="DU562" i="1"/>
  <c r="A562" i="7" s="1"/>
  <c r="A559" i="11" s="1"/>
  <c r="DL179" i="1"/>
  <c r="DN179" i="1"/>
  <c r="DP179" i="1"/>
  <c r="DO179" i="1"/>
  <c r="DM179" i="1"/>
  <c r="DU179" i="1"/>
  <c r="A179" i="7" s="1"/>
  <c r="A176" i="11" s="1"/>
  <c r="DL407" i="1"/>
  <c r="DN407" i="1"/>
  <c r="DP407" i="1"/>
  <c r="DM407" i="1"/>
  <c r="DU407" i="1"/>
  <c r="A407" i="7" s="1"/>
  <c r="A404" i="11" s="1"/>
  <c r="DO407" i="1"/>
  <c r="DL435" i="1"/>
  <c r="DN435" i="1"/>
  <c r="DP435" i="1"/>
  <c r="DM435" i="1"/>
  <c r="DU435" i="1"/>
  <c r="A435" i="7" s="1"/>
  <c r="DO435" i="1"/>
  <c r="DL568" i="1"/>
  <c r="DN568" i="1"/>
  <c r="DP568" i="1"/>
  <c r="DO568" i="1"/>
  <c r="DM568" i="1"/>
  <c r="DU568" i="1"/>
  <c r="A568" i="7" s="1"/>
  <c r="A565" i="11" s="1"/>
  <c r="DL401" i="1"/>
  <c r="DN401" i="1"/>
  <c r="DP401" i="1"/>
  <c r="DM401" i="1"/>
  <c r="DU401" i="1"/>
  <c r="A401" i="7" s="1"/>
  <c r="A398" i="11" s="1"/>
  <c r="DO401" i="1"/>
  <c r="DL415" i="1"/>
  <c r="DN415" i="1"/>
  <c r="DP415" i="1"/>
  <c r="DM415" i="1"/>
  <c r="DU415" i="1"/>
  <c r="A415" i="7" s="1"/>
  <c r="A412" i="11" s="1"/>
  <c r="DO415" i="1"/>
  <c r="DL431" i="1"/>
  <c r="DN431" i="1"/>
  <c r="DP431" i="1"/>
  <c r="DM431" i="1"/>
  <c r="DU431" i="1"/>
  <c r="A431" i="7" s="1"/>
  <c r="A428" i="11" s="1"/>
  <c r="DO431" i="1"/>
  <c r="DL466" i="1"/>
  <c r="DN466" i="1"/>
  <c r="DP466" i="1"/>
  <c r="DM466" i="1"/>
  <c r="DU466" i="1"/>
  <c r="A466" i="7" s="1"/>
  <c r="DO466" i="1"/>
  <c r="DL616" i="1"/>
  <c r="DN616" i="1"/>
  <c r="DP616" i="1"/>
  <c r="DO616" i="1"/>
  <c r="DM616" i="1"/>
  <c r="DU616" i="1"/>
  <c r="A616" i="7" s="1"/>
  <c r="DL118" i="1"/>
  <c r="DN118" i="1"/>
  <c r="DP118" i="1"/>
  <c r="DO118" i="1"/>
  <c r="DM118" i="1"/>
  <c r="DU118" i="1"/>
  <c r="A118" i="7" s="1"/>
  <c r="DL630" i="1"/>
  <c r="DN630" i="1"/>
  <c r="DP630" i="1"/>
  <c r="DO630" i="1"/>
  <c r="DM630" i="1"/>
  <c r="DU630" i="1"/>
  <c r="A630" i="7" s="1"/>
  <c r="A627" i="11" s="1"/>
  <c r="DM45" i="1"/>
  <c r="DO45" i="1"/>
  <c r="DL45" i="1"/>
  <c r="DP45" i="1"/>
  <c r="DN45" i="1"/>
  <c r="DU45" i="1"/>
  <c r="A45" i="7" s="1"/>
  <c r="DL83" i="1"/>
  <c r="DN83" i="1"/>
  <c r="DP83" i="1"/>
  <c r="DO83" i="1"/>
  <c r="DU83" i="1"/>
  <c r="A83" i="7" s="1"/>
  <c r="A80" i="11" s="1"/>
  <c r="DM83" i="1"/>
  <c r="DL107" i="1"/>
  <c r="DN107" i="1"/>
  <c r="DP107" i="1"/>
  <c r="DO107" i="1"/>
  <c r="DM107" i="1"/>
  <c r="DU107" i="1"/>
  <c r="A107" i="7" s="1"/>
  <c r="A104" i="11" s="1"/>
  <c r="DM251" i="1"/>
  <c r="DO251" i="1"/>
  <c r="DN251" i="1"/>
  <c r="DP251" i="1"/>
  <c r="DL251" i="1"/>
  <c r="DU251" i="1"/>
  <c r="A251" i="7" s="1"/>
  <c r="A248" i="11" s="1"/>
  <c r="DL281" i="1"/>
  <c r="DN281" i="1"/>
  <c r="DP281" i="1"/>
  <c r="DO281" i="1"/>
  <c r="DM281" i="1"/>
  <c r="DU281" i="1"/>
  <c r="A281" i="7" s="1"/>
  <c r="A278" i="11" s="1"/>
  <c r="DL349" i="1"/>
  <c r="DN349" i="1"/>
  <c r="DP349" i="1"/>
  <c r="DO349" i="1"/>
  <c r="DM349" i="1"/>
  <c r="DU349" i="1"/>
  <c r="A349" i="7" s="1"/>
  <c r="DL369" i="1"/>
  <c r="DN369" i="1"/>
  <c r="DP369" i="1"/>
  <c r="DM369" i="1"/>
  <c r="DU369" i="1"/>
  <c r="A369" i="7" s="1"/>
  <c r="A366" i="11" s="1"/>
  <c r="DO369" i="1"/>
  <c r="DL433" i="1"/>
  <c r="DN433" i="1"/>
  <c r="DP433" i="1"/>
  <c r="DM433" i="1"/>
  <c r="DU433" i="1"/>
  <c r="A433" i="7" s="1"/>
  <c r="A430" i="11" s="1"/>
  <c r="DO433" i="1"/>
  <c r="DM76" i="1"/>
  <c r="DO76" i="1"/>
  <c r="DL76" i="1"/>
  <c r="DP76" i="1"/>
  <c r="DN76" i="1"/>
  <c r="DU76" i="1"/>
  <c r="A76" i="7" s="1"/>
  <c r="A73" i="11" s="1"/>
  <c r="DL594" i="1"/>
  <c r="DN594" i="1"/>
  <c r="DP594" i="1"/>
  <c r="DO594" i="1"/>
  <c r="DM594" i="1"/>
  <c r="DU594" i="1"/>
  <c r="A594" i="7" s="1"/>
  <c r="A591" i="11" s="1"/>
  <c r="DL664" i="1"/>
  <c r="DN664" i="1"/>
  <c r="DP664" i="1"/>
  <c r="DO664" i="1"/>
  <c r="DM664" i="1"/>
  <c r="DU664" i="1"/>
  <c r="A664" i="7" s="1"/>
  <c r="DM199" i="1"/>
  <c r="DO199" i="1"/>
  <c r="DN199" i="1"/>
  <c r="DP199" i="1"/>
  <c r="DL199" i="1"/>
  <c r="DU199" i="1"/>
  <c r="A199" i="7" s="1"/>
  <c r="A196" i="11" s="1"/>
  <c r="DL152" i="1"/>
  <c r="DN152" i="1"/>
  <c r="DP152" i="1"/>
  <c r="DM152" i="1"/>
  <c r="DU152" i="1"/>
  <c r="A152" i="7" s="1"/>
  <c r="A149" i="11" s="1"/>
  <c r="DO152" i="1"/>
  <c r="DL178" i="1"/>
  <c r="DN178" i="1"/>
  <c r="DP178" i="1"/>
  <c r="DO178" i="1"/>
  <c r="DM178" i="1"/>
  <c r="DU178" i="1"/>
  <c r="A178" i="7" s="1"/>
  <c r="A175" i="11" s="1"/>
  <c r="DL167" i="1"/>
  <c r="DN167" i="1"/>
  <c r="DP167" i="1"/>
  <c r="DO167" i="1"/>
  <c r="DM167" i="1"/>
  <c r="DU167" i="1"/>
  <c r="A167" i="7" s="1"/>
  <c r="A164" i="11" s="1"/>
  <c r="DL371" i="1"/>
  <c r="DN371" i="1"/>
  <c r="DP371" i="1"/>
  <c r="DM371" i="1"/>
  <c r="DU371" i="1"/>
  <c r="A371" i="7" s="1"/>
  <c r="A368" i="11" s="1"/>
  <c r="DO371" i="1"/>
  <c r="DL551" i="1"/>
  <c r="DN551" i="1"/>
  <c r="DP551" i="1"/>
  <c r="DO551" i="1"/>
  <c r="DM551" i="1"/>
  <c r="DU551" i="1"/>
  <c r="A551" i="7" s="1"/>
  <c r="A548" i="11" s="1"/>
  <c r="DL34" i="1"/>
  <c r="DN34" i="1"/>
  <c r="DP34" i="1"/>
  <c r="DM34" i="1"/>
  <c r="DU34" i="1"/>
  <c r="A34" i="7" s="1"/>
  <c r="A31" i="11" s="1"/>
  <c r="DO34" i="1"/>
  <c r="DM257" i="1"/>
  <c r="DO257" i="1"/>
  <c r="DN257" i="1"/>
  <c r="DP257" i="1"/>
  <c r="DL257" i="1"/>
  <c r="DU257" i="1"/>
  <c r="A257" i="7" s="1"/>
  <c r="DL159" i="1"/>
  <c r="DN159" i="1"/>
  <c r="DP159" i="1"/>
  <c r="DM159" i="1"/>
  <c r="DU159" i="1"/>
  <c r="A159" i="7" s="1"/>
  <c r="A156" i="11" s="1"/>
  <c r="DO159" i="1"/>
  <c r="DL117" i="1"/>
  <c r="DN117" i="1"/>
  <c r="DP117" i="1"/>
  <c r="DO117" i="1"/>
  <c r="DM117" i="1"/>
  <c r="DU117" i="1"/>
  <c r="A117" i="7" s="1"/>
  <c r="A114" i="11" s="1"/>
  <c r="DL23" i="1"/>
  <c r="DN23" i="1"/>
  <c r="DP23" i="1"/>
  <c r="DM23" i="1"/>
  <c r="DU23" i="1"/>
  <c r="A23" i="7" s="1"/>
  <c r="A20" i="11" s="1"/>
  <c r="DO23" i="1"/>
  <c r="DL28" i="1"/>
  <c r="DN28" i="1"/>
  <c r="DP28" i="1"/>
  <c r="DM28" i="1"/>
  <c r="DU28" i="1"/>
  <c r="A28" i="7" s="1"/>
  <c r="DO28" i="1"/>
  <c r="DL182" i="1"/>
  <c r="DN182" i="1"/>
  <c r="DP182" i="1"/>
  <c r="DO182" i="1"/>
  <c r="DM182" i="1"/>
  <c r="DU182" i="1"/>
  <c r="A182" i="7" s="1"/>
  <c r="A179" i="11" s="1"/>
  <c r="DL334" i="1"/>
  <c r="DN334" i="1"/>
  <c r="DP334" i="1"/>
  <c r="DO334" i="1"/>
  <c r="DM334" i="1"/>
  <c r="DU334" i="1"/>
  <c r="A334" i="7" s="1"/>
  <c r="DL356" i="1"/>
  <c r="DN356" i="1"/>
  <c r="DP356" i="1"/>
  <c r="DM356" i="1"/>
  <c r="DU356" i="1"/>
  <c r="A356" i="7" s="1"/>
  <c r="A353" i="11" s="1"/>
  <c r="DO356" i="1"/>
  <c r="DL376" i="1"/>
  <c r="DN376" i="1"/>
  <c r="DP376" i="1"/>
  <c r="DM376" i="1"/>
  <c r="DU376" i="1"/>
  <c r="A376" i="7" s="1"/>
  <c r="A373" i="11" s="1"/>
  <c r="DO376" i="1"/>
  <c r="DL487" i="1"/>
  <c r="DN487" i="1"/>
  <c r="DP487" i="1"/>
  <c r="DO487" i="1"/>
  <c r="DM487" i="1"/>
  <c r="DU487" i="1"/>
  <c r="A487" i="7" s="1"/>
  <c r="A484" i="11" s="1"/>
  <c r="DL441" i="1"/>
  <c r="DN441" i="1"/>
  <c r="DP441" i="1"/>
  <c r="DM441" i="1"/>
  <c r="DU441" i="1"/>
  <c r="A441" i="7" s="1"/>
  <c r="DO441" i="1"/>
  <c r="DL457" i="1"/>
  <c r="DN457" i="1"/>
  <c r="DP457" i="1"/>
  <c r="DO457" i="1"/>
  <c r="DM457" i="1"/>
  <c r="DU457" i="1"/>
  <c r="A457" i="7" s="1"/>
  <c r="DL473" i="1"/>
  <c r="DN473" i="1"/>
  <c r="DP473" i="1"/>
  <c r="DO473" i="1"/>
  <c r="DM473" i="1"/>
  <c r="DU473" i="1"/>
  <c r="A473" i="7" s="1"/>
  <c r="DL489" i="1"/>
  <c r="DN489" i="1"/>
  <c r="DP489" i="1"/>
  <c r="DO489" i="1"/>
  <c r="DM489" i="1"/>
  <c r="DU489" i="1"/>
  <c r="A489" i="7" s="1"/>
  <c r="A486" i="11" s="1"/>
  <c r="DL505" i="1"/>
  <c r="DN505" i="1"/>
  <c r="DP505" i="1"/>
  <c r="DO505" i="1"/>
  <c r="DM505" i="1"/>
  <c r="DU505" i="1"/>
  <c r="A505" i="7" s="1"/>
  <c r="DL521" i="1"/>
  <c r="DN521" i="1"/>
  <c r="DP521" i="1"/>
  <c r="DO521" i="1"/>
  <c r="DM521" i="1"/>
  <c r="DU521" i="1"/>
  <c r="A521" i="7" s="1"/>
  <c r="A518" i="11" s="1"/>
  <c r="DL134" i="1"/>
  <c r="DN134" i="1"/>
  <c r="DP134" i="1"/>
  <c r="DO134" i="1"/>
  <c r="DM134" i="1"/>
  <c r="DU134" i="1"/>
  <c r="A134" i="7" s="1"/>
  <c r="A131" i="11" s="1"/>
  <c r="DM214" i="1"/>
  <c r="DO214" i="1"/>
  <c r="DL214" i="1"/>
  <c r="DP214" i="1"/>
  <c r="DN214" i="1"/>
  <c r="DU214" i="1"/>
  <c r="A214" i="7" s="1"/>
  <c r="A211" i="11" s="1"/>
  <c r="DL150" i="1"/>
  <c r="DN150" i="1"/>
  <c r="DP150" i="1"/>
  <c r="DM150" i="1"/>
  <c r="DU150" i="1"/>
  <c r="A150" i="7" s="1"/>
  <c r="DO150" i="1"/>
  <c r="DL274" i="1"/>
  <c r="DN274" i="1"/>
  <c r="DP274" i="1"/>
  <c r="DO274" i="1"/>
  <c r="DM274" i="1"/>
  <c r="DU274" i="1"/>
  <c r="A274" i="7" s="1"/>
  <c r="A271" i="11" s="1"/>
  <c r="DL587" i="1"/>
  <c r="DN587" i="1"/>
  <c r="DP587" i="1"/>
  <c r="DO587" i="1"/>
  <c r="DM587" i="1"/>
  <c r="DU587" i="1"/>
  <c r="A587" i="7" s="1"/>
  <c r="A584" i="11" s="1"/>
  <c r="DL500" i="1"/>
  <c r="DN500" i="1"/>
  <c r="DP500" i="1"/>
  <c r="DO500" i="1"/>
  <c r="DM500" i="1"/>
  <c r="DU500" i="1"/>
  <c r="A500" i="7" s="1"/>
  <c r="A497" i="11" s="1"/>
  <c r="DL537" i="1"/>
  <c r="DN537" i="1"/>
  <c r="DP537" i="1"/>
  <c r="DO537" i="1"/>
  <c r="DM537" i="1"/>
  <c r="DU537" i="1"/>
  <c r="A537" i="7" s="1"/>
  <c r="DL606" i="1"/>
  <c r="DN606" i="1"/>
  <c r="DP606" i="1"/>
  <c r="DO606" i="1"/>
  <c r="DM606" i="1"/>
  <c r="DU606" i="1"/>
  <c r="A606" i="7" s="1"/>
  <c r="A603" i="11" s="1"/>
  <c r="DL657" i="1"/>
  <c r="DN657" i="1"/>
  <c r="DP657" i="1"/>
  <c r="DM657" i="1"/>
  <c r="DU657" i="1"/>
  <c r="A657" i="7" s="1"/>
  <c r="A654" i="11" s="1"/>
  <c r="DO657" i="1"/>
  <c r="DL662" i="1"/>
  <c r="DN662" i="1"/>
  <c r="DP662" i="1"/>
  <c r="DO662" i="1"/>
  <c r="DM662" i="1"/>
  <c r="DU662" i="1"/>
  <c r="A662" i="7" s="1"/>
  <c r="DL86" i="1"/>
  <c r="DN86" i="1"/>
  <c r="DP86" i="1"/>
  <c r="DO86" i="1"/>
  <c r="DM86" i="1"/>
  <c r="DU86" i="1"/>
  <c r="A86" i="7" s="1"/>
  <c r="A83" i="11" s="1"/>
  <c r="DM208" i="1"/>
  <c r="DO208" i="1"/>
  <c r="DL208" i="1"/>
  <c r="DP208" i="1"/>
  <c r="DN208" i="1"/>
  <c r="DU208" i="1"/>
  <c r="A208" i="7" s="1"/>
  <c r="A205" i="11" s="1"/>
  <c r="DL646" i="1"/>
  <c r="DN646" i="1"/>
  <c r="DP646" i="1"/>
  <c r="DO646" i="1"/>
  <c r="DM646" i="1"/>
  <c r="DU646" i="1"/>
  <c r="A646" i="7" s="1"/>
  <c r="A643" i="11" s="1"/>
  <c r="DL580" i="1"/>
  <c r="DN580" i="1"/>
  <c r="DP580" i="1"/>
  <c r="DO580" i="1"/>
  <c r="DM580" i="1"/>
  <c r="DU580" i="1"/>
  <c r="A580" i="7" s="1"/>
  <c r="DL96" i="1"/>
  <c r="DN96" i="1"/>
  <c r="DP96" i="1"/>
  <c r="DO96" i="1"/>
  <c r="DM96" i="1"/>
  <c r="DU96" i="1"/>
  <c r="A96" i="7" s="1"/>
  <c r="A93" i="11" s="1"/>
  <c r="DL350" i="1"/>
  <c r="DN350" i="1"/>
  <c r="DP350" i="1"/>
  <c r="DO350" i="1"/>
  <c r="DM350" i="1"/>
  <c r="DU350" i="1"/>
  <c r="A350" i="7" s="1"/>
  <c r="DL429" i="1"/>
  <c r="DN429" i="1"/>
  <c r="DP429" i="1"/>
  <c r="DM429" i="1"/>
  <c r="DU429" i="1"/>
  <c r="A429" i="7" s="1"/>
  <c r="A426" i="11" s="1"/>
  <c r="DO429" i="1"/>
  <c r="DL484" i="1"/>
  <c r="DN484" i="1"/>
  <c r="DP484" i="1"/>
  <c r="DM484" i="1"/>
  <c r="DU484" i="1"/>
  <c r="A484" i="7" s="1"/>
  <c r="A481" i="11" s="1"/>
  <c r="DO484" i="1"/>
  <c r="DL548" i="1"/>
  <c r="DN548" i="1"/>
  <c r="DP548" i="1"/>
  <c r="DO548" i="1"/>
  <c r="DM548" i="1"/>
  <c r="DU548" i="1"/>
  <c r="A548" i="7" s="1"/>
  <c r="DL108" i="1"/>
  <c r="DN108" i="1"/>
  <c r="DP108" i="1"/>
  <c r="DO108" i="1"/>
  <c r="DM108" i="1"/>
  <c r="DU108" i="1"/>
  <c r="A108" i="7" s="1"/>
  <c r="A105" i="11" s="1"/>
  <c r="DL403" i="1"/>
  <c r="DN403" i="1"/>
  <c r="DP403" i="1"/>
  <c r="DM403" i="1"/>
  <c r="DU403" i="1"/>
  <c r="A403" i="7" s="1"/>
  <c r="DO403" i="1"/>
  <c r="DL411" i="1"/>
  <c r="DN411" i="1"/>
  <c r="DP411" i="1"/>
  <c r="DM411" i="1"/>
  <c r="DU411" i="1"/>
  <c r="A411" i="7" s="1"/>
  <c r="DO411" i="1"/>
  <c r="DL419" i="1"/>
  <c r="DN419" i="1"/>
  <c r="DP419" i="1"/>
  <c r="DM419" i="1"/>
  <c r="DU419" i="1"/>
  <c r="A419" i="7" s="1"/>
  <c r="A416" i="11" s="1"/>
  <c r="DO419" i="1"/>
  <c r="DL427" i="1"/>
  <c r="DN427" i="1"/>
  <c r="DP427" i="1"/>
  <c r="DM427" i="1"/>
  <c r="DU427" i="1"/>
  <c r="A427" i="7" s="1"/>
  <c r="A424" i="11" s="1"/>
  <c r="DO427" i="1"/>
  <c r="DL602" i="1"/>
  <c r="DN602" i="1"/>
  <c r="DP602" i="1"/>
  <c r="DO602" i="1"/>
  <c r="DM602" i="1"/>
  <c r="DU602" i="1"/>
  <c r="A602" i="7" s="1"/>
  <c r="A599" i="11" s="1"/>
  <c r="DL272" i="1"/>
  <c r="DN272" i="1"/>
  <c r="DP272" i="1"/>
  <c r="DO272" i="1"/>
  <c r="DM272" i="1"/>
  <c r="DU272" i="1"/>
  <c r="A272" i="7" s="1"/>
  <c r="A269" i="11" s="1"/>
  <c r="DL494" i="1"/>
  <c r="DN494" i="1"/>
  <c r="DP494" i="1"/>
  <c r="DO494" i="1"/>
  <c r="DM494" i="1"/>
  <c r="DU494" i="1"/>
  <c r="A494" i="7" s="1"/>
  <c r="A491" i="11" s="1"/>
  <c r="DL12" i="1"/>
  <c r="DN12" i="1"/>
  <c r="DP12" i="1"/>
  <c r="DM12" i="1"/>
  <c r="DU12" i="1"/>
  <c r="A12" i="7" s="1"/>
  <c r="DO12" i="1"/>
  <c r="DL554" i="1"/>
  <c r="DN554" i="1"/>
  <c r="DP554" i="1"/>
  <c r="DO554" i="1"/>
  <c r="DM554" i="1"/>
  <c r="DU554" i="1"/>
  <c r="A554" i="7" s="1"/>
  <c r="A551" i="11" s="1"/>
  <c r="DM206" i="1"/>
  <c r="DO206" i="1"/>
  <c r="DL206" i="1"/>
  <c r="DP206" i="1"/>
  <c r="DN206" i="1"/>
  <c r="DU206" i="1"/>
  <c r="A206" i="7" s="1"/>
  <c r="A203" i="11" s="1"/>
  <c r="DL15" i="1"/>
  <c r="DN15" i="1"/>
  <c r="DP15" i="1"/>
  <c r="DM15" i="1"/>
  <c r="DU15" i="1"/>
  <c r="A15" i="7" s="1"/>
  <c r="A12" i="11" s="1"/>
  <c r="DO15" i="1"/>
  <c r="DM53" i="1"/>
  <c r="DO53" i="1"/>
  <c r="DL53" i="1"/>
  <c r="DP53" i="1"/>
  <c r="DN53" i="1"/>
  <c r="DU53" i="1"/>
  <c r="A53" i="7" s="1"/>
  <c r="A50" i="11" s="1"/>
  <c r="DL169" i="1"/>
  <c r="DN169" i="1"/>
  <c r="DP169" i="1"/>
  <c r="DO169" i="1"/>
  <c r="DM169" i="1"/>
  <c r="DU169" i="1"/>
  <c r="A169" i="7" s="1"/>
  <c r="DM203" i="1"/>
  <c r="DO203" i="1"/>
  <c r="DN203" i="1"/>
  <c r="DP203" i="1"/>
  <c r="DL203" i="1"/>
  <c r="DU203" i="1"/>
  <c r="A203" i="7" s="1"/>
  <c r="DM261" i="1"/>
  <c r="DO261" i="1"/>
  <c r="DN261" i="1"/>
  <c r="DP261" i="1"/>
  <c r="DL261" i="1"/>
  <c r="DU261" i="1"/>
  <c r="A261" i="7" s="1"/>
  <c r="A258" i="11" s="1"/>
  <c r="DL277" i="1"/>
  <c r="DN277" i="1"/>
  <c r="DP277" i="1"/>
  <c r="DO277" i="1"/>
  <c r="DM277" i="1"/>
  <c r="DU277" i="1"/>
  <c r="A277" i="7" s="1"/>
  <c r="A274" i="11" s="1"/>
  <c r="DL303" i="1"/>
  <c r="DN303" i="1"/>
  <c r="DP303" i="1"/>
  <c r="DO303" i="1"/>
  <c r="DM303" i="1"/>
  <c r="DU303" i="1"/>
  <c r="A303" i="7" s="1"/>
  <c r="A300" i="11" s="1"/>
  <c r="DL335" i="1"/>
  <c r="DN335" i="1"/>
  <c r="DP335" i="1"/>
  <c r="DO335" i="1"/>
  <c r="DM335" i="1"/>
  <c r="DU335" i="1"/>
  <c r="A335" i="7" s="1"/>
  <c r="A332" i="11" s="1"/>
  <c r="DL367" i="1"/>
  <c r="DN367" i="1"/>
  <c r="DP367" i="1"/>
  <c r="DM367" i="1"/>
  <c r="DU367" i="1"/>
  <c r="A367" i="7" s="1"/>
  <c r="A364" i="11" s="1"/>
  <c r="DO367" i="1"/>
  <c r="DL593" i="1"/>
  <c r="DN593" i="1"/>
  <c r="DP593" i="1"/>
  <c r="DO593" i="1"/>
  <c r="DM593" i="1"/>
  <c r="DU593" i="1"/>
  <c r="A593" i="7" s="1"/>
  <c r="A590" i="11" s="1"/>
  <c r="DL106" i="1"/>
  <c r="DN106" i="1"/>
  <c r="DP106" i="1"/>
  <c r="DO106" i="1"/>
  <c r="DM106" i="1"/>
  <c r="DU106" i="1"/>
  <c r="A106" i="7" s="1"/>
  <c r="A103" i="11" s="1"/>
  <c r="DL564" i="1"/>
  <c r="DN564" i="1"/>
  <c r="DP564" i="1"/>
  <c r="DO564" i="1"/>
  <c r="DM564" i="1"/>
  <c r="DU564" i="1"/>
  <c r="A564" i="7" s="1"/>
  <c r="A561" i="11" s="1"/>
  <c r="DL658" i="1"/>
  <c r="DN658" i="1"/>
  <c r="DP658" i="1"/>
  <c r="DO658" i="1"/>
  <c r="DM658" i="1"/>
  <c r="DU658" i="1"/>
  <c r="A658" i="7" s="1"/>
  <c r="A655" i="11" s="1"/>
  <c r="DL121" i="1"/>
  <c r="DN121" i="1"/>
  <c r="DP121" i="1"/>
  <c r="DO121" i="1"/>
  <c r="DM121" i="1"/>
  <c r="DU121" i="1"/>
  <c r="A121" i="7" s="1"/>
  <c r="A118" i="11" s="1"/>
  <c r="DM200" i="1"/>
  <c r="DO200" i="1"/>
  <c r="DL200" i="1"/>
  <c r="DP200" i="1"/>
  <c r="DN200" i="1"/>
  <c r="DU200" i="1"/>
  <c r="A200" i="7" s="1"/>
  <c r="A197" i="11" s="1"/>
  <c r="DM239" i="1"/>
  <c r="DO239" i="1"/>
  <c r="DN239" i="1"/>
  <c r="DP239" i="1"/>
  <c r="DL239" i="1"/>
  <c r="DU239" i="1"/>
  <c r="A239" i="7" s="1"/>
  <c r="A236" i="11" s="1"/>
  <c r="DL346" i="1"/>
  <c r="DN346" i="1"/>
  <c r="DP346" i="1"/>
  <c r="DO346" i="1"/>
  <c r="DM346" i="1"/>
  <c r="DU346" i="1"/>
  <c r="A346" i="7" s="1"/>
  <c r="DL362" i="1"/>
  <c r="DN362" i="1"/>
  <c r="DP362" i="1"/>
  <c r="DM362" i="1"/>
  <c r="DU362" i="1"/>
  <c r="A362" i="7" s="1"/>
  <c r="A359" i="11" s="1"/>
  <c r="DO362" i="1"/>
  <c r="DL336" i="1"/>
  <c r="DN336" i="1"/>
  <c r="DP336" i="1"/>
  <c r="DO336" i="1"/>
  <c r="DM336" i="1"/>
  <c r="DU336" i="1"/>
  <c r="A336" i="7" s="1"/>
  <c r="A333" i="11" s="1"/>
  <c r="DL463" i="1"/>
  <c r="DN463" i="1"/>
  <c r="DP463" i="1"/>
  <c r="DO463" i="1"/>
  <c r="DM463" i="1"/>
  <c r="DU463" i="1"/>
  <c r="A463" i="7" s="1"/>
  <c r="A460" i="11" s="1"/>
  <c r="DL32" i="1"/>
  <c r="DN32" i="1"/>
  <c r="DP32" i="1"/>
  <c r="DM32" i="1"/>
  <c r="DU32" i="1"/>
  <c r="A32" i="7" s="1"/>
  <c r="A29" i="11" s="1"/>
  <c r="DO32" i="1"/>
  <c r="DM205" i="1"/>
  <c r="DO205" i="1"/>
  <c r="DN205" i="1"/>
  <c r="DP205" i="1"/>
  <c r="DL205" i="1"/>
  <c r="DU205" i="1"/>
  <c r="A205" i="7" s="1"/>
  <c r="A202" i="11" s="1"/>
  <c r="DM254" i="1"/>
  <c r="DO254" i="1"/>
  <c r="DL254" i="1"/>
  <c r="DP254" i="1"/>
  <c r="DN254" i="1"/>
  <c r="DU254" i="1"/>
  <c r="A254" i="7" s="1"/>
  <c r="A251" i="11" s="1"/>
  <c r="DL20" i="1"/>
  <c r="DN20" i="1"/>
  <c r="DP20" i="1"/>
  <c r="DM20" i="1"/>
  <c r="DU20" i="1"/>
  <c r="A20" i="7" s="1"/>
  <c r="A17" i="11" s="1"/>
  <c r="DO20" i="1"/>
  <c r="DM225" i="1"/>
  <c r="DO225" i="1"/>
  <c r="DN225" i="1"/>
  <c r="DP225" i="1"/>
  <c r="DL225" i="1"/>
  <c r="DU225" i="1"/>
  <c r="A225" i="7" s="1"/>
  <c r="A222" i="11" s="1"/>
  <c r="DL292" i="1"/>
  <c r="DN292" i="1"/>
  <c r="DP292" i="1"/>
  <c r="DO292" i="1"/>
  <c r="DM292" i="1"/>
  <c r="DU292" i="1"/>
  <c r="A292" i="7" s="1"/>
  <c r="A289" i="11" s="1"/>
  <c r="DL304" i="1"/>
  <c r="DN304" i="1"/>
  <c r="DP304" i="1"/>
  <c r="DO304" i="1"/>
  <c r="DM304" i="1"/>
  <c r="DU304" i="1"/>
  <c r="A304" i="7" s="1"/>
  <c r="A301" i="11" s="1"/>
  <c r="DL312" i="1"/>
  <c r="DN312" i="1"/>
  <c r="DP312" i="1"/>
  <c r="DO312" i="1"/>
  <c r="DM312" i="1"/>
  <c r="DU312" i="1"/>
  <c r="A312" i="7" s="1"/>
  <c r="A309" i="11" s="1"/>
  <c r="DL486" i="1"/>
  <c r="DN486" i="1"/>
  <c r="DP486" i="1"/>
  <c r="DM486" i="1"/>
  <c r="DU486" i="1"/>
  <c r="A486" i="7" s="1"/>
  <c r="DO486" i="1"/>
  <c r="DL322" i="1"/>
  <c r="DN322" i="1"/>
  <c r="DP322" i="1"/>
  <c r="DO322" i="1"/>
  <c r="DM322" i="1"/>
  <c r="DU322" i="1"/>
  <c r="A322" i="7" s="1"/>
  <c r="A319" i="11" s="1"/>
  <c r="DL480" i="1"/>
  <c r="DN480" i="1"/>
  <c r="DP480" i="1"/>
  <c r="DO480" i="1"/>
  <c r="DM480" i="1"/>
  <c r="DU480" i="1"/>
  <c r="A480" i="7" s="1"/>
  <c r="DL588" i="1"/>
  <c r="DN588" i="1"/>
  <c r="DP588" i="1"/>
  <c r="DO588" i="1"/>
  <c r="DM588" i="1"/>
  <c r="DU588" i="1"/>
  <c r="A588" i="7" s="1"/>
  <c r="A585" i="11" s="1"/>
  <c r="DL636" i="1"/>
  <c r="DN636" i="1"/>
  <c r="DP636" i="1"/>
  <c r="DM636" i="1"/>
  <c r="DU636" i="1"/>
  <c r="A636" i="7" s="1"/>
  <c r="A633" i="11" s="1"/>
  <c r="DO636" i="1"/>
  <c r="DM262" i="1"/>
  <c r="DO262" i="1"/>
  <c r="DL262" i="1"/>
  <c r="DP262" i="1"/>
  <c r="DN262" i="1"/>
  <c r="DU262" i="1"/>
  <c r="A262" i="7" s="1"/>
  <c r="A259" i="11" s="1"/>
  <c r="DL280" i="1"/>
  <c r="DN280" i="1"/>
  <c r="DP280" i="1"/>
  <c r="DO280" i="1"/>
  <c r="DM280" i="1"/>
  <c r="DU280" i="1"/>
  <c r="A280" i="7" s="1"/>
  <c r="A277" i="11" s="1"/>
  <c r="DL123" i="1"/>
  <c r="DN123" i="1"/>
  <c r="DP123" i="1"/>
  <c r="DO123" i="1"/>
  <c r="DM123" i="1"/>
  <c r="DU123" i="1"/>
  <c r="A123" i="7" s="1"/>
  <c r="A120" i="11" s="1"/>
  <c r="DM233" i="1"/>
  <c r="DO233" i="1"/>
  <c r="DN233" i="1"/>
  <c r="DP233" i="1"/>
  <c r="DL233" i="1"/>
  <c r="DU233" i="1"/>
  <c r="A233" i="7" s="1"/>
  <c r="DL398" i="1"/>
  <c r="DN398" i="1"/>
  <c r="DP398" i="1"/>
  <c r="DM398" i="1"/>
  <c r="DU398" i="1"/>
  <c r="A398" i="7" s="1"/>
  <c r="A395" i="11" s="1"/>
  <c r="DO398" i="1"/>
  <c r="DL396" i="1"/>
  <c r="DN396" i="1"/>
  <c r="DP396" i="1"/>
  <c r="DM396" i="1"/>
  <c r="DU396" i="1"/>
  <c r="A396" i="7" s="1"/>
  <c r="A393" i="11" s="1"/>
  <c r="DO396" i="1"/>
  <c r="DL467" i="1"/>
  <c r="DN467" i="1"/>
  <c r="DP467" i="1"/>
  <c r="DO467" i="1"/>
  <c r="DM467" i="1"/>
  <c r="DU467" i="1"/>
  <c r="A467" i="7" s="1"/>
  <c r="DL499" i="1"/>
  <c r="DN499" i="1"/>
  <c r="DP499" i="1"/>
  <c r="DO499" i="1"/>
  <c r="DM499" i="1"/>
  <c r="DU499" i="1"/>
  <c r="A499" i="7" s="1"/>
  <c r="DL629" i="1"/>
  <c r="DN629" i="1"/>
  <c r="DP629" i="1"/>
  <c r="DM629" i="1"/>
  <c r="DU629" i="1"/>
  <c r="A629" i="7" s="1"/>
  <c r="A626" i="11" s="1"/>
  <c r="DO629" i="1"/>
  <c r="DL649" i="1"/>
  <c r="DN649" i="1"/>
  <c r="DP649" i="1"/>
  <c r="DM649" i="1"/>
  <c r="DU649" i="1"/>
  <c r="A649" i="7" s="1"/>
  <c r="DO649" i="1"/>
  <c r="DL94" i="1"/>
  <c r="DN94" i="1"/>
  <c r="DP94" i="1"/>
  <c r="DO94" i="1"/>
  <c r="DM94" i="1"/>
  <c r="DU94" i="1"/>
  <c r="A94" i="7" s="1"/>
  <c r="DL155" i="1"/>
  <c r="DN155" i="1"/>
  <c r="DP155" i="1"/>
  <c r="DM155" i="1"/>
  <c r="DU155" i="1"/>
  <c r="A155" i="7" s="1"/>
  <c r="DO155" i="1"/>
  <c r="DM217" i="1"/>
  <c r="DO217" i="1"/>
  <c r="DN217" i="1"/>
  <c r="DP217" i="1"/>
  <c r="DL217" i="1"/>
  <c r="DU217" i="1"/>
  <c r="A217" i="7" s="1"/>
  <c r="A214" i="11" s="1"/>
  <c r="DM40" i="1"/>
  <c r="DO40" i="1"/>
  <c r="DN40" i="1"/>
  <c r="DL40" i="1"/>
  <c r="DP40" i="1"/>
  <c r="DU40" i="1"/>
  <c r="A40" i="7" s="1"/>
  <c r="A37" i="11" s="1"/>
  <c r="DL136" i="1"/>
  <c r="DN136" i="1"/>
  <c r="DP136" i="1"/>
  <c r="DO136" i="1"/>
  <c r="DM136" i="1"/>
  <c r="DU136" i="1"/>
  <c r="A136" i="7" s="1"/>
  <c r="A133" i="11" s="1"/>
  <c r="DL160" i="1"/>
  <c r="DN160" i="1"/>
  <c r="DP160" i="1"/>
  <c r="DM160" i="1"/>
  <c r="DU160" i="1"/>
  <c r="A160" i="7" s="1"/>
  <c r="A157" i="11" s="1"/>
  <c r="DO160" i="1"/>
  <c r="DM219" i="1"/>
  <c r="DO219" i="1"/>
  <c r="DN219" i="1"/>
  <c r="DP219" i="1"/>
  <c r="DL219" i="1"/>
  <c r="DU219" i="1"/>
  <c r="A219" i="7" s="1"/>
  <c r="A216" i="11" s="1"/>
  <c r="DL290" i="1"/>
  <c r="DN290" i="1"/>
  <c r="DP290" i="1"/>
  <c r="DO290" i="1"/>
  <c r="DM290" i="1"/>
  <c r="DU290" i="1"/>
  <c r="A290" i="7" s="1"/>
  <c r="A287" i="11" s="1"/>
  <c r="DL306" i="1"/>
  <c r="DN306" i="1"/>
  <c r="DP306" i="1"/>
  <c r="DO306" i="1"/>
  <c r="DM306" i="1"/>
  <c r="DU306" i="1"/>
  <c r="A306" i="7" s="1"/>
  <c r="A303" i="11" s="1"/>
  <c r="DL324" i="1"/>
  <c r="DN324" i="1"/>
  <c r="DP324" i="1"/>
  <c r="DO324" i="1"/>
  <c r="DM324" i="1"/>
  <c r="DU324" i="1"/>
  <c r="A324" i="7" s="1"/>
  <c r="A321" i="11" s="1"/>
  <c r="DL464" i="1"/>
  <c r="DN464" i="1"/>
  <c r="DP464" i="1"/>
  <c r="DM464" i="1"/>
  <c r="DU464" i="1"/>
  <c r="A464" i="7" s="1"/>
  <c r="A461" i="11" s="1"/>
  <c r="DO464" i="1"/>
  <c r="DL581" i="1"/>
  <c r="DN581" i="1"/>
  <c r="DP581" i="1"/>
  <c r="DO581" i="1"/>
  <c r="DM581" i="1"/>
  <c r="DU581" i="1"/>
  <c r="A581" i="7" s="1"/>
  <c r="A578" i="11" s="1"/>
  <c r="DL474" i="1"/>
  <c r="DN474" i="1"/>
  <c r="DP474" i="1"/>
  <c r="DO474" i="1"/>
  <c r="DM474" i="1"/>
  <c r="DU474" i="1"/>
  <c r="A474" i="7" s="1"/>
  <c r="A471" i="11" s="1"/>
  <c r="DL550" i="1"/>
  <c r="DN550" i="1"/>
  <c r="DP550" i="1"/>
  <c r="DO550" i="1"/>
  <c r="DM550" i="1"/>
  <c r="DU550" i="1"/>
  <c r="A550" i="7" s="1"/>
  <c r="A547" i="11" s="1"/>
  <c r="DL567" i="1"/>
  <c r="DN567" i="1"/>
  <c r="DP567" i="1"/>
  <c r="DO567" i="1"/>
  <c r="DM567" i="1"/>
  <c r="DU567" i="1"/>
  <c r="A567" i="7" s="1"/>
  <c r="A564" i="11" s="1"/>
  <c r="DL648" i="1"/>
  <c r="DN648" i="1"/>
  <c r="DP648" i="1"/>
  <c r="DO648" i="1"/>
  <c r="DM648" i="1"/>
  <c r="DU648" i="1"/>
  <c r="A648" i="7" s="1"/>
  <c r="A645" i="11" s="1"/>
  <c r="DL623" i="1"/>
  <c r="DN623" i="1"/>
  <c r="DP623" i="1"/>
  <c r="DM623" i="1"/>
  <c r="DU623" i="1"/>
  <c r="A623" i="7" s="1"/>
  <c r="A620" i="11" s="1"/>
  <c r="DO623" i="1"/>
  <c r="DL436" i="1"/>
  <c r="DN436" i="1"/>
  <c r="DP436" i="1"/>
  <c r="DM436" i="1"/>
  <c r="DU436" i="1"/>
  <c r="A436" i="7" s="1"/>
  <c r="A433" i="11" s="1"/>
  <c r="DO436" i="1"/>
  <c r="DL624" i="1"/>
  <c r="DN624" i="1"/>
  <c r="DP624" i="1"/>
  <c r="DO624" i="1"/>
  <c r="DM624" i="1"/>
  <c r="DU624" i="1"/>
  <c r="A624" i="7" s="1"/>
  <c r="A621" i="11" s="1"/>
  <c r="DL584" i="1"/>
  <c r="DN584" i="1"/>
  <c r="DP584" i="1"/>
  <c r="DO584" i="1"/>
  <c r="DM584" i="1"/>
  <c r="DU584" i="1"/>
  <c r="A584" i="7" s="1"/>
  <c r="DM197" i="1"/>
  <c r="DO197" i="1"/>
  <c r="DN197" i="1"/>
  <c r="DP197" i="1"/>
  <c r="DL197" i="1"/>
  <c r="DU197" i="1"/>
  <c r="A197" i="7" s="1"/>
  <c r="A194" i="11" s="1"/>
  <c r="DL420" i="1"/>
  <c r="DN420" i="1"/>
  <c r="DP420" i="1"/>
  <c r="DM420" i="1"/>
  <c r="DU420" i="1"/>
  <c r="A420" i="7" s="1"/>
  <c r="A417" i="11" s="1"/>
  <c r="DO420" i="1"/>
  <c r="DL437" i="1"/>
  <c r="DN437" i="1"/>
  <c r="DP437" i="1"/>
  <c r="DM437" i="1"/>
  <c r="DU437" i="1"/>
  <c r="A437" i="7" s="1"/>
  <c r="A434" i="11" s="1"/>
  <c r="DO437" i="1"/>
  <c r="DL527" i="1"/>
  <c r="DN527" i="1"/>
  <c r="DP527" i="1"/>
  <c r="DO527" i="1"/>
  <c r="DM527" i="1"/>
  <c r="DU527" i="1"/>
  <c r="A527" i="7" s="1"/>
  <c r="DL608" i="1"/>
  <c r="DN608" i="1"/>
  <c r="DP608" i="1"/>
  <c r="DO608" i="1"/>
  <c r="DM608" i="1"/>
  <c r="DU608" i="1"/>
  <c r="A608" i="7" s="1"/>
  <c r="A605" i="11" s="1"/>
  <c r="DL402" i="1"/>
  <c r="DN402" i="1"/>
  <c r="DP402" i="1"/>
  <c r="DM402" i="1"/>
  <c r="DU402" i="1"/>
  <c r="A402" i="7" s="1"/>
  <c r="DO402" i="1"/>
  <c r="DL416" i="1"/>
  <c r="DN416" i="1"/>
  <c r="DP416" i="1"/>
  <c r="DM416" i="1"/>
  <c r="DU416" i="1"/>
  <c r="A416" i="7" s="1"/>
  <c r="A413" i="11" s="1"/>
  <c r="DO416" i="1"/>
  <c r="DL472" i="1"/>
  <c r="DN472" i="1"/>
  <c r="DP472" i="1"/>
  <c r="DM472" i="1"/>
  <c r="DU472" i="1"/>
  <c r="A472" i="7" s="1"/>
  <c r="A469" i="11" s="1"/>
  <c r="DO472" i="1"/>
  <c r="DL476" i="1"/>
  <c r="DN476" i="1"/>
  <c r="DP476" i="1"/>
  <c r="DO476" i="1"/>
  <c r="DM476" i="1"/>
  <c r="DU476" i="1"/>
  <c r="A476" i="7" s="1"/>
  <c r="A473" i="11" s="1"/>
  <c r="DL17" i="1"/>
  <c r="DN17" i="1"/>
  <c r="DM17" i="1"/>
  <c r="DP17" i="1"/>
  <c r="DU17" i="1"/>
  <c r="A17" i="7" s="1"/>
  <c r="A14" i="11" s="1"/>
  <c r="DO17" i="1"/>
  <c r="DM63" i="1"/>
  <c r="DO63" i="1"/>
  <c r="DL63" i="1"/>
  <c r="DP63" i="1"/>
  <c r="DN63" i="1"/>
  <c r="DU63" i="1"/>
  <c r="A63" i="7" s="1"/>
  <c r="A60" i="11" s="1"/>
  <c r="DL79" i="1"/>
  <c r="DN79" i="1"/>
  <c r="DP79" i="1"/>
  <c r="DO79" i="1"/>
  <c r="DU79" i="1"/>
  <c r="A79" i="7" s="1"/>
  <c r="A76" i="11" s="1"/>
  <c r="DM79" i="1"/>
  <c r="DL103" i="1"/>
  <c r="DN103" i="1"/>
  <c r="DP103" i="1"/>
  <c r="DO103" i="1"/>
  <c r="DM103" i="1"/>
  <c r="DU103" i="1"/>
  <c r="A103" i="7" s="1"/>
  <c r="A100" i="11" s="1"/>
  <c r="DL135" i="1"/>
  <c r="DN135" i="1"/>
  <c r="DP135" i="1"/>
  <c r="DO135" i="1"/>
  <c r="DM135" i="1"/>
  <c r="DU135" i="1"/>
  <c r="A135" i="7" s="1"/>
  <c r="A132" i="11" s="1"/>
  <c r="DM259" i="1"/>
  <c r="DO259" i="1"/>
  <c r="DN259" i="1"/>
  <c r="DP259" i="1"/>
  <c r="DL259" i="1"/>
  <c r="DU259" i="1"/>
  <c r="A259" i="7" s="1"/>
  <c r="A256" i="11" s="1"/>
  <c r="DL341" i="1"/>
  <c r="DN341" i="1"/>
  <c r="DP341" i="1"/>
  <c r="DO341" i="1"/>
  <c r="DM341" i="1"/>
  <c r="DU341" i="1"/>
  <c r="A341" i="7" s="1"/>
  <c r="DL365" i="1"/>
  <c r="DN365" i="1"/>
  <c r="DP365" i="1"/>
  <c r="DM365" i="1"/>
  <c r="DU365" i="1"/>
  <c r="A365" i="7" s="1"/>
  <c r="A362" i="11" s="1"/>
  <c r="DO365" i="1"/>
  <c r="DL387" i="1"/>
  <c r="DN387" i="1"/>
  <c r="DP387" i="1"/>
  <c r="DM387" i="1"/>
  <c r="DU387" i="1"/>
  <c r="A387" i="7" s="1"/>
  <c r="DO387" i="1"/>
  <c r="DL595" i="1"/>
  <c r="DN595" i="1"/>
  <c r="DP595" i="1"/>
  <c r="DO595" i="1"/>
  <c r="DM595" i="1"/>
  <c r="DU595" i="1"/>
  <c r="A595" i="7" s="1"/>
  <c r="A592" i="11" s="1"/>
  <c r="DL586" i="1"/>
  <c r="DN586" i="1"/>
  <c r="DP586" i="1"/>
  <c r="DO586" i="1"/>
  <c r="DM586" i="1"/>
  <c r="DU586" i="1"/>
  <c r="A586" i="7" s="1"/>
  <c r="A583" i="11" s="1"/>
  <c r="DL660" i="1"/>
  <c r="DN660" i="1"/>
  <c r="DP660" i="1"/>
  <c r="DO660" i="1"/>
  <c r="DM660" i="1"/>
  <c r="DU660" i="1"/>
  <c r="A660" i="7" s="1"/>
  <c r="A657" i="11" s="1"/>
  <c r="DM207" i="1"/>
  <c r="DO207" i="1"/>
  <c r="DN207" i="1"/>
  <c r="DP207" i="1"/>
  <c r="DL207" i="1"/>
  <c r="DU207" i="1"/>
  <c r="A207" i="7" s="1"/>
  <c r="A204" i="11" s="1"/>
  <c r="DM235" i="1"/>
  <c r="DO235" i="1"/>
  <c r="DN235" i="1"/>
  <c r="DP235" i="1"/>
  <c r="DL235" i="1"/>
  <c r="DU235" i="1"/>
  <c r="A235" i="7" s="1"/>
  <c r="A232" i="11" s="1"/>
  <c r="DL279" i="1"/>
  <c r="DN279" i="1"/>
  <c r="DP279" i="1"/>
  <c r="DO279" i="1"/>
  <c r="DM279" i="1"/>
  <c r="DU279" i="1"/>
  <c r="A279" i="7" s="1"/>
  <c r="DL275" i="1"/>
  <c r="DN275" i="1"/>
  <c r="DP275" i="1"/>
  <c r="DO275" i="1"/>
  <c r="DM275" i="1"/>
  <c r="DU275" i="1"/>
  <c r="A275" i="7" s="1"/>
  <c r="A272" i="11" s="1"/>
  <c r="DL278" i="1"/>
  <c r="DN278" i="1"/>
  <c r="DP278" i="1"/>
  <c r="DO278" i="1"/>
  <c r="DM278" i="1"/>
  <c r="DU278" i="1"/>
  <c r="A278" i="7" s="1"/>
  <c r="A275" i="11" s="1"/>
  <c r="DL515" i="1"/>
  <c r="DN515" i="1"/>
  <c r="DP515" i="1"/>
  <c r="DO515" i="1"/>
  <c r="DM515" i="1"/>
  <c r="DU515" i="1"/>
  <c r="A515" i="7" s="1"/>
  <c r="DR288" i="1"/>
  <c r="DS288" i="1" s="1"/>
  <c r="DQ227" i="1"/>
  <c r="DR331" i="1"/>
  <c r="DS331" i="1" s="1"/>
  <c r="DT296" i="1"/>
  <c r="DS296" i="1"/>
  <c r="DR589" i="1"/>
  <c r="DS589" i="1" s="1"/>
  <c r="DQ446" i="1"/>
  <c r="DT446" i="1"/>
  <c r="DS446" i="1"/>
  <c r="DR273" i="1"/>
  <c r="DS273" i="1" s="1"/>
  <c r="DR283" i="1"/>
  <c r="DR528" i="1"/>
  <c r="DS528" i="1" s="1"/>
  <c r="DS70" i="1"/>
  <c r="DT70" i="1"/>
  <c r="DQ70" i="1"/>
  <c r="DR141" i="1"/>
  <c r="DS141" i="1" s="1"/>
  <c r="DR301" i="1"/>
  <c r="DS301" i="1" s="1"/>
  <c r="DT309" i="1"/>
  <c r="DS309" i="1"/>
  <c r="DR271" i="1"/>
  <c r="DS271" i="1" s="1"/>
  <c r="DR532" i="1"/>
  <c r="DS532" i="1" s="1"/>
  <c r="DS74" i="1"/>
  <c r="DQ74" i="1"/>
  <c r="DR552" i="1"/>
  <c r="DQ69" i="1"/>
  <c r="DR317" i="1"/>
  <c r="DS89" i="1"/>
  <c r="DQ51" i="1"/>
  <c r="DQ143" i="1"/>
  <c r="DR285" i="1"/>
  <c r="DS285" i="1" s="1"/>
  <c r="DR591" i="1"/>
  <c r="DS591" i="1" s="1"/>
  <c r="DQ56" i="1"/>
  <c r="DR105" i="1"/>
  <c r="DT170" i="1"/>
  <c r="DS170" i="1"/>
  <c r="DR284" i="1"/>
  <c r="DT635" i="1"/>
  <c r="DS635" i="1"/>
  <c r="DQ663" i="1"/>
  <c r="DQ213" i="1"/>
  <c r="DR604" i="1"/>
  <c r="DT575" i="1"/>
  <c r="DS575" i="1"/>
  <c r="DR543" i="1"/>
  <c r="DS543" i="1" s="1"/>
  <c r="DQ366" i="1"/>
  <c r="DR265" i="1"/>
  <c r="DQ241" i="1"/>
  <c r="DT514" i="1"/>
  <c r="DS514" i="1"/>
  <c r="DR289" i="1"/>
  <c r="DS289" i="1" s="1"/>
  <c r="DQ65" i="1"/>
  <c r="DR122" i="1"/>
  <c r="DS122" i="1" s="1"/>
  <c r="DQ29" i="1"/>
  <c r="DR516" i="1"/>
  <c r="DS516" i="1" s="1"/>
  <c r="DQ249" i="1"/>
  <c r="DR305" i="1"/>
  <c r="DT313" i="1"/>
  <c r="DS313" i="1"/>
  <c r="DT530" i="1"/>
  <c r="DS530" i="1"/>
  <c r="DR566" i="1"/>
  <c r="DT82" i="1"/>
  <c r="DS82" i="1"/>
  <c r="DR333" i="1"/>
  <c r="DQ361" i="1"/>
  <c r="DR488" i="1"/>
  <c r="DQ364" i="1"/>
  <c r="DQ55" i="1"/>
  <c r="DR139" i="1"/>
  <c r="DS139" i="1" s="1"/>
  <c r="DQ147" i="1"/>
  <c r="DT147" i="1"/>
  <c r="DS147" i="1"/>
  <c r="DS256" i="1"/>
  <c r="DT256" i="1"/>
  <c r="DR291" i="1"/>
  <c r="DS291" i="1" s="1"/>
  <c r="DT470" i="1"/>
  <c r="DS470" i="1"/>
  <c r="DQ146" i="1"/>
  <c r="DR597" i="1"/>
  <c r="DS597" i="1" s="1"/>
  <c r="DQ58" i="1"/>
  <c r="DR109" i="1"/>
  <c r="DR547" i="1"/>
  <c r="DT641" i="1"/>
  <c r="DS641" i="1"/>
  <c r="A284" i="11" l="1"/>
  <c r="C296" i="8"/>
  <c r="A646" i="11"/>
  <c r="C658" i="8"/>
  <c r="A438" i="11"/>
  <c r="C450" i="8"/>
  <c r="A391" i="11"/>
  <c r="C403" i="8"/>
  <c r="A516" i="11"/>
  <c r="C528" i="8"/>
  <c r="A223" i="11"/>
  <c r="C235" i="8"/>
  <c r="A226" i="11"/>
  <c r="C238" i="8"/>
  <c r="A239" i="11"/>
  <c r="C251" i="8"/>
  <c r="A231" i="11"/>
  <c r="C243" i="8"/>
  <c r="A659" i="11"/>
  <c r="C671" i="8"/>
  <c r="A408" i="11"/>
  <c r="C420" i="8"/>
  <c r="A432" i="11"/>
  <c r="C444" i="8"/>
  <c r="A392" i="11"/>
  <c r="C404" i="8"/>
  <c r="A415" i="11"/>
  <c r="C427" i="8"/>
  <c r="A406" i="11"/>
  <c r="C418" i="8"/>
  <c r="A5" i="11"/>
  <c r="C17" i="8"/>
  <c r="A545" i="11"/>
  <c r="C557" i="8"/>
  <c r="A331" i="11"/>
  <c r="C343" i="8"/>
  <c r="A254" i="11"/>
  <c r="C266" i="8"/>
  <c r="A661" i="11"/>
  <c r="C673" i="8"/>
  <c r="A640" i="11"/>
  <c r="C652" i="8"/>
  <c r="A350" i="11"/>
  <c r="C362" i="8"/>
  <c r="A266" i="11"/>
  <c r="C278" i="8"/>
  <c r="A569" i="11"/>
  <c r="C581" i="8"/>
  <c r="A554" i="11"/>
  <c r="C566" i="8"/>
  <c r="A384" i="11"/>
  <c r="C396" i="8"/>
  <c r="A399" i="11"/>
  <c r="C411" i="8"/>
  <c r="A152" i="11"/>
  <c r="C164" i="8"/>
  <c r="A483" i="11"/>
  <c r="C495" i="8"/>
  <c r="A400" i="11"/>
  <c r="C412" i="8"/>
  <c r="A147" i="11"/>
  <c r="C159" i="8"/>
  <c r="A25" i="11"/>
  <c r="C37" i="8"/>
  <c r="A463" i="11"/>
  <c r="C475" i="8"/>
  <c r="A455" i="11"/>
  <c r="C467" i="8"/>
  <c r="A639" i="11"/>
  <c r="C651" i="8"/>
  <c r="A429" i="11"/>
  <c r="C441" i="8"/>
  <c r="A388" i="11"/>
  <c r="C400" i="8"/>
  <c r="A381" i="11"/>
  <c r="C393" i="8"/>
  <c r="A378" i="11"/>
  <c r="C390" i="8"/>
  <c r="A150" i="11"/>
  <c r="C162" i="8"/>
  <c r="A151" i="11"/>
  <c r="C163" i="8"/>
  <c r="A374" i="11"/>
  <c r="C386" i="8"/>
  <c r="A420" i="11"/>
  <c r="C432" i="8"/>
  <c r="A418" i="11"/>
  <c r="C430" i="8"/>
  <c r="A385" i="11"/>
  <c r="C397" i="8"/>
  <c r="A397" i="11"/>
  <c r="C409" i="8"/>
  <c r="A474" i="11"/>
  <c r="C486" i="8"/>
  <c r="A436" i="11"/>
  <c r="C448" i="8"/>
  <c r="A512" i="11"/>
  <c r="C524" i="8"/>
  <c r="A464" i="11"/>
  <c r="C476" i="8"/>
  <c r="A200" i="11"/>
  <c r="C212" i="8"/>
  <c r="A347" i="11"/>
  <c r="C359" i="8"/>
  <c r="A577" i="11"/>
  <c r="C589" i="8"/>
  <c r="A454" i="11"/>
  <c r="C466" i="8"/>
  <c r="A346" i="11"/>
  <c r="C358" i="8"/>
  <c r="A613" i="11"/>
  <c r="C625" i="8"/>
  <c r="A218" i="11"/>
  <c r="C230" i="8"/>
  <c r="A191" i="11"/>
  <c r="C203" i="8"/>
  <c r="A63" i="11"/>
  <c r="C75" i="8"/>
  <c r="A44" i="11"/>
  <c r="C56" i="8"/>
  <c r="A38" i="11"/>
  <c r="C50" i="8"/>
  <c r="A320" i="11"/>
  <c r="C332" i="8"/>
  <c r="A509" i="11"/>
  <c r="C521" i="8"/>
  <c r="A263" i="11"/>
  <c r="C275" i="8"/>
  <c r="A634" i="11"/>
  <c r="C646" i="8"/>
  <c r="A606" i="11"/>
  <c r="C618" i="8"/>
  <c r="A227" i="11"/>
  <c r="C239" i="8"/>
  <c r="A348" i="11"/>
  <c r="C360" i="8"/>
  <c r="A579" i="11"/>
  <c r="C591" i="8"/>
  <c r="A503" i="11"/>
  <c r="C515" i="8"/>
  <c r="A602" i="11"/>
  <c r="C614" i="8"/>
  <c r="A508" i="11"/>
  <c r="C520" i="8"/>
  <c r="A88" i="11"/>
  <c r="C100" i="8"/>
  <c r="A336" i="11"/>
  <c r="C348" i="8"/>
  <c r="A92" i="11"/>
  <c r="C104" i="8"/>
  <c r="A507" i="11"/>
  <c r="C519" i="8"/>
  <c r="A532" i="11"/>
  <c r="C544" i="8"/>
  <c r="A98" i="11"/>
  <c r="C110" i="8"/>
  <c r="A327" i="11"/>
  <c r="C339" i="8"/>
  <c r="A538" i="11"/>
  <c r="C550" i="8"/>
  <c r="A500" i="11"/>
  <c r="C512" i="8"/>
  <c r="A341" i="11"/>
  <c r="C353" i="8"/>
  <c r="A228" i="11"/>
  <c r="C240" i="8"/>
  <c r="A201" i="11"/>
  <c r="C213" i="8"/>
  <c r="A600" i="11"/>
  <c r="C612" i="8"/>
  <c r="A9" i="11"/>
  <c r="C21" i="8"/>
  <c r="A449" i="11"/>
  <c r="C461" i="8"/>
  <c r="A472" i="11"/>
  <c r="C484" i="8"/>
  <c r="A389" i="11"/>
  <c r="C401" i="8"/>
  <c r="A141" i="11"/>
  <c r="C153" i="8"/>
  <c r="A480" i="11"/>
  <c r="C492" i="8"/>
  <c r="A375" i="11"/>
  <c r="C387" i="8"/>
  <c r="A425" i="11"/>
  <c r="C437" i="8"/>
  <c r="A148" i="11"/>
  <c r="C160" i="8"/>
  <c r="A457" i="11"/>
  <c r="C469" i="8"/>
  <c r="A145" i="11"/>
  <c r="C157" i="8"/>
  <c r="A624" i="11"/>
  <c r="C636" i="8"/>
  <c r="A4" i="11"/>
  <c r="C16" i="8"/>
  <c r="A155" i="11"/>
  <c r="C167" i="8"/>
  <c r="A91" i="11"/>
  <c r="C103" i="8"/>
  <c r="A276" i="11"/>
  <c r="C288" i="8"/>
  <c r="A338" i="11"/>
  <c r="C350" i="8"/>
  <c r="A524" i="11"/>
  <c r="C536" i="8"/>
  <c r="A581" i="11"/>
  <c r="C593" i="8"/>
  <c r="A496" i="11"/>
  <c r="C508" i="8"/>
  <c r="A230" i="11"/>
  <c r="C242" i="8"/>
  <c r="A477" i="11"/>
  <c r="C489" i="8"/>
  <c r="A343" i="11"/>
  <c r="C355" i="8"/>
  <c r="A166" i="11"/>
  <c r="C178" i="8"/>
  <c r="A534" i="11"/>
  <c r="C546" i="8"/>
  <c r="A502" i="11"/>
  <c r="C514" i="8"/>
  <c r="A470" i="11"/>
  <c r="C482" i="8"/>
  <c r="A42" i="11"/>
  <c r="C54" i="8"/>
  <c r="A115" i="11"/>
  <c r="C127" i="8"/>
  <c r="A515" i="11"/>
  <c r="C527" i="8"/>
  <c r="A137" i="11"/>
  <c r="C149" i="8"/>
  <c r="A345" i="11"/>
  <c r="C357" i="8"/>
  <c r="A189" i="11"/>
  <c r="C201" i="8"/>
  <c r="A46" i="11"/>
  <c r="C58" i="8"/>
  <c r="A337" i="11"/>
  <c r="C349" i="8"/>
  <c r="A234" i="11"/>
  <c r="C246" i="8"/>
  <c r="A41" i="11"/>
  <c r="C53" i="8"/>
  <c r="A539" i="11"/>
  <c r="C551" i="8"/>
  <c r="A567" i="11"/>
  <c r="C579" i="8"/>
  <c r="A323" i="11"/>
  <c r="C335" i="8"/>
  <c r="A59" i="11"/>
  <c r="C71" i="8"/>
  <c r="A489" i="11"/>
  <c r="C501" i="8"/>
  <c r="A479" i="11"/>
  <c r="C491" i="8"/>
  <c r="A571" i="11"/>
  <c r="C583" i="8"/>
  <c r="A101" i="11"/>
  <c r="C113" i="8"/>
  <c r="A611" i="11"/>
  <c r="C623" i="8"/>
  <c r="A452" i="11"/>
  <c r="C464" i="8"/>
  <c r="A90" i="11"/>
  <c r="C102" i="8"/>
  <c r="A649" i="11"/>
  <c r="C661" i="8"/>
  <c r="A217" i="11"/>
  <c r="C229" i="8"/>
  <c r="A597" i="11"/>
  <c r="C609" i="8"/>
  <c r="A87" i="11"/>
  <c r="C99" i="8"/>
  <c r="A340" i="11"/>
  <c r="C352" i="8"/>
  <c r="A225" i="11"/>
  <c r="C237" i="8"/>
  <c r="A506" i="11"/>
  <c r="C518" i="8"/>
  <c r="DS92" i="1"/>
  <c r="DS333" i="1"/>
  <c r="DS284" i="1"/>
  <c r="DS552" i="1"/>
  <c r="DN6" i="1"/>
  <c r="DL6" i="1"/>
  <c r="E6" i="4" s="1"/>
  <c r="DS109" i="1"/>
  <c r="DU6" i="1"/>
  <c r="DR444" i="1"/>
  <c r="DS345" i="1"/>
  <c r="DR406" i="1"/>
  <c r="DS406" i="1" s="1"/>
  <c r="DR483" i="1"/>
  <c r="DQ567" i="1"/>
  <c r="DS81" i="1"/>
  <c r="DP6" i="1"/>
  <c r="DO6" i="1"/>
  <c r="DS488" i="1"/>
  <c r="DS566" i="1"/>
  <c r="DS65" i="1"/>
  <c r="DS51" i="1"/>
  <c r="DR464" i="1"/>
  <c r="DR371" i="1"/>
  <c r="DS59" i="1"/>
  <c r="DR196" i="1"/>
  <c r="DS196" i="1" s="1"/>
  <c r="DQ267" i="1"/>
  <c r="DQ95" i="1"/>
  <c r="DR258" i="1"/>
  <c r="DR424" i="1"/>
  <c r="DR83" i="1"/>
  <c r="DS321" i="1"/>
  <c r="DR71" i="1"/>
  <c r="DS71" i="1" s="1"/>
  <c r="DR42" i="1"/>
  <c r="DS42" i="1" s="1"/>
  <c r="DR229" i="1"/>
  <c r="DS229" i="1" s="1"/>
  <c r="DQ474" i="1"/>
  <c r="DQ519" i="1"/>
  <c r="DR194" i="1"/>
  <c r="DS194" i="1" s="1"/>
  <c r="DQ498" i="1"/>
  <c r="DQ613" i="1"/>
  <c r="DQ539" i="1"/>
  <c r="DR198" i="1"/>
  <c r="DS198" i="1" s="1"/>
  <c r="DR368" i="1"/>
  <c r="DS368" i="1" s="1"/>
  <c r="DR389" i="1"/>
  <c r="DS315" i="1"/>
  <c r="DR405" i="1"/>
  <c r="DR8" i="1"/>
  <c r="DS8" i="1" s="1"/>
  <c r="DR13" i="1"/>
  <c r="DS13" i="1" s="1"/>
  <c r="DR356" i="1"/>
  <c r="DR192" i="1"/>
  <c r="DR244" i="1"/>
  <c r="DS244" i="1" s="1"/>
  <c r="DR231" i="1"/>
  <c r="DS231" i="1" s="1"/>
  <c r="DR259" i="1"/>
  <c r="DR362" i="1"/>
  <c r="DR12" i="1"/>
  <c r="DS12" i="1" s="1"/>
  <c r="DR661" i="1"/>
  <c r="DS661" i="1" s="1"/>
  <c r="DR625" i="1"/>
  <c r="DS625" i="1" s="1"/>
  <c r="DR14" i="1"/>
  <c r="DS55" i="1"/>
  <c r="DS241" i="1"/>
  <c r="DS366" i="1"/>
  <c r="DS143" i="1"/>
  <c r="DR200" i="1"/>
  <c r="DQ350" i="1"/>
  <c r="DQ580" i="1"/>
  <c r="DR208" i="1"/>
  <c r="DQ662" i="1"/>
  <c r="DQ606" i="1"/>
  <c r="DQ500" i="1"/>
  <c r="DQ274" i="1"/>
  <c r="DR214" i="1"/>
  <c r="DQ521" i="1"/>
  <c r="DQ489" i="1"/>
  <c r="DQ457" i="1"/>
  <c r="DQ487" i="1"/>
  <c r="DQ179" i="1"/>
  <c r="DQ102" i="1"/>
  <c r="DQ320" i="1"/>
  <c r="DR224" i="1"/>
  <c r="DS224" i="1" s="1"/>
  <c r="DQ124" i="1"/>
  <c r="DQ192" i="1"/>
  <c r="DQ125" i="1"/>
  <c r="DQ576" i="1"/>
  <c r="DR31" i="1"/>
  <c r="DS31" i="1" s="1"/>
  <c r="DQ338" i="1"/>
  <c r="DQ129" i="1"/>
  <c r="DQ592" i="1"/>
  <c r="DQ112" i="1"/>
  <c r="DQ582" i="1"/>
  <c r="DR151" i="1"/>
  <c r="DS151" i="1" s="1"/>
  <c r="DR21" i="1"/>
  <c r="DS21" i="1" s="1"/>
  <c r="DR189" i="1"/>
  <c r="DS189" i="1" s="1"/>
  <c r="DQ244" i="1"/>
  <c r="DQ258" i="1"/>
  <c r="DQ607" i="1"/>
  <c r="DQ541" i="1"/>
  <c r="DQ294" i="1"/>
  <c r="DR228" i="1"/>
  <c r="DS228" i="1" s="1"/>
  <c r="DR204" i="1"/>
  <c r="DS204" i="1" s="1"/>
  <c r="DR157" i="1"/>
  <c r="DS157" i="1" s="1"/>
  <c r="E7" i="4"/>
  <c r="E8" i="4"/>
  <c r="E11" i="4"/>
  <c r="E10" i="4"/>
  <c r="E9" i="4"/>
  <c r="DQ660" i="1"/>
  <c r="DQ595" i="1"/>
  <c r="DQ79" i="1"/>
  <c r="DR63" i="1"/>
  <c r="DS63" i="1" s="1"/>
  <c r="DR17" i="1"/>
  <c r="DS17" i="1" s="1"/>
  <c r="DQ123" i="1"/>
  <c r="DR262" i="1"/>
  <c r="DS262" i="1" s="1"/>
  <c r="DQ588" i="1"/>
  <c r="DQ322" i="1"/>
  <c r="DQ312" i="1"/>
  <c r="DQ292" i="1"/>
  <c r="DR254" i="1"/>
  <c r="DS254" i="1" s="1"/>
  <c r="DQ463" i="1"/>
  <c r="DQ200" i="1"/>
  <c r="DQ121" i="1"/>
  <c r="DQ564" i="1"/>
  <c r="DQ593" i="1"/>
  <c r="DQ335" i="1"/>
  <c r="DR206" i="1"/>
  <c r="DS206" i="1" s="1"/>
  <c r="DR202" i="1"/>
  <c r="DR246" i="1"/>
  <c r="DR188" i="1"/>
  <c r="DS188" i="1" s="1"/>
  <c r="DR60" i="1"/>
  <c r="DQ577" i="1"/>
  <c r="DQ535" i="1"/>
  <c r="DQ332" i="1"/>
  <c r="DQ282" i="1"/>
  <c r="DR220" i="1"/>
  <c r="DQ325" i="1"/>
  <c r="DQ302" i="1"/>
  <c r="DR248" i="1"/>
  <c r="DR46" i="1"/>
  <c r="DR253" i="1"/>
  <c r="DQ196" i="1"/>
  <c r="DR235" i="1"/>
  <c r="DS235" i="1" s="1"/>
  <c r="DR416" i="1"/>
  <c r="DR205" i="1"/>
  <c r="DS205" i="1" s="1"/>
  <c r="DR53" i="1"/>
  <c r="DS53" i="1" s="1"/>
  <c r="DR427" i="1"/>
  <c r="DS427" i="1" s="1"/>
  <c r="DR411" i="1"/>
  <c r="DR433" i="1"/>
  <c r="DR452" i="1"/>
  <c r="DS452" i="1" s="1"/>
  <c r="DR156" i="1"/>
  <c r="DS156" i="1" s="1"/>
  <c r="DR68" i="1"/>
  <c r="DS68" i="1" s="1"/>
  <c r="DR215" i="1"/>
  <c r="DS215" i="1" s="1"/>
  <c r="DR11" i="1"/>
  <c r="DR425" i="1"/>
  <c r="DR412" i="1"/>
  <c r="DS412" i="1" s="1"/>
  <c r="DR397" i="1"/>
  <c r="DR399" i="1"/>
  <c r="DR454" i="1"/>
  <c r="DR47" i="1"/>
  <c r="DR41" i="1"/>
  <c r="DS41" i="1" s="1"/>
  <c r="DR144" i="1"/>
  <c r="DS144" i="1" s="1"/>
  <c r="DR380" i="1"/>
  <c r="DR393" i="1"/>
  <c r="DR640" i="1"/>
  <c r="DS640" i="1" s="1"/>
  <c r="DR16" i="1"/>
  <c r="DR223" i="1"/>
  <c r="DR460" i="1"/>
  <c r="DR409" i="1"/>
  <c r="DS409" i="1" s="1"/>
  <c r="DR7" i="1"/>
  <c r="DS7" i="1" s="1"/>
  <c r="DR440" i="1"/>
  <c r="DR197" i="1"/>
  <c r="DS197" i="1" s="1"/>
  <c r="DR629" i="1"/>
  <c r="DR23" i="1"/>
  <c r="DR159" i="1"/>
  <c r="DS159" i="1" s="1"/>
  <c r="DR251" i="1"/>
  <c r="DR431" i="1"/>
  <c r="DR401" i="1"/>
  <c r="DR475" i="1"/>
  <c r="DR372" i="1"/>
  <c r="DS372" i="1" s="1"/>
  <c r="DR221" i="1"/>
  <c r="DR162" i="1"/>
  <c r="DS162" i="1" s="1"/>
  <c r="DR37" i="1"/>
  <c r="DS37" i="1" s="1"/>
  <c r="DR145" i="1"/>
  <c r="DR418" i="1"/>
  <c r="DS418" i="1" s="1"/>
  <c r="DR358" i="1"/>
  <c r="DS358" i="1" s="1"/>
  <c r="DR195" i="1"/>
  <c r="DS195" i="1" s="1"/>
  <c r="DR148" i="1"/>
  <c r="DS148" i="1" s="1"/>
  <c r="DR653" i="1"/>
  <c r="DS363" i="1"/>
  <c r="DS385" i="1"/>
  <c r="DS364" i="1"/>
  <c r="DS105" i="1"/>
  <c r="DQ608" i="1"/>
  <c r="DR623" i="1"/>
  <c r="DS623" i="1" s="1"/>
  <c r="DR217" i="1"/>
  <c r="DS217" i="1" s="1"/>
  <c r="DQ94" i="1"/>
  <c r="DR398" i="1"/>
  <c r="DS398" i="1" s="1"/>
  <c r="DR484" i="1"/>
  <c r="DR34" i="1"/>
  <c r="DS34" i="1" s="1"/>
  <c r="DR199" i="1"/>
  <c r="DS199" i="1" s="1"/>
  <c r="DQ594" i="1"/>
  <c r="DR435" i="1"/>
  <c r="DR22" i="1"/>
  <c r="DS22" i="1" s="1"/>
  <c r="DQ202" i="1"/>
  <c r="DR450" i="1"/>
  <c r="DR395" i="1"/>
  <c r="DS395" i="1" s="1"/>
  <c r="DR210" i="1"/>
  <c r="DS210" i="1" s="1"/>
  <c r="DR252" i="1"/>
  <c r="DR236" i="1"/>
  <c r="DQ520" i="1"/>
  <c r="DQ632" i="1"/>
  <c r="DQ558" i="1"/>
  <c r="DR469" i="1"/>
  <c r="DR392" i="1"/>
  <c r="DS392" i="1" s="1"/>
  <c r="DR66" i="1"/>
  <c r="DR75" i="1"/>
  <c r="DR191" i="1"/>
  <c r="DS191" i="1" s="1"/>
  <c r="DR80" i="1"/>
  <c r="DS80" i="1" s="1"/>
  <c r="DR379" i="1"/>
  <c r="DR638" i="1"/>
  <c r="DR72" i="1"/>
  <c r="DQ502" i="1"/>
  <c r="DR226" i="1"/>
  <c r="DS226" i="1" s="1"/>
  <c r="DQ126" i="1"/>
  <c r="DQ637" i="1"/>
  <c r="DQ180" i="1"/>
  <c r="DR218" i="1"/>
  <c r="DQ609" i="1"/>
  <c r="DR378" i="1"/>
  <c r="DS378" i="1" s="1"/>
  <c r="DR428" i="1"/>
  <c r="DQ506" i="1"/>
  <c r="DQ316" i="1"/>
  <c r="DR360" i="1"/>
  <c r="DR245" i="1"/>
  <c r="DS245" i="1" s="1"/>
  <c r="DR357" i="1"/>
  <c r="DS357" i="1" s="1"/>
  <c r="DR242" i="1"/>
  <c r="DS242" i="1" s="1"/>
  <c r="DR374" i="1"/>
  <c r="DS374" i="1" s="1"/>
  <c r="DR414" i="1"/>
  <c r="DR209" i="1"/>
  <c r="DS209" i="1" s="1"/>
  <c r="DR627" i="1"/>
  <c r="DS627" i="1" s="1"/>
  <c r="DR375" i="1"/>
  <c r="DR264" i="1"/>
  <c r="DR422" i="1"/>
  <c r="DS422" i="1" s="1"/>
  <c r="DR448" i="1"/>
  <c r="DS448" i="1" s="1"/>
  <c r="DR158" i="1"/>
  <c r="DS158" i="1" s="1"/>
  <c r="DR387" i="1"/>
  <c r="DR365" i="1"/>
  <c r="DR437" i="1"/>
  <c r="DS437" i="1" s="1"/>
  <c r="DR40" i="1"/>
  <c r="DS40" i="1" s="1"/>
  <c r="DR20" i="1"/>
  <c r="DS20" i="1" s="1"/>
  <c r="DR261" i="1"/>
  <c r="DR15" i="1"/>
  <c r="DS15" i="1" s="1"/>
  <c r="DR419" i="1"/>
  <c r="DR429" i="1"/>
  <c r="DR657" i="1"/>
  <c r="DS657" i="1" s="1"/>
  <c r="DR150" i="1"/>
  <c r="DS150" i="1" s="1"/>
  <c r="DR441" i="1"/>
  <c r="DS441" i="1" s="1"/>
  <c r="DR376" i="1"/>
  <c r="DS376" i="1" s="1"/>
  <c r="DR257" i="1"/>
  <c r="DS257" i="1" s="1"/>
  <c r="DR45" i="1"/>
  <c r="DS45" i="1" s="1"/>
  <c r="DR415" i="1"/>
  <c r="DS415" i="1" s="1"/>
  <c r="DR407" i="1"/>
  <c r="DR443" i="1"/>
  <c r="DR471" i="1"/>
  <c r="DS471" i="1" s="1"/>
  <c r="DR190" i="1"/>
  <c r="DR49" i="1"/>
  <c r="DR417" i="1"/>
  <c r="DR390" i="1"/>
  <c r="DS390" i="1" s="1"/>
  <c r="DR647" i="1"/>
  <c r="DR142" i="1"/>
  <c r="DS142" i="1" s="1"/>
  <c r="DR479" i="1"/>
  <c r="DR237" i="1"/>
  <c r="DS237" i="1" s="1"/>
  <c r="DR44" i="1"/>
  <c r="DS44" i="1" s="1"/>
  <c r="DR24" i="1"/>
  <c r="DS24" i="1" s="1"/>
  <c r="DR243" i="1"/>
  <c r="DR434" i="1"/>
  <c r="DR250" i="1"/>
  <c r="DR659" i="1"/>
  <c r="DS659" i="1" s="1"/>
  <c r="DR619" i="1"/>
  <c r="DS619" i="1" s="1"/>
  <c r="DR382" i="1"/>
  <c r="DS382" i="1" s="1"/>
  <c r="DR665" i="1"/>
  <c r="DR230" i="1"/>
  <c r="DS230" i="1" s="1"/>
  <c r="DR193" i="1"/>
  <c r="DR240" i="1"/>
  <c r="DS240" i="1" s="1"/>
  <c r="DR408" i="1"/>
  <c r="DR370" i="1"/>
  <c r="DR423" i="1"/>
  <c r="DS423" i="1" s="1"/>
  <c r="DR456" i="1"/>
  <c r="DR413" i="1"/>
  <c r="DR260" i="1"/>
  <c r="DS260" i="1" s="1"/>
  <c r="DR234" i="1"/>
  <c r="DS234" i="1" s="1"/>
  <c r="DR26" i="1"/>
  <c r="DS26" i="1" s="1"/>
  <c r="DR207" i="1"/>
  <c r="DR219" i="1"/>
  <c r="DR239" i="1"/>
  <c r="DS239" i="1" s="1"/>
  <c r="DR335" i="1"/>
  <c r="DR203" i="1"/>
  <c r="DS203" i="1" s="1"/>
  <c r="DR403" i="1"/>
  <c r="DS403" i="1" s="1"/>
  <c r="DR28" i="1"/>
  <c r="DS28" i="1" s="1"/>
  <c r="DR152" i="1"/>
  <c r="DS152" i="1" s="1"/>
  <c r="DR76" i="1"/>
  <c r="DR369" i="1"/>
  <c r="DR466" i="1"/>
  <c r="DS466" i="1" s="1"/>
  <c r="DR458" i="1"/>
  <c r="DR36" i="1"/>
  <c r="DS36" i="1" s="1"/>
  <c r="DR54" i="1"/>
  <c r="DR201" i="1"/>
  <c r="DR359" i="1"/>
  <c r="DR642" i="1"/>
  <c r="DS642" i="1" s="1"/>
  <c r="DR432" i="1"/>
  <c r="DS432" i="1" s="1"/>
  <c r="DR404" i="1"/>
  <c r="DR247" i="1"/>
  <c r="DR255" i="1"/>
  <c r="DS255" i="1" s="1"/>
  <c r="DR33" i="1"/>
  <c r="DS33" i="1" s="1"/>
  <c r="DR410" i="1"/>
  <c r="DR391" i="1"/>
  <c r="DS391" i="1" s="1"/>
  <c r="DR52" i="1"/>
  <c r="DR211" i="1"/>
  <c r="DS211" i="1" s="1"/>
  <c r="DR64" i="1"/>
  <c r="DR384" i="1"/>
  <c r="DS384" i="1" s="1"/>
  <c r="DR62" i="1"/>
  <c r="DR381" i="1"/>
  <c r="DR187" i="1"/>
  <c r="DS187" i="1" s="1"/>
  <c r="DR35" i="1"/>
  <c r="DS35" i="1" s="1"/>
  <c r="DR426" i="1"/>
  <c r="DR438" i="1"/>
  <c r="DR153" i="1"/>
  <c r="DS153" i="1" s="1"/>
  <c r="DR481" i="1"/>
  <c r="DR645" i="1"/>
  <c r="DS645" i="1" s="1"/>
  <c r="DR154" i="1"/>
  <c r="DR442" i="1"/>
  <c r="DR383" i="1"/>
  <c r="DR67" i="1"/>
  <c r="DR377" i="1"/>
  <c r="DR421" i="1"/>
  <c r="DS421" i="1" s="1"/>
  <c r="DR48" i="1"/>
  <c r="DR388" i="1"/>
  <c r="DS388" i="1" s="1"/>
  <c r="DR38" i="1"/>
  <c r="DS38" i="1" s="1"/>
  <c r="DR394" i="1"/>
  <c r="DS394" i="1" s="1"/>
  <c r="DR161" i="1"/>
  <c r="DR27" i="1"/>
  <c r="DR430" i="1"/>
  <c r="DS430" i="1" s="1"/>
  <c r="DR400" i="1"/>
  <c r="DR462" i="1"/>
  <c r="DR477" i="1"/>
  <c r="DS477" i="1" s="1"/>
  <c r="DR445" i="1"/>
  <c r="DS445" i="1" s="1"/>
  <c r="DR439" i="1"/>
  <c r="DR386" i="1"/>
  <c r="DR373" i="1"/>
  <c r="DQ472" i="1"/>
  <c r="DQ515" i="1"/>
  <c r="DQ275" i="1"/>
  <c r="DQ103" i="1"/>
  <c r="DQ476" i="1"/>
  <c r="DQ402" i="1"/>
  <c r="DQ624" i="1"/>
  <c r="DQ306" i="1"/>
  <c r="DQ136" i="1"/>
  <c r="DQ155" i="1"/>
  <c r="DQ467" i="1"/>
  <c r="DQ636" i="1"/>
  <c r="DQ254" i="1"/>
  <c r="DQ32" i="1"/>
  <c r="DQ277" i="1"/>
  <c r="DQ272" i="1"/>
  <c r="DQ108" i="1"/>
  <c r="DQ182" i="1"/>
  <c r="DQ178" i="1"/>
  <c r="DQ349" i="1"/>
  <c r="DQ630" i="1"/>
  <c r="DQ616" i="1"/>
  <c r="DQ571" i="1"/>
  <c r="DQ533" i="1"/>
  <c r="DQ585" i="1"/>
  <c r="DQ246" i="1"/>
  <c r="DQ628" i="1"/>
  <c r="DQ583" i="1"/>
  <c r="DQ224" i="1"/>
  <c r="DQ329" i="1"/>
  <c r="DQ287" i="1"/>
  <c r="DQ133" i="1"/>
  <c r="DQ210" i="1"/>
  <c r="DQ490" i="1"/>
  <c r="DQ534" i="1"/>
  <c r="DQ252" i="1"/>
  <c r="DQ84" i="1"/>
  <c r="DQ248" i="1"/>
  <c r="DQ185" i="1"/>
  <c r="DQ501" i="1"/>
  <c r="DQ276" i="1"/>
  <c r="DQ113" i="1"/>
  <c r="DQ323" i="1"/>
  <c r="DQ111" i="1"/>
  <c r="DQ556" i="1"/>
  <c r="DQ618" i="1"/>
  <c r="DQ529" i="1"/>
  <c r="DQ512" i="1"/>
  <c r="DQ314" i="1"/>
  <c r="DQ266" i="1"/>
  <c r="DQ478" i="1"/>
  <c r="DQ300" i="1"/>
  <c r="DQ495" i="1"/>
  <c r="DQ351" i="1"/>
  <c r="DQ295" i="1"/>
  <c r="DQ622" i="1"/>
  <c r="DQ342" i="1"/>
  <c r="DQ596" i="1"/>
  <c r="DQ538" i="1"/>
  <c r="DQ605" i="1"/>
  <c r="DQ497" i="1"/>
  <c r="DQ465" i="1"/>
  <c r="DQ511" i="1"/>
  <c r="DQ165" i="1"/>
  <c r="DQ91" i="1"/>
  <c r="DQ339" i="1"/>
  <c r="DQ656" i="1"/>
  <c r="DQ573" i="1"/>
  <c r="DQ510" i="1"/>
  <c r="DQ523" i="1"/>
  <c r="DQ496" i="1"/>
  <c r="DQ611" i="1"/>
  <c r="DQ459" i="1"/>
  <c r="DQ188" i="1"/>
  <c r="DQ220" i="1"/>
  <c r="DQ352" i="1"/>
  <c r="DQ174" i="1"/>
  <c r="DQ127" i="1"/>
  <c r="DQ560" i="1"/>
  <c r="DQ101" i="1"/>
  <c r="DQ330" i="1"/>
  <c r="DQ228" i="1"/>
  <c r="DQ119" i="1"/>
  <c r="DQ493" i="1"/>
  <c r="DQ461" i="1"/>
  <c r="DQ503" i="1"/>
  <c r="DQ344" i="1"/>
  <c r="DQ198" i="1"/>
  <c r="DQ97" i="1"/>
  <c r="DQ603" i="1"/>
  <c r="DR275" i="1"/>
  <c r="DS275" i="1" s="1"/>
  <c r="DR595" i="1"/>
  <c r="DS595" i="1" s="1"/>
  <c r="DR476" i="1"/>
  <c r="DR608" i="1"/>
  <c r="DQ420" i="1"/>
  <c r="DR624" i="1"/>
  <c r="DS624" i="1" s="1"/>
  <c r="DQ436" i="1"/>
  <c r="DR567" i="1"/>
  <c r="DS567" i="1" s="1"/>
  <c r="DR474" i="1"/>
  <c r="DR306" i="1"/>
  <c r="DQ160" i="1"/>
  <c r="DR136" i="1"/>
  <c r="DR94" i="1"/>
  <c r="DS94" i="1" s="1"/>
  <c r="DQ649" i="1"/>
  <c r="DQ396" i="1"/>
  <c r="DQ233" i="1"/>
  <c r="DR123" i="1"/>
  <c r="DT280" i="1"/>
  <c r="DS280" i="1"/>
  <c r="DR322" i="1"/>
  <c r="DQ486" i="1"/>
  <c r="DR292" i="1"/>
  <c r="DS292" i="1" s="1"/>
  <c r="DQ225" i="1"/>
  <c r="DR463" i="1"/>
  <c r="DS200" i="1"/>
  <c r="DT200" i="1"/>
  <c r="DR564" i="1"/>
  <c r="DS564" i="1" s="1"/>
  <c r="DR593" i="1"/>
  <c r="DS593" i="1" s="1"/>
  <c r="DQ367" i="1"/>
  <c r="DQ278" i="1"/>
  <c r="DR278" i="1"/>
  <c r="DS278" i="1" s="1"/>
  <c r="DQ279" i="1"/>
  <c r="DR279" i="1"/>
  <c r="DS279" i="1" s="1"/>
  <c r="DQ235" i="1"/>
  <c r="DS207" i="1"/>
  <c r="DT207" i="1"/>
  <c r="DT660" i="1"/>
  <c r="DS660" i="1"/>
  <c r="DQ586" i="1"/>
  <c r="DR586" i="1"/>
  <c r="DS586" i="1" s="1"/>
  <c r="DQ365" i="1"/>
  <c r="DQ341" i="1"/>
  <c r="DR341" i="1"/>
  <c r="DQ259" i="1"/>
  <c r="DQ135" i="1"/>
  <c r="DR135" i="1"/>
  <c r="DR79" i="1"/>
  <c r="DS79" i="1" s="1"/>
  <c r="DQ63" i="1"/>
  <c r="DR472" i="1"/>
  <c r="DQ416" i="1"/>
  <c r="DT416" i="1"/>
  <c r="DS416" i="1"/>
  <c r="DR402" i="1"/>
  <c r="DT608" i="1"/>
  <c r="DS608" i="1"/>
  <c r="DQ527" i="1"/>
  <c r="DR527" i="1"/>
  <c r="DS527" i="1" s="1"/>
  <c r="DQ437" i="1"/>
  <c r="DR420" i="1"/>
  <c r="DS420" i="1" s="1"/>
  <c r="DQ197" i="1"/>
  <c r="DQ584" i="1"/>
  <c r="DR584" i="1"/>
  <c r="DS584" i="1" s="1"/>
  <c r="DR436" i="1"/>
  <c r="DS436" i="1" s="1"/>
  <c r="DQ623" i="1"/>
  <c r="DQ648" i="1"/>
  <c r="DR648" i="1"/>
  <c r="DS648" i="1" s="1"/>
  <c r="DQ550" i="1"/>
  <c r="DR550" i="1"/>
  <c r="DS550" i="1" s="1"/>
  <c r="DQ581" i="1"/>
  <c r="DR581" i="1"/>
  <c r="DS581" i="1" s="1"/>
  <c r="DQ464" i="1"/>
  <c r="DQ324" i="1"/>
  <c r="DR324" i="1"/>
  <c r="DT306" i="1"/>
  <c r="DS306" i="1"/>
  <c r="DQ290" i="1"/>
  <c r="DR290" i="1"/>
  <c r="DQ219" i="1"/>
  <c r="DR160" i="1"/>
  <c r="DS160" i="1" s="1"/>
  <c r="DT136" i="1"/>
  <c r="DS136" i="1"/>
  <c r="DQ217" i="1"/>
  <c r="DR155" i="1"/>
  <c r="DS155" i="1" s="1"/>
  <c r="DR649" i="1"/>
  <c r="DS649" i="1" s="1"/>
  <c r="DQ629" i="1"/>
  <c r="DT629" i="1"/>
  <c r="DS629" i="1"/>
  <c r="DQ499" i="1"/>
  <c r="DR499" i="1"/>
  <c r="DR396" i="1"/>
  <c r="DS396" i="1" s="1"/>
  <c r="DQ398" i="1"/>
  <c r="DR233" i="1"/>
  <c r="DS233" i="1" s="1"/>
  <c r="DQ280" i="1"/>
  <c r="DR280" i="1"/>
  <c r="DQ262" i="1"/>
  <c r="DR636" i="1"/>
  <c r="DS636" i="1" s="1"/>
  <c r="DT588" i="1"/>
  <c r="DS588" i="1"/>
  <c r="DQ480" i="1"/>
  <c r="DR480" i="1"/>
  <c r="DT322" i="1"/>
  <c r="DS322" i="1"/>
  <c r="DR486" i="1"/>
  <c r="DT312" i="1"/>
  <c r="DS312" i="1"/>
  <c r="DQ304" i="1"/>
  <c r="DR304" i="1"/>
  <c r="DS304" i="1" s="1"/>
  <c r="DR225" i="1"/>
  <c r="DS225" i="1" s="1"/>
  <c r="DQ20" i="1"/>
  <c r="DQ205" i="1"/>
  <c r="DR32" i="1"/>
  <c r="DS32" i="1" s="1"/>
  <c r="DT463" i="1"/>
  <c r="DS463" i="1"/>
  <c r="DQ336" i="1"/>
  <c r="DR336" i="1"/>
  <c r="DS336" i="1" s="1"/>
  <c r="DQ362" i="1"/>
  <c r="DT362" i="1"/>
  <c r="DS362" i="1"/>
  <c r="DQ346" i="1"/>
  <c r="DR346" i="1"/>
  <c r="DQ239" i="1"/>
  <c r="DQ658" i="1"/>
  <c r="DR658" i="1"/>
  <c r="DS658" i="1" s="1"/>
  <c r="DQ106" i="1"/>
  <c r="DR106" i="1"/>
  <c r="DS106" i="1" s="1"/>
  <c r="DR367" i="1"/>
  <c r="DS367" i="1" s="1"/>
  <c r="DT335" i="1"/>
  <c r="DS335" i="1"/>
  <c r="DQ303" i="1"/>
  <c r="DR303" i="1"/>
  <c r="DS261" i="1"/>
  <c r="DT261" i="1"/>
  <c r="DQ203" i="1"/>
  <c r="DQ169" i="1"/>
  <c r="DR169" i="1"/>
  <c r="DS169" i="1" s="1"/>
  <c r="DQ53" i="1"/>
  <c r="DQ206" i="1"/>
  <c r="DQ554" i="1"/>
  <c r="DR554" i="1"/>
  <c r="DQ12" i="1"/>
  <c r="DQ494" i="1"/>
  <c r="DR494" i="1"/>
  <c r="DS494" i="1" s="1"/>
  <c r="DQ602" i="1"/>
  <c r="DR602" i="1"/>
  <c r="DQ427" i="1"/>
  <c r="DQ411" i="1"/>
  <c r="DT108" i="1"/>
  <c r="DS108" i="1"/>
  <c r="DQ548" i="1"/>
  <c r="DR548" i="1"/>
  <c r="DS548" i="1" s="1"/>
  <c r="DQ484" i="1"/>
  <c r="DT484" i="1"/>
  <c r="DS484" i="1"/>
  <c r="DQ96" i="1"/>
  <c r="DR96" i="1"/>
  <c r="DQ646" i="1"/>
  <c r="DR646" i="1"/>
  <c r="DS646" i="1" s="1"/>
  <c r="DS208" i="1"/>
  <c r="DT208" i="1"/>
  <c r="DQ208" i="1"/>
  <c r="DQ86" i="1"/>
  <c r="DR86" i="1"/>
  <c r="DS86" i="1" s="1"/>
  <c r="DQ537" i="1"/>
  <c r="DR537" i="1"/>
  <c r="DS537" i="1" s="1"/>
  <c r="DQ587" i="1"/>
  <c r="DR587" i="1"/>
  <c r="DS587" i="1" s="1"/>
  <c r="DS214" i="1"/>
  <c r="DT214" i="1"/>
  <c r="DQ214" i="1"/>
  <c r="DQ134" i="1"/>
  <c r="DR134" i="1"/>
  <c r="DQ505" i="1"/>
  <c r="DR505" i="1"/>
  <c r="DQ473" i="1"/>
  <c r="DR473" i="1"/>
  <c r="DS473" i="1" s="1"/>
  <c r="DT487" i="1"/>
  <c r="DS487" i="1"/>
  <c r="DQ356" i="1"/>
  <c r="DT356" i="1"/>
  <c r="DS356" i="1"/>
  <c r="DQ334" i="1"/>
  <c r="DR334" i="1"/>
  <c r="DT182" i="1"/>
  <c r="DS182" i="1"/>
  <c r="DQ23" i="1"/>
  <c r="DT23" i="1"/>
  <c r="DS23" i="1"/>
  <c r="DQ117" i="1"/>
  <c r="DR117" i="1"/>
  <c r="DQ159" i="1"/>
  <c r="DQ34" i="1"/>
  <c r="DQ551" i="1"/>
  <c r="DR551" i="1"/>
  <c r="DS551" i="1" s="1"/>
  <c r="DQ371" i="1"/>
  <c r="DS371" i="1"/>
  <c r="DQ167" i="1"/>
  <c r="DR167" i="1"/>
  <c r="DS167" i="1" s="1"/>
  <c r="DQ199" i="1"/>
  <c r="DQ664" i="1"/>
  <c r="DR664" i="1"/>
  <c r="DS664" i="1" s="1"/>
  <c r="DQ433" i="1"/>
  <c r="DT433" i="1"/>
  <c r="DS433" i="1"/>
  <c r="DQ281" i="1"/>
  <c r="DR281" i="1"/>
  <c r="DS281" i="1" s="1"/>
  <c r="DQ251" i="1"/>
  <c r="DQ107" i="1"/>
  <c r="DR107" i="1"/>
  <c r="DQ83" i="1"/>
  <c r="DT83" i="1"/>
  <c r="DS83" i="1"/>
  <c r="DQ118" i="1"/>
  <c r="DR118" i="1"/>
  <c r="DS118" i="1" s="1"/>
  <c r="DQ431" i="1"/>
  <c r="DQ401" i="1"/>
  <c r="DT401" i="1"/>
  <c r="DS401" i="1"/>
  <c r="DQ568" i="1"/>
  <c r="DR568" i="1"/>
  <c r="DS568" i="1" s="1"/>
  <c r="DQ435" i="1"/>
  <c r="DQ562" i="1"/>
  <c r="DR562" i="1"/>
  <c r="DQ661" i="1"/>
  <c r="DQ639" i="1"/>
  <c r="DR639" i="1"/>
  <c r="DT571" i="1"/>
  <c r="DS571" i="1"/>
  <c r="DQ553" i="1"/>
  <c r="DR553" i="1"/>
  <c r="DS553" i="1" s="1"/>
  <c r="DQ518" i="1"/>
  <c r="DR518" i="1"/>
  <c r="DS518" i="1" s="1"/>
  <c r="DQ452" i="1"/>
  <c r="DQ172" i="1"/>
  <c r="DR172" i="1"/>
  <c r="DQ156" i="1"/>
  <c r="DQ140" i="1"/>
  <c r="DR140" i="1"/>
  <c r="DS140" i="1" s="1"/>
  <c r="DQ22" i="1"/>
  <c r="DQ175" i="1"/>
  <c r="DR175" i="1"/>
  <c r="DQ643" i="1"/>
  <c r="DR643" i="1"/>
  <c r="DS643" i="1" s="1"/>
  <c r="DQ625" i="1"/>
  <c r="DQ507" i="1"/>
  <c r="DR507" i="1"/>
  <c r="DQ475" i="1"/>
  <c r="DQ372" i="1"/>
  <c r="DQ68" i="1"/>
  <c r="DQ450" i="1"/>
  <c r="DT450" i="1"/>
  <c r="DS450" i="1"/>
  <c r="DQ561" i="1"/>
  <c r="DR561" i="1"/>
  <c r="DQ504" i="1"/>
  <c r="DR504" i="1"/>
  <c r="DQ395" i="1"/>
  <c r="DQ215" i="1"/>
  <c r="DS201" i="1"/>
  <c r="DT201" i="1"/>
  <c r="DT124" i="1"/>
  <c r="DS124" i="1"/>
  <c r="DQ368" i="1"/>
  <c r="DQ348" i="1"/>
  <c r="DR348" i="1"/>
  <c r="DS348" i="1" s="1"/>
  <c r="DQ190" i="1"/>
  <c r="DQ650" i="1"/>
  <c r="DR650" i="1"/>
  <c r="DQ114" i="1"/>
  <c r="DR114" i="1"/>
  <c r="DQ389" i="1"/>
  <c r="DQ311" i="1"/>
  <c r="DR311" i="1"/>
  <c r="DS311" i="1" s="1"/>
  <c r="DQ173" i="1"/>
  <c r="DR173" i="1"/>
  <c r="DS173" i="1" s="1"/>
  <c r="DT133" i="1"/>
  <c r="DS133" i="1"/>
  <c r="DQ11" i="1"/>
  <c r="DT11" i="1"/>
  <c r="DS11" i="1"/>
  <c r="DQ425" i="1"/>
  <c r="DT425" i="1"/>
  <c r="DS425" i="1"/>
  <c r="DQ412" i="1"/>
  <c r="DQ397" i="1"/>
  <c r="DS236" i="1"/>
  <c r="DT236" i="1"/>
  <c r="DQ236" i="1"/>
  <c r="DQ590" i="1"/>
  <c r="DR590" i="1"/>
  <c r="DS590" i="1" s="1"/>
  <c r="DQ399" i="1"/>
  <c r="DT399" i="1"/>
  <c r="DS399" i="1"/>
  <c r="DR84" i="1"/>
  <c r="DS84" i="1" s="1"/>
  <c r="DT558" i="1"/>
  <c r="DS558" i="1"/>
  <c r="DQ531" i="1"/>
  <c r="DR531" i="1"/>
  <c r="DS531" i="1" s="1"/>
  <c r="DQ454" i="1"/>
  <c r="DQ318" i="1"/>
  <c r="DR318" i="1"/>
  <c r="DS318" i="1" s="1"/>
  <c r="DQ221" i="1"/>
  <c r="DT302" i="1"/>
  <c r="DS302" i="1"/>
  <c r="DT185" i="1"/>
  <c r="DS185" i="1"/>
  <c r="DQ517" i="1"/>
  <c r="DR517" i="1"/>
  <c r="DT501" i="1"/>
  <c r="DS501" i="1"/>
  <c r="DQ485" i="1"/>
  <c r="DR485" i="1"/>
  <c r="DQ469" i="1"/>
  <c r="DT469" i="1"/>
  <c r="DS469" i="1"/>
  <c r="DQ453" i="1"/>
  <c r="DR453" i="1"/>
  <c r="DQ392" i="1"/>
  <c r="DQ340" i="1"/>
  <c r="DR340" i="1"/>
  <c r="DQ194" i="1"/>
  <c r="DQ176" i="1"/>
  <c r="DR176" i="1"/>
  <c r="DQ347" i="1"/>
  <c r="DR347" i="1"/>
  <c r="DQ31" i="1"/>
  <c r="DS247" i="1"/>
  <c r="DT247" i="1"/>
  <c r="DQ66" i="1"/>
  <c r="DQ355" i="1"/>
  <c r="DR355" i="1"/>
  <c r="DQ162" i="1"/>
  <c r="DQ47" i="1"/>
  <c r="DQ37" i="1"/>
  <c r="DQ75" i="1"/>
  <c r="DQ41" i="1"/>
  <c r="DQ191" i="1"/>
  <c r="DQ612" i="1"/>
  <c r="DR612" i="1"/>
  <c r="DQ80" i="1"/>
  <c r="DQ545" i="1"/>
  <c r="DR545" i="1"/>
  <c r="DQ379" i="1"/>
  <c r="DQ353" i="1"/>
  <c r="DR353" i="1"/>
  <c r="DS243" i="1"/>
  <c r="DT243" i="1"/>
  <c r="DQ87" i="1"/>
  <c r="DR87" i="1"/>
  <c r="DQ71" i="1"/>
  <c r="DQ638" i="1"/>
  <c r="DQ620" i="1"/>
  <c r="DR620" i="1"/>
  <c r="DQ424" i="1"/>
  <c r="DT424" i="1"/>
  <c r="DS424" i="1"/>
  <c r="DS72" i="1"/>
  <c r="DT72" i="1"/>
  <c r="DQ72" i="1"/>
  <c r="DQ542" i="1"/>
  <c r="DR542" i="1"/>
  <c r="DS542" i="1" s="1"/>
  <c r="DQ406" i="1"/>
  <c r="DQ181" i="1"/>
  <c r="DR181" i="1"/>
  <c r="DS181" i="1" s="1"/>
  <c r="DQ570" i="1"/>
  <c r="DR570" i="1"/>
  <c r="DS570" i="1" s="1"/>
  <c r="DS250" i="1"/>
  <c r="DT250" i="1"/>
  <c r="DQ250" i="1"/>
  <c r="DQ654" i="1"/>
  <c r="DR654" i="1"/>
  <c r="DS654" i="1" s="1"/>
  <c r="DQ559" i="1"/>
  <c r="DR559" i="1"/>
  <c r="DT529" i="1"/>
  <c r="DS529" i="1"/>
  <c r="DQ326" i="1"/>
  <c r="DR326" i="1"/>
  <c r="DQ298" i="1"/>
  <c r="DR298" i="1"/>
  <c r="DQ168" i="1"/>
  <c r="DR168" i="1"/>
  <c r="DS168" i="1" s="1"/>
  <c r="DQ144" i="1"/>
  <c r="DQ226" i="1"/>
  <c r="DQ483" i="1"/>
  <c r="DQ451" i="1"/>
  <c r="DR451" i="1"/>
  <c r="DS451" i="1" s="1"/>
  <c r="DQ380" i="1"/>
  <c r="DS218" i="1"/>
  <c r="DT218" i="1"/>
  <c r="DQ218" i="1"/>
  <c r="DQ569" i="1"/>
  <c r="DR569" i="1"/>
  <c r="DQ393" i="1"/>
  <c r="DT393" i="1"/>
  <c r="DS393" i="1"/>
  <c r="DQ579" i="1"/>
  <c r="DR579" i="1"/>
  <c r="DS579" i="1" s="1"/>
  <c r="DT478" i="1"/>
  <c r="DS478" i="1"/>
  <c r="DQ308" i="1"/>
  <c r="DR308" i="1"/>
  <c r="DS308" i="1" s="1"/>
  <c r="DT300" i="1"/>
  <c r="DS300" i="1"/>
  <c r="DQ286" i="1"/>
  <c r="DR286" i="1"/>
  <c r="DS286" i="1" s="1"/>
  <c r="DS46" i="1"/>
  <c r="DT46" i="1"/>
  <c r="DQ46" i="1"/>
  <c r="DQ270" i="1"/>
  <c r="DR270" i="1"/>
  <c r="DS270" i="1" s="1"/>
  <c r="DQ230" i="1"/>
  <c r="DS193" i="1"/>
  <c r="DT193" i="1"/>
  <c r="DT495" i="1"/>
  <c r="DS495" i="1"/>
  <c r="DQ378" i="1"/>
  <c r="DQ354" i="1"/>
  <c r="DR354" i="1"/>
  <c r="DS354" i="1" s="1"/>
  <c r="DQ186" i="1"/>
  <c r="DR186" i="1"/>
  <c r="DQ492" i="1"/>
  <c r="DR492" i="1"/>
  <c r="DQ42" i="1"/>
  <c r="DQ319" i="1"/>
  <c r="DR319" i="1"/>
  <c r="DQ269" i="1"/>
  <c r="DR269" i="1"/>
  <c r="DS269" i="1" s="1"/>
  <c r="DQ253" i="1"/>
  <c r="DQ145" i="1"/>
  <c r="DT622" i="1"/>
  <c r="DS622" i="1"/>
  <c r="DQ482" i="1"/>
  <c r="DR482" i="1"/>
  <c r="DS482" i="1" s="1"/>
  <c r="DQ574" i="1"/>
  <c r="DR574" i="1"/>
  <c r="DQ240" i="1"/>
  <c r="DQ104" i="1"/>
  <c r="DR104" i="1"/>
  <c r="DQ418" i="1"/>
  <c r="DQ358" i="1"/>
  <c r="DQ644" i="1"/>
  <c r="DR644" i="1"/>
  <c r="DQ428" i="1"/>
  <c r="DQ88" i="1"/>
  <c r="DR88" i="1"/>
  <c r="DT112" i="1"/>
  <c r="DS112" i="1"/>
  <c r="DQ508" i="1"/>
  <c r="DR508" i="1"/>
  <c r="DQ128" i="1"/>
  <c r="DR128" i="1"/>
  <c r="DQ14" i="1"/>
  <c r="DT14" i="1"/>
  <c r="DS14" i="1"/>
  <c r="DQ614" i="1"/>
  <c r="DR614" i="1"/>
  <c r="DS614" i="1" s="1"/>
  <c r="DQ640" i="1"/>
  <c r="DQ565" i="1"/>
  <c r="DR565" i="1"/>
  <c r="DS565" i="1" s="1"/>
  <c r="DQ468" i="1"/>
  <c r="DR468" i="1"/>
  <c r="DQ166" i="1"/>
  <c r="DR166" i="1"/>
  <c r="DQ16" i="1"/>
  <c r="DT16" i="1"/>
  <c r="DS16" i="1"/>
  <c r="DQ513" i="1"/>
  <c r="DR513" i="1"/>
  <c r="DS513" i="1" s="1"/>
  <c r="DT465" i="1"/>
  <c r="DS465" i="1"/>
  <c r="DQ449" i="1"/>
  <c r="DR449" i="1"/>
  <c r="DQ455" i="1"/>
  <c r="DR455" i="1"/>
  <c r="DS455" i="1" s="1"/>
  <c r="DQ360" i="1"/>
  <c r="DT360" i="1"/>
  <c r="DS360" i="1"/>
  <c r="DQ229" i="1"/>
  <c r="DQ151" i="1"/>
  <c r="DQ130" i="1"/>
  <c r="DR130" i="1"/>
  <c r="DQ98" i="1"/>
  <c r="DR98" i="1"/>
  <c r="DS98" i="1" s="1"/>
  <c r="DQ245" i="1"/>
  <c r="DQ93" i="1"/>
  <c r="DR93" i="1"/>
  <c r="DS93" i="1" s="1"/>
  <c r="DQ223" i="1"/>
  <c r="DQ183" i="1"/>
  <c r="DR183" i="1"/>
  <c r="DQ357" i="1"/>
  <c r="DQ337" i="1"/>
  <c r="DR337" i="1"/>
  <c r="DS337" i="1" s="1"/>
  <c r="DQ115" i="1"/>
  <c r="DR115" i="1"/>
  <c r="DQ21" i="1"/>
  <c r="DQ578" i="1"/>
  <c r="DR578" i="1"/>
  <c r="DQ460" i="1"/>
  <c r="DQ409" i="1"/>
  <c r="DQ610" i="1"/>
  <c r="DR610" i="1"/>
  <c r="DQ195" i="1"/>
  <c r="DQ572" i="1"/>
  <c r="DR572" i="1"/>
  <c r="DS572" i="1" s="1"/>
  <c r="DQ652" i="1"/>
  <c r="DR652" i="1"/>
  <c r="DS652" i="1" s="1"/>
  <c r="DQ563" i="1"/>
  <c r="DR563" i="1"/>
  <c r="DQ525" i="1"/>
  <c r="DR525" i="1"/>
  <c r="DQ444" i="1"/>
  <c r="DT444" i="1"/>
  <c r="DS444" i="1"/>
  <c r="DQ557" i="1"/>
  <c r="DR557" i="1"/>
  <c r="DS557" i="1" s="1"/>
  <c r="DT496" i="1"/>
  <c r="DS496" i="1"/>
  <c r="DQ328" i="1"/>
  <c r="DR328" i="1"/>
  <c r="DS328" i="1" s="1"/>
  <c r="DQ148" i="1"/>
  <c r="DQ242" i="1"/>
  <c r="DQ132" i="1"/>
  <c r="DR132" i="1"/>
  <c r="DS132" i="1" s="1"/>
  <c r="DQ653" i="1"/>
  <c r="DT653" i="1"/>
  <c r="DS653" i="1"/>
  <c r="DQ633" i="1"/>
  <c r="DR633" i="1"/>
  <c r="DS633" i="1" s="1"/>
  <c r="DQ491" i="1"/>
  <c r="DR491" i="1"/>
  <c r="DQ374" i="1"/>
  <c r="DS60" i="1"/>
  <c r="DT60" i="1"/>
  <c r="DQ60" i="1"/>
  <c r="DQ546" i="1"/>
  <c r="DR546" i="1"/>
  <c r="DS546" i="1" s="1"/>
  <c r="DQ414" i="1"/>
  <c r="DQ110" i="1"/>
  <c r="DR110" i="1"/>
  <c r="DQ522" i="1"/>
  <c r="DR522" i="1"/>
  <c r="DT282" i="1"/>
  <c r="DS282" i="1"/>
  <c r="DQ209" i="1"/>
  <c r="DQ177" i="1"/>
  <c r="DR177" i="1"/>
  <c r="DQ627" i="1"/>
  <c r="DQ447" i="1"/>
  <c r="DR447" i="1"/>
  <c r="DS447" i="1" s="1"/>
  <c r="DT352" i="1"/>
  <c r="DS352" i="1"/>
  <c r="DT174" i="1"/>
  <c r="DS174" i="1"/>
  <c r="DQ184" i="1"/>
  <c r="DR184" i="1"/>
  <c r="DS184" i="1" s="1"/>
  <c r="DQ600" i="1"/>
  <c r="DR600" i="1"/>
  <c r="DS600" i="1" s="1"/>
  <c r="DQ90" i="1"/>
  <c r="DR90" i="1"/>
  <c r="DS90" i="1" s="1"/>
  <c r="DQ375" i="1"/>
  <c r="DQ343" i="1"/>
  <c r="DR343" i="1"/>
  <c r="DQ299" i="1"/>
  <c r="DR299" i="1"/>
  <c r="DS299" i="1" s="1"/>
  <c r="DQ189" i="1"/>
  <c r="DQ7" i="1"/>
  <c r="DQ116" i="1"/>
  <c r="DR116" i="1"/>
  <c r="DS116" i="1" s="1"/>
  <c r="DQ264" i="1"/>
  <c r="DQ598" i="1"/>
  <c r="DR598" i="1"/>
  <c r="DS598" i="1" s="1"/>
  <c r="DQ440" i="1"/>
  <c r="DQ422" i="1"/>
  <c r="DQ405" i="1"/>
  <c r="DT405" i="1"/>
  <c r="DS405" i="1"/>
  <c r="DQ260" i="1"/>
  <c r="DQ8" i="1"/>
  <c r="DQ524" i="1"/>
  <c r="DR524" i="1"/>
  <c r="DQ234" i="1"/>
  <c r="DQ617" i="1"/>
  <c r="DR617" i="1"/>
  <c r="DS617" i="1" s="1"/>
  <c r="DQ526" i="1"/>
  <c r="DR526" i="1"/>
  <c r="DS526" i="1" s="1"/>
  <c r="DQ448" i="1"/>
  <c r="DQ555" i="1"/>
  <c r="DR555" i="1"/>
  <c r="DQ158" i="1"/>
  <c r="DQ310" i="1"/>
  <c r="DR310" i="1"/>
  <c r="DS310" i="1" s="1"/>
  <c r="DQ509" i="1"/>
  <c r="DR509" i="1"/>
  <c r="DS509" i="1" s="1"/>
  <c r="DT493" i="1"/>
  <c r="DS493" i="1"/>
  <c r="DT461" i="1"/>
  <c r="DS461" i="1"/>
  <c r="DQ231" i="1"/>
  <c r="DQ204" i="1"/>
  <c r="DQ171" i="1"/>
  <c r="DR171" i="1"/>
  <c r="DS171" i="1" s="1"/>
  <c r="DQ99" i="1"/>
  <c r="DR99" i="1"/>
  <c r="DS99" i="1" s="1"/>
  <c r="DQ13" i="1"/>
  <c r="DQ327" i="1"/>
  <c r="DR327" i="1"/>
  <c r="DQ157" i="1"/>
  <c r="DR515" i="1"/>
  <c r="DS515" i="1" s="1"/>
  <c r="DQ207" i="1"/>
  <c r="DR660" i="1"/>
  <c r="DQ387" i="1"/>
  <c r="DS259" i="1"/>
  <c r="DT259" i="1"/>
  <c r="DR103" i="1"/>
  <c r="DQ17" i="1"/>
  <c r="DQ40" i="1"/>
  <c r="DR467" i="1"/>
  <c r="DR588" i="1"/>
  <c r="DR312" i="1"/>
  <c r="DR121" i="1"/>
  <c r="DT303" i="1"/>
  <c r="DS303" i="1"/>
  <c r="DR277" i="1"/>
  <c r="DS277" i="1" s="1"/>
  <c r="DQ261" i="1"/>
  <c r="DQ15" i="1"/>
  <c r="DT554" i="1"/>
  <c r="DS554" i="1"/>
  <c r="DR272" i="1"/>
  <c r="DS272" i="1" s="1"/>
  <c r="DT602" i="1"/>
  <c r="DS602" i="1"/>
  <c r="DQ419" i="1"/>
  <c r="DT419" i="1"/>
  <c r="DS419" i="1"/>
  <c r="DQ403" i="1"/>
  <c r="DR108" i="1"/>
  <c r="DQ429" i="1"/>
  <c r="DT429" i="1"/>
  <c r="DS429" i="1"/>
  <c r="DR350" i="1"/>
  <c r="DR580" i="1"/>
  <c r="DS580" i="1" s="1"/>
  <c r="DR662" i="1"/>
  <c r="DS662" i="1" s="1"/>
  <c r="DQ657" i="1"/>
  <c r="DR606" i="1"/>
  <c r="DS606" i="1" s="1"/>
  <c r="DR500" i="1"/>
  <c r="DS500" i="1" s="1"/>
  <c r="DR274" i="1"/>
  <c r="DS274" i="1" s="1"/>
  <c r="DQ150" i="1"/>
  <c r="DR521" i="1"/>
  <c r="DS521" i="1" s="1"/>
  <c r="DR489" i="1"/>
  <c r="DS489" i="1" s="1"/>
  <c r="DR457" i="1"/>
  <c r="DQ441" i="1"/>
  <c r="DR487" i="1"/>
  <c r="DQ376" i="1"/>
  <c r="DR182" i="1"/>
  <c r="DQ28" i="1"/>
  <c r="DT117" i="1"/>
  <c r="DS117" i="1"/>
  <c r="DQ257" i="1"/>
  <c r="DR178" i="1"/>
  <c r="DS178" i="1" s="1"/>
  <c r="DQ152" i="1"/>
  <c r="DR594" i="1"/>
  <c r="DS594" i="1" s="1"/>
  <c r="DS76" i="1"/>
  <c r="DT76" i="1"/>
  <c r="DQ76" i="1"/>
  <c r="DQ369" i="1"/>
  <c r="DT369" i="1"/>
  <c r="DS369" i="1"/>
  <c r="DR349" i="1"/>
  <c r="DS349" i="1" s="1"/>
  <c r="DS251" i="1"/>
  <c r="DT251" i="1"/>
  <c r="DT107" i="1"/>
  <c r="DS107" i="1"/>
  <c r="DQ45" i="1"/>
  <c r="DR630" i="1"/>
  <c r="DS630" i="1" s="1"/>
  <c r="DR616" i="1"/>
  <c r="DS616" i="1" s="1"/>
  <c r="DQ466" i="1"/>
  <c r="DQ415" i="1"/>
  <c r="DQ407" i="1"/>
  <c r="DR179" i="1"/>
  <c r="DS179" i="1" s="1"/>
  <c r="DT562" i="1"/>
  <c r="DS562" i="1"/>
  <c r="DT639" i="1"/>
  <c r="DS639" i="1"/>
  <c r="DR571" i="1"/>
  <c r="DR533" i="1"/>
  <c r="DS533" i="1" s="1"/>
  <c r="DQ458" i="1"/>
  <c r="DR585" i="1"/>
  <c r="DS585" i="1" s="1"/>
  <c r="DT172" i="1"/>
  <c r="DS172" i="1"/>
  <c r="DT175" i="1"/>
  <c r="DS175" i="1"/>
  <c r="DR102" i="1"/>
  <c r="DQ443" i="1"/>
  <c r="DT443" i="1"/>
  <c r="DS443" i="1"/>
  <c r="DS202" i="1"/>
  <c r="DT202" i="1"/>
  <c r="DQ36" i="1"/>
  <c r="DS246" i="1"/>
  <c r="DT246" i="1"/>
  <c r="DR628" i="1"/>
  <c r="DS628" i="1" s="1"/>
  <c r="DT561" i="1"/>
  <c r="DS561" i="1"/>
  <c r="DR583" i="1"/>
  <c r="DS583" i="1" s="1"/>
  <c r="DQ54" i="1"/>
  <c r="DR320" i="1"/>
  <c r="DS320" i="1" s="1"/>
  <c r="DQ201" i="1"/>
  <c r="DR124" i="1"/>
  <c r="DQ471" i="1"/>
  <c r="DR125" i="1"/>
  <c r="DT650" i="1"/>
  <c r="DS650" i="1"/>
  <c r="DR576" i="1"/>
  <c r="DS576" i="1" s="1"/>
  <c r="DQ359" i="1"/>
  <c r="DT359" i="1"/>
  <c r="DS359" i="1"/>
  <c r="DR329" i="1"/>
  <c r="DR287" i="1"/>
  <c r="DS287" i="1" s="1"/>
  <c r="DR133" i="1"/>
  <c r="DQ49" i="1"/>
  <c r="DR490" i="1"/>
  <c r="DS490" i="1" s="1"/>
  <c r="DQ642" i="1"/>
  <c r="DR534" i="1"/>
  <c r="DS534" i="1" s="1"/>
  <c r="DQ432" i="1"/>
  <c r="DQ417" i="1"/>
  <c r="DT417" i="1"/>
  <c r="DS417" i="1"/>
  <c r="DQ404" i="1"/>
  <c r="DS252" i="1"/>
  <c r="DT252" i="1"/>
  <c r="DR520" i="1"/>
  <c r="DQ390" i="1"/>
  <c r="DR632" i="1"/>
  <c r="DQ647" i="1"/>
  <c r="DT647" i="1"/>
  <c r="DS647" i="1"/>
  <c r="DR558" i="1"/>
  <c r="DQ142" i="1"/>
  <c r="DR302" i="1"/>
  <c r="DS248" i="1"/>
  <c r="DT248" i="1"/>
  <c r="DR185" i="1"/>
  <c r="DT517" i="1"/>
  <c r="DS517" i="1"/>
  <c r="DR501" i="1"/>
  <c r="DT485" i="1"/>
  <c r="DS485" i="1"/>
  <c r="DR519" i="1"/>
  <c r="DS519" i="1" s="1"/>
  <c r="DQ479" i="1"/>
  <c r="DT479" i="1"/>
  <c r="DS479" i="1"/>
  <c r="DR276" i="1"/>
  <c r="DS276" i="1" s="1"/>
  <c r="DQ237" i="1"/>
  <c r="DR113" i="1"/>
  <c r="DQ247" i="1"/>
  <c r="DT355" i="1"/>
  <c r="DS355" i="1"/>
  <c r="DQ255" i="1"/>
  <c r="DQ44" i="1"/>
  <c r="DQ24" i="1"/>
  <c r="DT612" i="1"/>
  <c r="DS612" i="1"/>
  <c r="DT545" i="1"/>
  <c r="DS545" i="1"/>
  <c r="DR323" i="1"/>
  <c r="DQ243" i="1"/>
  <c r="DR111" i="1"/>
  <c r="DT87" i="1"/>
  <c r="DS87" i="1"/>
  <c r="DQ33" i="1"/>
  <c r="DT620" i="1"/>
  <c r="DS620" i="1"/>
  <c r="DQ410" i="1"/>
  <c r="DT410" i="1"/>
  <c r="DS410" i="1"/>
  <c r="DR502" i="1"/>
  <c r="DQ434" i="1"/>
  <c r="DR556" i="1"/>
  <c r="DS556" i="1" s="1"/>
  <c r="DR618" i="1"/>
  <c r="DS618" i="1" s="1"/>
  <c r="DT559" i="1"/>
  <c r="DS559" i="1"/>
  <c r="DR529" i="1"/>
  <c r="DR512" i="1"/>
  <c r="DS512" i="1" s="1"/>
  <c r="DQ391" i="1"/>
  <c r="DR314" i="1"/>
  <c r="DS314" i="1" s="1"/>
  <c r="DT298" i="1"/>
  <c r="DS298" i="1"/>
  <c r="DR266" i="1"/>
  <c r="DS52" i="1"/>
  <c r="DT52" i="1"/>
  <c r="DQ52" i="1"/>
  <c r="DQ211" i="1"/>
  <c r="DR126" i="1"/>
  <c r="DQ659" i="1"/>
  <c r="DR637" i="1"/>
  <c r="DS637" i="1" s="1"/>
  <c r="DQ619" i="1"/>
  <c r="DQ382" i="1"/>
  <c r="DR180" i="1"/>
  <c r="DS64" i="1"/>
  <c r="DT64" i="1"/>
  <c r="DQ64" i="1"/>
  <c r="DQ665" i="1"/>
  <c r="DR609" i="1"/>
  <c r="DT569" i="1"/>
  <c r="DS569" i="1"/>
  <c r="DR478" i="1"/>
  <c r="DR300" i="1"/>
  <c r="DQ193" i="1"/>
  <c r="DR495" i="1"/>
  <c r="DQ384" i="1"/>
  <c r="DR338" i="1"/>
  <c r="DS338" i="1" s="1"/>
  <c r="DT186" i="1"/>
  <c r="DS186" i="1"/>
  <c r="DR129" i="1"/>
  <c r="DQ62" i="1"/>
  <c r="DR592" i="1"/>
  <c r="DS592" i="1" s="1"/>
  <c r="DQ381" i="1"/>
  <c r="DR351" i="1"/>
  <c r="DT319" i="1"/>
  <c r="DS319" i="1"/>
  <c r="DR295" i="1"/>
  <c r="DS295" i="1" s="1"/>
  <c r="DS253" i="1"/>
  <c r="DT253" i="1"/>
  <c r="DQ187" i="1"/>
  <c r="DQ35" i="1"/>
  <c r="DR622" i="1"/>
  <c r="DR342" i="1"/>
  <c r="DS342" i="1" s="1"/>
  <c r="DR596" i="1"/>
  <c r="DS596" i="1" s="1"/>
  <c r="DQ426" i="1"/>
  <c r="DT426" i="1"/>
  <c r="DS426" i="1"/>
  <c r="DQ408" i="1"/>
  <c r="DT644" i="1"/>
  <c r="DS644" i="1"/>
  <c r="DR538" i="1"/>
  <c r="DS538" i="1" s="1"/>
  <c r="DQ438" i="1"/>
  <c r="DT438" i="1"/>
  <c r="DS438" i="1"/>
  <c r="DT88" i="1"/>
  <c r="DS88" i="1"/>
  <c r="DR112" i="1"/>
  <c r="DT508" i="1"/>
  <c r="DS508" i="1"/>
  <c r="DR582" i="1"/>
  <c r="DS582" i="1" s="1"/>
  <c r="DR506" i="1"/>
  <c r="DR316" i="1"/>
  <c r="DS316" i="1" s="1"/>
  <c r="DT166" i="1"/>
  <c r="DS166" i="1"/>
  <c r="DQ153" i="1"/>
  <c r="DR605" i="1"/>
  <c r="DR497" i="1"/>
  <c r="DQ481" i="1"/>
  <c r="DT481" i="1"/>
  <c r="DS481" i="1"/>
  <c r="DR465" i="1"/>
  <c r="DR511" i="1"/>
  <c r="DS511" i="1" s="1"/>
  <c r="DQ370" i="1"/>
  <c r="DT370" i="1"/>
  <c r="DS370" i="1"/>
  <c r="DT130" i="1"/>
  <c r="DS130" i="1"/>
  <c r="DR165" i="1"/>
  <c r="DS165" i="1" s="1"/>
  <c r="DQ645" i="1"/>
  <c r="DR91" i="1"/>
  <c r="DS91" i="1" s="1"/>
  <c r="DR339" i="1"/>
  <c r="DQ154" i="1"/>
  <c r="DS223" i="1"/>
  <c r="DT223" i="1"/>
  <c r="DT183" i="1"/>
  <c r="DS183" i="1"/>
  <c r="DR656" i="1"/>
  <c r="DS656" i="1" s="1"/>
  <c r="DQ442" i="1"/>
  <c r="DT442" i="1"/>
  <c r="DS442" i="1"/>
  <c r="DR573" i="1"/>
  <c r="DS573" i="1" s="1"/>
  <c r="DQ383" i="1"/>
  <c r="DT383" i="1"/>
  <c r="DS383" i="1"/>
  <c r="DR267" i="1"/>
  <c r="DR95" i="1"/>
  <c r="DS95" i="1" s="1"/>
  <c r="DQ67" i="1"/>
  <c r="DQ377" i="1"/>
  <c r="DR510" i="1"/>
  <c r="DT578" i="1"/>
  <c r="DS578" i="1"/>
  <c r="DQ423" i="1"/>
  <c r="DT610" i="1"/>
  <c r="DS610" i="1"/>
  <c r="DR523" i="1"/>
  <c r="DQ421" i="1"/>
  <c r="DR498" i="1"/>
  <c r="DR613" i="1"/>
  <c r="DS613" i="1" s="1"/>
  <c r="DT563" i="1"/>
  <c r="DS563" i="1"/>
  <c r="DR539" i="1"/>
  <c r="DS539" i="1" s="1"/>
  <c r="DT525" i="1"/>
  <c r="DS525" i="1"/>
  <c r="DR496" i="1"/>
  <c r="DS48" i="1"/>
  <c r="DT48" i="1"/>
  <c r="DQ48" i="1"/>
  <c r="DR611" i="1"/>
  <c r="DS611" i="1" s="1"/>
  <c r="DT491" i="1"/>
  <c r="DS491" i="1"/>
  <c r="DR459" i="1"/>
  <c r="DQ388" i="1"/>
  <c r="DT110" i="1"/>
  <c r="DS110" i="1"/>
  <c r="DR577" i="1"/>
  <c r="DS577" i="1" s="1"/>
  <c r="DT522" i="1"/>
  <c r="DS522" i="1"/>
  <c r="DR535" i="1"/>
  <c r="DS535" i="1" s="1"/>
  <c r="DQ456" i="1"/>
  <c r="DR332" i="1"/>
  <c r="DS332" i="1" s="1"/>
  <c r="DQ38" i="1"/>
  <c r="DR282" i="1"/>
  <c r="DT177" i="1"/>
  <c r="DS177" i="1"/>
  <c r="DR352" i="1"/>
  <c r="DQ394" i="1"/>
  <c r="DR174" i="1"/>
  <c r="DR127" i="1"/>
  <c r="DR560" i="1"/>
  <c r="DS560" i="1" s="1"/>
  <c r="DR325" i="1"/>
  <c r="DS325" i="1" s="1"/>
  <c r="DQ161" i="1"/>
  <c r="DT161" i="1"/>
  <c r="DS161" i="1"/>
  <c r="DR101" i="1"/>
  <c r="DQ27" i="1"/>
  <c r="DT27" i="1"/>
  <c r="DS27" i="1"/>
  <c r="DQ430" i="1"/>
  <c r="DQ413" i="1"/>
  <c r="DT413" i="1"/>
  <c r="DS413" i="1"/>
  <c r="DQ400" i="1"/>
  <c r="DQ462" i="1"/>
  <c r="DR330" i="1"/>
  <c r="DT524" i="1"/>
  <c r="DS524" i="1"/>
  <c r="DS258" i="1"/>
  <c r="DT258" i="1"/>
  <c r="DR607" i="1"/>
  <c r="DS607" i="1" s="1"/>
  <c r="DR541" i="1"/>
  <c r="DS541" i="1" s="1"/>
  <c r="DT555" i="1"/>
  <c r="DS555" i="1"/>
  <c r="DR294" i="1"/>
  <c r="DS294" i="1" s="1"/>
  <c r="DR119" i="1"/>
  <c r="DS119" i="1" s="1"/>
  <c r="DR493" i="1"/>
  <c r="DQ477" i="1"/>
  <c r="DR461" i="1"/>
  <c r="DQ445" i="1"/>
  <c r="DR503" i="1"/>
  <c r="DS503" i="1" s="1"/>
  <c r="DQ439" i="1"/>
  <c r="DR344" i="1"/>
  <c r="DQ386" i="1"/>
  <c r="DT386" i="1"/>
  <c r="DS386" i="1"/>
  <c r="DQ373" i="1"/>
  <c r="DT373" i="1"/>
  <c r="DS373" i="1"/>
  <c r="DR97" i="1"/>
  <c r="DR603" i="1"/>
  <c r="DS603" i="1" s="1"/>
  <c r="DT327" i="1"/>
  <c r="DS327" i="1"/>
  <c r="DQ26" i="1"/>
  <c r="DS458" i="1" l="1"/>
  <c r="D6" i="4"/>
  <c r="D17" i="4" s="1"/>
  <c r="DS190" i="1"/>
  <c r="DS523" i="1"/>
  <c r="CB11" i="8"/>
  <c r="A6" i="7"/>
  <c r="A3" i="11" s="1"/>
  <c r="DS125" i="1"/>
  <c r="DS502" i="1"/>
  <c r="DS121" i="1"/>
  <c r="DS498" i="1"/>
  <c r="DS267" i="1"/>
  <c r="DS464" i="1"/>
  <c r="DS431" i="1"/>
  <c r="DS434" i="1"/>
  <c r="DS330" i="1"/>
  <c r="DS49" i="1"/>
  <c r="DS440" i="1"/>
  <c r="DS454" i="1"/>
  <c r="DS407" i="1"/>
  <c r="DS377" i="1"/>
  <c r="DS154" i="1"/>
  <c r="DS459" i="1"/>
  <c r="DS497" i="1"/>
  <c r="DS350" i="1"/>
  <c r="DS334" i="1"/>
  <c r="DS474" i="1"/>
  <c r="DS400" i="1"/>
  <c r="DS460" i="1"/>
  <c r="DS381" i="1"/>
  <c r="DS435" i="1"/>
  <c r="D5" i="4"/>
  <c r="DS605" i="1"/>
  <c r="DR6" i="1"/>
  <c r="DS6" i="1" s="1"/>
  <c r="DS101" i="1"/>
  <c r="DS408" i="1"/>
  <c r="DS483" i="1"/>
  <c r="DS344" i="1"/>
  <c r="DQ6" i="1"/>
  <c r="DS102" i="1"/>
  <c r="DS126" i="1"/>
  <c r="DS486" i="1"/>
  <c r="DS75" i="1"/>
  <c r="DS397" i="1"/>
  <c r="DS340" i="1"/>
  <c r="DS504" i="1"/>
  <c r="DS472" i="1"/>
  <c r="DS341" i="1"/>
  <c r="DS468" i="1"/>
  <c r="DS353" i="1"/>
  <c r="DS220" i="1"/>
  <c r="DS123" i="1"/>
  <c r="DS192" i="1"/>
  <c r="DS62" i="1"/>
  <c r="DS404" i="1"/>
  <c r="DS375" i="1"/>
  <c r="DS389" i="1"/>
  <c r="DS411" i="1"/>
  <c r="DS343" i="1"/>
  <c r="DS402" i="1"/>
  <c r="DS128" i="1"/>
  <c r="DS104" i="1"/>
  <c r="DS365" i="1"/>
  <c r="DS507" i="1"/>
  <c r="DS505" i="1"/>
  <c r="DS134" i="1"/>
  <c r="DS96" i="1"/>
  <c r="DS480" i="1"/>
  <c r="DS499" i="1"/>
  <c r="DS439" i="1"/>
  <c r="DS127" i="1"/>
  <c r="DS67" i="1"/>
  <c r="DS339" i="1"/>
  <c r="DS506" i="1"/>
  <c r="DS351" i="1"/>
  <c r="DS129" i="1"/>
  <c r="DS665" i="1"/>
  <c r="DS266" i="1"/>
  <c r="DS111" i="1"/>
  <c r="DS113" i="1"/>
  <c r="DS632" i="1"/>
  <c r="DS329" i="1"/>
  <c r="DS457" i="1"/>
  <c r="DS103" i="1"/>
  <c r="DS145" i="1"/>
  <c r="DS492" i="1"/>
  <c r="DS326" i="1"/>
  <c r="DS379" i="1"/>
  <c r="DS47" i="1"/>
  <c r="DS66" i="1"/>
  <c r="DS347" i="1"/>
  <c r="DS176" i="1"/>
  <c r="DS135" i="1"/>
  <c r="G6" i="4"/>
  <c r="DS115" i="1"/>
  <c r="DS449" i="1"/>
  <c r="DS574" i="1"/>
  <c r="DS453" i="1"/>
  <c r="DS114" i="1"/>
  <c r="DS290" i="1"/>
  <c r="DS324" i="1"/>
  <c r="DS476" i="1"/>
  <c r="DS462" i="1"/>
  <c r="DS219" i="1"/>
  <c r="DS414" i="1"/>
  <c r="DS428" i="1"/>
  <c r="DS638" i="1"/>
  <c r="DS221" i="1"/>
  <c r="DS380" i="1"/>
  <c r="DS97" i="1"/>
  <c r="DS456" i="1"/>
  <c r="DS510" i="1"/>
  <c r="DS609" i="1"/>
  <c r="DS180" i="1"/>
  <c r="DS323" i="1"/>
  <c r="DS520" i="1"/>
  <c r="DS54" i="1"/>
  <c r="DS467" i="1"/>
  <c r="DS387" i="1"/>
  <c r="DS264" i="1"/>
  <c r="DS475" i="1"/>
  <c r="DS346" i="1"/>
  <c r="C8" i="4"/>
  <c r="C10" i="4"/>
  <c r="C7" i="4"/>
  <c r="C11" i="4"/>
  <c r="C9" i="4"/>
  <c r="BY15" i="8" l="1"/>
  <c r="BZ15" i="8" s="1"/>
  <c r="BY16" i="8"/>
  <c r="BY17" i="8"/>
  <c r="BY18" i="8"/>
  <c r="BY19" i="8"/>
  <c r="BY20" i="8"/>
  <c r="BY21" i="8"/>
  <c r="BY22" i="8"/>
  <c r="BY23" i="8"/>
  <c r="BY24" i="8"/>
  <c r="BY25" i="8"/>
  <c r="BY26" i="8"/>
  <c r="BY27" i="8"/>
  <c r="BY28" i="8"/>
  <c r="BY29" i="8"/>
  <c r="BY30" i="8"/>
  <c r="BY31" i="8"/>
  <c r="BY32" i="8"/>
  <c r="BY33" i="8"/>
  <c r="BY34" i="8"/>
  <c r="BY35" i="8"/>
  <c r="BY36" i="8"/>
  <c r="BY37" i="8"/>
  <c r="BY38" i="8"/>
  <c r="BY39" i="8"/>
  <c r="BY40" i="8"/>
  <c r="BY41" i="8"/>
  <c r="BY42" i="8"/>
  <c r="BY43" i="8"/>
  <c r="BY44" i="8"/>
  <c r="BY45" i="8"/>
  <c r="BY46" i="8"/>
  <c r="BY47" i="8"/>
  <c r="BY48" i="8"/>
  <c r="BY49" i="8"/>
  <c r="BY50" i="8"/>
  <c r="BY51" i="8"/>
  <c r="BY52" i="8"/>
  <c r="BY53" i="8"/>
  <c r="BY54" i="8"/>
  <c r="BY55" i="8"/>
  <c r="BY56" i="8"/>
  <c r="BY57" i="8"/>
  <c r="BY58" i="8"/>
  <c r="BY59" i="8"/>
  <c r="BY60" i="8"/>
  <c r="BY61" i="8"/>
  <c r="BY62" i="8"/>
  <c r="BY63" i="8"/>
  <c r="BY64" i="8"/>
  <c r="BY65" i="8"/>
  <c r="BY66" i="8"/>
  <c r="BY67" i="8"/>
  <c r="BY68" i="8"/>
  <c r="BY69" i="8"/>
  <c r="BY70" i="8"/>
  <c r="BY71" i="8"/>
  <c r="BY72" i="8"/>
  <c r="BY73" i="8"/>
  <c r="BY74" i="8"/>
  <c r="BY75" i="8"/>
  <c r="BY76" i="8"/>
  <c r="BY77" i="8"/>
  <c r="BY78" i="8"/>
  <c r="BY79" i="8"/>
  <c r="BY80" i="8"/>
  <c r="BY81" i="8"/>
  <c r="BY82" i="8"/>
  <c r="BY83" i="8"/>
  <c r="BY84" i="8"/>
  <c r="BY85" i="8"/>
  <c r="BY86" i="8"/>
  <c r="BY87" i="8"/>
  <c r="BY88" i="8"/>
  <c r="BY89" i="8"/>
  <c r="BY90" i="8"/>
  <c r="BY91" i="8"/>
  <c r="BY92" i="8"/>
  <c r="BY93" i="8"/>
  <c r="BY94" i="8"/>
  <c r="BY95" i="8"/>
  <c r="BY96" i="8"/>
  <c r="BY97" i="8"/>
  <c r="BY98" i="8"/>
  <c r="BY99" i="8"/>
  <c r="BY100" i="8"/>
  <c r="BY101" i="8"/>
  <c r="BY102" i="8"/>
  <c r="BY103" i="8"/>
  <c r="BY104" i="8"/>
  <c r="BY105" i="8"/>
  <c r="BY106" i="8"/>
  <c r="BY107" i="8"/>
  <c r="BY108" i="8"/>
  <c r="BY109" i="8"/>
  <c r="BY110" i="8"/>
  <c r="BY111" i="8"/>
  <c r="BY112" i="8"/>
  <c r="BY113" i="8"/>
  <c r="BY114" i="8"/>
  <c r="BY115" i="8"/>
  <c r="BY116" i="8"/>
  <c r="BY117" i="8"/>
  <c r="BY118" i="8"/>
  <c r="BY119" i="8"/>
  <c r="BY120" i="8"/>
  <c r="BY121" i="8"/>
  <c r="BY122" i="8"/>
  <c r="BY123" i="8"/>
  <c r="BY124" i="8"/>
  <c r="BY125" i="8"/>
  <c r="BY126" i="8"/>
  <c r="BY127" i="8"/>
  <c r="BY128" i="8"/>
  <c r="BY129" i="8"/>
  <c r="BY130" i="8"/>
  <c r="BY131" i="8"/>
  <c r="BY132" i="8"/>
  <c r="BY133" i="8"/>
  <c r="BY134" i="8"/>
  <c r="BY135" i="8"/>
  <c r="BY136" i="8"/>
  <c r="BY137" i="8"/>
  <c r="BY138" i="8"/>
  <c r="BY139" i="8"/>
  <c r="BY140" i="8"/>
  <c r="BY141" i="8"/>
  <c r="BY142" i="8"/>
  <c r="BY143" i="8"/>
  <c r="BY144" i="8"/>
  <c r="BY145" i="8"/>
  <c r="BY146" i="8"/>
  <c r="BY147" i="8"/>
  <c r="BY148" i="8"/>
  <c r="BY149" i="8"/>
  <c r="BY150" i="8"/>
  <c r="BY151" i="8"/>
  <c r="BY152" i="8"/>
  <c r="BY153" i="8"/>
  <c r="BY154" i="8"/>
  <c r="BY155" i="8"/>
  <c r="BY156" i="8"/>
  <c r="BY157" i="8"/>
  <c r="BY158" i="8"/>
  <c r="BY159" i="8"/>
  <c r="BY160" i="8"/>
  <c r="BY161" i="8"/>
  <c r="BY162" i="8"/>
  <c r="BY163" i="8"/>
  <c r="BY164" i="8"/>
  <c r="BY165" i="8"/>
  <c r="BY166" i="8"/>
  <c r="BY167" i="8"/>
  <c r="BY168" i="8"/>
  <c r="BY169" i="8"/>
  <c r="BY170" i="8"/>
  <c r="BY171" i="8"/>
  <c r="BY172" i="8"/>
  <c r="BY173" i="8"/>
  <c r="BY174" i="8"/>
  <c r="BY175" i="8"/>
  <c r="BY176" i="8"/>
  <c r="BY177" i="8"/>
  <c r="BY178" i="8"/>
  <c r="BY179" i="8"/>
  <c r="BY180" i="8"/>
  <c r="BY181" i="8"/>
  <c r="BY182" i="8"/>
  <c r="BY183" i="8"/>
  <c r="BY184" i="8"/>
  <c r="BY185" i="8"/>
  <c r="BY186" i="8"/>
  <c r="BY187" i="8"/>
  <c r="BY188" i="8"/>
  <c r="BY189" i="8"/>
  <c r="BY190" i="8"/>
  <c r="BY191" i="8"/>
  <c r="BY192" i="8"/>
  <c r="BY193" i="8"/>
  <c r="BY194" i="8"/>
  <c r="BY195" i="8"/>
  <c r="BY196" i="8"/>
  <c r="BY197" i="8"/>
  <c r="BY198" i="8"/>
  <c r="BY199" i="8"/>
  <c r="BY200" i="8"/>
  <c r="BY201" i="8"/>
  <c r="BY202" i="8"/>
  <c r="BY203" i="8"/>
  <c r="BY204" i="8"/>
  <c r="BY205" i="8"/>
  <c r="BY206" i="8"/>
  <c r="BY207" i="8"/>
  <c r="BY208" i="8"/>
  <c r="BY209" i="8"/>
  <c r="BY210" i="8"/>
  <c r="BY211" i="8"/>
  <c r="BY212" i="8"/>
  <c r="BY213" i="8"/>
  <c r="BY214" i="8"/>
  <c r="BY215" i="8"/>
  <c r="BY216" i="8"/>
  <c r="BY217" i="8"/>
  <c r="BY218" i="8"/>
  <c r="BY219" i="8"/>
  <c r="BY220" i="8"/>
  <c r="BY221" i="8"/>
  <c r="BY222" i="8"/>
  <c r="BY223" i="8"/>
  <c r="BY224" i="8"/>
  <c r="BY225" i="8"/>
  <c r="BY226" i="8"/>
  <c r="BY227" i="8"/>
  <c r="BY228" i="8"/>
  <c r="BY229" i="8"/>
  <c r="BY230" i="8"/>
  <c r="BY231" i="8"/>
  <c r="BY232" i="8"/>
  <c r="BY233" i="8"/>
  <c r="BY234" i="8"/>
  <c r="BY235" i="8"/>
  <c r="BY236" i="8"/>
  <c r="BY237" i="8"/>
  <c r="BY238" i="8"/>
  <c r="BY239" i="8"/>
  <c r="BY240" i="8"/>
  <c r="BY241" i="8"/>
  <c r="BY242" i="8"/>
  <c r="BY243" i="8"/>
  <c r="BY244" i="8"/>
  <c r="BY245" i="8"/>
  <c r="BY246" i="8"/>
  <c r="BY247" i="8"/>
  <c r="BY248" i="8"/>
  <c r="BY249" i="8"/>
  <c r="BY250" i="8"/>
  <c r="BY251" i="8"/>
  <c r="BY252" i="8"/>
  <c r="BY253" i="8"/>
  <c r="BY254" i="8"/>
  <c r="BY255" i="8"/>
  <c r="BY256" i="8"/>
  <c r="BY257" i="8"/>
  <c r="BY258" i="8"/>
  <c r="BY259" i="8"/>
  <c r="BY260" i="8"/>
  <c r="BY261" i="8"/>
  <c r="BY262" i="8"/>
  <c r="BY263" i="8"/>
  <c r="BY264" i="8"/>
  <c r="BY265" i="8"/>
  <c r="BY266" i="8"/>
  <c r="BY267" i="8"/>
  <c r="BY268" i="8"/>
  <c r="BY269" i="8"/>
  <c r="BY270" i="8"/>
  <c r="BY271" i="8"/>
  <c r="BY272" i="8"/>
  <c r="BY273" i="8"/>
  <c r="BY274" i="8"/>
  <c r="BY275" i="8"/>
  <c r="BY276" i="8"/>
  <c r="BY277" i="8"/>
  <c r="BY278" i="8"/>
  <c r="BY279" i="8"/>
  <c r="BY280" i="8"/>
  <c r="BY281" i="8"/>
  <c r="BY282" i="8"/>
  <c r="BY283" i="8"/>
  <c r="BY284" i="8"/>
  <c r="BY285" i="8"/>
  <c r="BY286" i="8"/>
  <c r="BY287" i="8"/>
  <c r="BY288" i="8"/>
  <c r="BY289" i="8"/>
  <c r="BY290" i="8"/>
  <c r="BY291" i="8"/>
  <c r="BY292" i="8"/>
  <c r="BY293" i="8"/>
  <c r="BY294" i="8"/>
  <c r="BY295" i="8"/>
  <c r="BY296" i="8"/>
  <c r="BY297" i="8"/>
  <c r="BY298" i="8"/>
  <c r="BY299" i="8"/>
  <c r="BY300" i="8"/>
  <c r="BY301" i="8"/>
  <c r="BY302" i="8"/>
  <c r="BY303" i="8"/>
  <c r="BY304" i="8"/>
  <c r="BY305" i="8"/>
  <c r="BY306" i="8"/>
  <c r="BY307" i="8"/>
  <c r="BY308" i="8"/>
  <c r="BY309" i="8"/>
  <c r="BY310" i="8"/>
  <c r="BY311" i="8"/>
  <c r="BY312" i="8"/>
  <c r="BY313" i="8"/>
  <c r="BY314" i="8"/>
  <c r="BY315" i="8"/>
  <c r="BY316" i="8"/>
  <c r="BY317" i="8"/>
  <c r="BY318" i="8"/>
  <c r="BY319" i="8"/>
  <c r="BY320" i="8"/>
  <c r="BY321" i="8"/>
  <c r="BY322" i="8"/>
  <c r="BY323" i="8"/>
  <c r="BY324" i="8"/>
  <c r="BY602" i="8"/>
  <c r="BY603" i="8"/>
  <c r="BY604" i="8"/>
  <c r="BY605" i="8"/>
  <c r="BY606" i="8"/>
  <c r="BY607" i="8"/>
  <c r="BY608" i="8"/>
  <c r="BY609" i="8"/>
  <c r="BY610" i="8"/>
  <c r="BY611" i="8"/>
  <c r="BY612" i="8"/>
  <c r="BY613" i="8"/>
  <c r="BY614" i="8"/>
  <c r="BY615" i="8"/>
  <c r="BY616" i="8"/>
  <c r="BY617" i="8"/>
  <c r="BY618" i="8"/>
  <c r="BY619" i="8"/>
  <c r="BY620" i="8"/>
  <c r="BY621" i="8"/>
  <c r="BY622" i="8"/>
  <c r="BY623" i="8"/>
  <c r="BY624" i="8"/>
  <c r="BY625" i="8"/>
  <c r="BY626" i="8"/>
  <c r="BY627" i="8"/>
  <c r="BY628" i="8"/>
  <c r="BY629" i="8"/>
  <c r="BY630" i="8"/>
  <c r="BY631" i="8"/>
  <c r="BY632" i="8"/>
  <c r="BY633" i="8"/>
  <c r="BY634" i="8"/>
  <c r="BY635" i="8"/>
  <c r="BY636" i="8"/>
  <c r="BY637" i="8"/>
  <c r="BY638" i="8"/>
  <c r="BY639" i="8"/>
  <c r="BY640" i="8"/>
  <c r="BY641" i="8"/>
  <c r="BY642" i="8"/>
  <c r="BY643" i="8"/>
  <c r="BY644" i="8"/>
  <c r="BY645" i="8"/>
  <c r="BY646" i="8"/>
  <c r="BY647" i="8"/>
  <c r="BY648" i="8"/>
  <c r="BY649" i="8"/>
  <c r="BY650" i="8"/>
  <c r="BY651" i="8"/>
  <c r="BY652" i="8"/>
  <c r="BY653" i="8"/>
  <c r="BY654" i="8"/>
  <c r="BY655" i="8"/>
  <c r="BY656" i="8"/>
  <c r="BY657" i="8"/>
  <c r="BY658" i="8"/>
  <c r="BY659" i="8"/>
  <c r="BY660" i="8"/>
  <c r="BY661" i="8"/>
  <c r="BY662" i="8"/>
  <c r="BY663" i="8"/>
  <c r="BY664" i="8"/>
  <c r="BY665" i="8"/>
  <c r="BY666" i="8"/>
  <c r="BY667" i="8"/>
  <c r="BY668" i="8"/>
  <c r="BY669" i="8"/>
  <c r="BY670" i="8"/>
  <c r="BY671" i="8"/>
  <c r="BY672" i="8"/>
  <c r="BY673" i="8"/>
  <c r="BY674" i="8"/>
  <c r="BY675" i="8"/>
  <c r="BY676" i="8"/>
  <c r="BY677" i="8"/>
  <c r="BY678" i="8"/>
  <c r="BY679" i="8"/>
  <c r="BY680" i="8"/>
  <c r="BY681" i="8"/>
  <c r="BY682" i="8"/>
  <c r="BY683" i="8"/>
  <c r="BY684" i="8"/>
  <c r="BY685" i="8"/>
  <c r="BY686" i="8"/>
  <c r="BY687" i="8"/>
  <c r="BY688" i="8"/>
  <c r="BY689" i="8"/>
  <c r="BY690" i="8"/>
  <c r="BY691" i="8"/>
  <c r="BY692" i="8"/>
  <c r="BY693" i="8"/>
  <c r="BY694" i="8"/>
  <c r="BY695" i="8"/>
  <c r="BY696" i="8"/>
  <c r="BY697" i="8"/>
  <c r="BY698" i="8"/>
  <c r="BY699" i="8"/>
  <c r="BY700" i="8"/>
  <c r="BY701" i="8"/>
  <c r="BY702" i="8"/>
  <c r="BY703" i="8"/>
  <c r="BY704" i="8"/>
  <c r="BY705" i="8"/>
  <c r="BY706" i="8"/>
  <c r="BY707" i="8"/>
  <c r="BY708" i="8"/>
  <c r="BY709" i="8"/>
  <c r="BY710" i="8"/>
  <c r="BY711" i="8"/>
  <c r="BY712" i="8"/>
  <c r="BY713" i="8"/>
  <c r="BY714" i="8"/>
  <c r="BY715" i="8"/>
  <c r="BY716" i="8"/>
  <c r="BY717" i="8"/>
  <c r="BY718" i="8"/>
  <c r="BY719" i="8"/>
  <c r="BY720" i="8"/>
  <c r="BY721" i="8"/>
  <c r="BY722" i="8"/>
  <c r="BY723" i="8"/>
  <c r="BY724" i="8"/>
  <c r="BY725" i="8"/>
  <c r="BY726" i="8"/>
  <c r="BY727" i="8"/>
  <c r="BY728" i="8"/>
  <c r="BY729" i="8"/>
  <c r="BY730" i="8"/>
  <c r="BY731" i="8"/>
  <c r="BY732" i="8"/>
  <c r="BY733" i="8"/>
  <c r="BY734" i="8"/>
  <c r="BY735" i="8"/>
  <c r="BY736" i="8"/>
  <c r="BY737" i="8"/>
  <c r="BY738" i="8"/>
  <c r="BY739" i="8"/>
  <c r="BY740" i="8"/>
  <c r="BY741" i="8"/>
  <c r="BY742" i="8"/>
  <c r="BY743" i="8"/>
  <c r="BY744" i="8"/>
  <c r="BY745" i="8"/>
  <c r="BY746" i="8"/>
  <c r="BY747" i="8"/>
  <c r="BY748" i="8"/>
  <c r="BY749" i="8"/>
  <c r="BY750" i="8"/>
  <c r="BY751" i="8"/>
  <c r="BY752" i="8"/>
  <c r="BY753" i="8"/>
  <c r="BY754" i="8"/>
  <c r="BY755" i="8"/>
  <c r="BY756" i="8"/>
  <c r="BY757" i="8"/>
  <c r="BY758" i="8"/>
  <c r="BY759" i="8"/>
  <c r="BY760" i="8"/>
  <c r="BY761" i="8"/>
  <c r="BY762" i="8"/>
  <c r="BY763" i="8"/>
  <c r="BY764" i="8"/>
  <c r="BY765" i="8"/>
  <c r="BY766" i="8"/>
  <c r="BY767" i="8"/>
  <c r="BY768" i="8"/>
  <c r="BY769" i="8"/>
  <c r="BY770" i="8"/>
  <c r="BY771" i="8"/>
  <c r="BY772" i="8"/>
  <c r="BY773" i="8"/>
  <c r="BY774" i="8"/>
  <c r="BY775" i="8"/>
  <c r="BY776" i="8"/>
  <c r="BY777" i="8"/>
  <c r="BY778" i="8"/>
  <c r="BY779" i="8"/>
  <c r="BY780" i="8"/>
  <c r="BY781" i="8"/>
  <c r="BY782" i="8"/>
  <c r="BY783" i="8"/>
  <c r="BY784" i="8"/>
  <c r="BY785" i="8"/>
  <c r="BY786" i="8"/>
  <c r="BY325" i="8"/>
  <c r="BY327" i="8"/>
  <c r="BY329" i="8"/>
  <c r="BY331" i="8"/>
  <c r="BY333" i="8"/>
  <c r="BY335" i="8"/>
  <c r="BY337" i="8"/>
  <c r="BY339" i="8"/>
  <c r="BY341" i="8"/>
  <c r="BY343" i="8"/>
  <c r="BY345" i="8"/>
  <c r="BY347" i="8"/>
  <c r="BY349" i="8"/>
  <c r="BY351" i="8"/>
  <c r="BY353" i="8"/>
  <c r="BY355" i="8"/>
  <c r="BY357" i="8"/>
  <c r="BY359" i="8"/>
  <c r="BY361" i="8"/>
  <c r="BY363" i="8"/>
  <c r="BY365" i="8"/>
  <c r="BY367" i="8"/>
  <c r="BY369" i="8"/>
  <c r="BY371" i="8"/>
  <c r="BY373" i="8"/>
  <c r="BY375" i="8"/>
  <c r="BY377" i="8"/>
  <c r="BY379" i="8"/>
  <c r="BY381" i="8"/>
  <c r="BY383" i="8"/>
  <c r="BY385" i="8"/>
  <c r="BY387" i="8"/>
  <c r="BY389" i="8"/>
  <c r="BY391" i="8"/>
  <c r="BY393" i="8"/>
  <c r="BY395" i="8"/>
  <c r="BY397" i="8"/>
  <c r="BY399" i="8"/>
  <c r="BY401" i="8"/>
  <c r="BY403" i="8"/>
  <c r="BY405" i="8"/>
  <c r="BY407" i="8"/>
  <c r="BY409" i="8"/>
  <c r="BY411" i="8"/>
  <c r="BY413" i="8"/>
  <c r="BY415" i="8"/>
  <c r="BY417" i="8"/>
  <c r="BY419" i="8"/>
  <c r="BY421" i="8"/>
  <c r="BY423" i="8"/>
  <c r="BY425" i="8"/>
  <c r="BY427" i="8"/>
  <c r="BY429" i="8"/>
  <c r="BY431" i="8"/>
  <c r="BY433" i="8"/>
  <c r="BY435" i="8"/>
  <c r="BY437" i="8"/>
  <c r="BY439" i="8"/>
  <c r="BY441" i="8"/>
  <c r="BY443" i="8"/>
  <c r="BY445" i="8"/>
  <c r="BY447" i="8"/>
  <c r="BY449" i="8"/>
  <c r="BY451" i="8"/>
  <c r="BY453" i="8"/>
  <c r="BY455" i="8"/>
  <c r="BY457" i="8"/>
  <c r="BY459" i="8"/>
  <c r="BY461" i="8"/>
  <c r="BY463" i="8"/>
  <c r="BY465" i="8"/>
  <c r="BY467" i="8"/>
  <c r="BY469" i="8"/>
  <c r="BY471" i="8"/>
  <c r="BY473" i="8"/>
  <c r="BY475" i="8"/>
  <c r="BY477" i="8"/>
  <c r="BY479" i="8"/>
  <c r="BY481" i="8"/>
  <c r="BY483" i="8"/>
  <c r="BY485" i="8"/>
  <c r="BY487" i="8"/>
  <c r="BY489" i="8"/>
  <c r="BY491" i="8"/>
  <c r="BY493" i="8"/>
  <c r="BY495" i="8"/>
  <c r="BY497" i="8"/>
  <c r="BY499" i="8"/>
  <c r="BY501" i="8"/>
  <c r="BY503" i="8"/>
  <c r="BY505" i="8"/>
  <c r="BY507" i="8"/>
  <c r="BY509" i="8"/>
  <c r="BY511" i="8"/>
  <c r="BY513" i="8"/>
  <c r="BY515" i="8"/>
  <c r="BY517" i="8"/>
  <c r="BY519" i="8"/>
  <c r="BY521" i="8"/>
  <c r="BY523" i="8"/>
  <c r="BY525" i="8"/>
  <c r="BY527" i="8"/>
  <c r="BY529" i="8"/>
  <c r="BY531" i="8"/>
  <c r="BY533" i="8"/>
  <c r="BY535" i="8"/>
  <c r="BY537" i="8"/>
  <c r="BY539" i="8"/>
  <c r="BY541" i="8"/>
  <c r="BY543" i="8"/>
  <c r="BY545" i="8"/>
  <c r="BY547" i="8"/>
  <c r="BY549" i="8"/>
  <c r="BY551" i="8"/>
  <c r="BY553" i="8"/>
  <c r="BY555" i="8"/>
  <c r="BY557" i="8"/>
  <c r="BY559" i="8"/>
  <c r="BY561" i="8"/>
  <c r="BY563" i="8"/>
  <c r="BY565" i="8"/>
  <c r="BY567" i="8"/>
  <c r="BY569" i="8"/>
  <c r="BY571" i="8"/>
  <c r="BY573" i="8"/>
  <c r="BY575" i="8"/>
  <c r="BY577" i="8"/>
  <c r="BY579" i="8"/>
  <c r="BY581" i="8"/>
  <c r="BY583" i="8"/>
  <c r="BY585" i="8"/>
  <c r="BY587" i="8"/>
  <c r="BY589" i="8"/>
  <c r="BY591" i="8"/>
  <c r="BY593" i="8"/>
  <c r="BY595" i="8"/>
  <c r="BY597" i="8"/>
  <c r="BY599" i="8"/>
  <c r="BY601" i="8"/>
  <c r="BY332" i="8"/>
  <c r="BY340" i="8"/>
  <c r="BY348" i="8"/>
  <c r="BY356" i="8"/>
  <c r="BY364" i="8"/>
  <c r="BY372" i="8"/>
  <c r="BY380" i="8"/>
  <c r="BY388" i="8"/>
  <c r="BY396" i="8"/>
  <c r="BY404" i="8"/>
  <c r="BY412" i="8"/>
  <c r="BY420" i="8"/>
  <c r="BY428" i="8"/>
  <c r="BY436" i="8"/>
  <c r="BY444" i="8"/>
  <c r="BY452" i="8"/>
  <c r="BY460" i="8"/>
  <c r="BY468" i="8"/>
  <c r="BY476" i="8"/>
  <c r="BY484" i="8"/>
  <c r="BY492" i="8"/>
  <c r="BY500" i="8"/>
  <c r="BY508" i="8"/>
  <c r="BY516" i="8"/>
  <c r="BY524" i="8"/>
  <c r="BY532" i="8"/>
  <c r="BY540" i="8"/>
  <c r="BY548" i="8"/>
  <c r="BY556" i="8"/>
  <c r="BY564" i="8"/>
  <c r="BY572" i="8"/>
  <c r="BY580" i="8"/>
  <c r="BY588" i="8"/>
  <c r="BY596" i="8"/>
  <c r="BY570" i="8"/>
  <c r="BY594" i="8"/>
  <c r="BY326" i="8"/>
  <c r="BY334" i="8"/>
  <c r="BY342" i="8"/>
  <c r="BY350" i="8"/>
  <c r="BY358" i="8"/>
  <c r="BY366" i="8"/>
  <c r="BY374" i="8"/>
  <c r="BY382" i="8"/>
  <c r="BY390" i="8"/>
  <c r="BY398" i="8"/>
  <c r="BY406" i="8"/>
  <c r="BY414" i="8"/>
  <c r="BY422" i="8"/>
  <c r="BY430" i="8"/>
  <c r="BY438" i="8"/>
  <c r="BY454" i="8"/>
  <c r="BY462" i="8"/>
  <c r="BY470" i="8"/>
  <c r="BY478" i="8"/>
  <c r="BY502" i="8"/>
  <c r="BY510" i="8"/>
  <c r="BY550" i="8"/>
  <c r="BY558" i="8"/>
  <c r="BY566" i="8"/>
  <c r="BY330" i="8"/>
  <c r="BY338" i="8"/>
  <c r="BY346" i="8"/>
  <c r="BY354" i="8"/>
  <c r="BY362" i="8"/>
  <c r="BY370" i="8"/>
  <c r="BY378" i="8"/>
  <c r="BY386" i="8"/>
  <c r="BY394" i="8"/>
  <c r="BY402" i="8"/>
  <c r="BY410" i="8"/>
  <c r="BY418" i="8"/>
  <c r="BY426" i="8"/>
  <c r="BY434" i="8"/>
  <c r="BY442" i="8"/>
  <c r="BY450" i="8"/>
  <c r="BY458" i="8"/>
  <c r="BY466" i="8"/>
  <c r="BY474" i="8"/>
  <c r="BY482" i="8"/>
  <c r="BY490" i="8"/>
  <c r="BY498" i="8"/>
  <c r="BY506" i="8"/>
  <c r="BY514" i="8"/>
  <c r="BY522" i="8"/>
  <c r="BY530" i="8"/>
  <c r="BY538" i="8"/>
  <c r="BY546" i="8"/>
  <c r="BY554" i="8"/>
  <c r="BY562" i="8"/>
  <c r="BY578" i="8"/>
  <c r="BY586" i="8"/>
  <c r="BY446" i="8"/>
  <c r="BY518" i="8"/>
  <c r="BY526" i="8"/>
  <c r="BY598" i="8"/>
  <c r="BY328" i="8"/>
  <c r="BY336" i="8"/>
  <c r="BY344" i="8"/>
  <c r="BY352" i="8"/>
  <c r="BY360" i="8"/>
  <c r="BY368" i="8"/>
  <c r="BY376" i="8"/>
  <c r="BY384" i="8"/>
  <c r="BY392" i="8"/>
  <c r="BY400" i="8"/>
  <c r="BY408" i="8"/>
  <c r="BY416" i="8"/>
  <c r="BY424" i="8"/>
  <c r="BY432" i="8"/>
  <c r="BY440" i="8"/>
  <c r="BY448" i="8"/>
  <c r="BY456" i="8"/>
  <c r="BY464" i="8"/>
  <c r="BY472" i="8"/>
  <c r="BY480" i="8"/>
  <c r="BY488" i="8"/>
  <c r="BY496" i="8"/>
  <c r="BY504" i="8"/>
  <c r="BY512" i="8"/>
  <c r="BY520" i="8"/>
  <c r="BY528" i="8"/>
  <c r="BY536" i="8"/>
  <c r="BY544" i="8"/>
  <c r="BY552" i="8"/>
  <c r="BY560" i="8"/>
  <c r="BY568" i="8"/>
  <c r="BY576" i="8"/>
  <c r="BY584" i="8"/>
  <c r="BY592" i="8"/>
  <c r="BY600" i="8"/>
  <c r="BY486" i="8"/>
  <c r="BY494" i="8"/>
  <c r="BY534" i="8"/>
  <c r="BY542" i="8"/>
  <c r="BY574" i="8"/>
  <c r="BY582" i="8"/>
  <c r="BY590" i="8"/>
  <c r="D19" i="4"/>
  <c r="H2" i="3"/>
  <c r="DT7" i="1" s="1"/>
  <c r="G10" i="4"/>
  <c r="F8" i="4"/>
  <c r="G9" i="4"/>
  <c r="G7" i="4"/>
  <c r="G8" i="4"/>
  <c r="F11" i="4"/>
  <c r="G11" i="4"/>
  <c r="F7" i="4"/>
  <c r="F9" i="4"/>
  <c r="F6" i="4"/>
  <c r="F10" i="4"/>
  <c r="D14" i="4"/>
  <c r="D15" i="4" s="1"/>
  <c r="E12" i="4"/>
  <c r="D12" i="4"/>
  <c r="I7" i="4" s="1"/>
  <c r="C12" i="4"/>
  <c r="BZ600" i="8" l="1"/>
  <c r="CA600" i="8"/>
  <c r="BZ536" i="8"/>
  <c r="CB536" i="8" s="1"/>
  <c r="CH536" i="8" s="1"/>
  <c r="CA536" i="8"/>
  <c r="BZ472" i="8"/>
  <c r="CA472" i="8"/>
  <c r="BZ376" i="8"/>
  <c r="CA376" i="8"/>
  <c r="BZ526" i="8"/>
  <c r="CA526" i="8"/>
  <c r="BZ506" i="8"/>
  <c r="CA506" i="8"/>
  <c r="BZ442" i="8"/>
  <c r="CA442" i="8"/>
  <c r="BZ346" i="8"/>
  <c r="CA346" i="8"/>
  <c r="BZ478" i="8"/>
  <c r="CA478" i="8"/>
  <c r="BZ374" i="8"/>
  <c r="CA374" i="8"/>
  <c r="BZ572" i="8"/>
  <c r="CA572" i="8"/>
  <c r="BZ476" i="8"/>
  <c r="CB476" i="8" s="1"/>
  <c r="CH476" i="8" s="1"/>
  <c r="CA476" i="8"/>
  <c r="BZ412" i="8"/>
  <c r="CB412" i="8" s="1"/>
  <c r="CH412" i="8" s="1"/>
  <c r="CA412" i="8"/>
  <c r="BZ599" i="8"/>
  <c r="CA599" i="8"/>
  <c r="BZ583" i="8"/>
  <c r="CB583" i="8" s="1"/>
  <c r="CH583" i="8" s="1"/>
  <c r="CA583" i="8"/>
  <c r="BZ559" i="8"/>
  <c r="CA559" i="8"/>
  <c r="BZ543" i="8"/>
  <c r="CA543" i="8"/>
  <c r="BZ527" i="8"/>
  <c r="CB527" i="8" s="1"/>
  <c r="CH527" i="8" s="1"/>
  <c r="CA527" i="8"/>
  <c r="BZ511" i="8"/>
  <c r="CA511" i="8"/>
  <c r="BZ487" i="8"/>
  <c r="CA487" i="8"/>
  <c r="BZ463" i="8"/>
  <c r="CA463" i="8"/>
  <c r="BZ439" i="8"/>
  <c r="CA439" i="8"/>
  <c r="BZ423" i="8"/>
  <c r="CA423" i="8"/>
  <c r="BZ415" i="8"/>
  <c r="CA415" i="8"/>
  <c r="BZ399" i="8"/>
  <c r="CA399" i="8"/>
  <c r="BZ391" i="8"/>
  <c r="CA391" i="8"/>
  <c r="BZ383" i="8"/>
  <c r="CA383" i="8"/>
  <c r="BZ375" i="8"/>
  <c r="CB375" i="8" s="1"/>
  <c r="CH375" i="8" s="1"/>
  <c r="CA375" i="8"/>
  <c r="BZ367" i="8"/>
  <c r="CA367" i="8"/>
  <c r="BZ359" i="8"/>
  <c r="CB359" i="8" s="1"/>
  <c r="CH359" i="8" s="1"/>
  <c r="CA359" i="8"/>
  <c r="BZ351" i="8"/>
  <c r="CA351" i="8"/>
  <c r="BZ343" i="8"/>
  <c r="CB343" i="8" s="1"/>
  <c r="CH343" i="8" s="1"/>
  <c r="CA343" i="8"/>
  <c r="BZ335" i="8"/>
  <c r="CB335" i="8" s="1"/>
  <c r="CH335" i="8" s="1"/>
  <c r="CA335" i="8"/>
  <c r="BZ327" i="8"/>
  <c r="CA327" i="8"/>
  <c r="BZ784" i="8"/>
  <c r="CB784" i="8" s="1"/>
  <c r="CH784" i="8" s="1"/>
  <c r="CA784" i="8"/>
  <c r="BZ780" i="8"/>
  <c r="CB780" i="8" s="1"/>
  <c r="CH780" i="8" s="1"/>
  <c r="CA780" i="8"/>
  <c r="BZ776" i="8"/>
  <c r="CA776" i="8"/>
  <c r="BZ772" i="8"/>
  <c r="CB772" i="8" s="1"/>
  <c r="CH772" i="8" s="1"/>
  <c r="CA772" i="8"/>
  <c r="BZ768" i="8"/>
  <c r="CB768" i="8" s="1"/>
  <c r="CH768" i="8" s="1"/>
  <c r="CA768" i="8"/>
  <c r="BZ764" i="8"/>
  <c r="CB764" i="8" s="1"/>
  <c r="CH764" i="8" s="1"/>
  <c r="CA764" i="8"/>
  <c r="BZ760" i="8"/>
  <c r="CB760" i="8" s="1"/>
  <c r="CH760" i="8" s="1"/>
  <c r="CA760" i="8"/>
  <c r="BZ756" i="8"/>
  <c r="CA756" i="8"/>
  <c r="BZ752" i="8"/>
  <c r="CA752" i="8"/>
  <c r="BZ748" i="8"/>
  <c r="CA748" i="8"/>
  <c r="BZ744" i="8"/>
  <c r="CA744" i="8"/>
  <c r="BZ736" i="8"/>
  <c r="CA736" i="8"/>
  <c r="BZ732" i="8"/>
  <c r="CA732" i="8"/>
  <c r="BZ728" i="8"/>
  <c r="CB728" i="8" s="1"/>
  <c r="CH728" i="8" s="1"/>
  <c r="CA728" i="8"/>
  <c r="BZ724" i="8"/>
  <c r="CA724" i="8"/>
  <c r="BZ720" i="8"/>
  <c r="CA720" i="8"/>
  <c r="BZ716" i="8"/>
  <c r="CA716" i="8"/>
  <c r="BZ712" i="8"/>
  <c r="CA712" i="8"/>
  <c r="BZ708" i="8"/>
  <c r="CA708" i="8"/>
  <c r="BZ704" i="8"/>
  <c r="CA704" i="8"/>
  <c r="BZ700" i="8"/>
  <c r="CA700" i="8"/>
  <c r="BZ696" i="8"/>
  <c r="CA696" i="8"/>
  <c r="BZ692" i="8"/>
  <c r="CB692" i="8" s="1"/>
  <c r="CH692" i="8" s="1"/>
  <c r="CA692" i="8"/>
  <c r="BZ688" i="8"/>
  <c r="CA688" i="8"/>
  <c r="BZ684" i="8"/>
  <c r="CA684" i="8"/>
  <c r="BZ680" i="8"/>
  <c r="CA680" i="8"/>
  <c r="BZ676" i="8"/>
  <c r="CA676" i="8"/>
  <c r="BZ672" i="8"/>
  <c r="CA672" i="8"/>
  <c r="BZ668" i="8"/>
  <c r="CA668" i="8"/>
  <c r="BZ664" i="8"/>
  <c r="CB664" i="8" s="1"/>
  <c r="CH664" i="8" s="1"/>
  <c r="CA664" i="8"/>
  <c r="BZ660" i="8"/>
  <c r="CB660" i="8" s="1"/>
  <c r="CH660" i="8" s="1"/>
  <c r="CA660" i="8"/>
  <c r="BZ656" i="8"/>
  <c r="CA656" i="8"/>
  <c r="BZ652" i="8"/>
  <c r="CB652" i="8" s="1"/>
  <c r="CH652" i="8" s="1"/>
  <c r="CA652" i="8"/>
  <c r="BZ648" i="8"/>
  <c r="CA648" i="8"/>
  <c r="BZ644" i="8"/>
  <c r="CA644" i="8"/>
  <c r="BZ640" i="8"/>
  <c r="CA640" i="8"/>
  <c r="BZ636" i="8"/>
  <c r="CB636" i="8" s="1"/>
  <c r="CH636" i="8" s="1"/>
  <c r="CA636" i="8"/>
  <c r="BZ632" i="8"/>
  <c r="CA632" i="8"/>
  <c r="BZ628" i="8"/>
  <c r="CA628" i="8"/>
  <c r="BZ624" i="8"/>
  <c r="CB624" i="8" s="1"/>
  <c r="CH624" i="8" s="1"/>
  <c r="CA624" i="8"/>
  <c r="BZ620" i="8"/>
  <c r="CA620" i="8"/>
  <c r="BZ616" i="8"/>
  <c r="CA616" i="8"/>
  <c r="BZ612" i="8"/>
  <c r="CA612" i="8"/>
  <c r="BZ608" i="8"/>
  <c r="CA608" i="8"/>
  <c r="BZ604" i="8"/>
  <c r="CA604" i="8"/>
  <c r="BZ323" i="8"/>
  <c r="CA323" i="8"/>
  <c r="BZ319" i="8"/>
  <c r="CA319" i="8"/>
  <c r="BZ315" i="8"/>
  <c r="CA315" i="8"/>
  <c r="BZ311" i="8"/>
  <c r="CA311" i="8"/>
  <c r="BZ307" i="8"/>
  <c r="CA307" i="8"/>
  <c r="BZ303" i="8"/>
  <c r="CA303" i="8"/>
  <c r="BZ299" i="8"/>
  <c r="CA299" i="8"/>
  <c r="BZ295" i="8"/>
  <c r="CA295" i="8"/>
  <c r="BZ291" i="8"/>
  <c r="CA291" i="8"/>
  <c r="BZ287" i="8"/>
  <c r="CA287" i="8"/>
  <c r="BZ283" i="8"/>
  <c r="CA283" i="8"/>
  <c r="BZ279" i="8"/>
  <c r="CA279" i="8"/>
  <c r="BZ275" i="8"/>
  <c r="CB275" i="8" s="1"/>
  <c r="CH275" i="8" s="1"/>
  <c r="CA275" i="8"/>
  <c r="BZ271" i="8"/>
  <c r="CA271" i="8"/>
  <c r="BZ267" i="8"/>
  <c r="CA267" i="8"/>
  <c r="BZ263" i="8"/>
  <c r="CA263" i="8"/>
  <c r="BZ259" i="8"/>
  <c r="CA259" i="8"/>
  <c r="BZ255" i="8"/>
  <c r="CA255" i="8"/>
  <c r="BZ251" i="8"/>
  <c r="CB251" i="8" s="1"/>
  <c r="CH251" i="8" s="1"/>
  <c r="CA251" i="8"/>
  <c r="BZ247" i="8"/>
  <c r="CA247" i="8"/>
  <c r="BZ243" i="8"/>
  <c r="CB243" i="8" s="1"/>
  <c r="CH243" i="8" s="1"/>
  <c r="CA243" i="8"/>
  <c r="BZ239" i="8"/>
  <c r="CB239" i="8" s="1"/>
  <c r="CH239" i="8" s="1"/>
  <c r="CA239" i="8"/>
  <c r="BZ235" i="8"/>
  <c r="CB235" i="8" s="1"/>
  <c r="CH235" i="8" s="1"/>
  <c r="CA235" i="8"/>
  <c r="BZ231" i="8"/>
  <c r="CB231" i="8" s="1"/>
  <c r="CH231" i="8" s="1"/>
  <c r="CA231" i="8"/>
  <c r="BZ227" i="8"/>
  <c r="CA227" i="8"/>
  <c r="BZ223" i="8"/>
  <c r="CA223" i="8"/>
  <c r="BZ219" i="8"/>
  <c r="CA219" i="8"/>
  <c r="BZ215" i="8"/>
  <c r="CA215" i="8"/>
  <c r="BZ211" i="8"/>
  <c r="CA211" i="8"/>
  <c r="BZ207" i="8"/>
  <c r="CA207" i="8"/>
  <c r="BZ203" i="8"/>
  <c r="CB203" i="8" s="1"/>
  <c r="CH203" i="8" s="1"/>
  <c r="CA203" i="8"/>
  <c r="BZ199" i="8"/>
  <c r="CA199" i="8"/>
  <c r="BZ195" i="8"/>
  <c r="CA195" i="8"/>
  <c r="BZ191" i="8"/>
  <c r="CA191" i="8"/>
  <c r="BZ187" i="8"/>
  <c r="CA187" i="8"/>
  <c r="CA183" i="8"/>
  <c r="BZ183" i="8"/>
  <c r="CA179" i="8"/>
  <c r="BZ179" i="8"/>
  <c r="CA175" i="8"/>
  <c r="BZ175" i="8"/>
  <c r="CA171" i="8"/>
  <c r="BZ171" i="8"/>
  <c r="CA167" i="8"/>
  <c r="BZ167" i="8"/>
  <c r="CB167" i="8" s="1"/>
  <c r="CH167" i="8" s="1"/>
  <c r="CA163" i="8"/>
  <c r="BZ163" i="8"/>
  <c r="CB163" i="8" s="1"/>
  <c r="CH163" i="8" s="1"/>
  <c r="CA159" i="8"/>
  <c r="BZ159" i="8"/>
  <c r="CB159" i="8" s="1"/>
  <c r="CH159" i="8" s="1"/>
  <c r="CA155" i="8"/>
  <c r="BZ155" i="8"/>
  <c r="CB155" i="8" s="1"/>
  <c r="CH155" i="8" s="1"/>
  <c r="CA151" i="8"/>
  <c r="BZ151" i="8"/>
  <c r="CA147" i="8"/>
  <c r="BZ147" i="8"/>
  <c r="CA143" i="8"/>
  <c r="BZ143" i="8"/>
  <c r="CA139" i="8"/>
  <c r="BZ139" i="8"/>
  <c r="CA135" i="8"/>
  <c r="BZ135" i="8"/>
  <c r="CA131" i="8"/>
  <c r="BZ131" i="8"/>
  <c r="CB131" i="8" s="1"/>
  <c r="CH131" i="8" s="1"/>
  <c r="CA127" i="8"/>
  <c r="BZ127" i="8"/>
  <c r="CB127" i="8" s="1"/>
  <c r="CH127" i="8" s="1"/>
  <c r="CA123" i="8"/>
  <c r="BZ123" i="8"/>
  <c r="BZ119" i="8"/>
  <c r="CA119" i="8"/>
  <c r="BZ115" i="8"/>
  <c r="CA115" i="8"/>
  <c r="BZ111" i="8"/>
  <c r="CA111" i="8"/>
  <c r="BZ107" i="8"/>
  <c r="CA107" i="8"/>
  <c r="BZ103" i="8"/>
  <c r="CB103" i="8" s="1"/>
  <c r="CH103" i="8" s="1"/>
  <c r="CA103" i="8"/>
  <c r="BZ99" i="8"/>
  <c r="CB99" i="8" s="1"/>
  <c r="CH99" i="8" s="1"/>
  <c r="CA99" i="8"/>
  <c r="BZ95" i="8"/>
  <c r="CA95" i="8"/>
  <c r="BZ91" i="8"/>
  <c r="CA91" i="8"/>
  <c r="BZ87" i="8"/>
  <c r="CA87" i="8"/>
  <c r="BZ83" i="8"/>
  <c r="CA83" i="8"/>
  <c r="BZ79" i="8"/>
  <c r="CA79" i="8"/>
  <c r="BZ75" i="8"/>
  <c r="CB75" i="8" s="1"/>
  <c r="CH75" i="8" s="1"/>
  <c r="CA75" i="8"/>
  <c r="BZ71" i="8"/>
  <c r="CB71" i="8" s="1"/>
  <c r="CH71" i="8" s="1"/>
  <c r="CA71" i="8"/>
  <c r="BZ67" i="8"/>
  <c r="CA67" i="8"/>
  <c r="BZ63" i="8"/>
  <c r="CA63" i="8"/>
  <c r="BZ59" i="8"/>
  <c r="CB59" i="8" s="1"/>
  <c r="CH59" i="8" s="1"/>
  <c r="CA59" i="8"/>
  <c r="BZ55" i="8"/>
  <c r="CA55" i="8"/>
  <c r="BZ51" i="8"/>
  <c r="CA51" i="8"/>
  <c r="BZ47" i="8"/>
  <c r="CA47" i="8"/>
  <c r="BZ43" i="8"/>
  <c r="CA43" i="8"/>
  <c r="BZ39" i="8"/>
  <c r="CA39" i="8"/>
  <c r="BZ35" i="8"/>
  <c r="CA35" i="8"/>
  <c r="BZ31" i="8"/>
  <c r="CA31" i="8"/>
  <c r="BZ27" i="8"/>
  <c r="CA27" i="8"/>
  <c r="BZ23" i="8"/>
  <c r="CA23" i="8"/>
  <c r="BZ19" i="8"/>
  <c r="CA19" i="8"/>
  <c r="BZ590" i="8"/>
  <c r="CA590" i="8"/>
  <c r="BZ534" i="8"/>
  <c r="CA534" i="8"/>
  <c r="BZ592" i="8"/>
  <c r="CA592" i="8"/>
  <c r="BZ560" i="8"/>
  <c r="CA560" i="8"/>
  <c r="BZ528" i="8"/>
  <c r="CB528" i="8" s="1"/>
  <c r="CH528" i="8" s="1"/>
  <c r="CA528" i="8"/>
  <c r="BZ496" i="8"/>
  <c r="CA496" i="8"/>
  <c r="BZ464" i="8"/>
  <c r="CB464" i="8" s="1"/>
  <c r="CH464" i="8" s="1"/>
  <c r="CA464" i="8"/>
  <c r="BZ432" i="8"/>
  <c r="CB432" i="8" s="1"/>
  <c r="CH432" i="8" s="1"/>
  <c r="CA432" i="8"/>
  <c r="BZ400" i="8"/>
  <c r="CB400" i="8" s="1"/>
  <c r="CH400" i="8" s="1"/>
  <c r="CA400" i="8"/>
  <c r="BZ368" i="8"/>
  <c r="CA368" i="8"/>
  <c r="BZ336" i="8"/>
  <c r="CA336" i="8"/>
  <c r="BZ518" i="8"/>
  <c r="CB518" i="8" s="1"/>
  <c r="CH518" i="8" s="1"/>
  <c r="CA518" i="8"/>
  <c r="BZ562" i="8"/>
  <c r="CA562" i="8"/>
  <c r="BZ530" i="8"/>
  <c r="CA530" i="8"/>
  <c r="BZ498" i="8"/>
  <c r="CA498" i="8"/>
  <c r="BZ466" i="8"/>
  <c r="CB466" i="8" s="1"/>
  <c r="CH466" i="8" s="1"/>
  <c r="CA466" i="8"/>
  <c r="BZ434" i="8"/>
  <c r="CA434" i="8"/>
  <c r="BZ402" i="8"/>
  <c r="CA402" i="8"/>
  <c r="BZ370" i="8"/>
  <c r="CA370" i="8"/>
  <c r="BZ338" i="8"/>
  <c r="CA338" i="8"/>
  <c r="BZ550" i="8"/>
  <c r="CB550" i="8" s="1"/>
  <c r="CH550" i="8" s="1"/>
  <c r="CA550" i="8"/>
  <c r="BZ470" i="8"/>
  <c r="CA470" i="8"/>
  <c r="BZ430" i="8"/>
  <c r="CB430" i="8" s="1"/>
  <c r="CH430" i="8" s="1"/>
  <c r="CA430" i="8"/>
  <c r="BZ398" i="8"/>
  <c r="CA398" i="8"/>
  <c r="BZ366" i="8"/>
  <c r="CA366" i="8"/>
  <c r="BZ334" i="8"/>
  <c r="CA334" i="8"/>
  <c r="BZ596" i="8"/>
  <c r="CA596" i="8"/>
  <c r="BZ564" i="8"/>
  <c r="CA564" i="8"/>
  <c r="BZ532" i="8"/>
  <c r="CA532" i="8"/>
  <c r="BZ500" i="8"/>
  <c r="CA500" i="8"/>
  <c r="BZ468" i="8"/>
  <c r="CA468" i="8"/>
  <c r="BZ436" i="8"/>
  <c r="CA436" i="8"/>
  <c r="BZ404" i="8"/>
  <c r="CB404" i="8" s="1"/>
  <c r="CH404" i="8" s="1"/>
  <c r="CA404" i="8"/>
  <c r="BZ372" i="8"/>
  <c r="CB372" i="8" s="1"/>
  <c r="CH372" i="8" s="1"/>
  <c r="CA372" i="8"/>
  <c r="BZ340" i="8"/>
  <c r="CA340" i="8"/>
  <c r="BZ597" i="8"/>
  <c r="CA597" i="8"/>
  <c r="BZ589" i="8"/>
  <c r="CB589" i="8" s="1"/>
  <c r="CH589" i="8" s="1"/>
  <c r="CA589" i="8"/>
  <c r="BZ581" i="8"/>
  <c r="CB581" i="8" s="1"/>
  <c r="CH581" i="8" s="1"/>
  <c r="CA581" i="8"/>
  <c r="BZ573" i="8"/>
  <c r="CA573" i="8"/>
  <c r="BZ565" i="8"/>
  <c r="CA565" i="8"/>
  <c r="BZ557" i="8"/>
  <c r="CB557" i="8" s="1"/>
  <c r="CH557" i="8" s="1"/>
  <c r="CA557" i="8"/>
  <c r="BZ549" i="8"/>
  <c r="CA549" i="8"/>
  <c r="BZ541" i="8"/>
  <c r="CB541" i="8" s="1"/>
  <c r="CH541" i="8" s="1"/>
  <c r="CA541" i="8"/>
  <c r="BZ533" i="8"/>
  <c r="CA533" i="8"/>
  <c r="BZ525" i="8"/>
  <c r="CB525" i="8" s="1"/>
  <c r="CH525" i="8" s="1"/>
  <c r="CA525" i="8"/>
  <c r="BZ517" i="8"/>
  <c r="CA517" i="8"/>
  <c r="BZ509" i="8"/>
  <c r="CA509" i="8"/>
  <c r="BZ501" i="8"/>
  <c r="CB501" i="8" s="1"/>
  <c r="CH501" i="8" s="1"/>
  <c r="CA501" i="8"/>
  <c r="BZ493" i="8"/>
  <c r="CA493" i="8"/>
  <c r="BZ485" i="8"/>
  <c r="CA485" i="8"/>
  <c r="BZ477" i="8"/>
  <c r="CA477" i="8"/>
  <c r="BZ469" i="8"/>
  <c r="CB469" i="8" s="1"/>
  <c r="CH469" i="8" s="1"/>
  <c r="CA469" i="8"/>
  <c r="BZ461" i="8"/>
  <c r="CB461" i="8" s="1"/>
  <c r="CH461" i="8" s="1"/>
  <c r="CA461" i="8"/>
  <c r="BZ453" i="8"/>
  <c r="CA453" i="8"/>
  <c r="BZ445" i="8"/>
  <c r="CA445" i="8"/>
  <c r="BZ437" i="8"/>
  <c r="CB437" i="8" s="1"/>
  <c r="CH437" i="8" s="1"/>
  <c r="CA437" i="8"/>
  <c r="BZ429" i="8"/>
  <c r="CA429" i="8"/>
  <c r="BZ421" i="8"/>
  <c r="CA421" i="8"/>
  <c r="BZ413" i="8"/>
  <c r="CA413" i="8"/>
  <c r="BZ405" i="8"/>
  <c r="CA405" i="8"/>
  <c r="BZ397" i="8"/>
  <c r="CB397" i="8" s="1"/>
  <c r="CH397" i="8" s="1"/>
  <c r="CA397" i="8"/>
  <c r="BZ389" i="8"/>
  <c r="CA389" i="8"/>
  <c r="BZ381" i="8"/>
  <c r="CA381" i="8"/>
  <c r="BZ373" i="8"/>
  <c r="CA373" i="8"/>
  <c r="BZ365" i="8"/>
  <c r="CA365" i="8"/>
  <c r="BZ357" i="8"/>
  <c r="CB357" i="8" s="1"/>
  <c r="CH357" i="8" s="1"/>
  <c r="CA357" i="8"/>
  <c r="BZ349" i="8"/>
  <c r="CB349" i="8" s="1"/>
  <c r="CH349" i="8" s="1"/>
  <c r="CA349" i="8"/>
  <c r="BZ341" i="8"/>
  <c r="CA341" i="8"/>
  <c r="BZ333" i="8"/>
  <c r="CA333" i="8"/>
  <c r="BZ325" i="8"/>
  <c r="CA325" i="8"/>
  <c r="BZ783" i="8"/>
  <c r="CB783" i="8" s="1"/>
  <c r="CH783" i="8" s="1"/>
  <c r="CA783" i="8"/>
  <c r="BZ779" i="8"/>
  <c r="CA779" i="8"/>
  <c r="BZ775" i="8"/>
  <c r="CA775" i="8"/>
  <c r="BZ771" i="8"/>
  <c r="CB771" i="8" s="1"/>
  <c r="CH771" i="8" s="1"/>
  <c r="CA771" i="8"/>
  <c r="BZ767" i="8"/>
  <c r="CB767" i="8" s="1"/>
  <c r="CH767" i="8" s="1"/>
  <c r="CA767" i="8"/>
  <c r="BZ763" i="8"/>
  <c r="CB763" i="8" s="1"/>
  <c r="CH763" i="8" s="1"/>
  <c r="CA763" i="8"/>
  <c r="CA759" i="8"/>
  <c r="BZ759" i="8"/>
  <c r="BZ755" i="8"/>
  <c r="CA755" i="8"/>
  <c r="BZ751" i="8"/>
  <c r="CB751" i="8" s="1"/>
  <c r="CH751" i="8" s="1"/>
  <c r="CA751" i="8"/>
  <c r="BZ747" i="8"/>
  <c r="CA747" i="8"/>
  <c r="BZ743" i="8"/>
  <c r="CA743" i="8"/>
  <c r="BZ739" i="8"/>
  <c r="CA739" i="8"/>
  <c r="BZ735" i="8"/>
  <c r="CA735" i="8"/>
  <c r="BZ731" i="8"/>
  <c r="CA731" i="8"/>
  <c r="BZ727" i="8"/>
  <c r="CA727" i="8"/>
  <c r="BZ723" i="8"/>
  <c r="CA723" i="8"/>
  <c r="BZ719" i="8"/>
  <c r="CA719" i="8"/>
  <c r="BZ715" i="8"/>
  <c r="CA715" i="8"/>
  <c r="BZ711" i="8"/>
  <c r="CA711" i="8"/>
  <c r="BZ707" i="8"/>
  <c r="CA707" i="8"/>
  <c r="BZ703" i="8"/>
  <c r="CB703" i="8" s="1"/>
  <c r="CH703" i="8" s="1"/>
  <c r="CA703" i="8"/>
  <c r="BZ699" i="8"/>
  <c r="CA699" i="8"/>
  <c r="BZ695" i="8"/>
  <c r="CB695" i="8" s="1"/>
  <c r="CH695" i="8" s="1"/>
  <c r="CA695" i="8"/>
  <c r="BZ691" i="8"/>
  <c r="CB691" i="8" s="1"/>
  <c r="CH691" i="8" s="1"/>
  <c r="CA691" i="8"/>
  <c r="BZ687" i="8"/>
  <c r="CB687" i="8" s="1"/>
  <c r="CH687" i="8" s="1"/>
  <c r="CA687" i="8"/>
  <c r="BZ683" i="8"/>
  <c r="CA683" i="8"/>
  <c r="BZ679" i="8"/>
  <c r="CA679" i="8"/>
  <c r="BZ675" i="8"/>
  <c r="CA675" i="8"/>
  <c r="BZ671" i="8"/>
  <c r="CB671" i="8" s="1"/>
  <c r="CH671" i="8" s="1"/>
  <c r="CA671" i="8"/>
  <c r="BZ667" i="8"/>
  <c r="CA667" i="8"/>
  <c r="BZ663" i="8"/>
  <c r="CA663" i="8"/>
  <c r="BZ659" i="8"/>
  <c r="CA659" i="8"/>
  <c r="BZ655" i="8"/>
  <c r="CA655" i="8"/>
  <c r="BZ651" i="8"/>
  <c r="CB651" i="8" s="1"/>
  <c r="CH651" i="8" s="1"/>
  <c r="CA651" i="8"/>
  <c r="BZ647" i="8"/>
  <c r="CA647" i="8"/>
  <c r="BZ643" i="8"/>
  <c r="CA643" i="8"/>
  <c r="BZ639" i="8"/>
  <c r="CA639" i="8"/>
  <c r="BZ635" i="8"/>
  <c r="CA635" i="8"/>
  <c r="BZ631" i="8"/>
  <c r="CA631" i="8"/>
  <c r="BZ627" i="8"/>
  <c r="CA627" i="8"/>
  <c r="BZ623" i="8"/>
  <c r="CB623" i="8" s="1"/>
  <c r="CH623" i="8" s="1"/>
  <c r="CA623" i="8"/>
  <c r="BZ619" i="8"/>
  <c r="CA619" i="8"/>
  <c r="BZ615" i="8"/>
  <c r="CA615" i="8"/>
  <c r="BZ611" i="8"/>
  <c r="CA611" i="8"/>
  <c r="BZ607" i="8"/>
  <c r="CA607" i="8"/>
  <c r="BZ603" i="8"/>
  <c r="CA603" i="8"/>
  <c r="BZ322" i="8"/>
  <c r="CA322" i="8"/>
  <c r="BZ318" i="8"/>
  <c r="CA318" i="8"/>
  <c r="BZ314" i="8"/>
  <c r="CA314" i="8"/>
  <c r="BZ310" i="8"/>
  <c r="CA310" i="8"/>
  <c r="BZ306" i="8"/>
  <c r="CA306" i="8"/>
  <c r="BZ302" i="8"/>
  <c r="CA302" i="8"/>
  <c r="BZ298" i="8"/>
  <c r="CB298" i="8" s="1"/>
  <c r="CH298" i="8" s="1"/>
  <c r="CA298" i="8"/>
  <c r="BZ294" i="8"/>
  <c r="CB294" i="8" s="1"/>
  <c r="CH294" i="8" s="1"/>
  <c r="CA294" i="8"/>
  <c r="BZ290" i="8"/>
  <c r="CA290" i="8"/>
  <c r="BZ286" i="8"/>
  <c r="CA286" i="8"/>
  <c r="BZ282" i="8"/>
  <c r="CB282" i="8" s="1"/>
  <c r="CH282" i="8" s="1"/>
  <c r="CA282" i="8"/>
  <c r="BZ278" i="8"/>
  <c r="CB278" i="8" s="1"/>
  <c r="CH278" i="8" s="1"/>
  <c r="CA278" i="8"/>
  <c r="BZ274" i="8"/>
  <c r="CA274" i="8"/>
  <c r="BZ270" i="8"/>
  <c r="CA270" i="8"/>
  <c r="BZ266" i="8"/>
  <c r="CB266" i="8" s="1"/>
  <c r="CH266" i="8" s="1"/>
  <c r="CA266" i="8"/>
  <c r="BZ262" i="8"/>
  <c r="CA262" i="8"/>
  <c r="BZ258" i="8"/>
  <c r="CA258" i="8"/>
  <c r="BZ254" i="8"/>
  <c r="CA254" i="8"/>
  <c r="BZ250" i="8"/>
  <c r="CB250" i="8" s="1"/>
  <c r="CH250" i="8" s="1"/>
  <c r="CA250" i="8"/>
  <c r="BZ246" i="8"/>
  <c r="CB246" i="8" s="1"/>
  <c r="CH246" i="8" s="1"/>
  <c r="CA246" i="8"/>
  <c r="BZ242" i="8"/>
  <c r="CB242" i="8" s="1"/>
  <c r="CH242" i="8" s="1"/>
  <c r="CA242" i="8"/>
  <c r="BZ238" i="8"/>
  <c r="CB238" i="8" s="1"/>
  <c r="CH238" i="8" s="1"/>
  <c r="CA238" i="8"/>
  <c r="BZ234" i="8"/>
  <c r="CA234" i="8"/>
  <c r="BZ230" i="8"/>
  <c r="CB230" i="8" s="1"/>
  <c r="CH230" i="8" s="1"/>
  <c r="CA230" i="8"/>
  <c r="BZ226" i="8"/>
  <c r="CA226" i="8"/>
  <c r="BZ222" i="8"/>
  <c r="CA222" i="8"/>
  <c r="BZ218" i="8"/>
  <c r="CA218" i="8"/>
  <c r="BZ214" i="8"/>
  <c r="CA214" i="8"/>
  <c r="BZ210" i="8"/>
  <c r="CA210" i="8"/>
  <c r="BZ206" i="8"/>
  <c r="CA206" i="8"/>
  <c r="BZ202" i="8"/>
  <c r="CA202" i="8"/>
  <c r="BZ198" i="8"/>
  <c r="CA198" i="8"/>
  <c r="BZ194" i="8"/>
  <c r="CA194" i="8"/>
  <c r="BZ190" i="8"/>
  <c r="CA190" i="8"/>
  <c r="BZ186" i="8"/>
  <c r="CA186" i="8"/>
  <c r="BZ182" i="8"/>
  <c r="CA182" i="8"/>
  <c r="BZ178" i="8"/>
  <c r="CB178" i="8" s="1"/>
  <c r="CH178" i="8" s="1"/>
  <c r="CA178" i="8"/>
  <c r="BZ174" i="8"/>
  <c r="CA174" i="8"/>
  <c r="BZ170" i="8"/>
  <c r="CA170" i="8"/>
  <c r="BZ166" i="8"/>
  <c r="CA166" i="8"/>
  <c r="BZ162" i="8"/>
  <c r="CB162" i="8" s="1"/>
  <c r="CH162" i="8" s="1"/>
  <c r="CA162" i="8"/>
  <c r="BZ158" i="8"/>
  <c r="CB158" i="8" s="1"/>
  <c r="CH158" i="8" s="1"/>
  <c r="CA158" i="8"/>
  <c r="BZ154" i="8"/>
  <c r="CA154" i="8"/>
  <c r="BZ150" i="8"/>
  <c r="CA150" i="8"/>
  <c r="BZ146" i="8"/>
  <c r="CB146" i="8" s="1"/>
  <c r="CH146" i="8" s="1"/>
  <c r="CA146" i="8"/>
  <c r="BZ142" i="8"/>
  <c r="CA142" i="8"/>
  <c r="BZ138" i="8"/>
  <c r="CA138" i="8"/>
  <c r="BZ134" i="8"/>
  <c r="CA134" i="8"/>
  <c r="BZ130" i="8"/>
  <c r="CA130" i="8"/>
  <c r="BZ126" i="8"/>
  <c r="CA126" i="8"/>
  <c r="BZ122" i="8"/>
  <c r="CA122" i="8"/>
  <c r="BZ118" i="8"/>
  <c r="CA118" i="8"/>
  <c r="BZ114" i="8"/>
  <c r="CA114" i="8"/>
  <c r="BZ110" i="8"/>
  <c r="CB110" i="8" s="1"/>
  <c r="CH110" i="8" s="1"/>
  <c r="CA110" i="8"/>
  <c r="BZ106" i="8"/>
  <c r="CA106" i="8"/>
  <c r="BZ102" i="8"/>
  <c r="CB102" i="8" s="1"/>
  <c r="CH102" i="8" s="1"/>
  <c r="CA102" i="8"/>
  <c r="BZ98" i="8"/>
  <c r="CA98" i="8"/>
  <c r="BZ94" i="8"/>
  <c r="CA94" i="8"/>
  <c r="BZ90" i="8"/>
  <c r="CA90" i="8"/>
  <c r="BZ86" i="8"/>
  <c r="CA86" i="8"/>
  <c r="BZ82" i="8"/>
  <c r="CA82" i="8"/>
  <c r="BZ78" i="8"/>
  <c r="CA78" i="8"/>
  <c r="BZ74" i="8"/>
  <c r="CB74" i="8" s="1"/>
  <c r="CH74" i="8" s="1"/>
  <c r="CA74" i="8"/>
  <c r="BZ70" i="8"/>
  <c r="CB70" i="8" s="1"/>
  <c r="CH70" i="8" s="1"/>
  <c r="CA70" i="8"/>
  <c r="BZ66" i="8"/>
  <c r="CA66" i="8"/>
  <c r="BZ62" i="8"/>
  <c r="CA62" i="8"/>
  <c r="BZ58" i="8"/>
  <c r="CA58" i="8"/>
  <c r="BZ54" i="8"/>
  <c r="CB54" i="8" s="1"/>
  <c r="CH54" i="8" s="1"/>
  <c r="CA54" i="8"/>
  <c r="BZ50" i="8"/>
  <c r="CB50" i="8" s="1"/>
  <c r="CH50" i="8" s="1"/>
  <c r="CA50" i="8"/>
  <c r="BZ46" i="8"/>
  <c r="CA46" i="8"/>
  <c r="BZ42" i="8"/>
  <c r="CA42" i="8"/>
  <c r="BZ38" i="8"/>
  <c r="CA38" i="8"/>
  <c r="BZ34" i="8"/>
  <c r="CA34" i="8"/>
  <c r="BZ30" i="8"/>
  <c r="CA30" i="8"/>
  <c r="BZ26" i="8"/>
  <c r="CA26" i="8"/>
  <c r="BZ22" i="8"/>
  <c r="CA22" i="8"/>
  <c r="BZ18" i="8"/>
  <c r="CA18" i="8"/>
  <c r="BZ542" i="8"/>
  <c r="CA542" i="8"/>
  <c r="BZ568" i="8"/>
  <c r="CA568" i="8"/>
  <c r="BZ504" i="8"/>
  <c r="CA504" i="8"/>
  <c r="BZ440" i="8"/>
  <c r="CA440" i="8"/>
  <c r="BZ408" i="8"/>
  <c r="CA408" i="8"/>
  <c r="BZ344" i="8"/>
  <c r="CA344" i="8"/>
  <c r="BZ578" i="8"/>
  <c r="CA578" i="8"/>
  <c r="BZ538" i="8"/>
  <c r="CA538" i="8"/>
  <c r="BZ474" i="8"/>
  <c r="CA474" i="8"/>
  <c r="BZ410" i="8"/>
  <c r="CA410" i="8"/>
  <c r="BZ378" i="8"/>
  <c r="CA378" i="8"/>
  <c r="BZ558" i="8"/>
  <c r="CB558" i="8" s="1"/>
  <c r="CH558" i="8" s="1"/>
  <c r="CA558" i="8"/>
  <c r="BZ438" i="8"/>
  <c r="CA438" i="8"/>
  <c r="BZ406" i="8"/>
  <c r="CA406" i="8"/>
  <c r="BZ342" i="8"/>
  <c r="CA342" i="8"/>
  <c r="BZ570" i="8"/>
  <c r="CA570" i="8"/>
  <c r="BZ540" i="8"/>
  <c r="CA540" i="8"/>
  <c r="BZ508" i="8"/>
  <c r="CB508" i="8" s="1"/>
  <c r="CH508" i="8" s="1"/>
  <c r="CA508" i="8"/>
  <c r="BZ444" i="8"/>
  <c r="CB444" i="8" s="1"/>
  <c r="CH444" i="8" s="1"/>
  <c r="CA444" i="8"/>
  <c r="BZ380" i="8"/>
  <c r="CA380" i="8"/>
  <c r="BZ348" i="8"/>
  <c r="CB348" i="8" s="1"/>
  <c r="CH348" i="8" s="1"/>
  <c r="CA348" i="8"/>
  <c r="BZ591" i="8"/>
  <c r="CB591" i="8" s="1"/>
  <c r="CH591" i="8" s="1"/>
  <c r="CA591" i="8"/>
  <c r="BZ575" i="8"/>
  <c r="CA575" i="8"/>
  <c r="BZ567" i="8"/>
  <c r="CA567" i="8"/>
  <c r="BZ551" i="8"/>
  <c r="CB551" i="8" s="1"/>
  <c r="CH551" i="8" s="1"/>
  <c r="CA551" i="8"/>
  <c r="BZ535" i="8"/>
  <c r="CA535" i="8"/>
  <c r="BZ519" i="8"/>
  <c r="CB519" i="8" s="1"/>
  <c r="CH519" i="8" s="1"/>
  <c r="CA519" i="8"/>
  <c r="BZ503" i="8"/>
  <c r="CA503" i="8"/>
  <c r="BZ495" i="8"/>
  <c r="CB495" i="8" s="1"/>
  <c r="CH495" i="8" s="1"/>
  <c r="CA495" i="8"/>
  <c r="BZ479" i="8"/>
  <c r="CA479" i="8"/>
  <c r="BZ471" i="8"/>
  <c r="CA471" i="8"/>
  <c r="BZ455" i="8"/>
  <c r="CA455" i="8"/>
  <c r="BZ447" i="8"/>
  <c r="CA447" i="8"/>
  <c r="BZ431" i="8"/>
  <c r="CA431" i="8"/>
  <c r="BZ407" i="8"/>
  <c r="CA407" i="8"/>
  <c r="BZ740" i="8"/>
  <c r="CA740" i="8"/>
  <c r="BZ582" i="8"/>
  <c r="CA582" i="8"/>
  <c r="BZ494" i="8"/>
  <c r="CA494" i="8"/>
  <c r="BZ584" i="8"/>
  <c r="CA584" i="8"/>
  <c r="BZ552" i="8"/>
  <c r="CA552" i="8"/>
  <c r="BZ520" i="8"/>
  <c r="CB520" i="8" s="1"/>
  <c r="CH520" i="8" s="1"/>
  <c r="CA520" i="8"/>
  <c r="BZ488" i="8"/>
  <c r="CA488" i="8"/>
  <c r="BZ456" i="8"/>
  <c r="CA456" i="8"/>
  <c r="BZ424" i="8"/>
  <c r="CA424" i="8"/>
  <c r="BZ392" i="8"/>
  <c r="CA392" i="8"/>
  <c r="BZ360" i="8"/>
  <c r="CB360" i="8" s="1"/>
  <c r="CH360" i="8" s="1"/>
  <c r="CA360" i="8"/>
  <c r="BZ328" i="8"/>
  <c r="CA328" i="8"/>
  <c r="BZ446" i="8"/>
  <c r="CA446" i="8"/>
  <c r="BZ554" i="8"/>
  <c r="CA554" i="8"/>
  <c r="BZ522" i="8"/>
  <c r="CA522" i="8"/>
  <c r="BZ490" i="8"/>
  <c r="CA490" i="8"/>
  <c r="BZ458" i="8"/>
  <c r="CA458" i="8"/>
  <c r="BZ426" i="8"/>
  <c r="CA426" i="8"/>
  <c r="BZ394" i="8"/>
  <c r="CB394" i="8" s="1"/>
  <c r="CH394" i="8" s="1"/>
  <c r="CA394" i="8"/>
  <c r="BZ362" i="8"/>
  <c r="CB362" i="8" s="1"/>
  <c r="CH362" i="8" s="1"/>
  <c r="CA362" i="8"/>
  <c r="BZ330" i="8"/>
  <c r="CA330" i="8"/>
  <c r="BZ510" i="8"/>
  <c r="CA510" i="8"/>
  <c r="BZ462" i="8"/>
  <c r="CA462" i="8"/>
  <c r="BZ422" i="8"/>
  <c r="CA422" i="8"/>
  <c r="BZ390" i="8"/>
  <c r="CB390" i="8" s="1"/>
  <c r="CH390" i="8" s="1"/>
  <c r="CA390" i="8"/>
  <c r="BZ358" i="8"/>
  <c r="CB358" i="8" s="1"/>
  <c r="CH358" i="8" s="1"/>
  <c r="CA358" i="8"/>
  <c r="BZ326" i="8"/>
  <c r="CA326" i="8"/>
  <c r="BZ588" i="8"/>
  <c r="CA588" i="8"/>
  <c r="BZ556" i="8"/>
  <c r="CA556" i="8"/>
  <c r="BZ524" i="8"/>
  <c r="CB524" i="8" s="1"/>
  <c r="CH524" i="8" s="1"/>
  <c r="CA524" i="8"/>
  <c r="BZ492" i="8"/>
  <c r="CB492" i="8" s="1"/>
  <c r="CH492" i="8" s="1"/>
  <c r="CA492" i="8"/>
  <c r="BZ460" i="8"/>
  <c r="CA460" i="8"/>
  <c r="BZ428" i="8"/>
  <c r="CA428" i="8"/>
  <c r="BZ396" i="8"/>
  <c r="CB396" i="8" s="1"/>
  <c r="CH396" i="8" s="1"/>
  <c r="CA396" i="8"/>
  <c r="BZ364" i="8"/>
  <c r="CA364" i="8"/>
  <c r="BZ332" i="8"/>
  <c r="CB332" i="8" s="1"/>
  <c r="CH332" i="8" s="1"/>
  <c r="CA332" i="8"/>
  <c r="BZ595" i="8"/>
  <c r="CA595" i="8"/>
  <c r="BZ587" i="8"/>
  <c r="CA587" i="8"/>
  <c r="BZ579" i="8"/>
  <c r="CB579" i="8" s="1"/>
  <c r="CH579" i="8" s="1"/>
  <c r="CA579" i="8"/>
  <c r="BZ571" i="8"/>
  <c r="CA571" i="8"/>
  <c r="BZ563" i="8"/>
  <c r="CA563" i="8"/>
  <c r="BZ555" i="8"/>
  <c r="CA555" i="8"/>
  <c r="BZ547" i="8"/>
  <c r="CA547" i="8"/>
  <c r="BZ539" i="8"/>
  <c r="CA539" i="8"/>
  <c r="BZ531" i="8"/>
  <c r="CA531" i="8"/>
  <c r="BZ523" i="8"/>
  <c r="CA523" i="8"/>
  <c r="BZ515" i="8"/>
  <c r="CB515" i="8" s="1"/>
  <c r="CH515" i="8" s="1"/>
  <c r="CA515" i="8"/>
  <c r="BZ507" i="8"/>
  <c r="CA507" i="8"/>
  <c r="BZ499" i="8"/>
  <c r="CA499" i="8"/>
  <c r="BZ491" i="8"/>
  <c r="CB491" i="8" s="1"/>
  <c r="CH491" i="8" s="1"/>
  <c r="CA491" i="8"/>
  <c r="BZ483" i="8"/>
  <c r="CA483" i="8"/>
  <c r="BZ475" i="8"/>
  <c r="CB475" i="8" s="1"/>
  <c r="CH475" i="8" s="1"/>
  <c r="CA475" i="8"/>
  <c r="BZ467" i="8"/>
  <c r="CB467" i="8" s="1"/>
  <c r="CH467" i="8" s="1"/>
  <c r="CA467" i="8"/>
  <c r="BZ459" i="8"/>
  <c r="CA459" i="8"/>
  <c r="BZ451" i="8"/>
  <c r="CA451" i="8"/>
  <c r="BZ443" i="8"/>
  <c r="CA443" i="8"/>
  <c r="BZ435" i="8"/>
  <c r="CA435" i="8"/>
  <c r="BZ427" i="8"/>
  <c r="CB427" i="8" s="1"/>
  <c r="CH427" i="8" s="1"/>
  <c r="CA427" i="8"/>
  <c r="BZ419" i="8"/>
  <c r="CA419" i="8"/>
  <c r="BZ411" i="8"/>
  <c r="CB411" i="8" s="1"/>
  <c r="CH411" i="8" s="1"/>
  <c r="CA411" i="8"/>
  <c r="BZ403" i="8"/>
  <c r="CB403" i="8" s="1"/>
  <c r="CH403" i="8" s="1"/>
  <c r="CA403" i="8"/>
  <c r="BZ395" i="8"/>
  <c r="CA395" i="8"/>
  <c r="BZ387" i="8"/>
  <c r="CB387" i="8" s="1"/>
  <c r="CH387" i="8" s="1"/>
  <c r="CA387" i="8"/>
  <c r="BZ379" i="8"/>
  <c r="CA379" i="8"/>
  <c r="BZ371" i="8"/>
  <c r="CA371" i="8"/>
  <c r="BZ363" i="8"/>
  <c r="CA363" i="8"/>
  <c r="BZ355" i="8"/>
  <c r="CB355" i="8" s="1"/>
  <c r="CH355" i="8" s="1"/>
  <c r="CA355" i="8"/>
  <c r="BZ347" i="8"/>
  <c r="CA347" i="8"/>
  <c r="BZ339" i="8"/>
  <c r="CB339" i="8" s="1"/>
  <c r="CH339" i="8" s="1"/>
  <c r="CA339" i="8"/>
  <c r="BZ331" i="8"/>
  <c r="CA331" i="8"/>
  <c r="BZ786" i="8"/>
  <c r="CB786" i="8" s="1"/>
  <c r="CH786" i="8" s="1"/>
  <c r="CA786" i="8"/>
  <c r="BZ782" i="8"/>
  <c r="CB782" i="8" s="1"/>
  <c r="CH782" i="8" s="1"/>
  <c r="CA782" i="8"/>
  <c r="BZ778" i="8"/>
  <c r="CB778" i="8" s="1"/>
  <c r="CH778" i="8" s="1"/>
  <c r="CA778" i="8"/>
  <c r="BZ774" i="8"/>
  <c r="CA774" i="8"/>
  <c r="BZ770" i="8"/>
  <c r="CB770" i="8" s="1"/>
  <c r="CH770" i="8" s="1"/>
  <c r="CA770" i="8"/>
  <c r="BZ766" i="8"/>
  <c r="CB766" i="8" s="1"/>
  <c r="CH766" i="8" s="1"/>
  <c r="CA766" i="8"/>
  <c r="BZ762" i="8"/>
  <c r="CA762" i="8"/>
  <c r="BZ758" i="8"/>
  <c r="CA758" i="8"/>
  <c r="BZ754" i="8"/>
  <c r="CA754" i="8"/>
  <c r="BZ750" i="8"/>
  <c r="CB750" i="8" s="1"/>
  <c r="CH750" i="8" s="1"/>
  <c r="CA750" i="8"/>
  <c r="BZ746" i="8"/>
  <c r="CA746" i="8"/>
  <c r="BZ742" i="8"/>
  <c r="CA742" i="8"/>
  <c r="BZ738" i="8"/>
  <c r="CA738" i="8"/>
  <c r="BZ734" i="8"/>
  <c r="CA734" i="8"/>
  <c r="BZ730" i="8"/>
  <c r="CA730" i="8"/>
  <c r="BZ726" i="8"/>
  <c r="CB726" i="8" s="1"/>
  <c r="CH726" i="8" s="1"/>
  <c r="CA726" i="8"/>
  <c r="BZ722" i="8"/>
  <c r="CA722" i="8"/>
  <c r="BZ718" i="8"/>
  <c r="CA718" i="8"/>
  <c r="BZ714" i="8"/>
  <c r="CA714" i="8"/>
  <c r="BZ710" i="8"/>
  <c r="CA710" i="8"/>
  <c r="BZ706" i="8"/>
  <c r="CA706" i="8"/>
  <c r="BZ702" i="8"/>
  <c r="CB702" i="8" s="1"/>
  <c r="CH702" i="8" s="1"/>
  <c r="CA702" i="8"/>
  <c r="BZ698" i="8"/>
  <c r="CA698" i="8"/>
  <c r="BZ694" i="8"/>
  <c r="CA694" i="8"/>
  <c r="BZ690" i="8"/>
  <c r="CA690" i="8"/>
  <c r="BZ686" i="8"/>
  <c r="CA686" i="8"/>
  <c r="BZ682" i="8"/>
  <c r="CA682" i="8"/>
  <c r="BZ678" i="8"/>
  <c r="CA678" i="8"/>
  <c r="BZ674" i="8"/>
  <c r="CA674" i="8"/>
  <c r="BZ670" i="8"/>
  <c r="CA670" i="8"/>
  <c r="BZ666" i="8"/>
  <c r="CA666" i="8"/>
  <c r="BZ662" i="8"/>
  <c r="CA662" i="8"/>
  <c r="BZ658" i="8"/>
  <c r="CB658" i="8" s="1"/>
  <c r="CH658" i="8" s="1"/>
  <c r="CA658" i="8"/>
  <c r="BZ654" i="8"/>
  <c r="CA654" i="8"/>
  <c r="BZ650" i="8"/>
  <c r="CA650" i="8"/>
  <c r="BZ646" i="8"/>
  <c r="CB646" i="8" s="1"/>
  <c r="CH646" i="8" s="1"/>
  <c r="CA646" i="8"/>
  <c r="BZ642" i="8"/>
  <c r="CA642" i="8"/>
  <c r="BZ638" i="8"/>
  <c r="CA638" i="8"/>
  <c r="BZ634" i="8"/>
  <c r="CA634" i="8"/>
  <c r="BZ630" i="8"/>
  <c r="CA630" i="8"/>
  <c r="BZ626" i="8"/>
  <c r="CA626" i="8"/>
  <c r="BZ622" i="8"/>
  <c r="CA622" i="8"/>
  <c r="BZ618" i="8"/>
  <c r="CB618" i="8" s="1"/>
  <c r="CH618" i="8" s="1"/>
  <c r="CA618" i="8"/>
  <c r="BZ614" i="8"/>
  <c r="CB614" i="8" s="1"/>
  <c r="CH614" i="8" s="1"/>
  <c r="CA614" i="8"/>
  <c r="BZ610" i="8"/>
  <c r="CA610" i="8"/>
  <c r="BZ606" i="8"/>
  <c r="CA606" i="8"/>
  <c r="BZ602" i="8"/>
  <c r="CA602" i="8"/>
  <c r="CA321" i="8"/>
  <c r="BZ321" i="8"/>
  <c r="CA317" i="8"/>
  <c r="BZ317" i="8"/>
  <c r="CA313" i="8"/>
  <c r="BZ313" i="8"/>
  <c r="CA309" i="8"/>
  <c r="BZ309" i="8"/>
  <c r="CA305" i="8"/>
  <c r="BZ305" i="8"/>
  <c r="CA301" i="8"/>
  <c r="BZ301" i="8"/>
  <c r="CA297" i="8"/>
  <c r="BZ297" i="8"/>
  <c r="CB297" i="8" s="1"/>
  <c r="CH297" i="8" s="1"/>
  <c r="CA293" i="8"/>
  <c r="BZ293" i="8"/>
  <c r="CB293" i="8" s="1"/>
  <c r="CH293" i="8" s="1"/>
  <c r="CA289" i="8"/>
  <c r="BZ289" i="8"/>
  <c r="CA285" i="8"/>
  <c r="BZ285" i="8"/>
  <c r="CA281" i="8"/>
  <c r="BZ281" i="8"/>
  <c r="CA277" i="8"/>
  <c r="BZ277" i="8"/>
  <c r="CB277" i="8" s="1"/>
  <c r="CH277" i="8" s="1"/>
  <c r="CA273" i="8"/>
  <c r="BZ273" i="8"/>
  <c r="CA269" i="8"/>
  <c r="BZ269" i="8"/>
  <c r="CA265" i="8"/>
  <c r="BZ265" i="8"/>
  <c r="CA261" i="8"/>
  <c r="BZ261" i="8"/>
  <c r="CA257" i="8"/>
  <c r="BZ257" i="8"/>
  <c r="BZ253" i="8"/>
  <c r="CA253" i="8"/>
  <c r="BZ249" i="8"/>
  <c r="CA249" i="8"/>
  <c r="BZ245" i="8"/>
  <c r="CA245" i="8"/>
  <c r="BZ241" i="8"/>
  <c r="CA241" i="8"/>
  <c r="BZ237" i="8"/>
  <c r="CB237" i="8" s="1"/>
  <c r="CH237" i="8" s="1"/>
  <c r="CA237" i="8"/>
  <c r="BZ233" i="8"/>
  <c r="CA233" i="8"/>
  <c r="BZ229" i="8"/>
  <c r="CB229" i="8" s="1"/>
  <c r="CH229" i="8" s="1"/>
  <c r="CA229" i="8"/>
  <c r="BZ225" i="8"/>
  <c r="CB225" i="8" s="1"/>
  <c r="CH225" i="8" s="1"/>
  <c r="CA225" i="8"/>
  <c r="BZ221" i="8"/>
  <c r="CA221" i="8"/>
  <c r="BZ217" i="8"/>
  <c r="CA217" i="8"/>
  <c r="BZ213" i="8"/>
  <c r="CB213" i="8" s="1"/>
  <c r="CH213" i="8" s="1"/>
  <c r="CA213" i="8"/>
  <c r="BZ209" i="8"/>
  <c r="CA209" i="8"/>
  <c r="BZ205" i="8"/>
  <c r="CA205" i="8"/>
  <c r="BZ201" i="8"/>
  <c r="CB201" i="8" s="1"/>
  <c r="CH201" i="8" s="1"/>
  <c r="CA201" i="8"/>
  <c r="BZ197" i="8"/>
  <c r="CA197" i="8"/>
  <c r="BZ193" i="8"/>
  <c r="CA193" i="8"/>
  <c r="BZ189" i="8"/>
  <c r="CA189" i="8"/>
  <c r="BZ185" i="8"/>
  <c r="CA185" i="8"/>
  <c r="BZ181" i="8"/>
  <c r="CA181" i="8"/>
  <c r="BZ177" i="8"/>
  <c r="CA177" i="8"/>
  <c r="BZ173" i="8"/>
  <c r="CA173" i="8"/>
  <c r="BZ169" i="8"/>
  <c r="CA169" i="8"/>
  <c r="BZ165" i="8"/>
  <c r="CA165" i="8"/>
  <c r="BZ161" i="8"/>
  <c r="CA161" i="8"/>
  <c r="BZ157" i="8"/>
  <c r="CB157" i="8" s="1"/>
  <c r="CH157" i="8" s="1"/>
  <c r="CA157" i="8"/>
  <c r="BZ153" i="8"/>
  <c r="CB153" i="8" s="1"/>
  <c r="CH153" i="8" s="1"/>
  <c r="CA153" i="8"/>
  <c r="BZ149" i="8"/>
  <c r="CB149" i="8" s="1"/>
  <c r="CH149" i="8" s="1"/>
  <c r="CA149" i="8"/>
  <c r="BZ145" i="8"/>
  <c r="CA145" i="8"/>
  <c r="BZ141" i="8"/>
  <c r="CA141" i="8"/>
  <c r="BZ137" i="8"/>
  <c r="CA137" i="8"/>
  <c r="BZ133" i="8"/>
  <c r="CA133" i="8"/>
  <c r="BZ129" i="8"/>
  <c r="CA129" i="8"/>
  <c r="BZ125" i="8"/>
  <c r="CA125" i="8"/>
  <c r="BZ121" i="8"/>
  <c r="CA121" i="8"/>
  <c r="BZ117" i="8"/>
  <c r="CA117" i="8"/>
  <c r="BZ113" i="8"/>
  <c r="CB113" i="8" s="1"/>
  <c r="CH113" i="8" s="1"/>
  <c r="CA113" i="8"/>
  <c r="BZ109" i="8"/>
  <c r="CA109" i="8"/>
  <c r="BZ105" i="8"/>
  <c r="CA105" i="8"/>
  <c r="BZ101" i="8"/>
  <c r="CB101" i="8" s="1"/>
  <c r="CH101" i="8" s="1"/>
  <c r="CA101" i="8"/>
  <c r="BZ97" i="8"/>
  <c r="CA97" i="8"/>
  <c r="BZ93" i="8"/>
  <c r="CA93" i="8"/>
  <c r="BZ89" i="8"/>
  <c r="CA89" i="8"/>
  <c r="BZ85" i="8"/>
  <c r="CA85" i="8"/>
  <c r="BZ81" i="8"/>
  <c r="CA81" i="8"/>
  <c r="BZ77" i="8"/>
  <c r="CA77" i="8"/>
  <c r="BZ73" i="8"/>
  <c r="CA73" i="8"/>
  <c r="BZ69" i="8"/>
  <c r="CA69" i="8"/>
  <c r="BZ65" i="8"/>
  <c r="CA65" i="8"/>
  <c r="BZ61" i="8"/>
  <c r="CA61" i="8"/>
  <c r="BZ57" i="8"/>
  <c r="CA57" i="8"/>
  <c r="BZ53" i="8"/>
  <c r="CB53" i="8" s="1"/>
  <c r="CH53" i="8" s="1"/>
  <c r="CA53" i="8"/>
  <c r="BZ49" i="8"/>
  <c r="CA49" i="8"/>
  <c r="BZ45" i="8"/>
  <c r="CA45" i="8"/>
  <c r="BZ41" i="8"/>
  <c r="CA41" i="8"/>
  <c r="BZ37" i="8"/>
  <c r="CB37" i="8" s="1"/>
  <c r="CH37" i="8" s="1"/>
  <c r="CA37" i="8"/>
  <c r="BZ33" i="8"/>
  <c r="CA33" i="8"/>
  <c r="BZ29" i="8"/>
  <c r="CA29" i="8"/>
  <c r="BZ25" i="8"/>
  <c r="CA25" i="8"/>
  <c r="BZ21" i="8"/>
  <c r="CB21" i="8" s="1"/>
  <c r="CH21" i="8" s="1"/>
  <c r="CA21" i="8"/>
  <c r="BZ17" i="8"/>
  <c r="CB17" i="8" s="1"/>
  <c r="CA17" i="8"/>
  <c r="BZ574" i="8"/>
  <c r="CA574" i="8"/>
  <c r="BZ486" i="8"/>
  <c r="CB486" i="8" s="1"/>
  <c r="CH486" i="8" s="1"/>
  <c r="CA486" i="8"/>
  <c r="BZ576" i="8"/>
  <c r="CA576" i="8"/>
  <c r="BZ544" i="8"/>
  <c r="CB544" i="8" s="1"/>
  <c r="CH544" i="8" s="1"/>
  <c r="CA544" i="8"/>
  <c r="BZ512" i="8"/>
  <c r="CB512" i="8" s="1"/>
  <c r="CH512" i="8" s="1"/>
  <c r="CA512" i="8"/>
  <c r="BZ480" i="8"/>
  <c r="CA480" i="8"/>
  <c r="BZ448" i="8"/>
  <c r="CB448" i="8" s="1"/>
  <c r="CH448" i="8" s="1"/>
  <c r="CA448" i="8"/>
  <c r="BZ416" i="8"/>
  <c r="CA416" i="8"/>
  <c r="BZ384" i="8"/>
  <c r="CA384" i="8"/>
  <c r="BZ352" i="8"/>
  <c r="CB352" i="8" s="1"/>
  <c r="CH352" i="8" s="1"/>
  <c r="CA352" i="8"/>
  <c r="BZ598" i="8"/>
  <c r="CA598" i="8"/>
  <c r="BZ586" i="8"/>
  <c r="CA586" i="8"/>
  <c r="BZ546" i="8"/>
  <c r="CB546" i="8" s="1"/>
  <c r="CH546" i="8" s="1"/>
  <c r="CA546" i="8"/>
  <c r="BZ514" i="8"/>
  <c r="CB514" i="8" s="1"/>
  <c r="CH514" i="8" s="1"/>
  <c r="CA514" i="8"/>
  <c r="BZ482" i="8"/>
  <c r="CB482" i="8" s="1"/>
  <c r="CH482" i="8" s="1"/>
  <c r="CA482" i="8"/>
  <c r="BZ450" i="8"/>
  <c r="CB450" i="8" s="1"/>
  <c r="CH450" i="8" s="1"/>
  <c r="CA450" i="8"/>
  <c r="BZ418" i="8"/>
  <c r="CB418" i="8" s="1"/>
  <c r="CH418" i="8" s="1"/>
  <c r="CA418" i="8"/>
  <c r="BZ386" i="8"/>
  <c r="CB386" i="8" s="1"/>
  <c r="CH386" i="8" s="1"/>
  <c r="CA386" i="8"/>
  <c r="BZ354" i="8"/>
  <c r="CB354" i="8" s="1"/>
  <c r="CH354" i="8" s="1"/>
  <c r="CA354" i="8"/>
  <c r="BZ566" i="8"/>
  <c r="CB566" i="8" s="1"/>
  <c r="CH566" i="8" s="1"/>
  <c r="CA566" i="8"/>
  <c r="BZ502" i="8"/>
  <c r="CA502" i="8"/>
  <c r="BZ454" i="8"/>
  <c r="CA454" i="8"/>
  <c r="BZ414" i="8"/>
  <c r="CA414" i="8"/>
  <c r="BZ382" i="8"/>
  <c r="CA382" i="8"/>
  <c r="BZ350" i="8"/>
  <c r="CB350" i="8" s="1"/>
  <c r="CH350" i="8" s="1"/>
  <c r="CA350" i="8"/>
  <c r="BZ594" i="8"/>
  <c r="CA594" i="8"/>
  <c r="BZ580" i="8"/>
  <c r="CA580" i="8"/>
  <c r="BZ548" i="8"/>
  <c r="CA548" i="8"/>
  <c r="BZ516" i="8"/>
  <c r="CA516" i="8"/>
  <c r="BZ484" i="8"/>
  <c r="CB484" i="8" s="1"/>
  <c r="CH484" i="8" s="1"/>
  <c r="CA484" i="8"/>
  <c r="BZ452" i="8"/>
  <c r="CA452" i="8"/>
  <c r="BZ420" i="8"/>
  <c r="CB420" i="8" s="1"/>
  <c r="CH420" i="8" s="1"/>
  <c r="CA420" i="8"/>
  <c r="BZ388" i="8"/>
  <c r="CA388" i="8"/>
  <c r="BZ356" i="8"/>
  <c r="CA356" i="8"/>
  <c r="BZ601" i="8"/>
  <c r="CA601" i="8"/>
  <c r="BZ593" i="8"/>
  <c r="CB593" i="8" s="1"/>
  <c r="CH593" i="8" s="1"/>
  <c r="CA593" i="8"/>
  <c r="BZ585" i="8"/>
  <c r="CA585" i="8"/>
  <c r="BZ577" i="8"/>
  <c r="CA577" i="8"/>
  <c r="BZ569" i="8"/>
  <c r="CA569" i="8"/>
  <c r="BZ561" i="8"/>
  <c r="CA561" i="8"/>
  <c r="BZ553" i="8"/>
  <c r="CA553" i="8"/>
  <c r="BZ545" i="8"/>
  <c r="CA545" i="8"/>
  <c r="BZ537" i="8"/>
  <c r="CA537" i="8"/>
  <c r="BZ529" i="8"/>
  <c r="CA529" i="8"/>
  <c r="BZ521" i="8"/>
  <c r="CB521" i="8" s="1"/>
  <c r="CH521" i="8" s="1"/>
  <c r="CA521" i="8"/>
  <c r="BZ513" i="8"/>
  <c r="CA513" i="8"/>
  <c r="BZ505" i="8"/>
  <c r="CA505" i="8"/>
  <c r="BZ497" i="8"/>
  <c r="CB497" i="8" s="1"/>
  <c r="CH497" i="8" s="1"/>
  <c r="CA497" i="8"/>
  <c r="BZ489" i="8"/>
  <c r="CB489" i="8" s="1"/>
  <c r="CH489" i="8" s="1"/>
  <c r="CA489" i="8"/>
  <c r="BZ481" i="8"/>
  <c r="CA481" i="8"/>
  <c r="BZ473" i="8"/>
  <c r="CA473" i="8"/>
  <c r="BZ465" i="8"/>
  <c r="CA465" i="8"/>
  <c r="BZ457" i="8"/>
  <c r="CA457" i="8"/>
  <c r="BZ449" i="8"/>
  <c r="CA449" i="8"/>
  <c r="BZ441" i="8"/>
  <c r="CB441" i="8" s="1"/>
  <c r="CH441" i="8" s="1"/>
  <c r="CA441" i="8"/>
  <c r="BZ433" i="8"/>
  <c r="CA433" i="8"/>
  <c r="BZ425" i="8"/>
  <c r="CA425" i="8"/>
  <c r="BZ417" i="8"/>
  <c r="CA417" i="8"/>
  <c r="BZ409" i="8"/>
  <c r="CB409" i="8" s="1"/>
  <c r="CH409" i="8" s="1"/>
  <c r="CA409" i="8"/>
  <c r="BZ401" i="8"/>
  <c r="CB401" i="8" s="1"/>
  <c r="CH401" i="8" s="1"/>
  <c r="CA401" i="8"/>
  <c r="BZ393" i="8"/>
  <c r="CB393" i="8" s="1"/>
  <c r="CH393" i="8" s="1"/>
  <c r="CA393" i="8"/>
  <c r="BZ385" i="8"/>
  <c r="CA385" i="8"/>
  <c r="BZ377" i="8"/>
  <c r="CA377" i="8"/>
  <c r="BZ369" i="8"/>
  <c r="CA369" i="8"/>
  <c r="BZ361" i="8"/>
  <c r="CA361" i="8"/>
  <c r="BZ353" i="8"/>
  <c r="CB353" i="8" s="1"/>
  <c r="CH353" i="8" s="1"/>
  <c r="CA353" i="8"/>
  <c r="BZ345" i="8"/>
  <c r="CA345" i="8"/>
  <c r="BZ337" i="8"/>
  <c r="CA337" i="8"/>
  <c r="BZ329" i="8"/>
  <c r="CA329" i="8"/>
  <c r="BZ785" i="8"/>
  <c r="CB785" i="8" s="1"/>
  <c r="CH785" i="8" s="1"/>
  <c r="CA785" i="8"/>
  <c r="BZ781" i="8"/>
  <c r="CA781" i="8"/>
  <c r="BZ777" i="8"/>
  <c r="CA777" i="8"/>
  <c r="BZ773" i="8"/>
  <c r="CB773" i="8" s="1"/>
  <c r="CH773" i="8" s="1"/>
  <c r="CA773" i="8"/>
  <c r="BZ769" i="8"/>
  <c r="CB769" i="8" s="1"/>
  <c r="CH769" i="8" s="1"/>
  <c r="CA769" i="8"/>
  <c r="BZ765" i="8"/>
  <c r="CB765" i="8" s="1"/>
  <c r="CH765" i="8" s="1"/>
  <c r="CA765" i="8"/>
  <c r="BZ761" i="8"/>
  <c r="CB761" i="8" s="1"/>
  <c r="CH761" i="8" s="1"/>
  <c r="CA761" i="8"/>
  <c r="BZ757" i="8"/>
  <c r="CA757" i="8"/>
  <c r="BZ753" i="8"/>
  <c r="CB753" i="8" s="1"/>
  <c r="CH753" i="8" s="1"/>
  <c r="CA753" i="8"/>
  <c r="BZ749" i="8"/>
  <c r="CA749" i="8"/>
  <c r="BZ745" i="8"/>
  <c r="CA745" i="8"/>
  <c r="BZ741" i="8"/>
  <c r="CA741" i="8"/>
  <c r="BZ737" i="8"/>
  <c r="CA737" i="8"/>
  <c r="BZ733" i="8"/>
  <c r="CA733" i="8"/>
  <c r="BZ729" i="8"/>
  <c r="CA729" i="8"/>
  <c r="BZ725" i="8"/>
  <c r="CA725" i="8"/>
  <c r="BZ721" i="8"/>
  <c r="CA721" i="8"/>
  <c r="BZ717" i="8"/>
  <c r="CA717" i="8"/>
  <c r="BZ713" i="8"/>
  <c r="CA713" i="8"/>
  <c r="BZ709" i="8"/>
  <c r="CA709" i="8"/>
  <c r="BZ705" i="8"/>
  <c r="CA705" i="8"/>
  <c r="BZ701" i="8"/>
  <c r="CA701" i="8"/>
  <c r="BZ697" i="8"/>
  <c r="CB697" i="8" s="1"/>
  <c r="CH697" i="8" s="1"/>
  <c r="CA697" i="8"/>
  <c r="BZ693" i="8"/>
  <c r="CA693" i="8"/>
  <c r="BZ689" i="8"/>
  <c r="CA689" i="8"/>
  <c r="BZ685" i="8"/>
  <c r="CA685" i="8"/>
  <c r="BZ681" i="8"/>
  <c r="CA681" i="8"/>
  <c r="BZ677" i="8"/>
  <c r="CA677" i="8"/>
  <c r="BZ673" i="8"/>
  <c r="CB673" i="8" s="1"/>
  <c r="CH673" i="8" s="1"/>
  <c r="CA673" i="8"/>
  <c r="BZ669" i="8"/>
  <c r="CA669" i="8"/>
  <c r="BZ665" i="8"/>
  <c r="CA665" i="8"/>
  <c r="BZ661" i="8"/>
  <c r="CB661" i="8" s="1"/>
  <c r="CH661" i="8" s="1"/>
  <c r="CA661" i="8"/>
  <c r="BZ657" i="8"/>
  <c r="CA657" i="8"/>
  <c r="BZ653" i="8"/>
  <c r="CA653" i="8"/>
  <c r="BZ649" i="8"/>
  <c r="CA649" i="8"/>
  <c r="BZ645" i="8"/>
  <c r="CA645" i="8"/>
  <c r="BZ641" i="8"/>
  <c r="CA641" i="8"/>
  <c r="BZ637" i="8"/>
  <c r="CA637" i="8"/>
  <c r="BZ633" i="8"/>
  <c r="CA633" i="8"/>
  <c r="BZ629" i="8"/>
  <c r="CA629" i="8"/>
  <c r="BZ625" i="8"/>
  <c r="CB625" i="8" s="1"/>
  <c r="CH625" i="8" s="1"/>
  <c r="CA625" i="8"/>
  <c r="BZ621" i="8"/>
  <c r="CA621" i="8"/>
  <c r="BZ617" i="8"/>
  <c r="CA617" i="8"/>
  <c r="BZ613" i="8"/>
  <c r="CA613" i="8"/>
  <c r="BZ609" i="8"/>
  <c r="CB609" i="8" s="1"/>
  <c r="CH609" i="8" s="1"/>
  <c r="CA609" i="8"/>
  <c r="BZ605" i="8"/>
  <c r="CA605" i="8"/>
  <c r="BZ324" i="8"/>
  <c r="CB324" i="8" s="1"/>
  <c r="CH324" i="8" s="1"/>
  <c r="CA324" i="8"/>
  <c r="BZ320" i="8"/>
  <c r="CA320" i="8"/>
  <c r="BZ316" i="8"/>
  <c r="CA316" i="8"/>
  <c r="BZ312" i="8"/>
  <c r="CA312" i="8"/>
  <c r="BZ308" i="8"/>
  <c r="CA308" i="8"/>
  <c r="BZ304" i="8"/>
  <c r="CA304" i="8"/>
  <c r="BZ300" i="8"/>
  <c r="CA300" i="8"/>
  <c r="BZ296" i="8"/>
  <c r="CB296" i="8" s="1"/>
  <c r="CH296" i="8" s="1"/>
  <c r="CA296" i="8"/>
  <c r="BZ292" i="8"/>
  <c r="CA292" i="8"/>
  <c r="BZ288" i="8"/>
  <c r="CB288" i="8" s="1"/>
  <c r="CH288" i="8" s="1"/>
  <c r="CA288" i="8"/>
  <c r="BZ284" i="8"/>
  <c r="CA284" i="8"/>
  <c r="BZ280" i="8"/>
  <c r="CB280" i="8" s="1"/>
  <c r="CH280" i="8" s="1"/>
  <c r="CA280" i="8"/>
  <c r="BZ276" i="8"/>
  <c r="CA276" i="8"/>
  <c r="BZ272" i="8"/>
  <c r="CA272" i="8"/>
  <c r="BZ268" i="8"/>
  <c r="CA268" i="8"/>
  <c r="BZ264" i="8"/>
  <c r="CA264" i="8"/>
  <c r="BZ260" i="8"/>
  <c r="CA260" i="8"/>
  <c r="BZ256" i="8"/>
  <c r="CA256" i="8"/>
  <c r="BZ252" i="8"/>
  <c r="CA252" i="8"/>
  <c r="BZ248" i="8"/>
  <c r="CA248" i="8"/>
  <c r="BZ244" i="8"/>
  <c r="CA244" i="8"/>
  <c r="BZ240" i="8"/>
  <c r="CB240" i="8" s="1"/>
  <c r="CH240" i="8" s="1"/>
  <c r="CA240" i="8"/>
  <c r="BZ236" i="8"/>
  <c r="CA236" i="8"/>
  <c r="BZ232" i="8"/>
  <c r="CA232" i="8"/>
  <c r="BZ228" i="8"/>
  <c r="CA228" i="8"/>
  <c r="BZ224" i="8"/>
  <c r="CA224" i="8"/>
  <c r="BZ220" i="8"/>
  <c r="CA220" i="8"/>
  <c r="BZ216" i="8"/>
  <c r="CA216" i="8"/>
  <c r="BZ212" i="8"/>
  <c r="CB212" i="8" s="1"/>
  <c r="CH212" i="8" s="1"/>
  <c r="CA212" i="8"/>
  <c r="BZ208" i="8"/>
  <c r="CA208" i="8"/>
  <c r="BZ204" i="8"/>
  <c r="CA204" i="8"/>
  <c r="BZ200" i="8"/>
  <c r="CA200" i="8"/>
  <c r="BZ196" i="8"/>
  <c r="CA196" i="8"/>
  <c r="BZ192" i="8"/>
  <c r="CA192" i="8"/>
  <c r="BZ188" i="8"/>
  <c r="CA188" i="8"/>
  <c r="BZ184" i="8"/>
  <c r="CA184" i="8"/>
  <c r="BZ180" i="8"/>
  <c r="CA180" i="8"/>
  <c r="BZ176" i="8"/>
  <c r="CA176" i="8"/>
  <c r="BZ172" i="8"/>
  <c r="CA172" i="8"/>
  <c r="BZ168" i="8"/>
  <c r="CA168" i="8"/>
  <c r="BZ164" i="8"/>
  <c r="CB164" i="8" s="1"/>
  <c r="CH164" i="8" s="1"/>
  <c r="CA164" i="8"/>
  <c r="BZ160" i="8"/>
  <c r="CB160" i="8" s="1"/>
  <c r="CH160" i="8" s="1"/>
  <c r="CA160" i="8"/>
  <c r="BZ156" i="8"/>
  <c r="CA156" i="8"/>
  <c r="BZ152" i="8"/>
  <c r="CB152" i="8" s="1"/>
  <c r="CH152" i="8" s="1"/>
  <c r="CA152" i="8"/>
  <c r="BZ148" i="8"/>
  <c r="CA148" i="8"/>
  <c r="BZ144" i="8"/>
  <c r="CA144" i="8"/>
  <c r="BZ140" i="8"/>
  <c r="CA140" i="8"/>
  <c r="BZ136" i="8"/>
  <c r="CA136" i="8"/>
  <c r="BZ132" i="8"/>
  <c r="CA132" i="8"/>
  <c r="BZ128" i="8"/>
  <c r="CA128" i="8"/>
  <c r="BZ124" i="8"/>
  <c r="CA124" i="8"/>
  <c r="BZ120" i="8"/>
  <c r="CA120" i="8"/>
  <c r="BZ116" i="8"/>
  <c r="CA116" i="8"/>
  <c r="BZ112" i="8"/>
  <c r="CA112" i="8"/>
  <c r="BZ108" i="8"/>
  <c r="CA108" i="8"/>
  <c r="BZ104" i="8"/>
  <c r="CB104" i="8" s="1"/>
  <c r="CH104" i="8" s="1"/>
  <c r="CA104" i="8"/>
  <c r="BZ100" i="8"/>
  <c r="CB100" i="8" s="1"/>
  <c r="CH100" i="8" s="1"/>
  <c r="CA100" i="8"/>
  <c r="BZ96" i="8"/>
  <c r="CA96" i="8"/>
  <c r="BZ92" i="8"/>
  <c r="CA92" i="8"/>
  <c r="BZ88" i="8"/>
  <c r="CA88" i="8"/>
  <c r="BZ84" i="8"/>
  <c r="CA84" i="8"/>
  <c r="BZ80" i="8"/>
  <c r="CA80" i="8"/>
  <c r="BZ76" i="8"/>
  <c r="CA76" i="8"/>
  <c r="BZ72" i="8"/>
  <c r="CA72" i="8"/>
  <c r="BZ68" i="8"/>
  <c r="CA68" i="8"/>
  <c r="BZ64" i="8"/>
  <c r="CA64" i="8"/>
  <c r="BZ60" i="8"/>
  <c r="CA60" i="8"/>
  <c r="BZ56" i="8"/>
  <c r="CB56" i="8" s="1"/>
  <c r="CH56" i="8" s="1"/>
  <c r="CA56" i="8"/>
  <c r="BZ52" i="8"/>
  <c r="CA52" i="8"/>
  <c r="BZ48" i="8"/>
  <c r="CA48" i="8"/>
  <c r="BZ44" i="8"/>
  <c r="CA44" i="8"/>
  <c r="BZ40" i="8"/>
  <c r="CA40" i="8"/>
  <c r="BZ36" i="8"/>
  <c r="CA36" i="8"/>
  <c r="BZ32" i="8"/>
  <c r="CA32" i="8"/>
  <c r="BZ28" i="8"/>
  <c r="CA28" i="8"/>
  <c r="BZ24" i="8"/>
  <c r="CA24" i="8"/>
  <c r="BZ20" i="8"/>
  <c r="CA20" i="8"/>
  <c r="BZ16" i="8"/>
  <c r="CB16" i="8" s="1"/>
  <c r="CH16" i="8" s="1"/>
  <c r="CA16" i="8"/>
  <c r="CB774" i="8"/>
  <c r="CH774" i="8" s="1"/>
  <c r="CB58" i="8"/>
  <c r="CH58" i="8" s="1"/>
  <c r="CA15" i="8"/>
  <c r="CB776" i="8"/>
  <c r="CH776" i="8" s="1"/>
  <c r="CB612" i="8"/>
  <c r="CH612" i="8" s="1"/>
  <c r="D16" i="4"/>
  <c r="DT764" i="1"/>
  <c r="DT717" i="1"/>
  <c r="DT768" i="1"/>
  <c r="DT756" i="1"/>
  <c r="DT739" i="1"/>
  <c r="DT693" i="1"/>
  <c r="DT680" i="1"/>
  <c r="DT770" i="1"/>
  <c r="DT754" i="1"/>
  <c r="DT737" i="1"/>
  <c r="DT682" i="1"/>
  <c r="DT774" i="1"/>
  <c r="DT757" i="1"/>
  <c r="DT741" i="1"/>
  <c r="DT712" i="1"/>
  <c r="DT688" i="1"/>
  <c r="DT673" i="1"/>
  <c r="DT751" i="1"/>
  <c r="DT684" i="1"/>
  <c r="DT766" i="1"/>
  <c r="DT750" i="1"/>
  <c r="DT715" i="1"/>
  <c r="DT703" i="1"/>
  <c r="DT686" i="1"/>
  <c r="DT769" i="1"/>
  <c r="DT753" i="1"/>
  <c r="DT720" i="1"/>
  <c r="DT704" i="1"/>
  <c r="DT669" i="1"/>
  <c r="DT714" i="1"/>
  <c r="DT763" i="1"/>
  <c r="DT748" i="1"/>
  <c r="DT697" i="1"/>
  <c r="DT760" i="1"/>
  <c r="DT744" i="1"/>
  <c r="DT709" i="1"/>
  <c r="DT689" i="1"/>
  <c r="DT777" i="1"/>
  <c r="DT758" i="1"/>
  <c r="DT742" i="1"/>
  <c r="DT719" i="1"/>
  <c r="DT678" i="1"/>
  <c r="DT761" i="1"/>
  <c r="DT745" i="1"/>
  <c r="DT716" i="1"/>
  <c r="DT700" i="1"/>
  <c r="DT677" i="1"/>
  <c r="DT775" i="1"/>
  <c r="DT701" i="1"/>
  <c r="DT773" i="1"/>
  <c r="DT762" i="1"/>
  <c r="DT746" i="1"/>
  <c r="DT711" i="1"/>
  <c r="DT695" i="1"/>
  <c r="DT674" i="1"/>
  <c r="DT765" i="1"/>
  <c r="DT749" i="1"/>
  <c r="DT708" i="1"/>
  <c r="DT681" i="1"/>
  <c r="DT776" i="1"/>
  <c r="DT683" i="1"/>
  <c r="DT694" i="1"/>
  <c r="DT718" i="1"/>
  <c r="DT698" i="1"/>
  <c r="DT671" i="1"/>
  <c r="DT747" i="1"/>
  <c r="DT690" i="1"/>
  <c r="DT752" i="1"/>
  <c r="DT755" i="1"/>
  <c r="DT771" i="1"/>
  <c r="DT759" i="1"/>
  <c r="DT679" i="1"/>
  <c r="DT675" i="1"/>
  <c r="DT706" i="1"/>
  <c r="DT767" i="1"/>
  <c r="DT733" i="1"/>
  <c r="DT667" i="1"/>
  <c r="DT634" i="1"/>
  <c r="DT10" i="1"/>
  <c r="DT385" i="1"/>
  <c r="DT9" i="1"/>
  <c r="DT73" i="1"/>
  <c r="DT621" i="1"/>
  <c r="DT655" i="1"/>
  <c r="DT249" i="1"/>
  <c r="DT19" i="1"/>
  <c r="DT43" i="1"/>
  <c r="DT631" i="1"/>
  <c r="DT544" i="1"/>
  <c r="DT263" i="1"/>
  <c r="DT69" i="1"/>
  <c r="DT307" i="1"/>
  <c r="DT81" i="1"/>
  <c r="DT549" i="1"/>
  <c r="DT146" i="1"/>
  <c r="DT85" i="1"/>
  <c r="DT131" i="1"/>
  <c r="DT92" i="1"/>
  <c r="DT293" i="1"/>
  <c r="DT540" i="1"/>
  <c r="DT74" i="1"/>
  <c r="DT232" i="1"/>
  <c r="DT138" i="1"/>
  <c r="DT56" i="1"/>
  <c r="DT120" i="1"/>
  <c r="DT58" i="1"/>
  <c r="DT615" i="1"/>
  <c r="DT601" i="1"/>
  <c r="DT364" i="1"/>
  <c r="DT566" i="1"/>
  <c r="DT516" i="1"/>
  <c r="DT122" i="1"/>
  <c r="DT321" i="1"/>
  <c r="DT591" i="1"/>
  <c r="DT532" i="1"/>
  <c r="DT301" i="1"/>
  <c r="DT528" i="1"/>
  <c r="DT589" i="1"/>
  <c r="DT597" i="1"/>
  <c r="DT488" i="1"/>
  <c r="DT297" i="1"/>
  <c r="DT65" i="1"/>
  <c r="DT366" i="1"/>
  <c r="DT663" i="1"/>
  <c r="DT599" i="1"/>
  <c r="DT143" i="1"/>
  <c r="DT345" i="1"/>
  <c r="DT78" i="1"/>
  <c r="DT536" i="1"/>
  <c r="DT288" i="1"/>
  <c r="DT61" i="1"/>
  <c r="DT651" i="1"/>
  <c r="DT139" i="1"/>
  <c r="DT50" i="1"/>
  <c r="DT149" i="1"/>
  <c r="DT163" i="1"/>
  <c r="DT39" i="1"/>
  <c r="DT40" i="1"/>
  <c r="DT217" i="1"/>
  <c r="DT275" i="1"/>
  <c r="DT365" i="1"/>
  <c r="DT464" i="1"/>
  <c r="DT94" i="1"/>
  <c r="DT398" i="1"/>
  <c r="DT262" i="1"/>
  <c r="DT292" i="1"/>
  <c r="DT20" i="1"/>
  <c r="DT564" i="1"/>
  <c r="DT593" i="1"/>
  <c r="DT206" i="1"/>
  <c r="DT427" i="1"/>
  <c r="DT257" i="1"/>
  <c r="DT34" i="1"/>
  <c r="DT431" i="1"/>
  <c r="DT435" i="1"/>
  <c r="DT452" i="1"/>
  <c r="DT22" i="1"/>
  <c r="DT475" i="1"/>
  <c r="DT68" i="1"/>
  <c r="DT395" i="1"/>
  <c r="DT368" i="1"/>
  <c r="DT389" i="1"/>
  <c r="DT397" i="1"/>
  <c r="DT454" i="1"/>
  <c r="DT237" i="1"/>
  <c r="DT194" i="1"/>
  <c r="DT255" i="1"/>
  <c r="DT379" i="1"/>
  <c r="DT638" i="1"/>
  <c r="DT226" i="1"/>
  <c r="DT380" i="1"/>
  <c r="DT230" i="1"/>
  <c r="DT42" i="1"/>
  <c r="DT145" i="1"/>
  <c r="DT418" i="1"/>
  <c r="DT428" i="1"/>
  <c r="DT640" i="1"/>
  <c r="DT151" i="1"/>
  <c r="DT21" i="1"/>
  <c r="DT409" i="1"/>
  <c r="DT242" i="1"/>
  <c r="DT374" i="1"/>
  <c r="DT414" i="1"/>
  <c r="DT627" i="1"/>
  <c r="DT422" i="1"/>
  <c r="DT260" i="1"/>
  <c r="DT234" i="1"/>
  <c r="DT158" i="1"/>
  <c r="DT204" i="1"/>
  <c r="DT157" i="1"/>
  <c r="DT387" i="1"/>
  <c r="DT341" i="1"/>
  <c r="DT135" i="1"/>
  <c r="DT17" i="1"/>
  <c r="DT472" i="1"/>
  <c r="DT527" i="1"/>
  <c r="DT584" i="1"/>
  <c r="DT550" i="1"/>
  <c r="DT636" i="1"/>
  <c r="DT304" i="1"/>
  <c r="DT32" i="1"/>
  <c r="DT203" i="1"/>
  <c r="DT15" i="1"/>
  <c r="DT494" i="1"/>
  <c r="DT548" i="1"/>
  <c r="DT96" i="1"/>
  <c r="DT537" i="1"/>
  <c r="DT505" i="1"/>
  <c r="DT551" i="1"/>
  <c r="DT167" i="1"/>
  <c r="DT152" i="1"/>
  <c r="DT664" i="1"/>
  <c r="DT281" i="1"/>
  <c r="DT118" i="1"/>
  <c r="DT466" i="1"/>
  <c r="DT407" i="1"/>
  <c r="DT553" i="1"/>
  <c r="DT458" i="1"/>
  <c r="DT643" i="1"/>
  <c r="DT507" i="1"/>
  <c r="DT36" i="1"/>
  <c r="DT504" i="1"/>
  <c r="DT192" i="1"/>
  <c r="DT173" i="1"/>
  <c r="DT642" i="1"/>
  <c r="DT432" i="1"/>
  <c r="DT404" i="1"/>
  <c r="DT590" i="1"/>
  <c r="DT84" i="1"/>
  <c r="DT390" i="1"/>
  <c r="DT221" i="1"/>
  <c r="DT142" i="1"/>
  <c r="DT347" i="1"/>
  <c r="DT24" i="1"/>
  <c r="DT353" i="1"/>
  <c r="DT33" i="1"/>
  <c r="DT570" i="1"/>
  <c r="DT654" i="1"/>
  <c r="DT326" i="1"/>
  <c r="DT391" i="1"/>
  <c r="DT168" i="1"/>
  <c r="DT659" i="1"/>
  <c r="DT619" i="1"/>
  <c r="DT451" i="1"/>
  <c r="DT665" i="1"/>
  <c r="DT308" i="1"/>
  <c r="DT384" i="1"/>
  <c r="DT354" i="1"/>
  <c r="DT492" i="1"/>
  <c r="DT408" i="1"/>
  <c r="DT128" i="1"/>
  <c r="DT513" i="1"/>
  <c r="DT229" i="1"/>
  <c r="DT421" i="1"/>
  <c r="DT394" i="1"/>
  <c r="DT600" i="1"/>
  <c r="DT400" i="1"/>
  <c r="DT526" i="1"/>
  <c r="DT228" i="1"/>
  <c r="DT477" i="1"/>
  <c r="DT445" i="1"/>
  <c r="DT291" i="1"/>
  <c r="DT333" i="1"/>
  <c r="DT137" i="1"/>
  <c r="DT29" i="1"/>
  <c r="DT289" i="1"/>
  <c r="DT284" i="1"/>
  <c r="DT89" i="1"/>
  <c r="DT271" i="1"/>
  <c r="DT141" i="1"/>
  <c r="DT273" i="1"/>
  <c r="DT268" i="1"/>
  <c r="DT55" i="1"/>
  <c r="DT315" i="1"/>
  <c r="DT626" i="1"/>
  <c r="DT241" i="1"/>
  <c r="DT543" i="1"/>
  <c r="DT105" i="1"/>
  <c r="DT285" i="1"/>
  <c r="DT51" i="1"/>
  <c r="DT552" i="1"/>
  <c r="DT100" i="1"/>
  <c r="DT331" i="1"/>
  <c r="DT222" i="1"/>
  <c r="DT363" i="1"/>
  <c r="DT109" i="1"/>
  <c r="DT361" i="1"/>
  <c r="DT216" i="1"/>
  <c r="DT30" i="1"/>
  <c r="DT59" i="1"/>
  <c r="DT482" i="1"/>
  <c r="DT614" i="1"/>
  <c r="DT565" i="1"/>
  <c r="DT455" i="1"/>
  <c r="DT196" i="1"/>
  <c r="DT98" i="1"/>
  <c r="DT154" i="1"/>
  <c r="DT93" i="1"/>
  <c r="DT337" i="1"/>
  <c r="DT377" i="1"/>
  <c r="DT423" i="1"/>
  <c r="DT572" i="1"/>
  <c r="DT328" i="1"/>
  <c r="DT388" i="1"/>
  <c r="DT546" i="1"/>
  <c r="DT447" i="1"/>
  <c r="DT299" i="1"/>
  <c r="DT430" i="1"/>
  <c r="DT310" i="1"/>
  <c r="DT509" i="1"/>
  <c r="DT439" i="1"/>
  <c r="DT171" i="1"/>
  <c r="DT26" i="1"/>
  <c r="DT99" i="1"/>
  <c r="DT344" i="1"/>
  <c r="DT244" i="1"/>
  <c r="DT343" i="1"/>
  <c r="DT332" i="1"/>
  <c r="DT188" i="1"/>
  <c r="DT498" i="1"/>
  <c r="DT267" i="1"/>
  <c r="DT511" i="1"/>
  <c r="DT468" i="1"/>
  <c r="DT574" i="1"/>
  <c r="DT351" i="1"/>
  <c r="DT579" i="1"/>
  <c r="DT266" i="1"/>
  <c r="DT603" i="1"/>
  <c r="DT198" i="1"/>
  <c r="DT119" i="1"/>
  <c r="DT617" i="1"/>
  <c r="DT116" i="1"/>
  <c r="DT189" i="1"/>
  <c r="DT90" i="1"/>
  <c r="DT209" i="1"/>
  <c r="DT456" i="1"/>
  <c r="DT459" i="1"/>
  <c r="DT539" i="1"/>
  <c r="DT523" i="1"/>
  <c r="DT115" i="1"/>
  <c r="DT656" i="1"/>
  <c r="DT645" i="1"/>
  <c r="DT449" i="1"/>
  <c r="DT316" i="1"/>
  <c r="DT582" i="1"/>
  <c r="DT342" i="1"/>
  <c r="DT381" i="1"/>
  <c r="DT338" i="1"/>
  <c r="DT609" i="1"/>
  <c r="DT637" i="1"/>
  <c r="DT618" i="1"/>
  <c r="DT542" i="1"/>
  <c r="DT323" i="1"/>
  <c r="DT44" i="1"/>
  <c r="DT276" i="1"/>
  <c r="DT531" i="1"/>
  <c r="DT534" i="1"/>
  <c r="DT287" i="1"/>
  <c r="DT114" i="1"/>
  <c r="DT348" i="1"/>
  <c r="DT54" i="1"/>
  <c r="DT140" i="1"/>
  <c r="DT179" i="1"/>
  <c r="DT616" i="1"/>
  <c r="DT45" i="1"/>
  <c r="DT178" i="1"/>
  <c r="DT376" i="1"/>
  <c r="DT134" i="1"/>
  <c r="DT657" i="1"/>
  <c r="DT646" i="1"/>
  <c r="DT169" i="1"/>
  <c r="DT121" i="1"/>
  <c r="DT467" i="1"/>
  <c r="DT219" i="1"/>
  <c r="DT13" i="1"/>
  <c r="DT264" i="1"/>
  <c r="DT240" i="1"/>
  <c r="DT144" i="1"/>
  <c r="DT75" i="1"/>
  <c r="DT162" i="1"/>
  <c r="DT392" i="1"/>
  <c r="DT625" i="1"/>
  <c r="DT661" i="1"/>
  <c r="DT53" i="1"/>
  <c r="DT346" i="1"/>
  <c r="DT567" i="1"/>
  <c r="DT420" i="1"/>
  <c r="DT63" i="1"/>
  <c r="DT205" i="1"/>
  <c r="DT541" i="1"/>
  <c r="DT560" i="1"/>
  <c r="DT611" i="1"/>
  <c r="DT613" i="1"/>
  <c r="DT95" i="1"/>
  <c r="DT497" i="1"/>
  <c r="DT35" i="1"/>
  <c r="DT592" i="1"/>
  <c r="DT382" i="1"/>
  <c r="DT556" i="1"/>
  <c r="DT37" i="1"/>
  <c r="DT340" i="1"/>
  <c r="DT318" i="1"/>
  <c r="DT490" i="1"/>
  <c r="DT311" i="1"/>
  <c r="DT471" i="1"/>
  <c r="DT320" i="1"/>
  <c r="DT102" i="1"/>
  <c r="DT533" i="1"/>
  <c r="DT594" i="1"/>
  <c r="DT334" i="1"/>
  <c r="DT457" i="1"/>
  <c r="DT521" i="1"/>
  <c r="DT274" i="1"/>
  <c r="DT606" i="1"/>
  <c r="DT580" i="1"/>
  <c r="DT403" i="1"/>
  <c r="DT658" i="1"/>
  <c r="DT254" i="1"/>
  <c r="DT499" i="1"/>
  <c r="DT515" i="1"/>
  <c r="DT8" i="1"/>
  <c r="DT148" i="1"/>
  <c r="DT357" i="1"/>
  <c r="DT483" i="1"/>
  <c r="DT406" i="1"/>
  <c r="DT41" i="1"/>
  <c r="DT412" i="1"/>
  <c r="DT371" i="1"/>
  <c r="DT12" i="1"/>
  <c r="DT225" i="1"/>
  <c r="DT396" i="1"/>
  <c r="DT160" i="1"/>
  <c r="DT324" i="1"/>
  <c r="DT474" i="1"/>
  <c r="DT623" i="1"/>
  <c r="DT437" i="1"/>
  <c r="DT79" i="1"/>
  <c r="DT279" i="1"/>
  <c r="DT231" i="1"/>
  <c r="DT607" i="1"/>
  <c r="DT598" i="1"/>
  <c r="DT127" i="1"/>
  <c r="DT577" i="1"/>
  <c r="DT132" i="1"/>
  <c r="DT510" i="1"/>
  <c r="DT339" i="1"/>
  <c r="DT605" i="1"/>
  <c r="DT596" i="1"/>
  <c r="DT187" i="1"/>
  <c r="DT129" i="1"/>
  <c r="DT126" i="1"/>
  <c r="DT434" i="1"/>
  <c r="DT97" i="1"/>
  <c r="DT503" i="1"/>
  <c r="DT294" i="1"/>
  <c r="DT330" i="1"/>
  <c r="DT101" i="1"/>
  <c r="DT325" i="1"/>
  <c r="DT184" i="1"/>
  <c r="DT38" i="1"/>
  <c r="DT535" i="1"/>
  <c r="DT633" i="1"/>
  <c r="DT652" i="1"/>
  <c r="DT67" i="1"/>
  <c r="DT573" i="1"/>
  <c r="DT245" i="1"/>
  <c r="DT165" i="1"/>
  <c r="DT153" i="1"/>
  <c r="DT506" i="1"/>
  <c r="DT104" i="1"/>
  <c r="DT295" i="1"/>
  <c r="DT62" i="1"/>
  <c r="DT270" i="1"/>
  <c r="DT180" i="1"/>
  <c r="DT314" i="1"/>
  <c r="DT181" i="1"/>
  <c r="DT111" i="1"/>
  <c r="DT191" i="1"/>
  <c r="DT176" i="1"/>
  <c r="DT453" i="1"/>
  <c r="DT520" i="1"/>
  <c r="DT210" i="1"/>
  <c r="DT329" i="1"/>
  <c r="DT125" i="1"/>
  <c r="DT224" i="1"/>
  <c r="DT583" i="1"/>
  <c r="DT585" i="1"/>
  <c r="DT415" i="1"/>
  <c r="DT630" i="1"/>
  <c r="DT349" i="1"/>
  <c r="DT28" i="1"/>
  <c r="DT473" i="1"/>
  <c r="DT587" i="1"/>
  <c r="DT662" i="1"/>
  <c r="DT272" i="1"/>
  <c r="DT106" i="1"/>
  <c r="DT486" i="1"/>
  <c r="DT155" i="1"/>
  <c r="DT586" i="1"/>
  <c r="DT440" i="1"/>
  <c r="DT375" i="1"/>
  <c r="DT378" i="1"/>
  <c r="DT71" i="1"/>
  <c r="DT47" i="1"/>
  <c r="DT66" i="1"/>
  <c r="DT372" i="1"/>
  <c r="DT156" i="1"/>
  <c r="DT159" i="1"/>
  <c r="DT367" i="1"/>
  <c r="DT233" i="1"/>
  <c r="DT624" i="1"/>
  <c r="DT476" i="1"/>
  <c r="DT278" i="1"/>
  <c r="DT235" i="1"/>
  <c r="DT462" i="1"/>
  <c r="DT220" i="1"/>
  <c r="DT557" i="1"/>
  <c r="DT195" i="1"/>
  <c r="DT91" i="1"/>
  <c r="DT538" i="1"/>
  <c r="DT269" i="1"/>
  <c r="DT286" i="1"/>
  <c r="DT512" i="1"/>
  <c r="DT502" i="1"/>
  <c r="DT113" i="1"/>
  <c r="DT519" i="1"/>
  <c r="DT632" i="1"/>
  <c r="DT49" i="1"/>
  <c r="DT576" i="1"/>
  <c r="DT215" i="1"/>
  <c r="DT628" i="1"/>
  <c r="DT518" i="1"/>
  <c r="DT568" i="1"/>
  <c r="DT199" i="1"/>
  <c r="DT441" i="1"/>
  <c r="DT489" i="1"/>
  <c r="DT150" i="1"/>
  <c r="DT500" i="1"/>
  <c r="DT86" i="1"/>
  <c r="DT350" i="1"/>
  <c r="DT277" i="1"/>
  <c r="DT239" i="1"/>
  <c r="DT480" i="1"/>
  <c r="DT103" i="1"/>
  <c r="DT448" i="1"/>
  <c r="DT460" i="1"/>
  <c r="DT358" i="1"/>
  <c r="DT211" i="1"/>
  <c r="DT80" i="1"/>
  <c r="DT31" i="1"/>
  <c r="DT190" i="1"/>
  <c r="DT411" i="1"/>
  <c r="DT336" i="1"/>
  <c r="DT123" i="1"/>
  <c r="DT649" i="1"/>
  <c r="DT290" i="1"/>
  <c r="DT581" i="1"/>
  <c r="DT648" i="1"/>
  <c r="DT436" i="1"/>
  <c r="DT402" i="1"/>
  <c r="DT595" i="1"/>
  <c r="DT197" i="1"/>
  <c r="D18" i="4"/>
  <c r="H10" i="4"/>
  <c r="DT6" i="1"/>
  <c r="I8" i="4"/>
  <c r="I11" i="4"/>
  <c r="I10" i="4"/>
  <c r="I9" i="4"/>
  <c r="CH17" i="8" l="1"/>
  <c r="CK17" i="8"/>
  <c r="CB789" i="8"/>
  <c r="CK714" i="8"/>
  <c r="CI714" i="8"/>
  <c r="CL714" i="8" s="1"/>
  <c r="CK763" i="8"/>
  <c r="CI763" i="8"/>
  <c r="CL763" i="8" s="1"/>
  <c r="CK693" i="8"/>
  <c r="CI693" i="8"/>
  <c r="CL693" i="8" s="1"/>
  <c r="CI537" i="8"/>
  <c r="CL537" i="8" s="1"/>
  <c r="CK537" i="8"/>
  <c r="CK519" i="8"/>
  <c r="CI519" i="8"/>
  <c r="CL519" i="8" s="1"/>
  <c r="CI451" i="8"/>
  <c r="CL451" i="8" s="1"/>
  <c r="CK451" i="8"/>
  <c r="CI445" i="8"/>
  <c r="CL445" i="8" s="1"/>
  <c r="CK445" i="8"/>
  <c r="CI333" i="8"/>
  <c r="CL333" i="8" s="1"/>
  <c r="CK333" i="8"/>
  <c r="CK313" i="8"/>
  <c r="CI313" i="8"/>
  <c r="CL313" i="8" s="1"/>
  <c r="CK289" i="8"/>
  <c r="CI289" i="8"/>
  <c r="CL289" i="8" s="1"/>
  <c r="CI31" i="8"/>
  <c r="CL31" i="8" s="1"/>
  <c r="CK31" i="8"/>
  <c r="CI66" i="8"/>
  <c r="CL66" i="8" s="1"/>
  <c r="CK66" i="8"/>
  <c r="CK764" i="8"/>
  <c r="CI764" i="8"/>
  <c r="CL764" i="8" s="1"/>
  <c r="CK749" i="8"/>
  <c r="CI749" i="8"/>
  <c r="CL749" i="8" s="1"/>
  <c r="CK665" i="8"/>
  <c r="CI665" i="8"/>
  <c r="CL665" i="8" s="1"/>
  <c r="CK666" i="8"/>
  <c r="CI666" i="8"/>
  <c r="CL666" i="8" s="1"/>
  <c r="CK586" i="8"/>
  <c r="CI586" i="8"/>
  <c r="CL586" i="8" s="1"/>
  <c r="CK480" i="8"/>
  <c r="CI480" i="8"/>
  <c r="CL480" i="8" s="1"/>
  <c r="CI476" i="8"/>
  <c r="CL476" i="8" s="1"/>
  <c r="CK476" i="8"/>
  <c r="CI375" i="8"/>
  <c r="CL375" i="8" s="1"/>
  <c r="CK375" i="8"/>
  <c r="CK744" i="8"/>
  <c r="CI744" i="8"/>
  <c r="CL744" i="8" s="1"/>
  <c r="CK742" i="8"/>
  <c r="CI742" i="8"/>
  <c r="CL742" i="8" s="1"/>
  <c r="CI673" i="8"/>
  <c r="CL673" i="8" s="1"/>
  <c r="CK673" i="8"/>
  <c r="CI712" i="8"/>
  <c r="CL712" i="8" s="1"/>
  <c r="CK712" i="8"/>
  <c r="CK587" i="8"/>
  <c r="CI587" i="8"/>
  <c r="CL587" i="8" s="1"/>
  <c r="CK511" i="8"/>
  <c r="CI511" i="8"/>
  <c r="CL511" i="8" s="1"/>
  <c r="CI539" i="8"/>
  <c r="CL539" i="8" s="1"/>
  <c r="CK539" i="8"/>
  <c r="CK424" i="8"/>
  <c r="CI424" i="8"/>
  <c r="CL424" i="8" s="1"/>
  <c r="CI485" i="8"/>
  <c r="CL485" i="8" s="1"/>
  <c r="CK485" i="8"/>
  <c r="CK307" i="8"/>
  <c r="CI307" i="8"/>
  <c r="CL307" i="8" s="1"/>
  <c r="CK214" i="8"/>
  <c r="CI214" i="8"/>
  <c r="CL214" i="8" s="1"/>
  <c r="CI194" i="8"/>
  <c r="CL194" i="8" s="1"/>
  <c r="CK194" i="8"/>
  <c r="CI433" i="8"/>
  <c r="CL433" i="8" s="1"/>
  <c r="CK433" i="8"/>
  <c r="CK301" i="8"/>
  <c r="CI301" i="8"/>
  <c r="CL301" i="8" s="1"/>
  <c r="CK38" i="8"/>
  <c r="CI38" i="8"/>
  <c r="CL38" i="8" s="1"/>
  <c r="CK115" i="8"/>
  <c r="CI115" i="8"/>
  <c r="CL115" i="8" s="1"/>
  <c r="CK109" i="8"/>
  <c r="CI109" i="8"/>
  <c r="CL109" i="8" s="1"/>
  <c r="CK16" i="8"/>
  <c r="CI16" i="8"/>
  <c r="CL16" i="8" s="1"/>
  <c r="CK131" i="8"/>
  <c r="CI131" i="8"/>
  <c r="CL131" i="8" s="1"/>
  <c r="CK453" i="8"/>
  <c r="CI453" i="8"/>
  <c r="CL453" i="8" s="1"/>
  <c r="CI76" i="8"/>
  <c r="CL76" i="8" s="1"/>
  <c r="CK76" i="8"/>
  <c r="CI330" i="8"/>
  <c r="CL330" i="8" s="1"/>
  <c r="CK330" i="8"/>
  <c r="CK83" i="8"/>
  <c r="CI83" i="8"/>
  <c r="CL83" i="8" s="1"/>
  <c r="CK36" i="8"/>
  <c r="CI36" i="8"/>
  <c r="CL36" i="8" s="1"/>
  <c r="CK765" i="8"/>
  <c r="CI765" i="8"/>
  <c r="CL765" i="8" s="1"/>
  <c r="CK751" i="8"/>
  <c r="CI751" i="8"/>
  <c r="CL751" i="8" s="1"/>
  <c r="CK515" i="8"/>
  <c r="CI515" i="8"/>
  <c r="CL515" i="8" s="1"/>
  <c r="CK483" i="8"/>
  <c r="CI483" i="8"/>
  <c r="CL483" i="8" s="1"/>
  <c r="CK482" i="8"/>
  <c r="CI482" i="8"/>
  <c r="CL482" i="8" s="1"/>
  <c r="CI325" i="8"/>
  <c r="CL325" i="8" s="1"/>
  <c r="CK325" i="8"/>
  <c r="CK367" i="8"/>
  <c r="CI367" i="8"/>
  <c r="CL367" i="8" s="1"/>
  <c r="CI210" i="8"/>
  <c r="CL210" i="8" s="1"/>
  <c r="CK210" i="8"/>
  <c r="CI17" i="8"/>
  <c r="CL17" i="8" s="1"/>
  <c r="CK736" i="8"/>
  <c r="CI736" i="8"/>
  <c r="CL736" i="8" s="1"/>
  <c r="CK734" i="8"/>
  <c r="CI734" i="8"/>
  <c r="CL734" i="8" s="1"/>
  <c r="CI580" i="8"/>
  <c r="CL580" i="8" s="1"/>
  <c r="CK580" i="8"/>
  <c r="CI583" i="8"/>
  <c r="CL583" i="8" s="1"/>
  <c r="CK583" i="8"/>
  <c r="CK729" i="8"/>
  <c r="CI729" i="8"/>
  <c r="CL729" i="8" s="1"/>
  <c r="CI655" i="8"/>
  <c r="CL655" i="8" s="1"/>
  <c r="CK655" i="8"/>
  <c r="CK572" i="8"/>
  <c r="CI572" i="8"/>
  <c r="CL572" i="8" s="1"/>
  <c r="CK545" i="8"/>
  <c r="CI545" i="8"/>
  <c r="CL545" i="8" s="1"/>
  <c r="CI439" i="8"/>
  <c r="CL439" i="8" s="1"/>
  <c r="CK439" i="8"/>
  <c r="CK465" i="8"/>
  <c r="CI465" i="8"/>
  <c r="CL465" i="8" s="1"/>
  <c r="CK352" i="8"/>
  <c r="CI352" i="8"/>
  <c r="CL352" i="8" s="1"/>
  <c r="CI319" i="8"/>
  <c r="CL319" i="8" s="1"/>
  <c r="CK319" i="8"/>
  <c r="CK337" i="8"/>
  <c r="CI337" i="8"/>
  <c r="CL337" i="8" s="1"/>
  <c r="CI242" i="8"/>
  <c r="CL242" i="8" s="1"/>
  <c r="CK242" i="8"/>
  <c r="CK68" i="8"/>
  <c r="CI68" i="8"/>
  <c r="CL68" i="8" s="1"/>
  <c r="CI143" i="8"/>
  <c r="CL143" i="8" s="1"/>
  <c r="CK143" i="8"/>
  <c r="CK93" i="8"/>
  <c r="CI93" i="8"/>
  <c r="CL93" i="8" s="1"/>
  <c r="CI65" i="8"/>
  <c r="CL65" i="8" s="1"/>
  <c r="CK65" i="8"/>
  <c r="CK81" i="8"/>
  <c r="CI81" i="8"/>
  <c r="CL81" i="8" s="1"/>
  <c r="CI585" i="8"/>
  <c r="CL585" i="8" s="1"/>
  <c r="CK585" i="8"/>
  <c r="CK19" i="8"/>
  <c r="CI19" i="8"/>
  <c r="CL19" i="8" s="1"/>
  <c r="CK148" i="8"/>
  <c r="CI148" i="8"/>
  <c r="CL148" i="8" s="1"/>
  <c r="CK98" i="8"/>
  <c r="CI98" i="8"/>
  <c r="CL98" i="8" s="1"/>
  <c r="CK26" i="8"/>
  <c r="CI26" i="8"/>
  <c r="CL26" i="8" s="1"/>
  <c r="CK297" i="8"/>
  <c r="CI297" i="8"/>
  <c r="CL297" i="8" s="1"/>
  <c r="CK731" i="8"/>
  <c r="CI731" i="8"/>
  <c r="CL731" i="8" s="1"/>
  <c r="CI499" i="8"/>
  <c r="CL499" i="8" s="1"/>
  <c r="CK499" i="8"/>
  <c r="CI198" i="8"/>
  <c r="CL198" i="8" s="1"/>
  <c r="CK198" i="8"/>
  <c r="CI21" i="8"/>
  <c r="CL21" i="8" s="1"/>
  <c r="CK21" i="8"/>
  <c r="CI167" i="8"/>
  <c r="CL167" i="8" s="1"/>
  <c r="CK167" i="8"/>
  <c r="CK125" i="8"/>
  <c r="CI125" i="8"/>
  <c r="CL125" i="8" s="1"/>
  <c r="CK588" i="8"/>
  <c r="CI588" i="8"/>
  <c r="CL588" i="8" s="1"/>
  <c r="CI576" i="8"/>
  <c r="CL576" i="8" s="1"/>
  <c r="CK576" i="8"/>
  <c r="CK603" i="8"/>
  <c r="CI603" i="8"/>
  <c r="CL603" i="8" s="1"/>
  <c r="CK551" i="8"/>
  <c r="CI551" i="8"/>
  <c r="CL551" i="8" s="1"/>
  <c r="CI471" i="8"/>
  <c r="CL471" i="8" s="1"/>
  <c r="CK471" i="8"/>
  <c r="CK321" i="8"/>
  <c r="CI321" i="8"/>
  <c r="CL321" i="8" s="1"/>
  <c r="CI348" i="8"/>
  <c r="CL348" i="8" s="1"/>
  <c r="CK348" i="8"/>
  <c r="CK250" i="8"/>
  <c r="CI250" i="8"/>
  <c r="CL250" i="8" s="1"/>
  <c r="CK23" i="8"/>
  <c r="CI23" i="8"/>
  <c r="CL23" i="8" s="1"/>
  <c r="CI172" i="8"/>
  <c r="CL172" i="8" s="1"/>
  <c r="CK172" i="8"/>
  <c r="CK723" i="8"/>
  <c r="CI723" i="8"/>
  <c r="CL723" i="8" s="1"/>
  <c r="CK688" i="8"/>
  <c r="CI688" i="8"/>
  <c r="CL688" i="8" s="1"/>
  <c r="CK611" i="8"/>
  <c r="CI611" i="8"/>
  <c r="CL611" i="8" s="1"/>
  <c r="CI495" i="8"/>
  <c r="CL495" i="8" s="1"/>
  <c r="CK495" i="8"/>
  <c r="CK503" i="8"/>
  <c r="CI503" i="8"/>
  <c r="CL503" i="8" s="1"/>
  <c r="CK435" i="8"/>
  <c r="CI435" i="8"/>
  <c r="CL435" i="8" s="1"/>
  <c r="CI332" i="8"/>
  <c r="CL332" i="8" s="1"/>
  <c r="CK332" i="8"/>
  <c r="CK733" i="8"/>
  <c r="CI733" i="8"/>
  <c r="CL733" i="8" s="1"/>
  <c r="CI555" i="8"/>
  <c r="CL555" i="8" s="1"/>
  <c r="CK555" i="8"/>
  <c r="CK543" i="8"/>
  <c r="CI543" i="8"/>
  <c r="CL543" i="8" s="1"/>
  <c r="CK529" i="8"/>
  <c r="CI529" i="8"/>
  <c r="CL529" i="8" s="1"/>
  <c r="CK341" i="8"/>
  <c r="CI341" i="8"/>
  <c r="CL341" i="8" s="1"/>
  <c r="CK315" i="8"/>
  <c r="CI315" i="8"/>
  <c r="CL315" i="8" s="1"/>
  <c r="CI293" i="8"/>
  <c r="CL293" i="8" s="1"/>
  <c r="CK293" i="8"/>
  <c r="CI226" i="8"/>
  <c r="CL226" i="8" s="1"/>
  <c r="CK226" i="8"/>
  <c r="CK222" i="8"/>
  <c r="CI222" i="8"/>
  <c r="CL222" i="8" s="1"/>
  <c r="CK750" i="8"/>
  <c r="CI750" i="8"/>
  <c r="CL750" i="8" s="1"/>
  <c r="CI685" i="8"/>
  <c r="CL685" i="8" s="1"/>
  <c r="CK685" i="8"/>
  <c r="CK557" i="8"/>
  <c r="CI557" i="8"/>
  <c r="CL557" i="8" s="1"/>
  <c r="CI496" i="8"/>
  <c r="CL496" i="8" s="1"/>
  <c r="CK496" i="8"/>
  <c r="CK160" i="8"/>
  <c r="CI160" i="8"/>
  <c r="CL160" i="8" s="1"/>
  <c r="CI141" i="8"/>
  <c r="CL141" i="8" s="1"/>
  <c r="CK141" i="8"/>
  <c r="CK82" i="8"/>
  <c r="CI82" i="8"/>
  <c r="CL82" i="8" s="1"/>
  <c r="CK72" i="8"/>
  <c r="CI72" i="8"/>
  <c r="CL72" i="8" s="1"/>
  <c r="CI84" i="8"/>
  <c r="CL84" i="8" s="1"/>
  <c r="CK84" i="8"/>
  <c r="CK661" i="8"/>
  <c r="CI661" i="8"/>
  <c r="CL661" i="8" s="1"/>
  <c r="CK605" i="8"/>
  <c r="CI605" i="8"/>
  <c r="CL605" i="8" s="1"/>
  <c r="CK472" i="8"/>
  <c r="CI472" i="8"/>
  <c r="CL472" i="8" s="1"/>
  <c r="CI140" i="8"/>
  <c r="CL140" i="8" s="1"/>
  <c r="CK140" i="8"/>
  <c r="CI113" i="8"/>
  <c r="CL113" i="8" s="1"/>
  <c r="CK113" i="8"/>
  <c r="CI86" i="8"/>
  <c r="CL86" i="8" s="1"/>
  <c r="CK86" i="8"/>
  <c r="CI158" i="8"/>
  <c r="CL158" i="8" s="1"/>
  <c r="CK158" i="8"/>
  <c r="CK107" i="8"/>
  <c r="CI107" i="8"/>
  <c r="CL107" i="8" s="1"/>
  <c r="CI104" i="8"/>
  <c r="CL104" i="8" s="1"/>
  <c r="CK104" i="8"/>
  <c r="CK20" i="8"/>
  <c r="CI20" i="8"/>
  <c r="CL20" i="8" s="1"/>
  <c r="CK87" i="8"/>
  <c r="CI87" i="8"/>
  <c r="CL87" i="8" s="1"/>
  <c r="CI727" i="8"/>
  <c r="CL727" i="8" s="1"/>
  <c r="CK727" i="8"/>
  <c r="CI724" i="8"/>
  <c r="CL724" i="8" s="1"/>
  <c r="CK724" i="8"/>
  <c r="CI689" i="8"/>
  <c r="CL689" i="8" s="1"/>
  <c r="CK689" i="8"/>
  <c r="CK613" i="8"/>
  <c r="CI613" i="8"/>
  <c r="CL613" i="8" s="1"/>
  <c r="CK547" i="8"/>
  <c r="CI547" i="8"/>
  <c r="CL547" i="8" s="1"/>
  <c r="CK517" i="8"/>
  <c r="CI517" i="8"/>
  <c r="CL517" i="8" s="1"/>
  <c r="CK363" i="8"/>
  <c r="CI363" i="8"/>
  <c r="CL363" i="8" s="1"/>
  <c r="CK438" i="8"/>
  <c r="CI438" i="8"/>
  <c r="CL438" i="8" s="1"/>
  <c r="CI350" i="8"/>
  <c r="CL350" i="8" s="1"/>
  <c r="CK350" i="8"/>
  <c r="CK254" i="8"/>
  <c r="CI254" i="8"/>
  <c r="CL254" i="8" s="1"/>
  <c r="CK339" i="8"/>
  <c r="CI339" i="8"/>
  <c r="CL339" i="8" s="1"/>
  <c r="CK60" i="8"/>
  <c r="CI60" i="8"/>
  <c r="CL60" i="8" s="1"/>
  <c r="CI63" i="8"/>
  <c r="CL63" i="8" s="1"/>
  <c r="CK63" i="8"/>
  <c r="CK754" i="8"/>
  <c r="CI754" i="8"/>
  <c r="CL754" i="8" s="1"/>
  <c r="CK700" i="8"/>
  <c r="CI700" i="8"/>
  <c r="CL700" i="8" s="1"/>
  <c r="CK615" i="8"/>
  <c r="CI615" i="8"/>
  <c r="CL615" i="8" s="1"/>
  <c r="CK441" i="8"/>
  <c r="CI441" i="8"/>
  <c r="CL441" i="8" s="1"/>
  <c r="CI443" i="8"/>
  <c r="CL443" i="8" s="1"/>
  <c r="CK443" i="8"/>
  <c r="CI305" i="8"/>
  <c r="CL305" i="8" s="1"/>
  <c r="CK305" i="8"/>
  <c r="CI287" i="8"/>
  <c r="CL287" i="8" s="1"/>
  <c r="CK287" i="8"/>
  <c r="CK671" i="8"/>
  <c r="CI671" i="8"/>
  <c r="CL671" i="8" s="1"/>
  <c r="CI609" i="8"/>
  <c r="CL609" i="8" s="1"/>
  <c r="CK609" i="8"/>
  <c r="CI492" i="8"/>
  <c r="CL492" i="8" s="1"/>
  <c r="CK492" i="8"/>
  <c r="CK327" i="8"/>
  <c r="CI327" i="8"/>
  <c r="CL327" i="8" s="1"/>
  <c r="CK230" i="8"/>
  <c r="CI230" i="8"/>
  <c r="CL230" i="8" s="1"/>
  <c r="CK669" i="8"/>
  <c r="CI669" i="8"/>
  <c r="CL669" i="8" s="1"/>
  <c r="CK487" i="8"/>
  <c r="CI487" i="8"/>
  <c r="CL487" i="8" s="1"/>
  <c r="CI79" i="8"/>
  <c r="CL79" i="8" s="1"/>
  <c r="CK79" i="8"/>
  <c r="CI123" i="8"/>
  <c r="CL123" i="8" s="1"/>
  <c r="CK123" i="8"/>
  <c r="CK740" i="8"/>
  <c r="CI740" i="8"/>
  <c r="CL740" i="8" s="1"/>
  <c r="CI52" i="8"/>
  <c r="CL52" i="8" s="1"/>
  <c r="CK52" i="8"/>
  <c r="CI95" i="8"/>
  <c r="CL95" i="8" s="1"/>
  <c r="CK95" i="8"/>
  <c r="CI687" i="8"/>
  <c r="CL687" i="8" s="1"/>
  <c r="CK687" i="8"/>
  <c r="CI336" i="8"/>
  <c r="CL336" i="8" s="1"/>
  <c r="CK336" i="8"/>
  <c r="CI122" i="8"/>
  <c r="CL122" i="8" s="1"/>
  <c r="CK122" i="8"/>
  <c r="CI728" i="8"/>
  <c r="CL728" i="8" s="1"/>
  <c r="CK728" i="8"/>
  <c r="CK447" i="8"/>
  <c r="CI447" i="8"/>
  <c r="CL447" i="8" s="1"/>
  <c r="CI340" i="8"/>
  <c r="CL340" i="8" s="1"/>
  <c r="CK340" i="8"/>
  <c r="CI166" i="8"/>
  <c r="CL166" i="8" s="1"/>
  <c r="CK166" i="8"/>
  <c r="CK296" i="8"/>
  <c r="CI296" i="8"/>
  <c r="CL296" i="8" s="1"/>
  <c r="CI725" i="8"/>
  <c r="CL725" i="8" s="1"/>
  <c r="CK725" i="8"/>
  <c r="CK640" i="8"/>
  <c r="CI640" i="8"/>
  <c r="CL640" i="8" s="1"/>
  <c r="CK709" i="8"/>
  <c r="CI709" i="8"/>
  <c r="CL709" i="8" s="1"/>
  <c r="CI626" i="8"/>
  <c r="CL626" i="8" s="1"/>
  <c r="CK626" i="8"/>
  <c r="CI635" i="8"/>
  <c r="CL635" i="8" s="1"/>
  <c r="CK635" i="8"/>
  <c r="CK414" i="8"/>
  <c r="CI414" i="8"/>
  <c r="CL414" i="8" s="1"/>
  <c r="CI374" i="8"/>
  <c r="CL374" i="8" s="1"/>
  <c r="CK374" i="8"/>
  <c r="CI248" i="8"/>
  <c r="CL248" i="8" s="1"/>
  <c r="CK248" i="8"/>
  <c r="CK216" i="8"/>
  <c r="CI216" i="8"/>
  <c r="CL216" i="8" s="1"/>
  <c r="CK193" i="8"/>
  <c r="CI193" i="8"/>
  <c r="CL193" i="8" s="1"/>
  <c r="CI594" i="8"/>
  <c r="CL594" i="8" s="1"/>
  <c r="CK594" i="8"/>
  <c r="CK608" i="8"/>
  <c r="CI608" i="8"/>
  <c r="CL608" i="8" s="1"/>
  <c r="CI514" i="8"/>
  <c r="CL514" i="8" s="1"/>
  <c r="CK514" i="8"/>
  <c r="CI458" i="8"/>
  <c r="CL458" i="8" s="1"/>
  <c r="CK458" i="8"/>
  <c r="CI391" i="8"/>
  <c r="CL391" i="8" s="1"/>
  <c r="CK391" i="8"/>
  <c r="CI324" i="8"/>
  <c r="CL324" i="8" s="1"/>
  <c r="CK324" i="8"/>
  <c r="CK360" i="8"/>
  <c r="CI360" i="8"/>
  <c r="CL360" i="8" s="1"/>
  <c r="CK265" i="8"/>
  <c r="CI265" i="8"/>
  <c r="CL265" i="8" s="1"/>
  <c r="CK286" i="8"/>
  <c r="CI286" i="8"/>
  <c r="CL286" i="8" s="1"/>
  <c r="CK245" i="8"/>
  <c r="CI245" i="8"/>
  <c r="CL245" i="8" s="1"/>
  <c r="CI650" i="8"/>
  <c r="CL650" i="8" s="1"/>
  <c r="CK650" i="8"/>
  <c r="CI620" i="8"/>
  <c r="CL620" i="8" s="1"/>
  <c r="CK620" i="8"/>
  <c r="CK423" i="8"/>
  <c r="CI423" i="8"/>
  <c r="CL423" i="8" s="1"/>
  <c r="CI397" i="8"/>
  <c r="CL397" i="8" s="1"/>
  <c r="CK397" i="8"/>
  <c r="CK370" i="8"/>
  <c r="CI370" i="8"/>
  <c r="CL370" i="8" s="1"/>
  <c r="CK280" i="8"/>
  <c r="CI280" i="8"/>
  <c r="CL280" i="8" s="1"/>
  <c r="CK362" i="8"/>
  <c r="CI362" i="8"/>
  <c r="CL362" i="8" s="1"/>
  <c r="CK768" i="8"/>
  <c r="CI768" i="8"/>
  <c r="CL768" i="8" s="1"/>
  <c r="CI623" i="8"/>
  <c r="CL623" i="8" s="1"/>
  <c r="CK623" i="8"/>
  <c r="CK189" i="8"/>
  <c r="CI189" i="8"/>
  <c r="CL189" i="8" s="1"/>
  <c r="CI163" i="8"/>
  <c r="CL163" i="8" s="1"/>
  <c r="CK163" i="8"/>
  <c r="CI705" i="8"/>
  <c r="CL705" i="8" s="1"/>
  <c r="CK705" i="8"/>
  <c r="CI314" i="8"/>
  <c r="CL314" i="8" s="1"/>
  <c r="CK314" i="8"/>
  <c r="CI156" i="8"/>
  <c r="CL156" i="8" s="1"/>
  <c r="CK156" i="8"/>
  <c r="CK785" i="8"/>
  <c r="CI785" i="8"/>
  <c r="CL785" i="8" s="1"/>
  <c r="CI662" i="8"/>
  <c r="CL662" i="8" s="1"/>
  <c r="CK662" i="8"/>
  <c r="CI552" i="8"/>
  <c r="CL552" i="8" s="1"/>
  <c r="CK552" i="8"/>
  <c r="CK389" i="8"/>
  <c r="CI389" i="8"/>
  <c r="CL389" i="8" s="1"/>
  <c r="CK263" i="8"/>
  <c r="CI263" i="8"/>
  <c r="CL263" i="8" s="1"/>
  <c r="CI67" i="8"/>
  <c r="CL67" i="8" s="1"/>
  <c r="CK67" i="8"/>
  <c r="CI149" i="8"/>
  <c r="CL149" i="8" s="1"/>
  <c r="CK149" i="8"/>
  <c r="CI97" i="8"/>
  <c r="CL97" i="8" s="1"/>
  <c r="CK97" i="8"/>
  <c r="CK61" i="8"/>
  <c r="CI61" i="8"/>
  <c r="CL61" i="8" s="1"/>
  <c r="CI165" i="8"/>
  <c r="CL165" i="8" s="1"/>
  <c r="CK165" i="8"/>
  <c r="CI654" i="8"/>
  <c r="CL654" i="8" s="1"/>
  <c r="CK654" i="8"/>
  <c r="CK562" i="8"/>
  <c r="CI562" i="8"/>
  <c r="CL562" i="8" s="1"/>
  <c r="CI464" i="8"/>
  <c r="CL464" i="8" s="1"/>
  <c r="CK464" i="8"/>
  <c r="CI203" i="8"/>
  <c r="CL203" i="8" s="1"/>
  <c r="CK203" i="8"/>
  <c r="CK40" i="8"/>
  <c r="CI40" i="8"/>
  <c r="CL40" i="8" s="1"/>
  <c r="CI161" i="8"/>
  <c r="CL161" i="8" s="1"/>
  <c r="CK161" i="8"/>
  <c r="CI110" i="8"/>
  <c r="CL110" i="8" s="1"/>
  <c r="CK110" i="8"/>
  <c r="CI398" i="8"/>
  <c r="CL398" i="8" s="1"/>
  <c r="CK398" i="8"/>
  <c r="CK144" i="8"/>
  <c r="CI144" i="8"/>
  <c r="CL144" i="8" s="1"/>
  <c r="CK53" i="8"/>
  <c r="CI53" i="8"/>
  <c r="CL53" i="8" s="1"/>
  <c r="CI667" i="8"/>
  <c r="CL667" i="8" s="1"/>
  <c r="CK667" i="8"/>
  <c r="CK668" i="8"/>
  <c r="CI668" i="8"/>
  <c r="CL668" i="8" s="1"/>
  <c r="CI596" i="8"/>
  <c r="CL596" i="8" s="1"/>
  <c r="CK596" i="8"/>
  <c r="CI589" i="8"/>
  <c r="CL589" i="8" s="1"/>
  <c r="CK589" i="8"/>
  <c r="CK639" i="8"/>
  <c r="CI639" i="8"/>
  <c r="CL639" i="8" s="1"/>
  <c r="CK460" i="8"/>
  <c r="CI460" i="8"/>
  <c r="CL460" i="8" s="1"/>
  <c r="CK392" i="8"/>
  <c r="CI392" i="8"/>
  <c r="CL392" i="8" s="1"/>
  <c r="CI376" i="8"/>
  <c r="CL376" i="8" s="1"/>
  <c r="CK376" i="8"/>
  <c r="CI266" i="8"/>
  <c r="CL266" i="8" s="1"/>
  <c r="CK266" i="8"/>
  <c r="CI288" i="8"/>
  <c r="CL288" i="8" s="1"/>
  <c r="CK288" i="8"/>
  <c r="CK174" i="8"/>
  <c r="CI174" i="8"/>
  <c r="CL174" i="8" s="1"/>
  <c r="CI703" i="8"/>
  <c r="CL703" i="8" s="1"/>
  <c r="CK703" i="8"/>
  <c r="CI698" i="8"/>
  <c r="CL698" i="8" s="1"/>
  <c r="CK698" i="8"/>
  <c r="CI638" i="8"/>
  <c r="CL638" i="8" s="1"/>
  <c r="CK638" i="8"/>
  <c r="CI617" i="8"/>
  <c r="CL617" i="8" s="1"/>
  <c r="CK617" i="8"/>
  <c r="CK524" i="8"/>
  <c r="CI524" i="8"/>
  <c r="CL524" i="8" s="1"/>
  <c r="CK408" i="8"/>
  <c r="CI408" i="8"/>
  <c r="CL408" i="8" s="1"/>
  <c r="CI372" i="8"/>
  <c r="CL372" i="8" s="1"/>
  <c r="CK372" i="8"/>
  <c r="CK417" i="8"/>
  <c r="CI417" i="8"/>
  <c r="CL417" i="8" s="1"/>
  <c r="CI450" i="8"/>
  <c r="CL450" i="8" s="1"/>
  <c r="CK450" i="8"/>
  <c r="CK358" i="8"/>
  <c r="CI358" i="8"/>
  <c r="CL358" i="8" s="1"/>
  <c r="CK302" i="8"/>
  <c r="CI302" i="8"/>
  <c r="CL302" i="8" s="1"/>
  <c r="CI277" i="8"/>
  <c r="CL277" i="8" s="1"/>
  <c r="CK277" i="8"/>
  <c r="CK349" i="8"/>
  <c r="CI349" i="8"/>
  <c r="CL349" i="8" s="1"/>
  <c r="CI199" i="8"/>
  <c r="CL199" i="8" s="1"/>
  <c r="CK199" i="8"/>
  <c r="CK782" i="8"/>
  <c r="CI782" i="8"/>
  <c r="CL782" i="8" s="1"/>
  <c r="CI758" i="8"/>
  <c r="CL758" i="8" s="1"/>
  <c r="CK758" i="8"/>
  <c r="CK656" i="8"/>
  <c r="CI656" i="8"/>
  <c r="CL656" i="8" s="1"/>
  <c r="CI567" i="8"/>
  <c r="CL567" i="8" s="1"/>
  <c r="CK567" i="8"/>
  <c r="CI566" i="8"/>
  <c r="CL566" i="8" s="1"/>
  <c r="CK566" i="8"/>
  <c r="CI466" i="8"/>
  <c r="CL466" i="8" s="1"/>
  <c r="CK466" i="8"/>
  <c r="CI386" i="8"/>
  <c r="CL386" i="8" s="1"/>
  <c r="CK386" i="8"/>
  <c r="CI260" i="8"/>
  <c r="CL260" i="8" s="1"/>
  <c r="CK260" i="8"/>
  <c r="CI213" i="8"/>
  <c r="CL213" i="8" s="1"/>
  <c r="CK213" i="8"/>
  <c r="CI229" i="8"/>
  <c r="CL229" i="8" s="1"/>
  <c r="CK229" i="8"/>
  <c r="CI670" i="8"/>
  <c r="CL670" i="8" s="1"/>
  <c r="CK670" i="8"/>
  <c r="CI516" i="8"/>
  <c r="CL516" i="8" s="1"/>
  <c r="CK516" i="8"/>
  <c r="CK393" i="8"/>
  <c r="CI393" i="8"/>
  <c r="CL393" i="8" s="1"/>
  <c r="CI267" i="8"/>
  <c r="CL267" i="8" s="1"/>
  <c r="CK267" i="8"/>
  <c r="CI177" i="8"/>
  <c r="CL177" i="8" s="1"/>
  <c r="CK177" i="8"/>
  <c r="CK119" i="8"/>
  <c r="CI119" i="8"/>
  <c r="CL119" i="8" s="1"/>
  <c r="CI484" i="8"/>
  <c r="CL484" i="8" s="1"/>
  <c r="CK484" i="8"/>
  <c r="CK175" i="8"/>
  <c r="CI175" i="8"/>
  <c r="CL175" i="8" s="1"/>
  <c r="CK711" i="8"/>
  <c r="CI711" i="8"/>
  <c r="CL711" i="8" s="1"/>
  <c r="CI380" i="8"/>
  <c r="CL380" i="8" s="1"/>
  <c r="CK380" i="8"/>
  <c r="CI306" i="8"/>
  <c r="CL306" i="8" s="1"/>
  <c r="CK306" i="8"/>
  <c r="CK130" i="8"/>
  <c r="CI130" i="8"/>
  <c r="CL130" i="8" s="1"/>
  <c r="CK598" i="8"/>
  <c r="CI598" i="8"/>
  <c r="CL598" i="8" s="1"/>
  <c r="CI108" i="8"/>
  <c r="CL108" i="8" s="1"/>
  <c r="CK108" i="8"/>
  <c r="CK614" i="8"/>
  <c r="CI614" i="8"/>
  <c r="CL614" i="8" s="1"/>
  <c r="CK353" i="8"/>
  <c r="CI353" i="8"/>
  <c r="CL353" i="8" s="1"/>
  <c r="CK117" i="8"/>
  <c r="CI117" i="8"/>
  <c r="CL117" i="8" s="1"/>
  <c r="CK91" i="8"/>
  <c r="CI91" i="8"/>
  <c r="CL91" i="8" s="1"/>
  <c r="CI554" i="8"/>
  <c r="CL554" i="8" s="1"/>
  <c r="CK554" i="8"/>
  <c r="CK221" i="8"/>
  <c r="CI221" i="8"/>
  <c r="CL221" i="8" s="1"/>
  <c r="CK94" i="8"/>
  <c r="CI94" i="8"/>
  <c r="CL94" i="8" s="1"/>
  <c r="CI784" i="8"/>
  <c r="CL784" i="8" s="1"/>
  <c r="CK784" i="8"/>
  <c r="CK760" i="8"/>
  <c r="CI760" i="8"/>
  <c r="CL760" i="8" s="1"/>
  <c r="CI737" i="8"/>
  <c r="CL737" i="8" s="1"/>
  <c r="CK737" i="8"/>
  <c r="CK659" i="8"/>
  <c r="CI659" i="8"/>
  <c r="CL659" i="8" s="1"/>
  <c r="CI660" i="8"/>
  <c r="CL660" i="8" s="1"/>
  <c r="CK660" i="8"/>
  <c r="CK470" i="8"/>
  <c r="CI470" i="8"/>
  <c r="CL470" i="8" s="1"/>
  <c r="CI444" i="8"/>
  <c r="CL444" i="8" s="1"/>
  <c r="CK444" i="8"/>
  <c r="CK388" i="8"/>
  <c r="CI388" i="8"/>
  <c r="CL388" i="8" s="1"/>
  <c r="CI356" i="8"/>
  <c r="CL356" i="8" s="1"/>
  <c r="CK356" i="8"/>
  <c r="CK262" i="8"/>
  <c r="CI262" i="8"/>
  <c r="CL262" i="8" s="1"/>
  <c r="CI219" i="8"/>
  <c r="CL219" i="8" s="1"/>
  <c r="CK219" i="8"/>
  <c r="CK720" i="8"/>
  <c r="CI720" i="8"/>
  <c r="CL720" i="8" s="1"/>
  <c r="CK694" i="8"/>
  <c r="CI694" i="8"/>
  <c r="CL694" i="8" s="1"/>
  <c r="CK643" i="8"/>
  <c r="CI643" i="8"/>
  <c r="CL643" i="8" s="1"/>
  <c r="CI573" i="8"/>
  <c r="CL573" i="8" s="1"/>
  <c r="CK573" i="8"/>
  <c r="CI546" i="8"/>
  <c r="CL546" i="8" s="1"/>
  <c r="CK546" i="8"/>
  <c r="CK508" i="8"/>
  <c r="CI508" i="8"/>
  <c r="CL508" i="8" s="1"/>
  <c r="CI402" i="8"/>
  <c r="CL402" i="8" s="1"/>
  <c r="CK402" i="8"/>
  <c r="CK345" i="8"/>
  <c r="CI345" i="8"/>
  <c r="CL345" i="8" s="1"/>
  <c r="CI247" i="8"/>
  <c r="CL247" i="8" s="1"/>
  <c r="CK247" i="8"/>
  <c r="CI273" i="8"/>
  <c r="CL273" i="8" s="1"/>
  <c r="CK273" i="8"/>
  <c r="CI205" i="8"/>
  <c r="CL205" i="8" s="1"/>
  <c r="CK205" i="8"/>
  <c r="CK775" i="8"/>
  <c r="CI775" i="8"/>
  <c r="CL775" i="8" s="1"/>
  <c r="CK706" i="8"/>
  <c r="CI706" i="8"/>
  <c r="CL706" i="8" s="1"/>
  <c r="CI648" i="8"/>
  <c r="CL648" i="8" s="1"/>
  <c r="CK648" i="8"/>
  <c r="CI637" i="8"/>
  <c r="CL637" i="8" s="1"/>
  <c r="CK637" i="8"/>
  <c r="CK628" i="8"/>
  <c r="CI628" i="8"/>
  <c r="CL628" i="8" s="1"/>
  <c r="CK454" i="8"/>
  <c r="CI454" i="8"/>
  <c r="CL454" i="8" s="1"/>
  <c r="CK421" i="8"/>
  <c r="CI421" i="8"/>
  <c r="CL421" i="8" s="1"/>
  <c r="CI448" i="8"/>
  <c r="CL448" i="8" s="1"/>
  <c r="CK448" i="8"/>
  <c r="CK382" i="8"/>
  <c r="CI382" i="8"/>
  <c r="CL382" i="8" s="1"/>
  <c r="CI256" i="8"/>
  <c r="CL256" i="8" s="1"/>
  <c r="CK256" i="8"/>
  <c r="CK233" i="8"/>
  <c r="CI233" i="8"/>
  <c r="CL233" i="8" s="1"/>
  <c r="CI15" i="8"/>
  <c r="CL15" i="8" s="1"/>
  <c r="K3" i="11"/>
  <c r="L3" i="11" s="1"/>
  <c r="CK15" i="8"/>
  <c r="CK178" i="8"/>
  <c r="CI178" i="8"/>
  <c r="CL178" i="8" s="1"/>
  <c r="CK446" i="8"/>
  <c r="CI446" i="8"/>
  <c r="CL446" i="8" s="1"/>
  <c r="CK176" i="8"/>
  <c r="CI176" i="8"/>
  <c r="CL176" i="8" s="1"/>
  <c r="CI351" i="8"/>
  <c r="CL351" i="8" s="1"/>
  <c r="CK351" i="8"/>
  <c r="CK25" i="8"/>
  <c r="CI25" i="8"/>
  <c r="CL25" i="8" s="1"/>
  <c r="CK34" i="8"/>
  <c r="CI34" i="8"/>
  <c r="CL34" i="8" s="1"/>
  <c r="CI565" i="8"/>
  <c r="CL565" i="8" s="1"/>
  <c r="CK565" i="8"/>
  <c r="CK225" i="8"/>
  <c r="CI225" i="8"/>
  <c r="CL225" i="8" s="1"/>
  <c r="CI102" i="8"/>
  <c r="CL102" i="8" s="1"/>
  <c r="CK102" i="8"/>
  <c r="CI717" i="8"/>
  <c r="CL717" i="8" s="1"/>
  <c r="CK717" i="8"/>
  <c r="CI568" i="8"/>
  <c r="CL568" i="8" s="1"/>
  <c r="CK568" i="8"/>
  <c r="CK434" i="8"/>
  <c r="CI434" i="8"/>
  <c r="CL434" i="8" s="1"/>
  <c r="CI318" i="8"/>
  <c r="CL318" i="8" s="1"/>
  <c r="CK318" i="8"/>
  <c r="CK223" i="8"/>
  <c r="CI223" i="8"/>
  <c r="CL223" i="8" s="1"/>
  <c r="CK33" i="8"/>
  <c r="CI33" i="8"/>
  <c r="CL33" i="8" s="1"/>
  <c r="CI506" i="8"/>
  <c r="CL506" i="8" s="1"/>
  <c r="CK506" i="8"/>
  <c r="CK35" i="8"/>
  <c r="CI35" i="8"/>
  <c r="CL35" i="8" s="1"/>
  <c r="CK695" i="8"/>
  <c r="CI695" i="8"/>
  <c r="CL695" i="8" s="1"/>
  <c r="CI647" i="8"/>
  <c r="CL647" i="8" s="1"/>
  <c r="CK647" i="8"/>
  <c r="CI575" i="8"/>
  <c r="CL575" i="8" s="1"/>
  <c r="CK575" i="8"/>
  <c r="CK498" i="8"/>
  <c r="CI498" i="8"/>
  <c r="CL498" i="8" s="1"/>
  <c r="CI404" i="8"/>
  <c r="CL404" i="8" s="1"/>
  <c r="CK404" i="8"/>
  <c r="CK274" i="8"/>
  <c r="CI274" i="8"/>
  <c r="CL274" i="8" s="1"/>
  <c r="CI215" i="8"/>
  <c r="CL215" i="8" s="1"/>
  <c r="CK215" i="8"/>
  <c r="CK779" i="8"/>
  <c r="CI779" i="8"/>
  <c r="CL779" i="8" s="1"/>
  <c r="CI690" i="8"/>
  <c r="CL690" i="8" s="1"/>
  <c r="CK690" i="8"/>
  <c r="CK636" i="8"/>
  <c r="CI636" i="8"/>
  <c r="CL636" i="8" s="1"/>
  <c r="CK625" i="8"/>
  <c r="CI625" i="8"/>
  <c r="CL625" i="8" s="1"/>
  <c r="CI528" i="8"/>
  <c r="CL528" i="8" s="1"/>
  <c r="CK528" i="8"/>
  <c r="CI518" i="8"/>
  <c r="CL518" i="8" s="1"/>
  <c r="CK518" i="8"/>
  <c r="CK411" i="8"/>
  <c r="CI411" i="8"/>
  <c r="CL411" i="8" s="1"/>
  <c r="CI373" i="8"/>
  <c r="CL373" i="8" s="1"/>
  <c r="CK373" i="8"/>
  <c r="CI312" i="8"/>
  <c r="CL312" i="8" s="1"/>
  <c r="CK312" i="8"/>
  <c r="CI241" i="8"/>
  <c r="CL241" i="8" s="1"/>
  <c r="CK241" i="8"/>
  <c r="CK209" i="8"/>
  <c r="CI209" i="8"/>
  <c r="CL209" i="8" s="1"/>
  <c r="CK185" i="8"/>
  <c r="CI185" i="8"/>
  <c r="CL185" i="8" s="1"/>
  <c r="CI778" i="8"/>
  <c r="CL778" i="8" s="1"/>
  <c r="CK778" i="8"/>
  <c r="CI766" i="8"/>
  <c r="CL766" i="8" s="1"/>
  <c r="CK766" i="8"/>
  <c r="CI677" i="8"/>
  <c r="CL677" i="8" s="1"/>
  <c r="CK677" i="8"/>
  <c r="CK593" i="8"/>
  <c r="CI593" i="8"/>
  <c r="CL593" i="8" s="1"/>
  <c r="CI558" i="8"/>
  <c r="CL558" i="8" s="1"/>
  <c r="CK558" i="8"/>
  <c r="CK525" i="8"/>
  <c r="CI525" i="8"/>
  <c r="CL525" i="8" s="1"/>
  <c r="CK474" i="8"/>
  <c r="CI474" i="8"/>
  <c r="CL474" i="8" s="1"/>
  <c r="CI490" i="8"/>
  <c r="CL490" i="8" s="1"/>
  <c r="CK490" i="8"/>
  <c r="CK394" i="8"/>
  <c r="CI394" i="8"/>
  <c r="CL394" i="8" s="1"/>
  <c r="CK410" i="8"/>
  <c r="CI410" i="8"/>
  <c r="CL410" i="8" s="1"/>
  <c r="CK268" i="8"/>
  <c r="CI268" i="8"/>
  <c r="CL268" i="8" s="1"/>
  <c r="CI292" i="8"/>
  <c r="CL292" i="8" s="1"/>
  <c r="CK292" i="8"/>
  <c r="CI188" i="8"/>
  <c r="CL188" i="8" s="1"/>
  <c r="CK188" i="8"/>
  <c r="CK200" i="8"/>
  <c r="CI200" i="8"/>
  <c r="CL200" i="8" s="1"/>
  <c r="CI553" i="8"/>
  <c r="CL553" i="8" s="1"/>
  <c r="CK553" i="8"/>
  <c r="CK368" i="8"/>
  <c r="CI368" i="8"/>
  <c r="CL368" i="8" s="1"/>
  <c r="CI207" i="8"/>
  <c r="CL207" i="8" s="1"/>
  <c r="CK207" i="8"/>
  <c r="CK54" i="8"/>
  <c r="CI54" i="8"/>
  <c r="CL54" i="8" s="1"/>
  <c r="CK153" i="8"/>
  <c r="CI153" i="8"/>
  <c r="CL153" i="8" s="1"/>
  <c r="CK103" i="8"/>
  <c r="CI103" i="8"/>
  <c r="CL103" i="8" s="1"/>
  <c r="CI39" i="8"/>
  <c r="CL39" i="8" s="1"/>
  <c r="CK39" i="8"/>
  <c r="CI542" i="8"/>
  <c r="CL542" i="8" s="1"/>
  <c r="CK542" i="8"/>
  <c r="CK197" i="8"/>
  <c r="CI197" i="8"/>
  <c r="CL197" i="8" s="1"/>
  <c r="CI619" i="8"/>
  <c r="CL619" i="8" s="1"/>
  <c r="CK619" i="8"/>
  <c r="CK416" i="8"/>
  <c r="CI416" i="8"/>
  <c r="CL416" i="8" s="1"/>
  <c r="CK369" i="8"/>
  <c r="CI369" i="8"/>
  <c r="CL369" i="8" s="1"/>
  <c r="CK169" i="8"/>
  <c r="CI169" i="8"/>
  <c r="CL169" i="8" s="1"/>
  <c r="CK129" i="8"/>
  <c r="CI129" i="8"/>
  <c r="CL129" i="8" s="1"/>
  <c r="CI120" i="8"/>
  <c r="CL120" i="8" s="1"/>
  <c r="CK120" i="8"/>
  <c r="CK651" i="8"/>
  <c r="CI651" i="8"/>
  <c r="CL651" i="8" s="1"/>
  <c r="CI522" i="8"/>
  <c r="CL522" i="8" s="1"/>
  <c r="CK522" i="8"/>
  <c r="CK41" i="8"/>
  <c r="CI41" i="8"/>
  <c r="CL41" i="8" s="1"/>
  <c r="CI180" i="8"/>
  <c r="CL180" i="8" s="1"/>
  <c r="CK180" i="8"/>
  <c r="CK111" i="8"/>
  <c r="CI111" i="8"/>
  <c r="CL111" i="8" s="1"/>
  <c r="CK85" i="8"/>
  <c r="CI85" i="8"/>
  <c r="CL85" i="8" s="1"/>
  <c r="CK644" i="8"/>
  <c r="CI644" i="8"/>
  <c r="CL644" i="8" s="1"/>
  <c r="CK249" i="8"/>
  <c r="CI249" i="8"/>
  <c r="CL249" i="8" s="1"/>
  <c r="CI139" i="8"/>
  <c r="CL139" i="8" s="1"/>
  <c r="CK139" i="8"/>
  <c r="CI680" i="8"/>
  <c r="CL680" i="8" s="1"/>
  <c r="CK680" i="8"/>
  <c r="CK681" i="8"/>
  <c r="CI681" i="8"/>
  <c r="CL681" i="8" s="1"/>
  <c r="CK597" i="8"/>
  <c r="CI597" i="8"/>
  <c r="CL597" i="8" s="1"/>
  <c r="CK531" i="8"/>
  <c r="CI531" i="8"/>
  <c r="CL531" i="8" s="1"/>
  <c r="CI500" i="8"/>
  <c r="CL500" i="8" s="1"/>
  <c r="CK500" i="8"/>
  <c r="CI481" i="8"/>
  <c r="CL481" i="8" s="1"/>
  <c r="CK481" i="8"/>
  <c r="CK493" i="8"/>
  <c r="CI493" i="8"/>
  <c r="CL493" i="8" s="1"/>
  <c r="CK335" i="8"/>
  <c r="CI335" i="8"/>
  <c r="CL335" i="8" s="1"/>
  <c r="CK238" i="8"/>
  <c r="CI238" i="8"/>
  <c r="CL238" i="8" s="1"/>
  <c r="CI70" i="8"/>
  <c r="CL70" i="8" s="1"/>
  <c r="CK70" i="8"/>
  <c r="CI37" i="8"/>
  <c r="CL37" i="8" s="1"/>
  <c r="CK37" i="8"/>
  <c r="CK755" i="8"/>
  <c r="CI755" i="8"/>
  <c r="CL755" i="8" s="1"/>
  <c r="CK675" i="8"/>
  <c r="CI675" i="8"/>
  <c r="CL675" i="8" s="1"/>
  <c r="CK672" i="8"/>
  <c r="CI672" i="8"/>
  <c r="CL672" i="8" s="1"/>
  <c r="CI621" i="8"/>
  <c r="CL621" i="8" s="1"/>
  <c r="CK621" i="8"/>
  <c r="CK599" i="8"/>
  <c r="CI599" i="8"/>
  <c r="CL599" i="8" s="1"/>
  <c r="CK425" i="8"/>
  <c r="CI425" i="8"/>
  <c r="CL425" i="8" s="1"/>
  <c r="CI429" i="8"/>
  <c r="CL429" i="8" s="1"/>
  <c r="CK429" i="8"/>
  <c r="CK488" i="8"/>
  <c r="CI488" i="8"/>
  <c r="CL488" i="8" s="1"/>
  <c r="CK190" i="8"/>
  <c r="CI190" i="8"/>
  <c r="CL190" i="8" s="1"/>
  <c r="CI747" i="8"/>
  <c r="CL747" i="8" s="1"/>
  <c r="CK747" i="8"/>
  <c r="CK663" i="8"/>
  <c r="CI663" i="8"/>
  <c r="CL663" i="8" s="1"/>
  <c r="CK592" i="8"/>
  <c r="CI592" i="8"/>
  <c r="CL592" i="8" s="1"/>
  <c r="CK584" i="8"/>
  <c r="CI584" i="8"/>
  <c r="CL584" i="8" s="1"/>
  <c r="CK477" i="8"/>
  <c r="CI477" i="8"/>
  <c r="CL477" i="8" s="1"/>
  <c r="CK457" i="8"/>
  <c r="CI457" i="8"/>
  <c r="CL457" i="8" s="1"/>
  <c r="CI475" i="8"/>
  <c r="CL475" i="8" s="1"/>
  <c r="CK475" i="8"/>
  <c r="CK323" i="8"/>
  <c r="CI323" i="8"/>
  <c r="CL323" i="8" s="1"/>
  <c r="CI359" i="8"/>
  <c r="CL359" i="8" s="1"/>
  <c r="CK359" i="8"/>
  <c r="CK206" i="8"/>
  <c r="CI206" i="8"/>
  <c r="CL206" i="8" s="1"/>
  <c r="CI721" i="8"/>
  <c r="CL721" i="8" s="1"/>
  <c r="CK721" i="8"/>
  <c r="CK437" i="8"/>
  <c r="CI437" i="8"/>
  <c r="CL437" i="8" s="1"/>
  <c r="CK283" i="8"/>
  <c r="CI283" i="8"/>
  <c r="CL283" i="8" s="1"/>
  <c r="CK62" i="8"/>
  <c r="CI62" i="8"/>
  <c r="CL62" i="8" s="1"/>
  <c r="CK49" i="8"/>
  <c r="CI49" i="8"/>
  <c r="CL49" i="8" s="1"/>
  <c r="CI745" i="8"/>
  <c r="CL745" i="8" s="1"/>
  <c r="CK745" i="8"/>
  <c r="CK170" i="8"/>
  <c r="CI170" i="8"/>
  <c r="CL170" i="8" s="1"/>
  <c r="CI112" i="8"/>
  <c r="CL112" i="8" s="1"/>
  <c r="CK112" i="8"/>
  <c r="CK106" i="8"/>
  <c r="CI106" i="8"/>
  <c r="CL106" i="8" s="1"/>
  <c r="CK181" i="8"/>
  <c r="CI181" i="8"/>
  <c r="CL181" i="8" s="1"/>
  <c r="CK152" i="8"/>
  <c r="CI152" i="8"/>
  <c r="CL152" i="8" s="1"/>
  <c r="CK78" i="8"/>
  <c r="CI78" i="8"/>
  <c r="CL78" i="8" s="1"/>
  <c r="CK629" i="8"/>
  <c r="CI629" i="8"/>
  <c r="CL629" i="8" s="1"/>
  <c r="CK748" i="8"/>
  <c r="CI748" i="8"/>
  <c r="CL748" i="8" s="1"/>
  <c r="CI676" i="8"/>
  <c r="CL676" i="8" s="1"/>
  <c r="CK676" i="8"/>
  <c r="CK601" i="8"/>
  <c r="CI601" i="8"/>
  <c r="CL601" i="8" s="1"/>
  <c r="CK521" i="8"/>
  <c r="CI521" i="8"/>
  <c r="CL521" i="8" s="1"/>
  <c r="CI549" i="8"/>
  <c r="CL549" i="8" s="1"/>
  <c r="CK549" i="8"/>
  <c r="CK428" i="8"/>
  <c r="CI428" i="8"/>
  <c r="CL428" i="8" s="1"/>
  <c r="CI432" i="8"/>
  <c r="CL432" i="8" s="1"/>
  <c r="CK432" i="8"/>
  <c r="CI494" i="8"/>
  <c r="CL494" i="8" s="1"/>
  <c r="CK494" i="8"/>
  <c r="CI299" i="8"/>
  <c r="CL299" i="8" s="1"/>
  <c r="CK299" i="8"/>
  <c r="CK309" i="8"/>
  <c r="CI309" i="8"/>
  <c r="CL309" i="8" s="1"/>
  <c r="CI657" i="8"/>
  <c r="CL657" i="8" s="1"/>
  <c r="CK657" i="8"/>
  <c r="CI574" i="8"/>
  <c r="CL574" i="8" s="1"/>
  <c r="CK574" i="8"/>
  <c r="CI469" i="8"/>
  <c r="CL469" i="8" s="1"/>
  <c r="CK469" i="8"/>
  <c r="CK355" i="8"/>
  <c r="CI355" i="8"/>
  <c r="CL355" i="8" s="1"/>
  <c r="CK338" i="8"/>
  <c r="CI338" i="8"/>
  <c r="CL338" i="8" s="1"/>
  <c r="CK218" i="8"/>
  <c r="CI218" i="8"/>
  <c r="CL218" i="8" s="1"/>
  <c r="CK732" i="8"/>
  <c r="CI732" i="8"/>
  <c r="CL732" i="8" s="1"/>
  <c r="CI696" i="8"/>
  <c r="CL696" i="8" s="1"/>
  <c r="CK696" i="8"/>
  <c r="CI581" i="8"/>
  <c r="CL581" i="8" s="1"/>
  <c r="CK581" i="8"/>
  <c r="CI523" i="8"/>
  <c r="CL523" i="8" s="1"/>
  <c r="CK523" i="8"/>
  <c r="CK371" i="8"/>
  <c r="CI371" i="8"/>
  <c r="CL371" i="8" s="1"/>
  <c r="CK449" i="8"/>
  <c r="CI449" i="8"/>
  <c r="CL449" i="8" s="1"/>
  <c r="CK346" i="8"/>
  <c r="CI346" i="8"/>
  <c r="CL346" i="8" s="1"/>
  <c r="CI202" i="8"/>
  <c r="CL202" i="8" s="1"/>
  <c r="CK202" i="8"/>
  <c r="CI753" i="8"/>
  <c r="CL753" i="8" s="1"/>
  <c r="CK753" i="8"/>
  <c r="CK467" i="8"/>
  <c r="CI467" i="8"/>
  <c r="CL467" i="8" s="1"/>
  <c r="CK46" i="8"/>
  <c r="CI46" i="8"/>
  <c r="CL46" i="8" s="1"/>
  <c r="CK150" i="8"/>
  <c r="CI150" i="8"/>
  <c r="CL150" i="8" s="1"/>
  <c r="CI100" i="8"/>
  <c r="CL100" i="8" s="1"/>
  <c r="CK100" i="8"/>
  <c r="CK24" i="8"/>
  <c r="CI24" i="8"/>
  <c r="CL24" i="8" s="1"/>
  <c r="CI164" i="8"/>
  <c r="CL164" i="8" s="1"/>
  <c r="CK164" i="8"/>
  <c r="CK479" i="8"/>
  <c r="CI479" i="8"/>
  <c r="CL479" i="8" s="1"/>
  <c r="CK183" i="8"/>
  <c r="CI183" i="8"/>
  <c r="CL183" i="8" s="1"/>
  <c r="CK501" i="8"/>
  <c r="CI501" i="8"/>
  <c r="CL501" i="8" s="1"/>
  <c r="CI154" i="8"/>
  <c r="CL154" i="8" s="1"/>
  <c r="CK154" i="8"/>
  <c r="CK30" i="8"/>
  <c r="CI30" i="8"/>
  <c r="CL30" i="8" s="1"/>
  <c r="CK159" i="8"/>
  <c r="CI159" i="8"/>
  <c r="CL159" i="8" s="1"/>
  <c r="CK57" i="8"/>
  <c r="CI57" i="8"/>
  <c r="CL57" i="8" s="1"/>
  <c r="CI334" i="8"/>
  <c r="CL334" i="8" s="1"/>
  <c r="CK334" i="8"/>
  <c r="CI145" i="8"/>
  <c r="CL145" i="8" s="1"/>
  <c r="CK145" i="8"/>
  <c r="CI738" i="8"/>
  <c r="CL738" i="8" s="1"/>
  <c r="CK738" i="8"/>
  <c r="CK708" i="8"/>
  <c r="CI708" i="8"/>
  <c r="CL708" i="8" s="1"/>
  <c r="CK582" i="8"/>
  <c r="CI582" i="8"/>
  <c r="CL582" i="8" s="1"/>
  <c r="CK533" i="8"/>
  <c r="CI533" i="8"/>
  <c r="CL533" i="8" s="1"/>
  <c r="CK379" i="8"/>
  <c r="CI379" i="8"/>
  <c r="CL379" i="8" s="1"/>
  <c r="CK354" i="8"/>
  <c r="CI354" i="8"/>
  <c r="CL354" i="8" s="1"/>
  <c r="CK741" i="8"/>
  <c r="CI741" i="8"/>
  <c r="CL741" i="8" s="1"/>
  <c r="CK630" i="8"/>
  <c r="CI630" i="8"/>
  <c r="CL630" i="8" s="1"/>
  <c r="CK459" i="8"/>
  <c r="CI459" i="8"/>
  <c r="CL459" i="8" s="1"/>
  <c r="CI342" i="8"/>
  <c r="CL342" i="8" s="1"/>
  <c r="CK342" i="8"/>
  <c r="CK295" i="8"/>
  <c r="CI295" i="8"/>
  <c r="CL295" i="8" s="1"/>
  <c r="CK719" i="8"/>
  <c r="CI719" i="8"/>
  <c r="CL719" i="8" s="1"/>
  <c r="CI691" i="8"/>
  <c r="CL691" i="8" s="1"/>
  <c r="CK691" i="8"/>
  <c r="CK684" i="8"/>
  <c r="CI684" i="8"/>
  <c r="CL684" i="8" s="1"/>
  <c r="CI507" i="8"/>
  <c r="CL507" i="8" s="1"/>
  <c r="CK507" i="8"/>
  <c r="CI489" i="8"/>
  <c r="CL489" i="8" s="1"/>
  <c r="CK489" i="8"/>
  <c r="CI502" i="8"/>
  <c r="CL502" i="8" s="1"/>
  <c r="CK502" i="8"/>
  <c r="CI430" i="8"/>
  <c r="CL430" i="8" s="1"/>
  <c r="CK430" i="8"/>
  <c r="CI343" i="8"/>
  <c r="CL343" i="8" s="1"/>
  <c r="CK343" i="8"/>
  <c r="CK246" i="8"/>
  <c r="CI246" i="8"/>
  <c r="CL246" i="8" s="1"/>
  <c r="CK331" i="8"/>
  <c r="CI331" i="8"/>
  <c r="CL331" i="8" s="1"/>
  <c r="CK142" i="8"/>
  <c r="CI142" i="8"/>
  <c r="CL142" i="8" s="1"/>
  <c r="CK89" i="8"/>
  <c r="CI89" i="8"/>
  <c r="CL89" i="8" s="1"/>
  <c r="CK32" i="8"/>
  <c r="CI32" i="8"/>
  <c r="CL32" i="8" s="1"/>
  <c r="CK590" i="8"/>
  <c r="CI590" i="8"/>
  <c r="CL590" i="8" s="1"/>
  <c r="CI473" i="8"/>
  <c r="CL473" i="8" s="1"/>
  <c r="CK473" i="8"/>
  <c r="CK173" i="8"/>
  <c r="CI173" i="8"/>
  <c r="CL173" i="8" s="1"/>
  <c r="CK157" i="8"/>
  <c r="CI157" i="8"/>
  <c r="CL157" i="8" s="1"/>
  <c r="CK136" i="8"/>
  <c r="CI136" i="8"/>
  <c r="CL136" i="8" s="1"/>
  <c r="CK773" i="8"/>
  <c r="CI773" i="8"/>
  <c r="CL773" i="8" s="1"/>
  <c r="CI147" i="8"/>
  <c r="CL147" i="8" s="1"/>
  <c r="CK147" i="8"/>
  <c r="CK291" i="8"/>
  <c r="CI291" i="8"/>
  <c r="CL291" i="8" s="1"/>
  <c r="CK561" i="8"/>
  <c r="CI561" i="8"/>
  <c r="CL561" i="8" s="1"/>
  <c r="CK535" i="8"/>
  <c r="CI535" i="8"/>
  <c r="CL535" i="8" s="1"/>
  <c r="CI461" i="8"/>
  <c r="CL461" i="8" s="1"/>
  <c r="CK461" i="8"/>
  <c r="CI431" i="8"/>
  <c r="CL431" i="8" s="1"/>
  <c r="CK431" i="8"/>
  <c r="CK463" i="8"/>
  <c r="CI463" i="8"/>
  <c r="CL463" i="8" s="1"/>
  <c r="CI344" i="8"/>
  <c r="CL344" i="8" s="1"/>
  <c r="CK344" i="8"/>
  <c r="CK317" i="8"/>
  <c r="CI317" i="8"/>
  <c r="CL317" i="8" s="1"/>
  <c r="CK329" i="8"/>
  <c r="CI329" i="8"/>
  <c r="CL329" i="8" s="1"/>
  <c r="CK234" i="8"/>
  <c r="CI234" i="8"/>
  <c r="CL234" i="8" s="1"/>
  <c r="CI27" i="8"/>
  <c r="CL27" i="8" s="1"/>
  <c r="CK27" i="8"/>
  <c r="CI179" i="8"/>
  <c r="CL179" i="8" s="1"/>
  <c r="CK179" i="8"/>
  <c r="CI679" i="8"/>
  <c r="CL679" i="8" s="1"/>
  <c r="CK679" i="8"/>
  <c r="CK610" i="8"/>
  <c r="CI610" i="8"/>
  <c r="CL610" i="8" s="1"/>
  <c r="CK559" i="8"/>
  <c r="CI559" i="8"/>
  <c r="CL559" i="8" s="1"/>
  <c r="CK497" i="8"/>
  <c r="CI497" i="8"/>
  <c r="CL497" i="8" s="1"/>
  <c r="CK491" i="8"/>
  <c r="CI491" i="8"/>
  <c r="CL491" i="8" s="1"/>
  <c r="CI328" i="8"/>
  <c r="CL328" i="8" s="1"/>
  <c r="CK328" i="8"/>
  <c r="CK752" i="8"/>
  <c r="CI752" i="8"/>
  <c r="CL752" i="8" s="1"/>
  <c r="CK769" i="8"/>
  <c r="CI769" i="8"/>
  <c r="CL769" i="8" s="1"/>
  <c r="CK527" i="8"/>
  <c r="CI527" i="8"/>
  <c r="CL527" i="8" s="1"/>
  <c r="CK513" i="8"/>
  <c r="CI513" i="8"/>
  <c r="CL513" i="8" s="1"/>
  <c r="CI436" i="8"/>
  <c r="CL436" i="8" s="1"/>
  <c r="CK436" i="8"/>
  <c r="CK440" i="8"/>
  <c r="CI440" i="8"/>
  <c r="CL440" i="8" s="1"/>
  <c r="CK303" i="8"/>
  <c r="CI303" i="8"/>
  <c r="CL303" i="8" s="1"/>
  <c r="CI311" i="8"/>
  <c r="CL311" i="8" s="1"/>
  <c r="CK311" i="8"/>
  <c r="CK186" i="8"/>
  <c r="CI186" i="8"/>
  <c r="CL186" i="8" s="1"/>
  <c r="CK607" i="8"/>
  <c r="CI607" i="8"/>
  <c r="CL607" i="8" s="1"/>
  <c r="CI486" i="8"/>
  <c r="CL486" i="8" s="1"/>
  <c r="CK486" i="8"/>
  <c r="CK29" i="8"/>
  <c r="CI29" i="8"/>
  <c r="CL29" i="8" s="1"/>
  <c r="CK171" i="8"/>
  <c r="CI171" i="8"/>
  <c r="CL171" i="8" s="1"/>
  <c r="CI74" i="8"/>
  <c r="CL74" i="8" s="1"/>
  <c r="CK74" i="8"/>
  <c r="CK427" i="8"/>
  <c r="CI427" i="8"/>
  <c r="CL427" i="8" s="1"/>
  <c r="CI422" i="8"/>
  <c r="CL422" i="8" s="1"/>
  <c r="CK422" i="8"/>
  <c r="CK101" i="8"/>
  <c r="CI101" i="8"/>
  <c r="CL101" i="8" s="1"/>
  <c r="CK77" i="8"/>
  <c r="CI77" i="8"/>
  <c r="CL77" i="8" s="1"/>
  <c r="CK42" i="8"/>
  <c r="CI42" i="8"/>
  <c r="CL42" i="8" s="1"/>
  <c r="CK43" i="8"/>
  <c r="CI43" i="8"/>
  <c r="CL43" i="8" s="1"/>
  <c r="CI73" i="8"/>
  <c r="CL73" i="8" s="1"/>
  <c r="CK73" i="8"/>
  <c r="CI126" i="8"/>
  <c r="CL126" i="8" s="1"/>
  <c r="CK126" i="8"/>
  <c r="CK96" i="8"/>
  <c r="CI96" i="8"/>
  <c r="CL96" i="8" s="1"/>
  <c r="CK772" i="8"/>
  <c r="CI772" i="8"/>
  <c r="CL772" i="8" s="1"/>
  <c r="CI612" i="8"/>
  <c r="CL612" i="8" s="1"/>
  <c r="CK612" i="8"/>
  <c r="CI560" i="8"/>
  <c r="CL560" i="8" s="1"/>
  <c r="CK560" i="8"/>
  <c r="CK396" i="8"/>
  <c r="CI396" i="8"/>
  <c r="CL396" i="8" s="1"/>
  <c r="CI418" i="8"/>
  <c r="CL418" i="8" s="1"/>
  <c r="CK418" i="8"/>
  <c r="CI270" i="8"/>
  <c r="CL270" i="8" s="1"/>
  <c r="CK270" i="8"/>
  <c r="CI228" i="8"/>
  <c r="CL228" i="8" s="1"/>
  <c r="CK228" i="8"/>
  <c r="CI746" i="8"/>
  <c r="CL746" i="8" s="1"/>
  <c r="CK746" i="8"/>
  <c r="CK716" i="8"/>
  <c r="CI716" i="8"/>
  <c r="CL716" i="8" s="1"/>
  <c r="CI512" i="8"/>
  <c r="CL512" i="8" s="1"/>
  <c r="CK512" i="8"/>
  <c r="CK540" i="8"/>
  <c r="CI540" i="8"/>
  <c r="CL540" i="8" s="1"/>
  <c r="CI399" i="8"/>
  <c r="CL399" i="8" s="1"/>
  <c r="CK399" i="8"/>
  <c r="CK298" i="8"/>
  <c r="CI298" i="8"/>
  <c r="CL298" i="8" s="1"/>
  <c r="CI308" i="8"/>
  <c r="CL308" i="8" s="1"/>
  <c r="CK308" i="8"/>
  <c r="CI281" i="8"/>
  <c r="CL281" i="8" s="1"/>
  <c r="CK281" i="8"/>
  <c r="CI377" i="8"/>
  <c r="CL377" i="8" s="1"/>
  <c r="CK377" i="8"/>
  <c r="CK786" i="8"/>
  <c r="CI786" i="8"/>
  <c r="CL786" i="8" s="1"/>
  <c r="CI762" i="8"/>
  <c r="CL762" i="8" s="1"/>
  <c r="CK762" i="8"/>
  <c r="CK664" i="8"/>
  <c r="CI664" i="8"/>
  <c r="CL664" i="8" s="1"/>
  <c r="CI606" i="8"/>
  <c r="CL606" i="8" s="1"/>
  <c r="CK606" i="8"/>
  <c r="CK509" i="8"/>
  <c r="CI509" i="8"/>
  <c r="CL509" i="8" s="1"/>
  <c r="CK390" i="8"/>
  <c r="CI390" i="8"/>
  <c r="CL390" i="8" s="1"/>
  <c r="CK378" i="8"/>
  <c r="CI378" i="8"/>
  <c r="CL378" i="8" s="1"/>
  <c r="CK264" i="8"/>
  <c r="CI264" i="8"/>
  <c r="CL264" i="8" s="1"/>
  <c r="CI284" i="8"/>
  <c r="CL284" i="8" s="1"/>
  <c r="CK284" i="8"/>
  <c r="CI196" i="8"/>
  <c r="CL196" i="8" s="1"/>
  <c r="CK196" i="8"/>
  <c r="CI526" i="8"/>
  <c r="CL526" i="8" s="1"/>
  <c r="CK526" i="8"/>
  <c r="CI56" i="8"/>
  <c r="CL56" i="8" s="1"/>
  <c r="CK56" i="8"/>
  <c r="CK151" i="8"/>
  <c r="CI151" i="8"/>
  <c r="CL151" i="8" s="1"/>
  <c r="CI135" i="8"/>
  <c r="CL135" i="8" s="1"/>
  <c r="CK135" i="8"/>
  <c r="CI71" i="8"/>
  <c r="CL71" i="8" s="1"/>
  <c r="CK71" i="8"/>
  <c r="CI520" i="8"/>
  <c r="CL520" i="8" s="1"/>
  <c r="CK520" i="8"/>
  <c r="CK195" i="8"/>
  <c r="CI195" i="8"/>
  <c r="CL195" i="8" s="1"/>
  <c r="CK114" i="8"/>
  <c r="CI114" i="8"/>
  <c r="CL114" i="8" s="1"/>
  <c r="CI578" i="8"/>
  <c r="CL578" i="8" s="1"/>
  <c r="CK578" i="8"/>
  <c r="CK455" i="8"/>
  <c r="CI455" i="8"/>
  <c r="CL455" i="8" s="1"/>
  <c r="CI322" i="8"/>
  <c r="CL322" i="8" s="1"/>
  <c r="CK322" i="8"/>
  <c r="CK64" i="8"/>
  <c r="CI64" i="8"/>
  <c r="CL64" i="8" s="1"/>
  <c r="CK18" i="8"/>
  <c r="CI18" i="8"/>
  <c r="CL18" i="8" s="1"/>
  <c r="CK722" i="8"/>
  <c r="CI722" i="8"/>
  <c r="CL722" i="8" s="1"/>
  <c r="CK239" i="8"/>
  <c r="CI239" i="8"/>
  <c r="CL239" i="8" s="1"/>
  <c r="CK105" i="8"/>
  <c r="CI105" i="8"/>
  <c r="CL105" i="8" s="1"/>
  <c r="CI757" i="8"/>
  <c r="CL757" i="8" s="1"/>
  <c r="CK757" i="8"/>
  <c r="CI563" i="8"/>
  <c r="CL563" i="8" s="1"/>
  <c r="CK563" i="8"/>
  <c r="CI462" i="8"/>
  <c r="CL462" i="8" s="1"/>
  <c r="CK462" i="8"/>
  <c r="CI347" i="8"/>
  <c r="CL347" i="8" s="1"/>
  <c r="CK347" i="8"/>
  <c r="CI235" i="8"/>
  <c r="CL235" i="8" s="1"/>
  <c r="CK235" i="8"/>
  <c r="CK48" i="8"/>
  <c r="CI48" i="8"/>
  <c r="CL48" i="8" s="1"/>
  <c r="CI132" i="8"/>
  <c r="CL132" i="8" s="1"/>
  <c r="CK132" i="8"/>
  <c r="CK191" i="8"/>
  <c r="CI191" i="8"/>
  <c r="CL191" i="8" s="1"/>
  <c r="CK128" i="8"/>
  <c r="CI128" i="8"/>
  <c r="CL128" i="8" s="1"/>
  <c r="CK767" i="8"/>
  <c r="CI767" i="8"/>
  <c r="CL767" i="8" s="1"/>
  <c r="CK718" i="8"/>
  <c r="CI718" i="8"/>
  <c r="CL718" i="8" s="1"/>
  <c r="CI678" i="8"/>
  <c r="CL678" i="8" s="1"/>
  <c r="CK678" i="8"/>
  <c r="CK622" i="8"/>
  <c r="CI622" i="8"/>
  <c r="CL622" i="8" s="1"/>
  <c r="CI401" i="8"/>
  <c r="CL401" i="8" s="1"/>
  <c r="CK401" i="8"/>
  <c r="CK282" i="8"/>
  <c r="CI282" i="8"/>
  <c r="CL282" i="8" s="1"/>
  <c r="CK232" i="8"/>
  <c r="CI232" i="8"/>
  <c r="CL232" i="8" s="1"/>
  <c r="CK204" i="8"/>
  <c r="CI204" i="8"/>
  <c r="CL204" i="8" s="1"/>
  <c r="CI252" i="8"/>
  <c r="CL252" i="8" s="1"/>
  <c r="CK252" i="8"/>
  <c r="CK47" i="8"/>
  <c r="CI47" i="8"/>
  <c r="CL47" i="8" s="1"/>
  <c r="CK783" i="8"/>
  <c r="CI783" i="8"/>
  <c r="CL783" i="8" s="1"/>
  <c r="CI759" i="8"/>
  <c r="CL759" i="8" s="1"/>
  <c r="CK759" i="8"/>
  <c r="CK730" i="8"/>
  <c r="CI730" i="8"/>
  <c r="CL730" i="8" s="1"/>
  <c r="CK658" i="8"/>
  <c r="CI658" i="8"/>
  <c r="CL658" i="8" s="1"/>
  <c r="CK571" i="8"/>
  <c r="CI571" i="8"/>
  <c r="CL571" i="8" s="1"/>
  <c r="CI570" i="8"/>
  <c r="CL570" i="8" s="1"/>
  <c r="CK570" i="8"/>
  <c r="CI550" i="8"/>
  <c r="CL550" i="8" s="1"/>
  <c r="CK550" i="8"/>
  <c r="CI442" i="8"/>
  <c r="CL442" i="8" s="1"/>
  <c r="CK442" i="8"/>
  <c r="CK468" i="8"/>
  <c r="CI468" i="8"/>
  <c r="CL468" i="8" s="1"/>
  <c r="CI387" i="8"/>
  <c r="CL387" i="8" s="1"/>
  <c r="CK387" i="8"/>
  <c r="CI320" i="8"/>
  <c r="CL320" i="8" s="1"/>
  <c r="CK320" i="8"/>
  <c r="CK261" i="8"/>
  <c r="CI261" i="8"/>
  <c r="CL261" i="8" s="1"/>
  <c r="CI243" i="8"/>
  <c r="CL243" i="8" s="1"/>
  <c r="CK243" i="8"/>
  <c r="CK735" i="8"/>
  <c r="CI735" i="8"/>
  <c r="CL735" i="8" s="1"/>
  <c r="CK702" i="8"/>
  <c r="CI702" i="8"/>
  <c r="CL702" i="8" s="1"/>
  <c r="CI633" i="8"/>
  <c r="CL633" i="8" s="1"/>
  <c r="CK633" i="8"/>
  <c r="CK616" i="8"/>
  <c r="CI616" i="8"/>
  <c r="CL616" i="8" s="1"/>
  <c r="CK579" i="8"/>
  <c r="CI579" i="8"/>
  <c r="CL579" i="8" s="1"/>
  <c r="CI405" i="8"/>
  <c r="CL405" i="8" s="1"/>
  <c r="CK405" i="8"/>
  <c r="CI412" i="8"/>
  <c r="CL412" i="8" s="1"/>
  <c r="CK412" i="8"/>
  <c r="CK357" i="8"/>
  <c r="CI357" i="8"/>
  <c r="CL357" i="8" s="1"/>
  <c r="CI300" i="8"/>
  <c r="CL300" i="8" s="1"/>
  <c r="CK300" i="8"/>
  <c r="CK276" i="8"/>
  <c r="CI276" i="8"/>
  <c r="CL276" i="8" s="1"/>
  <c r="CI224" i="8"/>
  <c r="CL224" i="8" s="1"/>
  <c r="CK224" i="8"/>
  <c r="CK591" i="8"/>
  <c r="CI591" i="8"/>
  <c r="CL591" i="8" s="1"/>
  <c r="CI326" i="8"/>
  <c r="CL326" i="8" s="1"/>
  <c r="CK326" i="8"/>
  <c r="CK187" i="8"/>
  <c r="CI187" i="8"/>
  <c r="CL187" i="8" s="1"/>
  <c r="CK134" i="8"/>
  <c r="CI134" i="8"/>
  <c r="CL134" i="8" s="1"/>
  <c r="CI683" i="8"/>
  <c r="CL683" i="8" s="1"/>
  <c r="CK683" i="8"/>
  <c r="CI271" i="8"/>
  <c r="CL271" i="8" s="1"/>
  <c r="CK271" i="8"/>
  <c r="CI743" i="8"/>
  <c r="CL743" i="8" s="1"/>
  <c r="CK743" i="8"/>
  <c r="CK646" i="8"/>
  <c r="CI646" i="8"/>
  <c r="CL646" i="8" s="1"/>
  <c r="CI538" i="8"/>
  <c r="CL538" i="8" s="1"/>
  <c r="CK538" i="8"/>
  <c r="CK361" i="8"/>
  <c r="CI361" i="8"/>
  <c r="CL361" i="8" s="1"/>
  <c r="CK168" i="8"/>
  <c r="CI168" i="8"/>
  <c r="CL168" i="8" s="1"/>
  <c r="CK116" i="8"/>
  <c r="CI116" i="8"/>
  <c r="CL116" i="8" s="1"/>
  <c r="CK90" i="8"/>
  <c r="CI90" i="8"/>
  <c r="CL90" i="8" s="1"/>
  <c r="CI770" i="8"/>
  <c r="CL770" i="8" s="1"/>
  <c r="CK770" i="8"/>
  <c r="CI692" i="8"/>
  <c r="CL692" i="8" s="1"/>
  <c r="CK692" i="8"/>
  <c r="CI548" i="8"/>
  <c r="CL548" i="8" s="1"/>
  <c r="CK548" i="8"/>
  <c r="CK409" i="8"/>
  <c r="CI409" i="8"/>
  <c r="CL409" i="8" s="1"/>
  <c r="CI275" i="8"/>
  <c r="CL275" i="8" s="1"/>
  <c r="CK275" i="8"/>
  <c r="CI253" i="8"/>
  <c r="CL253" i="8" s="1"/>
  <c r="CK253" i="8"/>
  <c r="CI50" i="8"/>
  <c r="CL50" i="8" s="1"/>
  <c r="CK50" i="8"/>
  <c r="CK99" i="8"/>
  <c r="CI99" i="8"/>
  <c r="CL99" i="8" s="1"/>
  <c r="CI75" i="8"/>
  <c r="CL75" i="8" s="1"/>
  <c r="CK75" i="8"/>
  <c r="CI69" i="8"/>
  <c r="CL69" i="8" s="1"/>
  <c r="CK69" i="8"/>
  <c r="CK739" i="8"/>
  <c r="CI739" i="8"/>
  <c r="CL739" i="8" s="1"/>
  <c r="CK699" i="8"/>
  <c r="CI699" i="8"/>
  <c r="CL699" i="8" s="1"/>
  <c r="CK642" i="8"/>
  <c r="CI642" i="8"/>
  <c r="CL642" i="8" s="1"/>
  <c r="CI618" i="8"/>
  <c r="CL618" i="8" s="1"/>
  <c r="CK618" i="8"/>
  <c r="CK505" i="8"/>
  <c r="CI505" i="8"/>
  <c r="CL505" i="8" s="1"/>
  <c r="CK413" i="8"/>
  <c r="CI413" i="8"/>
  <c r="CL413" i="8" s="1"/>
  <c r="CI420" i="8"/>
  <c r="CL420" i="8" s="1"/>
  <c r="CK420" i="8"/>
  <c r="CK452" i="8"/>
  <c r="CI452" i="8"/>
  <c r="CL452" i="8" s="1"/>
  <c r="CI366" i="8"/>
  <c r="CL366" i="8" s="1"/>
  <c r="CK366" i="8"/>
  <c r="CK304" i="8"/>
  <c r="CI304" i="8"/>
  <c r="CL304" i="8" s="1"/>
  <c r="CK278" i="8"/>
  <c r="CI278" i="8"/>
  <c r="CL278" i="8" s="1"/>
  <c r="CI211" i="8"/>
  <c r="CL211" i="8" s="1"/>
  <c r="CK211" i="8"/>
  <c r="CK44" i="8"/>
  <c r="CI44" i="8"/>
  <c r="CL44" i="8" s="1"/>
  <c r="CI55" i="8"/>
  <c r="CL55" i="8" s="1"/>
  <c r="CK55" i="8"/>
  <c r="CK776" i="8"/>
  <c r="CI776" i="8"/>
  <c r="CL776" i="8" s="1"/>
  <c r="CK707" i="8"/>
  <c r="CI707" i="8"/>
  <c r="CL707" i="8" s="1"/>
  <c r="CK652" i="8"/>
  <c r="CI652" i="8"/>
  <c r="CL652" i="8" s="1"/>
  <c r="CK641" i="8"/>
  <c r="CI641" i="8"/>
  <c r="CL641" i="8" s="1"/>
  <c r="CK556" i="8"/>
  <c r="CI556" i="8"/>
  <c r="CL556" i="8" s="1"/>
  <c r="CI544" i="8"/>
  <c r="CL544" i="8" s="1"/>
  <c r="CK544" i="8"/>
  <c r="CK534" i="8"/>
  <c r="CI534" i="8"/>
  <c r="CL534" i="8" s="1"/>
  <c r="CI456" i="8"/>
  <c r="CL456" i="8" s="1"/>
  <c r="CK456" i="8"/>
  <c r="CI426" i="8"/>
  <c r="CL426" i="8" s="1"/>
  <c r="CK426" i="8"/>
  <c r="CI383" i="8"/>
  <c r="CL383" i="8" s="1"/>
  <c r="CK383" i="8"/>
  <c r="CI316" i="8"/>
  <c r="CL316" i="8" s="1"/>
  <c r="CK316" i="8"/>
  <c r="CK257" i="8"/>
  <c r="CI257" i="8"/>
  <c r="CL257" i="8" s="1"/>
  <c r="CI227" i="8"/>
  <c r="CL227" i="8" s="1"/>
  <c r="CK227" i="8"/>
  <c r="CK244" i="8"/>
  <c r="CI244" i="8"/>
  <c r="CL244" i="8" s="1"/>
  <c r="CK780" i="8"/>
  <c r="CI780" i="8"/>
  <c r="CL780" i="8" s="1"/>
  <c r="CI631" i="8"/>
  <c r="CL631" i="8" s="1"/>
  <c r="CK631" i="8"/>
  <c r="CI600" i="8"/>
  <c r="CL600" i="8" s="1"/>
  <c r="CK600" i="8"/>
  <c r="CI569" i="8"/>
  <c r="CL569" i="8" s="1"/>
  <c r="CK569" i="8"/>
  <c r="CK541" i="8"/>
  <c r="CI541" i="8"/>
  <c r="CL541" i="8" s="1"/>
  <c r="CI400" i="8"/>
  <c r="CL400" i="8" s="1"/>
  <c r="CK400" i="8"/>
  <c r="CK272" i="8"/>
  <c r="CI272" i="8"/>
  <c r="CL272" i="8" s="1"/>
  <c r="CK237" i="8"/>
  <c r="CI237" i="8"/>
  <c r="CL237" i="8" s="1"/>
  <c r="CI220" i="8"/>
  <c r="CL220" i="8" s="1"/>
  <c r="CK220" i="8"/>
  <c r="CI682" i="8"/>
  <c r="CL682" i="8" s="1"/>
  <c r="CK682" i="8"/>
  <c r="CK602" i="8"/>
  <c r="CI602" i="8"/>
  <c r="CL602" i="8" s="1"/>
  <c r="CI403" i="8"/>
  <c r="CL403" i="8" s="1"/>
  <c r="CK403" i="8"/>
  <c r="CI310" i="8"/>
  <c r="CL310" i="8" s="1"/>
  <c r="CK310" i="8"/>
  <c r="CK192" i="8"/>
  <c r="CI192" i="8"/>
  <c r="CL192" i="8" s="1"/>
  <c r="CI45" i="8"/>
  <c r="CL45" i="8" s="1"/>
  <c r="CK45" i="8"/>
  <c r="CK118" i="8"/>
  <c r="CI118" i="8"/>
  <c r="CL118" i="8" s="1"/>
  <c r="CI627" i="8"/>
  <c r="CL627" i="8" s="1"/>
  <c r="CK627" i="8"/>
  <c r="CI217" i="8"/>
  <c r="CL217" i="8" s="1"/>
  <c r="CK217" i="8"/>
  <c r="CK138" i="8"/>
  <c r="CI138" i="8"/>
  <c r="CL138" i="8" s="1"/>
  <c r="CI761" i="8"/>
  <c r="CL761" i="8" s="1"/>
  <c r="CK761" i="8"/>
  <c r="CK365" i="8"/>
  <c r="CI365" i="8"/>
  <c r="CL365" i="8" s="1"/>
  <c r="CK251" i="8"/>
  <c r="CI251" i="8"/>
  <c r="CL251" i="8" s="1"/>
  <c r="CK80" i="8"/>
  <c r="CI80" i="8"/>
  <c r="CL80" i="8" s="1"/>
  <c r="CK381" i="8"/>
  <c r="CI381" i="8"/>
  <c r="CL381" i="8" s="1"/>
  <c r="CI137" i="8"/>
  <c r="CL137" i="8" s="1"/>
  <c r="CK137" i="8"/>
  <c r="CK781" i="8"/>
  <c r="CI781" i="8"/>
  <c r="CL781" i="8" s="1"/>
  <c r="CK649" i="8"/>
  <c r="CI649" i="8"/>
  <c r="CL649" i="8" s="1"/>
  <c r="CI536" i="8"/>
  <c r="CL536" i="8" s="1"/>
  <c r="CK536" i="8"/>
  <c r="CK385" i="8"/>
  <c r="CI385" i="8"/>
  <c r="CL385" i="8" s="1"/>
  <c r="CK259" i="8"/>
  <c r="CI259" i="8"/>
  <c r="CL259" i="8" s="1"/>
  <c r="CI201" i="8"/>
  <c r="CL201" i="8" s="1"/>
  <c r="CK201" i="8"/>
  <c r="CI58" i="8"/>
  <c r="CL58" i="8" s="1"/>
  <c r="CK58" i="8"/>
  <c r="CI127" i="8"/>
  <c r="CL127" i="8" s="1"/>
  <c r="CK127" i="8"/>
  <c r="CI92" i="8"/>
  <c r="CL92" i="8" s="1"/>
  <c r="CK92" i="8"/>
  <c r="CI715" i="8"/>
  <c r="CL715" i="8" s="1"/>
  <c r="CK715" i="8"/>
  <c r="CK121" i="8"/>
  <c r="CI121" i="8"/>
  <c r="CL121" i="8" s="1"/>
  <c r="CK777" i="8"/>
  <c r="CI777" i="8"/>
  <c r="CL777" i="8" s="1"/>
  <c r="CK756" i="8"/>
  <c r="CI756" i="8"/>
  <c r="CL756" i="8" s="1"/>
  <c r="CK710" i="8"/>
  <c r="CI710" i="8"/>
  <c r="CL710" i="8" s="1"/>
  <c r="CI653" i="8"/>
  <c r="CL653" i="8" s="1"/>
  <c r="CK653" i="8"/>
  <c r="CK645" i="8"/>
  <c r="CI645" i="8"/>
  <c r="CL645" i="8" s="1"/>
  <c r="CK632" i="8"/>
  <c r="CI632" i="8"/>
  <c r="CL632" i="8" s="1"/>
  <c r="CI564" i="8"/>
  <c r="CL564" i="8" s="1"/>
  <c r="CK564" i="8"/>
  <c r="CK384" i="8"/>
  <c r="CI384" i="8"/>
  <c r="CL384" i="8" s="1"/>
  <c r="CK258" i="8"/>
  <c r="CI258" i="8"/>
  <c r="CL258" i="8" s="1"/>
  <c r="CI184" i="8"/>
  <c r="CL184" i="8" s="1"/>
  <c r="CK184" i="8"/>
  <c r="CI713" i="8"/>
  <c r="CL713" i="8" s="1"/>
  <c r="CK713" i="8"/>
  <c r="CK771" i="8"/>
  <c r="CI771" i="8"/>
  <c r="CL771" i="8" s="1"/>
  <c r="CI674" i="8"/>
  <c r="CL674" i="8" s="1"/>
  <c r="CK674" i="8"/>
  <c r="CI595" i="8"/>
  <c r="CL595" i="8" s="1"/>
  <c r="CK595" i="8"/>
  <c r="CK530" i="8"/>
  <c r="CI530" i="8"/>
  <c r="CL530" i="8" s="1"/>
  <c r="CK478" i="8"/>
  <c r="CI478" i="8"/>
  <c r="CL478" i="8" s="1"/>
  <c r="CK395" i="8"/>
  <c r="CI395" i="8"/>
  <c r="CL395" i="8" s="1"/>
  <c r="CK415" i="8"/>
  <c r="CI415" i="8"/>
  <c r="CL415" i="8" s="1"/>
  <c r="CK231" i="8"/>
  <c r="CI231" i="8"/>
  <c r="CL231" i="8" s="1"/>
  <c r="CI269" i="8"/>
  <c r="CL269" i="8" s="1"/>
  <c r="CK269" i="8"/>
  <c r="CK294" i="8"/>
  <c r="CI294" i="8"/>
  <c r="CL294" i="8" s="1"/>
  <c r="CI212" i="8"/>
  <c r="CL212" i="8" s="1"/>
  <c r="CK212" i="8"/>
  <c r="CI686" i="8"/>
  <c r="CL686" i="8" s="1"/>
  <c r="CK686" i="8"/>
  <c r="CK634" i="8"/>
  <c r="CI634" i="8"/>
  <c r="CL634" i="8" s="1"/>
  <c r="CI697" i="8"/>
  <c r="CL697" i="8" s="1"/>
  <c r="CK697" i="8"/>
  <c r="CI624" i="8"/>
  <c r="CL624" i="8" s="1"/>
  <c r="CK624" i="8"/>
  <c r="CK604" i="8"/>
  <c r="CI604" i="8"/>
  <c r="CL604" i="8" s="1"/>
  <c r="CK406" i="8"/>
  <c r="CI406" i="8"/>
  <c r="CL406" i="8" s="1"/>
  <c r="CI504" i="8"/>
  <c r="CL504" i="8" s="1"/>
  <c r="CK504" i="8"/>
  <c r="CK285" i="8"/>
  <c r="CI285" i="8"/>
  <c r="CL285" i="8" s="1"/>
  <c r="CI240" i="8"/>
  <c r="CL240" i="8" s="1"/>
  <c r="CK240" i="8"/>
  <c r="CK208" i="8"/>
  <c r="CI208" i="8"/>
  <c r="CL208" i="8" s="1"/>
  <c r="CI774" i="8"/>
  <c r="CL774" i="8" s="1"/>
  <c r="CK774" i="8"/>
  <c r="CK407" i="8"/>
  <c r="CI407" i="8"/>
  <c r="CL407" i="8" s="1"/>
  <c r="CK290" i="8"/>
  <c r="CI290" i="8"/>
  <c r="CL290" i="8" s="1"/>
  <c r="CK133" i="8"/>
  <c r="CI133" i="8"/>
  <c r="CL133" i="8" s="1"/>
  <c r="CK124" i="8"/>
  <c r="CI124" i="8"/>
  <c r="CL124" i="8" s="1"/>
  <c r="CI726" i="8"/>
  <c r="CL726" i="8" s="1"/>
  <c r="CK726" i="8"/>
  <c r="CI155" i="8"/>
  <c r="CL155" i="8" s="1"/>
  <c r="CK155" i="8"/>
  <c r="CK22" i="8"/>
  <c r="CI22" i="8"/>
  <c r="CL22" i="8" s="1"/>
  <c r="CK704" i="8"/>
  <c r="CI704" i="8"/>
  <c r="CL704" i="8" s="1"/>
  <c r="CK510" i="8"/>
  <c r="CI510" i="8"/>
  <c r="CL510" i="8" s="1"/>
  <c r="CI279" i="8"/>
  <c r="CL279" i="8" s="1"/>
  <c r="CK279" i="8"/>
  <c r="CI59" i="8"/>
  <c r="CL59" i="8" s="1"/>
  <c r="CK59" i="8"/>
  <c r="CI162" i="8"/>
  <c r="CL162" i="8" s="1"/>
  <c r="CK162" i="8"/>
  <c r="CI532" i="8"/>
  <c r="CL532" i="8" s="1"/>
  <c r="CK532" i="8"/>
  <c r="CI701" i="8"/>
  <c r="CL701" i="8" s="1"/>
  <c r="CK701" i="8"/>
  <c r="CK577" i="8"/>
  <c r="CI577" i="8"/>
  <c r="CL577" i="8" s="1"/>
  <c r="CI364" i="8"/>
  <c r="CL364" i="8" s="1"/>
  <c r="CK364" i="8"/>
  <c r="CI255" i="8"/>
  <c r="CL255" i="8" s="1"/>
  <c r="CK255" i="8"/>
  <c r="CK236" i="8"/>
  <c r="CI236" i="8"/>
  <c r="CL236" i="8" s="1"/>
  <c r="CK51" i="8"/>
  <c r="CI51" i="8"/>
  <c r="CL51" i="8" s="1"/>
  <c r="CI146" i="8"/>
  <c r="CL146" i="8" s="1"/>
  <c r="CK146" i="8"/>
  <c r="CK28" i="8"/>
  <c r="CI28" i="8"/>
  <c r="CL28" i="8" s="1"/>
  <c r="CI419" i="8"/>
  <c r="CL419" i="8" s="1"/>
  <c r="CK419" i="8"/>
  <c r="CK182" i="8"/>
  <c r="CI182" i="8"/>
  <c r="CL182" i="8" s="1"/>
  <c r="CK88" i="8"/>
  <c r="CI88" i="8"/>
  <c r="CL88" i="8" s="1"/>
  <c r="H7" i="4"/>
  <c r="F12" i="4"/>
  <c r="H9" i="4"/>
  <c r="H11" i="4"/>
  <c r="G12" i="4"/>
  <c r="D20" i="4" s="1"/>
  <c r="D21" i="4" s="1"/>
  <c r="H8" i="4"/>
  <c r="K698" i="11" l="1"/>
  <c r="L698" i="11" s="1"/>
  <c r="K598" i="11"/>
  <c r="L598" i="11" s="1"/>
  <c r="K15" i="11"/>
  <c r="L15" i="11" s="1"/>
  <c r="K451" i="11"/>
  <c r="L451" i="11" s="1"/>
  <c r="K449" i="11"/>
  <c r="L449" i="11" s="1"/>
  <c r="K549" i="11"/>
  <c r="L549" i="11" s="1"/>
  <c r="K124" i="11"/>
  <c r="L124" i="11" s="1"/>
  <c r="K161" i="11"/>
  <c r="L161" i="11" s="1"/>
  <c r="K461" i="11"/>
  <c r="L461" i="11" s="1"/>
  <c r="K578" i="11"/>
  <c r="L578" i="11" s="1"/>
  <c r="K418" i="11"/>
  <c r="L418" i="11" s="1"/>
  <c r="K330" i="11"/>
  <c r="L330" i="11" s="1"/>
  <c r="K570" i="11"/>
  <c r="L570" i="11" s="1"/>
  <c r="K147" i="11"/>
  <c r="L147" i="11" s="1"/>
  <c r="K171" i="11"/>
  <c r="L171" i="11" s="1"/>
  <c r="K152" i="11"/>
  <c r="L152" i="11" s="1"/>
  <c r="K455" i="11"/>
  <c r="L455" i="11" s="1"/>
  <c r="K359" i="11"/>
  <c r="L359" i="11" s="1"/>
  <c r="K326" i="11"/>
  <c r="L326" i="11" s="1"/>
  <c r="K457" i="11"/>
  <c r="L457" i="11" s="1"/>
  <c r="K416" i="11"/>
  <c r="L416" i="11" s="1"/>
  <c r="K589" i="11"/>
  <c r="L589" i="11" s="1"/>
  <c r="K664" i="11"/>
  <c r="L664" i="11" s="1"/>
  <c r="K169" i="11"/>
  <c r="L169" i="11" s="1"/>
  <c r="K194" i="11"/>
  <c r="L194" i="11" s="1"/>
  <c r="K347" i="11"/>
  <c r="L347" i="11" s="1"/>
  <c r="K311" i="11"/>
  <c r="L311" i="11" s="1"/>
  <c r="K651" i="11"/>
  <c r="L651" i="11" s="1"/>
  <c r="K413" i="11"/>
  <c r="L413" i="11" s="1"/>
  <c r="K587" i="11"/>
  <c r="L587" i="11" s="1"/>
  <c r="K660" i="11"/>
  <c r="L660" i="11" s="1"/>
  <c r="K668" i="11"/>
  <c r="L668" i="11" s="1"/>
  <c r="K127" i="11"/>
  <c r="L127" i="11" s="1"/>
  <c r="K639" i="11"/>
  <c r="L639" i="11" s="1"/>
  <c r="K357" i="11"/>
  <c r="L357" i="11" s="1"/>
  <c r="K607" i="11"/>
  <c r="L607" i="11" s="1"/>
  <c r="K185" i="11"/>
  <c r="L185" i="11" s="1"/>
  <c r="K530" i="11"/>
  <c r="L530" i="11" s="1"/>
  <c r="K91" i="11"/>
  <c r="L91" i="11" s="1"/>
  <c r="K141" i="11"/>
  <c r="L141" i="11" s="1"/>
  <c r="K42" i="11"/>
  <c r="L42" i="11" s="1"/>
  <c r="K541" i="11"/>
  <c r="L541" i="11" s="1"/>
  <c r="K188" i="11"/>
  <c r="L188" i="11" s="1"/>
  <c r="K398" i="11"/>
  <c r="L398" i="11" s="1"/>
  <c r="K581" i="11"/>
  <c r="L581" i="11" s="1"/>
  <c r="K665" i="11"/>
  <c r="L665" i="11" s="1"/>
  <c r="K173" i="11"/>
  <c r="L173" i="11" s="1"/>
  <c r="K197" i="11"/>
  <c r="L197" i="11" s="1"/>
  <c r="K229" i="11"/>
  <c r="L229" i="11" s="1"/>
  <c r="K563" i="11"/>
  <c r="L563" i="11" s="1"/>
  <c r="K211" i="11"/>
  <c r="L211" i="11" s="1"/>
  <c r="K213" i="11"/>
  <c r="L213" i="11" s="1"/>
  <c r="K636" i="11"/>
  <c r="L636" i="11" s="1"/>
  <c r="K193" i="11"/>
  <c r="L193" i="11" s="1"/>
  <c r="K261" i="11"/>
  <c r="L261" i="11" s="1"/>
  <c r="K534" i="11"/>
  <c r="L534" i="11" s="1"/>
  <c r="K708" i="11"/>
  <c r="L708" i="11" s="1"/>
  <c r="K458" i="11"/>
  <c r="L458" i="11" s="1"/>
  <c r="K648" i="11"/>
  <c r="L648" i="11" s="1"/>
  <c r="K647" i="11"/>
  <c r="L647" i="11" s="1"/>
  <c r="K772" i="11"/>
  <c r="L772" i="11" s="1"/>
  <c r="K82" i="11"/>
  <c r="L82" i="11" s="1"/>
  <c r="K542" i="11"/>
  <c r="L542" i="11" s="1"/>
  <c r="K105" i="11"/>
  <c r="L105" i="11" s="1"/>
  <c r="K96" i="11"/>
  <c r="L96" i="11" s="1"/>
  <c r="K586" i="11"/>
  <c r="L586" i="11" s="1"/>
  <c r="K294" i="11"/>
  <c r="L294" i="11" s="1"/>
  <c r="K699" i="11"/>
  <c r="L699" i="11" s="1"/>
  <c r="K107" i="11"/>
  <c r="L107" i="11" s="1"/>
  <c r="K381" i="11"/>
  <c r="L381" i="11" s="1"/>
  <c r="K248" i="11"/>
  <c r="L248" i="11" s="1"/>
  <c r="K554" i="11"/>
  <c r="L554" i="11" s="1"/>
  <c r="K644" i="11"/>
  <c r="L644" i="11" s="1"/>
  <c r="K770" i="11"/>
  <c r="L770" i="11" s="1"/>
  <c r="K337" i="11"/>
  <c r="L337" i="11" s="1"/>
  <c r="K290" i="11"/>
  <c r="L290" i="11" s="1"/>
  <c r="K438" i="11"/>
  <c r="L438" i="11" s="1"/>
  <c r="K396" i="11"/>
  <c r="L396" i="11" s="1"/>
  <c r="K512" i="11"/>
  <c r="L512" i="11" s="1"/>
  <c r="K686" i="11"/>
  <c r="L686" i="11" s="1"/>
  <c r="K691" i="11"/>
  <c r="L691" i="11" s="1"/>
  <c r="K276" i="11"/>
  <c r="L276" i="11" s="1"/>
  <c r="K254" i="11"/>
  <c r="L254" i="11" s="1"/>
  <c r="K364" i="11"/>
  <c r="L364" i="11" s="1"/>
  <c r="K448" i="11"/>
  <c r="L448" i="11" s="1"/>
  <c r="K577" i="11"/>
  <c r="L577" i="11" s="1"/>
  <c r="K656" i="11"/>
  <c r="L656" i="11" s="1"/>
  <c r="K655" i="11"/>
  <c r="L655" i="11" s="1"/>
  <c r="K41" i="11"/>
  <c r="L41" i="11" s="1"/>
  <c r="K149" i="11"/>
  <c r="L149" i="11" s="1"/>
  <c r="K151" i="11"/>
  <c r="L151" i="11" s="1"/>
  <c r="K177" i="11"/>
  <c r="L177" i="11" s="1"/>
  <c r="K350" i="11"/>
  <c r="L350" i="11" s="1"/>
  <c r="K268" i="11"/>
  <c r="L268" i="11" s="1"/>
  <c r="K385" i="11"/>
  <c r="L385" i="11" s="1"/>
  <c r="K233" i="11"/>
  <c r="L233" i="11" s="1"/>
  <c r="K274" i="11"/>
  <c r="L274" i="11" s="1"/>
  <c r="K253" i="11"/>
  <c r="L253" i="11" s="1"/>
  <c r="K312" i="11"/>
  <c r="L312" i="11" s="1"/>
  <c r="K446" i="11"/>
  <c r="L446" i="11" s="1"/>
  <c r="K582" i="11"/>
  <c r="L582" i="11" s="1"/>
  <c r="K362" i="11"/>
  <c r="L362" i="11" s="1"/>
  <c r="K614" i="11"/>
  <c r="L614" i="11" s="1"/>
  <c r="K628" i="11"/>
  <c r="L628" i="11" s="1"/>
  <c r="K284" i="11"/>
  <c r="L284" i="11" s="1"/>
  <c r="K110" i="11"/>
  <c r="L110" i="11" s="1"/>
  <c r="K83" i="11"/>
  <c r="L83" i="11" s="1"/>
  <c r="K40" i="11"/>
  <c r="L40" i="11" s="1"/>
  <c r="K475" i="11"/>
  <c r="L475" i="11" s="1"/>
  <c r="K657" i="11"/>
  <c r="L657" i="11" s="1"/>
  <c r="K480" i="11"/>
  <c r="L480" i="11" s="1"/>
  <c r="K293" i="11"/>
  <c r="L293" i="11" s="1"/>
  <c r="K431" i="11"/>
  <c r="L431" i="11" s="1"/>
  <c r="K242" i="11"/>
  <c r="L242" i="11" s="1"/>
  <c r="K426" i="11"/>
  <c r="L426" i="11" s="1"/>
  <c r="K505" i="11"/>
  <c r="L505" i="11" s="1"/>
  <c r="K601" i="11"/>
  <c r="L601" i="11" s="1"/>
  <c r="K75" i="11"/>
  <c r="L75" i="11" s="1"/>
  <c r="K649" i="11"/>
  <c r="L649" i="11" s="1"/>
  <c r="K484" i="11"/>
  <c r="L484" i="11" s="1"/>
  <c r="K673" i="11"/>
  <c r="L673" i="11" s="1"/>
  <c r="K214" i="11"/>
  <c r="L214" i="11" s="1"/>
  <c r="K329" i="11"/>
  <c r="L329" i="11" s="1"/>
  <c r="K320" i="11"/>
  <c r="L320" i="11" s="1"/>
  <c r="K599" i="11"/>
  <c r="L599" i="11" s="1"/>
  <c r="K676" i="11"/>
  <c r="L676" i="11" s="1"/>
  <c r="K160" i="11"/>
  <c r="L160" i="11" s="1"/>
  <c r="K309" i="11"/>
  <c r="L309" i="11" s="1"/>
  <c r="K539" i="11"/>
  <c r="L539" i="11" s="1"/>
  <c r="K186" i="11"/>
  <c r="L186" i="11" s="1"/>
  <c r="K86" i="11"/>
  <c r="L86" i="11" s="1"/>
  <c r="K7" i="11"/>
  <c r="L7" i="11" s="1"/>
  <c r="K69" i="11"/>
  <c r="L69" i="11" s="1"/>
  <c r="K131" i="11"/>
  <c r="L131" i="11" s="1"/>
  <c r="K56" i="11"/>
  <c r="L56" i="11" s="1"/>
  <c r="K325" i="11"/>
  <c r="L325" i="11" s="1"/>
  <c r="K307" i="11"/>
  <c r="L307" i="11" s="1"/>
  <c r="K340" i="11"/>
  <c r="L340" i="11" s="1"/>
  <c r="K717" i="11"/>
  <c r="L717" i="11" s="1"/>
  <c r="K571" i="11"/>
  <c r="L571" i="11" s="1"/>
  <c r="K739" i="11"/>
  <c r="L739" i="11" s="1"/>
  <c r="K24" i="11"/>
  <c r="L24" i="11" s="1"/>
  <c r="K64" i="11"/>
  <c r="L64" i="11" s="1"/>
  <c r="K4" i="11"/>
  <c r="L4" i="11" s="1"/>
  <c r="K289" i="11"/>
  <c r="L289" i="11" s="1"/>
  <c r="K295" i="11"/>
  <c r="L295" i="11" s="1"/>
  <c r="K412" i="11"/>
  <c r="L412" i="11" s="1"/>
  <c r="K499" i="11"/>
  <c r="L499" i="11" s="1"/>
  <c r="K730" i="11"/>
  <c r="L730" i="11" s="1"/>
  <c r="K732" i="11"/>
  <c r="L732" i="11" s="1"/>
  <c r="K468" i="11"/>
  <c r="L468" i="11" s="1"/>
  <c r="K654" i="11"/>
  <c r="L654" i="11" s="1"/>
  <c r="K737" i="11"/>
  <c r="L737" i="11" s="1"/>
  <c r="K277" i="11"/>
  <c r="L277" i="11" s="1"/>
  <c r="K751" i="11"/>
  <c r="L751" i="11" s="1"/>
  <c r="K16" i="11"/>
  <c r="L16" i="11" s="1"/>
  <c r="K134" i="11"/>
  <c r="L134" i="11" s="1"/>
  <c r="K47" i="11"/>
  <c r="L47" i="11" s="1"/>
  <c r="K121" i="11"/>
  <c r="L121" i="11" s="1"/>
  <c r="K273" i="11"/>
  <c r="L273" i="11" s="1"/>
  <c r="K394" i="11"/>
  <c r="L394" i="11" s="1"/>
  <c r="K759" i="11"/>
  <c r="L759" i="11" s="1"/>
  <c r="K641" i="11"/>
  <c r="L641" i="11" s="1"/>
  <c r="K744" i="11"/>
  <c r="L744" i="11" s="1"/>
  <c r="K109" i="11"/>
  <c r="L109" i="11" s="1"/>
  <c r="K125" i="11"/>
  <c r="L125" i="11" s="1"/>
  <c r="K106" i="11"/>
  <c r="L106" i="11" s="1"/>
  <c r="K225" i="11"/>
  <c r="L225" i="11" s="1"/>
  <c r="K388" i="11"/>
  <c r="L388" i="11" s="1"/>
  <c r="K232" i="11"/>
  <c r="L232" i="11" s="1"/>
  <c r="K532" i="11"/>
  <c r="L532" i="11" s="1"/>
  <c r="K43" i="11"/>
  <c r="L43" i="11" s="1"/>
  <c r="K606" i="11"/>
  <c r="L606" i="11" s="1"/>
  <c r="K671" i="11"/>
  <c r="L671" i="11" s="1"/>
  <c r="K212" i="11"/>
  <c r="L212" i="11" s="1"/>
  <c r="K345" i="11"/>
  <c r="L345" i="11" s="1"/>
  <c r="K231" i="11"/>
  <c r="L231" i="11" s="1"/>
  <c r="K456" i="11"/>
  <c r="L456" i="11" s="1"/>
  <c r="K538" i="11"/>
  <c r="L538" i="11" s="1"/>
  <c r="K35" i="11"/>
  <c r="L35" i="11" s="1"/>
  <c r="K389" i="11"/>
  <c r="L389" i="11" s="1"/>
  <c r="K551" i="11"/>
  <c r="L551" i="11" s="1"/>
  <c r="K227" i="11"/>
  <c r="L227" i="11" s="1"/>
  <c r="K123" i="11"/>
  <c r="L123" i="11" s="1"/>
  <c r="K774" i="11"/>
  <c r="L774" i="11" s="1"/>
  <c r="K296" i="11"/>
  <c r="L296" i="11" s="1"/>
  <c r="K387" i="11"/>
  <c r="L387" i="11" s="1"/>
  <c r="K600" i="11"/>
  <c r="L600" i="11" s="1"/>
  <c r="K84" i="11"/>
  <c r="L84" i="11" s="1"/>
  <c r="K30" i="11"/>
  <c r="L30" i="11" s="1"/>
  <c r="K410" i="11"/>
  <c r="L410" i="11" s="1"/>
  <c r="K159" i="11"/>
  <c r="L159" i="11" s="1"/>
  <c r="K174" i="11"/>
  <c r="L174" i="11" s="1"/>
  <c r="K547" i="11"/>
  <c r="L547" i="11" s="1"/>
  <c r="K667" i="11"/>
  <c r="L667" i="11" s="1"/>
  <c r="K332" i="11"/>
  <c r="L332" i="11" s="1"/>
  <c r="K145" i="11"/>
  <c r="L145" i="11" s="1"/>
  <c r="K707" i="11"/>
  <c r="L707" i="11" s="1"/>
  <c r="K726" i="11"/>
  <c r="L726" i="11" s="1"/>
  <c r="K45" i="11"/>
  <c r="L45" i="11" s="1"/>
  <c r="K18" i="11"/>
  <c r="L18" i="11" s="1"/>
  <c r="K489" i="11"/>
  <c r="L489" i="11" s="1"/>
  <c r="K88" i="11"/>
  <c r="L88" i="11" s="1"/>
  <c r="K437" i="11"/>
  <c r="L437" i="11" s="1"/>
  <c r="K297" i="11"/>
  <c r="L297" i="11" s="1"/>
  <c r="K287" i="11"/>
  <c r="L287" i="11" s="1"/>
  <c r="K482" i="11"/>
  <c r="L482" i="11" s="1"/>
  <c r="K537" i="11"/>
  <c r="L537" i="11" s="1"/>
  <c r="K140" i="11"/>
  <c r="L140" i="11" s="1"/>
  <c r="K94" i="11"/>
  <c r="L94" i="11" s="1"/>
  <c r="K733" i="11"/>
  <c r="L733" i="11" s="1"/>
  <c r="K271" i="11"/>
  <c r="L271" i="11" s="1"/>
  <c r="K404" i="11"/>
  <c r="L404" i="11" s="1"/>
  <c r="K27" i="11"/>
  <c r="L27" i="11" s="1"/>
  <c r="K399" i="11"/>
  <c r="L399" i="11" s="1"/>
  <c r="K624" i="11"/>
  <c r="L624" i="11" s="1"/>
  <c r="K767" i="11"/>
  <c r="L767" i="11" s="1"/>
  <c r="K392" i="11"/>
  <c r="L392" i="11" s="1"/>
  <c r="K705" i="11"/>
  <c r="L705" i="11" s="1"/>
  <c r="K13" i="11"/>
  <c r="L13" i="11" s="1"/>
  <c r="K434" i="11"/>
  <c r="L434" i="11" s="1"/>
  <c r="K166" i="11"/>
  <c r="L166" i="11" s="1"/>
  <c r="K244" i="11"/>
  <c r="L244" i="11" s="1"/>
  <c r="K442" i="11"/>
  <c r="L442" i="11" s="1"/>
  <c r="K207" i="11"/>
  <c r="L207" i="11" s="1"/>
  <c r="K432" i="11"/>
  <c r="L432" i="11" s="1"/>
  <c r="K341" i="11"/>
  <c r="L341" i="11" s="1"/>
  <c r="K118" i="11"/>
  <c r="L118" i="11" s="1"/>
  <c r="K368" i="11"/>
  <c r="L368" i="11" s="1"/>
  <c r="K165" i="11"/>
  <c r="L165" i="11" s="1"/>
  <c r="K374" i="11"/>
  <c r="L374" i="11" s="1"/>
  <c r="K346" i="11"/>
  <c r="L346" i="11" s="1"/>
  <c r="K405" i="11"/>
  <c r="L405" i="11" s="1"/>
  <c r="K605" i="11"/>
  <c r="L605" i="11" s="1"/>
  <c r="K380" i="11"/>
  <c r="L380" i="11" s="1"/>
  <c r="K627" i="11"/>
  <c r="L627" i="11" s="1"/>
  <c r="K584" i="11"/>
  <c r="L584" i="11" s="1"/>
  <c r="K132" i="11"/>
  <c r="L132" i="11" s="1"/>
  <c r="K550" i="11"/>
  <c r="L550" i="11" s="1"/>
  <c r="K49" i="11"/>
  <c r="L49" i="11" s="1"/>
  <c r="K85" i="11"/>
  <c r="L85" i="11" s="1"/>
  <c r="K540" i="11"/>
  <c r="L540" i="11" s="1"/>
  <c r="K144" i="11"/>
  <c r="L144" i="11" s="1"/>
  <c r="K611" i="11"/>
  <c r="L611" i="11" s="1"/>
  <c r="K328" i="11"/>
  <c r="L328" i="11" s="1"/>
  <c r="K324" i="11"/>
  <c r="L324" i="11" s="1"/>
  <c r="K111" i="11"/>
  <c r="L111" i="11" s="1"/>
  <c r="K597" i="11"/>
  <c r="L597" i="11" s="1"/>
  <c r="K351" i="11"/>
  <c r="L351" i="11" s="1"/>
  <c r="K712" i="11"/>
  <c r="L712" i="11" s="1"/>
  <c r="K92" i="11"/>
  <c r="L92" i="11" s="1"/>
  <c r="K74" i="11"/>
  <c r="L74" i="11" s="1"/>
  <c r="K70" i="11"/>
  <c r="L70" i="11" s="1"/>
  <c r="K11" i="11"/>
  <c r="L11" i="11" s="1"/>
  <c r="K459" i="11"/>
  <c r="L459" i="11" s="1"/>
  <c r="K576" i="11"/>
  <c r="L576" i="11" s="1"/>
  <c r="K487" i="11"/>
  <c r="L487" i="11" s="1"/>
  <c r="K14" i="11"/>
  <c r="L14" i="11" s="1"/>
  <c r="K722" i="11"/>
  <c r="L722" i="11" s="1"/>
  <c r="K5" i="11"/>
  <c r="L5" i="11" s="1"/>
  <c r="K471" i="11"/>
  <c r="L471" i="11" s="1"/>
  <c r="K421" i="11"/>
  <c r="L421" i="11" s="1"/>
  <c r="K700" i="11"/>
  <c r="L700" i="11" s="1"/>
  <c r="K363" i="11"/>
  <c r="L363" i="11" s="1"/>
  <c r="K54" i="11"/>
  <c r="L54" i="11" s="1"/>
  <c r="K301" i="11"/>
  <c r="L301" i="11" s="1"/>
  <c r="K321" i="11"/>
  <c r="L321" i="11" s="1"/>
  <c r="K525" i="11"/>
  <c r="L525" i="11" s="1"/>
  <c r="K224" i="11"/>
  <c r="L224" i="11" s="1"/>
  <c r="K689" i="11"/>
  <c r="L689" i="11" s="1"/>
  <c r="K498" i="11"/>
  <c r="L498" i="11" s="1"/>
  <c r="K692" i="11"/>
  <c r="L692" i="11" s="1"/>
  <c r="K714" i="11"/>
  <c r="L714" i="11" s="1"/>
  <c r="K278" i="11"/>
  <c r="L278" i="11" s="1"/>
  <c r="K492" i="11"/>
  <c r="L492" i="11" s="1"/>
  <c r="K200" i="11"/>
  <c r="L200" i="11" s="1"/>
  <c r="K172" i="11"/>
  <c r="L172" i="11" s="1"/>
  <c r="K703" i="11"/>
  <c r="L703" i="11" s="1"/>
  <c r="K239" i="11"/>
  <c r="L239" i="11" s="1"/>
  <c r="K590" i="11"/>
  <c r="L590" i="11" s="1"/>
  <c r="K529" i="11"/>
  <c r="L529" i="11" s="1"/>
  <c r="K619" i="11"/>
  <c r="L619" i="11" s="1"/>
  <c r="K768" i="11"/>
  <c r="L768" i="11" s="1"/>
  <c r="K544" i="11"/>
  <c r="L544" i="11" s="1"/>
  <c r="K32" i="11"/>
  <c r="L32" i="11" s="1"/>
  <c r="K493" i="11"/>
  <c r="L493" i="11" s="1"/>
  <c r="K536" i="11"/>
  <c r="L536" i="11" s="1"/>
  <c r="K122" i="11"/>
  <c r="L122" i="11" s="1"/>
  <c r="K604" i="11"/>
  <c r="L604" i="11" s="1"/>
  <c r="K249" i="11"/>
  <c r="L249" i="11" s="1"/>
  <c r="K375" i="11"/>
  <c r="L375" i="11" s="1"/>
  <c r="K559" i="11"/>
  <c r="L559" i="11" s="1"/>
  <c r="K270" i="11"/>
  <c r="L270" i="11" s="1"/>
  <c r="K706" i="11"/>
  <c r="L706" i="11" s="1"/>
  <c r="K179" i="11"/>
  <c r="L179" i="11" s="1"/>
  <c r="K335" i="11"/>
  <c r="L335" i="11" s="1"/>
  <c r="K745" i="11"/>
  <c r="L745" i="11" s="1"/>
  <c r="K183" i="11"/>
  <c r="L183" i="11" s="1"/>
  <c r="K139" i="11"/>
  <c r="L139" i="11" s="1"/>
  <c r="K184" i="11"/>
  <c r="L184" i="11" s="1"/>
  <c r="K704" i="11"/>
  <c r="L704" i="11" s="1"/>
  <c r="K760" i="11"/>
  <c r="L760" i="11" s="1"/>
  <c r="K61" i="11"/>
  <c r="L61" i="11" s="1"/>
  <c r="K17" i="11"/>
  <c r="L17" i="11" s="1"/>
  <c r="K501" i="11"/>
  <c r="L501" i="11" s="1"/>
  <c r="K740" i="11"/>
  <c r="L740" i="11" s="1"/>
  <c r="K520" i="11"/>
  <c r="L520" i="11" s="1"/>
  <c r="K395" i="11"/>
  <c r="L395" i="11" s="1"/>
  <c r="K612" i="11"/>
  <c r="L612" i="11" s="1"/>
  <c r="K219" i="11"/>
  <c r="L219" i="11" s="1"/>
  <c r="K583" i="11"/>
  <c r="L583" i="11" s="1"/>
  <c r="K80" i="11"/>
  <c r="L80" i="11" s="1"/>
  <c r="K769" i="11"/>
  <c r="L769" i="11" s="1"/>
  <c r="K749" i="11"/>
  <c r="L749" i="11" s="1"/>
  <c r="K205" i="11"/>
  <c r="L205" i="11" s="1"/>
  <c r="K670" i="11"/>
  <c r="L670" i="11" s="1"/>
  <c r="K371" i="11"/>
  <c r="L371" i="11" s="1"/>
  <c r="K414" i="11"/>
  <c r="L414" i="11" s="1"/>
  <c r="K444" i="11"/>
  <c r="L444" i="11" s="1"/>
  <c r="K199" i="11"/>
  <c r="L199" i="11" s="1"/>
  <c r="K292" i="11"/>
  <c r="L292" i="11" s="1"/>
  <c r="K408" i="11"/>
  <c r="L408" i="11" s="1"/>
  <c r="K401" i="11"/>
  <c r="L401" i="11" s="1"/>
  <c r="K687" i="11"/>
  <c r="L687" i="11" s="1"/>
  <c r="K57" i="11"/>
  <c r="L57" i="11" s="1"/>
  <c r="K63" i="11"/>
  <c r="L63" i="11" s="1"/>
  <c r="K87" i="11"/>
  <c r="L87" i="11" s="1"/>
  <c r="K241" i="11"/>
  <c r="L241" i="11" s="1"/>
  <c r="K263" i="11"/>
  <c r="L263" i="11" s="1"/>
  <c r="K78" i="11"/>
  <c r="L78" i="11" s="1"/>
  <c r="K526" i="11"/>
  <c r="L526" i="11" s="1"/>
  <c r="K259" i="11"/>
  <c r="L259" i="11" s="1"/>
  <c r="K175" i="11"/>
  <c r="L175" i="11" s="1"/>
  <c r="K579" i="11"/>
  <c r="L579" i="11" s="1"/>
  <c r="K288" i="11"/>
  <c r="L288" i="11" s="1"/>
  <c r="K393" i="11"/>
  <c r="L393" i="11" s="1"/>
  <c r="K690" i="11"/>
  <c r="L690" i="11" s="1"/>
  <c r="K723" i="11"/>
  <c r="L723" i="11" s="1"/>
  <c r="K308" i="11"/>
  <c r="L308" i="11" s="1"/>
  <c r="K718" i="11"/>
  <c r="L718" i="11" s="1"/>
  <c r="K771" i="11"/>
  <c r="L771" i="11" s="1"/>
  <c r="K220" i="11"/>
  <c r="L220" i="11" s="1"/>
  <c r="K610" i="11"/>
  <c r="L610" i="11" s="1"/>
  <c r="K755" i="11"/>
  <c r="L755" i="11" s="1"/>
  <c r="K36" i="11"/>
  <c r="L36" i="11" s="1"/>
  <c r="K710" i="11"/>
  <c r="L710" i="11" s="1"/>
  <c r="K52" i="11"/>
  <c r="L52" i="11" s="1"/>
  <c r="K566" i="11"/>
  <c r="L566" i="11" s="1"/>
  <c r="K102" i="11"/>
  <c r="L102" i="11" s="1"/>
  <c r="K252" i="11"/>
  <c r="L252" i="11" s="1"/>
  <c r="K378" i="11"/>
  <c r="L378" i="11" s="1"/>
  <c r="K269" i="11"/>
  <c r="L269" i="11" s="1"/>
  <c r="K500" i="11"/>
  <c r="L500" i="11" s="1"/>
  <c r="K734" i="11"/>
  <c r="L734" i="11" s="1"/>
  <c r="K216" i="11"/>
  <c r="L216" i="11" s="1"/>
  <c r="K114" i="11"/>
  <c r="L114" i="11" s="1"/>
  <c r="K89" i="11"/>
  <c r="L89" i="11" s="1"/>
  <c r="K415" i="11"/>
  <c r="L415" i="11" s="1"/>
  <c r="K62" i="11"/>
  <c r="L62" i="11" s="1"/>
  <c r="K595" i="11"/>
  <c r="L595" i="11" s="1"/>
  <c r="K291" i="11"/>
  <c r="L291" i="11" s="1"/>
  <c r="K424" i="11"/>
  <c r="L424" i="11" s="1"/>
  <c r="K515" i="11"/>
  <c r="L515" i="11" s="1"/>
  <c r="K479" i="11"/>
  <c r="L479" i="11" s="1"/>
  <c r="K167" i="11"/>
  <c r="L167" i="11" s="1"/>
  <c r="K523" i="11"/>
  <c r="L523" i="11" s="1"/>
  <c r="K135" i="11"/>
  <c r="L135" i="11" s="1"/>
  <c r="K761" i="11"/>
  <c r="L761" i="11" s="1"/>
  <c r="K20" i="11"/>
  <c r="L20" i="11" s="1"/>
  <c r="K234" i="11"/>
  <c r="L234" i="11" s="1"/>
  <c r="K331" i="11"/>
  <c r="L331" i="11" s="1"/>
  <c r="K477" i="11"/>
  <c r="L477" i="11" s="1"/>
  <c r="K495" i="11"/>
  <c r="L495" i="11" s="1"/>
  <c r="K672" i="11"/>
  <c r="L672" i="11" s="1"/>
  <c r="K618" i="11"/>
  <c r="L618" i="11" s="1"/>
  <c r="K342" i="11"/>
  <c r="L342" i="11" s="1"/>
  <c r="K696" i="11"/>
  <c r="L696" i="11" s="1"/>
  <c r="K322" i="11"/>
  <c r="L322" i="11" s="1"/>
  <c r="K142" i="11"/>
  <c r="L142" i="11" s="1"/>
  <c r="K138" i="11"/>
  <c r="L138" i="11" s="1"/>
  <c r="K684" i="11"/>
  <c r="L684" i="11" s="1"/>
  <c r="K206" i="11"/>
  <c r="L206" i="11" s="1"/>
  <c r="K343" i="11"/>
  <c r="L343" i="11" s="1"/>
  <c r="K645" i="11"/>
  <c r="L645" i="11" s="1"/>
  <c r="K420" i="11"/>
  <c r="L420" i="11" s="1"/>
  <c r="K509" i="11"/>
  <c r="L509" i="11" s="1"/>
  <c r="K617" i="11"/>
  <c r="L617" i="11" s="1"/>
  <c r="K580" i="11"/>
  <c r="L580" i="11" s="1"/>
  <c r="K735" i="11"/>
  <c r="L735" i="11" s="1"/>
  <c r="K417" i="11"/>
  <c r="L417" i="11" s="1"/>
  <c r="K663" i="11"/>
  <c r="L663" i="11" s="1"/>
  <c r="K25" i="11"/>
  <c r="L25" i="11" s="1"/>
  <c r="K58" i="11"/>
  <c r="L58" i="11" s="1"/>
  <c r="K226" i="11"/>
  <c r="L226" i="11" s="1"/>
  <c r="K469" i="11"/>
  <c r="L469" i="11" s="1"/>
  <c r="K585" i="11"/>
  <c r="L585" i="11" s="1"/>
  <c r="K237" i="11"/>
  <c r="L237" i="11" s="1"/>
  <c r="K73" i="11"/>
  <c r="L73" i="11" s="1"/>
  <c r="K168" i="11"/>
  <c r="L168" i="11" s="1"/>
  <c r="K510" i="11"/>
  <c r="L510" i="11" s="1"/>
  <c r="K157" i="11"/>
  <c r="L157" i="11" s="1"/>
  <c r="K195" i="11"/>
  <c r="L195" i="11" s="1"/>
  <c r="K356" i="11"/>
  <c r="L356" i="11" s="1"/>
  <c r="K280" i="11"/>
  <c r="L280" i="11" s="1"/>
  <c r="K382" i="11"/>
  <c r="L382" i="11" s="1"/>
  <c r="K462" i="11"/>
  <c r="L462" i="11" s="1"/>
  <c r="K546" i="11"/>
  <c r="L546" i="11" s="1"/>
  <c r="K300" i="11"/>
  <c r="L300" i="11" s="1"/>
  <c r="K361" i="11"/>
  <c r="L361" i="11" s="1"/>
  <c r="K516" i="11"/>
  <c r="L516" i="11" s="1"/>
  <c r="K613" i="11"/>
  <c r="L613" i="11" s="1"/>
  <c r="K635" i="11"/>
  <c r="L635" i="11" s="1"/>
  <c r="K23" i="11"/>
  <c r="L23" i="11" s="1"/>
  <c r="K21" i="11"/>
  <c r="L21" i="11" s="1"/>
  <c r="K306" i="11"/>
  <c r="L306" i="11" s="1"/>
  <c r="K556" i="11"/>
  <c r="L556" i="11" s="1"/>
  <c r="K553" i="11"/>
  <c r="L553" i="11" s="1"/>
  <c r="K339" i="11"/>
  <c r="L339" i="11" s="1"/>
  <c r="K164" i="11"/>
  <c r="L164" i="11" s="1"/>
  <c r="K221" i="11"/>
  <c r="L221" i="11" s="1"/>
  <c r="K370" i="11"/>
  <c r="L370" i="11" s="1"/>
  <c r="K409" i="11"/>
  <c r="L409" i="11" s="1"/>
  <c r="K625" i="11"/>
  <c r="L625" i="11" s="1"/>
  <c r="K763" i="11"/>
  <c r="L763" i="11" s="1"/>
  <c r="K333" i="11"/>
  <c r="L333" i="11" s="1"/>
  <c r="K390" i="11"/>
  <c r="L390" i="11" s="1"/>
  <c r="K496" i="11"/>
  <c r="L496" i="11" s="1"/>
  <c r="K682" i="11"/>
  <c r="L682" i="11" s="1"/>
  <c r="K344" i="11"/>
  <c r="L344" i="11" s="1"/>
  <c r="K209" i="11"/>
  <c r="L209" i="11" s="1"/>
  <c r="K79" i="11"/>
  <c r="L79" i="11" s="1"/>
  <c r="K163" i="11"/>
  <c r="L163" i="11" s="1"/>
  <c r="K472" i="11"/>
  <c r="L472" i="11" s="1"/>
  <c r="K504" i="11"/>
  <c r="L504" i="11" s="1"/>
  <c r="K217" i="11"/>
  <c r="L217" i="11" s="1"/>
  <c r="K454" i="11"/>
  <c r="L454" i="11" s="1"/>
  <c r="K555" i="11"/>
  <c r="L555" i="11" s="1"/>
  <c r="K187" i="11"/>
  <c r="L187" i="11" s="1"/>
  <c r="K626" i="11"/>
  <c r="L626" i="11" s="1"/>
  <c r="K386" i="11"/>
  <c r="L386" i="11" s="1"/>
  <c r="K98" i="11"/>
  <c r="L98" i="11" s="1"/>
  <c r="K28" i="11"/>
  <c r="L28" i="11" s="1"/>
  <c r="K452" i="11"/>
  <c r="L452" i="11" s="1"/>
  <c r="K642" i="11"/>
  <c r="L642" i="11" s="1"/>
  <c r="K153" i="11"/>
  <c r="L153" i="11" s="1"/>
  <c r="K251" i="11"/>
  <c r="L251" i="11" s="1"/>
  <c r="K650" i="11"/>
  <c r="L650" i="11" s="1"/>
  <c r="K773" i="11"/>
  <c r="L773" i="11" s="1"/>
  <c r="K302" i="11"/>
  <c r="L302" i="11" s="1"/>
  <c r="K756" i="11"/>
  <c r="L756" i="11" s="1"/>
  <c r="K358" i="11"/>
  <c r="L358" i="11" s="1"/>
  <c r="K411" i="11"/>
  <c r="L411" i="11" s="1"/>
  <c r="K379" i="11"/>
  <c r="L379" i="11" s="1"/>
  <c r="K502" i="11"/>
  <c r="L502" i="11" s="1"/>
  <c r="K596" i="11"/>
  <c r="L596" i="11" s="1"/>
  <c r="K204" i="11"/>
  <c r="L204" i="11" s="1"/>
  <c r="K236" i="11"/>
  <c r="L236" i="11" s="1"/>
  <c r="K697" i="11"/>
  <c r="L697" i="11" s="1"/>
  <c r="K154" i="11"/>
  <c r="L154" i="11" s="1"/>
  <c r="K435" i="11"/>
  <c r="L435" i="11" s="1"/>
  <c r="K716" i="11"/>
  <c r="L716" i="11" s="1"/>
  <c r="K675" i="11"/>
  <c r="L675" i="11" s="1"/>
  <c r="K67" i="11"/>
  <c r="L67" i="11" s="1"/>
  <c r="K218" i="11"/>
  <c r="L218" i="11" s="1"/>
  <c r="K659" i="11"/>
  <c r="L659" i="11" s="1"/>
  <c r="K275" i="11"/>
  <c r="L275" i="11" s="1"/>
  <c r="K688" i="11"/>
  <c r="L688" i="11" s="1"/>
  <c r="K51" i="11"/>
  <c r="L51" i="11" s="1"/>
  <c r="K327" i="11"/>
  <c r="L327" i="11" s="1"/>
  <c r="K535" i="11"/>
  <c r="L535" i="11" s="1"/>
  <c r="K8" i="11"/>
  <c r="L8" i="11" s="1"/>
  <c r="K95" i="11"/>
  <c r="L95" i="11" s="1"/>
  <c r="K146" i="11"/>
  <c r="L146" i="11" s="1"/>
  <c r="K128" i="11"/>
  <c r="L128" i="11" s="1"/>
  <c r="K593" i="11"/>
  <c r="L593" i="11" s="1"/>
  <c r="K72" i="11"/>
  <c r="L72" i="11" s="1"/>
  <c r="K148" i="11"/>
  <c r="L148" i="11" s="1"/>
  <c r="K545" i="11"/>
  <c r="L545" i="11" s="1"/>
  <c r="K303" i="11"/>
  <c r="L303" i="11" s="1"/>
  <c r="K517" i="11"/>
  <c r="L517" i="11" s="1"/>
  <c r="K711" i="11"/>
  <c r="L711" i="11" s="1"/>
  <c r="K336" i="11"/>
  <c r="L336" i="11" s="1"/>
  <c r="K591" i="11"/>
  <c r="L591" i="11" s="1"/>
  <c r="K564" i="11"/>
  <c r="L564" i="11" s="1"/>
  <c r="K9" i="11"/>
  <c r="L9" i="11" s="1"/>
  <c r="K136" i="11"/>
  <c r="L136" i="11" s="1"/>
  <c r="K427" i="11"/>
  <c r="L427" i="11" s="1"/>
  <c r="K533" i="11"/>
  <c r="L533" i="11" s="1"/>
  <c r="K355" i="11"/>
  <c r="L355" i="11" s="1"/>
  <c r="K313" i="11"/>
  <c r="L313" i="11" s="1"/>
  <c r="K470" i="11"/>
  <c r="L470" i="11" s="1"/>
  <c r="K503" i="11"/>
  <c r="L503" i="11" s="1"/>
  <c r="K71" i="11"/>
  <c r="L71" i="11" s="1"/>
  <c r="K97" i="11"/>
  <c r="L97" i="11" s="1"/>
  <c r="K26" i="11"/>
  <c r="L26" i="11" s="1"/>
  <c r="K202" i="11"/>
  <c r="L202" i="11" s="1"/>
  <c r="K575" i="11"/>
  <c r="L575" i="11" s="1"/>
  <c r="K574" i="11"/>
  <c r="L574" i="11" s="1"/>
  <c r="K653" i="11"/>
  <c r="L653" i="11" s="1"/>
  <c r="K507" i="11"/>
  <c r="L507" i="11" s="1"/>
  <c r="K702" i="11"/>
  <c r="L702" i="11" s="1"/>
  <c r="K243" i="11"/>
  <c r="L243" i="11" s="1"/>
  <c r="K565" i="11"/>
  <c r="L565" i="11" s="1"/>
  <c r="K383" i="11"/>
  <c r="L383" i="11" s="1"/>
  <c r="K524" i="11"/>
  <c r="L524" i="11" s="1"/>
  <c r="K369" i="11"/>
  <c r="L369" i="11" s="1"/>
  <c r="K391" i="11"/>
  <c r="L391" i="11" s="1"/>
  <c r="K208" i="11"/>
  <c r="L208" i="11" s="1"/>
  <c r="K557" i="11"/>
  <c r="L557" i="11" s="1"/>
  <c r="K245" i="11"/>
  <c r="L245" i="11" s="1"/>
  <c r="K522" i="11"/>
  <c r="L522" i="11" s="1"/>
  <c r="K629" i="11"/>
  <c r="L629" i="11" s="1"/>
  <c r="K727" i="11"/>
  <c r="L727" i="11" s="1"/>
  <c r="K38" i="11"/>
  <c r="L38" i="11" s="1"/>
  <c r="K397" i="11"/>
  <c r="L397" i="11" s="1"/>
  <c r="K731" i="11"/>
  <c r="L731" i="11" s="1"/>
  <c r="K264" i="11"/>
  <c r="L264" i="11" s="1"/>
  <c r="K400" i="11"/>
  <c r="L400" i="11" s="1"/>
  <c r="K430" i="11"/>
  <c r="L430" i="11" s="1"/>
  <c r="K666" i="11"/>
  <c r="L666" i="11" s="1"/>
  <c r="K120" i="11"/>
  <c r="L120" i="11" s="1"/>
  <c r="K93" i="11"/>
  <c r="L93" i="11" s="1"/>
  <c r="K443" i="11"/>
  <c r="L443" i="11" s="1"/>
  <c r="K508" i="11"/>
  <c r="L508" i="11" s="1"/>
  <c r="K594" i="11"/>
  <c r="L594" i="11" s="1"/>
  <c r="K406" i="11"/>
  <c r="L406" i="11" s="1"/>
  <c r="K384" i="11"/>
  <c r="L384" i="11" s="1"/>
  <c r="K474" i="11"/>
  <c r="L474" i="11" s="1"/>
  <c r="K299" i="11"/>
  <c r="L299" i="11" s="1"/>
  <c r="K317" i="11"/>
  <c r="L317" i="11" s="1"/>
  <c r="K279" i="11"/>
  <c r="L279" i="11" s="1"/>
  <c r="K130" i="11"/>
  <c r="L130" i="11" s="1"/>
  <c r="K447" i="11"/>
  <c r="L447" i="11" s="1"/>
  <c r="K521" i="11"/>
  <c r="L521" i="11" s="1"/>
  <c r="K12" i="11"/>
  <c r="L12" i="11" s="1"/>
  <c r="K158" i="11"/>
  <c r="L158" i="11" s="1"/>
  <c r="K37" i="11"/>
  <c r="L37" i="11" s="1"/>
  <c r="K463" i="11"/>
  <c r="L463" i="11" s="1"/>
  <c r="K465" i="11"/>
  <c r="L465" i="11" s="1"/>
  <c r="K609" i="11"/>
  <c r="L609" i="11" s="1"/>
  <c r="K488" i="11"/>
  <c r="L488" i="11" s="1"/>
  <c r="K256" i="11"/>
  <c r="L256" i="11" s="1"/>
  <c r="K678" i="11"/>
  <c r="L678" i="11" s="1"/>
  <c r="K262" i="11"/>
  <c r="L262" i="11" s="1"/>
  <c r="K677" i="11"/>
  <c r="L677" i="11" s="1"/>
  <c r="K101" i="11"/>
  <c r="L101" i="11" s="1"/>
  <c r="K129" i="11"/>
  <c r="L129" i="11" s="1"/>
  <c r="K281" i="11"/>
  <c r="L281" i="11" s="1"/>
  <c r="K719" i="11"/>
  <c r="L719" i="11" s="1"/>
  <c r="K573" i="11"/>
  <c r="L573" i="11" s="1"/>
  <c r="K568" i="11"/>
  <c r="L568" i="11" s="1"/>
  <c r="K198" i="11"/>
  <c r="L198" i="11" s="1"/>
  <c r="K753" i="11"/>
  <c r="L753" i="11" s="1"/>
  <c r="K182" i="11"/>
  <c r="L182" i="11" s="1"/>
  <c r="K473" i="11"/>
  <c r="L473" i="11" s="1"/>
  <c r="K752" i="11"/>
  <c r="L752" i="11" s="1"/>
  <c r="K112" i="11"/>
  <c r="L112" i="11" s="1"/>
  <c r="K282" i="11"/>
  <c r="L282" i="11" s="1"/>
  <c r="K662" i="11"/>
  <c r="L662" i="11" s="1"/>
  <c r="K701" i="11"/>
  <c r="L701" i="11" s="1"/>
  <c r="K246" i="11"/>
  <c r="L246" i="11" s="1"/>
  <c r="K552" i="11"/>
  <c r="L552" i="11" s="1"/>
  <c r="K620" i="11"/>
  <c r="L620" i="11" s="1"/>
  <c r="K633" i="11"/>
  <c r="L633" i="11" s="1"/>
  <c r="K189" i="11"/>
  <c r="L189" i="11" s="1"/>
  <c r="K68" i="11"/>
  <c r="L68" i="11" s="1"/>
  <c r="K353" i="11"/>
  <c r="L353" i="11" s="1"/>
  <c r="K126" i="11"/>
  <c r="L126" i="11" s="1"/>
  <c r="K615" i="11"/>
  <c r="L615" i="11" s="1"/>
  <c r="K180" i="11"/>
  <c r="L180" i="11" s="1"/>
  <c r="K640" i="11"/>
  <c r="L640" i="11" s="1"/>
  <c r="K266" i="11"/>
  <c r="L266" i="11" s="1"/>
  <c r="K630" i="11"/>
  <c r="L630" i="11" s="1"/>
  <c r="K349" i="11"/>
  <c r="L349" i="11" s="1"/>
  <c r="K634" i="11"/>
  <c r="L634" i="11" s="1"/>
  <c r="K314" i="11"/>
  <c r="L314" i="11" s="1"/>
  <c r="K567" i="11"/>
  <c r="L567" i="11" s="1"/>
  <c r="K621" i="11"/>
  <c r="L621" i="11" s="1"/>
  <c r="K116" i="11"/>
  <c r="L116" i="11" s="1"/>
  <c r="K450" i="11"/>
  <c r="L450" i="11" s="1"/>
  <c r="K6" i="11"/>
  <c r="L6" i="11" s="1"/>
  <c r="K59" i="11"/>
  <c r="L59" i="11" s="1"/>
  <c r="K272" i="11"/>
  <c r="L272" i="11" s="1"/>
  <c r="K750" i="11"/>
  <c r="L750" i="11" s="1"/>
  <c r="K258" i="11"/>
  <c r="L258" i="11" s="1"/>
  <c r="K548" i="11"/>
  <c r="L548" i="11" s="1"/>
  <c r="K170" i="11"/>
  <c r="L170" i="11" s="1"/>
  <c r="K407" i="11"/>
  <c r="L407" i="11" s="1"/>
  <c r="K267" i="11"/>
  <c r="L267" i="11" s="1"/>
  <c r="K10" i="11"/>
  <c r="L10" i="11" s="1"/>
  <c r="K196" i="11"/>
  <c r="L196" i="11" s="1"/>
  <c r="K228" i="11"/>
  <c r="L228" i="11" s="1"/>
  <c r="K592" i="11"/>
  <c r="L592" i="11" s="1"/>
  <c r="K622" i="11"/>
  <c r="L622" i="11" s="1"/>
  <c r="K674" i="11"/>
  <c r="L674" i="11" s="1"/>
  <c r="K403" i="11"/>
  <c r="L403" i="11" s="1"/>
  <c r="K466" i="11"/>
  <c r="L466" i="11" s="1"/>
  <c r="K518" i="11"/>
  <c r="L518" i="11" s="1"/>
  <c r="K372" i="11"/>
  <c r="L372" i="11" s="1"/>
  <c r="K247" i="11"/>
  <c r="L247" i="11" s="1"/>
  <c r="K76" i="11"/>
  <c r="L76" i="11" s="1"/>
  <c r="K39" i="11"/>
  <c r="L39" i="11" s="1"/>
  <c r="K352" i="11"/>
  <c r="L352" i="11" s="1"/>
  <c r="K150" i="11"/>
  <c r="L150" i="11" s="1"/>
  <c r="K143" i="11"/>
  <c r="L143" i="11" s="1"/>
  <c r="K762" i="11"/>
  <c r="L762" i="11" s="1"/>
  <c r="K685" i="11"/>
  <c r="L685" i="11" s="1"/>
  <c r="K257" i="11"/>
  <c r="L257" i="11" s="1"/>
  <c r="K765" i="11"/>
  <c r="L765" i="11" s="1"/>
  <c r="K115" i="11"/>
  <c r="L115" i="11" s="1"/>
  <c r="K46" i="11"/>
  <c r="L46" i="11" s="1"/>
  <c r="K373" i="11"/>
  <c r="L373" i="11" s="1"/>
  <c r="K637" i="11"/>
  <c r="L637" i="11" s="1"/>
  <c r="K33" i="11"/>
  <c r="L33" i="11" s="1"/>
  <c r="K298" i="11"/>
  <c r="L298" i="11" s="1"/>
  <c r="K260" i="11"/>
  <c r="L260" i="11" s="1"/>
  <c r="K588" i="11"/>
  <c r="L588" i="11" s="1"/>
  <c r="K215" i="11"/>
  <c r="L215" i="11" s="1"/>
  <c r="K304" i="11"/>
  <c r="L304" i="11" s="1"/>
  <c r="K695" i="11"/>
  <c r="L695" i="11" s="1"/>
  <c r="K764" i="11"/>
  <c r="L764" i="11" s="1"/>
  <c r="K354" i="11"/>
  <c r="L354" i="11" s="1"/>
  <c r="K440" i="11"/>
  <c r="L440" i="11" s="1"/>
  <c r="K680" i="11"/>
  <c r="L680" i="11" s="1"/>
  <c r="K758" i="11"/>
  <c r="L758" i="11" s="1"/>
  <c r="K104" i="11"/>
  <c r="L104" i="11" s="1"/>
  <c r="K156" i="11"/>
  <c r="L156" i="11" s="1"/>
  <c r="K558" i="11"/>
  <c r="L558" i="11" s="1"/>
  <c r="K646" i="11"/>
  <c r="L646" i="11" s="1"/>
  <c r="K747" i="11"/>
  <c r="L747" i="11" s="1"/>
  <c r="K240" i="11"/>
  <c r="L240" i="11" s="1"/>
  <c r="K192" i="11"/>
  <c r="L192" i="11" s="1"/>
  <c r="K223" i="11"/>
  <c r="L223" i="11" s="1"/>
  <c r="K310" i="11"/>
  <c r="L310" i="11" s="1"/>
  <c r="K44" i="11"/>
  <c r="L44" i="11" s="1"/>
  <c r="K514" i="11"/>
  <c r="L514" i="11" s="1"/>
  <c r="K366" i="11"/>
  <c r="L366" i="11" s="1"/>
  <c r="K497" i="11"/>
  <c r="L497" i="11" s="1"/>
  <c r="K652" i="11"/>
  <c r="L652" i="11" s="1"/>
  <c r="K365" i="11"/>
  <c r="L365" i="11" s="1"/>
  <c r="K286" i="11"/>
  <c r="L286" i="11" s="1"/>
  <c r="K528" i="11"/>
  <c r="L528" i="11" s="1"/>
  <c r="K31" i="11"/>
  <c r="L31" i="11" s="1"/>
  <c r="K65" i="11"/>
  <c r="L65" i="11" s="1"/>
  <c r="K428" i="11"/>
  <c r="L428" i="11" s="1"/>
  <c r="K757" i="11"/>
  <c r="L757" i="11" s="1"/>
  <c r="K316" i="11"/>
  <c r="L316" i="11" s="1"/>
  <c r="K485" i="11"/>
  <c r="L485" i="11" s="1"/>
  <c r="K222" i="11"/>
  <c r="L222" i="11" s="1"/>
  <c r="K305" i="11"/>
  <c r="L305" i="11" s="1"/>
  <c r="K419" i="11"/>
  <c r="L419" i="11" s="1"/>
  <c r="K77" i="11"/>
  <c r="L77" i="11" s="1"/>
  <c r="K319" i="11"/>
  <c r="L319" i="11" s="1"/>
  <c r="K490" i="11"/>
  <c r="L490" i="11" s="1"/>
  <c r="K679" i="11"/>
  <c r="L679" i="11" s="1"/>
  <c r="K283" i="11"/>
  <c r="L283" i="11" s="1"/>
  <c r="K729" i="11"/>
  <c r="L729" i="11" s="1"/>
  <c r="K367" i="11"/>
  <c r="L367" i="11" s="1"/>
  <c r="K133" i="11"/>
  <c r="L133" i="11" s="1"/>
  <c r="K467" i="11"/>
  <c r="L467" i="11" s="1"/>
  <c r="K34" i="11"/>
  <c r="L34" i="11" s="1"/>
  <c r="K741" i="11"/>
  <c r="L741" i="11" s="1"/>
  <c r="K190" i="11"/>
  <c r="L190" i="11" s="1"/>
  <c r="K334" i="11"/>
  <c r="L334" i="11" s="1"/>
  <c r="K511" i="11"/>
  <c r="L511" i="11" s="1"/>
  <c r="K569" i="11"/>
  <c r="L569" i="11" s="1"/>
  <c r="K720" i="11"/>
  <c r="L720" i="11" s="1"/>
  <c r="K562" i="11"/>
  <c r="L562" i="11" s="1"/>
  <c r="K736" i="11"/>
  <c r="L736" i="11" s="1"/>
  <c r="K66" i="11"/>
  <c r="L66" i="11" s="1"/>
  <c r="K100" i="11"/>
  <c r="L100" i="11" s="1"/>
  <c r="K50" i="11"/>
  <c r="L50" i="11" s="1"/>
  <c r="K425" i="11"/>
  <c r="L425" i="11" s="1"/>
  <c r="K709" i="11"/>
  <c r="L709" i="11" s="1"/>
  <c r="K445" i="11"/>
  <c r="L445" i="11" s="1"/>
  <c r="K572" i="11"/>
  <c r="L572" i="11" s="1"/>
  <c r="K178" i="11"/>
  <c r="L178" i="11" s="1"/>
  <c r="K476" i="11"/>
  <c r="L476" i="11" s="1"/>
  <c r="K743" i="11"/>
  <c r="L743" i="11" s="1"/>
  <c r="K323" i="11"/>
  <c r="L323" i="11" s="1"/>
  <c r="K481" i="11"/>
  <c r="L481" i="11" s="1"/>
  <c r="K519" i="11"/>
  <c r="L519" i="11" s="1"/>
  <c r="K669" i="11"/>
  <c r="L669" i="11" s="1"/>
  <c r="K632" i="11"/>
  <c r="L632" i="11" s="1"/>
  <c r="K99" i="11"/>
  <c r="L99" i="11" s="1"/>
  <c r="K29" i="11"/>
  <c r="L29" i="11" s="1"/>
  <c r="K108" i="11"/>
  <c r="L108" i="11" s="1"/>
  <c r="K117" i="11"/>
  <c r="L117" i="11" s="1"/>
  <c r="K176" i="11"/>
  <c r="L176" i="11" s="1"/>
  <c r="K478" i="11"/>
  <c r="L478" i="11" s="1"/>
  <c r="K513" i="11"/>
  <c r="L513" i="11" s="1"/>
  <c r="K754" i="11"/>
  <c r="L754" i="11" s="1"/>
  <c r="K766" i="11"/>
  <c r="L766" i="11" s="1"/>
  <c r="K506" i="11"/>
  <c r="L506" i="11" s="1"/>
  <c r="K203" i="11"/>
  <c r="L203" i="11" s="1"/>
  <c r="K486" i="11"/>
  <c r="L486" i="11" s="1"/>
  <c r="K683" i="11"/>
  <c r="L683" i="11" s="1"/>
  <c r="K494" i="11"/>
  <c r="L494" i="11" s="1"/>
  <c r="K422" i="11"/>
  <c r="L422" i="11" s="1"/>
  <c r="K90" i="11"/>
  <c r="L90" i="11" s="1"/>
  <c r="K22" i="11"/>
  <c r="L22" i="11" s="1"/>
  <c r="K436" i="11"/>
  <c r="L436" i="11" s="1"/>
  <c r="K616" i="11"/>
  <c r="L616" i="11" s="1"/>
  <c r="K694" i="11"/>
  <c r="L694" i="11" s="1"/>
  <c r="K235" i="11"/>
  <c r="L235" i="11" s="1"/>
  <c r="K561" i="11"/>
  <c r="L561" i="11" s="1"/>
  <c r="K631" i="11"/>
  <c r="L631" i="11" s="1"/>
  <c r="K250" i="11"/>
  <c r="L250" i="11" s="1"/>
  <c r="K376" i="11"/>
  <c r="L376" i="11" s="1"/>
  <c r="K725" i="11"/>
  <c r="L725" i="11" s="1"/>
  <c r="K748" i="11"/>
  <c r="L748" i="11" s="1"/>
  <c r="K602" i="11"/>
  <c r="L602" i="11" s="1"/>
  <c r="K255" i="11"/>
  <c r="L255" i="11" s="1"/>
  <c r="K658" i="11"/>
  <c r="L658" i="11" s="1"/>
  <c r="K201" i="11"/>
  <c r="L201" i="11" s="1"/>
  <c r="K746" i="11"/>
  <c r="L746" i="11" s="1"/>
  <c r="K265" i="11"/>
  <c r="L265" i="11" s="1"/>
  <c r="K360" i="11"/>
  <c r="L360" i="11" s="1"/>
  <c r="K162" i="11"/>
  <c r="L162" i="11" s="1"/>
  <c r="K191" i="11"/>
  <c r="L191" i="11" s="1"/>
  <c r="K137" i="11"/>
  <c r="L137" i="11" s="1"/>
  <c r="K55" i="11"/>
  <c r="L55" i="11" s="1"/>
  <c r="K377" i="11"/>
  <c r="L377" i="11" s="1"/>
  <c r="K693" i="11"/>
  <c r="L693" i="11" s="1"/>
  <c r="K608" i="11"/>
  <c r="L608" i="11" s="1"/>
  <c r="K638" i="11"/>
  <c r="L638" i="11" s="1"/>
  <c r="K348" i="11"/>
  <c r="L348" i="11" s="1"/>
  <c r="K181" i="11"/>
  <c r="L181" i="11" s="1"/>
  <c r="K402" i="11"/>
  <c r="L402" i="11" s="1"/>
  <c r="K623" i="11"/>
  <c r="L623" i="11" s="1"/>
  <c r="K713" i="11"/>
  <c r="L713" i="11" s="1"/>
  <c r="K728" i="11"/>
  <c r="L728" i="11" s="1"/>
  <c r="K315" i="11"/>
  <c r="L315" i="11" s="1"/>
  <c r="K429" i="11"/>
  <c r="L429" i="11" s="1"/>
  <c r="K603" i="11"/>
  <c r="L603" i="11" s="1"/>
  <c r="K742" i="11"/>
  <c r="L742" i="11" s="1"/>
  <c r="K48" i="11"/>
  <c r="L48" i="11" s="1"/>
  <c r="K338" i="11"/>
  <c r="L338" i="11" s="1"/>
  <c r="K715" i="11"/>
  <c r="L715" i="11" s="1"/>
  <c r="K460" i="11"/>
  <c r="L460" i="11" s="1"/>
  <c r="K60" i="11"/>
  <c r="L60" i="11" s="1"/>
  <c r="K738" i="11"/>
  <c r="L738" i="11" s="1"/>
  <c r="K210" i="11"/>
  <c r="L210" i="11" s="1"/>
  <c r="K531" i="11"/>
  <c r="L531" i="11" s="1"/>
  <c r="K543" i="11"/>
  <c r="L543" i="11" s="1"/>
  <c r="K721" i="11"/>
  <c r="L721" i="11" s="1"/>
  <c r="K423" i="11"/>
  <c r="L423" i="11" s="1"/>
  <c r="K491" i="11"/>
  <c r="L491" i="11" s="1"/>
  <c r="K483" i="11"/>
  <c r="L483" i="11" s="1"/>
  <c r="K238" i="11"/>
  <c r="L238" i="11" s="1"/>
  <c r="K113" i="11"/>
  <c r="L113" i="11" s="1"/>
  <c r="K155" i="11"/>
  <c r="L155" i="11" s="1"/>
  <c r="K285" i="11"/>
  <c r="L285" i="11" s="1"/>
  <c r="K53" i="11"/>
  <c r="L53" i="11" s="1"/>
  <c r="K81" i="11"/>
  <c r="L81" i="11" s="1"/>
  <c r="K230" i="11"/>
  <c r="L230" i="11" s="1"/>
  <c r="K453" i="11"/>
  <c r="L453" i="11" s="1"/>
  <c r="K560" i="11"/>
  <c r="L560" i="11" s="1"/>
  <c r="K643" i="11"/>
  <c r="L643" i="11" s="1"/>
  <c r="K724" i="11"/>
  <c r="L724" i="11" s="1"/>
  <c r="K318" i="11"/>
  <c r="L318" i="11" s="1"/>
  <c r="K441" i="11"/>
  <c r="L441" i="11" s="1"/>
  <c r="K119" i="11"/>
  <c r="L119" i="11" s="1"/>
  <c r="K103" i="11"/>
  <c r="L103" i="11" s="1"/>
  <c r="K527" i="11"/>
  <c r="L527" i="11" s="1"/>
  <c r="K661" i="11"/>
  <c r="L661" i="11" s="1"/>
  <c r="K464" i="11"/>
  <c r="L464" i="11" s="1"/>
  <c r="K19" i="11"/>
  <c r="L19" i="11" s="1"/>
  <c r="K433" i="11"/>
  <c r="L433" i="11" s="1"/>
  <c r="K439" i="11"/>
  <c r="L439" i="11" s="1"/>
  <c r="K681" i="11"/>
  <c r="L681" i="11" s="1"/>
  <c r="CH789" i="8"/>
  <c r="CH791" i="8"/>
  <c r="CM713" i="8"/>
  <c r="CM516" i="8"/>
  <c r="CM524" i="8"/>
  <c r="CM88" i="8"/>
  <c r="CM51" i="8"/>
  <c r="CM162" i="8"/>
  <c r="CM155" i="8"/>
  <c r="CM774" i="8"/>
  <c r="CM697" i="8"/>
  <c r="CM269" i="8"/>
  <c r="CM777" i="8"/>
  <c r="CM127" i="8"/>
  <c r="CM58" i="8"/>
  <c r="CM385" i="8"/>
  <c r="CM649" i="8"/>
  <c r="CM45" i="8"/>
  <c r="CM310" i="8"/>
  <c r="CM272" i="8"/>
  <c r="CM600" i="8"/>
  <c r="CM227" i="8"/>
  <c r="CM316" i="8"/>
  <c r="CM776" i="8"/>
  <c r="CM366" i="8"/>
  <c r="CM452" i="8"/>
  <c r="CM692" i="8"/>
  <c r="CM770" i="8"/>
  <c r="CM116" i="8"/>
  <c r="CM168" i="8"/>
  <c r="CM570" i="8"/>
  <c r="CM658" i="8"/>
  <c r="CM759" i="8"/>
  <c r="CM252" i="8"/>
  <c r="CM204" i="8"/>
  <c r="CM235" i="8"/>
  <c r="CM322" i="8"/>
  <c r="CM56" i="8"/>
  <c r="CM526" i="8"/>
  <c r="CM378" i="8"/>
  <c r="CM509" i="8"/>
  <c r="CM664" i="8"/>
  <c r="CM377" i="8"/>
  <c r="CM298" i="8"/>
  <c r="CM540" i="8"/>
  <c r="CM43" i="8"/>
  <c r="CM77" i="8"/>
  <c r="CM440" i="8"/>
  <c r="CM769" i="8"/>
  <c r="CM328" i="8"/>
  <c r="CM497" i="8"/>
  <c r="CM234" i="8"/>
  <c r="CM317" i="8"/>
  <c r="CM431" i="8"/>
  <c r="CM89" i="8"/>
  <c r="CM331" i="8"/>
  <c r="CM502" i="8"/>
  <c r="CM691" i="8"/>
  <c r="CM295" i="8"/>
  <c r="CM741" i="8"/>
  <c r="CM379" i="8"/>
  <c r="CM145" i="8"/>
  <c r="CM479" i="8"/>
  <c r="CM46" i="8"/>
  <c r="CM753" i="8"/>
  <c r="CM202" i="8"/>
  <c r="CM346" i="8"/>
  <c r="CM523" i="8"/>
  <c r="CM581" i="8"/>
  <c r="CM732" i="8"/>
  <c r="CM574" i="8"/>
  <c r="CM748" i="8"/>
  <c r="CM78" i="8"/>
  <c r="CM112" i="8"/>
  <c r="CM62" i="8"/>
  <c r="CM437" i="8"/>
  <c r="CM721" i="8"/>
  <c r="CM457" i="8"/>
  <c r="CM584" i="8"/>
  <c r="CM190" i="8"/>
  <c r="CM488" i="8"/>
  <c r="CM755" i="8"/>
  <c r="CM335" i="8"/>
  <c r="CM493" i="8"/>
  <c r="CM531" i="8"/>
  <c r="CM681" i="8"/>
  <c r="CM644" i="8"/>
  <c r="CM111" i="8"/>
  <c r="CM41" i="8"/>
  <c r="CM120" i="8"/>
  <c r="CM129" i="8"/>
  <c r="CM188" i="8"/>
  <c r="CM490" i="8"/>
  <c r="CM525" i="8"/>
  <c r="CM766" i="8"/>
  <c r="CM778" i="8"/>
  <c r="CM518" i="8"/>
  <c r="CM215" i="8"/>
  <c r="CM498" i="8"/>
  <c r="CM695" i="8"/>
  <c r="CM506" i="8"/>
  <c r="CM434" i="8"/>
  <c r="CM102" i="8"/>
  <c r="CM34" i="8"/>
  <c r="CM448" i="8"/>
  <c r="CM628" i="8"/>
  <c r="CM706" i="8"/>
  <c r="CM247" i="8"/>
  <c r="CM573" i="8"/>
  <c r="CM643" i="8"/>
  <c r="CM262" i="8"/>
  <c r="CM388" i="8"/>
  <c r="CM737" i="8"/>
  <c r="CM760" i="8"/>
  <c r="CM614" i="8"/>
  <c r="CM711" i="8"/>
  <c r="CM267" i="8"/>
  <c r="CM670" i="8"/>
  <c r="CM213" i="8"/>
  <c r="CM758" i="8"/>
  <c r="CM277" i="8"/>
  <c r="CM372" i="8"/>
  <c r="CM174" i="8"/>
  <c r="CM203" i="8"/>
  <c r="CM149" i="8"/>
  <c r="CM67" i="8"/>
  <c r="CM389" i="8"/>
  <c r="CM705" i="8"/>
  <c r="CM189" i="8"/>
  <c r="CM620" i="8"/>
  <c r="CM650" i="8"/>
  <c r="CM360" i="8"/>
  <c r="CM193" i="8"/>
  <c r="CM414" i="8"/>
  <c r="CM635" i="8"/>
  <c r="CM725" i="8"/>
  <c r="CM740" i="8"/>
  <c r="CM327" i="8"/>
  <c r="CM441" i="8"/>
  <c r="CM615" i="8"/>
  <c r="CM754" i="8"/>
  <c r="CM60" i="8"/>
  <c r="CM350" i="8"/>
  <c r="CM727" i="8"/>
  <c r="CM472" i="8"/>
  <c r="CM72" i="8"/>
  <c r="CM750" i="8"/>
  <c r="CM222" i="8"/>
  <c r="CM543" i="8"/>
  <c r="CM555" i="8"/>
  <c r="CM733" i="8"/>
  <c r="CM435" i="8"/>
  <c r="CM503" i="8"/>
  <c r="CM495" i="8"/>
  <c r="CM250" i="8"/>
  <c r="CM125" i="8"/>
  <c r="CM167" i="8"/>
  <c r="CM297" i="8"/>
  <c r="CM65" i="8"/>
  <c r="CM93" i="8"/>
  <c r="CM242" i="8"/>
  <c r="CM465" i="8"/>
  <c r="CM572" i="8"/>
  <c r="CM655" i="8"/>
  <c r="CM736" i="8"/>
  <c r="CM330" i="8"/>
  <c r="CM453" i="8"/>
  <c r="CM131" i="8"/>
  <c r="CM115" i="8"/>
  <c r="CM539" i="8"/>
  <c r="CM673" i="8"/>
  <c r="CM476" i="8"/>
  <c r="CM31" i="8"/>
  <c r="CM445" i="8"/>
  <c r="CM451" i="8"/>
  <c r="CM693" i="8"/>
  <c r="CM28" i="8"/>
  <c r="CM146" i="8"/>
  <c r="CM255" i="8"/>
  <c r="CM577" i="8"/>
  <c r="CM59" i="8"/>
  <c r="CM133" i="8"/>
  <c r="CM285" i="8"/>
  <c r="CM406" i="8"/>
  <c r="CM395" i="8"/>
  <c r="CM771" i="8"/>
  <c r="CM653" i="8"/>
  <c r="CM756" i="8"/>
  <c r="CM121" i="8"/>
  <c r="CM536" i="8"/>
  <c r="CM137" i="8"/>
  <c r="CM381" i="8"/>
  <c r="CM118" i="8"/>
  <c r="CM403" i="8"/>
  <c r="CM220" i="8"/>
  <c r="CM237" i="8"/>
  <c r="CM400" i="8"/>
  <c r="CM569" i="8"/>
  <c r="CM244" i="8"/>
  <c r="CM257" i="8"/>
  <c r="CM534" i="8"/>
  <c r="CM544" i="8"/>
  <c r="CM641" i="8"/>
  <c r="CM55" i="8"/>
  <c r="CM618" i="8"/>
  <c r="CM739" i="8"/>
  <c r="CM50" i="8"/>
  <c r="CM409" i="8"/>
  <c r="CM743" i="8"/>
  <c r="CM683" i="8"/>
  <c r="CM224" i="8"/>
  <c r="CM276" i="8"/>
  <c r="CM357" i="8"/>
  <c r="CM412" i="8"/>
  <c r="CM243" i="8"/>
  <c r="CM468" i="8"/>
  <c r="CM442" i="8"/>
  <c r="CM550" i="8"/>
  <c r="CM47" i="8"/>
  <c r="CM401" i="8"/>
  <c r="CM678" i="8"/>
  <c r="CM132" i="8"/>
  <c r="CM563" i="8"/>
  <c r="CM105" i="8"/>
  <c r="CM239" i="8"/>
  <c r="CM455" i="8"/>
  <c r="CM520" i="8"/>
  <c r="CM135" i="8"/>
  <c r="CM606" i="8"/>
  <c r="CM786" i="8"/>
  <c r="CM308" i="8"/>
  <c r="CM399" i="8"/>
  <c r="CM418" i="8"/>
  <c r="CM396" i="8"/>
  <c r="CM612" i="8"/>
  <c r="CM96" i="8"/>
  <c r="CM42" i="8"/>
  <c r="CM422" i="8"/>
  <c r="CM171" i="8"/>
  <c r="CM486" i="8"/>
  <c r="CM186" i="8"/>
  <c r="CM311" i="8"/>
  <c r="CM559" i="8"/>
  <c r="CM679" i="8"/>
  <c r="CM329" i="8"/>
  <c r="CM344" i="8"/>
  <c r="CM291" i="8"/>
  <c r="CM157" i="8"/>
  <c r="CM142" i="8"/>
  <c r="CM719" i="8"/>
  <c r="CM459" i="8"/>
  <c r="CM533" i="8"/>
  <c r="CM738" i="8"/>
  <c r="CM57" i="8"/>
  <c r="CM30" i="8"/>
  <c r="CM501" i="8"/>
  <c r="CM24" i="8"/>
  <c r="CM100" i="8"/>
  <c r="CM449" i="8"/>
  <c r="CM309" i="8"/>
  <c r="CM299" i="8"/>
  <c r="CM494" i="8"/>
  <c r="CM152" i="8"/>
  <c r="CM106" i="8"/>
  <c r="CM170" i="8"/>
  <c r="CM745" i="8"/>
  <c r="CM49" i="8"/>
  <c r="CM283" i="8"/>
  <c r="CM475" i="8"/>
  <c r="CM477" i="8"/>
  <c r="CM621" i="8"/>
  <c r="CM500" i="8"/>
  <c r="CM416" i="8"/>
  <c r="CM39" i="8"/>
  <c r="CM268" i="8"/>
  <c r="CM411" i="8"/>
  <c r="CM636" i="8"/>
  <c r="CM690" i="8"/>
  <c r="CM779" i="8"/>
  <c r="CM274" i="8"/>
  <c r="CM404" i="8"/>
  <c r="CM717" i="8"/>
  <c r="CM25" i="8"/>
  <c r="CM446" i="8"/>
  <c r="CM178" i="8"/>
  <c r="CM256" i="8"/>
  <c r="CM454" i="8"/>
  <c r="CM219" i="8"/>
  <c r="CM444" i="8"/>
  <c r="CM353" i="8"/>
  <c r="CM130" i="8"/>
  <c r="CM380" i="8"/>
  <c r="CM177" i="8"/>
  <c r="CM386" i="8"/>
  <c r="CM358" i="8"/>
  <c r="CM417" i="8"/>
  <c r="CM617" i="8"/>
  <c r="CM392" i="8"/>
  <c r="CM639" i="8"/>
  <c r="CM596" i="8"/>
  <c r="CM144" i="8"/>
  <c r="CM562" i="8"/>
  <c r="CM61" i="8"/>
  <c r="CM97" i="8"/>
  <c r="CM552" i="8"/>
  <c r="CM156" i="8"/>
  <c r="CM623" i="8"/>
  <c r="CM340" i="8"/>
  <c r="CM336" i="8"/>
  <c r="CM123" i="8"/>
  <c r="CM609" i="8"/>
  <c r="CM363" i="8"/>
  <c r="CM689" i="8"/>
  <c r="CM724" i="8"/>
  <c r="CM104" i="8"/>
  <c r="CM86" i="8"/>
  <c r="CM113" i="8"/>
  <c r="CM82" i="8"/>
  <c r="CM141" i="8"/>
  <c r="CM293" i="8"/>
  <c r="CM23" i="8"/>
  <c r="CM471" i="8"/>
  <c r="CM588" i="8"/>
  <c r="CM499" i="8"/>
  <c r="CM731" i="8"/>
  <c r="CM26" i="8"/>
  <c r="CM585" i="8"/>
  <c r="CM580" i="8"/>
  <c r="CM734" i="8"/>
  <c r="CM17" i="8"/>
  <c r="CM210" i="8"/>
  <c r="CM483" i="8"/>
  <c r="CM765" i="8"/>
  <c r="CM433" i="8"/>
  <c r="CM194" i="8"/>
  <c r="CM485" i="8"/>
  <c r="CM712" i="8"/>
  <c r="CM375" i="8"/>
  <c r="CM764" i="8"/>
  <c r="CM66" i="8"/>
  <c r="CM313" i="8"/>
  <c r="CM333" i="8"/>
  <c r="CM236" i="8"/>
  <c r="CM364" i="8"/>
  <c r="CM701" i="8"/>
  <c r="CM510" i="8"/>
  <c r="CM704" i="8"/>
  <c r="CM726" i="8"/>
  <c r="CM124" i="8"/>
  <c r="CM290" i="8"/>
  <c r="CM504" i="8"/>
  <c r="CM212" i="8"/>
  <c r="CM294" i="8"/>
  <c r="CM674" i="8"/>
  <c r="CM184" i="8"/>
  <c r="CM258" i="8"/>
  <c r="CM564" i="8"/>
  <c r="CM632" i="8"/>
  <c r="CM645" i="8"/>
  <c r="CM710" i="8"/>
  <c r="CM715" i="8"/>
  <c r="CM201" i="8"/>
  <c r="CM80" i="8"/>
  <c r="CM251" i="8"/>
  <c r="CM365" i="8"/>
  <c r="CM138" i="8"/>
  <c r="CM627" i="8"/>
  <c r="CM192" i="8"/>
  <c r="CM602" i="8"/>
  <c r="CM541" i="8"/>
  <c r="CM631" i="8"/>
  <c r="CM780" i="8"/>
  <c r="CM556" i="8"/>
  <c r="CM652" i="8"/>
  <c r="CM44" i="8"/>
  <c r="CM278" i="8"/>
  <c r="CM505" i="8"/>
  <c r="CM642" i="8"/>
  <c r="CM548" i="8"/>
  <c r="CM361" i="8"/>
  <c r="CM646" i="8"/>
  <c r="CM134" i="8"/>
  <c r="CM326" i="8"/>
  <c r="CM579" i="8"/>
  <c r="CM616" i="8"/>
  <c r="CM633" i="8"/>
  <c r="CM261" i="8"/>
  <c r="CM387" i="8"/>
  <c r="CM571" i="8"/>
  <c r="CM282" i="8"/>
  <c r="CM718" i="8"/>
  <c r="CM128" i="8"/>
  <c r="CM191" i="8"/>
  <c r="CM347" i="8"/>
  <c r="CM462" i="8"/>
  <c r="CM757" i="8"/>
  <c r="CM18" i="8"/>
  <c r="CM195" i="8"/>
  <c r="CM71" i="8"/>
  <c r="CM151" i="8"/>
  <c r="CM196" i="8"/>
  <c r="CM284" i="8"/>
  <c r="CM762" i="8"/>
  <c r="CM716" i="8"/>
  <c r="CM270" i="8"/>
  <c r="CM560" i="8"/>
  <c r="CM772" i="8"/>
  <c r="CM73" i="8"/>
  <c r="CM29" i="8"/>
  <c r="CM513" i="8"/>
  <c r="CM752" i="8"/>
  <c r="CM610" i="8"/>
  <c r="CM27" i="8"/>
  <c r="CM463" i="8"/>
  <c r="CM461" i="8"/>
  <c r="CM561" i="8"/>
  <c r="CM136" i="8"/>
  <c r="CM173" i="8"/>
  <c r="CM473" i="8"/>
  <c r="CM590" i="8"/>
  <c r="CM430" i="8"/>
  <c r="CM342" i="8"/>
  <c r="CM582" i="8"/>
  <c r="CM159" i="8"/>
  <c r="CM183" i="8"/>
  <c r="CM164" i="8"/>
  <c r="CM467" i="8"/>
  <c r="CM371" i="8"/>
  <c r="CM338" i="8"/>
  <c r="CM469" i="8"/>
  <c r="CM428" i="8"/>
  <c r="CM549" i="8"/>
  <c r="CM601" i="8"/>
  <c r="CM676" i="8"/>
  <c r="CM181" i="8"/>
  <c r="CM206" i="8"/>
  <c r="CM359" i="8"/>
  <c r="CM323" i="8"/>
  <c r="CM663" i="8"/>
  <c r="CM425" i="8"/>
  <c r="CM599" i="8"/>
  <c r="CM672" i="8"/>
  <c r="CM680" i="8"/>
  <c r="CM139" i="8"/>
  <c r="CM651" i="8"/>
  <c r="CM369" i="8"/>
  <c r="CM619" i="8"/>
  <c r="CM197" i="8"/>
  <c r="CM542" i="8"/>
  <c r="CM103" i="8"/>
  <c r="CM153" i="8"/>
  <c r="CM54" i="8"/>
  <c r="CM200" i="8"/>
  <c r="CM410" i="8"/>
  <c r="CM593" i="8"/>
  <c r="CM677" i="8"/>
  <c r="CM185" i="8"/>
  <c r="CM209" i="8"/>
  <c r="CM241" i="8"/>
  <c r="CM575" i="8"/>
  <c r="CM223" i="8"/>
  <c r="CM225" i="8"/>
  <c r="CM648" i="8"/>
  <c r="CM205" i="8"/>
  <c r="CM273" i="8"/>
  <c r="CM546" i="8"/>
  <c r="CM720" i="8"/>
  <c r="CM470" i="8"/>
  <c r="CM660" i="8"/>
  <c r="CM659" i="8"/>
  <c r="CM784" i="8"/>
  <c r="CM94" i="8"/>
  <c r="CM554" i="8"/>
  <c r="CM117" i="8"/>
  <c r="CM108" i="8"/>
  <c r="CM598" i="8"/>
  <c r="CM306" i="8"/>
  <c r="CM119" i="8"/>
  <c r="CM393" i="8"/>
  <c r="CM260" i="8"/>
  <c r="CM566" i="8"/>
  <c r="CM656" i="8"/>
  <c r="CM782" i="8"/>
  <c r="CM349" i="8"/>
  <c r="CM302" i="8"/>
  <c r="CM450" i="8"/>
  <c r="CM408" i="8"/>
  <c r="CM698" i="8"/>
  <c r="CM703" i="8"/>
  <c r="CM288" i="8"/>
  <c r="CM266" i="8"/>
  <c r="CM376" i="8"/>
  <c r="CM460" i="8"/>
  <c r="CM589" i="8"/>
  <c r="CM668" i="8"/>
  <c r="CM667" i="8"/>
  <c r="CM53" i="8"/>
  <c r="CM161" i="8"/>
  <c r="CM163" i="8"/>
  <c r="CM362" i="8"/>
  <c r="CM280" i="8"/>
  <c r="CM397" i="8"/>
  <c r="CM245" i="8"/>
  <c r="CM286" i="8"/>
  <c r="CM265" i="8"/>
  <c r="CM324" i="8"/>
  <c r="CM458" i="8"/>
  <c r="CM374" i="8"/>
  <c r="CM626" i="8"/>
  <c r="CM640" i="8"/>
  <c r="CM296" i="8"/>
  <c r="CM122" i="8"/>
  <c r="CM95" i="8"/>
  <c r="CM52" i="8"/>
  <c r="CM487" i="8"/>
  <c r="CM669" i="8"/>
  <c r="CM492" i="8"/>
  <c r="CM305" i="8"/>
  <c r="CM443" i="8"/>
  <c r="CM254" i="8"/>
  <c r="CM438" i="8"/>
  <c r="CM517" i="8"/>
  <c r="CM613" i="8"/>
  <c r="CM87" i="8"/>
  <c r="CM661" i="8"/>
  <c r="CM496" i="8"/>
  <c r="CM685" i="8"/>
  <c r="CM226" i="8"/>
  <c r="CM341" i="8"/>
  <c r="CM332" i="8"/>
  <c r="CM611" i="8"/>
  <c r="CM688" i="8"/>
  <c r="CM172" i="8"/>
  <c r="CM321" i="8"/>
  <c r="CM551" i="8"/>
  <c r="CM198" i="8"/>
  <c r="CM98" i="8"/>
  <c r="CM19" i="8"/>
  <c r="CM81" i="8"/>
  <c r="CM143" i="8"/>
  <c r="CM68" i="8"/>
  <c r="CM337" i="8"/>
  <c r="CM319" i="8"/>
  <c r="CM352" i="8"/>
  <c r="CM729" i="8"/>
  <c r="CM583" i="8"/>
  <c r="CM751" i="8"/>
  <c r="CM36" i="8"/>
  <c r="CM76" i="8"/>
  <c r="CM16" i="8"/>
  <c r="CM301" i="8"/>
  <c r="CM307" i="8"/>
  <c r="CM424" i="8"/>
  <c r="CM511" i="8"/>
  <c r="CM742" i="8"/>
  <c r="CM744" i="8"/>
  <c r="CM480" i="8"/>
  <c r="CM666" i="8"/>
  <c r="CM749" i="8"/>
  <c r="CM289" i="8"/>
  <c r="CM537" i="8"/>
  <c r="CM763" i="8"/>
  <c r="CM182" i="8"/>
  <c r="CM419" i="8"/>
  <c r="CM532" i="8"/>
  <c r="CM279" i="8"/>
  <c r="CM22" i="8"/>
  <c r="CM407" i="8"/>
  <c r="CM208" i="8"/>
  <c r="CM240" i="8"/>
  <c r="CM604" i="8"/>
  <c r="CM624" i="8"/>
  <c r="CM634" i="8"/>
  <c r="CM686" i="8"/>
  <c r="CM231" i="8"/>
  <c r="CM415" i="8"/>
  <c r="CM478" i="8"/>
  <c r="CM530" i="8"/>
  <c r="CM595" i="8"/>
  <c r="CM384" i="8"/>
  <c r="CM92" i="8"/>
  <c r="CM259" i="8"/>
  <c r="CM781" i="8"/>
  <c r="CM761" i="8"/>
  <c r="CM217" i="8"/>
  <c r="CM682" i="8"/>
  <c r="CM383" i="8"/>
  <c r="CM426" i="8"/>
  <c r="CM456" i="8"/>
  <c r="CM707" i="8"/>
  <c r="CM211" i="8"/>
  <c r="CM304" i="8"/>
  <c r="CM420" i="8"/>
  <c r="CM413" i="8"/>
  <c r="CM699" i="8"/>
  <c r="CM69" i="8"/>
  <c r="CM75" i="8"/>
  <c r="CM99" i="8"/>
  <c r="CM253" i="8"/>
  <c r="CM275" i="8"/>
  <c r="CM90" i="8"/>
  <c r="CM538" i="8"/>
  <c r="CM271" i="8"/>
  <c r="CM187" i="8"/>
  <c r="CM591" i="8"/>
  <c r="CM300" i="8"/>
  <c r="CM405" i="8"/>
  <c r="CM702" i="8"/>
  <c r="CM735" i="8"/>
  <c r="CM320" i="8"/>
  <c r="CM730" i="8"/>
  <c r="CM783" i="8"/>
  <c r="CM232" i="8"/>
  <c r="CM622" i="8"/>
  <c r="CM767" i="8"/>
  <c r="CM48" i="8"/>
  <c r="CM722" i="8"/>
  <c r="CM64" i="8"/>
  <c r="CM578" i="8"/>
  <c r="CM114" i="8"/>
  <c r="CM264" i="8"/>
  <c r="CM390" i="8"/>
  <c r="CM281" i="8"/>
  <c r="CM512" i="8"/>
  <c r="CM746" i="8"/>
  <c r="CM228" i="8"/>
  <c r="CM126" i="8"/>
  <c r="CM101" i="8"/>
  <c r="CM427" i="8"/>
  <c r="CM74" i="8"/>
  <c r="CM607" i="8"/>
  <c r="CM303" i="8"/>
  <c r="CM436" i="8"/>
  <c r="CM527" i="8"/>
  <c r="CM491" i="8"/>
  <c r="CM179" i="8"/>
  <c r="CM535" i="8"/>
  <c r="CM147" i="8"/>
  <c r="CM773" i="8"/>
  <c r="CM32" i="8"/>
  <c r="CM246" i="8"/>
  <c r="CM343" i="8"/>
  <c r="CM489" i="8"/>
  <c r="CM507" i="8"/>
  <c r="CM684" i="8"/>
  <c r="CM630" i="8"/>
  <c r="CM354" i="8"/>
  <c r="CM708" i="8"/>
  <c r="CM334" i="8"/>
  <c r="CM154" i="8"/>
  <c r="CM150" i="8"/>
  <c r="CM696" i="8"/>
  <c r="CM218" i="8"/>
  <c r="CM355" i="8"/>
  <c r="CM657" i="8"/>
  <c r="CM432" i="8"/>
  <c r="CM521" i="8"/>
  <c r="CM629" i="8"/>
  <c r="CM592" i="8"/>
  <c r="CM747" i="8"/>
  <c r="CM429" i="8"/>
  <c r="CM675" i="8"/>
  <c r="CM37" i="8"/>
  <c r="CM70" i="8"/>
  <c r="CM238" i="8"/>
  <c r="CM481" i="8"/>
  <c r="CM597" i="8"/>
  <c r="CM249" i="8"/>
  <c r="CM85" i="8"/>
  <c r="CM180" i="8"/>
  <c r="CM522" i="8"/>
  <c r="CM169" i="8"/>
  <c r="CM207" i="8"/>
  <c r="CM368" i="8"/>
  <c r="CM553" i="8"/>
  <c r="CM292" i="8"/>
  <c r="CM394" i="8"/>
  <c r="CM474" i="8"/>
  <c r="CM558" i="8"/>
  <c r="CM312" i="8"/>
  <c r="CM373" i="8"/>
  <c r="CM528" i="8"/>
  <c r="CM625" i="8"/>
  <c r="CM647" i="8"/>
  <c r="CM35" i="8"/>
  <c r="CM33" i="8"/>
  <c r="CM318" i="8"/>
  <c r="CM568" i="8"/>
  <c r="CM565" i="8"/>
  <c r="CM351" i="8"/>
  <c r="CM176" i="8"/>
  <c r="CM15" i="8"/>
  <c r="CM233" i="8"/>
  <c r="CM382" i="8"/>
  <c r="CM421" i="8"/>
  <c r="CM637" i="8"/>
  <c r="CM775" i="8"/>
  <c r="CM345" i="8"/>
  <c r="CM402" i="8"/>
  <c r="CM508" i="8"/>
  <c r="CM694" i="8"/>
  <c r="CM356" i="8"/>
  <c r="CM221" i="8"/>
  <c r="CM91" i="8"/>
  <c r="CM175" i="8"/>
  <c r="CM484" i="8"/>
  <c r="CM229" i="8"/>
  <c r="CM466" i="8"/>
  <c r="CM567" i="8"/>
  <c r="CM199" i="8"/>
  <c r="CM638" i="8"/>
  <c r="CM398" i="8"/>
  <c r="CM110" i="8"/>
  <c r="CM40" i="8"/>
  <c r="CM464" i="8"/>
  <c r="CM654" i="8"/>
  <c r="CM165" i="8"/>
  <c r="CM263" i="8"/>
  <c r="CM662" i="8"/>
  <c r="CM785" i="8"/>
  <c r="CM314" i="8"/>
  <c r="CM768" i="8"/>
  <c r="CM370" i="8"/>
  <c r="CM423" i="8"/>
  <c r="CM391" i="8"/>
  <c r="CM514" i="8"/>
  <c r="CM608" i="8"/>
  <c r="CM594" i="8"/>
  <c r="CM216" i="8"/>
  <c r="CM248" i="8"/>
  <c r="CM709" i="8"/>
  <c r="CM166" i="8"/>
  <c r="CM447" i="8"/>
  <c r="CM728" i="8"/>
  <c r="CM687" i="8"/>
  <c r="CM79" i="8"/>
  <c r="CM230" i="8"/>
  <c r="CM671" i="8"/>
  <c r="CM287" i="8"/>
  <c r="CM700" i="8"/>
  <c r="CM63" i="8"/>
  <c r="CM339" i="8"/>
  <c r="CM547" i="8"/>
  <c r="CM20" i="8"/>
  <c r="CM107" i="8"/>
  <c r="CM158" i="8"/>
  <c r="CM140" i="8"/>
  <c r="CM605" i="8"/>
  <c r="CM84" i="8"/>
  <c r="CM160" i="8"/>
  <c r="CM557" i="8"/>
  <c r="CM315" i="8"/>
  <c r="CM529" i="8"/>
  <c r="CM723" i="8"/>
  <c r="CM348" i="8"/>
  <c r="CM603" i="8"/>
  <c r="CM576" i="8"/>
  <c r="CM21" i="8"/>
  <c r="CM148" i="8"/>
  <c r="CM439" i="8"/>
  <c r="CM545" i="8"/>
  <c r="CM367" i="8"/>
  <c r="CM325" i="8"/>
  <c r="CM482" i="8"/>
  <c r="CM515" i="8"/>
  <c r="CM83" i="8"/>
  <c r="CM109" i="8"/>
  <c r="CM38" i="8"/>
  <c r="CM214" i="8"/>
  <c r="CM587" i="8"/>
  <c r="CM586" i="8"/>
  <c r="CM665" i="8"/>
  <c r="CM519" i="8"/>
  <c r="CM714" i="8"/>
  <c r="D24" i="4"/>
  <c r="D25" i="4" s="1"/>
  <c r="D22" i="4"/>
  <c r="D23" i="4" s="1"/>
  <c r="H12" i="4"/>
</calcChain>
</file>

<file path=xl/sharedStrings.xml><?xml version="1.0" encoding="utf-8"?>
<sst xmlns="http://schemas.openxmlformats.org/spreadsheetml/2006/main" count="49556" uniqueCount="4749">
  <si>
    <t>AMAZONAS</t>
  </si>
  <si>
    <t>ANTIOQUIA</t>
  </si>
  <si>
    <t>ARAUCA</t>
  </si>
  <si>
    <t>ATLANTICO</t>
  </si>
  <si>
    <t>BOGOTA D.C.</t>
  </si>
  <si>
    <t>BOLIVAR</t>
  </si>
  <si>
    <t>BOYACA</t>
  </si>
  <si>
    <t>CALDAS</t>
  </si>
  <si>
    <t>CAQUETA</t>
  </si>
  <si>
    <t>CASANARE</t>
  </si>
  <si>
    <t>CAUCA</t>
  </si>
  <si>
    <t>CESAR</t>
  </si>
  <si>
    <t>CHOCO</t>
  </si>
  <si>
    <t>CORDOBA</t>
  </si>
  <si>
    <t>CUNDINAMARCA</t>
  </si>
  <si>
    <t>GUAINIA</t>
  </si>
  <si>
    <t>GUAJIRA</t>
  </si>
  <si>
    <t>GUAVIARE</t>
  </si>
  <si>
    <t>HUILA</t>
  </si>
  <si>
    <t>MAGDALENA</t>
  </si>
  <si>
    <t>META</t>
  </si>
  <si>
    <t>N DE SANTANDER</t>
  </si>
  <si>
    <t>NARIÑO</t>
  </si>
  <si>
    <t>PUTUMAYO</t>
  </si>
  <si>
    <t>QUINDIO</t>
  </si>
  <si>
    <t>RISARALDA</t>
  </si>
  <si>
    <t>SAN ANDRES</t>
  </si>
  <si>
    <t>SANTANDER</t>
  </si>
  <si>
    <t>SUCRE</t>
  </si>
  <si>
    <t>TOLIMA</t>
  </si>
  <si>
    <t>VALLE DEL CAUCA</t>
  </si>
  <si>
    <t>VAUPES</t>
  </si>
  <si>
    <t>VICHADA</t>
  </si>
  <si>
    <t>Timbío</t>
  </si>
  <si>
    <t>Timbiquí</t>
  </si>
  <si>
    <t>Toribio</t>
  </si>
  <si>
    <t>Totoró</t>
  </si>
  <si>
    <t>Valledupar</t>
  </si>
  <si>
    <t>Aguachica</t>
  </si>
  <si>
    <t>Agustín Codazzi</t>
  </si>
  <si>
    <t>Astrea</t>
  </si>
  <si>
    <t>Becerril</t>
  </si>
  <si>
    <t>Bosconia</t>
  </si>
  <si>
    <t>Chimichagua</t>
  </si>
  <si>
    <t>Chiriguaná</t>
  </si>
  <si>
    <t>Curumaní</t>
  </si>
  <si>
    <t>El Copey</t>
  </si>
  <si>
    <t>El Paso</t>
  </si>
  <si>
    <t>Gamarra</t>
  </si>
  <si>
    <t>González</t>
  </si>
  <si>
    <t>La Gloria</t>
  </si>
  <si>
    <t>La Jagua de Ibirico</t>
  </si>
  <si>
    <t>Manaure</t>
  </si>
  <si>
    <t>Pailitas</t>
  </si>
  <si>
    <t>Pelaya24</t>
  </si>
  <si>
    <t>Río De Oro</t>
  </si>
  <si>
    <t>La Paz</t>
  </si>
  <si>
    <t>San Alberto</t>
  </si>
  <si>
    <t>San Diego</t>
  </si>
  <si>
    <t>San Martín</t>
  </si>
  <si>
    <t>Montería</t>
  </si>
  <si>
    <t>Ayapel</t>
  </si>
  <si>
    <t>Buenavista</t>
  </si>
  <si>
    <t>Canalete</t>
  </si>
  <si>
    <t>Cereté</t>
  </si>
  <si>
    <t>Chimá</t>
  </si>
  <si>
    <t>Chinú</t>
  </si>
  <si>
    <t>Ciénaga de Oro</t>
  </si>
  <si>
    <t>Lorica</t>
  </si>
  <si>
    <t>Los Córdobas</t>
  </si>
  <si>
    <t>Momil</t>
  </si>
  <si>
    <t>Montelíbano</t>
  </si>
  <si>
    <t>Moñitos</t>
  </si>
  <si>
    <t>Planeta Rica</t>
  </si>
  <si>
    <t>Pueblo Nuevo</t>
  </si>
  <si>
    <t>Puerto Escondido</t>
  </si>
  <si>
    <t>Puerto Libertador</t>
  </si>
  <si>
    <t>Purísima</t>
  </si>
  <si>
    <t>Sahagún</t>
  </si>
  <si>
    <t>San Andrés Sotavento</t>
  </si>
  <si>
    <t>San Antero</t>
  </si>
  <si>
    <t>San Bernardo del Viento</t>
  </si>
  <si>
    <t>San Carlos</t>
  </si>
  <si>
    <t>San Pelayo</t>
  </si>
  <si>
    <t>Tierralta</t>
  </si>
  <si>
    <t>Valencia</t>
  </si>
  <si>
    <t>Agua de Dios</t>
  </si>
  <si>
    <t>Albán</t>
  </si>
  <si>
    <t>Anapoima</t>
  </si>
  <si>
    <t>Anolaima</t>
  </si>
  <si>
    <t>Arbeláez</t>
  </si>
  <si>
    <t>Beltrán</t>
  </si>
  <si>
    <t>Bituima</t>
  </si>
  <si>
    <t>Bojacá</t>
  </si>
  <si>
    <t>Cabrera</t>
  </si>
  <si>
    <t>Cachipay</t>
  </si>
  <si>
    <t>Cajicá</t>
  </si>
  <si>
    <t>Caparrapí</t>
  </si>
  <si>
    <t>Caqueza</t>
  </si>
  <si>
    <t>Carmen de Carupa</t>
  </si>
  <si>
    <t>Chaguaní</t>
  </si>
  <si>
    <t>Chía</t>
  </si>
  <si>
    <t>Chipaque</t>
  </si>
  <si>
    <t>Choachí</t>
  </si>
  <si>
    <t>Chocontá</t>
  </si>
  <si>
    <t>Cogua</t>
  </si>
  <si>
    <t>Cota</t>
  </si>
  <si>
    <t>Cucunubá</t>
  </si>
  <si>
    <t>El Colegio</t>
  </si>
  <si>
    <t>El Peñón</t>
  </si>
  <si>
    <t>Facatativá</t>
  </si>
  <si>
    <t>Fomeque</t>
  </si>
  <si>
    <t>Fosca</t>
  </si>
  <si>
    <t>Funza</t>
  </si>
  <si>
    <t>Fúquene</t>
  </si>
  <si>
    <t>Fusagasugá</t>
  </si>
  <si>
    <t>Gachala</t>
  </si>
  <si>
    <t>Gachancipá</t>
  </si>
  <si>
    <t>Gachetá</t>
  </si>
  <si>
    <t>Gama</t>
  </si>
  <si>
    <t>Girardot</t>
  </si>
  <si>
    <t>Guachetá</t>
  </si>
  <si>
    <t>Guaduas</t>
  </si>
  <si>
    <t>Guasca</t>
  </si>
  <si>
    <t>Guataquí</t>
  </si>
  <si>
    <t>Guatavita</t>
  </si>
  <si>
    <t>Guayabal de Siquima</t>
  </si>
  <si>
    <t>Guayabetal</t>
  </si>
  <si>
    <t>Gutiérrez</t>
  </si>
  <si>
    <t>Jerusalén</t>
  </si>
  <si>
    <t>Junín</t>
  </si>
  <si>
    <t>La Calera</t>
  </si>
  <si>
    <t>La Mesa</t>
  </si>
  <si>
    <t>La Palma</t>
  </si>
  <si>
    <t>La Peña</t>
  </si>
  <si>
    <t>La Vega</t>
  </si>
  <si>
    <t>Lenguazaque</t>
  </si>
  <si>
    <t>Macheta</t>
  </si>
  <si>
    <t>Madrid</t>
  </si>
  <si>
    <t>Manta</t>
  </si>
  <si>
    <t>Medina</t>
  </si>
  <si>
    <t>Mosquera</t>
  </si>
  <si>
    <t>Nariño</t>
  </si>
  <si>
    <t>Nemocón</t>
  </si>
  <si>
    <t>Nilo</t>
  </si>
  <si>
    <t>Nimaima</t>
  </si>
  <si>
    <t>Nocaima</t>
  </si>
  <si>
    <t>Venecia</t>
  </si>
  <si>
    <t>Pacho</t>
  </si>
  <si>
    <t>Paime</t>
  </si>
  <si>
    <t>Pandi</t>
  </si>
  <si>
    <t>Paratebueno</t>
  </si>
  <si>
    <t>Pasca</t>
  </si>
  <si>
    <t>Puerto Salgar</t>
  </si>
  <si>
    <t>Pulí</t>
  </si>
  <si>
    <t>Quebradanegra</t>
  </si>
  <si>
    <t>Quetame</t>
  </si>
  <si>
    <t>Quipile</t>
  </si>
  <si>
    <t>Apulo</t>
  </si>
  <si>
    <t>Ricaurte</t>
  </si>
  <si>
    <t>San Antonio del Tequendama</t>
  </si>
  <si>
    <t>San Bernardo</t>
  </si>
  <si>
    <t>San Cayetano</t>
  </si>
  <si>
    <t>San Francisco</t>
  </si>
  <si>
    <t>San Juan de Río Seco</t>
  </si>
  <si>
    <t>Sasaima</t>
  </si>
  <si>
    <t>Sesquilé</t>
  </si>
  <si>
    <t>Sibaté</t>
  </si>
  <si>
    <t>Silvania</t>
  </si>
  <si>
    <t>Simijaca</t>
  </si>
  <si>
    <t>Soacha</t>
  </si>
  <si>
    <t>Sopó</t>
  </si>
  <si>
    <t>Subachoque</t>
  </si>
  <si>
    <t>Suesca</t>
  </si>
  <si>
    <t>Supatá</t>
  </si>
  <si>
    <t>Susa</t>
  </si>
  <si>
    <t>Sutatausa</t>
  </si>
  <si>
    <t>Tabio</t>
  </si>
  <si>
    <t>Tausa</t>
  </si>
  <si>
    <t>Tena</t>
  </si>
  <si>
    <t>Tenjo</t>
  </si>
  <si>
    <t>Tibacuy</t>
  </si>
  <si>
    <t>Tibirita</t>
  </si>
  <si>
    <t>Tocaima</t>
  </si>
  <si>
    <t>Tocancipá</t>
  </si>
  <si>
    <t>Topaipí</t>
  </si>
  <si>
    <t>Ubalá</t>
  </si>
  <si>
    <t>Ubaque</t>
  </si>
  <si>
    <t>Villa de San Diego de Ubate</t>
  </si>
  <si>
    <t>Une</t>
  </si>
  <si>
    <t>Útica</t>
  </si>
  <si>
    <t>Vergara</t>
  </si>
  <si>
    <t>Vianí</t>
  </si>
  <si>
    <t>Villagómez</t>
  </si>
  <si>
    <t>Villapinzón</t>
  </si>
  <si>
    <t>Villeta</t>
  </si>
  <si>
    <t>Viotá</t>
  </si>
  <si>
    <t>Yacopí</t>
  </si>
  <si>
    <t>Zipacón</t>
  </si>
  <si>
    <t>Zipaquirá</t>
  </si>
  <si>
    <t>Quibdó</t>
  </si>
  <si>
    <t>Acandí</t>
  </si>
  <si>
    <t>Alto Baudo</t>
  </si>
  <si>
    <t>Atrato28</t>
  </si>
  <si>
    <t>Bagadó</t>
  </si>
  <si>
    <t>Bahía Solano</t>
  </si>
  <si>
    <t>Bajo Baudó</t>
  </si>
  <si>
    <t>Bojaya</t>
  </si>
  <si>
    <t>Condoto</t>
  </si>
  <si>
    <t>El Carmen de Atrato</t>
  </si>
  <si>
    <t>El Litoral del San Juan</t>
  </si>
  <si>
    <t>Istmina</t>
  </si>
  <si>
    <t>Juradó</t>
  </si>
  <si>
    <t>Lloró</t>
  </si>
  <si>
    <t>Nóvita</t>
  </si>
  <si>
    <t>Nuquí</t>
  </si>
  <si>
    <t>Riosucio</t>
  </si>
  <si>
    <t>San José del Palmar</t>
  </si>
  <si>
    <t>Sipí</t>
  </si>
  <si>
    <t>Tadó</t>
  </si>
  <si>
    <t>Unguía</t>
  </si>
  <si>
    <t>Neiva</t>
  </si>
  <si>
    <t>Acevedo</t>
  </si>
  <si>
    <t>Agrado</t>
  </si>
  <si>
    <t>Aipe</t>
  </si>
  <si>
    <t>Algeciras</t>
  </si>
  <si>
    <t>Altamira</t>
  </si>
  <si>
    <t>Baraya</t>
  </si>
  <si>
    <t>Campoalegre</t>
  </si>
  <si>
    <t>Colombia</t>
  </si>
  <si>
    <t>Elías</t>
  </si>
  <si>
    <t>Garzón</t>
  </si>
  <si>
    <t>Gigante</t>
  </si>
  <si>
    <t>Guadalupe</t>
  </si>
  <si>
    <t>Hobo</t>
  </si>
  <si>
    <t>Iquira</t>
  </si>
  <si>
    <t>Isnos</t>
  </si>
  <si>
    <t>La Argentina</t>
  </si>
  <si>
    <t>La Plata</t>
  </si>
  <si>
    <t>Nátaga</t>
  </si>
  <si>
    <t>Oporapa</t>
  </si>
  <si>
    <t>Paicol</t>
  </si>
  <si>
    <t>Palermo</t>
  </si>
  <si>
    <t>Palestina</t>
  </si>
  <si>
    <t>Pital</t>
  </si>
  <si>
    <t>Pitalito</t>
  </si>
  <si>
    <t>Rivera</t>
  </si>
  <si>
    <t>Saladoblanco</t>
  </si>
  <si>
    <t>San Agustín</t>
  </si>
  <si>
    <t>Santa María</t>
  </si>
  <si>
    <t>Suaza</t>
  </si>
  <si>
    <t>Tarqui</t>
  </si>
  <si>
    <t>Tesalia</t>
  </si>
  <si>
    <t>Tello</t>
  </si>
  <si>
    <t>Teruel</t>
  </si>
  <si>
    <t>Timaná</t>
  </si>
  <si>
    <t>Villavieja</t>
  </si>
  <si>
    <t>Yaguará</t>
  </si>
  <si>
    <t>Riohacha</t>
  </si>
  <si>
    <t>Barrancas</t>
  </si>
  <si>
    <t>El Molino</t>
  </si>
  <si>
    <t>Fonseca</t>
  </si>
  <si>
    <t>Maicao</t>
  </si>
  <si>
    <t>San Juan del Cesar</t>
  </si>
  <si>
    <t>Uribia</t>
  </si>
  <si>
    <t>Urumita</t>
  </si>
  <si>
    <t>Villanueva</t>
  </si>
  <si>
    <t>Santa Marta</t>
  </si>
  <si>
    <t>Aracataca</t>
  </si>
  <si>
    <t>Ariguaní</t>
  </si>
  <si>
    <t>Cerro San Antonio</t>
  </si>
  <si>
    <t>Chibolo</t>
  </si>
  <si>
    <t>Ciénaga</t>
  </si>
  <si>
    <t>El Banco</t>
  </si>
  <si>
    <t>El Piñon</t>
  </si>
  <si>
    <t>Fundación</t>
  </si>
  <si>
    <t>Guamal</t>
  </si>
  <si>
    <t>Pedraza</t>
  </si>
  <si>
    <t>Pivijay</t>
  </si>
  <si>
    <t>Plato</t>
  </si>
  <si>
    <t>Puebloviejo</t>
  </si>
  <si>
    <t>Remolino</t>
  </si>
  <si>
    <t>Salamina</t>
  </si>
  <si>
    <t>San Sebastián de Buenavista</t>
  </si>
  <si>
    <t>San Zenón</t>
  </si>
  <si>
    <t>Santa Ana</t>
  </si>
  <si>
    <t>Sitionuevo</t>
  </si>
  <si>
    <t>Tenerife</t>
  </si>
  <si>
    <t>Villavicencio</t>
  </si>
  <si>
    <t>Acacías</t>
  </si>
  <si>
    <t>Barranca de Upía</t>
  </si>
  <si>
    <t>Cabuyaro</t>
  </si>
  <si>
    <t>Castilla La Nueva</t>
  </si>
  <si>
    <t>Cubarral</t>
  </si>
  <si>
    <t>Cumaral</t>
  </si>
  <si>
    <t>El Calvario</t>
  </si>
  <si>
    <t>El Castillo</t>
  </si>
  <si>
    <t>El Dorado</t>
  </si>
  <si>
    <t>Fuente de Oro</t>
  </si>
  <si>
    <t>Granada</t>
  </si>
  <si>
    <t>Mapiripán</t>
  </si>
  <si>
    <t>Mesetas</t>
  </si>
  <si>
    <t>La Macarena</t>
  </si>
  <si>
    <t>Uribe</t>
  </si>
  <si>
    <t>Lejanías</t>
  </si>
  <si>
    <t>Puerto Concordia</t>
  </si>
  <si>
    <t>Puerto Gaitán</t>
  </si>
  <si>
    <t>Puerto López</t>
  </si>
  <si>
    <t>Puerto Lleras</t>
  </si>
  <si>
    <t>Puerto Rico</t>
  </si>
  <si>
    <t>Restrepo</t>
  </si>
  <si>
    <t>San Carlos de Guaroa</t>
  </si>
  <si>
    <t>San Juan de Arama</t>
  </si>
  <si>
    <t>San Juanito</t>
  </si>
  <si>
    <t>Vistahermosa</t>
  </si>
  <si>
    <t>Pasto</t>
  </si>
  <si>
    <t>Aldana</t>
  </si>
  <si>
    <t>Ancuyá</t>
  </si>
  <si>
    <t>Arboleda</t>
  </si>
  <si>
    <t>Barbacoas</t>
  </si>
  <si>
    <t>Belén</t>
  </si>
  <si>
    <t>Buesaco</t>
  </si>
  <si>
    <t>Colón</t>
  </si>
  <si>
    <t>Consaca</t>
  </si>
  <si>
    <t>Contadero</t>
  </si>
  <si>
    <t>Córdoba</t>
  </si>
  <si>
    <t>Cuaspud</t>
  </si>
  <si>
    <t>Cumbal</t>
  </si>
  <si>
    <t>Cumbitara</t>
  </si>
  <si>
    <t>Chachagüí</t>
  </si>
  <si>
    <t>El Charco</t>
  </si>
  <si>
    <t>El Rosario</t>
  </si>
  <si>
    <t>El Tablón de Gómez</t>
  </si>
  <si>
    <t>El Tambo</t>
  </si>
  <si>
    <t>Funes</t>
  </si>
  <si>
    <t>Guachucal</t>
  </si>
  <si>
    <t>Guaitarilla</t>
  </si>
  <si>
    <t>Gualmatán</t>
  </si>
  <si>
    <t>Iles</t>
  </si>
  <si>
    <t>Imués</t>
  </si>
  <si>
    <t>Ipiales</t>
  </si>
  <si>
    <t>La Cruz</t>
  </si>
  <si>
    <t>La Florida</t>
  </si>
  <si>
    <t>La Llanada</t>
  </si>
  <si>
    <t>La Tola</t>
  </si>
  <si>
    <t>La Unión</t>
  </si>
  <si>
    <t>Leiva</t>
  </si>
  <si>
    <t>Linares</t>
  </si>
  <si>
    <t>Los Andes</t>
  </si>
  <si>
    <t>Magüi</t>
  </si>
  <si>
    <t>Mallama</t>
  </si>
  <si>
    <t>Olaya Herrera</t>
  </si>
  <si>
    <t>Ospina</t>
  </si>
  <si>
    <t>Francisco Pizarro</t>
  </si>
  <si>
    <t>Policarpa</t>
  </si>
  <si>
    <t>Potosí</t>
  </si>
  <si>
    <t>Providencia</t>
  </si>
  <si>
    <t>Puerres</t>
  </si>
  <si>
    <t>Pupiales</t>
  </si>
  <si>
    <t>Roberto Payán</t>
  </si>
  <si>
    <t>Samaniego</t>
  </si>
  <si>
    <t>Sandoná</t>
  </si>
  <si>
    <t>San Lorenzo</t>
  </si>
  <si>
    <t>San Pablo</t>
  </si>
  <si>
    <t>San Pedro De Cartago</t>
  </si>
  <si>
    <t>Santa Bárbara</t>
  </si>
  <si>
    <t>Santacruz</t>
  </si>
  <si>
    <t>Sapuyes</t>
  </si>
  <si>
    <t>Taminango</t>
  </si>
  <si>
    <t>Tangua</t>
  </si>
  <si>
    <t>San Andres de Tumaco</t>
  </si>
  <si>
    <t>Túquerres</t>
  </si>
  <si>
    <t>Yacuanquer</t>
  </si>
  <si>
    <t>Cúcuta</t>
  </si>
  <si>
    <t>Abrego</t>
  </si>
  <si>
    <t>Arboledas</t>
  </si>
  <si>
    <t>Bochalema</t>
  </si>
  <si>
    <t>Bucarasica</t>
  </si>
  <si>
    <t>Cácota</t>
  </si>
  <si>
    <t>Cachirá</t>
  </si>
  <si>
    <t>Chinácota</t>
  </si>
  <si>
    <t>Chitagá</t>
  </si>
  <si>
    <t>Convención</t>
  </si>
  <si>
    <t>Cucutilla</t>
  </si>
  <si>
    <t>Durania</t>
  </si>
  <si>
    <t>El Carmen</t>
  </si>
  <si>
    <t>El Tarra</t>
  </si>
  <si>
    <t>El Zulia</t>
  </si>
  <si>
    <t>Gramalote</t>
  </si>
  <si>
    <t>Hacarí</t>
  </si>
  <si>
    <t>Herrán</t>
  </si>
  <si>
    <t>Labateca</t>
  </si>
  <si>
    <t>La Playa</t>
  </si>
  <si>
    <t>Los Patios</t>
  </si>
  <si>
    <t>Lourdes</t>
  </si>
  <si>
    <t>Mutiscua</t>
  </si>
  <si>
    <t>Ocaña</t>
  </si>
  <si>
    <t>Pamplona</t>
  </si>
  <si>
    <t>Pamplonita</t>
  </si>
  <si>
    <t>Ragonvalia</t>
  </si>
  <si>
    <t>Salazar</t>
  </si>
  <si>
    <t>San Calixto</t>
  </si>
  <si>
    <t>Santiago</t>
  </si>
  <si>
    <t>Sardinata</t>
  </si>
  <si>
    <t>Silos</t>
  </si>
  <si>
    <t>Teorama</t>
  </si>
  <si>
    <t>Tibú</t>
  </si>
  <si>
    <t>Toledo</t>
  </si>
  <si>
    <t>Villa Caro</t>
  </si>
  <si>
    <t>Villa del Rosario</t>
  </si>
  <si>
    <t>Armenia</t>
  </si>
  <si>
    <t>Calarca</t>
  </si>
  <si>
    <t>Circasia</t>
  </si>
  <si>
    <t>Filandia</t>
  </si>
  <si>
    <t>Génova</t>
  </si>
  <si>
    <t>La Tebaida</t>
  </si>
  <si>
    <t>Montenegro</t>
  </si>
  <si>
    <t>Pijao</t>
  </si>
  <si>
    <t>Quimbaya</t>
  </si>
  <si>
    <t>Salento</t>
  </si>
  <si>
    <t>Pereira</t>
  </si>
  <si>
    <t>Apía</t>
  </si>
  <si>
    <t>Balboa</t>
  </si>
  <si>
    <t>Belén de Umbría</t>
  </si>
  <si>
    <t>Dosquebradas</t>
  </si>
  <si>
    <t>Guática</t>
  </si>
  <si>
    <t>La Celia</t>
  </si>
  <si>
    <t>La Virginia</t>
  </si>
  <si>
    <t>Marsella</t>
  </si>
  <si>
    <t>Mistrató</t>
  </si>
  <si>
    <t>Pueblo Rico</t>
  </si>
  <si>
    <t>Quinchía</t>
  </si>
  <si>
    <t>Santa Rosa de Cabal</t>
  </si>
  <si>
    <t>Santuario</t>
  </si>
  <si>
    <t>Bucaramanga</t>
  </si>
  <si>
    <t>Aguada</t>
  </si>
  <si>
    <t>Albania</t>
  </si>
  <si>
    <t>Aratoca</t>
  </si>
  <si>
    <t>Barbosa</t>
  </si>
  <si>
    <t>Barichara</t>
  </si>
  <si>
    <t>Barrancabermeja</t>
  </si>
  <si>
    <t>Betulia</t>
  </si>
  <si>
    <t>Bolívar</t>
  </si>
  <si>
    <t>California</t>
  </si>
  <si>
    <t>Capitanejo</t>
  </si>
  <si>
    <t>Carcasí</t>
  </si>
  <si>
    <t>Cepitá</t>
  </si>
  <si>
    <t>Cerrito</t>
  </si>
  <si>
    <t>Charalá</t>
  </si>
  <si>
    <t>Charta</t>
  </si>
  <si>
    <t>Chima</t>
  </si>
  <si>
    <t>Chipatá</t>
  </si>
  <si>
    <t>Cimitarra</t>
  </si>
  <si>
    <t>Concepción</t>
  </si>
  <si>
    <t>Confines</t>
  </si>
  <si>
    <t>Contratación</t>
  </si>
  <si>
    <t>Coromoro</t>
  </si>
  <si>
    <t>Curití</t>
  </si>
  <si>
    <t>El Carmen de Chucurí</t>
  </si>
  <si>
    <t>El Guacamayo</t>
  </si>
  <si>
    <t>El Playón</t>
  </si>
  <si>
    <t>Encino</t>
  </si>
  <si>
    <t>Enciso</t>
  </si>
  <si>
    <t>Florián</t>
  </si>
  <si>
    <t>Floridablanca</t>
  </si>
  <si>
    <t>Galán</t>
  </si>
  <si>
    <t>Gambita</t>
  </si>
  <si>
    <t>Girón</t>
  </si>
  <si>
    <t>Guaca</t>
  </si>
  <si>
    <t>Guapotá</t>
  </si>
  <si>
    <t>Guavatá</t>
  </si>
  <si>
    <t>Güepsa</t>
  </si>
  <si>
    <t>Hato</t>
  </si>
  <si>
    <t>Jesús María</t>
  </si>
  <si>
    <t>Jordán</t>
  </si>
  <si>
    <t>La Belleza</t>
  </si>
  <si>
    <t>Landázuri</t>
  </si>
  <si>
    <t>Lebríja</t>
  </si>
  <si>
    <t>Los Santos</t>
  </si>
  <si>
    <t>Macaravita</t>
  </si>
  <si>
    <t>Málaga</t>
  </si>
  <si>
    <t>Matanza</t>
  </si>
  <si>
    <t>Mogotes</t>
  </si>
  <si>
    <t>Molagavita</t>
  </si>
  <si>
    <t>Ocamonte</t>
  </si>
  <si>
    <t>Oiba</t>
  </si>
  <si>
    <t>Onzaga</t>
  </si>
  <si>
    <t>Palmar</t>
  </si>
  <si>
    <t>Palmas del Socorro</t>
  </si>
  <si>
    <t>Páramo</t>
  </si>
  <si>
    <t>Piedecuesta</t>
  </si>
  <si>
    <t>Pinchote</t>
  </si>
  <si>
    <t>Puente Nacional</t>
  </si>
  <si>
    <t>Puerto Parra</t>
  </si>
  <si>
    <t>Puerto Wilches</t>
  </si>
  <si>
    <t>Rionegro</t>
  </si>
  <si>
    <t>Sabana de Torres</t>
  </si>
  <si>
    <t>San Andrés</t>
  </si>
  <si>
    <t>San Benito</t>
  </si>
  <si>
    <t>San Gil</t>
  </si>
  <si>
    <t>San Joaquín</t>
  </si>
  <si>
    <t>San José de Miranda</t>
  </si>
  <si>
    <t>San Miguel</t>
  </si>
  <si>
    <t>San Vicente de Chucurí</t>
  </si>
  <si>
    <t>Santa Helena del Opón</t>
  </si>
  <si>
    <t>Simacota</t>
  </si>
  <si>
    <t>Socorro</t>
  </si>
  <si>
    <t>Suaita</t>
  </si>
  <si>
    <t>Sucre</t>
  </si>
  <si>
    <t>Suratá</t>
  </si>
  <si>
    <t>Tona</t>
  </si>
  <si>
    <t>Valle de San José</t>
  </si>
  <si>
    <t>Vélez</t>
  </si>
  <si>
    <t>Vetas</t>
  </si>
  <si>
    <t>Zapatoca</t>
  </si>
  <si>
    <t>Sincelejo</t>
  </si>
  <si>
    <t>Caimito</t>
  </si>
  <si>
    <t>Coloso</t>
  </si>
  <si>
    <t>Corozal</t>
  </si>
  <si>
    <t>Chalán</t>
  </si>
  <si>
    <t>Guaranda</t>
  </si>
  <si>
    <t>Los Palmitos</t>
  </si>
  <si>
    <t>Majagual</t>
  </si>
  <si>
    <t>Morroa</t>
  </si>
  <si>
    <t>Ovejas</t>
  </si>
  <si>
    <t>Palmito</t>
  </si>
  <si>
    <t>Sampués</t>
  </si>
  <si>
    <t>San Juan De Betulia</t>
  </si>
  <si>
    <t>San Marcos</t>
  </si>
  <si>
    <t>San Onofre</t>
  </si>
  <si>
    <t>San Pedro</t>
  </si>
  <si>
    <t>San Luis de Sincé</t>
  </si>
  <si>
    <t>Santiago de Tolú</t>
  </si>
  <si>
    <t>Tolú Viejo</t>
  </si>
  <si>
    <t>Ibagué</t>
  </si>
  <si>
    <t>Alpujarra</t>
  </si>
  <si>
    <t>Alvarado</t>
  </si>
  <si>
    <t>Ambalema</t>
  </si>
  <si>
    <t>Anzoátegui</t>
  </si>
  <si>
    <t>Armero</t>
  </si>
  <si>
    <t>Ataco</t>
  </si>
  <si>
    <t>Cajamarca</t>
  </si>
  <si>
    <t>Carmen de Apicalá</t>
  </si>
  <si>
    <t>Casabianca</t>
  </si>
  <si>
    <t>Chaparral</t>
  </si>
  <si>
    <t>Coello</t>
  </si>
  <si>
    <t>Coyaima</t>
  </si>
  <si>
    <t>Cunday</t>
  </si>
  <si>
    <t>Dolores</t>
  </si>
  <si>
    <t>Espinal</t>
  </si>
  <si>
    <t>Falan</t>
  </si>
  <si>
    <t>Flandes</t>
  </si>
  <si>
    <t>Fresno</t>
  </si>
  <si>
    <t>Guamo</t>
  </si>
  <si>
    <t>Herveo</t>
  </si>
  <si>
    <t>Honda</t>
  </si>
  <si>
    <t>Icononzo</t>
  </si>
  <si>
    <t>Lérida</t>
  </si>
  <si>
    <t>Líbano</t>
  </si>
  <si>
    <t>Mariquita</t>
  </si>
  <si>
    <t>Medellín</t>
  </si>
  <si>
    <t>Abejorral</t>
  </si>
  <si>
    <t>Abriaquí</t>
  </si>
  <si>
    <t>Alejandría</t>
  </si>
  <si>
    <t>Amagá</t>
  </si>
  <si>
    <t>Amalfi</t>
  </si>
  <si>
    <t>Andes</t>
  </si>
  <si>
    <t>Angelópolis</t>
  </si>
  <si>
    <t>Angostura</t>
  </si>
  <si>
    <t>Anorí</t>
  </si>
  <si>
    <t>Santafé de Antioquia</t>
  </si>
  <si>
    <t>Anza</t>
  </si>
  <si>
    <t>Apartadó</t>
  </si>
  <si>
    <t>Arboletes</t>
  </si>
  <si>
    <t>Argelia</t>
  </si>
  <si>
    <t>Belmira</t>
  </si>
  <si>
    <t>Bello</t>
  </si>
  <si>
    <t>Betania</t>
  </si>
  <si>
    <t>Ciudad Bolívar</t>
  </si>
  <si>
    <t>Briceño</t>
  </si>
  <si>
    <t>Buriticá</t>
  </si>
  <si>
    <t>Cáceres</t>
  </si>
  <si>
    <t>Caicedo</t>
  </si>
  <si>
    <t>Caldas</t>
  </si>
  <si>
    <t>Campamento</t>
  </si>
  <si>
    <t>Cañasgordas</t>
  </si>
  <si>
    <t>Caracolí</t>
  </si>
  <si>
    <t>Caramanta</t>
  </si>
  <si>
    <t>Carepa</t>
  </si>
  <si>
    <t>El Carmen de Viboral</t>
  </si>
  <si>
    <t>Carolina</t>
  </si>
  <si>
    <t>Caucasia</t>
  </si>
  <si>
    <t>Chigorodó</t>
  </si>
  <si>
    <t>Cisneros</t>
  </si>
  <si>
    <t>Cocorná</t>
  </si>
  <si>
    <t>Concordia</t>
  </si>
  <si>
    <t>Copacabana</t>
  </si>
  <si>
    <t>Dabeiba</t>
  </si>
  <si>
    <t>Don Matías</t>
  </si>
  <si>
    <t>Ebéjico</t>
  </si>
  <si>
    <t>El Bagre</t>
  </si>
  <si>
    <t>Entrerrios</t>
  </si>
  <si>
    <t>Envigado</t>
  </si>
  <si>
    <t>Fredonia</t>
  </si>
  <si>
    <t>Frontino</t>
  </si>
  <si>
    <t>Giraldo</t>
  </si>
  <si>
    <t>Girardota</t>
  </si>
  <si>
    <t>Gómez Plata</t>
  </si>
  <si>
    <t>Guarne</t>
  </si>
  <si>
    <t>Guatapé</t>
  </si>
  <si>
    <t>Heliconia</t>
  </si>
  <si>
    <t>Hispania</t>
  </si>
  <si>
    <t>Itagui</t>
  </si>
  <si>
    <t>Ituango</t>
  </si>
  <si>
    <t>Jardín</t>
  </si>
  <si>
    <t>Jericó</t>
  </si>
  <si>
    <t>La Ceja</t>
  </si>
  <si>
    <t>La Estrella</t>
  </si>
  <si>
    <t>Liborina</t>
  </si>
  <si>
    <t>Maceo</t>
  </si>
  <si>
    <t>Marinilla</t>
  </si>
  <si>
    <t>Montebello</t>
  </si>
  <si>
    <t>Murindó</t>
  </si>
  <si>
    <t>Mutatá</t>
  </si>
  <si>
    <t>Necoclí</t>
  </si>
  <si>
    <t>Nechí</t>
  </si>
  <si>
    <t>Olaya</t>
  </si>
  <si>
    <t>Peñol</t>
  </si>
  <si>
    <t>Peque</t>
  </si>
  <si>
    <t>Pueblorrico</t>
  </si>
  <si>
    <t>Puerto Berrío</t>
  </si>
  <si>
    <t>Puerto Nare</t>
  </si>
  <si>
    <t>Puerto Triunfo</t>
  </si>
  <si>
    <t>Remedios</t>
  </si>
  <si>
    <t>Retiro</t>
  </si>
  <si>
    <t>Sabanalarga</t>
  </si>
  <si>
    <t>Sabaneta</t>
  </si>
  <si>
    <t>Salgar</t>
  </si>
  <si>
    <t>San Andrés de Cuerquía</t>
  </si>
  <si>
    <t>San Jerónimo</t>
  </si>
  <si>
    <t>San José de La Montaña</t>
  </si>
  <si>
    <t>San Juan de Urabá</t>
  </si>
  <si>
    <t>San Luis</t>
  </si>
  <si>
    <t>San Pedro de Uraba</t>
  </si>
  <si>
    <t>San Rafael</t>
  </si>
  <si>
    <t>San Roque</t>
  </si>
  <si>
    <t>San Vicente</t>
  </si>
  <si>
    <t>Santa Rosa de Osos</t>
  </si>
  <si>
    <t>Santo Domingo</t>
  </si>
  <si>
    <t>El Santuario</t>
  </si>
  <si>
    <t>Segovia</t>
  </si>
  <si>
    <t>Sonson</t>
  </si>
  <si>
    <t>Sopetrán</t>
  </si>
  <si>
    <t>Támesis</t>
  </si>
  <si>
    <t>Tarazá</t>
  </si>
  <si>
    <t>Tarso</t>
  </si>
  <si>
    <t>Titiribí</t>
  </si>
  <si>
    <t>Turbo</t>
  </si>
  <si>
    <t>Uramita</t>
  </si>
  <si>
    <t>Urrao</t>
  </si>
  <si>
    <t>Valdivia</t>
  </si>
  <si>
    <t>Valparaíso</t>
  </si>
  <si>
    <t>Vegachí</t>
  </si>
  <si>
    <t>Vigía del Fuerte</t>
  </si>
  <si>
    <t>Yalí</t>
  </si>
  <si>
    <t>Yarumal</t>
  </si>
  <si>
    <t>Yolombó</t>
  </si>
  <si>
    <t>Yondó</t>
  </si>
  <si>
    <t>Zaragoza</t>
  </si>
  <si>
    <t>Barranquilla</t>
  </si>
  <si>
    <t>Baranoa</t>
  </si>
  <si>
    <t>Campo de la Cruz</t>
  </si>
  <si>
    <t>Candelaria</t>
  </si>
  <si>
    <t>Galapa</t>
  </si>
  <si>
    <t>Juan de Acosta</t>
  </si>
  <si>
    <t>Luruaco</t>
  </si>
  <si>
    <t>Malambo</t>
  </si>
  <si>
    <t>Manatí</t>
  </si>
  <si>
    <t>Palmar de Varela</t>
  </si>
  <si>
    <t>Piojó</t>
  </si>
  <si>
    <t>Polonuevo</t>
  </si>
  <si>
    <t>Ponedera</t>
  </si>
  <si>
    <t>Puerto Colombia</t>
  </si>
  <si>
    <t>Repelón</t>
  </si>
  <si>
    <t>Sabanagrande</t>
  </si>
  <si>
    <t>Santa Lucía</t>
  </si>
  <si>
    <t>Santo Tomás</t>
  </si>
  <si>
    <t>Soledad</t>
  </si>
  <si>
    <t>Suan</t>
  </si>
  <si>
    <t>Tubará</t>
  </si>
  <si>
    <t>Usiacurí</t>
  </si>
  <si>
    <t>Bogotá, D.C.</t>
  </si>
  <si>
    <t>Cartagena</t>
  </si>
  <si>
    <t>Arjona</t>
  </si>
  <si>
    <t>Barranco de Loba</t>
  </si>
  <si>
    <t>Calamar</t>
  </si>
  <si>
    <t>El Carmen de Bolívar</t>
  </si>
  <si>
    <t>El Guamo</t>
  </si>
  <si>
    <t>Magangué</t>
  </si>
  <si>
    <t>Mahates</t>
  </si>
  <si>
    <t>Margarita</t>
  </si>
  <si>
    <t>María La Baja</t>
  </si>
  <si>
    <t>Mompós</t>
  </si>
  <si>
    <t>Morales</t>
  </si>
  <si>
    <t>Río Viejo</t>
  </si>
  <si>
    <t>Turbaná</t>
  </si>
  <si>
    <t>Zambrano</t>
  </si>
  <si>
    <t>Tunja</t>
  </si>
  <si>
    <t>Almeida</t>
  </si>
  <si>
    <t>Aquitania</t>
  </si>
  <si>
    <t>Arcabuco</t>
  </si>
  <si>
    <t>Berbeo</t>
  </si>
  <si>
    <t>Betéitiva</t>
  </si>
  <si>
    <t>Boavita</t>
  </si>
  <si>
    <t>Boyacá</t>
  </si>
  <si>
    <t>Busbanzá</t>
  </si>
  <si>
    <t>Campohermoso</t>
  </si>
  <si>
    <t>Cerinza</t>
  </si>
  <si>
    <t>Chinavita</t>
  </si>
  <si>
    <t>Chiquinquirá</t>
  </si>
  <si>
    <t>Chiscas</t>
  </si>
  <si>
    <t>Chita</t>
  </si>
  <si>
    <t>Chitaraque</t>
  </si>
  <si>
    <t>Chivatá</t>
  </si>
  <si>
    <t>Ciénega</t>
  </si>
  <si>
    <t>Cómbita</t>
  </si>
  <si>
    <t>Coper</t>
  </si>
  <si>
    <t>Corrales</t>
  </si>
  <si>
    <t>Covarachía</t>
  </si>
  <si>
    <t>Cubará</t>
  </si>
  <si>
    <t>Cucaita</t>
  </si>
  <si>
    <t>Cuítiva</t>
  </si>
  <si>
    <t>Chíquiza</t>
  </si>
  <si>
    <t>Chivor</t>
  </si>
  <si>
    <t>Duitama</t>
  </si>
  <si>
    <t>El Cocuy</t>
  </si>
  <si>
    <t>El Espino</t>
  </si>
  <si>
    <t>Firavitoba</t>
  </si>
  <si>
    <t>Floresta</t>
  </si>
  <si>
    <t>Gachantivá</t>
  </si>
  <si>
    <t>Gameza</t>
  </si>
  <si>
    <t>Garagoa</t>
  </si>
  <si>
    <t>Guacamayas</t>
  </si>
  <si>
    <t>Guateque</t>
  </si>
  <si>
    <t>Guayatá</t>
  </si>
  <si>
    <t>Güicán</t>
  </si>
  <si>
    <t>Iza</t>
  </si>
  <si>
    <t>Jenesano</t>
  </si>
  <si>
    <t>Labranzagrande</t>
  </si>
  <si>
    <t>La Capilla</t>
  </si>
  <si>
    <t>La Victoria</t>
  </si>
  <si>
    <t>La Uvita</t>
  </si>
  <si>
    <t>Villa de Leyva</t>
  </si>
  <si>
    <t>Macanal</t>
  </si>
  <si>
    <t>Maripí</t>
  </si>
  <si>
    <t>Miraflores</t>
  </si>
  <si>
    <t>Mongua</t>
  </si>
  <si>
    <t>Monguí</t>
  </si>
  <si>
    <t>Moniquirá</t>
  </si>
  <si>
    <t>Motavita</t>
  </si>
  <si>
    <t>Muzo</t>
  </si>
  <si>
    <t>Nobsa</t>
  </si>
  <si>
    <t>Nuevo Colón</t>
  </si>
  <si>
    <t>Oicatá</t>
  </si>
  <si>
    <t>Otanche</t>
  </si>
  <si>
    <t>Pachavita</t>
  </si>
  <si>
    <t>Páez</t>
  </si>
  <si>
    <t>Paipa</t>
  </si>
  <si>
    <t>Pajarito</t>
  </si>
  <si>
    <t>Panqueba</t>
  </si>
  <si>
    <t>Pauna</t>
  </si>
  <si>
    <t>Paya</t>
  </si>
  <si>
    <t>Paz de Río</t>
  </si>
  <si>
    <t>Pesca</t>
  </si>
  <si>
    <t>Pisba</t>
  </si>
  <si>
    <t>Puerto Boyacá</t>
  </si>
  <si>
    <t>Quípama</t>
  </si>
  <si>
    <t>Ramiriquí</t>
  </si>
  <si>
    <t>Ráquira</t>
  </si>
  <si>
    <t>Rondón</t>
  </si>
  <si>
    <t>Saboyá</t>
  </si>
  <si>
    <t>Sáchica</t>
  </si>
  <si>
    <t>Samacá</t>
  </si>
  <si>
    <t>San Eduardo</t>
  </si>
  <si>
    <t>San José de Pare</t>
  </si>
  <si>
    <t>San Luis de Gaceno</t>
  </si>
  <si>
    <t>San Mateo</t>
  </si>
  <si>
    <t>San Miguel de Sema</t>
  </si>
  <si>
    <t>San Pablo de Borbur</t>
  </si>
  <si>
    <t>Santana</t>
  </si>
  <si>
    <t>Santa Rosa de Viterbo</t>
  </si>
  <si>
    <t>Santa Sofía</t>
  </si>
  <si>
    <t>Sativanorte</t>
  </si>
  <si>
    <t>Sativasur</t>
  </si>
  <si>
    <t>Siachoque</t>
  </si>
  <si>
    <t>Soatá</t>
  </si>
  <si>
    <t>Socotá</t>
  </si>
  <si>
    <t>Socha</t>
  </si>
  <si>
    <t>Sogamoso</t>
  </si>
  <si>
    <t>Somondoco</t>
  </si>
  <si>
    <t>Sora</t>
  </si>
  <si>
    <t>Sotaquirá</t>
  </si>
  <si>
    <t>Soracá</t>
  </si>
  <si>
    <t>Susacón</t>
  </si>
  <si>
    <t>Sutamarchán</t>
  </si>
  <si>
    <t>Sutatenza</t>
  </si>
  <si>
    <t>Tasco</t>
  </si>
  <si>
    <t>Tenza</t>
  </si>
  <si>
    <t>Tibaná</t>
  </si>
  <si>
    <t>Tibasosa</t>
  </si>
  <si>
    <t>Tinjacá</t>
  </si>
  <si>
    <t>Tipacoque</t>
  </si>
  <si>
    <t>Toca</t>
  </si>
  <si>
    <t>Togüí</t>
  </si>
  <si>
    <t>Tópaga</t>
  </si>
  <si>
    <t>Tota</t>
  </si>
  <si>
    <t>Tununguá</t>
  </si>
  <si>
    <t>Turmequé</t>
  </si>
  <si>
    <t>Tuta</t>
  </si>
  <si>
    <t>Tutazá</t>
  </si>
  <si>
    <t>Umbita</t>
  </si>
  <si>
    <t>Ventaquemada</t>
  </si>
  <si>
    <t>Viracachá</t>
  </si>
  <si>
    <t>Zetaquira</t>
  </si>
  <si>
    <t>Manizales</t>
  </si>
  <si>
    <t>Aguadas</t>
  </si>
  <si>
    <t>Anserma</t>
  </si>
  <si>
    <t>Aranzazu</t>
  </si>
  <si>
    <t>Belalcázar</t>
  </si>
  <si>
    <t>Chinchiná</t>
  </si>
  <si>
    <t>Filadelfia</t>
  </si>
  <si>
    <t>La Dorada</t>
  </si>
  <si>
    <t>La Merced</t>
  </si>
  <si>
    <t>Manzanares</t>
  </si>
  <si>
    <t>Marmato</t>
  </si>
  <si>
    <t>Marquetalia</t>
  </si>
  <si>
    <t>Marulanda</t>
  </si>
  <si>
    <t>Neira</t>
  </si>
  <si>
    <t>Pácora</t>
  </si>
  <si>
    <t>Pensilvania</t>
  </si>
  <si>
    <t>Risaralda</t>
  </si>
  <si>
    <t>Samaná</t>
  </si>
  <si>
    <t>Supía</t>
  </si>
  <si>
    <t>Victoria</t>
  </si>
  <si>
    <t>Villamaría</t>
  </si>
  <si>
    <t>Viterbo</t>
  </si>
  <si>
    <t>Florencia</t>
  </si>
  <si>
    <t>Belén de Los Andaquies</t>
  </si>
  <si>
    <t>Cartagena del Chairá</t>
  </si>
  <si>
    <t>Curillo</t>
  </si>
  <si>
    <t>El Doncello</t>
  </si>
  <si>
    <t>El Paujil</t>
  </si>
  <si>
    <t>La Montañita</t>
  </si>
  <si>
    <t>Milán</t>
  </si>
  <si>
    <t>Morelia</t>
  </si>
  <si>
    <t>San José del Fragua</t>
  </si>
  <si>
    <t>San Vicente del Caguán</t>
  </si>
  <si>
    <t>Solano</t>
  </si>
  <si>
    <t>Popayán</t>
  </si>
  <si>
    <t>Almaguer</t>
  </si>
  <si>
    <t>Buenos Aires</t>
  </si>
  <si>
    <t>Cajibío</t>
  </si>
  <si>
    <t>Caldono</t>
  </si>
  <si>
    <t>Caloto</t>
  </si>
  <si>
    <t>Corinto</t>
  </si>
  <si>
    <t>Guapi</t>
  </si>
  <si>
    <t>Inzá</t>
  </si>
  <si>
    <t>Jambaló</t>
  </si>
  <si>
    <t>La Sierra</t>
  </si>
  <si>
    <t>López</t>
  </si>
  <si>
    <t>Mercaderes</t>
  </si>
  <si>
    <t>Miranda</t>
  </si>
  <si>
    <t>Padilla</t>
  </si>
  <si>
    <t>Paez</t>
  </si>
  <si>
    <t>Patía</t>
  </si>
  <si>
    <t>Piendamó</t>
  </si>
  <si>
    <t>Puerto Tejada</t>
  </si>
  <si>
    <t>Puracé</t>
  </si>
  <si>
    <t>Rosas</t>
  </si>
  <si>
    <t>San Sebastián</t>
  </si>
  <si>
    <t>Santander de Quilichao</t>
  </si>
  <si>
    <t>Santa Rosa</t>
  </si>
  <si>
    <t>Silvia</t>
  </si>
  <si>
    <t>Sotara</t>
  </si>
  <si>
    <t>Suárez</t>
  </si>
  <si>
    <t>San Estanislao</t>
  </si>
  <si>
    <t>San Fernando</t>
  </si>
  <si>
    <t>San Jacinto</t>
  </si>
  <si>
    <t>San Juan Nepomuceno</t>
  </si>
  <si>
    <t>San Martín de Loba</t>
  </si>
  <si>
    <t>Santa Catalina</t>
  </si>
  <si>
    <t>Santa Rosa del Sur</t>
  </si>
  <si>
    <t>Simití</t>
  </si>
  <si>
    <t>Soplaviento</t>
  </si>
  <si>
    <t>Talaigua Nuevo</t>
  </si>
  <si>
    <t>Turbaco</t>
  </si>
  <si>
    <t>Melgar</t>
  </si>
  <si>
    <t>Murillo</t>
  </si>
  <si>
    <t>Natagaima</t>
  </si>
  <si>
    <t>Ortega</t>
  </si>
  <si>
    <t>Piedras</t>
  </si>
  <si>
    <t>Planadas</t>
  </si>
  <si>
    <t>Prado</t>
  </si>
  <si>
    <t>Purificación</t>
  </si>
  <si>
    <t>Rioblanco</t>
  </si>
  <si>
    <t>Roncesvalles</t>
  </si>
  <si>
    <t>Rovira</t>
  </si>
  <si>
    <t>Saldaña</t>
  </si>
  <si>
    <t>San Antonio</t>
  </si>
  <si>
    <t>Santa Isabel</t>
  </si>
  <si>
    <t>Valle de San Juan</t>
  </si>
  <si>
    <t>Venadillo</t>
  </si>
  <si>
    <t>Villahermosa</t>
  </si>
  <si>
    <t>Villarrica</t>
  </si>
  <si>
    <t>Cali</t>
  </si>
  <si>
    <t>Alcalá</t>
  </si>
  <si>
    <t>Andalucía</t>
  </si>
  <si>
    <t>Ansermanuevo</t>
  </si>
  <si>
    <t>Buenaventura</t>
  </si>
  <si>
    <t>Guadalajara de Buga</t>
  </si>
  <si>
    <t>Bugalagrande</t>
  </si>
  <si>
    <t>Caicedonia</t>
  </si>
  <si>
    <t>Calima</t>
  </si>
  <si>
    <t>Cartago</t>
  </si>
  <si>
    <t>Dagua</t>
  </si>
  <si>
    <t>El Águila</t>
  </si>
  <si>
    <t>El Cairo</t>
  </si>
  <si>
    <t>El Cerrito</t>
  </si>
  <si>
    <t>El Dovio</t>
  </si>
  <si>
    <t>Florida</t>
  </si>
  <si>
    <t>Ginebra</t>
  </si>
  <si>
    <t>Guacarí</t>
  </si>
  <si>
    <t>Jamundí</t>
  </si>
  <si>
    <t>La Cumbre</t>
  </si>
  <si>
    <t>Obando</t>
  </si>
  <si>
    <t>Palmira</t>
  </si>
  <si>
    <t>Pradera</t>
  </si>
  <si>
    <t>Riofrío</t>
  </si>
  <si>
    <t>Roldanillo</t>
  </si>
  <si>
    <t>Sevilla</t>
  </si>
  <si>
    <t>Toro</t>
  </si>
  <si>
    <t>Trujillo</t>
  </si>
  <si>
    <t>Tuluá</t>
  </si>
  <si>
    <t>Ulloa</t>
  </si>
  <si>
    <t>Versalles</t>
  </si>
  <si>
    <t>Vijes</t>
  </si>
  <si>
    <t>Yotoco</t>
  </si>
  <si>
    <t>Yumbo</t>
  </si>
  <si>
    <t>Zarzal</t>
  </si>
  <si>
    <t>Arauca</t>
  </si>
  <si>
    <t>Arauquita</t>
  </si>
  <si>
    <t>Cravo Norte</t>
  </si>
  <si>
    <t>Fortul</t>
  </si>
  <si>
    <t>Puerto Rondón</t>
  </si>
  <si>
    <t>Saravena</t>
  </si>
  <si>
    <t>Tame</t>
  </si>
  <si>
    <t>Yopal</t>
  </si>
  <si>
    <t>Aguazul</t>
  </si>
  <si>
    <t>Chameza</t>
  </si>
  <si>
    <t>Hato Corozal</t>
  </si>
  <si>
    <t>La Salina</t>
  </si>
  <si>
    <t>Maní</t>
  </si>
  <si>
    <t>Monterrey</t>
  </si>
  <si>
    <t>Nunchía</t>
  </si>
  <si>
    <t>Orocué</t>
  </si>
  <si>
    <t>Paz de Ariporo</t>
  </si>
  <si>
    <t>Pore</t>
  </si>
  <si>
    <t>Recetor</t>
  </si>
  <si>
    <t>Sácama</t>
  </si>
  <si>
    <t>San Luis de Palenque</t>
  </si>
  <si>
    <t>Támara</t>
  </si>
  <si>
    <t>Tauramena</t>
  </si>
  <si>
    <t>Trinidad</t>
  </si>
  <si>
    <t>Mocoa</t>
  </si>
  <si>
    <t>Orito</t>
  </si>
  <si>
    <t>Puerto Asís</t>
  </si>
  <si>
    <t>Puerto Caicedo</t>
  </si>
  <si>
    <t>Puerto Guzmán</t>
  </si>
  <si>
    <t>Leguízamo</t>
  </si>
  <si>
    <t>Sibundoy</t>
  </si>
  <si>
    <t>San Miguel60</t>
  </si>
  <si>
    <t>Valle del Guamuez</t>
  </si>
  <si>
    <t>Villagarzón</t>
  </si>
  <si>
    <t>Leticia</t>
  </si>
  <si>
    <t>El Encanto</t>
  </si>
  <si>
    <t>La Chorrera</t>
  </si>
  <si>
    <t>La Pedrera</t>
  </si>
  <si>
    <t>La Victoria1</t>
  </si>
  <si>
    <t>Miriti - Paraná</t>
  </si>
  <si>
    <t>Puerto Nariño</t>
  </si>
  <si>
    <t>Puerto Santander</t>
  </si>
  <si>
    <t>Tarapacá</t>
  </si>
  <si>
    <t>Inírida</t>
  </si>
  <si>
    <t>Barranco Minas</t>
  </si>
  <si>
    <t>San Felipe</t>
  </si>
  <si>
    <t>La Guadalupe</t>
  </si>
  <si>
    <t>Cacahual</t>
  </si>
  <si>
    <t>Pana Pana</t>
  </si>
  <si>
    <t>Morichal</t>
  </si>
  <si>
    <t>San José del Guaviare</t>
  </si>
  <si>
    <t>El Retorno</t>
  </si>
  <si>
    <t>Caruru</t>
  </si>
  <si>
    <t>Pacoa</t>
  </si>
  <si>
    <t>Taraira</t>
  </si>
  <si>
    <t>Papunaua</t>
  </si>
  <si>
    <t>Yavaraté</t>
  </si>
  <si>
    <t>Puerto Carreño</t>
  </si>
  <si>
    <t>La Primavera</t>
  </si>
  <si>
    <t>Santa Rosalía</t>
  </si>
  <si>
    <t>Cumaribo</t>
  </si>
  <si>
    <t>Villa Rica</t>
  </si>
  <si>
    <t>Pueblo Bello</t>
  </si>
  <si>
    <t>Tamalameque</t>
  </si>
  <si>
    <t>Cotorra</t>
  </si>
  <si>
    <t>La Apartada</t>
  </si>
  <si>
    <t>El Rosal</t>
  </si>
  <si>
    <t>Cértegui</t>
  </si>
  <si>
    <t>Canton de San Pablo</t>
  </si>
  <si>
    <t>Belén de Bajirá</t>
  </si>
  <si>
    <t>Carmen del Darien</t>
  </si>
  <si>
    <t>Medio Atrato</t>
  </si>
  <si>
    <t>Medio Baudó</t>
  </si>
  <si>
    <t>Medio San Juan</t>
  </si>
  <si>
    <t>Río Iro</t>
  </si>
  <si>
    <t>Río Quito</t>
  </si>
  <si>
    <t>Unión Panamericana</t>
  </si>
  <si>
    <t>Dibulla</t>
  </si>
  <si>
    <t>Distracción</t>
  </si>
  <si>
    <t>La Jagua del Pilar</t>
  </si>
  <si>
    <t>Hatonuevo</t>
  </si>
  <si>
    <t>Nueva Granada</t>
  </si>
  <si>
    <t>Pijiño del Carmen</t>
  </si>
  <si>
    <t>Sabanas de San Angel</t>
  </si>
  <si>
    <t>Santa Bárbara de Pinto</t>
  </si>
  <si>
    <t>Zapayán</t>
  </si>
  <si>
    <t>Zona Bananera</t>
  </si>
  <si>
    <t>El Peñol</t>
  </si>
  <si>
    <t>La Esperanza</t>
  </si>
  <si>
    <t>Algarrobo</t>
  </si>
  <si>
    <t>El Retén</t>
  </si>
  <si>
    <t>Coveñas</t>
  </si>
  <si>
    <t>Galeras</t>
  </si>
  <si>
    <t>El Roble</t>
  </si>
  <si>
    <t>San Benito Abad</t>
  </si>
  <si>
    <t>La Pintada</t>
  </si>
  <si>
    <t>Hatillo de Loba</t>
  </si>
  <si>
    <t>Montecristo</t>
  </si>
  <si>
    <t>Regidor</t>
  </si>
  <si>
    <t>Achí</t>
  </si>
  <si>
    <t>Altos del Rosario</t>
  </si>
  <si>
    <t>Arenal</t>
  </si>
  <si>
    <t>Arroyohondo</t>
  </si>
  <si>
    <t>Cantagallo</t>
  </si>
  <si>
    <t>Cicuco</t>
  </si>
  <si>
    <t>Clemencia</t>
  </si>
  <si>
    <t>El Peñon</t>
  </si>
  <si>
    <t>Pinillos</t>
  </si>
  <si>
    <t>Norcasia</t>
  </si>
  <si>
    <t>San Jose</t>
  </si>
  <si>
    <t>Solita</t>
  </si>
  <si>
    <t>Piamonte</t>
  </si>
  <si>
    <t>Guachené</t>
  </si>
  <si>
    <t>San Cristóbal</t>
  </si>
  <si>
    <t>San Jacinto del Cauca</t>
  </si>
  <si>
    <t>Tiquisio</t>
  </si>
  <si>
    <t>Palocabildo</t>
  </si>
  <si>
    <t>Puerto Alegría</t>
  </si>
  <si>
    <t>Puerto Arica</t>
  </si>
  <si>
    <t>Mapiripana</t>
  </si>
  <si>
    <t>Mitú</t>
  </si>
  <si>
    <t>POTENCIALES BENEFICIARIOS DEL PROGRAMA DE CONEXIONES INTRADOMICILIARIAS</t>
  </si>
  <si>
    <t>¿MADRE CABEZA DE HOGAR?</t>
  </si>
  <si>
    <t>NÚMERO TOTAL DE MIEMBROS</t>
  </si>
  <si>
    <t>DEPARTAMENTO</t>
  </si>
  <si>
    <t>MUNICIPIO</t>
  </si>
  <si>
    <t>COD. MUNICIPIO</t>
  </si>
  <si>
    <t>DIRECCION</t>
  </si>
  <si>
    <t>CELULAR</t>
  </si>
  <si>
    <t>FECHA DE LA VISITA</t>
  </si>
  <si>
    <t>PRIMER APELLIDO</t>
  </si>
  <si>
    <t>SEGUNDO APELLIDO</t>
  </si>
  <si>
    <t>PRIMER NOMBRE</t>
  </si>
  <si>
    <t>SEGUNDO NOMBRE</t>
  </si>
  <si>
    <t>SEXO</t>
  </si>
  <si>
    <t>EDAD</t>
  </si>
  <si>
    <t>¿Con qué tipo de servicio sanitario cuenta el hogar?</t>
  </si>
  <si>
    <t>SI</t>
  </si>
  <si>
    <t>NO</t>
  </si>
  <si>
    <t>AVENIDA</t>
  </si>
  <si>
    <t>TIPO VIA</t>
  </si>
  <si>
    <t>VIA PRINCIPAL</t>
  </si>
  <si>
    <t>LETRA PRINCIPAL</t>
  </si>
  <si>
    <t>SUFIJO (BIS)</t>
  </si>
  <si>
    <t>LETRA SUFIJO</t>
  </si>
  <si>
    <t>CUADRANTE</t>
  </si>
  <si>
    <t>LETRA GENERADORA</t>
  </si>
  <si>
    <t>INTERIOR</t>
  </si>
  <si>
    <t>CALLE</t>
  </si>
  <si>
    <t>AUTOPISTA</t>
  </si>
  <si>
    <t>AVENIDA CALLE</t>
  </si>
  <si>
    <t>AVENIDA CARRERA</t>
  </si>
  <si>
    <t>BULEVAR</t>
  </si>
  <si>
    <t>CARRERA</t>
  </si>
  <si>
    <t>CARRETERA</t>
  </si>
  <si>
    <t>CIRCULAR</t>
  </si>
  <si>
    <t>CIRCUNVALAR</t>
  </si>
  <si>
    <t>CUENTAS CORRIDAS</t>
  </si>
  <si>
    <t>DIAGONAL</t>
  </si>
  <si>
    <t>PASAJE</t>
  </si>
  <si>
    <t>PASEO</t>
  </si>
  <si>
    <t>PEATONAL</t>
  </si>
  <si>
    <t>TRANSVERSAL</t>
  </si>
  <si>
    <t>TRONCAL</t>
  </si>
  <si>
    <t>VARIANTE</t>
  </si>
  <si>
    <t>VÍA</t>
  </si>
  <si>
    <t>A</t>
  </si>
  <si>
    <t>B</t>
  </si>
  <si>
    <t>C</t>
  </si>
  <si>
    <t>F</t>
  </si>
  <si>
    <t>D</t>
  </si>
  <si>
    <t>E</t>
  </si>
  <si>
    <t>G</t>
  </si>
  <si>
    <t>H</t>
  </si>
  <si>
    <t>I</t>
  </si>
  <si>
    <t>J</t>
  </si>
  <si>
    <t>K</t>
  </si>
  <si>
    <t>L</t>
  </si>
  <si>
    <t>M</t>
  </si>
  <si>
    <t>N</t>
  </si>
  <si>
    <t>O</t>
  </si>
  <si>
    <t>P</t>
  </si>
  <si>
    <t>Q</t>
  </si>
  <si>
    <t>R</t>
  </si>
  <si>
    <t>S</t>
  </si>
  <si>
    <t>T</t>
  </si>
  <si>
    <t>U</t>
  </si>
  <si>
    <t>V</t>
  </si>
  <si>
    <t>W</t>
  </si>
  <si>
    <t>X</t>
  </si>
  <si>
    <t>Y</t>
  </si>
  <si>
    <t>Z</t>
  </si>
  <si>
    <t>NORTE</t>
  </si>
  <si>
    <t>SUR</t>
  </si>
  <si>
    <t>ESTE</t>
  </si>
  <si>
    <t>OESTE</t>
  </si>
  <si>
    <t>VIA GENERADORA (NÚMERO)</t>
  </si>
  <si>
    <t>SUFIJO GENERADORA (BIS)</t>
  </si>
  <si>
    <t>PROPIA, LA ESTÁN PAGANDO</t>
  </si>
  <si>
    <t>PROPIA, TOTALMENTE PAGADA</t>
  </si>
  <si>
    <t>EN ARRIENDO O SUBARRIENDO</t>
  </si>
  <si>
    <t>EN USUFRUCTO</t>
  </si>
  <si>
    <t>OCUPANTE DE HECHO O POSEEDOR</t>
  </si>
  <si>
    <t>OTRA FORMA</t>
  </si>
  <si>
    <t>DE PALABRA</t>
  </si>
  <si>
    <t>POR ESCRITO</t>
  </si>
  <si>
    <t>AÑOS</t>
  </si>
  <si>
    <t>MESES</t>
  </si>
  <si>
    <t>DÍAS</t>
  </si>
  <si>
    <t>ACUEDUCTO</t>
  </si>
  <si>
    <t>ALCANTARILLADO</t>
  </si>
  <si>
    <t>ASEO</t>
  </si>
  <si>
    <t>ESCRITURA PÚBLICA</t>
  </si>
  <si>
    <t>CERTIFICADO DE TRADICIÓN Y LIBERTAD</t>
  </si>
  <si>
    <t>CERTIFICADO DE COMPRAVENTA</t>
  </si>
  <si>
    <t>DECLARACIÓN EXTRAJUICIO</t>
  </si>
  <si>
    <t>OTRO</t>
  </si>
  <si>
    <t>NO TIENE</t>
  </si>
  <si>
    <t>INODORO CONECTADO A ALCANTARILLADO</t>
  </si>
  <si>
    <t>INODORO CONECTADO A POZO SÉPTICO</t>
  </si>
  <si>
    <t>INODORO SIN CONEXIÓN / LETRINA / BAJAMAR</t>
  </si>
  <si>
    <t>CÓNYUGE</t>
  </si>
  <si>
    <t>BLOQUE, LADRILLO, PIEDRA</t>
  </si>
  <si>
    <t>TAPIA PISADA, ADOBE</t>
  </si>
  <si>
    <t>BAHAREQUE REVOCADO</t>
  </si>
  <si>
    <t>MADERA PULIDA</t>
  </si>
  <si>
    <t>MADERA BURDA, TABLA, TABLÓN</t>
  </si>
  <si>
    <t>MATERIAL PREFABRICADO</t>
  </si>
  <si>
    <t>GUADUA, CAÑA, ESTERILLA, VEGETAL</t>
  </si>
  <si>
    <t>PLÁSTICO</t>
  </si>
  <si>
    <t>SIN PAREDES</t>
  </si>
  <si>
    <t>TEJA DE BARRO, ZINC, ETERNIT (ASBESTO)</t>
  </si>
  <si>
    <t>BLOQUE, PIEDRA, MADERA PULIDA</t>
  </si>
  <si>
    <t>TAPIA PISADA, ADOBE, BAHAREQUE</t>
  </si>
  <si>
    <t>CEMENTO O CONCRETO</t>
  </si>
  <si>
    <t>GUADUA, CAÑA, ESTERILLA, OTRO VEGETAL</t>
  </si>
  <si>
    <t>TELA, LONA, CARTÓN, LATAS, DESECHOS, PLÁSTICO</t>
  </si>
  <si>
    <t>SIN TECHO</t>
  </si>
  <si>
    <t>ALFOMBRA, MÁRMOL, PARQUÉ, MADERA PULIDA</t>
  </si>
  <si>
    <t>BALDOSA, VINILO, TABLETA O LADRILLO</t>
  </si>
  <si>
    <t>CEMENTO, GRAVILLA</t>
  </si>
  <si>
    <t>MADERA BURDA, MADERA EN MAL ESTADO, TABLA O TABLÓN</t>
  </si>
  <si>
    <t>TIERRA, ARENA</t>
  </si>
  <si>
    <t>OTRO MATERIAL</t>
  </si>
  <si>
    <t>INODORO CON TANQUE</t>
  </si>
  <si>
    <t>INODORO SIN TANQUE</t>
  </si>
  <si>
    <t>TAZA CAMPESINA</t>
  </si>
  <si>
    <t>NO TIENE / TUBO A LA VISTA</t>
  </si>
  <si>
    <t xml:space="preserve">NO TIENE  </t>
  </si>
  <si>
    <t>NÚMERO PLACA</t>
  </si>
  <si>
    <t>CÓDIGO - NOMBRE VERIFICADOR</t>
  </si>
  <si>
    <t>IDENTIFICACIÓN ENCUESTA</t>
  </si>
  <si>
    <t>FORMULARIO N°.</t>
  </si>
  <si>
    <t>DATOS DEL JEFE DEL HOGAR</t>
  </si>
  <si>
    <t>TEL. CELULAR VERIFICADOR</t>
  </si>
  <si>
    <t>BARRIO / VEREDA</t>
  </si>
  <si>
    <t>A. IDENTIFICACIÓN</t>
  </si>
  <si>
    <t>ES FAMILIA RED UNIDOS</t>
  </si>
  <si>
    <t>N° FOLIO</t>
  </si>
  <si>
    <t>TIPO IDENTIFICACIÓN</t>
  </si>
  <si>
    <t>N°. IDENTIFICACIÓN</t>
  </si>
  <si>
    <t>N° ID. CONYUGE</t>
  </si>
  <si>
    <t>TIPO ID.</t>
  </si>
  <si>
    <t>¿CUÁNTOS MENORES DE 5 AÑOS?</t>
  </si>
  <si>
    <t>¿CUÁNTOS MENORES DE EDAD?</t>
  </si>
  <si>
    <t>¿FAMILIA DESPLAZADA?</t>
  </si>
  <si>
    <t>LA VIVIENDA Y/O LOTE OCUPADO ES:</t>
  </si>
  <si>
    <t>OTRO - ¿CUÁL?</t>
  </si>
  <si>
    <t>DOC. QUE ACREDITA PROPIEDAD</t>
  </si>
  <si>
    <t>EL CONTRATO DE ARRIENDO ES:</t>
  </si>
  <si>
    <t>DURACIÓN DE CONTRATO (AÑOS)</t>
  </si>
  <si>
    <t>DURACIÓN DE CONTRATO (MESES)</t>
  </si>
  <si>
    <t>VALOR DEL CONTRATO EN $</t>
  </si>
  <si>
    <t>¿CUÁNTO PAGA DE ACUEDUCTO?</t>
  </si>
  <si>
    <t>¿CUÁNTO PAGA DE ASEO?</t>
  </si>
  <si>
    <t>¿CUÁNTO PAGA DE ALCANTARILLADO?</t>
  </si>
  <si>
    <t>B. PREGUNTAR</t>
  </si>
  <si>
    <r>
      <t xml:space="preserve">¿QUÉ MATERIAL PREDOMINA EN PAREDES </t>
    </r>
    <r>
      <rPr>
        <b/>
        <u/>
        <sz val="10"/>
        <color theme="1"/>
        <rFont val="Calibri"/>
        <family val="2"/>
        <scheme val="minor"/>
      </rPr>
      <t>EXTERIORES</t>
    </r>
    <r>
      <rPr>
        <b/>
        <sz val="10"/>
        <color theme="1"/>
        <rFont val="Calibri"/>
        <family val="2"/>
        <scheme val="minor"/>
      </rPr>
      <t>?</t>
    </r>
  </si>
  <si>
    <r>
      <t xml:space="preserve">¿QUÉ MATERIAL PREDOMINA EN EL </t>
    </r>
    <r>
      <rPr>
        <b/>
        <u/>
        <sz val="10"/>
        <color theme="1"/>
        <rFont val="Calibri"/>
        <family val="2"/>
        <scheme val="minor"/>
      </rPr>
      <t>TECHO</t>
    </r>
    <r>
      <rPr>
        <b/>
        <sz val="10"/>
        <color theme="1"/>
        <rFont val="Calibri"/>
        <family val="2"/>
        <scheme val="minor"/>
      </rPr>
      <t>?</t>
    </r>
  </si>
  <si>
    <r>
      <t>¿QUÉ MATERIAL PREDOMINA EN LOS</t>
    </r>
    <r>
      <rPr>
        <b/>
        <u/>
        <sz val="10"/>
        <color theme="1"/>
        <rFont val="Calibri"/>
        <family val="2"/>
        <scheme val="minor"/>
      </rPr>
      <t xml:space="preserve"> PISOS</t>
    </r>
    <r>
      <rPr>
        <b/>
        <sz val="10"/>
        <color theme="1"/>
        <rFont val="Calibri"/>
        <family val="2"/>
        <scheme val="minor"/>
      </rPr>
      <t>?</t>
    </r>
  </si>
  <si>
    <t>¿LA VIVIENDA TIENE ESPACIO SEPARADO DE BAÑO?</t>
  </si>
  <si>
    <t>¿LA VIVIENDA TIENE PATIO O ESPACIO DESCUBIERTO?</t>
  </si>
  <si>
    <t>C. PREGUNTAR Y COMPROBAR</t>
  </si>
  <si>
    <t>¿LA VIVIENDA CUENTA CON ACOMETIDA ACUEDUCTO?</t>
  </si>
  <si>
    <t>¿LA VIVIENDA CUENTA CON ACOMETIDA ALCANTARILLADO?</t>
  </si>
  <si>
    <t>¿LA VIVIENDA CUENTA CON MEDIDOR DE AGUA?</t>
  </si>
  <si>
    <t>¿LA VIVIENDA CUENTA CON CAJA DE INSPECCIÓN?</t>
  </si>
  <si>
    <t>¿LA VIVIENDA CUENTA CON TUBERÍAS INTERNAS DE ACUEDUCTO?</t>
  </si>
  <si>
    <t>¿LA VIVIENDA CUENTA CON TUBERÍAS INTERNAS DE ALCANTARILLADO?</t>
  </si>
  <si>
    <t>¿LA VIVIENDA CUENTA CON INODORO?</t>
  </si>
  <si>
    <t>¿LA VIVIENDA CUENTA CON LAVAPLATOS?</t>
  </si>
  <si>
    <t>¿LA VIVIENDA CUENTA CON LAVAMANOS?</t>
  </si>
  <si>
    <t>¿LA VIVIENDA CUENTA CON LAVADERO?</t>
  </si>
  <si>
    <t>¿LA VIVIENDA CUENTA CON DUCHA?</t>
  </si>
  <si>
    <t>¿EL INODORO CUENTA CON ACUEDUCTO Y ALCANTARILLADO?</t>
  </si>
  <si>
    <t>¿EL LAVAPLATOS CUENTA CON ACUEDUCTO Y ALCANTARILLADO?</t>
  </si>
  <si>
    <t>¿EL LAVAMANOS CUENTA CON ACUEDUCTO Y ALCANTARILLADO?</t>
  </si>
  <si>
    <t>¿EL LAVADERO CUENTA CON ACUEDUCTO Y ALCANTARILLADO?</t>
  </si>
  <si>
    <t>¿LA DUCHA CUENTA CON ACUEDUCTO Y ALCANTARILLADO?</t>
  </si>
  <si>
    <t>¿EL APARATO SANITARIO ES?</t>
  </si>
  <si>
    <t>D. VERIFICACIÓN FINAL</t>
  </si>
  <si>
    <t>OBSERVACIONES</t>
  </si>
  <si>
    <t>EN CASO DE NO CONTAR CON ACOMETIDA DE ACUEDUCTO, ¿CÓMO OBTIENE EL AGUA PARA SU CONSUMO?</t>
  </si>
  <si>
    <t>EL SERVICIO DE AGUA PRESENTA LA SIGUIENTE PRESIÓN:</t>
  </si>
  <si>
    <t xml:space="preserve"> EL SERVICIO DE AGUA TIENE LA SIGUIENTE CONTINUIDAD:</t>
  </si>
  <si>
    <t xml:space="preserve"> ¿LAS ACOMETIDAS DE ACUEDUCTO Y ALCANTARILLADO FUERON CONSTRUIDAS POR LA EMPRESA QUE PRESTA EL SERVICIO?</t>
  </si>
  <si>
    <t xml:space="preserve"> ¿LA TUBERÍA DE AGUA POTABLE INSTALADA AL INTERIOR DE LA VIVIENDA, PREDOMINA EN QUÉ MATERIAL?</t>
  </si>
  <si>
    <t xml:space="preserve"> LOS ESPACIOS DONDE ESTÁN DISPUESTOS LOS APARATOS SE ENCUENTRAN EN:</t>
  </si>
  <si>
    <r>
      <t xml:space="preserve">EN CASO DE NO CONTAR CON ACOMETIDA DE ALCANTARILLADO, ¿CÓMO DISPONE DE LAS AGUAS RESIDUALES DE </t>
    </r>
    <r>
      <rPr>
        <b/>
        <sz val="10"/>
        <color rgb="FFFF0000"/>
        <rFont val="Calibri"/>
        <family val="2"/>
        <scheme val="minor"/>
      </rPr>
      <t>LAVAPLATOS</t>
    </r>
    <r>
      <rPr>
        <b/>
        <sz val="10"/>
        <color rgb="FF000000"/>
        <rFont val="Calibri"/>
        <family val="2"/>
        <scheme val="minor"/>
      </rPr>
      <t>?</t>
    </r>
  </si>
  <si>
    <r>
      <t xml:space="preserve">EN CASO DE NO CONTAR CON ACOMETIDA DE ALCANTARILLADO, ¿CÓMO DISPONE DE LAS AGUAS RESIDUALES DE </t>
    </r>
    <r>
      <rPr>
        <b/>
        <sz val="10"/>
        <color rgb="FFFF0000"/>
        <rFont val="Calibri"/>
        <family val="2"/>
        <scheme val="minor"/>
      </rPr>
      <t>LAVADERO</t>
    </r>
    <r>
      <rPr>
        <b/>
        <sz val="10"/>
        <color rgb="FF000000"/>
        <rFont val="Calibri"/>
        <family val="2"/>
        <scheme val="minor"/>
      </rPr>
      <t>?</t>
    </r>
  </si>
  <si>
    <r>
      <t xml:space="preserve">EN CASO DE NO CONTAR CON ACOMETIDA DE ALCANTARILLADO, ¿CÓMO DISPONE DE LAS AGUAS RESIDUALES DE </t>
    </r>
    <r>
      <rPr>
        <b/>
        <sz val="10"/>
        <color rgb="FFFF0000"/>
        <rFont val="Calibri"/>
        <family val="2"/>
        <scheme val="minor"/>
      </rPr>
      <t>DUCHA</t>
    </r>
    <r>
      <rPr>
        <b/>
        <sz val="10"/>
        <color rgb="FF000000"/>
        <rFont val="Calibri"/>
        <family val="2"/>
        <scheme val="minor"/>
      </rPr>
      <t>?</t>
    </r>
  </si>
  <si>
    <r>
      <t xml:space="preserve">¿LAS TUBERÍAS DE LAS ACOMETIDAS DE </t>
    </r>
    <r>
      <rPr>
        <b/>
        <sz val="10"/>
        <color rgb="FFFF0000"/>
        <rFont val="Calibri"/>
        <family val="2"/>
        <scheme val="minor"/>
      </rPr>
      <t>ACUEDUCTO</t>
    </r>
    <r>
      <rPr>
        <b/>
        <sz val="10"/>
        <color rgb="FF000000"/>
        <rFont val="Calibri"/>
        <family val="2"/>
        <scheme val="minor"/>
      </rPr>
      <t xml:space="preserve"> PRESENTAN FUGAS?</t>
    </r>
  </si>
  <si>
    <r>
      <t xml:space="preserve">¿LAS TUBERÍAS DE LAS ACOMETIDAS DE </t>
    </r>
    <r>
      <rPr>
        <b/>
        <sz val="10"/>
        <color rgb="FFFF0000"/>
        <rFont val="Calibri"/>
        <family val="2"/>
        <scheme val="minor"/>
      </rPr>
      <t>ALCANTARILLADO</t>
    </r>
    <r>
      <rPr>
        <b/>
        <sz val="10"/>
        <color rgb="FF000000"/>
        <rFont val="Calibri"/>
        <family val="2"/>
        <scheme val="minor"/>
      </rPr>
      <t xml:space="preserve"> PRESENTAN FUGAS?</t>
    </r>
  </si>
  <si>
    <r>
      <t xml:space="preserve">¿LOS APARATOS FUNCIONAN ADECUADAMENTE: </t>
    </r>
    <r>
      <rPr>
        <b/>
        <sz val="10"/>
        <color rgb="FFFF0000"/>
        <rFont val="Calibri"/>
        <family val="2"/>
        <scheme val="minor"/>
      </rPr>
      <t>INODORO</t>
    </r>
    <r>
      <rPr>
        <b/>
        <sz val="10"/>
        <color rgb="FF000000"/>
        <rFont val="Calibri"/>
        <family val="2"/>
        <scheme val="minor"/>
      </rPr>
      <t>?</t>
    </r>
  </si>
  <si>
    <r>
      <t xml:space="preserve">¿LOS APARATOS FUNCIONAN ADECUADAMENTE: </t>
    </r>
    <r>
      <rPr>
        <b/>
        <sz val="10"/>
        <color rgb="FFFF0000"/>
        <rFont val="Calibri"/>
        <family val="2"/>
        <scheme val="minor"/>
      </rPr>
      <t>LAVAPLATOS</t>
    </r>
    <r>
      <rPr>
        <b/>
        <sz val="10"/>
        <color rgb="FF000000"/>
        <rFont val="Calibri"/>
        <family val="2"/>
        <scheme val="minor"/>
      </rPr>
      <t>?</t>
    </r>
  </si>
  <si>
    <r>
      <t xml:space="preserve">¿LOS APARATOS FUNCIONAN ADECUADAMENTE: </t>
    </r>
    <r>
      <rPr>
        <b/>
        <sz val="10"/>
        <color rgb="FFFF0000"/>
        <rFont val="Calibri"/>
        <family val="2"/>
        <scheme val="minor"/>
      </rPr>
      <t>LAVAMANOS</t>
    </r>
    <r>
      <rPr>
        <b/>
        <sz val="10"/>
        <color rgb="FF000000"/>
        <rFont val="Calibri"/>
        <family val="2"/>
        <scheme val="minor"/>
      </rPr>
      <t>?</t>
    </r>
  </si>
  <si>
    <r>
      <t xml:space="preserve">¿LOS APARATOS FUNCIONAN ADECUADAMENTE: </t>
    </r>
    <r>
      <rPr>
        <b/>
        <sz val="10"/>
        <color rgb="FFFF0000"/>
        <rFont val="Calibri"/>
        <family val="2"/>
        <scheme val="minor"/>
      </rPr>
      <t>LAVADERO</t>
    </r>
    <r>
      <rPr>
        <b/>
        <sz val="10"/>
        <color rgb="FF000000"/>
        <rFont val="Calibri"/>
        <family val="2"/>
        <scheme val="minor"/>
      </rPr>
      <t>?</t>
    </r>
  </si>
  <si>
    <r>
      <t xml:space="preserve">¿LOS APARATOS FUNCIONAN ADECUADAMENTE: </t>
    </r>
    <r>
      <rPr>
        <b/>
        <sz val="10"/>
        <color rgb="FFFF0000"/>
        <rFont val="Calibri"/>
        <family val="2"/>
        <scheme val="minor"/>
      </rPr>
      <t>DUCHA</t>
    </r>
    <r>
      <rPr>
        <b/>
        <sz val="10"/>
        <color rgb="FF000000"/>
        <rFont val="Calibri"/>
        <family val="2"/>
        <scheme val="minor"/>
      </rPr>
      <t>?</t>
    </r>
  </si>
  <si>
    <t>LA PLATA</t>
  </si>
  <si>
    <t>Cédula</t>
  </si>
  <si>
    <t>OBRA NEGRA</t>
  </si>
  <si>
    <t>LUZ</t>
  </si>
  <si>
    <t>MORALES</t>
  </si>
  <si>
    <t>ROSA</t>
  </si>
  <si>
    <t>OBRA GRIS</t>
  </si>
  <si>
    <t>JOSE</t>
  </si>
  <si>
    <t>RAMOS</t>
  </si>
  <si>
    <t>HERNAN</t>
  </si>
  <si>
    <t>GOMEZ</t>
  </si>
  <si>
    <t>NATALIA</t>
  </si>
  <si>
    <t>RAMIREZ</t>
  </si>
  <si>
    <t>MILENA</t>
  </si>
  <si>
    <t>TORRES</t>
  </si>
  <si>
    <t>JAVIER</t>
  </si>
  <si>
    <t>RAMON</t>
  </si>
  <si>
    <t>OCHOA</t>
  </si>
  <si>
    <t>EDILMA</t>
  </si>
  <si>
    <t>OTROS</t>
  </si>
  <si>
    <t>MARIA</t>
  </si>
  <si>
    <t>OBRA BLANCA</t>
  </si>
  <si>
    <t>GABRIEL</t>
  </si>
  <si>
    <t>CASTRO</t>
  </si>
  <si>
    <t>JAIME</t>
  </si>
  <si>
    <t>CARMEN</t>
  </si>
  <si>
    <t>BEDOYA</t>
  </si>
  <si>
    <t>NO APLICA</t>
  </si>
  <si>
    <t>GARCIA</t>
  </si>
  <si>
    <t>GONZALES</t>
  </si>
  <si>
    <t>DEL CARMEN</t>
  </si>
  <si>
    <t>FERNANDO</t>
  </si>
  <si>
    <t>SANCHEZ</t>
  </si>
  <si>
    <t>MARTHA</t>
  </si>
  <si>
    <t>RAFAEL</t>
  </si>
  <si>
    <t>MARINA</t>
  </si>
  <si>
    <t>QUINTERO</t>
  </si>
  <si>
    <t>HERRERA</t>
  </si>
  <si>
    <t>HERNANDEZ</t>
  </si>
  <si>
    <t>FRANCISCO</t>
  </si>
  <si>
    <t>NO TIENE - NO APLICA</t>
  </si>
  <si>
    <t>FERNANDEZ</t>
  </si>
  <si>
    <t>CRISTIAN</t>
  </si>
  <si>
    <t>GALVIS</t>
  </si>
  <si>
    <t>PAOLA</t>
  </si>
  <si>
    <t>FABIO</t>
  </si>
  <si>
    <t>SANDRA</t>
  </si>
  <si>
    <t>JUAN</t>
  </si>
  <si>
    <t>PATRICIA</t>
  </si>
  <si>
    <t>ANTONIO</t>
  </si>
  <si>
    <t>DIAZ</t>
  </si>
  <si>
    <t>ANA</t>
  </si>
  <si>
    <t>EDITH</t>
  </si>
  <si>
    <t>FELIPE</t>
  </si>
  <si>
    <t>EDUARDO</t>
  </si>
  <si>
    <t>ISABEL</t>
  </si>
  <si>
    <t>MEDINA</t>
  </si>
  <si>
    <t>DANIEL</t>
  </si>
  <si>
    <t>ANGELA</t>
  </si>
  <si>
    <t>MARY</t>
  </si>
  <si>
    <t>OTONIEL</t>
  </si>
  <si>
    <t>NIDIA</t>
  </si>
  <si>
    <t>GUEVARA</t>
  </si>
  <si>
    <t>DEL PILAR</t>
  </si>
  <si>
    <t>LUIS</t>
  </si>
  <si>
    <t>ARNULFO</t>
  </si>
  <si>
    <t>RUIZ</t>
  </si>
  <si>
    <t>LIBIA</t>
  </si>
  <si>
    <t>GLORIA</t>
  </si>
  <si>
    <t>ESTELA</t>
  </si>
  <si>
    <t>ANTONIA</t>
  </si>
  <si>
    <t>BEATRIZ</t>
  </si>
  <si>
    <t>GUTIERREZ</t>
  </si>
  <si>
    <t>DORA</t>
  </si>
  <si>
    <t>LILIA</t>
  </si>
  <si>
    <t>FLORES</t>
  </si>
  <si>
    <t>CECILIA</t>
  </si>
  <si>
    <t>ORTEGA</t>
  </si>
  <si>
    <t>MARTINEZ</t>
  </si>
  <si>
    <t>ROBERTO</t>
  </si>
  <si>
    <t>CASTILLO</t>
  </si>
  <si>
    <t>SANTOS</t>
  </si>
  <si>
    <t>HERNANDO</t>
  </si>
  <si>
    <t>RUBEN</t>
  </si>
  <si>
    <t>VEGA</t>
  </si>
  <si>
    <t>ALFREDO</t>
  </si>
  <si>
    <t>JORGE</t>
  </si>
  <si>
    <t>RIGOBERTO</t>
  </si>
  <si>
    <t>ENCUESTA VÁLIDA</t>
  </si>
  <si>
    <t>INTRADOMICILIARIA</t>
  </si>
  <si>
    <t>VALOR INTRADOMICILIARIA AJUSTADO AL TOPE</t>
  </si>
  <si>
    <t>DOMICILIARIA</t>
  </si>
  <si>
    <t>VALOR DOMICILIARIA AJUSTADO AL TOPE</t>
  </si>
  <si>
    <t>VALOR TOTAL DE LA INTERVENCIÓN</t>
  </si>
  <si>
    <t>INTERVENCIÓN?</t>
  </si>
  <si>
    <t>Lavamanos</t>
  </si>
  <si>
    <t>Ducha</t>
  </si>
  <si>
    <t>Inodoro</t>
  </si>
  <si>
    <t>Lavaplatos</t>
  </si>
  <si>
    <t>Lavadero</t>
  </si>
  <si>
    <t>Tanque</t>
  </si>
  <si>
    <t>Caja 40X40</t>
  </si>
  <si>
    <t>Unidad sanitaria</t>
  </si>
  <si>
    <t>Adecuación</t>
  </si>
  <si>
    <t>Intradom de acueducto</t>
  </si>
  <si>
    <t>Intrad de alcantarillado</t>
  </si>
  <si>
    <t>No. INTERVENCIONES</t>
  </si>
  <si>
    <t>VALOR INTRADOMICILIARIA</t>
  </si>
  <si>
    <t>Acometida Acue</t>
  </si>
  <si>
    <t>Acometida  Alcant</t>
  </si>
  <si>
    <t>Medidor</t>
  </si>
  <si>
    <t>Caja 60X60</t>
  </si>
  <si>
    <t>VALOR DOMICILIARIA</t>
  </si>
  <si>
    <t>Intervención Domiciliaria?</t>
  </si>
  <si>
    <t xml:space="preserve">Validación estructural </t>
  </si>
  <si>
    <t>Por vivienda potencial</t>
  </si>
  <si>
    <t>AIU</t>
  </si>
  <si>
    <t>AIU+IVA/UT</t>
  </si>
  <si>
    <t>V. TOTAL</t>
  </si>
  <si>
    <t>Diagnóstico</t>
  </si>
  <si>
    <t>Red principal alcant</t>
  </si>
  <si>
    <t>Adecuación al 50%</t>
  </si>
  <si>
    <t>Dom Alcantarillado</t>
  </si>
  <si>
    <t>Dom Acueducto</t>
  </si>
  <si>
    <t>Micromedidor</t>
  </si>
  <si>
    <t>INTRADOMICILIARIAS</t>
  </si>
  <si>
    <t>DOMICILIARIAS</t>
  </si>
  <si>
    <t>Cantidad de intervenciones por vivienda</t>
  </si>
  <si>
    <t>Valor promedio intradomiciliaria</t>
  </si>
  <si>
    <t>Número Intervenciones Identificadas</t>
  </si>
  <si>
    <t>Costo total por No. de intervenciones</t>
  </si>
  <si>
    <t>Número de intervenciones identificadas</t>
  </si>
  <si>
    <t>Costo de conexiones domiciliarias</t>
  </si>
  <si>
    <t xml:space="preserve">Valor promedio domiciliaria </t>
  </si>
  <si>
    <t xml:space="preserve">Encuestas no válidas </t>
  </si>
  <si>
    <t>Ninguna Intervención</t>
  </si>
  <si>
    <t>Solo Intradomiciliarias</t>
  </si>
  <si>
    <t>1 (Una) Intervención</t>
  </si>
  <si>
    <t>2 (Dos) Intervenciones</t>
  </si>
  <si>
    <t>3 (Tres) Intervenciones</t>
  </si>
  <si>
    <t xml:space="preserve">4 (Cuatro) Intervenciones </t>
  </si>
  <si>
    <t>5 (Cinco) Intervenciones</t>
  </si>
  <si>
    <t>TOTAL</t>
  </si>
  <si>
    <t>Total General de Encuestas</t>
  </si>
  <si>
    <t xml:space="preserve">No. de viviendas con necesidades identificadas </t>
  </si>
  <si>
    <t>Validación de diseños NSR 2010</t>
  </si>
  <si>
    <t>Diagnóstico, concertación y planeación de intervenciones</t>
  </si>
  <si>
    <t>Valor necesidades identificadas</t>
  </si>
  <si>
    <t xml:space="preserve">Valor Total de las Necesidades Identificadas </t>
  </si>
  <si>
    <t>Interventoría (12%)</t>
  </si>
  <si>
    <t>Total proyecto (Obra e Interventoría)</t>
  </si>
  <si>
    <t>Valor promedio a invertir por vivienda</t>
  </si>
  <si>
    <t>CONCATENAR DIRECCIÓN</t>
  </si>
  <si>
    <t>VERIFICAR DIRECCIÓN</t>
  </si>
  <si>
    <t>No. encuestas válidas</t>
  </si>
  <si>
    <t>PEDRO</t>
  </si>
  <si>
    <t>CARLOS</t>
  </si>
  <si>
    <t>SUAREZ</t>
  </si>
  <si>
    <t>MIGUEL</t>
  </si>
  <si>
    <t>CLAUDIA</t>
  </si>
  <si>
    <t>STELLA</t>
  </si>
  <si>
    <t>BLANCA</t>
  </si>
  <si>
    <t>LEONOR</t>
  </si>
  <si>
    <t>GUSTAVO</t>
  </si>
  <si>
    <t>ALBERTO</t>
  </si>
  <si>
    <t>PAULA</t>
  </si>
  <si>
    <t>MARCELA</t>
  </si>
  <si>
    <t>JESUS</t>
  </si>
  <si>
    <t>MOISES</t>
  </si>
  <si>
    <t>VICTORIA</t>
  </si>
  <si>
    <t>MARTA</t>
  </si>
  <si>
    <t xml:space="preserve">JUAN </t>
  </si>
  <si>
    <t>MENDOZA</t>
  </si>
  <si>
    <t>DIANA</t>
  </si>
  <si>
    <t xml:space="preserve">NO </t>
  </si>
  <si>
    <t>MOLINA</t>
  </si>
  <si>
    <t>LOPEZ</t>
  </si>
  <si>
    <t>ENRRIQUE</t>
  </si>
  <si>
    <t>OLGA</t>
  </si>
  <si>
    <t>MORENO</t>
  </si>
  <si>
    <t>ORTIZ</t>
  </si>
  <si>
    <t>ANGEL</t>
  </si>
  <si>
    <t>LUCIA</t>
  </si>
  <si>
    <t xml:space="preserve">LUZ </t>
  </si>
  <si>
    <t xml:space="preserve">OBRA GRIS </t>
  </si>
  <si>
    <t xml:space="preserve">LUIS </t>
  </si>
  <si>
    <t xml:space="preserve">ANTONIO </t>
  </si>
  <si>
    <t>Tarjeta identida</t>
  </si>
  <si>
    <t>DARIO</t>
  </si>
  <si>
    <t>PEREZ</t>
  </si>
  <si>
    <t xml:space="preserve">JOSE </t>
  </si>
  <si>
    <t xml:space="preserve">GUZMAN </t>
  </si>
  <si>
    <t xml:space="preserve">MARIA </t>
  </si>
  <si>
    <t>ESCOBAR</t>
  </si>
  <si>
    <t>YESICA</t>
  </si>
  <si>
    <t>JULIO</t>
  </si>
  <si>
    <t>ALVARES</t>
  </si>
  <si>
    <t>FLOREZ</t>
  </si>
  <si>
    <t>DE JESUS</t>
  </si>
  <si>
    <t>REYES</t>
  </si>
  <si>
    <t>HENRY</t>
  </si>
  <si>
    <t>HUMBERTO</t>
  </si>
  <si>
    <t>ROMERO</t>
  </si>
  <si>
    <t>TATIANA</t>
  </si>
  <si>
    <t>ELVIRA</t>
  </si>
  <si>
    <t>LINA</t>
  </si>
  <si>
    <t xml:space="preserve">MARTHA </t>
  </si>
  <si>
    <t>MIRIAN</t>
  </si>
  <si>
    <t>MANUEL</t>
  </si>
  <si>
    <t>VICTOR</t>
  </si>
  <si>
    <t>ALFONSO</t>
  </si>
  <si>
    <t>VELASQUEZ</t>
  </si>
  <si>
    <t>SIERRA</t>
  </si>
  <si>
    <t>ESTEBAN</t>
  </si>
  <si>
    <t>RAMIRO</t>
  </si>
  <si>
    <t>No. de encuestas No válidas</t>
  </si>
  <si>
    <t>TOPE INTRADOM</t>
  </si>
  <si>
    <t>TOPE DOM</t>
  </si>
  <si>
    <t>Etiquetas de fila</t>
  </si>
  <si>
    <t>Total general</t>
  </si>
  <si>
    <t>17 metros</t>
  </si>
  <si>
    <t>8 metros</t>
  </si>
  <si>
    <t>Estructura para tanque</t>
  </si>
  <si>
    <t>PVC</t>
  </si>
  <si>
    <t xml:space="preserve">DIAZ </t>
  </si>
  <si>
    <t>DURANGO</t>
  </si>
  <si>
    <t>DOMINGA</t>
  </si>
  <si>
    <t>GUZMAN</t>
  </si>
  <si>
    <t>ATILANO</t>
  </si>
  <si>
    <t>LIGIA</t>
  </si>
  <si>
    <t>HERENCIA</t>
  </si>
  <si>
    <t>PADILLA</t>
  </si>
  <si>
    <t>ESPITIA</t>
  </si>
  <si>
    <t>ENRIQUE</t>
  </si>
  <si>
    <t>FELIX</t>
  </si>
  <si>
    <t>HOYOS</t>
  </si>
  <si>
    <t>ELENA</t>
  </si>
  <si>
    <t>OQUENDO</t>
  </si>
  <si>
    <t>GALLEGO</t>
  </si>
  <si>
    <t>SUSANA</t>
  </si>
  <si>
    <t>REINALDO</t>
  </si>
  <si>
    <t>CRESPO</t>
  </si>
  <si>
    <t>COGOLLO</t>
  </si>
  <si>
    <t>NINFA</t>
  </si>
  <si>
    <t>CONDE</t>
  </si>
  <si>
    <t xml:space="preserve">JUANA </t>
  </si>
  <si>
    <t>BERNABE</t>
  </si>
  <si>
    <t>CHICA</t>
  </si>
  <si>
    <t>ROSARIO</t>
  </si>
  <si>
    <t>MARGOTH</t>
  </si>
  <si>
    <t>JULIA</t>
  </si>
  <si>
    <t>ESTHER</t>
  </si>
  <si>
    <t>ELIECER</t>
  </si>
  <si>
    <t>EVER</t>
  </si>
  <si>
    <t>MEJIA</t>
  </si>
  <si>
    <t>AVILES</t>
  </si>
  <si>
    <t>NOEL</t>
  </si>
  <si>
    <t xml:space="preserve">NO TIENE </t>
  </si>
  <si>
    <t>CORREA</t>
  </si>
  <si>
    <t>GONZALEZ</t>
  </si>
  <si>
    <t>BERTILDA</t>
  </si>
  <si>
    <t>GREGORIO</t>
  </si>
  <si>
    <t>JUANA</t>
  </si>
  <si>
    <t>MONTES</t>
  </si>
  <si>
    <t xml:space="preserve">PEREZ </t>
  </si>
  <si>
    <t>FAMILIAR</t>
  </si>
  <si>
    <t>DEL SOCORRO</t>
  </si>
  <si>
    <t>GUERRA</t>
  </si>
  <si>
    <t>MESTRA</t>
  </si>
  <si>
    <t>NISPERUZA</t>
  </si>
  <si>
    <t>ADOLFO</t>
  </si>
  <si>
    <t>ROSMIRA</t>
  </si>
  <si>
    <t>BUELVAS</t>
  </si>
  <si>
    <t xml:space="preserve">MORALES </t>
  </si>
  <si>
    <t xml:space="preserve">ANA </t>
  </si>
  <si>
    <t xml:space="preserve">HERNANDEZ </t>
  </si>
  <si>
    <t>ALICIA</t>
  </si>
  <si>
    <t xml:space="preserve">ENRIQUE </t>
  </si>
  <si>
    <t xml:space="preserve">DEL CARMEN </t>
  </si>
  <si>
    <t xml:space="preserve">FRANCISCO </t>
  </si>
  <si>
    <t xml:space="preserve">MANUEL </t>
  </si>
  <si>
    <t>RAUL</t>
  </si>
  <si>
    <t xml:space="preserve">DAVID </t>
  </si>
  <si>
    <t>AMADO</t>
  </si>
  <si>
    <t>IVO</t>
  </si>
  <si>
    <t>FUENTES</t>
  </si>
  <si>
    <t>ANDREA</t>
  </si>
  <si>
    <t>SILVIA</t>
  </si>
  <si>
    <t>OSCAR</t>
  </si>
  <si>
    <t>EDWIN</t>
  </si>
  <si>
    <t>MABEL</t>
  </si>
  <si>
    <t>ALINA</t>
  </si>
  <si>
    <t>BORJA</t>
  </si>
  <si>
    <t>CARRASQUILLA</t>
  </si>
  <si>
    <t>GLADYS</t>
  </si>
  <si>
    <t>IBAÑEZ</t>
  </si>
  <si>
    <t>BENITEZ</t>
  </si>
  <si>
    <t>NEL</t>
  </si>
  <si>
    <t>RODRIGO</t>
  </si>
  <si>
    <t>NEIDA</t>
  </si>
  <si>
    <t xml:space="preserve">SANCHEZ </t>
  </si>
  <si>
    <t xml:space="preserve">ROSA </t>
  </si>
  <si>
    <t>SERGIO</t>
  </si>
  <si>
    <t xml:space="preserve">ANDRES </t>
  </si>
  <si>
    <t xml:space="preserve">CONDE </t>
  </si>
  <si>
    <t>VERGARA</t>
  </si>
  <si>
    <t>VASQUEZ</t>
  </si>
  <si>
    <t>IRENE</t>
  </si>
  <si>
    <t>EDER</t>
  </si>
  <si>
    <t>MIRANDA</t>
  </si>
  <si>
    <t xml:space="preserve">OBRA NEGRA </t>
  </si>
  <si>
    <t>MARQUEZ</t>
  </si>
  <si>
    <t>MORA</t>
  </si>
  <si>
    <t>ALVAREZ</t>
  </si>
  <si>
    <t>GALEANO</t>
  </si>
  <si>
    <t xml:space="preserve">LOPEZ </t>
  </si>
  <si>
    <t xml:space="preserve">ANGELA </t>
  </si>
  <si>
    <t>DAIRO</t>
  </si>
  <si>
    <t xml:space="preserve">RUIZ </t>
  </si>
  <si>
    <t xml:space="preserve">BOLAÑOS </t>
  </si>
  <si>
    <t xml:space="preserve">CARMEN </t>
  </si>
  <si>
    <t>GREGORIA</t>
  </si>
  <si>
    <t>EL BAÑO NO TIENE PUERTA</t>
  </si>
  <si>
    <t xml:space="preserve">GONZALEZ </t>
  </si>
  <si>
    <t>SOFIA</t>
  </si>
  <si>
    <t>BARBOSA</t>
  </si>
  <si>
    <t>Cuenta de VALOR TOTAL DE LA INTERVENCIÓN</t>
  </si>
  <si>
    <t>Increm 2018</t>
  </si>
  <si>
    <t>Red principal acued</t>
  </si>
  <si>
    <t>Unidad Sanitaria con placa para tanque</t>
  </si>
  <si>
    <t>Unidad Sanitaria con cubierta en teja</t>
  </si>
  <si>
    <t>6 m de tubería</t>
  </si>
  <si>
    <t>INCREM 3.5%</t>
  </si>
  <si>
    <t>COSTOS DE TIPOLOGÍAS SEGÚN ESTUDIO DE MERCADO REALIZADO POR FONADE PARA PROYECTOS EJECUTADOS EN 2017</t>
  </si>
  <si>
    <t>COSTO DIRECTO</t>
  </si>
  <si>
    <t>ITEM</t>
  </si>
  <si>
    <t xml:space="preserve">OASIS </t>
  </si>
  <si>
    <t>AULLON</t>
  </si>
  <si>
    <t>CALDERON</t>
  </si>
  <si>
    <t xml:space="preserve">EL BAÑO NO TIENE PUERTA LA VIVIENDA CUENTA CON TODO NO TIENE TELEFONO  </t>
  </si>
  <si>
    <t>NORMAL - BUENA</t>
  </si>
  <si>
    <t>TIENE AGUA LAS 24 HORAS</t>
  </si>
  <si>
    <t>TILANO</t>
  </si>
  <si>
    <t xml:space="preserve">RAMIREZ </t>
  </si>
  <si>
    <t>SHIRLEY</t>
  </si>
  <si>
    <t>YADIRA</t>
  </si>
  <si>
    <t>CAPERA</t>
  </si>
  <si>
    <t>SEDEÑO</t>
  </si>
  <si>
    <t xml:space="preserve">ROBINSON </t>
  </si>
  <si>
    <t xml:space="preserve">EL BAÑO NO CUENTA CON PUERTA NO TIENE LAVAMANOS ,LAVAPLATOS </t>
  </si>
  <si>
    <t>BUSTAMANTE</t>
  </si>
  <si>
    <t>ARACELY</t>
  </si>
  <si>
    <t>BARRERO</t>
  </si>
  <si>
    <t>ORTUA</t>
  </si>
  <si>
    <t>NO TIENE INODORO, NO TIENE LAVAMANOS, NO TIENE LAVAPLATOS Y NO TIENE DUCHA</t>
  </si>
  <si>
    <t>MAYA</t>
  </si>
  <si>
    <t>QUIROZ</t>
  </si>
  <si>
    <t>SERAFIN</t>
  </si>
  <si>
    <t>MONTOYA</t>
  </si>
  <si>
    <t>MADELEINE</t>
  </si>
  <si>
    <t xml:space="preserve">EL BAÑO NO TIENE PUERTA . EL SEÑOR NO PRESENTA EL DOCUMENTO DE SU ESPOSA </t>
  </si>
  <si>
    <t>INTERMITENTE</t>
  </si>
  <si>
    <t>PALACIOS</t>
  </si>
  <si>
    <t>MOSQUERA</t>
  </si>
  <si>
    <t>NO TIENE PUERTA EL BAÑO</t>
  </si>
  <si>
    <t xml:space="preserve">SAN MARTIN </t>
  </si>
  <si>
    <t>DAZA</t>
  </si>
  <si>
    <t>OSPINA</t>
  </si>
  <si>
    <t xml:space="preserve">RIOS </t>
  </si>
  <si>
    <t>VARGAS</t>
  </si>
  <si>
    <t>YIMY</t>
  </si>
  <si>
    <t>ANDRES</t>
  </si>
  <si>
    <t xml:space="preserve">LA CASA SE ENCUENTRA EN BUEN ESTADO. NO SE SABE EL DOCUMENTO DEL ESPOSO </t>
  </si>
  <si>
    <t>NUEVO MILENIO</t>
  </si>
  <si>
    <t xml:space="preserve">SUAREZ </t>
  </si>
  <si>
    <t>ARAQUE</t>
  </si>
  <si>
    <t>FRAN</t>
  </si>
  <si>
    <t xml:space="preserve">DE JESUS </t>
  </si>
  <si>
    <t xml:space="preserve">LA VIVIENDA NO CUENTA CON: TAPA DEL TANQUE DEL BAÑO,LAVAPLATOS,LAVAMANOS Y NO TIENE CELULAR </t>
  </si>
  <si>
    <t xml:space="preserve">NUEVO HORIZONTE </t>
  </si>
  <si>
    <t>CARDONA</t>
  </si>
  <si>
    <t xml:space="preserve">LA SEÑORA NO ENCUENTRA LA CARPETA DEL FOLIO. EL BAÑO NO TIENE PUERTA, NO LE COBRAN ALCANTARILLADO </t>
  </si>
  <si>
    <t xml:space="preserve">FLORES </t>
  </si>
  <si>
    <t>HERMINIA</t>
  </si>
  <si>
    <t xml:space="preserve">LA CASA SE ENCUENTRA EN BUEN ESTADO. NO PAGA ALCANTARILLADO </t>
  </si>
  <si>
    <t>JARAMILLO</t>
  </si>
  <si>
    <t>QUENELMA</t>
  </si>
  <si>
    <t>VIVIANA</t>
  </si>
  <si>
    <t>MONSALVE</t>
  </si>
  <si>
    <t>HENAO</t>
  </si>
  <si>
    <t>LA CASA NO CUENTA CON LAVAMANOS, LAVAPLATOS</t>
  </si>
  <si>
    <t>DELGADO</t>
  </si>
  <si>
    <t>JHONY</t>
  </si>
  <si>
    <t>ALEXANDER</t>
  </si>
  <si>
    <t>LA CASA SE ENCUENTRA EN BUEN ESTADO, NO PAGA ALCANTARILLADO</t>
  </si>
  <si>
    <t xml:space="preserve">ESPERANZA </t>
  </si>
  <si>
    <t>ECHAVARRIA</t>
  </si>
  <si>
    <t>LA VIVIENDA NO CUENTA CON LAVAMANOS,LAVADERO .LA SEÑORA NO SE SABE EL NUMERODE CEDULA DEL ESPOSO, NO PAGA ALCANTARILLADO, NO DIO EL NOMBRE DEL CONTRARO DE LA CASA NI EL VALOR DEL ARRIENDO</t>
  </si>
  <si>
    <t>DONATO</t>
  </si>
  <si>
    <t>ARELIS</t>
  </si>
  <si>
    <t>ORREGO</t>
  </si>
  <si>
    <t>ORLANDO</t>
  </si>
  <si>
    <t>LA VIVIENDA CUENTA CON TODO</t>
  </si>
  <si>
    <t>MONRROY</t>
  </si>
  <si>
    <t>LA VIVIENDA NO CUENTA CON: LAVAMANOS, LAVADERO</t>
  </si>
  <si>
    <t>GAVIRIA</t>
  </si>
  <si>
    <t>CONSUELO</t>
  </si>
  <si>
    <t>NO CUENTA CON LAVAMANOS. LA SEÑORA NO ENCONTRO LA CARPETA DE RED UNIDOS PARA EL NUMERO DEL FOLIO</t>
  </si>
  <si>
    <t>MARULANDA</t>
  </si>
  <si>
    <t>OSORIO</t>
  </si>
  <si>
    <t>VILLAMIN</t>
  </si>
  <si>
    <t xml:space="preserve">SALDARIAGA </t>
  </si>
  <si>
    <t>ALONZO</t>
  </si>
  <si>
    <t>LA SEÑORA ESTA EN FAMILIA EN ACCION PERO NO ENCONTRO LA CARPETA PARA EL NUMERO DEL FOLIO</t>
  </si>
  <si>
    <t xml:space="preserve">SALAS </t>
  </si>
  <si>
    <t>FAJARDO</t>
  </si>
  <si>
    <t>MAYERLY</t>
  </si>
  <si>
    <t xml:space="preserve">LA VIVIENDA NO TIEN LAVAPLATOS. EL SEÑOR NO ME ENTREGO EL RECIBO DEL AGUA EL SEÑOR NO PRESENTA EL DOCUMENTO DE LA ESPOSA </t>
  </si>
  <si>
    <t>URREGO</t>
  </si>
  <si>
    <t xml:space="preserve">VELASQUEZ </t>
  </si>
  <si>
    <t>ROSAURA</t>
  </si>
  <si>
    <t xml:space="preserve">GIRALDO </t>
  </si>
  <si>
    <t xml:space="preserve">LA VIVIENDA SE ENCUENTRA EN BUEN ESTADO. LA SEÑORA NO PRESENTA RECIBO DEL AGUA </t>
  </si>
  <si>
    <t>SEPULVEDA</t>
  </si>
  <si>
    <t xml:space="preserve">LA VIVIENDA NO CUENTA CON :LAVAPLATOS Y LAVAMANOS </t>
  </si>
  <si>
    <t>PATIO BONITO</t>
  </si>
  <si>
    <t>MUÑOZ</t>
  </si>
  <si>
    <t>AURA</t>
  </si>
  <si>
    <t xml:space="preserve">LA VIVIENDA SE ENCUENTRA EN BUEN ESTADO. LA SEÑORA NO ME PRESENTO EL RECOBO DEL AGUA </t>
  </si>
  <si>
    <t>VILLA</t>
  </si>
  <si>
    <t xml:space="preserve">LA VIVIENDA NO CUENTA CON LAVAMANOS </t>
  </si>
  <si>
    <t>JOHN</t>
  </si>
  <si>
    <t>FREDY</t>
  </si>
  <si>
    <t>VALENCIA</t>
  </si>
  <si>
    <t>ARIAS</t>
  </si>
  <si>
    <t xml:space="preserve">LEIDY </t>
  </si>
  <si>
    <t>JOHANA</t>
  </si>
  <si>
    <t>LA CASA ESTA EN BUEN ESTADO</t>
  </si>
  <si>
    <t>ANGARITA</t>
  </si>
  <si>
    <t xml:space="preserve">DE ECHAVARRIA </t>
  </si>
  <si>
    <t>FLORINDA</t>
  </si>
  <si>
    <t>NO TIENE LAVADERO, NO TIENE LAVAPLATOS. LA SEÑORA NO FIRMA</t>
  </si>
  <si>
    <t>RODRIGUEZ</t>
  </si>
  <si>
    <t>QUICENO</t>
  </si>
  <si>
    <t xml:space="preserve">LA CASA SE ENCUENTRA EN BUEN ESTADO </t>
  </si>
  <si>
    <t>LOAIZA</t>
  </si>
  <si>
    <t>PRADO</t>
  </si>
  <si>
    <t>DUBAN</t>
  </si>
  <si>
    <t>LA VIVIENDA NO CUENTA CON LAVADERO</t>
  </si>
  <si>
    <t>GAÑAN</t>
  </si>
  <si>
    <t>ZEA</t>
  </si>
  <si>
    <t>REINSON</t>
  </si>
  <si>
    <t>ESNEIDER</t>
  </si>
  <si>
    <t>GIL</t>
  </si>
  <si>
    <t>GUSMAN</t>
  </si>
  <si>
    <t>SORELLY</t>
  </si>
  <si>
    <t>LA CASA NO CUENTA LAVAMANOS Y LA VIVIENDA NO CUENTA CON RED UNIDOS</t>
  </si>
  <si>
    <t>DE MORENO</t>
  </si>
  <si>
    <t>CRUZ</t>
  </si>
  <si>
    <t>NO TIENE LAVAPLATOS, NO TIENE LAVAMANOS. NO FIRMA LA JEFA DEL HOGAR</t>
  </si>
  <si>
    <t>TABARES</t>
  </si>
  <si>
    <t>ECHEVERRI</t>
  </si>
  <si>
    <t>LA VIVIENDA NO CUENTA CON LAVAMANOS, EL BAÑO NO CUENTA CON PUERTA</t>
  </si>
  <si>
    <t>SERNA</t>
  </si>
  <si>
    <t>ALPIDIA</t>
  </si>
  <si>
    <t>LA VIVIENDA NO CUENTA CON LAVADERO Y EL BAÑO NO TIENE PUERTA</t>
  </si>
  <si>
    <t>RINCON</t>
  </si>
  <si>
    <t>NELLY</t>
  </si>
  <si>
    <t xml:space="preserve">LA VIVIENDA CUENTA CON SANITARIO SIN TANQUE, NO TIENE LAVAPLATOS, NO TIENE LAVADERO, LAVAMANOS </t>
  </si>
  <si>
    <t>JIMENEZ</t>
  </si>
  <si>
    <t>CAMILA</t>
  </si>
  <si>
    <t>NEVER</t>
  </si>
  <si>
    <t>LA SEÑORA ESTA EN RED UNIDOS PERO NO ENCUENTRA LA CARPETA PARA EL NUMERO DEL FOLIO. LA SEÑORA NO ME PRESENTO EL RECIBO DEL AGUA</t>
  </si>
  <si>
    <t>TAHAMI</t>
  </si>
  <si>
    <t>PUERTA</t>
  </si>
  <si>
    <t>DEL JESUS</t>
  </si>
  <si>
    <t xml:space="preserve">EL BAÑO NO TIENE PUERTA NO TIENE LAVADERO, DUCHA Y LAVAMANOS </t>
  </si>
  <si>
    <t>AMARILES</t>
  </si>
  <si>
    <t>NO TIENE LAVADER, DUCHA, LAVAPLATOS, LAVAMANOS</t>
  </si>
  <si>
    <t>LOPERA</t>
  </si>
  <si>
    <t xml:space="preserve">LUISA </t>
  </si>
  <si>
    <t>FERNANDA</t>
  </si>
  <si>
    <t xml:space="preserve">LA VIVIENDA NO CUENTA CON:LAVAMANOS, LAVAPLATOS </t>
  </si>
  <si>
    <t>CINFUENTE</t>
  </si>
  <si>
    <t>EL SANITARIO NO CUENTA CON TANQUE,NO TIENE PUERTA, EL LAVADERO ES UNA PIEDRA, NO TIENE DUCHA, CANECA, RECIBE EL AGUA DE UNA VECINA</t>
  </si>
  <si>
    <t>RECIBE VECINOS</t>
  </si>
  <si>
    <t>BAJA</t>
  </si>
  <si>
    <t>USME</t>
  </si>
  <si>
    <t xml:space="preserve">CLARA </t>
  </si>
  <si>
    <t>OFELIA</t>
  </si>
  <si>
    <t xml:space="preserve">LAQ DUCHA ES UN TUBO. EL TANQUE DEL SANITARIO NO SIRVE EL PISO DE LA VIVIENDA ES EN GRIETAS,NO COBRAN ALCANTARILLADO </t>
  </si>
  <si>
    <t>EDUAR</t>
  </si>
  <si>
    <t xml:space="preserve">NUÑEZ </t>
  </si>
  <si>
    <t>SMITH</t>
  </si>
  <si>
    <t>LA DUCHA ES UNA LLAVES TERMINAL, NO CUENTA CON EL TANQUE EL SANITARIO, NO TIENE PUERTA EL BAÑO, LA COCINA EN LA MISMA HABITACION, NO TIENE LAVAPLATOS, LAVAMANOS, LAVADERO</t>
  </si>
  <si>
    <t>VALDEZ</t>
  </si>
  <si>
    <t>ELSA</t>
  </si>
  <si>
    <t>PIEDAD</t>
  </si>
  <si>
    <t>EL SANITARIO SE ENCUNTRA EN UN MAL ESTADO ,LA DUCHA ES UN TUBO, NO POSEE PUERTA,NO TIENE LAVAPLATOS, LAVAMANOS Y LAVADERO</t>
  </si>
  <si>
    <t>LUDINIA</t>
  </si>
  <si>
    <t xml:space="preserve">NO TIENE LAVAMANOS, LAVAPLATOS, NO FUNCIONA EL INODORO POARTIDO,NO FUNCIONA EL LAVADERO </t>
  </si>
  <si>
    <t>BARON</t>
  </si>
  <si>
    <t>EXPEDITO</t>
  </si>
  <si>
    <t>SANITARIO NO CUENTA CON TANQUE, ESTA EN MAL ESTADO,LA DUCHA ES TUBO, NO TIENE LAVADERO, EL BAÑO NO POSEE PUERTA</t>
  </si>
  <si>
    <t>CORTES</t>
  </si>
  <si>
    <t>ABIGAIL</t>
  </si>
  <si>
    <t xml:space="preserve">NO TIENE PUERTA LOS BAÑOS </t>
  </si>
  <si>
    <t>SALDARRIAGA</t>
  </si>
  <si>
    <t>IDARRAGA</t>
  </si>
  <si>
    <t>HORACIO</t>
  </si>
  <si>
    <t>VIRGELINA</t>
  </si>
  <si>
    <t>NO TIENE LAVAPLATOS, NO TIENE LAVAMANOS</t>
  </si>
  <si>
    <t>ACEVEDO</t>
  </si>
  <si>
    <t>EMILSE</t>
  </si>
  <si>
    <t>SE ENCUENTRA EN BUEN ESTADO</t>
  </si>
  <si>
    <t xml:space="preserve">BLANCA </t>
  </si>
  <si>
    <t>OLIVA</t>
  </si>
  <si>
    <t xml:space="preserve">EL TANQUE DEL INODORO NO FUNCIONA, NO TIENE LAVAPLATOS, NO TIENE LAVAMANOS </t>
  </si>
  <si>
    <t>TOBON</t>
  </si>
  <si>
    <t xml:space="preserve">PATRICIA </t>
  </si>
  <si>
    <t>ROJO</t>
  </si>
  <si>
    <t>INODORO NO LE FUNCIONA EL TANQUE, NO TIENE LAVADERO</t>
  </si>
  <si>
    <t>USUGA</t>
  </si>
  <si>
    <t>SALAZAR</t>
  </si>
  <si>
    <t>RESTREPO</t>
  </si>
  <si>
    <t>EMILIO</t>
  </si>
  <si>
    <t xml:space="preserve">NO TIENE LAVAPLATOS, NO TIENE PUERTA EL BAÑ, NO LE COBRAN ALCANTARILLADO </t>
  </si>
  <si>
    <t>ISMENIA</t>
  </si>
  <si>
    <t>LE FALTA LA PUERTA AL BAÑO</t>
  </si>
  <si>
    <t>URRUTIA</t>
  </si>
  <si>
    <t xml:space="preserve">WILLIAN </t>
  </si>
  <si>
    <t>NO TIENE LAVAMANOS,NO TIENE LAVAPLATOS, EL INODORO NO TIENE TANQUE</t>
  </si>
  <si>
    <t>DELLA</t>
  </si>
  <si>
    <t>BAÑO NO TIENE PUERTA,PATIO ES ESCUETO,NO TIENE ALCANTARILLADO, PATIO SE ADNEGA.NO LE COBRAN ALCANTARILLADO</t>
  </si>
  <si>
    <t>ROLDAN</t>
  </si>
  <si>
    <t>LOS BAÑOS NO TIENEN PUERTA, PATIO ES CUETO,NO TIENEN LAVAMANOS,EL PATIO SE ADNEGA,NO PAGA EL ALCANTARILLADO. NO FIRMA LA SEÑORA</t>
  </si>
  <si>
    <t xml:space="preserve">QUINTERO </t>
  </si>
  <si>
    <t>GIRALDO</t>
  </si>
  <si>
    <t>GARZO</t>
  </si>
  <si>
    <t>MUNERA</t>
  </si>
  <si>
    <t>PASTORA</t>
  </si>
  <si>
    <t>EL BAÑO NO TIENE PUERTA, LA COCINA NO TIENE SI NO EL MESON, NO TIENE LAVAMANOS, NO COBRAN ALCANTARILLADO</t>
  </si>
  <si>
    <t>CARMONA</t>
  </si>
  <si>
    <t>TANQUE INODORO MAL, LAVAMANOS MALO</t>
  </si>
  <si>
    <t>NANCY</t>
  </si>
  <si>
    <t>RUTH</t>
  </si>
  <si>
    <t>NO TIENE LAVAPLATOS, NO TIENE LAVADER, NO TIENE LAVAMANOS, EL INODORO NO TIENE TANQUE</t>
  </si>
  <si>
    <t>ALBA</t>
  </si>
  <si>
    <t xml:space="preserve">NO TIENE LAVAPLATOS, NO TIENE LAVAMANOS, LAVADERO ESTA EN MAL ESTADO, BAÑOS NO SEPARADOS </t>
  </si>
  <si>
    <t>TABERA</t>
  </si>
  <si>
    <t>TERESA</t>
  </si>
  <si>
    <t>LA CASA SE ENCUENTRA EN BUEN ESTADO</t>
  </si>
  <si>
    <t>CARRASCO</t>
  </si>
  <si>
    <t>MARIN</t>
  </si>
  <si>
    <t>EUCARIS</t>
  </si>
  <si>
    <t xml:space="preserve">EL TANQUE DEL INODORO PARTIDO, NO TIENE PUERTA EL BAÑO, NO POSEE NINGUN DOCUMENTO DE LA CASA </t>
  </si>
  <si>
    <t>YURLEY</t>
  </si>
  <si>
    <t>NO TIENE LAVADERO, NO TIENE LAVAPLATOS, NO TIENE LAVAMANOS, EL INODORO NO TIENE TANQUE</t>
  </si>
  <si>
    <t>SORAIMA</t>
  </si>
  <si>
    <t>VAHOS</t>
  </si>
  <si>
    <t>LA CASA NO CUENTA CON PATIO. LA SEÑORA NO PRESENTO EL RECIBO, LA CASA NO CUENTA CON LAVADERO. LA PERSONA MANIFIESTA QUE LLEVA UN AÑOVIVIENDO EN ESTA CASA, Y QUE HASTA HACE UNOS DIAS INDEPENDIZARON EL CONTADOR DEL AGUA CON LA DUEÑA DE LA CASA Y QUE NO SABE CUANTO LE VAN A COBRAR EL RECIBO DEL AGUA</t>
  </si>
  <si>
    <t>FABIAN</t>
  </si>
  <si>
    <t>LA CASA CUENTA CON DOS BAÑOS. EL SEÑOR MANIFIESTA QUE NO ESTA SEGURO SI AUN PERTENECE A RED UNIDOS</t>
  </si>
  <si>
    <t>MATILDE</t>
  </si>
  <si>
    <t>EL BAÑO NO TIENE ESPACIO SEPARADOS, ESTA CUBIERTO DE CORTINAS Y TABLAS, EL MESON ES DE TABLA, NO CUENTA CON LAVAMANOS, NO TIENE PATIO</t>
  </si>
  <si>
    <t>ZURELLA</t>
  </si>
  <si>
    <t>MESA</t>
  </si>
  <si>
    <t>EL BAÑO NO TIENE PUERT, EL SANITARIO NO TIENE TANQUE, NO TIENE DUCHA, NO TIENE LAVAMANOS,NO TIENE LAVAPLATOS,EL MESON ES DE TABLA, NO TIENE LAVADERO. CUENTA CON UNA PIEDRA</t>
  </si>
  <si>
    <t>DORIS</t>
  </si>
  <si>
    <t>ESTELLA</t>
  </si>
  <si>
    <t>LA CASA NO TIENE DUCHA, SE BAÑAN A COCADAS, EL SANITARIO NO TIENE TANQUE, NO TIENE LAVAMANOS, EL LAVADERO NO CUENTA CON GRIFO. LA CASA TIENE MESON DE TABLAS Y NO UENTA CON LAVAPLATOS , NO TIENE PATIO</t>
  </si>
  <si>
    <t>AGUDELO</t>
  </si>
  <si>
    <t>LA CASA NO TIENE LAVADERO, EL BAÑO NO TIENE PUERTA</t>
  </si>
  <si>
    <t>LILIANA</t>
  </si>
  <si>
    <t xml:space="preserve">LOS BAÑOS NO TIENE PUERTA, EN LA CASA HAY DOS SANITARIOS, A LOS SANITARIO LES FALTALA TAPA DEL SANITARIO, LA CASA NO TIENE LAVAMANOS </t>
  </si>
  <si>
    <t>NO SABE</t>
  </si>
  <si>
    <t>LIJIA</t>
  </si>
  <si>
    <t>LA CASA ESTA COMPLETA</t>
  </si>
  <si>
    <t xml:space="preserve">GALVIS </t>
  </si>
  <si>
    <t>TANIA</t>
  </si>
  <si>
    <t xml:space="preserve">LOS BAÑOS NO TIENE PUERTA, LA CASA CUENTA CON DOS BAÑOS, NO TIENE LAVADERO, LA SEÑORA NO SE SABE EL NUMERO DE CEDULA DEL CONYUGE </t>
  </si>
  <si>
    <t>LORENA</t>
  </si>
  <si>
    <t>DURAN</t>
  </si>
  <si>
    <t xml:space="preserve">LA CASA SE ENCUENTRA EN MUY BUEN ESTADO. LA SEÑORA NO SE SABE EL NUMERO DE CEDULA DEL CONYUGE. LA CASA NO TIEN PATIO </t>
  </si>
  <si>
    <t>FELIZZOLA</t>
  </si>
  <si>
    <t>ASTRID</t>
  </si>
  <si>
    <t>SORACA</t>
  </si>
  <si>
    <t>LA CASA NO TIENE PATIO, LA CASA NO TIENE LAVAMANOS</t>
  </si>
  <si>
    <t>AGUIRRE</t>
  </si>
  <si>
    <t>URIBE</t>
  </si>
  <si>
    <t xml:space="preserve">JHON </t>
  </si>
  <si>
    <t xml:space="preserve">WALTER </t>
  </si>
  <si>
    <t xml:space="preserve">LAS ACOMETIDAS DE ALCANTARILLADO FUE CONSTRUIDA POR ESTA COMUNIDAD, LA CASA NO TIENE LAVAMANOS </t>
  </si>
  <si>
    <t xml:space="preserve">SERNA </t>
  </si>
  <si>
    <t>ISAZA</t>
  </si>
  <si>
    <t>AURORA</t>
  </si>
  <si>
    <t xml:space="preserve">EL LAVADERO PRESENTA FILTRACION, EL LAVAMANOS TIENE LA GRIFERIA EN MAL ESTADO, EL SANITARIO TIENE TANQUE PERO NO FUNCIONA CORRECTAMENTE, LA CASA NO TIENE PATIO, EL BAÑO NO TIENE PUERTA </t>
  </si>
  <si>
    <t xml:space="preserve">ALTAMIRANDA </t>
  </si>
  <si>
    <t>LEIDY</t>
  </si>
  <si>
    <t xml:space="preserve">JHOANA </t>
  </si>
  <si>
    <t>LOS BAÑOS NO TIENE PUERTA. LA PERSONA NO ENTREGO EL RECIBO DEL AGUA</t>
  </si>
  <si>
    <t>CASTRILLON</t>
  </si>
  <si>
    <t>BARBARAN</t>
  </si>
  <si>
    <t xml:space="preserve">FLOR </t>
  </si>
  <si>
    <t>YOREDA</t>
  </si>
  <si>
    <t>MENA</t>
  </si>
  <si>
    <t>MILTON</t>
  </si>
  <si>
    <t>LA MITAD DE LA CASA ESTA ENBALDOSADA Y LA OTRA MITAD ESTA EN CEMENTO</t>
  </si>
  <si>
    <t>LA CASA NO TIENE LAVADERO, CUENTA CON UNA PIEDRA, NO TIENE DUCHA,INODORO SIN TANQUE , NO TIENE LAVAPLATOS, NO TIENE LAVAMANOS, EL MESON ES DE TABLAS, EL BAÑO NO TIENE ESPACIO SEPARADOS, ES ZINC Y PLASTICO</t>
  </si>
  <si>
    <t>PULGARIN</t>
  </si>
  <si>
    <t>CASTAÑO</t>
  </si>
  <si>
    <t>MIRTA</t>
  </si>
  <si>
    <t>LAS ACOMETIDAS DEL ALCANTARILLADO FUERON CONSTRUIDAS POR LOS HABITANTES DEL BARRIO UNIDOS. EL BAÑO NO TIENE PUERTA, NO TIENE LAVAPLATOS. LA CASA NO TIENE PATIO</t>
  </si>
  <si>
    <t>RUBIELA</t>
  </si>
  <si>
    <t xml:space="preserve">LA CASA ESTA EN MAL ESTADO, LAS PAREDES DEL FRENTE SON EN MATERIAL, ESTAN PEGADAS DE LAS PAREDES DE LOS VECINOS, LAS PAREDES DE ADENTRO SON DE TABLAS EN MUY MAL ESTADO. LOS BAÑOS NO TIENE PUERTA, NO CUENTA CON LAVAMANOS </t>
  </si>
  <si>
    <t>YULIZA</t>
  </si>
  <si>
    <t xml:space="preserve">DIEGO </t>
  </si>
  <si>
    <t xml:space="preserve">LA CASA NO TIENE PATIO, TIENE TAZA CAMPESINA Y LO BASEA CON BALDE, EL BAÑO NO TIENE PUERTA, NO TIENE LAVAMANOS,  EL TECHO DEL BAÑO ES DE TABLAS, NO SE SABE EL NUMERO DE CEDULA DEL MARIDO. NO TIENE DUCHA </t>
  </si>
  <si>
    <t>RAVE</t>
  </si>
  <si>
    <t xml:space="preserve">EL BAÑO NO TIENE PUERTA, LA CASA NO TIENE PATIO, LAS AGUAS NEGRAS VAN DIRECTAMENTE A UN CAÑO LA ACOMETIDA DEL ALCANTARILLADO FUE CONSTRUIDA POR ESTA PERSONA </t>
  </si>
  <si>
    <t xml:space="preserve">ORREGO </t>
  </si>
  <si>
    <t xml:space="preserve">EL BAÑO NO TIENE PUERTA, EL SANITARIO NO TIENE PUERTA, LA ACOMETIDA DEL ALCANTARILLADO FUE CONSTRUIDA POR ESTA PERSONA </t>
  </si>
  <si>
    <t xml:space="preserve">MARIANA </t>
  </si>
  <si>
    <t xml:space="preserve">LA ACOMETIDA DEL ALCANTARILLADO FUERON CONSTRUIDAS POR LA COMUNIDAD, EL SANITARIO TIENE TANQUE, PERO NO FUNCIONA Y NO TIENE TAPA EL SANITARIO, NO TIENE LAVAMANOS </t>
  </si>
  <si>
    <t>MENOS DE 1 HORA</t>
  </si>
  <si>
    <t xml:space="preserve">CARDONA </t>
  </si>
  <si>
    <t xml:space="preserve">NEONEL </t>
  </si>
  <si>
    <t xml:space="preserve">EL BAÑO ESTA DESCUBIERTO, ES DE TEJAS, DE ZINC, NO TIENE PUERTA,NO TIENE SANITARIO, CUENTA CON UNA TAZA CAMPESINA, NO TIENE DUCHA, NO TIENE LAVAMANOS , NO TIENE LAVAPLATOS. EL MESON ES DE TABLAS. LA ACOMETIDA DEL ALCANTARILLADO FUE CONSTRUIDA POR ESTA PERSONA </t>
  </si>
  <si>
    <t xml:space="preserve">BRIAEL </t>
  </si>
  <si>
    <t xml:space="preserve">NO TIENEPATIO, NO HAY LAVAMANOS,EL BAÑO NO TIENE PUERTA, LA ACOMETIDA DEL ALCANTARILLADO FUE CONSTRUIDA POR LA COMUNIDAD </t>
  </si>
  <si>
    <t>HIGINIO</t>
  </si>
  <si>
    <t xml:space="preserve">LA CASA NO TIENE PATIO, NI ESPACIOS ABIERTOS, EL BAÑO NO TIENE PUERTA </t>
  </si>
  <si>
    <t>LONDOÑO</t>
  </si>
  <si>
    <t xml:space="preserve">LA CASA NO TIENE PATIO, NI ESPACIO DESCUBIERTO, LA ACOMETIDA DEL ALCANTARILLADO FUE CONSTRUIDO POR ESTA PERSONA, LA CASA CUENTA CON DOS BAÑOS </t>
  </si>
  <si>
    <t xml:space="preserve">PALACIO </t>
  </si>
  <si>
    <t xml:space="preserve">NO TIENE ESPACIO SEPARADO DE BAÑO. CUENTA CON UNA TAZA CAMPESINA, NO TIENE DUCHA NI LAVAMANOS, EL LAVADERO NO TIENE TANQUE, LA COCINA  NO TIENE LAVAPLATOS Y EL MESON ES DE TABLAS . LA SEÑORA NO ESTA SEGURA SI TODAVIA PERTENECE A RED UNIDOS </t>
  </si>
  <si>
    <t xml:space="preserve">EL BAÑO NO TIENE PUERTA, NO TIENE LAVAMANOS, NO TIENE LAVAPLATOS </t>
  </si>
  <si>
    <t xml:space="preserve">DE LA MESA </t>
  </si>
  <si>
    <t xml:space="preserve">EL BAÑO TIENE MITAD HECHO EN CEMENTO Y LA OTRA MITAD ES DESCUBIERTA, NO TIENE PUERTA, TIENE SANITARIO CON TANQUE, PERO EL TANQUE NO FUNCIONA, ADEMAS EL SANITARIO ESTA QUEBRADO POR DENTRO. NO CUENTA CON LAVAMANOS NI LAVAPLATOS, LA ACOMETIDA DE ALCANTARILLADO FUE CONSTRUIDA POR ESTA FAMILIA, LA COSINA NO TIENE MESON ES DE TABLAS </t>
  </si>
  <si>
    <t>HOLGUIN</t>
  </si>
  <si>
    <t>ZAPATA</t>
  </si>
  <si>
    <t>YAZMIN</t>
  </si>
  <si>
    <t xml:space="preserve">VARON </t>
  </si>
  <si>
    <t xml:space="preserve">VARELA </t>
  </si>
  <si>
    <t>LEON</t>
  </si>
  <si>
    <t xml:space="preserve">LAS ACOMETIDAS FUERON CONSTRUIDAS POR ELLOS MISMOS, EL BAÑO ESTA LA MITAD DESCUBIERTO, EL SANITARIO NO TIENE TANQUE, NO TIENE LAVAMANOS </t>
  </si>
  <si>
    <t xml:space="preserve">AGUIRRE </t>
  </si>
  <si>
    <t xml:space="preserve">NO TIENE LAVAMANOS, MANIFIESTA QUE PERTENECE A RED UNIDOS, PERO NO ENCONTRO EL NUMERO DEL FOLIO. EL SANITARIO TIENE TANQUE PERO NO FUNCIONA  Y NO TIENE TAPA EL SANITARIO, EL BAÑO NO TIENE PUERTA, EL LAVADERO TIENE TANQUE PERO NO FUNCIONA, NO TIENE PATIO </t>
  </si>
  <si>
    <t>JAIMES</t>
  </si>
  <si>
    <t>FRANCIA</t>
  </si>
  <si>
    <t xml:space="preserve">ELENA </t>
  </si>
  <si>
    <t xml:space="preserve">LAS ACOMETIDAS DE ALCANTARILLADO FUERON CONSTRUIDAS POR ESTA PERSONA. EL BAÑO NO TIENE ESPACIOS SEPARADOS, TIENE LETRINA, EL LAVADERO ESTA MALO, NO TIENE TANQUE Y ESTA QUEBRADO, NO TIENE DUCHA, NO TIENE LAVAPLATOS, NO TIENE LAVAMANOS </t>
  </si>
  <si>
    <t>ARANGO</t>
  </si>
  <si>
    <t xml:space="preserve">IVAN </t>
  </si>
  <si>
    <t xml:space="preserve">LA ACOMETIDA DEL ALCANTARILLADO FUE CONSTRUIDA POR EL MISMO BARRIO. TIENE SANITARIO CON TANQUE PERO ESTA EN MAL ESTADO, EL TANQUE NO FUNCIONA, NO TIENE LAVADERO, ES UNA PIEDRA, NO TIENE LAVAMANOS, EL BAÑO ESTA MITAD DESCUBIERTO Y ES DE TEJA Y ZINC </t>
  </si>
  <si>
    <t xml:space="preserve">TAVARES  </t>
  </si>
  <si>
    <t xml:space="preserve">FERNANDO </t>
  </si>
  <si>
    <t>LA CASA NO CUENTA CON LAVAPLATOS, LA CASA NO CUENTA CON LAVADERO, POR Q LE FALTA EL TANQUE. EL SEÑOR NO TIENE CELULAR</t>
  </si>
  <si>
    <t>GABRIELA</t>
  </si>
  <si>
    <t>GAMBINDO</t>
  </si>
  <si>
    <t xml:space="preserve">DIANA </t>
  </si>
  <si>
    <t>SASA</t>
  </si>
  <si>
    <t>EUGENIA</t>
  </si>
  <si>
    <t xml:space="preserve">ENRRIQUE </t>
  </si>
  <si>
    <t>NUBIA</t>
  </si>
  <si>
    <t>ROMAÑA</t>
  </si>
  <si>
    <t xml:space="preserve">SONIA </t>
  </si>
  <si>
    <t xml:space="preserve">MARCELA </t>
  </si>
  <si>
    <t xml:space="preserve">EL SANITARIO LE FALTA LA TAPA Y NO BASEA, NO TIENE LAVAMANOS, NO CUENTA CON PATIO </t>
  </si>
  <si>
    <t>GAILON</t>
  </si>
  <si>
    <t>EUNISE</t>
  </si>
  <si>
    <t xml:space="preserve">LA CASA NO CUENTA CON LAVAMANOS, NI LAVAPLATOS, EL SANITARIO NO TIENE TANQUE, NI TAPA, NO TIENE LAVADERO, SOLO CUENTA CON UNA PIEDRA, NO TIENE DUCHA, SE BAÑAN CON UNA COCA. PERTENECE A RED UNIDOS PERO NO ENCONTRO LA FICHA PARA MIRAR EL NUMERO DEL FOLIO </t>
  </si>
  <si>
    <t>DANIELA</t>
  </si>
  <si>
    <t xml:space="preserve">MARIN </t>
  </si>
  <si>
    <t xml:space="preserve">PERTENECE A RED UNIDOS PERO NO ENCONTRO EL NUMERO DEL FOLIO, EL BAÑO NO CUENTA CON PUERTA, TIENE CORTINA , LA CASA NO CUENTA CON LAVAMANOS </t>
  </si>
  <si>
    <t>QUINTANA</t>
  </si>
  <si>
    <t>TAMAYO</t>
  </si>
  <si>
    <t xml:space="preserve">LA CASA NO CUENTA CON LAVAMANOS, EL BAÑO NO CUENTA CON PUERTA, EL BAÑO TIENE MITAD CONSTRUIDO </t>
  </si>
  <si>
    <t>MONCADA</t>
  </si>
  <si>
    <t xml:space="preserve">ZAPATA </t>
  </si>
  <si>
    <t xml:space="preserve">EL BAÑO NO TIENE PUERTA, NO CUENTA CON LAVAMANOS, EL MESON ES DE TABLAS, LA SEÑORA NO SE SABE EL NUMERO DE LA CEDULA DEL CONYUGE </t>
  </si>
  <si>
    <t>VALLADES</t>
  </si>
  <si>
    <t xml:space="preserve"> * EL BAÑO TIENE ESACIO SEPARADO, EL TECHO ES DE TABLONES Y NO TIENE PUERTA. LA CASA NO CUENTA CON LAVAMONOS,LA COCINA QUEDA EN EL PATIO, NO ESTA ENCERRADO PERO TIENE UN TECHO PEQUEÑO. LA SEÑORA NO CUENTA CON NUMERO DE FOLIO</t>
  </si>
  <si>
    <t>CASTAÑEDA</t>
  </si>
  <si>
    <t>TEREZA</t>
  </si>
  <si>
    <t xml:space="preserve">EL BAÑO NO TIENE PUERTA, EL SANITARIO NO FUNCIONA BIEN Y LE FALTA LA TAPA </t>
  </si>
  <si>
    <t>VALDERRAMA</t>
  </si>
  <si>
    <t>ROSALBA</t>
  </si>
  <si>
    <t xml:space="preserve">LOS BAÑOS NO TIENEN PUERTA, LA ACOMETIDA DE ALCANTARRILLADO FUE CONSTRUIDA POR EL MISMO BARRIO. </t>
  </si>
  <si>
    <t>ESPINOZA</t>
  </si>
  <si>
    <t>YULI</t>
  </si>
  <si>
    <t>VALECIA</t>
  </si>
  <si>
    <t>RICARDO</t>
  </si>
  <si>
    <t>* LA CASA NO CUENTA CON LAVAMANOS, NI DUCHA, EL SANITARIO LE FALATA LA TAPA Y NO FUNCIONA BIEN, EL LAVADERO ESTA DENTRO DEL BAÑO Y EL BAÑO ESTA MITAD EN MATERIAL Y MITAD DE TABALA Y NO TIENE UERTA, LA ACOMETIDA DEL ALCANTARRILLADO FUE CONSTRUIDA PO EL MISMO BARRIO</t>
  </si>
  <si>
    <t>* EL BAÑO NO TIENE PUERTA, LA CASA NO TIENE PATIO, EL SANITARIO NO CUENTA CON TAPA</t>
  </si>
  <si>
    <t>*LA ACOMETIDA DE ALCANTARRILLADO FUE CONSTRUDIO POR EL DUEÑO DE LA CASA, EL SANITARIO NO TIENE TAPA, EL BAÑO NO TIENE UERTA, LA COCINA O CUENTA CON LAVAPLATOS</t>
  </si>
  <si>
    <t>* EL BAÑO NO CUENTA CON PUERTA</t>
  </si>
  <si>
    <t>MAIRA</t>
  </si>
  <si>
    <t>ALEJANDRA</t>
  </si>
  <si>
    <t xml:space="preserve">* NO TIENE LAVAMANOS, INODORO SIN TANQUE, EL BAÑO NO TIENE PUERTA </t>
  </si>
  <si>
    <t>CHINCHILLA</t>
  </si>
  <si>
    <t>HUERTAS</t>
  </si>
  <si>
    <t>DORALIS</t>
  </si>
  <si>
    <t>* LA SEÑORA MANIFIESTA QUE EL CARRO RECOLECTA LA BASURA PERO EN EL RECIBO O MUESTRA CUANTO AGA</t>
  </si>
  <si>
    <t>CUARTA</t>
  </si>
  <si>
    <t>JHOANA</t>
  </si>
  <si>
    <t>* EL TANQUE NO FUNCIONA POR FUGA,</t>
  </si>
  <si>
    <t>ARROYAVE</t>
  </si>
  <si>
    <t>DALLY</t>
  </si>
  <si>
    <t>EL BAÑO NO FUNCIONA POR FUGAS, EL BAÑO NO TIENE PUERTA</t>
  </si>
  <si>
    <t>RODIGUEZ</t>
  </si>
  <si>
    <t>TAPIA</t>
  </si>
  <si>
    <t>* TIENE BAÑOS SIN PUERTA,NO ENCUENTRA EL CODIGO DE REDUNIDOS</t>
  </si>
  <si>
    <t>MEZA</t>
  </si>
  <si>
    <t>ROCIO</t>
  </si>
  <si>
    <t>* INODORO FUERA DE SERVICIO POR REPUESTOS, PLANCHA DE COCRETO COMO LAVADERO</t>
  </si>
  <si>
    <t>DAMARIS</t>
  </si>
  <si>
    <t>DAÑO DE ALCANTARRILLADO EN EL TANQUE</t>
  </si>
  <si>
    <t>* BAÑO SIN PUERTA, TANQUE CON FUGA</t>
  </si>
  <si>
    <t>YARCE</t>
  </si>
  <si>
    <t>*TANQUE INODORO SI TA´PA, BÑO SI PUERTA, NO TIENE LAVAPLATOS</t>
  </si>
  <si>
    <t>BUITRAGO</t>
  </si>
  <si>
    <t>DARY</t>
  </si>
  <si>
    <t>* EL SANITARIO NO CUENTA CON TAPA, LA DUCHA ES UN TUVO</t>
  </si>
  <si>
    <t>MADRID</t>
  </si>
  <si>
    <t>AUGUSTO</t>
  </si>
  <si>
    <t>DURLEY</t>
  </si>
  <si>
    <t>XIOMARA</t>
  </si>
  <si>
    <t>* NO POSEE PUERTA, LA DUCHA ES UN TUVO, O LE COBRAN ALCATARRILADO</t>
  </si>
  <si>
    <t>ESTRADA</t>
  </si>
  <si>
    <t>AMPARO</t>
  </si>
  <si>
    <t>* TIENE FUGA EN EL TANQUE SANITARIO, EL BAÑO NO POEE PUERTA</t>
  </si>
  <si>
    <t>YAMILE</t>
  </si>
  <si>
    <t>EL INODORO EN MAL ESTADO, NO TIENEN ALCANTARRILLADO TIENE TUVO MADRE</t>
  </si>
  <si>
    <t>INODORO NO FUNCIIONA POR FALTA DE ACCESORIOS, BAÑO NO TIENE PUERTA</t>
  </si>
  <si>
    <t>SE BAÑAN CON AGUA QUE RECOGEN EN UA CANECA, SE NIEGA A DECIR CUANTO PAGA, NO TIENE LAVADERO ERO TIEE UA PLACA DE CONCRETO QUE ESTA CONECTADA AL CALCATARRILLADO E IGUAL DONDE SE BAÑAN</t>
  </si>
  <si>
    <t xml:space="preserve">URRITIA </t>
  </si>
  <si>
    <t>GIRLEZA</t>
  </si>
  <si>
    <t>ANZOLA</t>
  </si>
  <si>
    <t>PEÑA</t>
  </si>
  <si>
    <t>BEATRIS</t>
  </si>
  <si>
    <t>NO TIENE SERVICIO DE AGUA, PERO TIENE ALCANTARRILLADO, EL AGUA SE LA REGALA UNA VECIA</t>
  </si>
  <si>
    <t>AVENDAÑO</t>
  </si>
  <si>
    <t>MICAELA</t>
  </si>
  <si>
    <t>LA ENCUESTADA MANIFIESTA ESTAR CONECTADA A UNA TUBERIA IMPROVISADA, PERO NO SABE DONDE VA A CAER.</t>
  </si>
  <si>
    <t>BENITE</t>
  </si>
  <si>
    <t>ADIELA</t>
  </si>
  <si>
    <t>LA VIVIENDA SE ENCUETRA SIN NADA</t>
  </si>
  <si>
    <t>BETANCUR</t>
  </si>
  <si>
    <t xml:space="preserve">PELAEZ </t>
  </si>
  <si>
    <t>ARGEMIRO</t>
  </si>
  <si>
    <t>NO PRESENTO RECIBO</t>
  </si>
  <si>
    <t>ZULETA</t>
  </si>
  <si>
    <t>NURY</t>
  </si>
  <si>
    <t xml:space="preserve">* LAVADERO TIENE TANQUE NO FUNCIONA POR FUGA, NO TIENE DUCHA ERO TIENE SIFON, </t>
  </si>
  <si>
    <t>MURILLO</t>
  </si>
  <si>
    <t>NELSON</t>
  </si>
  <si>
    <t>RENTERIA</t>
  </si>
  <si>
    <t>*EL ENCUESTADO MANIFIESTA NO SABER EL NNOMBRE DE LOS VECINOS, NO FUCNIONA EL INODORO POR REUESTOS EN MAL CONDCIO, NO SE COLOCA NUMERO DE CELULAR POR QUE O TIENE</t>
  </si>
  <si>
    <t xml:space="preserve">HERRERA </t>
  </si>
  <si>
    <t>REYNALDO</t>
  </si>
  <si>
    <t>* TIENE BAÑO SEPARADO PERO NO TIENE PUERTA, NO TIENE CELULAR, LA MUJER MAIFIESTA NO SABER DE CEDULA DEL CONYUGE</t>
  </si>
  <si>
    <t>CIFUENTES</t>
  </si>
  <si>
    <t>LENIS</t>
  </si>
  <si>
    <t>EVERIDES</t>
  </si>
  <si>
    <t>* TIENE EL AGUA CORTADA, NO TIENE LAVADERO, NO TIENE LAVAMANOS, NO TIENE DUCHA, NO TIENE BAÑO</t>
  </si>
  <si>
    <t>CARRERA 15 #52.30</t>
  </si>
  <si>
    <t>RIOS</t>
  </si>
  <si>
    <t xml:space="preserve">* LA CASA NO PRESENTA RECIBO DEL AGU, EL BAÑO NO TIENE PUERTA, NO TIENE LAVAMANOS, LA SEÑORA NO ENCUENTRA LA CARPETA DE RED UNIDOS </t>
  </si>
  <si>
    <t>JACOME</t>
  </si>
  <si>
    <t xml:space="preserve">CORDOBA </t>
  </si>
  <si>
    <t>AUGUSO</t>
  </si>
  <si>
    <t>* LA VIVIENDA NO CUENTA CON LAVAMANOS NI CON LAVAPLATOS, LA SEÑORA O PRESENTO EL RECIBO DEL AGUA NO PRESETA EL DOCUMENTO DE SU ESPOSO</t>
  </si>
  <si>
    <t>MALDONA</t>
  </si>
  <si>
    <t>OOMAIRA</t>
  </si>
  <si>
    <t xml:space="preserve">* LAVA EN UNA PLACA DE CEMENTO </t>
  </si>
  <si>
    <t xml:space="preserve">MORENO </t>
  </si>
  <si>
    <t>* BAÑO SI PUERTA</t>
  </si>
  <si>
    <t>AREDES</t>
  </si>
  <si>
    <t>ELIZA</t>
  </si>
  <si>
    <t xml:space="preserve">* INODORO SIN TANQUE, TIENE BAÑO REBOCADO, SIN TECHO Y SIN PUERTA, EL TANQUE QUE HAY ESTA AL AIRE LIBR. </t>
  </si>
  <si>
    <t>SUACHE</t>
  </si>
  <si>
    <t>JHON</t>
  </si>
  <si>
    <t>JAIRO</t>
  </si>
  <si>
    <t xml:space="preserve">* INODORO CON TANQUE SIN FUNCIIONAR OR FALTA DE ACCESORIOS, </t>
  </si>
  <si>
    <t>* ACUEDUCTO SUSPENDIDO, POR ESO NO TIENEN RECIBO, NO CUENTA CON SERVICIOOS SANITARIOS PERO TIENE TODAS LAS TUBERIAS INTERAS,OBTIENEN EL AGUA DE LOS VECINOS, SE BAÑAN A COCADAS</t>
  </si>
  <si>
    <t>NO LE LLEGA AGUA - SERVICIO SUSPENDIDO</t>
  </si>
  <si>
    <t>NO LE LLEGA AGUA</t>
  </si>
  <si>
    <t>MUÑETON</t>
  </si>
  <si>
    <t>MARIO</t>
  </si>
  <si>
    <t>*  NO TIENE RECIBO</t>
  </si>
  <si>
    <t>BEDOLLA</t>
  </si>
  <si>
    <t>DUQUE</t>
  </si>
  <si>
    <t xml:space="preserve">* LAVAN LOS TRATES EN EL LAVDERO </t>
  </si>
  <si>
    <t>ARGELIA</t>
  </si>
  <si>
    <t xml:space="preserve">*NO TIENE EL RECIBO DEL AGUA, TIENEN PUERTA LOS BAÑOS </t>
  </si>
  <si>
    <t>* NO ENCUENTRA FOLIO, BAÑOS SIN PUERTAS Y AUN COSTADO E TABLA</t>
  </si>
  <si>
    <t>ESCALANTE</t>
  </si>
  <si>
    <t>* BAÑO SIN PUERTA, NO TIENE LAVADERO</t>
  </si>
  <si>
    <t>MONTALVO</t>
  </si>
  <si>
    <t>ALDEMAR</t>
  </si>
  <si>
    <t>DEL CRSITO</t>
  </si>
  <si>
    <t>* EL SANITARIO SE SALE EL AGUA, EL BAÑO NO POSEE PUERTA, LA DUCHA ES DE TUBO</t>
  </si>
  <si>
    <t>EFREN</t>
  </si>
  <si>
    <t>* EL BAÑO NO CUENTA CON PUERTA, LOS VECINOS LE VENDEN EL AGUA</t>
  </si>
  <si>
    <t>USUAGA</t>
  </si>
  <si>
    <t>ARCELIO</t>
  </si>
  <si>
    <t>* LA DUCHA ES UN TUVO, EL SANITARIO NO CUENTA CON SU TANQUE NO OSEE UERTA, ENCUENTRA UA FUGA EN LA ARTE DE AFUERA</t>
  </si>
  <si>
    <t>DEL SOCOROO</t>
  </si>
  <si>
    <t>*O CUENTA CO SANITARIO EN BUEN ESTADO, NO TIENE PUERTA, EL PISO EN MAL ESTADO, N O SE ENCUENTRA EN RED UNIDOS</t>
  </si>
  <si>
    <t>ROJAS</t>
  </si>
  <si>
    <t>NERY</t>
  </si>
  <si>
    <t>* TAPA Y TAZA QUEBRADA POR UN LADO, LAVADERO SE ENCUETRA CON UNA FILTRACION, EL BAÑO NO POSEE PUERTA, NO TIENE ETCHO</t>
  </si>
  <si>
    <t>RENDON</t>
  </si>
  <si>
    <t>* EL BAÑO NO CUETA CON CORTINA, NO DA EL NUMERO DE CELULAR</t>
  </si>
  <si>
    <t>JARAMILL</t>
  </si>
  <si>
    <t>VALLEGO</t>
  </si>
  <si>
    <t>* EL BAÑO NO TIEE PUERTA, NO TIENE LAVAMANOS,NI LAVAPLATOS</t>
  </si>
  <si>
    <t>ELVIA</t>
  </si>
  <si>
    <t>SARABI</t>
  </si>
  <si>
    <t>MELENDES</t>
  </si>
  <si>
    <t>SAMUEL</t>
  </si>
  <si>
    <t>ENRIQUE0</t>
  </si>
  <si>
    <t>* NO PRESETO EL RECIBO. NO PRESENTA ESCRITURA</t>
  </si>
  <si>
    <t>* BAÑO SI UERTA,INODORO SIN TANQUE, TIEE ALCANTARRILLADO ITERNO, PERO NO ACUEDUCTO</t>
  </si>
  <si>
    <t>TABORDA</t>
  </si>
  <si>
    <t>NOIELA</t>
  </si>
  <si>
    <t>* INODORO TIEE ALCANTARRILLADO PERO O ACUEDUCTO, TIEE DE LAVADERO UNA PLACA EN CONCRETO</t>
  </si>
  <si>
    <t>FLORA</t>
  </si>
  <si>
    <t>CADAVID</t>
  </si>
  <si>
    <t>GERARDO</t>
  </si>
  <si>
    <t>*NO TIENE RECIBO</t>
  </si>
  <si>
    <t>PATIÑO</t>
  </si>
  <si>
    <t>LEONEL</t>
  </si>
  <si>
    <t>* NO TIENE SERVICIO.SAÑOS SIN PUERTA</t>
  </si>
  <si>
    <t>OCAMPO</t>
  </si>
  <si>
    <t>* TIENE UNA TABLA EN COCRETO DONDE LAVA</t>
  </si>
  <si>
    <t>MAZO</t>
  </si>
  <si>
    <t>IVAN</t>
  </si>
  <si>
    <t>MOYANO</t>
  </si>
  <si>
    <t>* INODORO EN MAL ESTADO, NO FUNCIONA</t>
  </si>
  <si>
    <t>ULGARIN</t>
  </si>
  <si>
    <t>MARIELA</t>
  </si>
  <si>
    <t>* USUARIO MAFIESTA AVER COLOCADO ACUEDUCTO Y ALCANATARILLADO-</t>
  </si>
  <si>
    <t>TRIANA</t>
  </si>
  <si>
    <t>NORA</t>
  </si>
  <si>
    <t>MALLELY</t>
  </si>
  <si>
    <t>ANIVAL</t>
  </si>
  <si>
    <t>* TIENE BAÑO SIN PUERTAS, TIEE ALCANTARILLADO INTERNO,  VIERTEA UN CAÑO DETRÁS DE LA CASA</t>
  </si>
  <si>
    <t>SE VIERTEN A CANAL O QUEBRADA</t>
  </si>
  <si>
    <t>SONIA</t>
  </si>
  <si>
    <t>* PUERTA NO TIENE EL BAÑO, NO POSEE REGADA,SANITAIO NO VACEA</t>
  </si>
  <si>
    <t>MOTOYA</t>
  </si>
  <si>
    <t>*EL BAÑO NO POSEE DEL BAÑO</t>
  </si>
  <si>
    <t>OLAYA</t>
  </si>
  <si>
    <t>DE LOPEZ</t>
  </si>
  <si>
    <t xml:space="preserve">* </t>
  </si>
  <si>
    <t>NO LE LLEGA AGUA - SIN PRESION</t>
  </si>
  <si>
    <t>ESTADA</t>
  </si>
  <si>
    <t>ROSAIO</t>
  </si>
  <si>
    <t>* BAÑO O TIENE UERTA, COCINA O HAY SI NO MESON,NO TIENE LAVAMANOS, EL PATIO ES ESCUETO</t>
  </si>
  <si>
    <t>* LA CASA SE ENCUENTRA EN BUE ESTADO, LA SEÑORA, LA SEÑORA SE ECUETRA CO FUGA DE ACUEEDUCTO.</t>
  </si>
  <si>
    <t>CENTENO</t>
  </si>
  <si>
    <t>SEQUEDA</t>
  </si>
  <si>
    <t>NAZARIO</t>
  </si>
  <si>
    <t>* LA CASA LE FALTA EL LAVADERO</t>
  </si>
  <si>
    <t>HERNNANDEZ</t>
  </si>
  <si>
    <t>* BAÑO SIN PUERTA, PATIO ESCUETO, NO AGA ALCANTARRILLADO</t>
  </si>
  <si>
    <t>YALI</t>
  </si>
  <si>
    <t>* NO TIENE SOLO EL MESON, NO AGA ALCANTARRILLADO,PRESENTA FUGA EN ACUEDUCTO</t>
  </si>
  <si>
    <t xml:space="preserve">MALOLANADO </t>
  </si>
  <si>
    <t>CAROLINA</t>
  </si>
  <si>
    <t>* TIENE SERVICIO ERO NO LE LLEGA FACTURA, SE LE DEVUELVE LAS AGUAS NEGRAS A LA CASA, INODORO SIN TANQUE</t>
  </si>
  <si>
    <t>SANTAMARIA</t>
  </si>
  <si>
    <t>MATEUS</t>
  </si>
  <si>
    <t>ORFA</t>
  </si>
  <si>
    <t>ELY</t>
  </si>
  <si>
    <t>* BAÑO NO TIENE PUERTA, COCINA EL MEON ESTA SIN TERMINAR, NO LE COBRAN ALCANTARRILLADO</t>
  </si>
  <si>
    <t xml:space="preserve"> AGAIZA</t>
  </si>
  <si>
    <t>ELKIN</t>
  </si>
  <si>
    <t>MAURICIO</t>
  </si>
  <si>
    <t>BEODYA</t>
  </si>
  <si>
    <t>MATUTE</t>
  </si>
  <si>
    <t>MARIBEL</t>
  </si>
  <si>
    <t>71192/861</t>
  </si>
  <si>
    <t>* BAÑO O TIENE PUERTA, O TIEE LAVAMANOS</t>
  </si>
  <si>
    <t>MARGARITA</t>
  </si>
  <si>
    <t>* BAÑO NO TIENE PUERTA, NO TIENE LAVADERO, NO POSEE CANET DE RED UNIDOS</t>
  </si>
  <si>
    <t>FOMEZ</t>
  </si>
  <si>
    <t>MARINELA</t>
  </si>
  <si>
    <t>* BAÑOS SIN PUERTA, LAVAN LOS TRASTES EN EL LAVADERO, VIVI CO LOS PADRES.</t>
  </si>
  <si>
    <t>BURITICA</t>
  </si>
  <si>
    <t>* TUBO DE BAÑO REVENTADO, NO LOS USAN POR EL DAÑO DE LA TUBERIA PERO ESTAN BUENOS.</t>
  </si>
  <si>
    <t>* LOS SERVICIOS TIENEN ACUEDUCTO PERO NO ALCANTARRILLADO, BAÑOS SIN PUERTA</t>
  </si>
  <si>
    <t>SE DESECHAN EN CAMPO</t>
  </si>
  <si>
    <t>MILDREY</t>
  </si>
  <si>
    <t>* TODO EN ORDEN</t>
  </si>
  <si>
    <t>RODRIGUZ</t>
  </si>
  <si>
    <t>* BAOS SIN PUERTA, MEDIDOR DAÑADIO</t>
  </si>
  <si>
    <t>ESCUDERO</t>
  </si>
  <si>
    <t>WILLIAM</t>
  </si>
  <si>
    <t xml:space="preserve">* SE ENCUENTRA EN BUEN ESTADO </t>
  </si>
  <si>
    <t>ALZATE</t>
  </si>
  <si>
    <t>MATINEZ</t>
  </si>
  <si>
    <t>VIRGEN</t>
  </si>
  <si>
    <t>* MEDIDOR DAÑADO,BAÑO SIN PUERTA</t>
  </si>
  <si>
    <t>* INODORO FUERA DE SERVICIO OR DAÑO E LOS CCESORIOS, BAÑO SIN PUERA</t>
  </si>
  <si>
    <t>ILDURA</t>
  </si>
  <si>
    <t>AGUIRE</t>
  </si>
  <si>
    <t>* TIENEN ALCANTARRILLADO QUE ELLOS MISMO COLOCARON, OR ESO NO LA EMPRESA NO LES COBRA EL SERVICIO, NO SABE EL NUMERO DEL CELULAR</t>
  </si>
  <si>
    <t>ASPRILLA</t>
  </si>
  <si>
    <t>DIRLEYDI</t>
  </si>
  <si>
    <t>* INODORO EN MAL ESTADO, SIN TANQUE.</t>
  </si>
  <si>
    <t>ASQUEZ</t>
  </si>
  <si>
    <t xml:space="preserve">SOR </t>
  </si>
  <si>
    <t>* TIENE ALCANTARRILADO INTERNO, LAVAN E U BLOQUE DE CONCRETO</t>
  </si>
  <si>
    <t>PINTO</t>
  </si>
  <si>
    <t>IBARRA</t>
  </si>
  <si>
    <t>DONAL</t>
  </si>
  <si>
    <t>´</t>
  </si>
  <si>
    <t>* INODORO SIN REPUESTOS, TANQUE EN MUY MAL ESTADO</t>
  </si>
  <si>
    <t>AREIZA</t>
  </si>
  <si>
    <t>CHALARCA</t>
  </si>
  <si>
    <t>LUISA</t>
  </si>
  <si>
    <t>* INODORO SIN TANQUE Y MAL ESTADO, EL ACUEDUCTO Y ALCANTARRILLADO INTERNJO LO COLOCO EL USUARIO , BAÑO NO TIENE PUERTA</t>
  </si>
  <si>
    <t>ARIZTIZABAL</t>
  </si>
  <si>
    <t>POSADA</t>
  </si>
  <si>
    <t>* BAÑOS SI PUERTA</t>
  </si>
  <si>
    <t>OLIVIA</t>
  </si>
  <si>
    <t>* EL LAVADERO NO CUENTA CON EL TANQUE, NO LE COBRAN ALCANTARRILLADO</t>
  </si>
  <si>
    <t>ESPAÑA</t>
  </si>
  <si>
    <t>SALINA</t>
  </si>
  <si>
    <t>MAYORI</t>
  </si>
  <si>
    <t>ATRCIA</t>
  </si>
  <si>
    <t>* BAÑO NO TIENE PUERTA, COCINA TIENE DOS MESAS,LAVEDERO LA POSETA ES SI SERVICIO,NO HAY ALCATARRILLADO,</t>
  </si>
  <si>
    <t>FRANCO</t>
  </si>
  <si>
    <t>SALZAR</t>
  </si>
  <si>
    <t>* BAÑO NO TIENE PUERTA, NO TIENE LAVAPLATOS,NO LE COBRAN ALCANTARRILLADO</t>
  </si>
  <si>
    <t>CARRERA 13# 64/44</t>
  </si>
  <si>
    <t>WILMER</t>
  </si>
  <si>
    <t>* LA VIVIENDA NO CUENTA CON LAVAMANOS NI CON LAVAPLATOS, NO PAGA ALCANTARRILLADO</t>
  </si>
  <si>
    <t>GIRALOO</t>
  </si>
  <si>
    <t>ROSMIA</t>
  </si>
  <si>
    <t>* NO TIENE NINGUN SERVICIO DOMICILIARIO</t>
  </si>
  <si>
    <t>ZDAZA</t>
  </si>
  <si>
    <t>MARLENA</t>
  </si>
  <si>
    <t>* LAVAMANOS NO TIENE</t>
  </si>
  <si>
    <t>CUERVO</t>
  </si>
  <si>
    <t>DEL RORRIO</t>
  </si>
  <si>
    <t>* LA CASA ESTA EN BUEN ESTADO</t>
  </si>
  <si>
    <t>LARRILLO</t>
  </si>
  <si>
    <t>BAÑO NO TIENE PUERTA, PATIO ES ESCUETO</t>
  </si>
  <si>
    <t>MADRIGAL</t>
  </si>
  <si>
    <t>GARZON</t>
  </si>
  <si>
    <t>YANETH</t>
  </si>
  <si>
    <t>* RESENTA FUA E LA DUCHA</t>
  </si>
  <si>
    <t>MAS DE 12 HORAS - MENOS DE 20 AL DIA</t>
  </si>
  <si>
    <t>JOSEFIA</t>
  </si>
  <si>
    <t>* NO TIENE LAVAMANOS, EL LAVADERO CUMPLE DOS FUCIONES, LAVAPLATOS, EL INOORO NO TIEE TANQUE, NI TAPA</t>
  </si>
  <si>
    <t>* NO TIENE LAVAMANOS</t>
  </si>
  <si>
    <t>ELVER</t>
  </si>
  <si>
    <t>NO CUENTA CON LAVAMANOS.</t>
  </si>
  <si>
    <t>BERNANDO</t>
  </si>
  <si>
    <t>NO CUENTA CON LAVAPLATOS, LAVAMANOS, LAVADERO.</t>
  </si>
  <si>
    <t>SOLERA</t>
  </si>
  <si>
    <t>FABER</t>
  </si>
  <si>
    <t>PENAGOS</t>
  </si>
  <si>
    <t>MOLINARES</t>
  </si>
  <si>
    <t>NO PRESENTA RECIBO. CUENTA CON TODO.</t>
  </si>
  <si>
    <t>FONSECA</t>
  </si>
  <si>
    <t>FERNEY</t>
  </si>
  <si>
    <t>YENIFER</t>
  </si>
  <si>
    <t>NO PRESENTA CON RECIBO. CUENTA CON TODO.</t>
  </si>
  <si>
    <t>NORELA</t>
  </si>
  <si>
    <t>NO CUENTA CON LAVAMANOS. NO PRESENTA CEDULA.</t>
  </si>
  <si>
    <t>ALONSO</t>
  </si>
  <si>
    <t>NO CUENTA CON LAVAPLATOS, LAVAMANOS.</t>
  </si>
  <si>
    <t>GONSALEZ</t>
  </si>
  <si>
    <t>RODAS</t>
  </si>
  <si>
    <t>OMAIRA</t>
  </si>
  <si>
    <t>NO CUENTA CON LAVAMANOS, INODORO SIN TANQUE. NO TIENE CELULAR.</t>
  </si>
  <si>
    <t xml:space="preserve">NO PRESENTA CEDULA. CUENTA CON TODO. </t>
  </si>
  <si>
    <t>LARGO</t>
  </si>
  <si>
    <t>ISALELL</t>
  </si>
  <si>
    <t>CASTILLON</t>
  </si>
  <si>
    <t>CUENTA CON TODO</t>
  </si>
  <si>
    <t>NO PRESENTA NUMERO DE CEDULA. NO TIENE CELULAR</t>
  </si>
  <si>
    <t>FIGUEROA</t>
  </si>
  <si>
    <t>DE ZAPATA</t>
  </si>
  <si>
    <t>ELISA</t>
  </si>
  <si>
    <t>NO CUENTA CON LAVAMANOS</t>
  </si>
  <si>
    <t>CAÑOS</t>
  </si>
  <si>
    <t>NO CUENTA CON LAVAPLATOS, LAVAMANOS. NO PRESENTO CEDULA.</t>
  </si>
  <si>
    <t>BERTHA</t>
  </si>
  <si>
    <t>POSO</t>
  </si>
  <si>
    <t>VERA</t>
  </si>
  <si>
    <t>QUERUBIN</t>
  </si>
  <si>
    <t>BARRIENTOS</t>
  </si>
  <si>
    <t>NO TIENE CELULAR. CUENTA CON TODO.</t>
  </si>
  <si>
    <t xml:space="preserve">MAYA </t>
  </si>
  <si>
    <t>NO CUENTA CON LAVAPALTOS, LAVAMANOS, LAVADERO. NO TIENE CELULAR.</t>
  </si>
  <si>
    <t>LUCELLY</t>
  </si>
  <si>
    <t>NO CEUNTA CON LAVAPLATOS, LAVAMANOS.NO TIENE CELULAR.</t>
  </si>
  <si>
    <t xml:space="preserve">  </t>
  </si>
  <si>
    <t>BERTALINA</t>
  </si>
  <si>
    <t>NO CUENTA CON LAVAPLATOS NI LAVAMANOS.</t>
  </si>
  <si>
    <t>CATAÑO</t>
  </si>
  <si>
    <t>PAGA CATASTRO. CUENTA CON TODO.</t>
  </si>
  <si>
    <t>ESTEFANY</t>
  </si>
  <si>
    <t>NO CUENTA CON LAVAMANOS. NO PAGA ALCANTARILLADO.</t>
  </si>
  <si>
    <t>GILMA</t>
  </si>
  <si>
    <t>NO CUENTA CON INODORO, LAVAPLATOS, LAVAMANOS, LAVADERO, DUCHA. PAGA CATASTRO. NO PRESENTA NUMERO DE FOLIO</t>
  </si>
  <si>
    <t>NO TIENE ESPACIO SEPARADO DE BAÑO</t>
  </si>
  <si>
    <t>ECHEVERRY</t>
  </si>
  <si>
    <t>LISIMA</t>
  </si>
  <si>
    <t>NO CUENTA CON LAVAPLATOS, LAVAMANOS, DUCHA.</t>
  </si>
  <si>
    <t>CARPIO</t>
  </si>
  <si>
    <t>DANIS</t>
  </si>
  <si>
    <t>CADENAS</t>
  </si>
  <si>
    <t>ELADIO</t>
  </si>
  <si>
    <t>NO CUENTA CON INODORO, LAVAMANOS. NI ESPACIO SEPARADO DE BAÑO.</t>
  </si>
  <si>
    <t>RIVERA</t>
  </si>
  <si>
    <t>ARBEY</t>
  </si>
  <si>
    <t>NO CUENTA CON LAVAMANOS, LAVADERO. NI ESPACIO SEPARADO DE BAÑO.</t>
  </si>
  <si>
    <t>SOSSA</t>
  </si>
  <si>
    <t>NO CUENTA CON INODORO, LAVAMANOS, DUCHA.</t>
  </si>
  <si>
    <t>SALAS</t>
  </si>
  <si>
    <t>ANDERSON</t>
  </si>
  <si>
    <t>NO PRESENTO EL RECIBO. PAGA CATASTRO</t>
  </si>
  <si>
    <t>VELEZ</t>
  </si>
  <si>
    <t>DEISY</t>
  </si>
  <si>
    <t>NO CUENTA LAVAMANOS.</t>
  </si>
  <si>
    <t>VELILLA</t>
  </si>
  <si>
    <t>NO CEUNTA CON LAVAMANOS, NI DUCHA.</t>
  </si>
  <si>
    <t>RUA</t>
  </si>
  <si>
    <t>BIBIANA</t>
  </si>
  <si>
    <t>EL INODORO NO TIENE TANQUE. NO CUENTA CON LAVAMANOS, NI DUCHA.</t>
  </si>
  <si>
    <t>NO CEUNTA CON PUERTA DE BAÑO</t>
  </si>
  <si>
    <t>CARVAJAL</t>
  </si>
  <si>
    <t>ELSY</t>
  </si>
  <si>
    <t>NO CEUNTA CON LAVAMANOS NI LAVADERO. NO PRESENTA RECIBO DE AGUA.</t>
  </si>
  <si>
    <t>ENCIZO</t>
  </si>
  <si>
    <t>DAGOBERRTO</t>
  </si>
  <si>
    <t>EL BAÑO NO TIENE PUERTO.</t>
  </si>
  <si>
    <t>NO CEUNTA CON LAVAPLATOS.</t>
  </si>
  <si>
    <t>CANO</t>
  </si>
  <si>
    <t>RUANGO</t>
  </si>
  <si>
    <t>NO CEUNTA CON LAVAMANOS NI LAVAPLATOS, NI DUCHA.</t>
  </si>
  <si>
    <t>NO CUENTA CON LAVAPLATOS, NI LAVAMANOS.</t>
  </si>
  <si>
    <t>SOR</t>
  </si>
  <si>
    <t>CAÑAS</t>
  </si>
  <si>
    <t>NO CUENTA CON LAVAMANOS. LAVAMANOS.</t>
  </si>
  <si>
    <t>MANCEL</t>
  </si>
  <si>
    <t>NO PAGA ALCANTARILLADO. NO PRESENTA NUEMRO DE FOLIO.</t>
  </si>
  <si>
    <t>MACEA</t>
  </si>
  <si>
    <t>FERNAN</t>
  </si>
  <si>
    <t>NO PRESENTA RECIBO DE AGUA. NO CEUNTA CON LAVAMANOS.</t>
  </si>
  <si>
    <t>YERALDIN</t>
  </si>
  <si>
    <t>NO CUENTA CON LAVAMANOS NI LAVAPLATOS.</t>
  </si>
  <si>
    <t>MANJARRES</t>
  </si>
  <si>
    <t>MARFA</t>
  </si>
  <si>
    <t>MIRELLA</t>
  </si>
  <si>
    <t>NO PRESENTA RECIBO. PAGA CATASTRO. CUENTA CON TODO.</t>
  </si>
  <si>
    <t>RIVILLAS</t>
  </si>
  <si>
    <t>ECHEVERRIA</t>
  </si>
  <si>
    <t>ESMERALDA</t>
  </si>
  <si>
    <t>ECHAVERRIA</t>
  </si>
  <si>
    <t>NIA</t>
  </si>
  <si>
    <t>NO CEUNTA CON LAVAPLATOS, LAVAMANOS. NO PRESENTA RECIBO DE AGUA. NO CEUNTA CON NUMERO TELEFONICO.</t>
  </si>
  <si>
    <t>BERRIO</t>
  </si>
  <si>
    <t>CUENTA CON TODO.</t>
  </si>
  <si>
    <t>PALACIO</t>
  </si>
  <si>
    <t>CAMILO</t>
  </si>
  <si>
    <t>NO PRESENTA RECIBO DE AGUA.</t>
  </si>
  <si>
    <t>BARRENECHE</t>
  </si>
  <si>
    <t>BRAYAN</t>
  </si>
  <si>
    <t>ARLEY</t>
  </si>
  <si>
    <t>POSSO</t>
  </si>
  <si>
    <t>YULISA</t>
  </si>
  <si>
    <t>CATHERINE</t>
  </si>
  <si>
    <t>NO PRESENTA NUMERO DE FOLIO.</t>
  </si>
  <si>
    <t>SANDA</t>
  </si>
  <si>
    <t>ORLEY</t>
  </si>
  <si>
    <t>NO TIENE CELULAR, EL TANQUE DEL BAÑO NO TIENE TAPA.</t>
  </si>
  <si>
    <t>OTILIA</t>
  </si>
  <si>
    <t xml:space="preserve">NO CUENTA CON LAVAMANOS. </t>
  </si>
  <si>
    <t>OTALVARO</t>
  </si>
  <si>
    <t>MYRIAM</t>
  </si>
  <si>
    <t>METAUTE</t>
  </si>
  <si>
    <t>NO CUENTA CON LAVAPLATOS,LAVAMANOS,LAVADERO. EL BAÑO NO TIENE TANQUE.</t>
  </si>
  <si>
    <t>CARME</t>
  </si>
  <si>
    <t>CUENTA CON TODO. NO TIENE CELULAR</t>
  </si>
  <si>
    <t>KATALINA</t>
  </si>
  <si>
    <t>NO PAGA ALCANTARILLADO. CUENTA CON TODO.</t>
  </si>
  <si>
    <t>MUNOZ</t>
  </si>
  <si>
    <t>FLOR</t>
  </si>
  <si>
    <t>NO CUENTA CON LAVAMANOS. NO TIENE CELULAR.</t>
  </si>
  <si>
    <t>GUISAO</t>
  </si>
  <si>
    <t>NO CUENTA CON LAVAPLATOS NI LAVAMANOS. NO TIENE CELULAR</t>
  </si>
  <si>
    <t>NO CUENTA CON LAVAPLATOS,LAVAMAOS, LAVADERO. NO PAGA ALCANTARILLADO.</t>
  </si>
  <si>
    <t>NO CUENTA CON INODORO,NI LAVAMANOS. PAGA CATASTRO. NO LE COBRAN ALCANTARILLADO. NO PRESENTA NUMERO DE FOLIO. EL BAÑO NO TIENE PUERTA.</t>
  </si>
  <si>
    <t>BAÑO NO TIENE PUERTA.</t>
  </si>
  <si>
    <t>CUADRADO</t>
  </si>
  <si>
    <t>DANEDIS</t>
  </si>
  <si>
    <t>MISLETH</t>
  </si>
  <si>
    <t>NO PAGA ALCANTARILLAO. NO TIENE LAVAPLATOS, LAVAMANOS,LAVADERO,DUCHA.PAGA CATASTRO.</t>
  </si>
  <si>
    <t>MURIEL</t>
  </si>
  <si>
    <t>NO CUENTA CON LAVAPLATOS, NI LAVAMANOS, NI INODORO. NO PRESENTA RECIBO DE AGUA.</t>
  </si>
  <si>
    <t>ABADIA</t>
  </si>
  <si>
    <t xml:space="preserve">NO CUENTA CON LAVAMANOS.NO TIENE CELULAR. </t>
  </si>
  <si>
    <t xml:space="preserve">MARTA </t>
  </si>
  <si>
    <t>EL INODORO NO TIENE TANQUE. NO CUENTA CON INODORO, LAVAPLATOS, LAVAMANOS.</t>
  </si>
  <si>
    <t>ABAUNSA</t>
  </si>
  <si>
    <t>PERPETI</t>
  </si>
  <si>
    <t>SIRLEY</t>
  </si>
  <si>
    <t>NO CUENTA CON LAVAPLATOS. NO TIENE CELULAR.</t>
  </si>
  <si>
    <t>BAENA</t>
  </si>
  <si>
    <t>VANEGAS</t>
  </si>
  <si>
    <t>ELIANA</t>
  </si>
  <si>
    <t>DIEGO</t>
  </si>
  <si>
    <t>NO CUENTA CON LAVAPLATOS NI LAVAMANOS. EL BAÑO NO TIENE PUERTA.</t>
  </si>
  <si>
    <t>EL BAÑO NO TIENE PUERTA. NO CUENTA CON LAVAMANOS.</t>
  </si>
  <si>
    <t>MARQUISELA</t>
  </si>
  <si>
    <t>EL INIDORO NO TIENE TANQUE. NO TIENE LAVAMANOS.</t>
  </si>
  <si>
    <t>PEEA</t>
  </si>
  <si>
    <t xml:space="preserve">NO CUENTA CON LAVAMANOS. EL BAÑO NO TIENE PUERTA. </t>
  </si>
  <si>
    <t>SALDARIAGA</t>
  </si>
  <si>
    <t>NO CUENTA CON NINGUN SEVICIO</t>
  </si>
  <si>
    <t>PEREA</t>
  </si>
  <si>
    <t>JOHNNY</t>
  </si>
  <si>
    <t>EL BAÑO NO TIENE PUERTA. NO TIENE LAVAMANOS.</t>
  </si>
  <si>
    <t>CARDEÑO</t>
  </si>
  <si>
    <t>OMER</t>
  </si>
  <si>
    <t>NO CUENTA CON LAVAMANOS, NI DUCHA. EL BAÑO NO TIENE PUERTA. EL TANQUE DE BAÑO NO TIENE TAPA.</t>
  </si>
  <si>
    <t>NO CUENTA CON LAVAPLATOS, LAVAMANOS, LAVADERO, DUCHA.</t>
  </si>
  <si>
    <t>NO CUENTA CON NINGUN SERVICIO. NO CUENTA CON DOCUEMENTO DE PROPIEDAD.</t>
  </si>
  <si>
    <t>ASCANIO</t>
  </si>
  <si>
    <t>GERMAN</t>
  </si>
  <si>
    <t>EL INODORO NO TIENE TAPA DE TANQUE. ES UNA TIENDA.</t>
  </si>
  <si>
    <t>NO CUENTA CON LAVAPLATOS.</t>
  </si>
  <si>
    <t>SALVADA</t>
  </si>
  <si>
    <t>LAURA</t>
  </si>
  <si>
    <t>NO PRESENTA CEDULA. CUENTA CON TODO. NO PAGA ALCANTARILLADO.</t>
  </si>
  <si>
    <t>MIRYAN</t>
  </si>
  <si>
    <t>NO COBRAN ALCANTARILLADO. NO CUENTA CON NINGUN SERVICIO. EL BAÑO ESTA EN LONA.</t>
  </si>
  <si>
    <t>MARGO</t>
  </si>
  <si>
    <t>NO CUENTA CON LAVAPLATOS. NI LAVAMANOS. NO TIENE ESPACIO SEPARADO DE BAÑO. NO TIENE PATIO.</t>
  </si>
  <si>
    <t>INGRY</t>
  </si>
  <si>
    <t>YOMARIS</t>
  </si>
  <si>
    <t>EL BAÑO NO TIENE PUERTA. NO TIENE LAVAMANOS. PATIO ESCUETO. NO TIENE CELULAR.</t>
  </si>
  <si>
    <t>MICHEL</t>
  </si>
  <si>
    <t>NO TIENE LAVAMANOS. LA DUCHA ES DE PVC.</t>
  </si>
  <si>
    <t>SEGURA</t>
  </si>
  <si>
    <t>NO CUENTA CON NINGUN SERVICIO. NO TIENE ESPACIO SEPARADO DE BAÑO.</t>
  </si>
  <si>
    <t>ARMIJO</t>
  </si>
  <si>
    <t>CATRILLON</t>
  </si>
  <si>
    <t>EL TANQUE DE BAÑO NO TIENE TAPA. NO CUENTA CON LAVAMANOS.</t>
  </si>
  <si>
    <t>ARSECIO</t>
  </si>
  <si>
    <t>NO CUENTA CON DUCHA, LAVAMANOS, LAVAPLATOS. NO TIENE ESPACIO SEPARADO DE BAÑO. TIENE ALACANTARILLAO INTRADOMICILIARIO PERO NO ESTA CONECTADO AL TUBO MADRE.</t>
  </si>
  <si>
    <t>NO CUENTA CON LAVAERO, NI LAVAMANOS. NO LE COBRAN ALCANTARILLADO. LA COCINA SOLO CUENTA CON MESON DE TABLA.</t>
  </si>
  <si>
    <t>JUAQUIN</t>
  </si>
  <si>
    <t>NO CUENTA CON LAVAMANOS, NO TIENE PUERTA DE BAÑO, NO LE COBRAN ALCANTARILLADO.</t>
  </si>
  <si>
    <t>OMAR</t>
  </si>
  <si>
    <t>NO CUENTA CON LAVAMANOS, NO LE COBRAN ALCANTARILLADO.</t>
  </si>
  <si>
    <t>NO CUENTA CON LAVAMANOS, MO SE SABE LA CEDULA DEL ESPOSO, NO LE COBRAN ALCANTARILLADO.</t>
  </si>
  <si>
    <t xml:space="preserve">CASTRILLON </t>
  </si>
  <si>
    <t>LUZMILA</t>
  </si>
  <si>
    <t>NO CUENTA CON LAVAMANOS, NI LAVAPLATOS. NO PRESENTA RECIBO DE AGUA. NO TIENE CELULAR.</t>
  </si>
  <si>
    <t>NO PRESENTA RECIBO DE AGUA, EL BAÑO NO TIENE PUERTA.</t>
  </si>
  <si>
    <t>TRUJILLO</t>
  </si>
  <si>
    <t>NO CUENTA CON NINGUN SERVICIO.</t>
  </si>
  <si>
    <t xml:space="preserve">CUENTA CON TODO </t>
  </si>
  <si>
    <t>NO CUENTA CON LAVADERO, NO LE COBRAN ALCANTARILLADO.</t>
  </si>
  <si>
    <t>NERLY</t>
  </si>
  <si>
    <t>NO SE SABE EL NUMERO DE CEDULA DEL CONYUGUE Y CUENTA CON TODO.</t>
  </si>
  <si>
    <t>PINEDA</t>
  </si>
  <si>
    <t>EL TANQUE DE BAÑO NO TIENE TAPA Y NO PAGA ALCANTARILLADO.</t>
  </si>
  <si>
    <t>NORIDA</t>
  </si>
  <si>
    <t xml:space="preserve">ESPINOSA </t>
  </si>
  <si>
    <t>GRAJALES</t>
  </si>
  <si>
    <t>BERTA</t>
  </si>
  <si>
    <t xml:space="preserve">DE LAS MERCEDES </t>
  </si>
  <si>
    <t>NO CUENTA CON DUCHA, LAVAPLATOS, LAVAMANOS, NO PAGA ALCANTARILLADO, NO FIRMA.</t>
  </si>
  <si>
    <t>CHARRIS</t>
  </si>
  <si>
    <t>ENCISO</t>
  </si>
  <si>
    <t>CUENTA CON TODOS LOS SERVICIOS SANITARIOS. NO LE COBARN ALCANTARILLADO.</t>
  </si>
  <si>
    <t xml:space="preserve">RODRIGUEZ </t>
  </si>
  <si>
    <t>DE MISAS</t>
  </si>
  <si>
    <t>AMELIA</t>
  </si>
  <si>
    <t xml:space="preserve">MEDINA </t>
  </si>
  <si>
    <t>SALVADOR</t>
  </si>
  <si>
    <t>NO LE COBRAN ALCANTARILLADO. CUENTA CON TODOS LOS SERVICIOS SANITARIOS</t>
  </si>
  <si>
    <t>ADRIANA</t>
  </si>
  <si>
    <t xml:space="preserve">GUILLERMO </t>
  </si>
  <si>
    <t>NO SE SABE EL NUMERO DE LA CEDULA DEL ESPOSO. NO CUENTA CON LAVAMANOS.NO LE COBRA ALCANTARILLADO.NO PRESENTA EL NUMERO DEL FOLIO</t>
  </si>
  <si>
    <t xml:space="preserve">RAIGOZA </t>
  </si>
  <si>
    <t>ALEXIS</t>
  </si>
  <si>
    <t>LAVADERO PIEDRA PROVISONAL, SE ENCUENTRA PARTIDA. NO LE COBRAN ALCANTARILLADO</t>
  </si>
  <si>
    <t>INES</t>
  </si>
  <si>
    <t>CUENTA CON LAVADERO PRIVISIONAL. NO LE COBRAN ALCANTARILLADO</t>
  </si>
  <si>
    <t>AMANDA</t>
  </si>
  <si>
    <t>EL LAVADERO ES PROVICIONAL</t>
  </si>
  <si>
    <t>NAZARETH</t>
  </si>
  <si>
    <t>LA SEÑORA NO PRESENTO FACTURA DE ACUEDUCTO. EL INODORO NO CUENTA CON GRIFERIA. EL BAÑO NO CUENTA CON PUERTA</t>
  </si>
  <si>
    <t>ARBOLEDA</t>
  </si>
  <si>
    <t>MARLENI</t>
  </si>
  <si>
    <t>NO LE COBRAN ALCANTARILLADO DEBIDO A QUE LA MISMA COMUNIDAD LO INSTALO. NO CUENTA CON CELULAR</t>
  </si>
  <si>
    <t>DORIELA</t>
  </si>
  <si>
    <t>TANQUE DE LAVADERO TIENE FUGAS NO ESTA EN FUNCIONAMIENTO. NO TIENE CELULAR.</t>
  </si>
  <si>
    <t>YAQUELINE</t>
  </si>
  <si>
    <t>AGUILAR</t>
  </si>
  <si>
    <t>EL LAVADERO ES PROVISIONAL. NO CUENTA CON LAVAMANOS.</t>
  </si>
  <si>
    <t>ARACELI</t>
  </si>
  <si>
    <t>BAÑO SIN TANQUE Y EN MAL ESTADO. NO CUENTA CON LAVAMANOS-LAVAPLATOS. LAVADERO ES UNA PIEDRA PROVISIONAL. EL AGUA LA OBTIENEN DE UN POZO.</t>
  </si>
  <si>
    <t>POZO</t>
  </si>
  <si>
    <t>EL BAÑO NO CUENTA CON PUERTA. NO LE COBRAN ALCANTARILLADO</t>
  </si>
  <si>
    <t>CUEVAS</t>
  </si>
  <si>
    <t>MERY</t>
  </si>
  <si>
    <t xml:space="preserve">GUTIRREZ </t>
  </si>
  <si>
    <t>NO TIENE CELULAR. EL TANQUE DE INODORO NO FUNCIONA</t>
  </si>
  <si>
    <t>EL TANQUE DEL INODORO NO CUENTA CON TAPA. NO TIENE CELULAR</t>
  </si>
  <si>
    <t xml:space="preserve">NO COBRAN ALCANTARILLADO YA QUE EL MISMO USUARIO LO INSTALO. EL BAÑO NO CUENTA CON PUERTA </t>
  </si>
  <si>
    <t xml:space="preserve">OROZCO </t>
  </si>
  <si>
    <t>LA VIVIENDA NO CUENTA CON LAVAPLATOS, DUCHA, NO CUENTA CON INODORO COMPLETO</t>
  </si>
  <si>
    <t>VAN A POZO SEPTICO</t>
  </si>
  <si>
    <t xml:space="preserve">VEGA </t>
  </si>
  <si>
    <t>BREIDY</t>
  </si>
  <si>
    <t>TAILLEDA</t>
  </si>
  <si>
    <t>EL BAÑO ES UNA TAZA CAMPESINA. NO CUENTA CON LOS SERVICIOS SANITARIOS. NO PRESENTA FACTURA DE CATASTRO</t>
  </si>
  <si>
    <t>ARISTIZABAL</t>
  </si>
  <si>
    <t>CRISTINA</t>
  </si>
  <si>
    <t>EL BAÑO NO CUENTA CON PUERTA, LAVAMANOS, LAVADERO</t>
  </si>
  <si>
    <t xml:space="preserve">SIERRA </t>
  </si>
  <si>
    <t>OLGUIN</t>
  </si>
  <si>
    <t>CARDENAS</t>
  </si>
  <si>
    <t>ERNESTO</t>
  </si>
  <si>
    <t xml:space="preserve">SEPULVEDA </t>
  </si>
  <si>
    <t xml:space="preserve">RUBIELA </t>
  </si>
  <si>
    <t>LA SEÑORA MANIFIESTA QUE NO TIENE FACTURA DE AGUA YA QUE ESTA NUEVA EN LA VIVENDA. EL INODORO TIENE LA GRIFERIA EN MAL ESTADO. EL LAVADERO ES UNA PIEDRA PROVICIONAL</t>
  </si>
  <si>
    <t xml:space="preserve">ERIKA </t>
  </si>
  <si>
    <t xml:space="preserve">LOPERA </t>
  </si>
  <si>
    <t>OROZCO</t>
  </si>
  <si>
    <t>LEONARDO</t>
  </si>
  <si>
    <t>NO PRESENTO CARTA VENTA. PAGA CATASTRO. TAMPOCO PRESENTO RECIBO DEL MISMO</t>
  </si>
  <si>
    <t>NO CUENTA CON LAVAMANOS- LAVAPLATOS.EL INODORO CUENTA CON TANQUE PERO ESTA MALO.</t>
  </si>
  <si>
    <t>YUY</t>
  </si>
  <si>
    <t>EL USUARIO MANIFIESTA QUE LA VIVIENDA ES PROPIA PERO NO PRESENTA EL DOCUMENTO QUE ACREDITE.LAVADERO PIEDRA PROVISIONAL. NO LE COBRAN ALCANTARILLADO</t>
  </si>
  <si>
    <t xml:space="preserve">MOSQUERA </t>
  </si>
  <si>
    <t>GUIDO</t>
  </si>
  <si>
    <t xml:space="preserve">ALZATE </t>
  </si>
  <si>
    <t>JANETH</t>
  </si>
  <si>
    <t>LAVADERO Y LAVAMANOS TOTALMENTE PARTIDOS. BAÑO SIN PUERTA. NO PRESENTA NUEMRO DE FOLIO</t>
  </si>
  <si>
    <t>ALBEIRO</t>
  </si>
  <si>
    <t>NO TIENE: LAVADERO, LAVAMANOS, INODORO, LAVAPLATOS.</t>
  </si>
  <si>
    <t>TAVERA</t>
  </si>
  <si>
    <t>LEDY</t>
  </si>
  <si>
    <t xml:space="preserve">FERLEY </t>
  </si>
  <si>
    <t>BAÑO SIN PUERTA. NO PRESENTO NUMERO DE CELULAR</t>
  </si>
  <si>
    <t>CEBALLOS</t>
  </si>
  <si>
    <t>GONZALO</t>
  </si>
  <si>
    <t xml:space="preserve">MONSALVE </t>
  </si>
  <si>
    <t>NO TIENE LAVAMANOS</t>
  </si>
  <si>
    <t>HERNESTINA</t>
  </si>
  <si>
    <t>NO TIENE LAVAMANOS.BAÑOS SIN PUERTA. NO PRESENTA FACTURA DE ACUEDUCTO. NO PRESENTA CEDULA</t>
  </si>
  <si>
    <t>HIDARRAGA</t>
  </si>
  <si>
    <t>NO PRESENTA CEDULA</t>
  </si>
  <si>
    <t xml:space="preserve">MIRIAS </t>
  </si>
  <si>
    <t xml:space="preserve">CAÑAS </t>
  </si>
  <si>
    <t>NO CUENTA CON LAVAMANOS- LAVAPLATOS. BAÑO NO TIENE PUERTA. NO SE SABE EL NUMERO DE LA CEDULA DEL JEFE DEL HOGAR. NO TIENE CELULAR</t>
  </si>
  <si>
    <t>PEÑATES</t>
  </si>
  <si>
    <t>SOLIPAZ</t>
  </si>
  <si>
    <t>LEIMY</t>
  </si>
  <si>
    <t>DE JUESUS</t>
  </si>
  <si>
    <t xml:space="preserve">LAURA </t>
  </si>
  <si>
    <t>BAÑO SIN REVOCAR. NO CUENTA CON LAVAMANO- LAVAPLATOS.NO SE SABE EL NUMERO DEL CELULAR</t>
  </si>
  <si>
    <t>LOURDES</t>
  </si>
  <si>
    <t>NO CUENTA CON LAVADERO-LAVAMANOS. BAÑO SIN PUERTA . NO PRESENTA CARTAVENTA. PAGA CATASTRO</t>
  </si>
  <si>
    <t>DE USUGA</t>
  </si>
  <si>
    <t>ARNOLDO</t>
  </si>
  <si>
    <t>EL BAÑO NO TIENE PUERTA Y LA GRIFERIA ESTA EN MAL ESTADO</t>
  </si>
  <si>
    <t>EL USUARIO PRESENTO LA CARTA VENTA. BAÑO NO CUENTA CON PUERTA- DUCHA. INODORO CUENTA CONN UNA TAZA Y NO TIENE CONEXIÓN A LA RED DE ACUEDUCTO</t>
  </si>
  <si>
    <t>RUEDA</t>
  </si>
  <si>
    <t>EL USUARIO MANIFIESTA QUE NO PAGA ALCANTARILLADO YA QUE FUE INSTALADO POR LA COMUNIDAD. EL BAÑO ES FORRADO EN PLASTICO</t>
  </si>
  <si>
    <t>OCTAVIO</t>
  </si>
  <si>
    <t>NO TIENE BAÑOS-LAVAPLATOS. NO TIENE CELULAR</t>
  </si>
  <si>
    <t xml:space="preserve">MIRIAN </t>
  </si>
  <si>
    <t xml:space="preserve">EL LAVADERO ES DE PIEDRA PROVICIONAL. </t>
  </si>
  <si>
    <t>SILVA</t>
  </si>
  <si>
    <t>AMADA</t>
  </si>
  <si>
    <t>NO CUENTA CON LAVAPLATOS- LAVAMANOS. NO CUENTA CON TELEFONO</t>
  </si>
  <si>
    <t>EDY</t>
  </si>
  <si>
    <t>EL TANQUE DEL INODORO NO ESTA CONECTADO AL ACUEDUCTO. EL SEÑOR NO CUENTA CON CELULAR.</t>
  </si>
  <si>
    <t xml:space="preserve">LASCARRO </t>
  </si>
  <si>
    <t>INODORO CUENTA CON TAZA. NO TIENE CELULAR. NO SE SABE EL NUMERO DE CEDULA DEL CONYUGUE</t>
  </si>
  <si>
    <t>MARITZA</t>
  </si>
  <si>
    <t>TIENE LAVAPLATOS PERO NO FUNCIONA. EL INODORO TIENE LA GRIFERIA EN MAL ESTADO.</t>
  </si>
  <si>
    <t>CLARE</t>
  </si>
  <si>
    <t>EL USUARIO NO PRESENTA FACTURA DE ACUEDUCTO. NO CUENTA CON BAÑO-LAVADERO</t>
  </si>
  <si>
    <t>HERCILIA</t>
  </si>
  <si>
    <t>EL USUARIO MANIFIESTA QUE TIENE CARTAVENTA  PERO LA TIENE UN FAMILIAR GUARDADA. INODORO NO CUENTA CON ACCESORIOS. EL BAÑO NO TIENE PUERTA, TIENE LAS PAREDES PINTADAS. EL USUARIO EN COMPAÑÍA DE LOS VECINOS INSTALARON EL ALCANTARILLADO PRINCIPAL Y LAS ACOMETIDAS DE ALCANTARILLADO</t>
  </si>
  <si>
    <t xml:space="preserve">ARENAS </t>
  </si>
  <si>
    <t>EL USUARIO MANIFIESTA QUE TIENE CARTA VENTA Y NO LA PRESENTA. INODORO MALO LOS ACCESORIOS. EL LAVADERO MUY DETERIORADO. NO CUENTA CON DUCHA</t>
  </si>
  <si>
    <t xml:space="preserve">JULIO </t>
  </si>
  <si>
    <t>EL BAÑO NO TIENE PUERTA. EL USUARIO NO LE COBRAN ALCANTARILLADO</t>
  </si>
  <si>
    <t>NO PRESENTA ESCRITURA PUBLICA, NI CARTA VENTA. PAGA CATASTRO. NO CUENTA CON LAVADERO</t>
  </si>
  <si>
    <t>EL USUARIO MANIFIESTA QUE NO LE COBRAN ALCANTARILLADO YA QUE ALGUNOS VECINOS LA INSTALARON. EL TANQUE DEL INODORO NO TIENE TAPA NI ACCESORIOS</t>
  </si>
  <si>
    <t>SOTO</t>
  </si>
  <si>
    <t>BAÑO NO CUENTA CON PUERTA. NO PRESENTO RECIBO DE ACUEDUCTO</t>
  </si>
  <si>
    <t>CIFUENTE</t>
  </si>
  <si>
    <t>BAÑO NO CUENTA CON PUERTA</t>
  </si>
  <si>
    <t xml:space="preserve">BAENA </t>
  </si>
  <si>
    <t>ARCENIO</t>
  </si>
  <si>
    <t>LAVADERO EN MAL ESTADO. BAÑO NO CUENTA CON PUERTA. NO PAGA ALCANTARILLADO. NO CUENTA CON INODORO</t>
  </si>
  <si>
    <t xml:space="preserve">EDUARDO </t>
  </si>
  <si>
    <t xml:space="preserve">ADRIANA </t>
  </si>
  <si>
    <t>NO TIENE LAVAMANO</t>
  </si>
  <si>
    <t xml:space="preserve">ARNOLFO </t>
  </si>
  <si>
    <t xml:space="preserve">MORA </t>
  </si>
  <si>
    <t>BAÑO SIN PUERTA. NO TIENE CELULAR.</t>
  </si>
  <si>
    <t>FORONDA</t>
  </si>
  <si>
    <t xml:space="preserve">ESTEBAN </t>
  </si>
  <si>
    <t>BAÑO  NO TIENE PUERTA. PATIO ESCUETO.LA COCINA CUENTA SOLO CON EL MESON.</t>
  </si>
  <si>
    <t xml:space="preserve">ROCIO </t>
  </si>
  <si>
    <t>BAÑO NO TIENE PUERTA. LA COCINA SOLO CUENTA CON EL MESON. NO TIENE LAVAMANOS. EL USUARIO NO ENCONTRO EL NUMERO DE FOLIO</t>
  </si>
  <si>
    <t xml:space="preserve">ACOSTA </t>
  </si>
  <si>
    <t xml:space="preserve">BEATRIZ </t>
  </si>
  <si>
    <t>DIRECTO RIO</t>
  </si>
  <si>
    <t xml:space="preserve">ROBERTO </t>
  </si>
  <si>
    <t>EL SERVICIO DE ACUEDUCTO SE ENCUENTRA SUSPENDIDO. EL INODORO CUENTA CON UNA TAZA. EL USUARIO MANIFIESTA QUE LA ACOMETIDA DE ALCANTARILLADO FUE INSTALADO POR ELLOS MISMOS. EL USUARIO NO TIENE CELULAR.</t>
  </si>
  <si>
    <t>PARRA</t>
  </si>
  <si>
    <t>NO PRESENTO FACTURA DE ACUEDUCTO. NO CUENTA CON LAVAMANOS.</t>
  </si>
  <si>
    <t>KELLY</t>
  </si>
  <si>
    <t>FONNEGRA</t>
  </si>
  <si>
    <t>ABEL</t>
  </si>
  <si>
    <t>CUENTA CON RED DE ACUEDUCTO, LA VIVIENDA TIENE SUSPENDIDO EL SERVICIO DE ACUEDUCTO, RECIBE AGUA DE UN FAMILIAR ES OBTENIDA POR UN POSO. EL INODORO CUENTA CON UNA TAZA. LAVADERO Y DUCHA NO CUENTA CON CONECCION DE ACUEDUCTO. ELUSRIO NO RECIBE FACTURA DE ACUEDUCTO</t>
  </si>
  <si>
    <t>MENESES</t>
  </si>
  <si>
    <t>YUNY</t>
  </si>
  <si>
    <t xml:space="preserve">CORREA </t>
  </si>
  <si>
    <t>NISPERUSA</t>
  </si>
  <si>
    <t>EL USUARIO MANIFIESTA QUE TIENE CARTAVENTA PERO NO LA ENCONTRO EL DIA DE LA VISITA. INODORO Y EL LAVAPLATOS TIENEN LA GRIFERIA OBSTRUIDA</t>
  </si>
  <si>
    <t xml:space="preserve">MONTAÑA </t>
  </si>
  <si>
    <t xml:space="preserve">LEONARDO </t>
  </si>
  <si>
    <t>EL USUARIO CUENTA CON COMPRAVENTA Y PAGA CATASTRO. EL BAÑO NO CUENTA CON PUERTA. LAVAPLATOS TIENE LA GRIFERIA EN MAL ESTADO</t>
  </si>
  <si>
    <t>NO TINE PUERTA EL BAÑO, EL USUARIO NO CUENTA CON CELULAR</t>
  </si>
  <si>
    <t>HINCAPIE</t>
  </si>
  <si>
    <t>BAÑO NO, CUENTA CON PUERTA</t>
  </si>
  <si>
    <t>SIMANCA</t>
  </si>
  <si>
    <t>ARENILLA</t>
  </si>
  <si>
    <t>EL LAVADERO DE LA VIVIENDA CUENTA CON UN LAVADERO PROVICIONAL</t>
  </si>
  <si>
    <t>NO CUENTA INODORO SOLO ES TAZA, NO CUENTA CON LAVAPLATOS-LAVAMANOS</t>
  </si>
  <si>
    <t>MERCEDES</t>
  </si>
  <si>
    <t>EL USUARIO MANIFIESTA TENER ESCRITURA, LA PRESENTO. EL BAÑO NO CUENTA CON PUERTA</t>
  </si>
  <si>
    <t>BOHORQUEZ</t>
  </si>
  <si>
    <t>LAVADERO DETERIORADO, NO TIENE CELULAR</t>
  </si>
  <si>
    <t xml:space="preserve">CHINCHILLA </t>
  </si>
  <si>
    <t>LIZA</t>
  </si>
  <si>
    <t>NO CUENTA CON LAVAPLATOS, LAVAMANOS, LAVADERO. TAZA CAMPESINA</t>
  </si>
  <si>
    <t>MAGNOLIA</t>
  </si>
  <si>
    <t>EL INODORO ES DE PIEDRA PROVICIONAL</t>
  </si>
  <si>
    <t xml:space="preserve">ALVAREZ </t>
  </si>
  <si>
    <t>CAÑAVERAL</t>
  </si>
  <si>
    <t>ESTEVEN</t>
  </si>
  <si>
    <t>INODORO SOLO CUENTA CON TAZA</t>
  </si>
  <si>
    <t xml:space="preserve">ALCARAZ </t>
  </si>
  <si>
    <t>CONTADOR DESTRUIDO, NO CUENTA CON NINGUN SERVICIO SANITARIO</t>
  </si>
  <si>
    <t xml:space="preserve">DAIRON </t>
  </si>
  <si>
    <t>LAVADERO ESTA DETERIORADO, BAÑO SIN PUERTA</t>
  </si>
  <si>
    <t>GARAI</t>
  </si>
  <si>
    <t>LIRIS</t>
  </si>
  <si>
    <t>INODORO CON TANQUE AVERIADO, NO CUENTA CON LAVAMANOS-LAVAPLATOS</t>
  </si>
  <si>
    <t>ARTURO</t>
  </si>
  <si>
    <t>NO CUENTA CON LOS SERVICIOS SANITARIOS PARA SUS NECESIDADES EN EL HOGAR</t>
  </si>
  <si>
    <t>RENAL</t>
  </si>
  <si>
    <t>NATALY</t>
  </si>
  <si>
    <t>EL INODORO SOLO CUENTA CON UNA TAZA Y NO TIENE LAVAMANOS</t>
  </si>
  <si>
    <t>LOS VALORES DE LA FACTURA DEL SERVICIO NO FUE ENCONTRADA POR EL USUARIO, BAÑO NO CUENTA CON PUERTA Y NO TIENE CELULAR</t>
  </si>
  <si>
    <t>APUESTA</t>
  </si>
  <si>
    <t>ROSALINA</t>
  </si>
  <si>
    <t>EL SERVICIO DE ACUEDUCTO ESTA SUSPENDIDO, SE BENEFICIAN DE UN FAMILIAR, NO CUENTA CON NINGUNO DE LOS SERVICIOS SANITARIOS</t>
  </si>
  <si>
    <t>OTRA</t>
  </si>
  <si>
    <t>LAVADERO AVERIADO, INODORO SI FUNCIONA PERO TIENE DESCONECTADO DEL ACUEDUCTO</t>
  </si>
  <si>
    <t>EL BAÑO CUENTA CON ESPACIO SEPARADO, NO TIENE PUERTA, EL USUARIO NO ENCONTRO EL NUMERO DE FOLIO</t>
  </si>
  <si>
    <t>HIRLEN</t>
  </si>
  <si>
    <t>SANDOVAL</t>
  </si>
  <si>
    <t>WENDY</t>
  </si>
  <si>
    <t>INODORO COMPLETO, NO TIENE ESPACIO DIGNO, LAVAPLATOS NO SE ENCUENTRA EN CONDICIONES DIGNAS, LAVADERO PIEDRA PROVISIONAL</t>
  </si>
  <si>
    <t>IINODORO CUENTA CON TAZA, NO CUENTA CON LAVAMANOS -LAVAPLATOS, EL BAÑO  NO CUENTA CON CUARTO ADECUADO</t>
  </si>
  <si>
    <t>INODORO NO CUENTA CON ACCESORIOS, TANQUE SE FILTRA EL AGUA</t>
  </si>
  <si>
    <t xml:space="preserve">PASOS </t>
  </si>
  <si>
    <t>LA VIIVENDA CUENTA CON ALCANTARILLADO PERO NO LE COBRAN, INODORO CUENTA SOLO CON TAZA Y NO ESTA CONECTADO A LA RED DE ACUEDUCTO, EL BAÑO NO CUENTA CON PUERTA, EL USUARIO NO CUENTA CON CELULAR</t>
  </si>
  <si>
    <t>INODORO ACCESORIOS MALOS, NO CUENTA CON LAVAMANOS</t>
  </si>
  <si>
    <t>314 6737576</t>
  </si>
  <si>
    <t>ACHUN</t>
  </si>
  <si>
    <t>DE GUERRA</t>
  </si>
  <si>
    <t>DOLLY</t>
  </si>
  <si>
    <t>DEL ROCIO</t>
  </si>
  <si>
    <t>INODORO SOLO CUENTA CON TAZA, LAVADERO ES PROVISIONAL, NO TIENE DUCHA. EL USUARIO NO MUESTRA DOCUMENTO DE LA PROPIEDAD</t>
  </si>
  <si>
    <t>CUENTA CON TODO LOS SERVICI0S SANITARIOS, NO LE COBRAN ALCANTARILLADO</t>
  </si>
  <si>
    <t>DORALBANY</t>
  </si>
  <si>
    <t>NO CUENTA CON LAVAMANOS, BAÑO NO TIENE PUERTA</t>
  </si>
  <si>
    <t>MIRA</t>
  </si>
  <si>
    <t>EDILIA</t>
  </si>
  <si>
    <t>TIENE SUSPENDIDO EL SERVICIO DE ACUEDUCTO Y SE BENEFICIA DE UN VECINO "NO CUENTA CON LAVAMANOS"</t>
  </si>
  <si>
    <t>DINORA</t>
  </si>
  <si>
    <t>TAZA DE INODORO DETERIORADA</t>
  </si>
  <si>
    <t xml:space="preserve">DIOSELINA </t>
  </si>
  <si>
    <t>NO CUENTA CON LAVAMANOS, LAVADERO, BAÑO DETERIORADO, NO PRESENTA NUMERO DE FOLIO, NO PRESENTA RECIBO DE AGUA</t>
  </si>
  <si>
    <t>CUENTA CON TODO LOS SERVICIOS SANITARIOS</t>
  </si>
  <si>
    <t>MEGIA</t>
  </si>
  <si>
    <t>INODORO NO CUENTA CON TANQUE, NO CUENTA CON LAVAMANOS</t>
  </si>
  <si>
    <t>ANGELICA</t>
  </si>
  <si>
    <t>BAÑOS SIN PUERTA , SIN REVOCAR</t>
  </si>
  <si>
    <t>GLADIS</t>
  </si>
  <si>
    <t>NUÑEZ</t>
  </si>
  <si>
    <t>EDWAR</t>
  </si>
  <si>
    <t>INODORO SOLO CUENTA CON TASA, NO TIENE LAVAMANOS, LAVAPLATOS Y EL LAVADERO ES PROVISIONAL</t>
  </si>
  <si>
    <t>NO TIENE LAVAMANOS, NI LAVAMANOS, NO TIENE PUERTA EL BAÑO</t>
  </si>
  <si>
    <t xml:space="preserve">EL BAÑO NO TIENE PUERTA, EL USUARIO NO TIENE CELULAR </t>
  </si>
  <si>
    <t>ECHEBERRY</t>
  </si>
  <si>
    <t xml:space="preserve">FRANCO </t>
  </si>
  <si>
    <t xml:space="preserve">GUERRERO </t>
  </si>
  <si>
    <t xml:space="preserve">NO POSEE NINGUN DOCUMENTO DE LA PROPIEDAD </t>
  </si>
  <si>
    <t xml:space="preserve">NO TIENE CELULAR Y NO CUENTA CON UNA COCINA, NI LAVAPLATOS. NI LAVAMANOS </t>
  </si>
  <si>
    <t xml:space="preserve">SEFORA </t>
  </si>
  <si>
    <t xml:space="preserve">BAÑON NO TIENE PUERTA, NO TIENE COCINA, NO PRESENTO RECIBO, NO TIENE CELULAR </t>
  </si>
  <si>
    <t>LETICIA</t>
  </si>
  <si>
    <t>EL ALCANTARILLADO FUE CONSTRUIDO POR LA MISMA COMUNIDAD POR LO TANTO NO PAGAN ALCANTARILLADO, NO TIENE CELULAR</t>
  </si>
  <si>
    <t>OSORNO</t>
  </si>
  <si>
    <t xml:space="preserve">LA RED DE ALCANTARILLADO FUE CONTRUIDA POR LA MISMA FAMILIA, NO PAGAN ALCANTARILLADO Y NO ENCONTRO EL FOLIO DE RED UNIDOS </t>
  </si>
  <si>
    <t xml:space="preserve">RESTREPO </t>
  </si>
  <si>
    <t>EL INODORO NO ESTA EN BUENAS CONDICIONES</t>
  </si>
  <si>
    <t xml:space="preserve">LONDOÑO </t>
  </si>
  <si>
    <t xml:space="preserve">CESAR </t>
  </si>
  <si>
    <t>NO CUENTA CON NINGUN SERVICIO INTRADOMICILIARIO</t>
  </si>
  <si>
    <t xml:space="preserve">BORJA </t>
  </si>
  <si>
    <t xml:space="preserve">NO LE COBRAN ALCANTARILLADO , NO TIENE CELULAR Y NO PRESENTO LA CEDULA </t>
  </si>
  <si>
    <t xml:space="preserve">OSORIO </t>
  </si>
  <si>
    <t>CONTRERA</t>
  </si>
  <si>
    <t>GISELA</t>
  </si>
  <si>
    <t>FILONIA</t>
  </si>
  <si>
    <t xml:space="preserve">LOS BAÑOS NO TIEN PUERTA </t>
  </si>
  <si>
    <t>TERAN</t>
  </si>
  <si>
    <t xml:space="preserve">ZULEIMA </t>
  </si>
  <si>
    <t xml:space="preserve">ELKIN </t>
  </si>
  <si>
    <t>PELAEZ</t>
  </si>
  <si>
    <t>TABIO</t>
  </si>
  <si>
    <t>ESTA EN BUEN ESTADO</t>
  </si>
  <si>
    <t>HINESTROZA</t>
  </si>
  <si>
    <t>MAXIMILIANO</t>
  </si>
  <si>
    <t>DUBERLINDA</t>
  </si>
  <si>
    <t xml:space="preserve">NO TIENE CELULAR  </t>
  </si>
  <si>
    <t xml:space="preserve">EUGENIA </t>
  </si>
  <si>
    <t xml:space="preserve">NO TIENE CELULAR </t>
  </si>
  <si>
    <t>AURELIO</t>
  </si>
  <si>
    <t>NO TIENE CELULAR</t>
  </si>
  <si>
    <t xml:space="preserve">ANDREA </t>
  </si>
  <si>
    <t>GURIN</t>
  </si>
  <si>
    <t xml:space="preserve">NO TIENE EL FOLIO DE RED UNIDOS </t>
  </si>
  <si>
    <t>DIDIER</t>
  </si>
  <si>
    <t xml:space="preserve">CASTAÑEDA </t>
  </si>
  <si>
    <t>WALTER</t>
  </si>
  <si>
    <t xml:space="preserve">LUZMILA </t>
  </si>
  <si>
    <t>PERIAÑEZ</t>
  </si>
  <si>
    <t xml:space="preserve">BERNARDO </t>
  </si>
  <si>
    <t>TOVAR</t>
  </si>
  <si>
    <t xml:space="preserve">NO TIENE CELULAR, EL BAÑO NO TIENE PUERTA </t>
  </si>
  <si>
    <t xml:space="preserve">VALDES </t>
  </si>
  <si>
    <t xml:space="preserve">ORJUELA </t>
  </si>
  <si>
    <t>FORFUELA</t>
  </si>
  <si>
    <t>ATEHORTUA</t>
  </si>
  <si>
    <t>YERMIN</t>
  </si>
  <si>
    <t>VERTEL</t>
  </si>
  <si>
    <t>DANY</t>
  </si>
  <si>
    <t xml:space="preserve">PAULA </t>
  </si>
  <si>
    <t xml:space="preserve">ARBELAEZ </t>
  </si>
  <si>
    <t>LUCELY</t>
  </si>
  <si>
    <t xml:space="preserve">LOZANO </t>
  </si>
  <si>
    <t>NO PAGAN ALCANTARILLADO</t>
  </si>
  <si>
    <t xml:space="preserve">OSPINA </t>
  </si>
  <si>
    <t>YUDI</t>
  </si>
  <si>
    <t xml:space="preserve">YARCE </t>
  </si>
  <si>
    <t xml:space="preserve">GALLEGO </t>
  </si>
  <si>
    <t xml:space="preserve">GABRIEL </t>
  </si>
  <si>
    <t>CARRILLO</t>
  </si>
  <si>
    <t xml:space="preserve">YURANI </t>
  </si>
  <si>
    <t>BARRERA</t>
  </si>
  <si>
    <t xml:space="preserve">HECTOR </t>
  </si>
  <si>
    <t xml:space="preserve">OBRA BLANCA </t>
  </si>
  <si>
    <t>HURTADO</t>
  </si>
  <si>
    <t>ENALVIS</t>
  </si>
  <si>
    <t xml:space="preserve">NO PAGAN ALCANTARILLADO, NO TIENE CELULAR </t>
  </si>
  <si>
    <t xml:space="preserve">MESA </t>
  </si>
  <si>
    <t xml:space="preserve">IBAN </t>
  </si>
  <si>
    <t>DANILO</t>
  </si>
  <si>
    <t xml:space="preserve">ARROYABE </t>
  </si>
  <si>
    <t>GILBERTO</t>
  </si>
  <si>
    <t>INGRID</t>
  </si>
  <si>
    <t>PEMBERTY</t>
  </si>
  <si>
    <t>NO PAGA ALCANTARILLADO</t>
  </si>
  <si>
    <t>CHARLARCA</t>
  </si>
  <si>
    <t xml:space="preserve">GOMEZ </t>
  </si>
  <si>
    <t>BAHOS</t>
  </si>
  <si>
    <t>JHONATAN</t>
  </si>
  <si>
    <t>ESTIEBN</t>
  </si>
  <si>
    <t xml:space="preserve">JESUS </t>
  </si>
  <si>
    <t xml:space="preserve">MENDOZA </t>
  </si>
  <si>
    <t>DELIA</t>
  </si>
  <si>
    <t xml:space="preserve">NO SE SABE LA CEDULA DEL CONYUGUE </t>
  </si>
  <si>
    <t xml:space="preserve">GUTIERREZ </t>
  </si>
  <si>
    <t>ELIZABELT</t>
  </si>
  <si>
    <t xml:space="preserve">NO PRESENTO LA CEDULA </t>
  </si>
  <si>
    <t>HIDALGO</t>
  </si>
  <si>
    <t xml:space="preserve">CADAVID </t>
  </si>
  <si>
    <t>GALLO</t>
  </si>
  <si>
    <t>LASCARRO</t>
  </si>
  <si>
    <t>ROSALBINA</t>
  </si>
  <si>
    <t>DAYANA</t>
  </si>
  <si>
    <t>CAROL</t>
  </si>
  <si>
    <t xml:space="preserve">EN BUEN ESTEDO </t>
  </si>
  <si>
    <t xml:space="preserve">MUÑOZ </t>
  </si>
  <si>
    <t>CORTINEZ</t>
  </si>
  <si>
    <t xml:space="preserve">EDGAR </t>
  </si>
  <si>
    <t xml:space="preserve">CAMPOS </t>
  </si>
  <si>
    <t xml:space="preserve">OMAIRA </t>
  </si>
  <si>
    <t>PEMBERTI</t>
  </si>
  <si>
    <t>ELIZABELTH</t>
  </si>
  <si>
    <t xml:space="preserve">NO PRESENTO EL RECIBO </t>
  </si>
  <si>
    <t xml:space="preserve">YANIRDA </t>
  </si>
  <si>
    <t xml:space="preserve">LUCIA </t>
  </si>
  <si>
    <t xml:space="preserve">SIRLEY </t>
  </si>
  <si>
    <t xml:space="preserve">VILLA </t>
  </si>
  <si>
    <t>TAPIAS</t>
  </si>
  <si>
    <t xml:space="preserve">ALEXANDER </t>
  </si>
  <si>
    <t>NARANJO</t>
  </si>
  <si>
    <t xml:space="preserve">PAOLA </t>
  </si>
  <si>
    <t xml:space="preserve">LAN </t>
  </si>
  <si>
    <t xml:space="preserve">FUENTES </t>
  </si>
  <si>
    <t xml:space="preserve">PIEDRAHITA </t>
  </si>
  <si>
    <t>ELDA</t>
  </si>
  <si>
    <t xml:space="preserve">CECILIA </t>
  </si>
  <si>
    <t xml:space="preserve">DE LA CRUZ </t>
  </si>
  <si>
    <t>GILDARDO</t>
  </si>
  <si>
    <t>LORA</t>
  </si>
  <si>
    <t>ERMINDIA</t>
  </si>
  <si>
    <t>CARDOSO</t>
  </si>
  <si>
    <t>CAJAR</t>
  </si>
  <si>
    <t>ORLANDY</t>
  </si>
  <si>
    <t xml:space="preserve">ROJAS </t>
  </si>
  <si>
    <t>MANCO</t>
  </si>
  <si>
    <t xml:space="preserve">CANO </t>
  </si>
  <si>
    <t xml:space="preserve">ALBA </t>
  </si>
  <si>
    <t xml:space="preserve">NO MOSTRO EL RECIBO </t>
  </si>
  <si>
    <t xml:space="preserve">AMAYA </t>
  </si>
  <si>
    <t xml:space="preserve">MONTAÑO </t>
  </si>
  <si>
    <t xml:space="preserve">BUENA </t>
  </si>
  <si>
    <t>ADELSO</t>
  </si>
  <si>
    <t>LEAL</t>
  </si>
  <si>
    <t>BALLEJO</t>
  </si>
  <si>
    <t xml:space="preserve">URREGO </t>
  </si>
  <si>
    <t xml:space="preserve">GRIZALES </t>
  </si>
  <si>
    <t>EDIT</t>
  </si>
  <si>
    <t>STHER</t>
  </si>
  <si>
    <t xml:space="preserve">DAVA </t>
  </si>
  <si>
    <t xml:space="preserve">DORIAN </t>
  </si>
  <si>
    <t xml:space="preserve">URIELA </t>
  </si>
  <si>
    <t xml:space="preserve">VANEGAS </t>
  </si>
  <si>
    <t xml:space="preserve">NO PAGA ALCANTARILALDO </t>
  </si>
  <si>
    <t xml:space="preserve">CUENCAS </t>
  </si>
  <si>
    <t>ZENAIDA</t>
  </si>
  <si>
    <t>JHOANY</t>
  </si>
  <si>
    <t>STIBEN</t>
  </si>
  <si>
    <t>DUNIA</t>
  </si>
  <si>
    <t>MILDRETH</t>
  </si>
  <si>
    <t>GRACIANO</t>
  </si>
  <si>
    <t xml:space="preserve">WILLIAM </t>
  </si>
  <si>
    <t>NO TIENE CELULAR Y LA CASA ESTA EN BUEN ESTADO</t>
  </si>
  <si>
    <t>RABIOLA</t>
  </si>
  <si>
    <t>BUEN ESTADO</t>
  </si>
  <si>
    <t>NAVARRO</t>
  </si>
  <si>
    <t xml:space="preserve">BARRIENTOS </t>
  </si>
  <si>
    <t>REGINA</t>
  </si>
  <si>
    <t>EMILSEN</t>
  </si>
  <si>
    <t>BERTILDEL</t>
  </si>
  <si>
    <t>NO PAGA  ALCANTARILLADO</t>
  </si>
  <si>
    <t>PALOMENQUE</t>
  </si>
  <si>
    <t>CARRERA 16</t>
  </si>
  <si>
    <t xml:space="preserve">MADRIGAL </t>
  </si>
  <si>
    <t>EDUCARDO</t>
  </si>
  <si>
    <t>VALLEJO</t>
  </si>
  <si>
    <t>NO TIENE DUCHA-NO TIENE LAVAMANOS-LAVAPLATOS-NO TIENE DUCHA-NO DIJO EL NUMERO DE CELUAR</t>
  </si>
  <si>
    <t>LLOREDA</t>
  </si>
  <si>
    <t>CAMPAÑA</t>
  </si>
  <si>
    <t>CATASTRO</t>
  </si>
  <si>
    <t>EL SANITARIO NO CUENTA CON TANQUE-NI TAPA-TIENE LAVEDRO PERO EN MAL ESTADO-NO LE COBRAN ALCANTARILLADO</t>
  </si>
  <si>
    <t>PAGAN CATASTRO -PERO NO PRESENTA RECIBO NO LO ENCONTRO-INODORO SOLO CUENTA CFON TAZA</t>
  </si>
  <si>
    <t>YOLANDA</t>
  </si>
  <si>
    <t>RIXARDO</t>
  </si>
  <si>
    <t>NO TIENE CELULAR-NO PERTENECE A RED UNIDOS</t>
  </si>
  <si>
    <t>MAYO DE</t>
  </si>
  <si>
    <t>EL BAÑO NO CUENTA CON LA DUCHA EDECUADA -EL SANITARIO NO CUENTA CON TAPA NI TANQUE-NO LE COBRAN ALCANTARILLADO-NO ENCONTRO EL NUMERO DEL FOLIO</t>
  </si>
  <si>
    <t>BELEN</t>
  </si>
  <si>
    <t>SI TIENE LAVAMANOS PERO NO CUENTA CON ACCESORIOS -NO ESTA CONECTADO A LA RED DE ACUEDUCTO-INODORO TIENE GRIFERIA MALA</t>
  </si>
  <si>
    <t>NO CUENTA CON LAVADERO - NI TANQUE EL SANITARIO-NO LE COBRAN ALCANTARILLADO</t>
  </si>
  <si>
    <t>EMILIAQ</t>
  </si>
  <si>
    <t>EL BAÑO NO CUENTA CON TANQUE NI TAPA- EL LAVDERO ES UNA PIEDRA-NO CUENTA CON LAVAMANOS -EL TANQUE ES UNA CANECA -NO LE COBRAN EL ALCANTARILLADO</t>
  </si>
  <si>
    <t>NO CUENTA CON BAÑO SE ENCUENTRA SIN TANQUE-NO TIENE LAVAMANOS</t>
  </si>
  <si>
    <t>MENDEZ</t>
  </si>
  <si>
    <t xml:space="preserve">RITA </t>
  </si>
  <si>
    <t>PRESENTA FURA EN LA LLAVE DE LAVAPLATOS</t>
  </si>
  <si>
    <t>ROCHA</t>
  </si>
  <si>
    <t>LA DUCHA PRESENTA FUGA POR LA LLAVE-NO LE COBRAN ALCANTARILLADO</t>
  </si>
  <si>
    <t>LA VIVIENDA SE ENCUENTRA EN BUEN ESTADO</t>
  </si>
  <si>
    <t>CAICEDO</t>
  </si>
  <si>
    <t>ESTA EN BUEN ESTADO-NO LE COBRAN ALCANTARILLADO</t>
  </si>
  <si>
    <t>EL LAVADERO NO CUENTA CON TANQUE-LA DUCHA NO CUENTA CON TUBERIA-NO LE COBRAN ALCANTARILLADO-NO PRESENTA EL NUMERO DE FOLIO</t>
  </si>
  <si>
    <t>DE GOMEZ</t>
  </si>
  <si>
    <t>TIENE UN LAVADERO DE PIEDRA-NO COBRAN ALCANTARILLADO-TO TIENE INODOR-NI LAVAMANOS</t>
  </si>
  <si>
    <t>NO TIENE LAVADERO- NO TIENE LAVAMANOS</t>
  </si>
  <si>
    <t>VILLADA</t>
  </si>
  <si>
    <t>DORIAN</t>
  </si>
  <si>
    <t>LA VIVIENDA CUENTA CUENTA CON LAVADERO-TASA CAMPESINA- SIN DUCH-NO SABE LA CEDULA DEL CONYUGUE-NO CUENTA CON NADA EN BUEN ESTADO</t>
  </si>
  <si>
    <t xml:space="preserve">GLORIA </t>
  </si>
  <si>
    <t>WILIAM</t>
  </si>
  <si>
    <t>TIENE TODOS LOS SERVICIOS PERO NO TIENE PUERTA</t>
  </si>
  <si>
    <t>CRA 13</t>
  </si>
  <si>
    <t>ROMELIA</t>
  </si>
  <si>
    <t xml:space="preserve">DONATO </t>
  </si>
  <si>
    <t>SANITARIO SIN GRIFERIA-NO CUENTA CON ALCANTARILLADO-LA TUBERIA DE LA ACOMETIDA PRESENTA FUGA-NO PRESENTA RECIBO-NO PAGA ALCANTARILLADO-NO ENCONTRO PAPEL DEL FOLIO</t>
  </si>
  <si>
    <t>URBINA</t>
  </si>
  <si>
    <t>DAVILA</t>
  </si>
  <si>
    <t>GRISELDINA</t>
  </si>
  <si>
    <t>SANTARIO SIN GRIFERIA-NO COBRAN ALCANTARILLADO</t>
  </si>
  <si>
    <t>CRA 15</t>
  </si>
  <si>
    <t>TODO SE ENCUENTRA BIEN-PERO MANIFIETA QUE EL PATIO LO TIENE MALO-NO SE ACUERDA LOS APELLIDOS DE LA VECINA</t>
  </si>
  <si>
    <t xml:space="preserve">CHAVERRA </t>
  </si>
  <si>
    <t xml:space="preserve">FABIO </t>
  </si>
  <si>
    <t>EL TANQUE ESTA EN MAL ESTYADO-NO FIRMA-NO TIENE CELULAR</t>
  </si>
  <si>
    <t>JAMES</t>
  </si>
  <si>
    <t xml:space="preserve">ESCALANTE </t>
  </si>
  <si>
    <t>LUDDYS</t>
  </si>
  <si>
    <t>ESTEFANI</t>
  </si>
  <si>
    <t>LA LLAVE DE LA DUCHA TIENE FUGA-EL SANITARIO NO TIENE TAPA NI TANQUE-NO LE COBRAN ALCANTARUILLADO</t>
  </si>
  <si>
    <t xml:space="preserve">ARBOLEDA </t>
  </si>
  <si>
    <t>ORDOÑEZ</t>
  </si>
  <si>
    <t>MARISOL</t>
  </si>
  <si>
    <t>LA VIVIENDA SOLO CUENTA CON UNA MANGUERA DE ABASTECIMIENTO-NO CUENTA CON LAVADERO-NI SANITARIO</t>
  </si>
  <si>
    <t>ABAD</t>
  </si>
  <si>
    <t>LA CASA SE ENCUENTRA EN BUENAS CONDICIONES</t>
  </si>
  <si>
    <t>LA VIVIENDA CUENTA CON LAVAMANOS PERO EN MALAS CONDICIONES</t>
  </si>
  <si>
    <t xml:space="preserve">RINCON </t>
  </si>
  <si>
    <t>MUÑUOZ</t>
  </si>
  <si>
    <t>BELTRAN</t>
  </si>
  <si>
    <t>EL INODORO NO TIENE TAPA TANQUE-LAVADERO NO ES ADECUADO-NO LE COBRAN EL ALCANTARILALDO</t>
  </si>
  <si>
    <t>CRA 16</t>
  </si>
  <si>
    <t>MARLEY</t>
  </si>
  <si>
    <t>NO SABE LOS APELLIDOS DE LOS VECINOS-NO TIENE LAVAPLATOS-LAVAMANOS</t>
  </si>
  <si>
    <t>DE ROJAS</t>
  </si>
  <si>
    <t>ROSANA</t>
  </si>
  <si>
    <t>CASA CUENTA CON TANQUE Y INODORO SIN REPUESTOS-CUENTA CON ALCANTARILLADO INTRADOMISILIARIO- NO LO PAGAN-NO TIENE CELULAR</t>
  </si>
  <si>
    <t>ESCRITURA</t>
  </si>
  <si>
    <t>TIENE ALCANTARILLADO PERO NO LE COBRAN-NO TIENE INODORO-LAVAMANOS</t>
  </si>
  <si>
    <t>EL TANQUE DEL SANITARIO NO TIENE TAPA- EL INODOROE ESTA REMENDADO-NO TIENE EL FOLIO</t>
  </si>
  <si>
    <t>NO SABE LOS APELLIDOS DE LOS VECINOS-NO LE COBRAN ALCANTARILLADO-NO TIENE NINGUN DOCUMENTO DE PROPIEDAD</t>
  </si>
  <si>
    <t>SANTA MARIA</t>
  </si>
  <si>
    <t>CUENTA CON INODORO Y TANQUE LE FALTAN REPUESTOS- NO TIENE LAVAPLATOS -LAVAMANOS</t>
  </si>
  <si>
    <t>MANTILLA</t>
  </si>
  <si>
    <t>LA CASA NO SE ENCUENTRA EN PERFECTAS CONDICIONES</t>
  </si>
  <si>
    <t>EL INODORO NO TIENE SU GRIFERA-NO TIENE CELULAR-NO ENCONTRO EL FILO DE RED-NO PAGA ALCANTARILLADO-</t>
  </si>
  <si>
    <t>CLLE 56</t>
  </si>
  <si>
    <t>NO SABE NADA DE LOS VECINOS-TIENE ALCANTARILLADO PERO NO PAGA-NO TIENE CELULAR</t>
  </si>
  <si>
    <t>DE MURIEL</t>
  </si>
  <si>
    <t>CUENTA CON LAVEDERO Y TANQUE PERO ESTAN MAL ESTADO</t>
  </si>
  <si>
    <t>CUENTA CON INODORO SIN TANQUE Y EN MALE STADO -NO CUENTA CON TANQUE NI LAVADERO-NO TIENE CELULAR</t>
  </si>
  <si>
    <t>LA SEÑORA MANIFIESTA ESTAR CONECTADO A UNA TUBERIA IMPROVISADO PERO NO SABE DONDE CAE-NO LE COBRAN ALCANTARILLADO-NO TIENE LAVAPLATOS-NI LAVAMANOS</t>
  </si>
  <si>
    <t>RAIGOZA</t>
  </si>
  <si>
    <t>NIO SE ACUERDA DE LOS VECINOS-TIENE LOS SERVICIOS SEPARADOS-NO LE COBRAN ALCANTARILLADO</t>
  </si>
  <si>
    <t>CHAVERRA</t>
  </si>
  <si>
    <t>NO TIENE ALCANTARILALDO PEGADO-NO PAGA ALCANTARILALDO-NO TIENE LAVAMANOS</t>
  </si>
  <si>
    <t>MACHAO</t>
  </si>
  <si>
    <t>NETALI</t>
  </si>
  <si>
    <t>TO NIENE LAVAMANOS</t>
  </si>
  <si>
    <t>CHORENTI</t>
  </si>
  <si>
    <t>ONELVY</t>
  </si>
  <si>
    <t>NO TIENE PAPELES-NO TIENE INODORO-NI LAVAMANOS-NO COBRAN ALCANTARILLADO</t>
  </si>
  <si>
    <t>CASA ES UN AHERENCIA-EL LAVADERO ES UNA PIEDRA-NO TIENE SERVICOS-NO LE COBRAN ALCANTARILALDO</t>
  </si>
  <si>
    <t>AGUINAGA</t>
  </si>
  <si>
    <t>NO CUENTA CON LAVAMANOS - NI LAVAPLATOS-NO PAGA ALCANTARILLADO</t>
  </si>
  <si>
    <t>TIENE LOS SERVICIOS CORTADOS Y SE BENEFICIA DEL VECINO</t>
  </si>
  <si>
    <t>BETRIZ</t>
  </si>
  <si>
    <t>NO SE ENCONTRABA LA DUEÑA EN LA CAS DIO LA INFORMACION LA MAMA-NO TIENE LAVAMANOS</t>
  </si>
  <si>
    <t>BAUTISTA</t>
  </si>
  <si>
    <t>CASA EN BUEN ESTADO</t>
  </si>
  <si>
    <t xml:space="preserve">ALEIDA </t>
  </si>
  <si>
    <t>MANGO</t>
  </si>
  <si>
    <t>NO PAGA LACANTARILLADO-NO TIENE INODORO-NI LAVAMANOS-NI LAVADERO</t>
  </si>
  <si>
    <t>SANABRIA</t>
  </si>
  <si>
    <t>VIDAL</t>
  </si>
  <si>
    <t>JONATAN</t>
  </si>
  <si>
    <t>EL TANQUE TIENE FUGA-EL TANQUE DEL SANITARIO NO TIENE GRIFERIA-NO TIENE EL NRO DEL FOLIO</t>
  </si>
  <si>
    <t>CAÑA</t>
  </si>
  <si>
    <t>MARCO</t>
  </si>
  <si>
    <t>SE ENCUENTRA EN BUEN ESTADO - NO ENCONTRO EL FOLIO</t>
  </si>
  <si>
    <t>EL TANQUE SE ENCUENTRA CON FILTRACION-NO PAGA ALCANTARILLADO</t>
  </si>
  <si>
    <t>VILLEGAS</t>
  </si>
  <si>
    <t>UNA LLAVE TERMINAL ES LA QUE RECOGE SU AGUA-LA SRA VIVE CON LA HIJA</t>
  </si>
  <si>
    <t>CLARA</t>
  </si>
  <si>
    <t>LA CASA EN BUEN ESTADO</t>
  </si>
  <si>
    <t>DE ALVAREZ</t>
  </si>
  <si>
    <t>LA VIVIENDA CON SAITARIO PERO NO TIENE GRIFERIA-CUENTA CON ALCANTARILLADO PERO NO LE COBRAN</t>
  </si>
  <si>
    <t xml:space="preserve">VEROS </t>
  </si>
  <si>
    <t>NO TIENE LAVADERO- LAVA EN UNA PIEDRA</t>
  </si>
  <si>
    <t>PALOMINO</t>
  </si>
  <si>
    <t>LEMUEL</t>
  </si>
  <si>
    <t>LOS BAÑOS ESTAN EN TIERRA-NO MOSTRO CEDULA - EL INODORO NO TIENE TANQUE</t>
  </si>
  <si>
    <t>ISIDORA</t>
  </si>
  <si>
    <t>NO TIENE INODOR-NI LAVAPLATOS-NI LAVAMANOS-</t>
  </si>
  <si>
    <t>NO LE COBRAN ALCANTARUILLADO-NO TIENE LAVAMANOS</t>
  </si>
  <si>
    <t>NO SABE LOS APELLIDOS DE LOS VECINOS-NO LE COBRAN ALCANATRILLADO</t>
  </si>
  <si>
    <t>NO TIENE LAVAMANOS-SANITARIO MAL ESTADO</t>
  </si>
  <si>
    <t xml:space="preserve">AGUDELO </t>
  </si>
  <si>
    <t>KELY</t>
  </si>
  <si>
    <t>TODO EN BUEN ESTADO</t>
  </si>
  <si>
    <t>PALCIO</t>
  </si>
  <si>
    <t>ROBINSON</t>
  </si>
  <si>
    <t>PORRAS</t>
  </si>
  <si>
    <t>LA CASA NO TIENE LAVAMANOS-LAVAPLATOS MAL ESTADO</t>
  </si>
  <si>
    <t>ARIZA</t>
  </si>
  <si>
    <t>RECIBO NO TIENE NUEVA PASADA-NO TIENE SERVICIOS</t>
  </si>
  <si>
    <t>BAÑO CUBIERTO EN ZINC-NO TIENE LAVAMANOS-NO TIENE TANQUE-NO PRESENTA RECIBO</t>
  </si>
  <si>
    <t>HEIDY</t>
  </si>
  <si>
    <t>NO SABE LA CEDULA DEL CONYUGUE-ESTA EN BUEN ESTADO-NO PRESENTA RECIBO</t>
  </si>
  <si>
    <t>TIENE ALCANTARILLADO PERO EL AGUA SALE AL CAÑO DE LA FORTUNA</t>
  </si>
  <si>
    <t>VELASCO</t>
  </si>
  <si>
    <t>PASCUAL</t>
  </si>
  <si>
    <t>TIENE ALCANTARILLADO PERO EL AGUA SALE A UN CAÑO-NO PAGA ALCANTARILLADO-NO TIENE INODORO-NI LAVAMANOS-NI LAVAPLATOS</t>
  </si>
  <si>
    <t>ALEIDA</t>
  </si>
  <si>
    <t>ARELIX</t>
  </si>
  <si>
    <t>NO PAGA ALCANTARILLADO-BUEN ESTADO</t>
  </si>
  <si>
    <t>MANIFIESTA TENER ALCANTARILLADO-PERO SALE A UN POTRERO-NO PAGA ALCANTARILLADO-NO TIENE LAVAMANOS-INODORO</t>
  </si>
  <si>
    <t>NO TIENE LAVAMANOS-LAVAPLATOS</t>
  </si>
  <si>
    <t>MARIS</t>
  </si>
  <si>
    <t>ADELAIDA</t>
  </si>
  <si>
    <t>BERLIN</t>
  </si>
  <si>
    <t>NO ENCONTRO EL NRO DE DE FOLIO-NO TIENE LAVAMANOS-NO SABE LA CEDULA DEL CONYUGUE</t>
  </si>
  <si>
    <t>MARICELA</t>
  </si>
  <si>
    <t>NO TIENE SERVICIOS</t>
  </si>
  <si>
    <t>EL BAÑO NO TEIEN PUERTA-SANITARIO SIN TANQUE-NO TIENE LAVAMANOS-NI LAVAPLATOS</t>
  </si>
  <si>
    <t>VIVIENDA CON TAZA CAMPESINA-NO TIENE LAVAMANOPS-NI LAVAPLATOS-NI LAVADERO</t>
  </si>
  <si>
    <t>CORTEZ</t>
  </si>
  <si>
    <t>RUDY</t>
  </si>
  <si>
    <t>CARO</t>
  </si>
  <si>
    <t>WILSON</t>
  </si>
  <si>
    <t>NO LE COBRAN ALCANTARILLADO-SANITARIO SIN TANQUE-NO TIENE LAVAPLATOS-NI LAVAMANOS</t>
  </si>
  <si>
    <t xml:space="preserve">SOLINA </t>
  </si>
  <si>
    <t>CUENTA CON ALCANTARILLADO PERO SALE A UN CAÑO-NO COBRAN ALCANTARILLADO-NO TIENE LAVAMANOS</t>
  </si>
  <si>
    <t>VIVE</t>
  </si>
  <si>
    <t>NOHEMY</t>
  </si>
  <si>
    <t>NO PAGA ALCANTARILLADO PERO TIENE-NO TIENE INODO-NOI LAVAMANOS</t>
  </si>
  <si>
    <t>CASA EN BUEN ESTADO-NO TIENE ALCANTARILLADO</t>
  </si>
  <si>
    <t>EL BAÑO NO POSEE PUERTA-NO TIENE LAVAMANOS</t>
  </si>
  <si>
    <t>GUIZADO</t>
  </si>
  <si>
    <t>NO TIENE LAVAMANOS-NO LE COBRAN ALCANTARILLADO</t>
  </si>
  <si>
    <t>NO TIENE LAVAMANOS-NO LE COBRAN ALCANTARILALDO</t>
  </si>
  <si>
    <t>NO TIENE NADA DE APARATOS-NO LE COBRAN  ALCANTARILALDO</t>
  </si>
  <si>
    <t>YARITZA</t>
  </si>
  <si>
    <t>NO LE COBRAN ALCANTARILLADO-NO TIENE LAVAMANOS</t>
  </si>
  <si>
    <t>NO LE COBRAN ALCANTARILLADO-TIENE TAZA CAMPESINA</t>
  </si>
  <si>
    <t>SOLO TIENE INODORO</t>
  </si>
  <si>
    <t>GALINDO</t>
  </si>
  <si>
    <t>ELIDA</t>
  </si>
  <si>
    <t>NO TIENE LAVAPLATOS-NI LAVAMANOS</t>
  </si>
  <si>
    <t>SOLINA</t>
  </si>
  <si>
    <t>ALSENIO</t>
  </si>
  <si>
    <t>NO DA EL NUMEROM DEL CELULAR-Y SOLO TIENE INODO Y SIN TANQUE</t>
  </si>
  <si>
    <t>MOLANO</t>
  </si>
  <si>
    <t>INODO SIN TANQUE-NO TIENE LAVAMANOS-NI LAVADERO</t>
  </si>
  <si>
    <t>EMMA</t>
  </si>
  <si>
    <t>VILLANO</t>
  </si>
  <si>
    <t>RICAUTE</t>
  </si>
  <si>
    <t>TIENE ENE STE MOMENTO LOS SERVICIOS CORTADOS-TIENE SOLO INODORO</t>
  </si>
  <si>
    <t>YEPEZ</t>
  </si>
  <si>
    <t>SOLO TIENE INODORO-TIENE LOS SERVICOS-CORTADOS-</t>
  </si>
  <si>
    <t>CALLE 16#54/52</t>
  </si>
  <si>
    <t>* LOS BAÑOS EN BUE ESTADO PERO LE FALTA LA PUERTA</t>
  </si>
  <si>
    <t>CARRERA 6#54/62</t>
  </si>
  <si>
    <t>* NO TIEE NADA DE SERVICIO ERO SI TIENE ACUEDUCTO Y ALCANTARRILADO ERO NO ESTA CONECTADO A TUVO MADRE, ON SABE EL NOMBRE DE LA VECIA, NO LE COBRAN ALCANTARRILLADO</t>
  </si>
  <si>
    <t>CALLE 54#15</t>
  </si>
  <si>
    <t>ESTIVEN</t>
  </si>
  <si>
    <t>* EL INODORO NO TIEE TANQUE</t>
  </si>
  <si>
    <t>CALLE54#15/33</t>
  </si>
  <si>
    <t>YAIRDA</t>
  </si>
  <si>
    <t xml:space="preserve">* * TIENE INODORO PERO LO TIENE MALO, IGUAL QUE EL LAVADERO, </t>
  </si>
  <si>
    <t>DIOSELINA</t>
  </si>
  <si>
    <t>* LA SEÑORA MANIFIESTA ESTAR BIEN PERO EL PATIO LO TIENE EN MAL ESTADO</t>
  </si>
  <si>
    <t>HORNEL</t>
  </si>
  <si>
    <t>* NO TIENE RECIBO DE AGUA, EL BAÑO NO TIENE ESPACIOS SEPARADOS</t>
  </si>
  <si>
    <t>ERICA</t>
  </si>
  <si>
    <t>JHION</t>
  </si>
  <si>
    <t>* LA SEÑORA QUE VIVE ARREDADA, LA CASA NO TIENE NADA Y RECOGEN EL AGUA DE UNA CANECA OR MEDIO DE UNA LLAVE</t>
  </si>
  <si>
    <t>* LA SEÑORA ES ARRENDADA, MANIFIESTA NO TENER EL RECIBO DEL AGUA POR QUE SE LO ENTREGA A LA DUEÑA Y MEDA UN PROMEDIO DE CUANTO PAGA, LOS SERVICIOS DEL ALCANTARRILLADO,</t>
  </si>
  <si>
    <t>CAMACHO</t>
  </si>
  <si>
    <t>*NO PAGA ALCANTARRILLADO</t>
  </si>
  <si>
    <t>ADRIAN</t>
  </si>
  <si>
    <t>* LA SEÑORA QUE VIVE HAY NO SABE LA CEDULA DEL CONYUGE,NO CUENTA CON LOS SERVICIOS DE LA CASA</t>
  </si>
  <si>
    <t>* O CUENTA CO SUS APARATOS DE SERVICIOS SANITARIOS</t>
  </si>
  <si>
    <t>YERISAEL</t>
  </si>
  <si>
    <t>* LA TAPA DEL SANITARIO NO ES LA ADECUADA, NO PAGA ALCANTARILLADO</t>
  </si>
  <si>
    <t>ARGAEZ</t>
  </si>
  <si>
    <t>QUIROS</t>
  </si>
  <si>
    <t>ALCIDEZ</t>
  </si>
  <si>
    <t>GENOVERA</t>
  </si>
  <si>
    <t>* LA VIVIENDA SE ENCUETRA EN BUE ESTADO, NO BUEN LA CEDULA DEL CONYUGUE, NO PAGA ALCANTARRILLADO, NO FIRMA</t>
  </si>
  <si>
    <t>* TIENE ALCANTARRILADO PERO ESTAN PEGADOS A UNOS TUBOS PEO ESTAN EN PECIMO ESTADO,</t>
  </si>
  <si>
    <t>PIEDRAHITA</t>
  </si>
  <si>
    <t>* NO PAGA ALCANTARRILLADO</t>
  </si>
  <si>
    <t>FRANC</t>
  </si>
  <si>
    <t xml:space="preserve">* NO PAGA ALCANTARRILLADO, NO INCONTRO EL FOLIO DE RED UNIDOS, NO RESENTO EL RECIBO </t>
  </si>
  <si>
    <t>MIRIAM</t>
  </si>
  <si>
    <t xml:space="preserve">NO TIENE LAVAMANOS </t>
  </si>
  <si>
    <t>POLO</t>
  </si>
  <si>
    <t>* NO TIENE SANITARIO, NO TIENE LAVAPLATOS</t>
  </si>
  <si>
    <t>GUARIN</t>
  </si>
  <si>
    <t>CIRO</t>
  </si>
  <si>
    <t>GALBAN</t>
  </si>
  <si>
    <t>HERIBERTO</t>
  </si>
  <si>
    <t>* EL SEÑOR EL QUE PERTENECE A RED UNIDO ERO LA SEÑORA, NO ENCUETRA EL PAPEL</t>
  </si>
  <si>
    <t>TULIA</t>
  </si>
  <si>
    <t>* EL SANITARIO CUENTA CO TANQUE, SI TAPA, NNO TIENE LAVADERO CON TANQUE, NO PAGA ALCANTARILLADO O PRESENTA EL FOLIO DE RED UNIDOS</t>
  </si>
  <si>
    <t>MATHA</t>
  </si>
  <si>
    <t>LUERCIO</t>
  </si>
  <si>
    <t>* LA SEÑORA MANIFIESTA QUE TIENE ALCANTARILLADO PERO NO LO TIENE CONECTADO, POR QUE EL AGUA SALE A UN POSO QUE TIENE EL PATIO, NO SE SABE LA CEDULA DE SU ESPOSA, NO LE COBRAN ALCANTARRILADO</t>
  </si>
  <si>
    <t>* LA CASA NO TIENE LAVAMANOS</t>
  </si>
  <si>
    <t>LINAREZ</t>
  </si>
  <si>
    <t>AGEIDA</t>
  </si>
  <si>
    <t>* LA SEÑORA IFORMA QUE TIENE EL ALCANTARRILLADO PERO NO TIENE LOS TUVOS MADRES</t>
  </si>
  <si>
    <t>EOE</t>
  </si>
  <si>
    <t xml:space="preserve">* LA SEÑORA MAIFIESTA NO HAVER ALCANTARRILLADO QUE EL AGUA SALE PARA UNA LAGUNA QUE HAY DETRÁS DE SU CASA. NO LE COBRAN ALCANTARRILLADO </t>
  </si>
  <si>
    <t>OVIEDO</t>
  </si>
  <si>
    <t>* LA SEÑORA MAIFIESTA NO SABER, EL NUMERO DE LA CEDULA DEL SEÑOR, NO LE COBRAN ALCANTARRILLADO</t>
  </si>
  <si>
    <t>* ESTA VIVIENDA NO CUETA CON: LAVADERO, SANITARIO Y DUCHA, NO TIENE EL FOLIO DE RED UNIDOS, NO PAGA ALCANTARILLADO</t>
  </si>
  <si>
    <t>ISBELIA</t>
  </si>
  <si>
    <t>* EL LAVADERO NO CUENTA CON TANQUE, Y EL SANITARIO NO CUENTA CON TANQUE, Y LA DUCHA NO CUENTA CON UNA TUBERIA ADECUADA, NO PAGA ALCANTARILLADO</t>
  </si>
  <si>
    <t>LA VIVIENDA CUENTA CON SANITARIO, EL SANITARUIO TIENE FILTRACION</t>
  </si>
  <si>
    <t>* LAVADERO CUENTA CON FUGA, NO PAGA ALCANTARRILLADO</t>
  </si>
  <si>
    <t>SOCORRO</t>
  </si>
  <si>
    <t>* NO TIENE CELULAR, NO PAGA ALCANTARRILADO, NO FIRMA</t>
  </si>
  <si>
    <t xml:space="preserve">* EL SANITARIO CUENTA CON TANQUE, TAPA DAÑADA Y SIN ACCESORIOS </t>
  </si>
  <si>
    <t>ALTAMIRA</t>
  </si>
  <si>
    <t>* NO PAGA ALCANTARRILLADO NO TIENE EL FOLIO DE RED UNIDOS</t>
  </si>
  <si>
    <t>HERREÑO</t>
  </si>
  <si>
    <t>* NO TIENE EL RECIBO EN CASA</t>
  </si>
  <si>
    <t>* NO TIEE EL CERTIFICADO DE COMPRAVENTA A LA MANO, EL ALCANTARILLADO AL QUE ESTA CONECTADA ES EL DE LA CUADRA TRASERA, ES DECIR TIRARON LA TUBERIA ATRAVEZANDO LA MANZANA</t>
  </si>
  <si>
    <t>DERMILAY</t>
  </si>
  <si>
    <t>MONTERROSO</t>
  </si>
  <si>
    <t>GARAY</t>
  </si>
  <si>
    <t xml:space="preserve">* NO SABE DE LAS ACOMETIDAS OR QUE CUANDO COMPRARO LA CASA YA ESTABAN HECHAS, NO TIENE LA ESCRITURA A LA MANO, </t>
  </si>
  <si>
    <t xml:space="preserve">* NO TIENE PUERTA EL BAÑO </t>
  </si>
  <si>
    <t>* TIENEN UNA PIEDRA PARA LAVAR, Y ECOGEN EL AGUA EN UNA CANECA</t>
  </si>
  <si>
    <t>FABIOLA</t>
  </si>
  <si>
    <t>QUEUBIN</t>
  </si>
  <si>
    <t>* NO PAGA ALCANTARRILLADO, NO TIENE CELULAR</t>
  </si>
  <si>
    <t>GARRO</t>
  </si>
  <si>
    <t>* LA DUCHA ESTA E MAL ESTADO Y</t>
  </si>
  <si>
    <t>* ESTA CONECTADO A UIN TUBO PERO NO ES DE LA EMPRESA, NO LE COBRAN ALCANTARILLADO</t>
  </si>
  <si>
    <t>* CONTRACTO VERBAL DE ARRENDAMIENTO A TERMINO INDEFIIDO</t>
  </si>
  <si>
    <t>BELLO</t>
  </si>
  <si>
    <t>* NO CUENTA CO N LAVAMANOS</t>
  </si>
  <si>
    <t>ZEQUERA</t>
  </si>
  <si>
    <t>FAUSTO</t>
  </si>
  <si>
    <t>LEDIY</t>
  </si>
  <si>
    <t>* NO POSEE PAPEL DE RED UNIDOS</t>
  </si>
  <si>
    <t>MATA</t>
  </si>
  <si>
    <t>HUGO</t>
  </si>
  <si>
    <t xml:space="preserve">* EL INODORO NO TIEE CONEXIÓN AL ACUEDUCTO MADRE </t>
  </si>
  <si>
    <t>*EL TANQUE DEL INODORO NO SIRVE, APESA DE NO TENER INODORO EN BUEN ESTADO TIENE LAS CONEXIÓN DE ACUEDUCTO Y ALCANATRILLADO</t>
  </si>
  <si>
    <t>VAZCO</t>
  </si>
  <si>
    <t>OBVIDIO</t>
  </si>
  <si>
    <t>HAY 3 NUCLEOS FAMILIARES EN UNA MISMA VIVIENDA CADA UNO TIENE CONTADOR PROPIO</t>
  </si>
  <si>
    <t>* LA VIVIENDA NO CUENTA CON LAVAMANOS</t>
  </si>
  <si>
    <t>MYLEIDY</t>
  </si>
  <si>
    <t>CATALINA</t>
  </si>
  <si>
    <t>* NO POSEE CARET DE RED UNIDOS</t>
  </si>
  <si>
    <t>CALLE 56#5514</t>
  </si>
  <si>
    <t>* EL SANITARIO NO CUENTA CON TAQNUE, EL BAÑO NO TIENE UERTA</t>
  </si>
  <si>
    <t>KATERINE</t>
  </si>
  <si>
    <t>* CONTRATO DE ARRIENDO, DEFINIDO</t>
  </si>
  <si>
    <t>LASTRE</t>
  </si>
  <si>
    <t>AIDE</t>
  </si>
  <si>
    <t>* LAVADEO E CODICIONNES PRECARIAS</t>
  </si>
  <si>
    <t>DORCELA</t>
  </si>
  <si>
    <t>MORALE</t>
  </si>
  <si>
    <t>ALAVAREZ</t>
  </si>
  <si>
    <t>PLATA</t>
  </si>
  <si>
    <t>* CASA ES BUEN  ESTADO, NO SE SABE EL NUMERO DE LA CEDULA DEL CONYUGUE</t>
  </si>
  <si>
    <t>MARELBY</t>
  </si>
  <si>
    <t>JROFRIGUEZ</t>
  </si>
  <si>
    <t>* EL BAÑO ESTA SI REVOCAR PERO EL ISO ES DE CEMENTO</t>
  </si>
  <si>
    <t>* LAS PAREDEAS EXTERIORES SON EN MATERIAL ADOBE</t>
  </si>
  <si>
    <t>CASRO</t>
  </si>
  <si>
    <t>* NO POSEE EL APAEL DE RED UNIDOS, EL INODORO NO CUENTA CON TAPA</t>
  </si>
  <si>
    <t>MIRIA</t>
  </si>
  <si>
    <t>* EL BAÑO ESTA PARCIALMENTE ENCHAPADO</t>
  </si>
  <si>
    <t>KARLA</t>
  </si>
  <si>
    <t>* LA TAPA DEL TANQUE EN MAL ESTADO, TIENE UN GRIFO CON EL QUE LLENA EL TANQUE</t>
  </si>
  <si>
    <t>ALMANZA</t>
  </si>
  <si>
    <t xml:space="preserve">* NO TIEE EL CERTIFICADO DE COMPRAVENTA A LA MANO </t>
  </si>
  <si>
    <t>OBEIDA</t>
  </si>
  <si>
    <t>BRAN</t>
  </si>
  <si>
    <t>NO PAGA ALCANTARRILLADO</t>
  </si>
  <si>
    <t>DE LAS NIEVES</t>
  </si>
  <si>
    <t>SOSA</t>
  </si>
  <si>
    <t>EREZ</t>
  </si>
  <si>
    <t>LISADRO</t>
  </si>
  <si>
    <t>* MANIFIESTA TEER EL CERTIFICADO DE COMRAVENTA DONDE LA MAMA, NO TIENE LAVAMANOS</t>
  </si>
  <si>
    <t>* LA SEÑORA ES CABAEZA DE HOGAR OR QUE EL MARIDO ESTA DESEMLEADO</t>
  </si>
  <si>
    <t>HOLGUI</t>
  </si>
  <si>
    <t>* NO CUENTA CON LAVAMANNOS, EL COTRRATO DE ARRIENDO ES TERMINO INDEFINIDO</t>
  </si>
  <si>
    <t>* NO LE COBRAN ALCANTARILLADO</t>
  </si>
  <si>
    <t xml:space="preserve">* NNO LE COBRAN ALCANTARRILLADO, NO TIENE LAVAMANOS, </t>
  </si>
  <si>
    <t>NO LE COBRAN ALCANTARILLADO, NO TIENE LAVAMANOS, EL TANQUE DEL LAVADERO PRESENTA FILTRACION, EL BAÑO CUENTA CO PISO EMBALDOSADO</t>
  </si>
  <si>
    <t>* NO FIRMA, BAÑO SIN PUERTA,MEDIDOR DAÑADO</t>
  </si>
  <si>
    <t>CARRERA 15 b # 54</t>
  </si>
  <si>
    <t>ANOLDO</t>
  </si>
  <si>
    <t>ATONIO</t>
  </si>
  <si>
    <t>* NO CUENTA CON NUMERO DE FOLIO, NO TIENE NUMERO DE CELULAR</t>
  </si>
  <si>
    <t>* NO CUENTA CON INODORO, LAVAPLATOS,LAVAMSNOS Y LAVADERO</t>
  </si>
  <si>
    <t>* NO PRESENTA NUMERO DE FOLIO, NO AGA ALCANTARILLADO</t>
  </si>
  <si>
    <t>* LAVA EN EL LAVADERO PERO RECOGE E UNA CANETA O QUE TIENE MALO EL TANQUE</t>
  </si>
  <si>
    <t>* LA ACOMETIDA DE ALCANTARILLADO FUE COSTRUIDA PO ESTA PERSONA, LA CASA NO TIEE LAVAAMNOS, EL BAÑO NO TIENE PUERTA</t>
  </si>
  <si>
    <t>TORO</t>
  </si>
  <si>
    <t>* O CUETA CON LAVAMANOS DUCHA</t>
  </si>
  <si>
    <t>VILLE</t>
  </si>
  <si>
    <t>* NO TIENE LAVAMANOS, NO TIENE COCIA</t>
  </si>
  <si>
    <t>* LA PROPIETARIA ES DUEÑA PEO NO TIENE NINGUN PAPEL</t>
  </si>
  <si>
    <t>* BAÑO NO TIENE PUETA, NO TIEE LAVAMANOS</t>
  </si>
  <si>
    <t xml:space="preserve">* CASA E BUEN ESTADO </t>
  </si>
  <si>
    <t>* LE FALTAN ACCESORIOS AL TANQUE DEL SANITARIO</t>
  </si>
  <si>
    <t>LARREA</t>
  </si>
  <si>
    <t xml:space="preserve">* ESTA EN BUEN ESTADO </t>
  </si>
  <si>
    <t xml:space="preserve">* NO TIENE CELULAR </t>
  </si>
  <si>
    <t>* EL BAÑO NO TIENE PUERTA, NO POSEE EL NUMERO DEL FOLIO</t>
  </si>
  <si>
    <t>* BAÑO SIN PUERTA, LAVADERO FUERA DE SERVICIO</t>
  </si>
  <si>
    <t>BARRANGAN</t>
  </si>
  <si>
    <t>TORREZ</t>
  </si>
  <si>
    <t>* EL BAÑO NO TIENE PUERTA</t>
  </si>
  <si>
    <t>ADALBERTO</t>
  </si>
  <si>
    <t>* MINI LAVADERO, NO TIENE PATIO, NO CUENTA CON PAPELES</t>
  </si>
  <si>
    <t>* NO TIENEN ACUEDUCTO NI ALCANTARRILLADO</t>
  </si>
  <si>
    <t>MELBA</t>
  </si>
  <si>
    <t>* NO TIENE CELULAR, NO FIRMA, EL BAÑO NO FUNCIONA POR DAÑO DE ACCESORIOS</t>
  </si>
  <si>
    <t>* LA CASA ESTA E BUE ESTADO</t>
  </si>
  <si>
    <t>CALLE 13 CRA 16</t>
  </si>
  <si>
    <t>* LA DUCHA, SAITARIO Y LAVADERO TODO SE ENCUETRA JUNTO, NO TIEE SANITARIO CON TANQUE PERO NO FUNCIONA</t>
  </si>
  <si>
    <t>LA  CASA NO TIENE NINGUN SERVICIO Y LES TOCA BAÑARSE CON COCADAS</t>
  </si>
  <si>
    <t>GRISELDA</t>
  </si>
  <si>
    <t>* AL MOMENTO DE LLUVIAS FUERTES EL ALCANTARRILLADO SE REVOTA EN LA CASA</t>
  </si>
  <si>
    <t>* ESTA CONECTADO A UN TUBO,. NO TIENE LA ESCRITURA PUBLICA A LA MANO</t>
  </si>
  <si>
    <t>ALEJANDRO</t>
  </si>
  <si>
    <t xml:space="preserve">* MANIFIESTA NO SABER DONDE TIEE EL NUMERO DE FOLIO, LA CAJA DE INSPECCION ES ARA VARIOS VIVIENDO, LAVADERO EN BUE ESTADO ERO LAS BASES SO RUISTICAS, </t>
  </si>
  <si>
    <t xml:space="preserve">* MANIFIESTA NO TENER LA ESCRITURA A LA MANO, </t>
  </si>
  <si>
    <t>MADGALENA</t>
  </si>
  <si>
    <t>* HAY 3 NUCLEOS FAMILIARES CADDA UNO CO SU PROPIO CONTADOR EN LA MISMA VIVIENDA, EL CERTIFICADO DE COMRAVENTA HNO LO TIENEN A LA MANO</t>
  </si>
  <si>
    <t>LEOBARDO</t>
  </si>
  <si>
    <t>NO PRESENTA RECIBO DE AGUA, CUENTA CON TODO.</t>
  </si>
  <si>
    <t>EUFRANCIA</t>
  </si>
  <si>
    <t>NO CUENTA CON INODORO, LAVAMANOS, NO PRESENTA NUMERO DE FOLIO, NO TIENE CELULAR, NO PAGA ALCANTARILLADO.</t>
  </si>
  <si>
    <t>CESPEDES</t>
  </si>
  <si>
    <t>CUENTA CON TODOS LOS SERVICIOS. NO PAGA ALCANTARILLADO.</t>
  </si>
  <si>
    <t>LEDIS</t>
  </si>
  <si>
    <t>NO CUENTA CON NINGUN SERVICIO. LA VIVIANDA NO CUENTA CON ACUDUCTO, ALCANTARILLADO, MEDIDOR DE AGUA, INSPECCION, TUBERIA INTERNA DE ACUEDUCTO, TUBERIA INTERNA DE ALCANTARILLADO. LA FAMILIA HACE SUS NECESIDADES CON LOS VECINOS.</t>
  </si>
  <si>
    <t xml:space="preserve">YENI </t>
  </si>
  <si>
    <t>NO CUENTA CON LAVAMOS.</t>
  </si>
  <si>
    <t>TABAREZ</t>
  </si>
  <si>
    <t>NO PAGA ALCANTARILLADO. NO CUENTA CON NINGUN SERVICIO.</t>
  </si>
  <si>
    <t>BRIGIDA</t>
  </si>
  <si>
    <t>SORANNY</t>
  </si>
  <si>
    <t>NO PAGA ALCANTARILLADO. NO CUENTA CON LAVAMANOS, LAVADERO.</t>
  </si>
  <si>
    <t>SOLANO</t>
  </si>
  <si>
    <t>YENIS</t>
  </si>
  <si>
    <t xml:space="preserve">NO CUENTA CON LAVAMOS. </t>
  </si>
  <si>
    <t>CUELLA</t>
  </si>
  <si>
    <t>NO PRESENTA NUMERO DE FOLIO, NO CUENTA CON LAVAMANOS.</t>
  </si>
  <si>
    <t>NO TIENE CELULAR,NO PRESENTA RECIBO DE AGUA,  NO CUENTA CON LAVAMOS.</t>
  </si>
  <si>
    <t>CATRO</t>
  </si>
  <si>
    <t>ELIBERTO</t>
  </si>
  <si>
    <t>EDID</t>
  </si>
  <si>
    <t>PAGA CATASTRO. NO CUENTA CON INODORO, LAVAPLATOS, LAVAMANOS.</t>
  </si>
  <si>
    <t xml:space="preserve">RUA </t>
  </si>
  <si>
    <t>BURITICÁ</t>
  </si>
  <si>
    <t xml:space="preserve">NO CUENTA CON NINGUN DOCUMENTO DE LA PROPIEDAD. CUENTA CON TODO </t>
  </si>
  <si>
    <t>CAÑON</t>
  </si>
  <si>
    <t>DUBERNEY</t>
  </si>
  <si>
    <t>NO PAGA ALCANTARILLADO.CUENTA CON TODO.</t>
  </si>
  <si>
    <t xml:space="preserve">ARENA </t>
  </si>
  <si>
    <t>JOHA</t>
  </si>
  <si>
    <t>NO CUENTA CON NINGUN CERTIFICADO DE PROPIEDAD. NO TIENE CELULAR</t>
  </si>
  <si>
    <t xml:space="preserve">CACUBA </t>
  </si>
  <si>
    <t>HENRRY</t>
  </si>
  <si>
    <t xml:space="preserve">CIRO </t>
  </si>
  <si>
    <t>ATHEORTUA</t>
  </si>
  <si>
    <t>NO TIENE CAJA DE INSPECCION.  CUENTA CON TODOS LOS SERVICIOS.</t>
  </si>
  <si>
    <t>ISMELDA</t>
  </si>
  <si>
    <t>DORALBA</t>
  </si>
  <si>
    <t xml:space="preserve">NO PAGA ALCANTARILLADO,NO PRESENTA NUMERO DE FOLIO </t>
  </si>
  <si>
    <t xml:space="preserve">MELINA </t>
  </si>
  <si>
    <t>NO CUENTA CON. INODORO,LAVAPLATOS, LAVAMANOS Y LAVADERO</t>
  </si>
  <si>
    <t>DE  JESUS</t>
  </si>
  <si>
    <t>NO PAGA ALCANTARILLADO Y CUENTA CON TODO.</t>
  </si>
  <si>
    <t>NO PAGA ALCANTARILLADO.</t>
  </si>
  <si>
    <t>* LA VIVIENDA NO TIENE DUCHA, NO TIENE LAVAAMNSO, Y SUSPENDIDO EL SERVIVIO DEL AGUA</t>
  </si>
  <si>
    <t xml:space="preserve">* LA CASA CUENTA CON LA LAVAMANOS PERO NO ESTA EN USO, LA CASA CUENTA CON LAVADERO Y TANQUE EL TANQUE TIENE FUGA </t>
  </si>
  <si>
    <t xml:space="preserve">* TAZA CAMPESINA, NO POSEE EL NUMERO DE RED UNIDOS, NO TIENE TUVO A LA VISTA EL INODORO </t>
  </si>
  <si>
    <t>* EL BAÑO NO TIENE PUERTA, LAVAMANOS NO HAY</t>
  </si>
  <si>
    <t>GRISALES</t>
  </si>
  <si>
    <t>ARACEL</t>
  </si>
  <si>
    <t>* NO TIENE INDORO, NO TIENE DUHA, NO TIENE CAJA INSPECCION</t>
  </si>
  <si>
    <t>NO CUENTA CON LAVAMANOS, DUCHA, LAVAPLATOS,BAÑO, NO PRESENTA FACTURA</t>
  </si>
  <si>
    <t>ORIANA</t>
  </si>
  <si>
    <t>* NO CUENTA CON  CAJA DE INSPECCION, EL BAÑO NO TIENE PUERTA, NO PAGA ALCANTARRILLADO</t>
  </si>
  <si>
    <t>* EL SANITARIO NO CUENTA CON LOS ACCESORIOS ADECUADOS</t>
  </si>
  <si>
    <t>CARRERA 13 · 921</t>
  </si>
  <si>
    <t>LEYFAR</t>
  </si>
  <si>
    <t>* LA CASA NO CUENTA CON CAJA DE INSPECCION Y TIENE TODO LOS SERVICIOS JUNTOS</t>
  </si>
  <si>
    <t>DILAN</t>
  </si>
  <si>
    <t>* EL INODORO NO TIENE TAPA DEL TANQUE NI TAPA, LA DUCHA MNO TIENE, ES UN TUVO DE PVC</t>
  </si>
  <si>
    <t xml:space="preserve">CALLE 50 </t>
  </si>
  <si>
    <t>LA VIVIENDA SE ENCUENTRA EN BUEN ESTADP</t>
  </si>
  <si>
    <t>ELCY</t>
  </si>
  <si>
    <t>* LA VIVIENDA NO CUENTA CON LAVAMANOS, NI LAVAPLATOS</t>
  </si>
  <si>
    <t>* TIENE PIEDRA DE LAVAR, NO TIENE LAVAMANOS, NO TIENE LAVAPLATOS, SANITARIO TIENE TANQUE DAÑÁDO</t>
  </si>
  <si>
    <t>YEFRI</t>
  </si>
  <si>
    <t>* LA CASA NO CONTIENE LAVAPLATOS, TIENE INODORO PERO SIN TAPA EL TANQUE PERO CON TIENE ALCANTARRILLADO, LA DUCHA ES DESCUBIERTA Y ES TUVO DE PVC</t>
  </si>
  <si>
    <t xml:space="preserve">MONTOYA </t>
  </si>
  <si>
    <t xml:space="preserve">JOHANA </t>
  </si>
  <si>
    <t xml:space="preserve">NO PRESENTO LA CEDULA, NI EL RECIBO </t>
  </si>
  <si>
    <t xml:space="preserve">PVC </t>
  </si>
  <si>
    <t>MERCEDEZ</t>
  </si>
  <si>
    <t>EMILIA</t>
  </si>
  <si>
    <t xml:space="preserve">CARTAVENTA </t>
  </si>
  <si>
    <t xml:space="preserve">EL NAÑO NO TIENE PUERTA </t>
  </si>
  <si>
    <t>EFISENIA</t>
  </si>
  <si>
    <t xml:space="preserve">NO TIENE CELULAR Y LOS BAÑOS NO TIENEN PUERTA </t>
  </si>
  <si>
    <t xml:space="preserve">GARCIA </t>
  </si>
  <si>
    <t xml:space="preserve">NORA </t>
  </si>
  <si>
    <t xml:space="preserve">ESCRITUTA MEJORA </t>
  </si>
  <si>
    <t>BAÑO SIN PUERTA</t>
  </si>
  <si>
    <t xml:space="preserve">CARLOS </t>
  </si>
  <si>
    <t xml:space="preserve">OFELIA </t>
  </si>
  <si>
    <t xml:space="preserve">BAÑO SIN PUERTA, NO PRESENTO EL RECIBO </t>
  </si>
  <si>
    <t>DALGIS</t>
  </si>
  <si>
    <t xml:space="preserve">DEL SOCORRO </t>
  </si>
  <si>
    <t xml:space="preserve">BAÑO SIN PUERTA </t>
  </si>
  <si>
    <t xml:space="preserve">FELIPE </t>
  </si>
  <si>
    <t xml:space="preserve">TORRES </t>
  </si>
  <si>
    <t>MORCILLO</t>
  </si>
  <si>
    <t>DANELLY</t>
  </si>
  <si>
    <t xml:space="preserve">AGUILAR </t>
  </si>
  <si>
    <t>MARLENY</t>
  </si>
  <si>
    <t>AMAYA</t>
  </si>
  <si>
    <t xml:space="preserve">GRIZALEZ </t>
  </si>
  <si>
    <t xml:space="preserve">VICTOR </t>
  </si>
  <si>
    <t xml:space="preserve">NO SE SABE LA CEDULA </t>
  </si>
  <si>
    <t>NICEL</t>
  </si>
  <si>
    <t xml:space="preserve">EL BAÑO NO TIENE PUERTA Y NO PRESENTO RECIBO </t>
  </si>
  <si>
    <t xml:space="preserve">BRAND </t>
  </si>
  <si>
    <t>DENILSON</t>
  </si>
  <si>
    <t>NO TIENE CAJA DE INSPECCION</t>
  </si>
  <si>
    <t>ISRAEL</t>
  </si>
  <si>
    <t>MARYORY</t>
  </si>
  <si>
    <t>AURO</t>
  </si>
  <si>
    <t>CABARCOS</t>
  </si>
  <si>
    <t>LADY</t>
  </si>
  <si>
    <t>NO SE PRESENTO EL RECIBO</t>
  </si>
  <si>
    <t xml:space="preserve">NO TIENE CELULAR   </t>
  </si>
  <si>
    <t xml:space="preserve">CARO </t>
  </si>
  <si>
    <t>BARRIEL</t>
  </si>
  <si>
    <t>ADEISON</t>
  </si>
  <si>
    <t>MONTAÑO</t>
  </si>
  <si>
    <t>ANAYA</t>
  </si>
  <si>
    <t>VAHOZ</t>
  </si>
  <si>
    <t xml:space="preserve"> JOSE</t>
  </si>
  <si>
    <t xml:space="preserve">SE INUNDAN CONSTANTEMENTE </t>
  </si>
  <si>
    <t xml:space="preserve">DE USUGA </t>
  </si>
  <si>
    <t xml:space="preserve">ROSALBA </t>
  </si>
  <si>
    <t xml:space="preserve">NO PRESENRTO RECIBO </t>
  </si>
  <si>
    <t>Valor de estructura proyectos Nariño 2017</t>
  </si>
  <si>
    <t>Valor de validación, diagnóstico y AIU corresponden a los proyectos contratados en 2017.</t>
  </si>
  <si>
    <t>Promedio por vivienda en SMMLV (Proyectado al 2018)</t>
  </si>
  <si>
    <t>(en blanco)</t>
  </si>
  <si>
    <t>(Todas)</t>
  </si>
  <si>
    <t>Cuenta de INTERVENCIÓN?</t>
  </si>
  <si>
    <t>TOTAL VIVIENDAS ENCUESTADAS POR BARRIO</t>
  </si>
  <si>
    <t>TOTAL VIVIENDAS QUE REQUIEREN INTERVENCIÓN POR BARRIO</t>
  </si>
  <si>
    <t>Suma de VALOR TOTAL DE LA INTERVENCIÓN</t>
  </si>
  <si>
    <t>30 registros repetidos incluidos en el costeo…por definir</t>
  </si>
  <si>
    <t>RESULTADO DE APLICACIÓN DE ENCUESTAS PUERTO BERRÍO</t>
  </si>
  <si>
    <t>DIRECCIÓN INMUEBLE</t>
  </si>
  <si>
    <t>COORDENADAS</t>
  </si>
  <si>
    <t>Valor FASE 1 (Diagnóstico Técnico y Validación)</t>
  </si>
  <si>
    <t>CÓDIGO INMUEBLE</t>
  </si>
  <si>
    <t>Vivienda Visitada para Diagnóstico Técnico (SI/NO)</t>
  </si>
  <si>
    <t>FECHA DE VISITA (DD/MM/AAAA)</t>
  </si>
  <si>
    <t>BARRIO</t>
  </si>
  <si>
    <t>DIRECCION COMPLETA</t>
  </si>
  <si>
    <t>VERIFICACIÓN DIRECCIÓN</t>
  </si>
  <si>
    <t>Vivienda Diagnosticada (SI/NO)</t>
  </si>
  <si>
    <t>Observaciones de Vísita  Realizada y/o Diagnóstico NO efectuado</t>
  </si>
  <si>
    <t>Verificación de habitante: ¿Persona que recibe visita de DT es o está relacionada con Potencial Beneficiario? (SI/NO)</t>
  </si>
  <si>
    <t>Primer Apellido Persona Quien Recibe Visita de Diagnóstico Técnico</t>
  </si>
  <si>
    <t>Segundo Apellido Persona Quien Recibe Visita de Diagnóstico Técnico</t>
  </si>
  <si>
    <t>Primer Nombre Persona Quien Recibe Visita de Diagnóstico Técnico</t>
  </si>
  <si>
    <t>Segundo Nombre Persona Quien Recibe Visita de Diagnóstico Técnico</t>
  </si>
  <si>
    <t>Número de Identificación de Persona Quien Recibe Visita de Diagnóstico Técnico</t>
  </si>
  <si>
    <t>Número de telefono de contacto de Persona Quien Recibe Visita de Diagnóstico Técnico</t>
  </si>
  <si>
    <t>NOMBRE CONCATENADO (REVISA SI CONCUERDA CON NOMBRE DE ENCUESTA)</t>
  </si>
  <si>
    <t>VERIFICACIÓN NOMBRE</t>
  </si>
  <si>
    <t>VERIFICACIÓN IDENTIFICACIÓN</t>
  </si>
  <si>
    <t>OBSERVACIONES DEL DIAGNÓSTICO TÉCNICO</t>
  </si>
  <si>
    <t>¿INTERVENTORÍA APRUEBA EJECUCIÓN? (SI/NO)</t>
  </si>
  <si>
    <t>VALOR COMPROMETIDO DE OBRA</t>
  </si>
  <si>
    <t>FECHA DE APROBACIÓN DE INTERVENCIÓN</t>
  </si>
  <si>
    <t>¿BENEFICIARIO ACEPTA INTERVENCIÓN? (SI/NO)</t>
  </si>
  <si>
    <t>OBSERVACIONES DE ACEPTACIÓN/RECHAZO DE INTERVENCION POR PARTE DEL BENEFICIARIO</t>
  </si>
  <si>
    <t>VIVIENDA CUMPLE CON REQUISITOS DE INTERVENCIÓN</t>
  </si>
  <si>
    <t>IDENTIFICACION INMUEBLE</t>
  </si>
  <si>
    <t xml:space="preserve">BASE PLANA </t>
  </si>
  <si>
    <t>CODIGO INMUEBLE</t>
  </si>
  <si>
    <t>3.1</t>
  </si>
  <si>
    <t>3.2</t>
  </si>
  <si>
    <t>3.3</t>
  </si>
  <si>
    <t>3.4</t>
  </si>
  <si>
    <t>4.1</t>
  </si>
  <si>
    <t>4.2</t>
  </si>
  <si>
    <t>5.1</t>
  </si>
  <si>
    <t>5.2</t>
  </si>
  <si>
    <t>6.2</t>
  </si>
  <si>
    <t>7.1</t>
  </si>
  <si>
    <t>7.2</t>
  </si>
  <si>
    <t>8.1</t>
  </si>
  <si>
    <t>8.2</t>
  </si>
  <si>
    <t>8.3</t>
  </si>
  <si>
    <t>9.1</t>
  </si>
  <si>
    <t>9.2</t>
  </si>
  <si>
    <t>9.3</t>
  </si>
  <si>
    <t>9.4</t>
  </si>
  <si>
    <t>9.5</t>
  </si>
  <si>
    <t>9.6</t>
  </si>
  <si>
    <t>9.7</t>
  </si>
  <si>
    <r>
      <rPr>
        <b/>
        <sz val="20"/>
        <color theme="1"/>
        <rFont val="Calibri"/>
        <family val="2"/>
        <scheme val="minor"/>
      </rPr>
      <t>VM:</t>
    </r>
    <r>
      <rPr>
        <sz val="20"/>
        <color theme="1"/>
        <rFont val="Calibri"/>
        <family val="2"/>
        <scheme val="minor"/>
      </rPr>
      <t xml:space="preserve"> Valor Maximo Ayuda.</t>
    </r>
  </si>
  <si>
    <t>Administracion</t>
  </si>
  <si>
    <t>Imprevistos</t>
  </si>
  <si>
    <t>Utilidad</t>
  </si>
  <si>
    <t>Iva</t>
  </si>
  <si>
    <t>Salario Minimo</t>
  </si>
  <si>
    <t>No. Inmuebles para Intervención</t>
  </si>
  <si>
    <t>Costo Validación</t>
  </si>
  <si>
    <t>VM INTRADOMICILIARIA</t>
  </si>
  <si>
    <t>VM INTRADOMICILIARIA + DOMICILIARIA + DIAGNOSTICO</t>
  </si>
  <si>
    <t>Conexiones intradomiciliarias</t>
  </si>
  <si>
    <t>Aparatos</t>
  </si>
  <si>
    <t>Conexiones Domiciliarias</t>
  </si>
  <si>
    <t>Cajas de Inspección</t>
  </si>
  <si>
    <t>Unidades sanitarias</t>
  </si>
  <si>
    <t>Cimentación</t>
  </si>
  <si>
    <t>Estructuras y concretos</t>
  </si>
  <si>
    <t>Mamposteria</t>
  </si>
  <si>
    <t>Morteros</t>
  </si>
  <si>
    <t>Adecuaciones para el funcionamiento</t>
  </si>
  <si>
    <t>Acabados</t>
  </si>
  <si>
    <t>8,23 SMLMV</t>
  </si>
  <si>
    <t>10,03 SMLMV</t>
  </si>
  <si>
    <t>Red intradomiciliarias de acueducto 1/2"</t>
  </si>
  <si>
    <t>Red intradomiciliarias de alcantarillado de 4"</t>
  </si>
  <si>
    <t>Red intradomiciliarias derivada sanitaria de 2"</t>
  </si>
  <si>
    <r>
      <t xml:space="preserve">Suministro e instalacion de </t>
    </r>
    <r>
      <rPr>
        <b/>
        <sz val="12"/>
        <color theme="1"/>
        <rFont val="Calibri"/>
        <family val="2"/>
        <scheme val="minor"/>
      </rPr>
      <t>SANITARIO (INODORO)</t>
    </r>
    <r>
      <rPr>
        <sz val="12"/>
        <color theme="1"/>
        <rFont val="Calibri"/>
        <family val="2"/>
        <scheme val="minor"/>
      </rPr>
      <t>. Incluye tuberias y accesorios para el correcto funcionamiento del elemento instalado</t>
    </r>
  </si>
  <si>
    <r>
      <t xml:space="preserve">Suministro e instalacion de </t>
    </r>
    <r>
      <rPr>
        <b/>
        <sz val="12"/>
        <color theme="1"/>
        <rFont val="Calibri"/>
        <family val="2"/>
        <scheme val="minor"/>
      </rPr>
      <t>DUCHA</t>
    </r>
    <r>
      <rPr>
        <sz val="12"/>
        <color theme="1"/>
        <rFont val="Calibri"/>
        <family val="2"/>
        <scheme val="minor"/>
      </rPr>
      <t>. Incluye tuberias y accesorios para el correcto funcionamiento del elemento instalado</t>
    </r>
  </si>
  <si>
    <r>
      <t xml:space="preserve">Suministro e instalacion de </t>
    </r>
    <r>
      <rPr>
        <b/>
        <sz val="12"/>
        <color theme="1"/>
        <rFont val="Calibri"/>
        <family val="2"/>
        <scheme val="minor"/>
      </rPr>
      <t>LAVAMANOS CON PEDESTAL</t>
    </r>
    <r>
      <rPr>
        <sz val="12"/>
        <color theme="1"/>
        <rFont val="Calibri"/>
        <family val="2"/>
        <scheme val="minor"/>
      </rPr>
      <t>. Incluye tuberias y accesorios para el correcto funcionamiento del elemento instalado</t>
    </r>
  </si>
  <si>
    <r>
      <t xml:space="preserve">Suministro e instalacion de </t>
    </r>
    <r>
      <rPr>
        <b/>
        <sz val="12"/>
        <color theme="1"/>
        <rFont val="Calibri"/>
        <family val="2"/>
        <scheme val="minor"/>
      </rPr>
      <t xml:space="preserve">LAVADERO ESTANDAR </t>
    </r>
    <r>
      <rPr>
        <sz val="12"/>
        <color theme="1"/>
        <rFont val="Calibri"/>
        <family val="2"/>
        <scheme val="minor"/>
      </rPr>
      <t>montado sobre mampostería pañetada. Incluye tuberias y accesorios para el correcto funcionamiento del elemento instalado</t>
    </r>
  </si>
  <si>
    <r>
      <t xml:space="preserve">Suministro e instalacion de </t>
    </r>
    <r>
      <rPr>
        <b/>
        <sz val="12"/>
        <color theme="1"/>
        <rFont val="Calibri"/>
        <family val="2"/>
        <scheme val="minor"/>
      </rPr>
      <t xml:space="preserve">LAVAPLATOS </t>
    </r>
    <r>
      <rPr>
        <sz val="12"/>
        <color theme="1"/>
        <rFont val="Calibri"/>
        <family val="2"/>
        <scheme val="minor"/>
      </rPr>
      <t>montado sobre mampostería pañetada. Incluye tuberias y accesorios para el correcto funcionamiento del elemento instalado</t>
    </r>
  </si>
  <si>
    <r>
      <t xml:space="preserve">Suministro e instalación de </t>
    </r>
    <r>
      <rPr>
        <b/>
        <sz val="12"/>
        <rFont val="Calibri"/>
        <family val="2"/>
        <scheme val="minor"/>
      </rPr>
      <t>SANITARIO (INODORO)</t>
    </r>
    <r>
      <rPr>
        <sz val="12"/>
        <rFont val="Calibri"/>
        <family val="2"/>
        <scheme val="minor"/>
      </rPr>
      <t>.</t>
    </r>
  </si>
  <si>
    <r>
      <t xml:space="preserve">Suministro e instalacion de </t>
    </r>
    <r>
      <rPr>
        <b/>
        <sz val="12"/>
        <rFont val="Calibri"/>
        <family val="2"/>
        <scheme val="minor"/>
      </rPr>
      <t>LAVAMANOS CON PEDESTAL.</t>
    </r>
  </si>
  <si>
    <r>
      <t xml:space="preserve">Suministro e instalacion de </t>
    </r>
    <r>
      <rPr>
        <b/>
        <sz val="12"/>
        <rFont val="Calibri"/>
        <family val="2"/>
        <scheme val="minor"/>
      </rPr>
      <t>LAVADERO ESTANDAR</t>
    </r>
  </si>
  <si>
    <r>
      <t xml:space="preserve">Suministro e instalacion de </t>
    </r>
    <r>
      <rPr>
        <b/>
        <sz val="12"/>
        <rFont val="Calibri"/>
        <family val="2"/>
        <scheme val="minor"/>
      </rPr>
      <t>LAVAPLATOS (Incluye Griferia)</t>
    </r>
  </si>
  <si>
    <t>Tubería de agua potable PVC de 1/2" o Manguera PF-UAD de 1/2"</t>
  </si>
  <si>
    <t>Unidad Sanitaria Tipo 1 - Caseta unidad snitaria incluye cubierta con teja en fibrocemento</t>
  </si>
  <si>
    <t>Unidad Sanitaria tipo 2 - Caseta unidad sanitaria interna - sin cubierta</t>
  </si>
  <si>
    <t>Unidad Sanitaria tipo 3 - Caseta unidad sanitaria con placa superior para instalacion de tanque y cubierta en fibrocemento</t>
  </si>
  <si>
    <t>Unidad Sanitaria tipo 4 - Caseta unidad sanitaria especial para minusvalidos</t>
  </si>
  <si>
    <t>Relleno compactado con material de sitio</t>
  </si>
  <si>
    <t>Relleno con material seleccionado (Recebo)</t>
  </si>
  <si>
    <t>Acero de refuerzo</t>
  </si>
  <si>
    <t>Mamposteria en bloque de arcilla No 4 o similar</t>
  </si>
  <si>
    <t>Mortero para pañete interno de 1:4 y 0,02 metros de espesor</t>
  </si>
  <si>
    <t>Mortero impermeabilizado para pañete externo de 1:4 y 0,02 metros de espesor</t>
  </si>
  <si>
    <t>Mortero impermeabilizado para pendiente de piso ducha de 1:4 y 0,03 metros de espesor</t>
  </si>
  <si>
    <t>Suministro e instalacion de Puerta metalica con marco calibre 20</t>
  </si>
  <si>
    <t>Suministro e instalacion de juego de incrustaciones para baño</t>
  </si>
  <si>
    <t>Suministro e instalacion de tanque aereo plastico de 500 litros. Incluye tuberias y accesorios para el correcto funcionamiento del elemento instalado</t>
  </si>
  <si>
    <t>Suministro e instalacion de sifon (Incluye rejilla)</t>
  </si>
  <si>
    <t>Cubierta en teja ondulada fibrocemento, incluye fijacion</t>
  </si>
  <si>
    <t>Flanche o solapa en lamina galvanizada cal. 26</t>
  </si>
  <si>
    <t>Rotura y adecuacion de caja de inspeccion domiciliaria en cemento para conexión de red intradomiciliaria</t>
  </si>
  <si>
    <t>Recuperacion de piso en ceramica</t>
  </si>
  <si>
    <t>Recuperacion de piso en concreto</t>
  </si>
  <si>
    <t>Resane de regatas</t>
  </si>
  <si>
    <t>Enchape pared blanco (0.20 x 0.20) metros</t>
  </si>
  <si>
    <t>Enchape piso blanco (0.20 x 0.20) metros</t>
  </si>
  <si>
    <t>ML</t>
  </si>
  <si>
    <t>Und</t>
  </si>
  <si>
    <t>M3</t>
  </si>
  <si>
    <t>KG</t>
  </si>
  <si>
    <t>M2</t>
  </si>
  <si>
    <t>CASO 1  -  INTRA</t>
  </si>
  <si>
    <t>CASO 2  -  INTRA</t>
  </si>
  <si>
    <t>Verificacion dato archivo diagnosticos</t>
  </si>
  <si>
    <t>diferencias</t>
  </si>
  <si>
    <t>formato 11</t>
  </si>
  <si>
    <t>dif formato 11</t>
  </si>
  <si>
    <t>DIAGNOSTICO (Sin IVA)</t>
  </si>
  <si>
    <t>DIAGNOSTICO (Incluido IVA)</t>
  </si>
  <si>
    <t>Validación
(Sin IVA)</t>
  </si>
  <si>
    <t>Validación
(Con IVA)</t>
  </si>
  <si>
    <t>DIAGNÓSTICO + VALIDACIÓN
(Sin IVA)</t>
  </si>
  <si>
    <t>DIAGNÓSTICO + VALIDACIÓN
(Incluido IVA)</t>
  </si>
  <si>
    <t>INTRADOMICILIARIA
(sin AIU)</t>
  </si>
  <si>
    <t>DOMICILIARIA
(sin AIU)</t>
  </si>
  <si>
    <t>Sumatoria</t>
  </si>
  <si>
    <t>INTRADOMICILIARIA
(Incluye AIU)</t>
  </si>
  <si>
    <t>DOMICILIARIA
(Incluye AIU)</t>
  </si>
  <si>
    <t>INTRA+DOMC+DIAGNOS</t>
  </si>
  <si>
    <t>CHEQUEO INTRADOMICILIARIAS + DIAGNOSTICO</t>
  </si>
  <si>
    <t xml:space="preserve">CHEQUEO INTRADOMICILIARIAS </t>
  </si>
  <si>
    <t>CHEQUEO NORM INTRA + DOMICILIARIA + DIAGNOSTICO</t>
  </si>
  <si>
    <t>DESCUENTO POR INTRA</t>
  </si>
  <si>
    <t>CONSOLIDADO EJECUTADO  -  DESCUENTOS</t>
  </si>
  <si>
    <t>Identificación</t>
  </si>
  <si>
    <t>Revision Documental</t>
  </si>
  <si>
    <t>Verificar coherencia en costo planeado/recibido/pagado</t>
  </si>
  <si>
    <t>Verificar coherencia en obra necesidad/recibido/pagado</t>
  </si>
  <si>
    <t>Conclusión de la revisión 
(CUMPLE/NO CUMPLE)</t>
  </si>
  <si>
    <t>Observaciones</t>
  </si>
  <si>
    <t>Código</t>
  </si>
  <si>
    <t>Barrio</t>
  </si>
  <si>
    <t>Dirección</t>
  </si>
  <si>
    <t>Nombre beneficiario</t>
  </si>
  <si>
    <t>Listado de beneficiarios
(Archivo Plano excel)</t>
  </si>
  <si>
    <t>NOMBRE CONCATENADO</t>
  </si>
  <si>
    <t>DIRECCIÓN CONCATENADA</t>
  </si>
  <si>
    <t xml:space="preserve">Carburo blanco con acronal para muro interior y exterior (3 manos) </t>
  </si>
  <si>
    <t>Recuperacion de piso esmaltado</t>
  </si>
  <si>
    <t>Rotura y adecuación de punto de desagüe batea en cemento para conexión de red sanitaria</t>
  </si>
  <si>
    <t>Suministro e instalacion de llave de jardin</t>
  </si>
  <si>
    <t>Suministro e instalación de registro de cierre metalico</t>
  </si>
  <si>
    <t>Suministro e Instalación Calado tipo rejilla para ventilación en arciilla</t>
  </si>
  <si>
    <t>Concreto de 21 MPa, incluye formaleta, para elementos estructurales</t>
  </si>
  <si>
    <t>Malla electrosoldada de e=6mm de 0.15 m x 0.15 m</t>
  </si>
  <si>
    <t>Losa de piso en concreto de 21 MPa  (espesor 0,10 m)</t>
  </si>
  <si>
    <t xml:space="preserve">Losa en concreto reforzado, para apoyo de  tanque aéreo de 0,08 m de espesor </t>
  </si>
  <si>
    <t>Concreto ciclopeo de 21 MPA (40% piedra media zonga, 60% concreto de 21 MPa)</t>
  </si>
  <si>
    <r>
      <t xml:space="preserve">Construcción de caja de inspección en concreto 21MPa de 0.40 m x 0.40 m x 1.00 m (profundidad variable - ML)  Aplica para </t>
    </r>
    <r>
      <rPr>
        <b/>
        <sz val="10"/>
        <rFont val="Arial"/>
        <family val="2"/>
      </rPr>
      <t>INTRADOMICILIARIAS</t>
    </r>
  </si>
  <si>
    <r>
      <t>Construcción de caja de inspección en concreto 21MPa de 0.60 m x 0.60 m x 1.00 m (profundidad variable - ML)</t>
    </r>
    <r>
      <rPr>
        <b/>
        <sz val="10"/>
        <rFont val="Arial"/>
        <family val="2"/>
      </rPr>
      <t xml:space="preserve">  </t>
    </r>
    <r>
      <rPr>
        <sz val="10"/>
        <rFont val="Arial"/>
        <family val="2"/>
      </rPr>
      <t>Aplica para</t>
    </r>
    <r>
      <rPr>
        <b/>
        <sz val="10"/>
        <rFont val="Arial"/>
        <family val="2"/>
      </rPr>
      <t xml:space="preserve"> DOMICILIARIA</t>
    </r>
  </si>
  <si>
    <t>Conexión domiciliaria a red de alcantarillado (silleta de 6" a 8")</t>
  </si>
  <si>
    <t>Conexión domiciliaria a red de alcantarillado (silleta de 6" a 10")</t>
  </si>
  <si>
    <t>Conexión domiciliaria a red de acueducto (Collarin de derivación de 4" x 1/2")</t>
  </si>
  <si>
    <t>Tubería sanitaria PVC de 6"</t>
  </si>
  <si>
    <t>Suministro e instalación de micromedidores de 1/2". Incluye caja y registro. Para los municipio de Cotorra, La Aguada-Cordoba y Puerto Berrio-Antioquia</t>
  </si>
  <si>
    <t>3.5</t>
  </si>
  <si>
    <t>3.6</t>
  </si>
  <si>
    <t>3.7</t>
  </si>
  <si>
    <t>3.8</t>
  </si>
  <si>
    <t>3.9</t>
  </si>
  <si>
    <t>3.10</t>
  </si>
  <si>
    <t>3.11</t>
  </si>
  <si>
    <t>3.12</t>
  </si>
  <si>
    <t>3.13</t>
  </si>
  <si>
    <t>3.14</t>
  </si>
  <si>
    <t>3.15</t>
  </si>
  <si>
    <t>3.16</t>
  </si>
  <si>
    <t>3.17</t>
  </si>
  <si>
    <t>3.18</t>
  </si>
  <si>
    <t>3.20</t>
  </si>
  <si>
    <t>3.19</t>
  </si>
  <si>
    <t>4.3</t>
  </si>
  <si>
    <t>4.4</t>
  </si>
  <si>
    <t>6.3</t>
  </si>
  <si>
    <t>6.4</t>
  </si>
  <si>
    <t>6.5</t>
  </si>
  <si>
    <t>6.6</t>
  </si>
  <si>
    <t>9.8</t>
  </si>
  <si>
    <t>9.9</t>
  </si>
  <si>
    <t>9.10</t>
  </si>
  <si>
    <t>10.1</t>
  </si>
  <si>
    <t>10.2</t>
  </si>
  <si>
    <t>10.3</t>
  </si>
  <si>
    <t>10.4</t>
  </si>
  <si>
    <t>10.5</t>
  </si>
  <si>
    <t>10.6</t>
  </si>
  <si>
    <t>10.7</t>
  </si>
  <si>
    <t>OAS-001</t>
  </si>
  <si>
    <t>OAS-002</t>
  </si>
  <si>
    <t>OAS-003</t>
  </si>
  <si>
    <t>OAS-004</t>
  </si>
  <si>
    <t>OAS-005</t>
  </si>
  <si>
    <t>OAS-006</t>
  </si>
  <si>
    <t>OAS-007</t>
  </si>
  <si>
    <t>OAS-008</t>
  </si>
  <si>
    <t>OAS-009</t>
  </si>
  <si>
    <t>OAS-010</t>
  </si>
  <si>
    <t>OAS-011</t>
  </si>
  <si>
    <t>OAS-012</t>
  </si>
  <si>
    <t>OAS-013</t>
  </si>
  <si>
    <t>OAS-014</t>
  </si>
  <si>
    <t>OAS-015</t>
  </si>
  <si>
    <t>OAS-016</t>
  </si>
  <si>
    <t>OAS-017</t>
  </si>
  <si>
    <t>OAS-018</t>
  </si>
  <si>
    <t>OAS-019</t>
  </si>
  <si>
    <t>OAS-020</t>
  </si>
  <si>
    <t>OAS-021</t>
  </si>
  <si>
    <t>OAS-022</t>
  </si>
  <si>
    <t>OAS-023</t>
  </si>
  <si>
    <t>OAS-024</t>
  </si>
  <si>
    <t>OAS-025</t>
  </si>
  <si>
    <t>OAS-026</t>
  </si>
  <si>
    <t>OAS-027</t>
  </si>
  <si>
    <t>OAS-028</t>
  </si>
  <si>
    <t>OAS-029</t>
  </si>
  <si>
    <t>OAS-030</t>
  </si>
  <si>
    <t>OAS-031</t>
  </si>
  <si>
    <t>OAS-032</t>
  </si>
  <si>
    <t>OAS-033</t>
  </si>
  <si>
    <t>OAS-034</t>
  </si>
  <si>
    <t>OAS-035</t>
  </si>
  <si>
    <t>OAS-036</t>
  </si>
  <si>
    <t>OAS-037</t>
  </si>
  <si>
    <t>OAS-038</t>
  </si>
  <si>
    <t>OAS-039</t>
  </si>
  <si>
    <t>OAS-040</t>
  </si>
  <si>
    <t>OAS-041</t>
  </si>
  <si>
    <t>OAS-042</t>
  </si>
  <si>
    <t>OAS-043</t>
  </si>
  <si>
    <t>OAS-044</t>
  </si>
  <si>
    <t>OAS-045</t>
  </si>
  <si>
    <t>OAS-046</t>
  </si>
  <si>
    <t>OAS-047</t>
  </si>
  <si>
    <t>OAS-048</t>
  </si>
  <si>
    <t>OAS-049</t>
  </si>
  <si>
    <t>OAS-050</t>
  </si>
  <si>
    <t>OAS-051</t>
  </si>
  <si>
    <t>OAS-052</t>
  </si>
  <si>
    <t>OAS-053</t>
  </si>
  <si>
    <t>OAS-054</t>
  </si>
  <si>
    <t>OAS-055</t>
  </si>
  <si>
    <t>OAS-056</t>
  </si>
  <si>
    <t>OAS-057</t>
  </si>
  <si>
    <t>OAS-058</t>
  </si>
  <si>
    <t>OAS-059</t>
  </si>
  <si>
    <t>OAS-060</t>
  </si>
  <si>
    <t>OAS-061</t>
  </si>
  <si>
    <t>OAS-062</t>
  </si>
  <si>
    <t>OAS-063</t>
  </si>
  <si>
    <t>OAS-064</t>
  </si>
  <si>
    <t>OAS-065</t>
  </si>
  <si>
    <t>OAS-066</t>
  </si>
  <si>
    <t>OAS-067</t>
  </si>
  <si>
    <t>OAS-068</t>
  </si>
  <si>
    <t>OAS-069</t>
  </si>
  <si>
    <t>OAS-070</t>
  </si>
  <si>
    <t>OAS-071</t>
  </si>
  <si>
    <t>OAS-072</t>
  </si>
  <si>
    <t>OAS-073</t>
  </si>
  <si>
    <t>OAS-074</t>
  </si>
  <si>
    <t>OAS-075</t>
  </si>
  <si>
    <t>OAS-076</t>
  </si>
  <si>
    <t>OAS-077</t>
  </si>
  <si>
    <t>OAS-078</t>
  </si>
  <si>
    <t>OAS-079</t>
  </si>
  <si>
    <t>OAS-080</t>
  </si>
  <si>
    <t>OAS-081</t>
  </si>
  <si>
    <t>OAS-082</t>
  </si>
  <si>
    <t>OAS-083</t>
  </si>
  <si>
    <t>OAS-084</t>
  </si>
  <si>
    <t>OAS-085</t>
  </si>
  <si>
    <t>OAS-086</t>
  </si>
  <si>
    <t>OAS-087</t>
  </si>
  <si>
    <t>OAS-088</t>
  </si>
  <si>
    <t>OAS-089</t>
  </si>
  <si>
    <t>OAS-090</t>
  </si>
  <si>
    <t>OAS-091</t>
  </si>
  <si>
    <t>OAS-092</t>
  </si>
  <si>
    <t>OAS-093</t>
  </si>
  <si>
    <t>OAS-094</t>
  </si>
  <si>
    <t>OAS-095</t>
  </si>
  <si>
    <t>OAS-096</t>
  </si>
  <si>
    <t>OAS-097</t>
  </si>
  <si>
    <t>OAS-098</t>
  </si>
  <si>
    <t>OAS-099</t>
  </si>
  <si>
    <t>OAS-100</t>
  </si>
  <si>
    <t>OAS-101</t>
  </si>
  <si>
    <t>OAS-102</t>
  </si>
  <si>
    <t>OAS-103</t>
  </si>
  <si>
    <t>OAS-104</t>
  </si>
  <si>
    <t>OAS-105</t>
  </si>
  <si>
    <t>OAS-106</t>
  </si>
  <si>
    <t>OAS-107</t>
  </si>
  <si>
    <t>OAS-108</t>
  </si>
  <si>
    <t>OAS-109</t>
  </si>
  <si>
    <t>OAS-110</t>
  </si>
  <si>
    <t>OAS-111</t>
  </si>
  <si>
    <t>OAS-112</t>
  </si>
  <si>
    <t>OAS-113</t>
  </si>
  <si>
    <t>OAS-114</t>
  </si>
  <si>
    <t>OAS-115</t>
  </si>
  <si>
    <t>OAS-116</t>
  </si>
  <si>
    <t>OAS-117</t>
  </si>
  <si>
    <t>OAS-118</t>
  </si>
  <si>
    <t>OAS-119</t>
  </si>
  <si>
    <t>OAS-120</t>
  </si>
  <si>
    <t>OAS-121</t>
  </si>
  <si>
    <t>OAS-122</t>
  </si>
  <si>
    <t>OAS-123</t>
  </si>
  <si>
    <t>OAS-124</t>
  </si>
  <si>
    <t>OAS-125</t>
  </si>
  <si>
    <t>OAS-126</t>
  </si>
  <si>
    <t>OAS-127</t>
  </si>
  <si>
    <t>OAS-128</t>
  </si>
  <si>
    <t>OAS-129</t>
  </si>
  <si>
    <t>OAS-130</t>
  </si>
  <si>
    <t>OAS-131</t>
  </si>
  <si>
    <t>OAS-132</t>
  </si>
  <si>
    <t>OAS-133</t>
  </si>
  <si>
    <t>OAS-134</t>
  </si>
  <si>
    <t>OAS-135</t>
  </si>
  <si>
    <t>OAS-136</t>
  </si>
  <si>
    <t>OAS-137</t>
  </si>
  <si>
    <t>OAS-138</t>
  </si>
  <si>
    <t>OAS-139</t>
  </si>
  <si>
    <t>OAS-140</t>
  </si>
  <si>
    <t>OAS-141</t>
  </si>
  <si>
    <t>OAS-142</t>
  </si>
  <si>
    <t>OAS-143</t>
  </si>
  <si>
    <t>OAS-144</t>
  </si>
  <si>
    <t>OAS-145</t>
  </si>
  <si>
    <t>OAS-146</t>
  </si>
  <si>
    <t>OAS-147</t>
  </si>
  <si>
    <t>OAS-148</t>
  </si>
  <si>
    <t>OAS-149</t>
  </si>
  <si>
    <t>OAS-150</t>
  </si>
  <si>
    <t>OAS-151</t>
  </si>
  <si>
    <t>OAS-152</t>
  </si>
  <si>
    <t>OAS-153</t>
  </si>
  <si>
    <t>OAS-154</t>
  </si>
  <si>
    <t>OAS-155</t>
  </si>
  <si>
    <t>OAS-156</t>
  </si>
  <si>
    <t>OAS-157</t>
  </si>
  <si>
    <t>OAS-158</t>
  </si>
  <si>
    <t>OAS-159</t>
  </si>
  <si>
    <t>OAS-160</t>
  </si>
  <si>
    <t>OAS-161</t>
  </si>
  <si>
    <t>OAS-162</t>
  </si>
  <si>
    <t>OAS-163</t>
  </si>
  <si>
    <t>OAS-164</t>
  </si>
  <si>
    <t>OAS-165</t>
  </si>
  <si>
    <t>OAS-166</t>
  </si>
  <si>
    <t>OAS-167</t>
  </si>
  <si>
    <t>OAS-168</t>
  </si>
  <si>
    <t>OAS-169</t>
  </si>
  <si>
    <t>OAS-170</t>
  </si>
  <si>
    <t>OAS-171</t>
  </si>
  <si>
    <t>OAS-172</t>
  </si>
  <si>
    <t>OAS-173</t>
  </si>
  <si>
    <t>OAS-174</t>
  </si>
  <si>
    <t>OAS-175</t>
  </si>
  <si>
    <t>OAS-176</t>
  </si>
  <si>
    <t>OAS-177</t>
  </si>
  <si>
    <t>OAS-178</t>
  </si>
  <si>
    <t>OAS-179</t>
  </si>
  <si>
    <t>OAS-180</t>
  </si>
  <si>
    <t>OAS-181</t>
  </si>
  <si>
    <t>OAS-182</t>
  </si>
  <si>
    <t>OAS-183</t>
  </si>
  <si>
    <t>OAS-184</t>
  </si>
  <si>
    <t>OAS-185</t>
  </si>
  <si>
    <t>OAS-186</t>
  </si>
  <si>
    <t>OAS-187</t>
  </si>
  <si>
    <t>OAS-188</t>
  </si>
  <si>
    <t>OAS-189</t>
  </si>
  <si>
    <t>OAS-190</t>
  </si>
  <si>
    <t>OAS-191</t>
  </si>
  <si>
    <t>OAS-192</t>
  </si>
  <si>
    <t>OAS-193</t>
  </si>
  <si>
    <t>OAS-194</t>
  </si>
  <si>
    <t>OAS-195</t>
  </si>
  <si>
    <t>OAS-196</t>
  </si>
  <si>
    <t>OAS-197</t>
  </si>
  <si>
    <t>OAS-198</t>
  </si>
  <si>
    <t>OAS-199</t>
  </si>
  <si>
    <t>OAS-200</t>
  </si>
  <si>
    <t>OAS-201</t>
  </si>
  <si>
    <t>OAS-202</t>
  </si>
  <si>
    <t>OAS-203</t>
  </si>
  <si>
    <t>OAS-204</t>
  </si>
  <si>
    <t>MIL-001</t>
  </si>
  <si>
    <t>MIL-002</t>
  </si>
  <si>
    <t>MIL-003</t>
  </si>
  <si>
    <t>MIL-004</t>
  </si>
  <si>
    <t>MIL-005</t>
  </si>
  <si>
    <t>MIL-006</t>
  </si>
  <si>
    <t>MIL-007</t>
  </si>
  <si>
    <t>MIL-008</t>
  </si>
  <si>
    <t>MIL-009</t>
  </si>
  <si>
    <t>MIL-010</t>
  </si>
  <si>
    <t>MIL-011</t>
  </si>
  <si>
    <t>MIL-012</t>
  </si>
  <si>
    <t>MIL-013</t>
  </si>
  <si>
    <t>MIL-014</t>
  </si>
  <si>
    <t>MIL-015</t>
  </si>
  <si>
    <t>MIL-016</t>
  </si>
  <si>
    <t>MIL-017</t>
  </si>
  <si>
    <t>MIL-018</t>
  </si>
  <si>
    <t>MIL-019</t>
  </si>
  <si>
    <t>MIL-020</t>
  </si>
  <si>
    <t>MIL-021</t>
  </si>
  <si>
    <t>MIL-022</t>
  </si>
  <si>
    <t>MIL-023</t>
  </si>
  <si>
    <t>MIL-024</t>
  </si>
  <si>
    <t>MIL-025</t>
  </si>
  <si>
    <t>MIL-026</t>
  </si>
  <si>
    <t>MIL-027</t>
  </si>
  <si>
    <t>MIL-028</t>
  </si>
  <si>
    <t>MIL-029</t>
  </si>
  <si>
    <t>MIL-030</t>
  </si>
  <si>
    <t>MIL-031</t>
  </si>
  <si>
    <t>MIL-032</t>
  </si>
  <si>
    <t>MIL-033</t>
  </si>
  <si>
    <t>MIL-034</t>
  </si>
  <si>
    <t>MIL-035</t>
  </si>
  <si>
    <t>MIL-036</t>
  </si>
  <si>
    <t>MIL-037</t>
  </si>
  <si>
    <t>MIL-038</t>
  </si>
  <si>
    <t>MIL-039</t>
  </si>
  <si>
    <t>MIL-040</t>
  </si>
  <si>
    <t>MIL-041</t>
  </si>
  <si>
    <t>MIL-042</t>
  </si>
  <si>
    <t>MIL-043</t>
  </si>
  <si>
    <t>MIL-044</t>
  </si>
  <si>
    <t>MIL-045</t>
  </si>
  <si>
    <t>MIL-046</t>
  </si>
  <si>
    <t>MIL-047</t>
  </si>
  <si>
    <t>MIL-048</t>
  </si>
  <si>
    <t>MIL-049</t>
  </si>
  <si>
    <t>MIL-050</t>
  </si>
  <si>
    <t>MIL-051</t>
  </si>
  <si>
    <t>MIL-052</t>
  </si>
  <si>
    <t>MIL-053</t>
  </si>
  <si>
    <t>MIL-054</t>
  </si>
  <si>
    <t>MIL-055</t>
  </si>
  <si>
    <t>MIL-056</t>
  </si>
  <si>
    <t>MIL-057</t>
  </si>
  <si>
    <t>MIL-058</t>
  </si>
  <si>
    <t>MIL-059</t>
  </si>
  <si>
    <t>MIL-060</t>
  </si>
  <si>
    <t>MIL-061</t>
  </si>
  <si>
    <t>MIL-062</t>
  </si>
  <si>
    <t>MIL-063</t>
  </si>
  <si>
    <t>MIL-064</t>
  </si>
  <si>
    <t>MIL-065</t>
  </si>
  <si>
    <t>MIL-066</t>
  </si>
  <si>
    <t>MIL-067</t>
  </si>
  <si>
    <t>MIL-068</t>
  </si>
  <si>
    <t>MIL-069</t>
  </si>
  <si>
    <t>MIL-070</t>
  </si>
  <si>
    <t>MIL-071</t>
  </si>
  <si>
    <t>MIL-072</t>
  </si>
  <si>
    <t>MIL-073</t>
  </si>
  <si>
    <t>MIL-074</t>
  </si>
  <si>
    <t>MIL-075</t>
  </si>
  <si>
    <t>MIL-076</t>
  </si>
  <si>
    <t>MIL-077</t>
  </si>
  <si>
    <t>MIL-078</t>
  </si>
  <si>
    <t>MIL-079</t>
  </si>
  <si>
    <t>MIL-080</t>
  </si>
  <si>
    <t>MIL-081</t>
  </si>
  <si>
    <t>MIL-082</t>
  </si>
  <si>
    <t>MIL-083</t>
  </si>
  <si>
    <t>MIL-084</t>
  </si>
  <si>
    <t>MIL-085</t>
  </si>
  <si>
    <t>MIL-086</t>
  </si>
  <si>
    <t>MIL-087</t>
  </si>
  <si>
    <t>MIL-088</t>
  </si>
  <si>
    <t>MIL-089</t>
  </si>
  <si>
    <t>MIL-090</t>
  </si>
  <si>
    <t>MIL-091</t>
  </si>
  <si>
    <t>MIL-092</t>
  </si>
  <si>
    <t>MIL-093</t>
  </si>
  <si>
    <t>MIL-094</t>
  </si>
  <si>
    <t>MIL-095</t>
  </si>
  <si>
    <t>MIL-096</t>
  </si>
  <si>
    <t>MIL-097</t>
  </si>
  <si>
    <t>MIL-098</t>
  </si>
  <si>
    <t>MIL-099</t>
  </si>
  <si>
    <t>MIL-100</t>
  </si>
  <si>
    <t>MIL-101</t>
  </si>
  <si>
    <t>MIL-102</t>
  </si>
  <si>
    <t>MIL-103</t>
  </si>
  <si>
    <t>MIL-104</t>
  </si>
  <si>
    <t>MIL-105</t>
  </si>
  <si>
    <t>MIL-106</t>
  </si>
  <si>
    <t>MIL-107</t>
  </si>
  <si>
    <t>MIL-108</t>
  </si>
  <si>
    <t>MIL-109</t>
  </si>
  <si>
    <t>MIL-110</t>
  </si>
  <si>
    <t>MIL-111</t>
  </si>
  <si>
    <t>MIL-112</t>
  </si>
  <si>
    <t>MIL-113</t>
  </si>
  <si>
    <t>MIL-114</t>
  </si>
  <si>
    <t>MIL-115</t>
  </si>
  <si>
    <t>MIL-116</t>
  </si>
  <si>
    <t>MIL-117</t>
  </si>
  <si>
    <t>MIL-118</t>
  </si>
  <si>
    <t>MIL-119</t>
  </si>
  <si>
    <t>TIPO</t>
  </si>
  <si>
    <t>MAESTRO</t>
  </si>
  <si>
    <t>CORTE</t>
  </si>
  <si>
    <t xml:space="preserve">ACTA </t>
  </si>
  <si>
    <t>ACTA DE APROBACION</t>
  </si>
  <si>
    <t>TECNICO</t>
  </si>
  <si>
    <t>Diferencia PCI-008 con PCI-012</t>
  </si>
  <si>
    <t>Diferencia  PCI-012 con Listado Beneficiarios</t>
  </si>
  <si>
    <r>
      <t xml:space="preserve">¿Los Planes de Intervención PCI-008 y PCI-012 coinciden en los items: (2.1. a 2.9. Intrad.), (2.23 o 2.24. Cajas), (3.1. o 3.2. o 3.3. o 3.4. </t>
    </r>
    <r>
      <rPr>
        <b/>
        <sz val="9"/>
        <color rgb="FFFF0000"/>
        <rFont val="Cambria"/>
        <family val="1"/>
        <scheme val="major"/>
      </rPr>
      <t>Unidad Sanitaria</t>
    </r>
    <r>
      <rPr>
        <b/>
        <sz val="9"/>
        <rFont val="Cambria"/>
        <family val="1"/>
        <scheme val="major"/>
      </rPr>
      <t xml:space="preserve">), (8.1. y/o 8.2. y/o 8.6. </t>
    </r>
    <r>
      <rPr>
        <b/>
        <sz val="9"/>
        <color rgb="FFFF0000"/>
        <rFont val="Cambria"/>
        <family val="1"/>
        <scheme val="major"/>
      </rPr>
      <t>Adecuación</t>
    </r>
    <r>
      <rPr>
        <b/>
        <sz val="9"/>
        <rFont val="Cambria"/>
        <family val="1"/>
        <scheme val="major"/>
      </rPr>
      <t>) y (2.17 y/o 2.18. y/o 2.21 Domici.)
(Responder SI/NO)</t>
    </r>
  </si>
  <si>
    <t>Valor Total del Diagnóstico en el 
PCI-008</t>
  </si>
  <si>
    <t>Valor Total del diagnóstico en el PCI-012</t>
  </si>
  <si>
    <t xml:space="preserve">Plan de Intervención PCI-008
(Diagnostico pdf)
</t>
  </si>
  <si>
    <t xml:space="preserve">Plan de Intervención PCI-012
(Obra pdf)
</t>
  </si>
  <si>
    <t>En caso que el $ entre PCI-008 y PCI-012 sea diferente. ¿Cuenta con el formato PCI-011?
(Responder SI/NO)</t>
  </si>
  <si>
    <t>Si existe diferencia entre PCI-008 y PCI-012, entonces, ¿el formato PCI-011 justifica claramente las razones técnicas de la modificación?</t>
  </si>
  <si>
    <r>
      <t xml:space="preserve">¿Los items del listado de beneficiarios coinciden con los formatos PCI-008 y PCI-012? </t>
    </r>
    <r>
      <rPr>
        <b/>
        <sz val="9"/>
        <color rgb="FFFF0000"/>
        <rFont val="Cambria"/>
        <family val="1"/>
        <scheme val="major"/>
      </rPr>
      <t xml:space="preserve">Según las siguientes condiciones:
</t>
    </r>
    <r>
      <rPr>
        <b/>
        <sz val="9"/>
        <rFont val="Cambria"/>
        <family val="1"/>
        <scheme val="major"/>
      </rPr>
      <t>a.</t>
    </r>
    <r>
      <rPr>
        <b/>
        <sz val="9"/>
        <color rgb="FFFF0000"/>
        <rFont val="Cambria"/>
        <family val="1"/>
        <scheme val="major"/>
      </rPr>
      <t xml:space="preserve"> Cuando PCI-008 = PCI-012, el listado debe coincidir con ambos formatos.
</t>
    </r>
    <r>
      <rPr>
        <b/>
        <sz val="9"/>
        <rFont val="Cambria"/>
        <family val="1"/>
        <scheme val="major"/>
      </rPr>
      <t>b.</t>
    </r>
    <r>
      <rPr>
        <b/>
        <sz val="9"/>
        <color rgb="FFFF0000"/>
        <rFont val="Cambria"/>
        <family val="1"/>
        <scheme val="major"/>
      </rPr>
      <t xml:space="preserve"> Cuando PCI-008 difiere de PCI-012, el archivo plano debe coincidir con el formato PCI-012.</t>
    </r>
  </si>
  <si>
    <t xml:space="preserve">LA DIRECCION CORRESPONDE AL CODIGO DE IDENTIFICACION DE LA EMPRESA DE AGUAS </t>
  </si>
  <si>
    <t>ARENAS</t>
  </si>
  <si>
    <t>JOANA</t>
  </si>
  <si>
    <t>ESMITH</t>
  </si>
  <si>
    <t>BOLAÑOS</t>
  </si>
  <si>
    <t>YANIRDA</t>
  </si>
  <si>
    <t>PAVA</t>
  </si>
  <si>
    <t>ARACELLY</t>
  </si>
  <si>
    <t>STELA</t>
  </si>
  <si>
    <t>BURRIEL</t>
  </si>
  <si>
    <t>LUDIVIA</t>
  </si>
  <si>
    <t>NORIEGA</t>
  </si>
  <si>
    <t>DEL CRISTO</t>
  </si>
  <si>
    <t>DE CALDERON</t>
  </si>
  <si>
    <t>MAGOLA</t>
  </si>
  <si>
    <t>MAYO</t>
  </si>
  <si>
    <t>DE QUICENO</t>
  </si>
  <si>
    <t>AMILIA</t>
  </si>
  <si>
    <t>LUDDYZ</t>
  </si>
  <si>
    <t>LLORENTE</t>
  </si>
  <si>
    <t>ONESIS</t>
  </si>
  <si>
    <t>YERNISAEL</t>
  </si>
  <si>
    <t>DE CARDONA</t>
  </si>
  <si>
    <t>JOHON</t>
  </si>
  <si>
    <t>NISER</t>
  </si>
  <si>
    <t>DAVID</t>
  </si>
  <si>
    <t>CLAVER</t>
  </si>
  <si>
    <t>DE VALLADALES</t>
  </si>
  <si>
    <t>SURLEY</t>
  </si>
  <si>
    <t>GALLON</t>
  </si>
  <si>
    <t>EUNICE</t>
  </si>
  <si>
    <t>JUNY</t>
  </si>
  <si>
    <t>ALCARAZ</t>
  </si>
  <si>
    <t>NARTHA</t>
  </si>
  <si>
    <t>DE LOS RIOS</t>
  </si>
  <si>
    <t>CEFORA</t>
  </si>
  <si>
    <t>VALDES</t>
  </si>
  <si>
    <t>ELIZABET</t>
  </si>
  <si>
    <t>MARISELA</t>
  </si>
  <si>
    <t>DEL ROSARIO</t>
  </si>
  <si>
    <t>QUIRAMA</t>
  </si>
  <si>
    <t>YULY</t>
  </si>
  <si>
    <t>VILLER</t>
  </si>
  <si>
    <t>QUELI</t>
  </si>
  <si>
    <t>EFIGEMIA</t>
  </si>
  <si>
    <t xml:space="preserve">NEL </t>
  </si>
  <si>
    <t>6.1</t>
  </si>
  <si>
    <t>SE RECOMIENDA CONSTRUCCION DE UNIDAD SANITARIA TIPO 1, CON SUS RESPECTIVAS CONEXIONES HIDROSANITARIAS PARA SU CORRECTO FUNCIONAMIENTO. PUERTA DERECHA.</t>
  </si>
  <si>
    <t>SE RECOMIENDA ADECUACION DE BAÑO, REDISTRIBUCION DE APARATOS E INSTALACION DE LAVAPLATOS CON SIS RESPECTIVAS CONEXIONES HIDROSANITARIAS PARA SU CORRECTO FUNCIONAMIENTO. PUERTA IZQUIERDA.</t>
  </si>
  <si>
    <t>SE CONSTRUIRA UNA UNIDAD SANITARIA TIPO 1, SE CONSTRUIRAN LAS REDES SANITARIA E HIDRAULICA, INCLUYENDO LAS REDES DE APARATOS EXISTENTE, YA QUE LA VIVIENDA REQUIERE INDEPENDIZAR EL SERVICIO DE ALCANTARILLADO. PUERTA IZQUIERDA.</t>
  </si>
  <si>
    <t>SE CONSTRUIRA UNA UNIDAD SANITARIA TIPO 2 Y SE CLOCARA UN LAVADERO, SE HARAN LAS CONEXIONES SANITARIA E HIDRAULICA. PUERTA IZQUIERDA.</t>
  </si>
  <si>
    <t>SE CONSTRUIRA UNA UNIDAD SANITARIA TIPO 1 Y SE HARAN LAS CONEXIONES SANITARIAS E HIDRAULICAS. PUERTA IZQUIERDA.</t>
  </si>
  <si>
    <t>SE RECOMIENDA ADECUACION DE BAÑO Y REDISTRIBUCION DE APARATOS, ELEVACION DE MUROS FALTANTES E INSTALACION DE LAVAPLATOS CON SUS RESPECTIVAS CONEXIONES HIDROSANITARIAS PARA SU CORRECTO FUNCIONAMIENTO. PUERTA IZQUIERDA.</t>
  </si>
  <si>
    <t>SE CONSTRUIRA UNA UNIDAD SANITARIA TIPO 2 Y SE COLOCARA UN LAVAPLATOS, SE HARAN LAS CONEXIONES HIDRAULICA Y SANITARIA. PUERTA DERECHA.</t>
  </si>
  <si>
    <t>SE RECOMIENDA CONSTRUCCION DE UNIDAD SANITARIA TIPO 2, CON SUS RESPECTIVAS CONEXIONES HIDROSANITARIAS PARA SU CORRECTO FUNCIONAMIENTO. PUERTA DERECHA.</t>
  </si>
  <si>
    <t>SE CONSTRUIRA UNA UNIDAD SANITARIA TIPO 1 Y SE COLOCARA UN LAVAPLATOS, CON LAS CONEXIONES AL ALCANTARILLADO Y ACUEDUCTO. PUERTA IZQUIERDA.</t>
  </si>
  <si>
    <t>SE CONSTRUIRA UNA UNIDAD SANITARIA TIPO 1 Y SE COLOCARA UN LAVAPLATOS, SE HARAN LAS REDES SANITARIAS E HIDRAULICAS. PUERTA DERECHA.</t>
  </si>
  <si>
    <t>SE RECOMIENDA ADECUAION DE BAÑO E INSTALACION DE LAVADERO CON SUS RESPECTIVAS CONEXIONES HIDROSANITARIAS PARA SU CORRETO FUNCIONAMIENTO. PUERTA DERECHA.</t>
  </si>
  <si>
    <t>SE RECOMIENDA CONSTRUCCION DE UNIDAD SANITARIA TIPO 1 E INSTALACION DE LAVAPLATOS CON SUS RESPECTIVAS CONEXIONES HIDROSANITARIAS PARA SU CORRECTO FUNCIONAMIENTO. PUERTA IZQUIERDA.</t>
  </si>
  <si>
    <t>SE CONSTRUIRA UNA UNIDAD SANITARIA TIPO 1 Y SE COLOCARA UN LAVADERO, SE HARAN LAS CONEXIONES SANITARIAS E HIDRAULICAS. PUERTA DERECHA.</t>
  </si>
  <si>
    <t>SE RECOMIENDA CONSTRUCCION DE UNIDAD SANITARIA TIPO 1 CON SUS RESPECTIVAS CONEXIONES HIDROSANITARIAS PARA SU CORRECTO FUNCIONAMIENTO, SE RECOMIENDA INSTALACION DE LAVADERO EN LA VIVIENDA. PUERTA IZQUIERDA.</t>
  </si>
  <si>
    <t>SE RECOMIENDA CONSTRUCCION DE UNIDAD SANITARIA TIPO 1 CON SUS RESPECTIVAS CONEXIONES HIDROSANITARIAS PARA SU CORRECTO FUNCIONAMIENTO, SE RECOMIENDA INSTALACION DE LAVADERO EN LA VIVIENDA. PUERTA DERECHA.</t>
  </si>
  <si>
    <t xml:space="preserve">SE REALIZARA UNA ADECUACION EN EL BAÑO EXISTENTE, SE COLOCARA SANITARIO, DUCHA Y LAVAMANOS, SE ENCHAPARA LA ZONA DE LA DUCHA Y SE COLOCARA UNA PUERTA DERECHA ADICIONAL, SE INSTALARA UN LAVAPLATOS. </t>
  </si>
  <si>
    <t>SE RECOMIENDA CONSTRUCCION DE UNIDAD SANITARIA TIPO 1 CON SUS RESPECTIVAS CONEXIONES HIDROSANITARIAS PARA SU CORRECTO FUNCIONAMIENTO. PUERTA DERECHA.</t>
  </si>
  <si>
    <t>SE REALIZARA UNA ADECUACION EN EL BAÑO EXISTENTE, SE COLOCARA SANITARIO, DUCHA Y LAVAMANOS, SE ENCHAPARA LA ZONA  DE DUCHA, SE PAÑETARAN LOS MUROS INTERNOS Y EXTERNOS DEL BAÑO, ADCIONAL SE COLOCARA UN LAVADERO, SE RENOVARAN TODAS LAS CONEXIONES SANITARIAS E HIDRAULICAS, Y SE INSTALARA UNA PUERTA DERECHA.</t>
  </si>
  <si>
    <t>SE RECOMIENDA CONSTRUCCION DE UNIDAD SANITARIA TIPO 1 CON SUS RESPECIVAS CONEXIONES HIDROSANITARIAS PARA SU CORRECTO FUNCIONAMIENTO. PUERTA DERECHA.</t>
  </si>
  <si>
    <t>SE RECOMIENDA ADECUACION DE BAÑO, REDISTRIBUCION DE APARATOS SANITARIOS Y COLOCACION DE TUBERIAS HIDROSANITARIAS. PUERTA IZQUIERDA.</t>
  </si>
  <si>
    <t>SE RECOMEINDA CONSTRUCCION DE UNIDAD SANITARIA TIPO 1 CON SUS RESPECTIVAS CONEXIONES HIDROSANITARIAS PARA SU CORRECTO FUNCIONAMIENTO. PUERTA IZQUIERDA.</t>
  </si>
  <si>
    <t>SE RECOMIENDA CONSTRUCCION DE UNIDAD SANITARIA TIPO 1 CON SUS RESPECTIVAS CONEXIONES HIDROSANITARIAS PARA SU CORRECTO FUNCIONAMIENTO, INSTALACION DE LAVADERO. PUERTA DERECHA.</t>
  </si>
  <si>
    <t>SE RECOMIENDA LA CONSTRUCCION DE UNIDAD SANITARIA TIPO 2 CON SUS RESPECTIVAS CONEXIONES HIDROSANITARIAS PARA SU CORRECTO FUNCIONAMIENTO, E INSTALACION DE LAVADERO. PUERTA DERECHA.</t>
  </si>
  <si>
    <t>SE RECOMIENDA CONSTRUCCION DE UNIDAD SANITARIA TIPO 1 CON SUS RESPECTIVAS CONEXIONES HIDROSANITARIAS PARA SU CORRECTO FUNCIONAMIENTO. PUERTA IZQUIERDA.</t>
  </si>
  <si>
    <t>SE RECOMIENDA CONSTRUCCION DE UNIDAD SANITARIA TIPO2 CON SUS RESPECTIVAS CONEXIONES HIDROSANITARIAS PARA SU CORRECTO FUNCIONAMIENTO E INSTALACION DE LAVAPLATOS. PUERTA DERECHA.</t>
  </si>
  <si>
    <t>SE CONSTRUIRA UNA UNIDAD SANITARIA TIPO 1 Y SE COLOCARA UN LAVADERO, SE HARAN LAS CONEXIONES SANITARIA E HIDRAULICA. PUERTA IZQUIERDA.</t>
  </si>
  <si>
    <t>SE REALIZARA UNA ADECUACION EN EL BAÑO EXISTENTE, SE COLOCARA SANITARIO, DUCHA Y LAVAMANOS, SE ENCHAPARA LA ZONA DE LA DUCHA , TAMBIEN SE COLOCARAN UN LAVADERO Y UN LAVAPLATOS SOBRE MESON EXISTENTE, SE INSTALARA UNA PUERTA DERECHA.</t>
  </si>
  <si>
    <t>SE CONSTRUIRA UNA UNIDAD SANITARIA TIPO 2 Y SE COLOCARA UN LAVAPLATOS, SE REALIZARAN LAS CONEXIONES SANITARIA E HIDRAULICA. PUERTA DERECHA.</t>
  </si>
  <si>
    <t>SE RECOMIENDA CONSTRUCCION DE UNIDAD SANITARIA TIPO 2 CON SUS RESPECTIVAS CONEXIONES PARA SU CORRECTO FUNCIONAMIENTO. PUERTA DERECHA.</t>
  </si>
  <si>
    <t>SE RECOMIENDA CONSTRUCCION DE UNDAD SANITARIA TIPO 1 CON SUS RESPECTIVAS CONEXIONESHIDROSANITARIAS PARA SU CORRECTO FUNCIONAMIENTO. PUERTA DERECHA.</t>
  </si>
  <si>
    <t>SE CONSTRUIRA UNA UNIDAD SANITARIA TIPO 2, SE COLOCARA UN LAVAPLATOS Y SE REALIZARAN LAS CONEXIONES SANITARIA E HIDRAULICA. PUERTA DERECHA.</t>
  </si>
  <si>
    <t>SE RECOMIENDA SUMINISTRO E INSTALACION DE SANITARIO, DUCHA Y LAVAMANOS CON SUS RESPECTIVAS CONEXIONES HIDROSANITARIAS PARA SU CORRECTO FUNCIONAMIENTO; ASI MISMO LA ADECUACION DE BAÑO EXISTENTE Y SANITARIO E INSTALACION DE LAVAPLATOS. PUERTA DERECHA.</t>
  </si>
  <si>
    <t>SE CONSTRUIRA UNA UNIDAD SANITARIA TIPO 1 Y SE COLOCARA LAVADERO, SE REALIZARAN LAS CONEXONES SANITARIAS E HIDRAULICAS. PUERTA IZQUIERDA.</t>
  </si>
  <si>
    <t>SE CONSTRUIRA UNA UNIDAD SANITARIA TIPO 1 Y LAS REDES SANITARIAS E HIDRAULICAS. PUERTA IZQUIERDA.</t>
  </si>
  <si>
    <t>SE CONSTRUIRA UNA UNIDAD SANITARIA TIPO 1 Y SE HARAN LAS CONEXIONES SANITARIAS E HIDRAULICAS. PUERTA DERECHA.</t>
  </si>
  <si>
    <t>SE CONSTRUIRA UNA UNIDAD SANITARIA TIPO 2 Y SE COLOCARA UN LAVADERO, SE REALIZARAN LAS CONEXIONES SANITARIA E HIDRAULICA. PUERTA IZQUIERDA.</t>
  </si>
  <si>
    <t>SE RECOMIENDA COLOCACION DE LAVAMANOS Y DUCHA EN LA VIVIENDA. PUERTA DERECHA.</t>
  </si>
  <si>
    <t>SE CONSTRUIRA UNA UNIDAD SANITARIA TIPO 1 Y SE COLOCARA UN LAVADERO, SE COLOCARAN LAS CONEXIONES SANITARIAS E HIDRAULICAS. PUERTA DERECHA.</t>
  </si>
  <si>
    <t>SE CONSTRUIRA UNA UNIDAD SANITARIA TIPO 2 Y SE COLOCARA UN LAVADERO, SE HARAN LAS CONEXIONES SANITARIAS E HIDRAULICAS. PUERTA IZQUIERDA.</t>
  </si>
  <si>
    <t>SE RECOMIENDA CONSTRUCCION DE UNIDAD SANITARIA TIPO 2 E INSTALACION DE LAVAPLATOS CON SUS RESPECTIVAS CONEXIONES HIDROSANITARIAS PARA SU CORRECTO FUNCIONAMIENTO. PUERTA DERECHA.</t>
  </si>
  <si>
    <t>SE RECOMIENDA ADECUACION DE BAÑO Y CAMBIO DE TUBERIA EN LA VIVIENDA. PUERTA IZQUIERDA.</t>
  </si>
  <si>
    <t>SE CONSTRUIRA UNA UNIDAD SANITARIA TIPO 1 Y SE COLOCARA UN LAVADERO, SE REALIZARAN LAS CONEXIONES SANITARIA E HIDRAULICA. PUERTA DERECHA.</t>
  </si>
  <si>
    <t>SE RECOMIENDA CONSTRUCCION DE UNIDAD SANITARIA TIPO 1 E INSTALACION DE LAVADERO CON SUS RESPECTIVAS CONEXIONES HIDROSANITARIAS PARA SU CORRECTO FUNCIONAMIENTO. PUERTA DERECHA.</t>
  </si>
  <si>
    <t>SE RECOMIENDA ADECUACION DE BAÑO CON SUS RESPECTIVAS CONEXIONES HIDROSANITARIAS PARA SU CORRECTO FUNCIONAMIENTO. PUERTA IZQUIERDA.</t>
  </si>
  <si>
    <t>SE RECOMIENDA REALIZAR CONSTRUCCION DE UNIDAD SANITARIA TIPO 2 CON SUS RESPECTIVAS CONEXIONES HIDROSANITARIAS PARA SU CORRECTO FUNCIONAMIENTO. PUERTA IZQUIERDA.</t>
  </si>
  <si>
    <t>SE RECOMIENDA CONSTRUCCION DE UNIDAD SANITARIA TIPO 2 E INSTALACION DE LAVADERO CON SUS RESPECTIVAS CONEXIONES HIDROSANITARIAS PARA SU CORRECTO FUNCIONAMIENTO. PUERTA DERECHA.</t>
  </si>
  <si>
    <t>SE RECOMIENDA CONSTRUCCION DE UNIDAD SANITARIA TIPO 2 CON SUS RESPECTIVAS CONEXIONES HIDROSANITARIAS PARA SU CORRECTO FUNCIONAMIENTO. PUERTA IZQUIERDA.</t>
  </si>
  <si>
    <t>SE CONSTRUIRA UNIDAD SANITARIA TIPO 1 Y SE COLOCARA UN LAVAPLATOS, SE HARAN LAS CONEXIONES SANITARIAS E HDRAULICAS.</t>
  </si>
  <si>
    <t>SE CONSTRUIRA UNA UNIDAD SANITARIA TIPO 2 Y SE COLOCARA UN LAVADERO, SE HARAN LAS CONEXIONES SANITARIAS E HIDRAULICAS. PUERTA DERECHA.</t>
  </si>
  <si>
    <t>SE CONSTRUIRA UNA UNIDAD SANITARIA TIPO 2 Y SE COLOCARAN LAS REDES SANITARIA E HIDRAULICA.</t>
  </si>
  <si>
    <t>SE CONSTRUIRA UNA UNIDAD SANITARIA TIPO 1 Y SE COLOCARA UN LAVADERO, SE HARAN LAS CONEXIONES SANITARIAS E HIDRAULICAS. PUERTA IZQUIERDA.</t>
  </si>
  <si>
    <t>SE RECOMIENDA ADECUACION DE BAÑO, INSTALACION DE LAVADERO Y LAVAPLATOS CON SUS RESPECTIVAS CONEXIONES HIDROSANITARIAS PARA SU CORRECTO FUNCIONAMIENTO. PUERTA IZQUIERDA.</t>
  </si>
  <si>
    <t>SE REALIZARA UNA ADECUACION EN EL BAÑO EXISTENTE, SE COLOCARA SANITARIO, DUCHA Y LAVAMANOS, SE ENCHAPARA LA ZONA DE LA DUCHA, SE HARAN LAS CONEXIONES SANITARIAS E HIDRAULICAS. PUERTA IZQUIERDA.</t>
  </si>
  <si>
    <t>SE CONSTRUIRA UNA UNIDAD SANITARIA TIPO 2 Y SE COLOCARA UN LAVAPLATOS, SE HARAN LAS REDES SANITARIA E HIDRAULICA. PUERTA IZQUIERDA.</t>
  </si>
  <si>
    <t>SE RECOMIENDA ADECUACION DE BAÑO, CAMBIO DE TUBERIAS Y MUROS DE SOPORTE PARA LAVAPLATOS PARASU CORRECTO FUNCIONAMIENTO. SE RECOMIENDA INSTALACION DE LAVADERO. PUERTA IZQUIERDA.</t>
  </si>
  <si>
    <t>SE RECOMIENDA CONSTRUCCION DE UNIDAD SANITARA TIPO 2 CON SUS RESPECTIVAS CONEXIONES HIDROSANITARIAS PARA SU CORRECTO FUNCIONAIENTO E INSTALACION DE LAVADERO. PUERTA IZQUIERDA.</t>
  </si>
  <si>
    <t>SE CONSTRUIRA UNA UNIDAD SANITARIA TIPO 1 Y SE HARAN LAS CONEXIONES SANITARIA E HIDRAULICA.</t>
  </si>
  <si>
    <t>SE CONSTRUIRA UNA UNIDAD SANITARIA TIPO 1 Y SE COLOCARA UN LAVADERO, SE COLOCARAN LAS REDES SANITARIA E HIDRAULICA.</t>
  </si>
  <si>
    <t>SE HARA UNA ADECUACION EN EL BAÑO EXISTENTE, SE COLOCARAN SANITARIO, DUCHA Y LAVAMANOS, SE PAÑETARAN LOS MUROS DEL BAÑO Y SE ENCHAPARA LA ZONA DE LA DUCHA, SE HARAN LAS CONEXIONES SANITARIAS Y HIDRAULICAS.</t>
  </si>
  <si>
    <t>SE CONSTRUIRA UNA UNIDAD SANITARIA TIPO 2 Y S HARAN LAS CONEXIONES SANITARIA E HIDRAULICA. PUERTA IZQUIERDA.</t>
  </si>
  <si>
    <t>SE CONSTRUIRA UNA UNIDAD SANITARIA TIPO 1 Y SE COLOCARAUN LAVADERO, SE HARAN LAS CONEXIONES SANITARIAS E HIDRAULICAS INCLUYENDO LAS DE LAVAPLATOS EXISTENTE. PUERTA DERECHA.</t>
  </si>
  <si>
    <t xml:space="preserve">SE CONSTRUIRA UNA UNIDAD SANITARIA TIPO 2 Y SE HARAN LAS CONEXIONES SANITARIAS E HIDRAULICAS. </t>
  </si>
  <si>
    <t>SE CONSTRUIRA UNA UNIDAD SANITARIA TIPO 1 Y SE COLOCARA UN LAVADERO, SE CONSTRUIRAN LAS CONEXIONES SANITARIA E HIDRAULICA. PUERTA IZQUIERDA.</t>
  </si>
  <si>
    <t>LORENZANA</t>
  </si>
  <si>
    <t>LA VIVIENDA NO CORRESPONDE AL BARRIO</t>
  </si>
  <si>
    <t>LA VIVIENDA SE ENCUENTRA EN ZONA DE ALTO RIESGO</t>
  </si>
  <si>
    <t>REPETIDA CON LA VIVIENDA OAS-091</t>
  </si>
  <si>
    <t>VIVIENDA DESHABITADA</t>
  </si>
  <si>
    <t>REPETIDA CON LA VIVIENDA OAS-201</t>
  </si>
  <si>
    <t>REPETIDA CON LA VIVIENDA OAS-044</t>
  </si>
  <si>
    <t>REPETIDA CON LA VIVIENDA OAS-018</t>
  </si>
  <si>
    <t>RECHAZO</t>
  </si>
  <si>
    <t>LA VIVIENDA SE ENCONTRO CERRADA EN TODAS LAS VISITAS</t>
  </si>
  <si>
    <t>REPETIDA CON LA VIVIENDA OAS-136</t>
  </si>
  <si>
    <t>REPETIDA CON LA VIVIENDA OAS-037</t>
  </si>
  <si>
    <t>REPETIDA CON LA VIVIENDA OAS-164</t>
  </si>
  <si>
    <t>REPETIDA CON LA VIVIENDA OAS-046</t>
  </si>
  <si>
    <t>NO APLICA POR NIVELES DE ALCANTARILLADO</t>
  </si>
  <si>
    <t>REPETIDA CON LA VIVIENDA OAS-135</t>
  </si>
  <si>
    <t>DE VASQUEZ</t>
  </si>
  <si>
    <t>FELISA</t>
  </si>
  <si>
    <t>SE CONSTRUIRA UNA UNIDAD SANITARIA TIPO 2 Y SE COLOCARA UN LAVAPLATOS, SE HARAN LAS CONEXIONES SANITARIA E HIDRAULICA. PUERTA IZQUIERDA.</t>
  </si>
  <si>
    <t>SE REALIZARA LA ADECUACION AL BAÑO EXISTENTE, REDISTRIBUCION DE APARATOS CON SU RESPECTIVAS CONEXIONES HIDROSANITARIAS, TERMINAR MAMPOSTERIA ENCHAPE ZONA HUMEDA. LAVAPATOS. PUERTA DERECHA.</t>
  </si>
  <si>
    <t xml:space="preserve">SE RECOMIENDA ADECUACION DEL BAÑO, INSTALACION DE LAVADERO Y LAVAPLATOS CON SUS RESPECTIVAS CONEXIONES HIDROSANITARIAS PARA SU CORRECTO FUNCIONAMIENTO. </t>
  </si>
  <si>
    <t>SE CONSTRUIRA UNA UNIDAD SANITARIA TIPO 1 Y LAS REDES SANITARIA E HIDRAULCA.</t>
  </si>
  <si>
    <t>SE RECOMIENDA LA ADECUACION DEL BAÑO EXISTENTE, INSTALACION Y REDISTRIBUCION DE TODAS SUS APARATOS, CONSTRUCCION DE LAVADERO Y LAVAMANOS, CON SUS RESPECTIVAS CONEXIONES HIDROSANITARIAS. PUERTA IZQUIERDA.</t>
  </si>
  <si>
    <t>SE REALIZARA LA CONSTRUCCION DE UNA UNIDAD SANITARIA TIPO 1 CON SUS RESPECTIVAS CONEXIONES HIDROSANITARIAS PARA SU OPTIMO FUNCIONAMIENTO. PUERTA DERECHA.</t>
  </si>
  <si>
    <t>SE REEMPLAZARA EL SANITARIO Y SE INSTALARA UN LAVADERO, SE HARAN LAS CONEXIONES SANITARIAS E HIDRAULICAS.</t>
  </si>
  <si>
    <t xml:space="preserve">SE REALIZARA LA CNSTRUCCION DE UNA UNIDAD SANITARIA TIPO 1 CON SUS RESPECTIVAS CONEXIONES HIDROSANITARIAS PARA SU CORRECTO FUNCIONAMIENTO. LAVADERO. </t>
  </si>
  <si>
    <t xml:space="preserve">SE RECOMIENDA ADECUACION DEL BAÑO, REDISTRIBUCION DE APARATOS E INSTALACION DE LAVADERO, LAVAPLATOS CON SUS RESPECTIVAS CONEXIONES HIDROSANITARIAS PARA SU CORRECTO FUNCIONAMIENTO. </t>
  </si>
  <si>
    <t>SE REALIZARA LA CONSTRUCCION DE UNA UNIDAD SANITARIA TIPO 2 CON SUS RESPECTIVAS CONEXIONES HIDROSANITARIAS PARA SU CORRECTO FUNCIONAMIENTO. PUERTA DERECHA.</t>
  </si>
  <si>
    <t>SE RECOMIENDA LA CONSTRUCCION DE UNA UNIDAD TIPO 2. PUERTA DERECHA.</t>
  </si>
  <si>
    <t>SE REALIAZARA LA CONSTRUCCION DE UNA UNIDAD SANITARIA TIPO 2 CON SUS RESPECTIVAS CONEXIONES HIDROSANITARIAS PARA SU OPTIMO FUNCIONAMIENTO. PUERTA DERECHA.</t>
  </si>
  <si>
    <t>SE CONSTRUIRA UNA UNIDAD SANITARIA TIPO 1 Y SE HARAN LAS CONEXIONES SANITARI E HIDRAULICA.</t>
  </si>
  <si>
    <t>SE CONSTRUIRA UNA UNIDAD SANITARIA TIPO 1 Y SE COLOCARA UN LAVADERO, SE HARAN LAS REDES SANITARIAS E HIDRAULICAS Y LA CONEXIÓN AL ALCANTARILLADO.</t>
  </si>
  <si>
    <t>SE RECOMIENDA LA CONSTRUCCION DE UNA UNIDAD SANITARIA TIPO 1 CON SUS RESPECTIVA CONEXIÓN HIDROSANITARIA PARA SU RESPECTIVO FUNCIONAMIENTO. PUERTA DERECHA.</t>
  </si>
  <si>
    <t>SE REALIZARA UNA ADECUACION EN EL BAÑO EXISTENTE, SE COLOCARA SANITARIO, DUCHA Y LAVAMANOS, SE ENCHAPARA LA ZONA DE LA DUCHA, TAMBIEN SE INSTALARA UN LAVAPLATOS SE HARAN LAS CONEXIONES SANITARIA E HIDRAULICA.</t>
  </si>
  <si>
    <t>SE REALIZARA UNA ADECUACION EN EL BAÑO EXISTENTE, SE COLOCARA UN SANITARIO, DUCHA Y LAVAMANOS, SE PAÑETARAN LOS MUROS DEL BAÑO Y SE ENCHAPARA LA ZONA DE LA DUCHA. TAMBIEN SE INSTALARA UN LAVADERO, SE HARAN LAS CONEXIONES SANITARIA E HIDRAULICA. PUERTA IZQUIERDA.</t>
  </si>
  <si>
    <t>SE REALIZARA ADECUACION DEL BAÑO, REDISTRIBUCION DE SANITARIO E INSTALACION DE LAVAPLATOS, PAÑETE INTERNO, ENCHAPE ZONA HUMEDA. PUERTA IZQUIERDA.</t>
  </si>
  <si>
    <t>SE REALIZARA UNA ADECUACION, SE INSTALARA EL LAVAMANOS Y SE HARA LA CONEXIÓN DEL LAVADERO EL CUAL LE HACE FALTA.</t>
  </si>
  <si>
    <t xml:space="preserve">SE CONSTRAUIRA UNA UNIDAD SANITARIA TIPO 2 Y SE HARAN LAS CONEXIONES SANITARIAS E HIDRAULICAS. </t>
  </si>
  <si>
    <t>SE REALIZARA LA ADECUACION AL BAÑO EXISTENTE, INSTALACION DE APATAROS SANITARIOS Y LAVAPLATOS CON SUS RESPECTIVAS CONEXIONES HIDROSANITARIAS PARA SU OPTIMO FUNCIONAMIENTO.</t>
  </si>
  <si>
    <t>SE CONSTRUIRA UNA UNIDAD SANITARIA TIPO 2 Y SE HARAN LAS CONEXIONES SANITARIA E HIDRAULICA. PUERTA DERECHA.</t>
  </si>
  <si>
    <t>SE REALIZARA LA ADECUACION AL BAÑO EXISTENTE, REDISTRIBUCION DE APARATOS CON SU RESPECTIVAS CONEXIONES HIDROSANITARIAS PARA SU CORRECTO FUNCIONAMIENTO. PUERTA IZQUIERDA, LAVAPLATOS Y LAVADERO.</t>
  </si>
  <si>
    <t>SE RECOMIENDA LA CONSTRUCCION DE UNA UNIDAD SANITARIA TIPO 2 CON SUS RESPECTIVOS APARATOS Y CONEXIONES HIDROSANITARIAS PARA SU CORRECTO FUNCIONAMIENTO. PUERTA DERECHA, LAVADERO.</t>
  </si>
  <si>
    <t>SE CONSTRUIRA UNA UNIDAD SANITARIA TIPO 2 Y SE COLOCARA UN LAVAPLATOS, SE HARAN LAS CONEXIONES SANITARIAS E HIDRAULICAS.</t>
  </si>
  <si>
    <t>SE CONSTRUIRA UNA UNIDAD SANITARIA TIPO 2 Y SE COLOCARA UN LAVADERO, SE HARAN LAS REDES SANITARIA E HIDRAULICA. PUERTA IZQUIERDA.</t>
  </si>
  <si>
    <t>SE REALIZARA LA ADECUACION AL BAÑO EXISTENTE, INSTALACIN DE LAVAMANOS Y DUCHA, SANITARIO, LAVAPLATOS.</t>
  </si>
  <si>
    <t>SE RECOMIENDA LA CONSTRUCCION DE UNA UNIDAD SANITARIA TIPO 1 CON SUS RESPECTIVAS CONEXIONES HIDROSANITARIAS PARA SU RESPECTIVO FUNCIONAMIENTO. PUERTA DERECHA.</t>
  </si>
  <si>
    <t>SE CONSTRUIRA UNA UNIDAD SANITARIA TIPO 1 Y SE HARAN LAS CONEXIONES HIDRAULICAS Y SANITARIAS. PUERTA DERECHA.</t>
  </si>
  <si>
    <t>SE CONSTRUIRA UNA UNIDAD SANITARIA TIPO 2 Y SE COLOCARA UN LAVADERO, SE HARAN LAS CONEXIONES SANITARIAS E HIDRAULICAS.</t>
  </si>
  <si>
    <t>REPETIDA CON LA VIVIENDA OAS-042</t>
  </si>
  <si>
    <t>REPETIDA CON LA VIVIENDA OAS-110</t>
  </si>
  <si>
    <t>REPETIDA CON LA VIVIENDA OAS-125</t>
  </si>
  <si>
    <t xml:space="preserve">NO PRESENTA DOCUMENTOS </t>
  </si>
  <si>
    <t>REPETIDA CON LA VIVIENDA OAS-035</t>
  </si>
  <si>
    <t>SE REALIZARA LA ADECUACION AL BAÑO EXISTENTE, REDISTRIBUCION DE APARATOS, INSTALACION DE SANITARIO, DUCHA, LAVAMANOS Y LAVADERO CON SUS RESPECTIVAS CONEXIONES HIDROSANITARIAS PARA SU CORRECTO FUNCIONAMIENTO.</t>
  </si>
  <si>
    <t>SE CONTRUIRA UNA UNIDAD SANITARIA TIPO 2 Y SE HARAN LAS CONEXIONES SANITARIA E HIDRAULICA.</t>
  </si>
  <si>
    <t>SE REALIZARA LA CONSTRUCCION DE UNA UNIDAD SANITARIA TIPO 2 CON SUS RESPECTIVAS CONEXIONES HIDROSANITARIAS PARA SU ADECUADO FUNCIONAMIENTO. PUERTA DERECHA. LAVADERO.</t>
  </si>
  <si>
    <t>SE RECOMIENDA LA CONSTRUCCION DE UNA UNIDAD SANITARIA TIPO 1 CON SUS RESPECTIVA CONEXIÓN HIDROSANITARIA PARA SU RESPECTIVO FUNCIONAMIENTO. PUERTA DERECHA. LAVADERO.</t>
  </si>
  <si>
    <t xml:space="preserve">SE CONSTRUIRA UNA UNIDAD SANITARIA TIPO 1 Y SE COLOCARA UN LAVADERO, SE HARAN LAS CONEXIONES SANITARIA E HIDRAULICA.  </t>
  </si>
  <si>
    <t>SE CONSTRUIRA UNA UNIDAD SANITARIA TIPO 1 Y SE COLOCARA UN LAVADERO, SE HARAN LAS CONEXIONES SANITARIA E HIDRAULICA Y SE INSTALARA EL MEDIDOR DE AGUA. PUERTA DERECHA.</t>
  </si>
  <si>
    <t>SE RECOMIENDA LA CONSTRUCCION DE UNA UNIDAD SANITARIA TIPO 2 CON SUS RESPECTIVOS APARATOS HIDROSANITARIAS PARA SU CORRECTO FUNCIONAMIENTO. PUERTA DERECHA. LAVAPLATOS.</t>
  </si>
  <si>
    <t>SE REALIZARA UNA ADECUACION, SE REEMPLAZARA EL SANITARIO, SE COLOCARA LAVAMANOS Y DUCHA Y SE HARAN LAS CONEXIONES SANITARIAS E HIDRAULICAS QUE HACEN FALTA EN ALGUNOS APARATOS.</t>
  </si>
  <si>
    <t>SE CONSTRUIRA UNA UNIDAD SANITARIA TIPO 1 Y SE COLOCARA UN LAVADERO, SE HARAN LAS REDES SANITARIAS E HIDRAULICAS.</t>
  </si>
  <si>
    <t>SE REALIZARA UNIDAD SANITARIA TIPO 2, INSTALACION DE LAVADERO CON SU RESPECTIVA CONEXIONN, PUERTA DERECHA. LAVADERO.</t>
  </si>
  <si>
    <t>LA DIRECCION CORRESPONDE AL NIT DE LA EMPRESA DE ENERGIA</t>
  </si>
  <si>
    <t>MALDONADO</t>
  </si>
  <si>
    <t>JOSEFINA</t>
  </si>
  <si>
    <t>LISIMACO</t>
  </si>
  <si>
    <t>SEIJA</t>
  </si>
  <si>
    <t>DE CHAVARRIA</t>
  </si>
  <si>
    <t>ADELA</t>
  </si>
  <si>
    <t>YASMIN</t>
  </si>
  <si>
    <t>MARGOT</t>
  </si>
  <si>
    <t>NELCY</t>
  </si>
  <si>
    <t>VIUDA DE MURIEL</t>
  </si>
  <si>
    <t>EIDA</t>
  </si>
  <si>
    <t>ARLINTON</t>
  </si>
  <si>
    <t>CLARET</t>
  </si>
  <si>
    <t>ACHURI</t>
  </si>
  <si>
    <t>TOBIAS</t>
  </si>
  <si>
    <t>SE RECOMIENDA CONSTRUCCION DE UNIDAD SANITARIA TIPO 1 E INSTALACION DE LAVADERO CON SUS RESPECTIVAS CONEXIONES PARA SU CORRECTO FUNCIONAMIENTO. PUERTA DERECHA.</t>
  </si>
  <si>
    <t>ERNESTINA</t>
  </si>
  <si>
    <t>MAXIMO</t>
  </si>
  <si>
    <t>ARMANDO</t>
  </si>
  <si>
    <t>SE REZALIZARA LA ADECUACION AL BAÑO EXISTENTE, CAMBIO DE APARATOS SANITARIO, INSTALACION DE LAVAMANOS.</t>
  </si>
  <si>
    <t>SE ERALIZARA LA CONSTRUCCION DE UNA UNIDAD SANITARIA TIPO 1 CON SIS RESPECTIVAS CONEXIONES HIDROSANITARIAS PARA SU OPTIMO FUNCIONAMIENTO. PUERTA IZQUIERDA.</t>
  </si>
  <si>
    <t>SE REALIZARA UNA ADECUACION EN EL BAÑO, SE COLOCARAN SANITARIO, DUCHA Y LAVAMANOS, SE PAÑETARAN LOS MUROS Y SE ENCHAPARA LA ZONA DE LA DUCHA, SE INSTALARA UNA PUERTA IZQUIERDA.</t>
  </si>
  <si>
    <t>SE RECOMIENDA ADECUACION DE BAÑO E INSTALACION DE LAVAPLATOS CON SUS RESPECTIVAS CONEXIONES HIDROSANITARIAS PARA SU CORRECTO FUNCIONAMIENTO. PUERTA DERECHA. LAVAPLATOS.</t>
  </si>
  <si>
    <t>SE RECOMIENDA ADECUACION DE BAÑO. PUERTA DERECHA.</t>
  </si>
  <si>
    <t>SE RECOMIENDA ADECUACION DE BAÑO E INSTALACION DE LAVADERO CON SUS RESPECTIVAS CONEXIONES HIDROSANITARIAS PARA SU CORRECTO FUNCIONAMIENTO. PUERTA DERECHA.</t>
  </si>
  <si>
    <t>SE CONSTRUIRA UNA UNIDAD SANITARIA TIPO 1 Y SE HARAN LAS CONEXIONES SAITARIA E HIDRAULICA.</t>
  </si>
  <si>
    <t>SE REALIZARA UNA ADECUACION EN EL BAÑO EXISTENTE, SE COLOCARA SANITARIO, DUCHA Y LAVAMANOS, SE ENCHAPARA LA ZONA DE LA DUCHA, SE COMPLETARA UN MURO PARA PODER INSTALAR LA PUERTA Y TAMBIEN SE COLOCARA UN LAVAPLATOS, SE REALIZARAN LAS CONEXIONES SANITARIA E HIDRAULICA. PUERTA DERECHA.</t>
  </si>
  <si>
    <t>SE REALIZARA LA ADECUACION AL BAÑO EXISTENTE, INSTALACION DE APARATOS SANITARIOS CON SUS RESPECTIVAS CONEXIONES HIDROSANITARIAS, LAVAPLATOS.</t>
  </si>
  <si>
    <t xml:space="preserve">SE CONSTRUIRA UNA UNIDAD SANITARIA TIPO 2 Y SE COLOCARA UN LAVADERO, SE HARAN LAS CONEXIONES SANITARIA E HIDRAULICA. </t>
  </si>
  <si>
    <t>SE REALIZARA LA CONSTRUCCION DE UNA UNIDAD SANITARIA TIPO 2 CON SUS RESPECTIVAS CONEXIONES HIDROSANITARIAS PARA SU CORRECTO FUNCIONAMIENTO. PUERTA DERECHA. LAVAPLATOS.</t>
  </si>
  <si>
    <t>SE REALIZARA LA CONSTRUCCION DE UNA UNIDAD SANITARIA TIPO 1 CON SUS RESPECTIVAS CONEXIONES HIDROSANITARIAS PARA SU CORRECTO FUNCIONAMIENTO. LAVADERO. PUERTA DERECHA.</t>
  </si>
  <si>
    <t>NO PRESENTA DOCUMENTOS</t>
  </si>
  <si>
    <t>SE RECOMIENDA ADECUACION DE BAÑO E INSTALACION DE LAVAPLATOS CON SUS RESPECTIVAS CONEXIONES HIDROSANITARIAS PARA SU CORRECTO FUNCIONAMIENTO. PUERTA IZQUIERDA EN BAÑO. LAVAPLATOS.</t>
  </si>
  <si>
    <t xml:space="preserve">SE CONSTRUIRA UNA UNIDAD SANITARIA TIPO 2 Y SE COLOCARA UN LAVAPLATOS, SE HARAN LAS CONEXIONES SANITARIA E HIDRAULICA. PUERTA IZQUIERDA. </t>
  </si>
  <si>
    <t>SE CONSTRUIRA UNA UNIDAD SANITARIA TIPO 1 Y SE COLOCARA UN LAVAPLATOS, SE HARAN LAS CONEXIONES SANITARIA E HIDRAULICA, PUERTA IZQUIERDA, LAVAPLATOS.</t>
  </si>
  <si>
    <t>SE RECOMIENDA CONSTRUCCION DE UNIDAD SANITARIA TIPO 2 CON SUS RESPECTIVAS CONEXIONES HIDROSANITARIAS PARA SU CORRECTO FUNCIONAMIENTO. PUERTA DERECHA.</t>
  </si>
  <si>
    <t>SE CONSTRUIRA UNA UNIDAD SANITARIA TIPO 1 Y SE HARAN LAS CONEXIONES SANITARIA E HIDRAULICA. PUERTA IZQUIERDA.</t>
  </si>
  <si>
    <t>SE REALIZARA ADECUACION EN EL BAÑO. SE COLOCARA SANITARIOP, DUCHA Y LAVAMANOS, SE PAÑETARAN LOS MUROS Y SE ENCHAPARA LA ZONA DE LA DUCHA, TAMBIEN SE COLOCARA UN LAVADERO, SE HARAN LAS CONEXIONES SANITARIAS E HIDRAULICAS. PUERTA IZQUIERDA.</t>
  </si>
  <si>
    <t>SE REALIZARA LA CONSTRUCCION DE UNA UNIDAD SANITARIA TIPO 2 CON SUS RESPECTIVAS CONEXIONES HIDROSANITARIAS PARA SU OPTIMO FUNCIONAMIENTO. PUERTA IZQUIERDA.</t>
  </si>
  <si>
    <t>SE REALIZARA LA CONSTRUCCION DE UNA UNIDAD SANITARIA TIPO 2 CON SUS RESPECTIVAS CONEXIONES HIDROSANITARIAS. PUERTA IZQUIERDA.</t>
  </si>
  <si>
    <t>MARTIEZ</t>
  </si>
  <si>
    <t>HORTUA</t>
  </si>
  <si>
    <t>SE RECOMIENDA CAMBIO DE SANITARIO E INSTALACION DE LAVAMANOS CON SUS RESPECTIVAS CONEXIONES HIDROSANITARIAS PARA SU CORRECTO FUNCIONAMIENTO. PUERTA IZQUIERDA.</t>
  </si>
  <si>
    <t>SE REALIZARA LA CONSTRUCCION DE UNA UNIDAD SANITARIA TIPO 2 CON SUS RESPECTIVAS CONEXIONES HIDROSANITARIAS PARA SU CORRECTO FUNCIONAMIENTO. LAVADERO, LAVAPLATOS. PUERTA DERECHA.</t>
  </si>
  <si>
    <t>SE HARA UNA ADECUACION EN EL BAÑO, SE COLOCARA SANITARIO DUCHA Y LAVAMANOS, SE PAÑETARAN LOS MUROS DEL BAÑO Y SE ENCHAPARA LA ZONA DE LA DUCHA, SE HARAN LAS CONEXIONES SANITARIAS E HIDRAULICAS. PUERTA DERECHA.</t>
  </si>
  <si>
    <t>MERARY</t>
  </si>
  <si>
    <t>MARIANA</t>
  </si>
  <si>
    <t>DE LOS ANGELES</t>
  </si>
  <si>
    <t>MIRADA</t>
  </si>
  <si>
    <t>DIANY</t>
  </si>
  <si>
    <t>DE LAS MERCEDES</t>
  </si>
  <si>
    <t xml:space="preserve">SE CONSTRUIRA UNA UNIDAD SANITARIA TIPO 1 Y SE COLOCARA UN LAVADERO, SE HARAN LAS CONEXIONES SANITARIAS E HIDRAULICAS. </t>
  </si>
  <si>
    <t>SE REALIZARA LA CONSTRUCCION DE UNA UNIDAD SANITARIA TIPO 1 CON SUS RESPECTIVAS CONEXIONES PARA SU CORRECTO FUNCIONAMIENTO. PUERTA DERECHA.</t>
  </si>
  <si>
    <t>SE REALIZARA LA ADECUACION AL BAÑO EXISTENTE, SUMINISTRO DE APARATOS SANITARIO, DUCHA Y LAVAMANOS, LA VIVIENDA CUENTA CON TUBERIA EXISTENTE DE 4".</t>
  </si>
  <si>
    <t>SE REALIZARA LA CONSTRUCCION DE UNA UNIDAD SANITARIA TIPO 1 CON SUS RESPECTIVAS CONEXIONES HIDROSANITARIAS PARA SU OPTIMO FUNCIONAMIENTO. PUERTA IZQUIERDA.</t>
  </si>
  <si>
    <t>SE RECOMIENDA ADECUACION DE BAÑO E INSTALACION DE LAVAPLATOS CON SUS RESPECTIVAS CONEXIONES PARA SU CORRECTO FUNCIONAMIENTO. PUERTA IZQUIERDA.</t>
  </si>
  <si>
    <t>SE ADECUARA EL ESPACIO PARA LA INSTALACION DE LOS APARATOS SANITARIO CON SUS RESPECTIVAS CONEXIONES HIDROSANITARIAS. PUERTA DERECHA, LAVADERO.</t>
  </si>
  <si>
    <t>SE REALIZARA LA CONSTRUCCION DE UNA UNIDAD SANITARIA TIPO 2 CON SUS RESPECTIVAS CONEXIONES HIDROSANITARIAS PARA SU OPTIMO FUNCIONAMIENTO. PUERTA DERECHA.</t>
  </si>
  <si>
    <t>SE RECOMIENDA CONSTRUCCION DE UNIDAD SANITARIA TIPO 2 E INSTALACION DE LAVAPLATOS CON SUS RESPECTIVAS CONEXIONES HIDROSANITARIAS PARA SU CORRECTO FUNCIONAMIENTO. PUERTA IZQUIERDA. LAVAPLATOS.</t>
  </si>
  <si>
    <t>SE REALIZARA LA CONSTRUCCION DE UNA UNIDAD SANITARIA TIPO 2 CON SUS RESPECTIVAS CONEXIONES HIDROSANITARIAS PARA SUN OPTIMO FUNCIONAMIENTO. PUERTA IZQUIERDA. LAVDERO.</t>
  </si>
  <si>
    <t>SE RECOMIENDA CONSTRUCCION DE UNIDAD SANITARIA TIPO 1 E INSTALACION DE LAVADERO CON SUS RESPECTIVAS CONEXIONES HIDROSANITARIAS PARA SU CORECTO FUNCIONAMIENTO.</t>
  </si>
  <si>
    <t>SE REALIZARA LA CONSTRUCCION DE UNIDAD SANITARIA TIPO 1 CON SUS RESPECTIVAS CONEXIONES HIDROSANITARIAS PARA SU OPTIMO FUNCIONAMIENTO. LAVADERO, PUERTA DERECHA.</t>
  </si>
  <si>
    <t>SE REALIZARA LA CONSTRUCCION DE UNA UNIDAD SANITARIA TIPO 1 Y LAVADERO CON SUS RESPECTIVAS CONEXIONES HIDROSANITARIAS PARA SU OPTIMO FUNCIONAMIENTO. LAVADERO, PUERTA IZQUIERDA.</t>
  </si>
  <si>
    <t>SE REALIZARA LA ADECUACION AL BAÑO EXISTENTE, REDISTRIBUCION DE APARATOS SANITARIOS CON SUS RESPECTIVAS CONEXIONES HIDROSANITARIAS PARA SU OPTIMO FUNCIONAMIENTO. PUERTA DERECHA, LAVADERO.</t>
  </si>
  <si>
    <t xml:space="preserve">SE RECOMIENDA CONSTRUCCION DE UNIDAD SANITARIA TIPO 1 CON SUS RESPECTIVAS CONEXIONES HIDROSANITARIAS PARA SU CORRECTO FUNCIONAMIENTO. PUERTA DERECHA. </t>
  </si>
  <si>
    <t>SE RECOMIENDA CONSTRUCCION DE UNIDAD SAITARIA TIPO 2 CON SUS RESPECTIVAS CONEXIONES HIDROSANITARIAS PARA SU CORRECTO FUNCIONAMIENTO. PUERTA DERECHA.</t>
  </si>
  <si>
    <t>SE RECOMIENDA INSTALACION DE LAVAPLATOS.</t>
  </si>
  <si>
    <t>SE RECOMIENDA ADECUACION DE BAÑO E INSTALACION DE LAVAPALTOS CON SUS RESPECTIVAS CONEXIONES HIDROSANITARIAS PARA SU CORRECTO FUNCIONAMIENTO. PUERTA DERECHA.</t>
  </si>
  <si>
    <t>SE CONSTRUIRA UNA UNIDAD SANITARIA TIPO 4 Y SE HARAN LAS CONEXIONES SANITARI E HIDRAULICA. PUERTA IZQUIERDA.</t>
  </si>
  <si>
    <t>SE HARA UNA ADECUACION EN EL BAÑO EXISTENTE, SE COLOCARAN SANITARIO, DUCHA Y LAVAMANOS, SE PAÑETARAN LOS MUROS DEL BAÑO Y SE ENCHAPARA LA ZONA DE LA DUCHA, TAMBIEN SE COLOCARA UN LAVAPLATOS Y SE RENOVARA LAS REDES SANITARIA E HIDRAULICA.</t>
  </si>
  <si>
    <t>RECHAZO DE LA AYUDA POR PARTE DEL BENEFICIARIO</t>
  </si>
  <si>
    <t>RECHAZO - CUENTA CON LOS CINCO APARATOS</t>
  </si>
  <si>
    <t>CUENTA CON LOS CINCO APARATOS FUNCIONALES</t>
  </si>
  <si>
    <t>MAESTRA</t>
  </si>
  <si>
    <t>YARITHZA</t>
  </si>
  <si>
    <t>LINETH</t>
  </si>
  <si>
    <t>MILEYDI</t>
  </si>
  <si>
    <t>REPETIDA CON LA VIVIENDA MIL-071</t>
  </si>
  <si>
    <t>REPETIDA CON LA VIVIENDA MIL-058</t>
  </si>
  <si>
    <t>REPETIDA CON LA VIVIENDA MIL-057</t>
  </si>
  <si>
    <t>REPETIDA CON LA VIVIENDA OAS-019</t>
  </si>
  <si>
    <t>REPETIDA CON LA VIVIENDA OAS-171</t>
  </si>
  <si>
    <t>REPETIDA CON LA VIVIENDA OAS-121</t>
  </si>
  <si>
    <t>REPETIDA CON LA VIVIENDA OAS-047</t>
  </si>
  <si>
    <t>SE CONSTRUIRA UNA UNIDAD SANITARIA TIPO 2 Y SE COLOCARA UN LAVAPLATOS, SE HARAN LAS CONEXIONES SANITARIA E HIDRAULICA. PUERTA DERECHA.</t>
  </si>
  <si>
    <t>SE RECOMIENDA CONSTRUCCION DE UNIDAD SANITARIA TIPO 1 E INSTALACION DE LAVADERO CON SUS RESPECTIVAS CONEXIONES HIDROSANITARIAS PARA SU CORRECTO FUNCIONAMIENTO. PUERTA IZQUIERDA.</t>
  </si>
  <si>
    <t xml:space="preserve">SE REALIZARA LA CONSTRUCCION DE UNA UNIDAD SANITARIA TIPO 2 CON SUS RESPECTIVAS CONEXIONES HIDROSANITARIAS PARA SU OPTIMO FUNCIONAMIENTO. PUERTA DERECHA. </t>
  </si>
  <si>
    <t>SE RECOMIENDA ADECUACION DE BAÑO, REACOMODACION DE APARATOS E INSTALACION DE LAVAPLATOS CON SUS RESPECTIVAS CONEXIONES HIDROSANITARIAS PARA SU CORRECTO FUNCIONAMIENTO. PUERTA DERECHA EN BAÑO. LAVAPLATOS DERECHO.</t>
  </si>
  <si>
    <t>SE REALIZARA LA ADECUACION AL BAÑO EXISTENTE, REDISTRIBUCION DE APARATOS, INSTALACION DE LAVADERO Y LAVAPLATOS CON SUS RESPECTIVAS CONEXIONES HIDROSANITARIAS.</t>
  </si>
  <si>
    <t>SE RECOMIENDA ADECUACION DE BAÑO Y REDISTRIBUCION DE APARATOS CON SUS RESPECTIVAS CONEXIONES HIDROSANITARIAS PARA SU CORRECTO FUNCIONAMIENTO. PUERTA DERECHA.</t>
  </si>
  <si>
    <t>SE RECOMIENDA ADECUACION DE BAÑO CON SUS RESPECTIVAS CONEXIONES HIDROSANITARIAS PARA SU CORRECTO FUNCIONAMIENTO. PUERTA DERECHA.</t>
  </si>
  <si>
    <t xml:space="preserve">SE RECOMIENDA ADECUACION DE BAÑO E INSTALACION DE LAVAPLATOS CON SUS RESPECTIVAS CONEXIONES HIDROSANITARIAS PARA SU CORRECTO FUNCIONAMIENTO. PUERTA DERECHA.  </t>
  </si>
  <si>
    <t>SE RECOMIENDA CONSTRUCCION DE UNIDAD SANITARIA TIPO 2 CON SUS RESPECTIVAS CONEXIONES HIDROSANITARIAS PARA SU CORRECTO FUNCIONAMIENTO.  PUERTA IZQUIERDA.</t>
  </si>
  <si>
    <t>SE RECOMIENDA CONSTRUCCION DE UNIDAD SANITARIA TIPO 1 CON SUS RESPECTIVAS CONEXIONES HIDROSANITARIAS PARA SU CORRECTO FUNCIONAMIENTO PARA SU CORRECTO FUNCIONAMIENTO, SE RECOMIENDA INSTALACION DE LAVAPLATOS. PUERTA IZQUIERDA, LAVAPLATOS.</t>
  </si>
  <si>
    <t>SE RECOMIENDA INSTALACION DE LAVADERO Y ADECUACION DE BAÑO, PUERTA DERECHA.</t>
  </si>
  <si>
    <t>SE RECOMIENDA ADECUACION DE BAÑO, INSTALACION DE LAVADERO Y LAVAPLATOS CON SUS RESPECTIVAS CONEXIONES HIDROSANITARIAS PARA SU CORRECTO FUNCIONAMIENTO. PUERTA DERECHA. LAVAPLATOS.</t>
  </si>
  <si>
    <t>SE REALIZARA LA CONSTRUCCION DE UNIDAD SANITARIA TIPO 1 CON SUS RESPECTIVAS CONEXIONES HIDROSANITARIAS PARA SU CORRECTO FUNCIONAMIENTO.</t>
  </si>
  <si>
    <t>SE REALIZARA UNA ADECUACION, SE COLOCARA UN SANITARIO, DUCHA Y LAVAMANOS, SE PAÑETARAN LOS MUROS DEL BAÑO Y SE ENCHAPARA LA ZONA DE LA DUCHA, SE COMPLETARA EL MURO PARA PODER INSTALAR LA PUERTA DERECHA.</t>
  </si>
  <si>
    <t>SE REALIZARA UNA ADECUACION EN EL BAÑO, SE COLOCARA UN LAVAMANOS Y UNA DUCHA, SE HARA LA RED SANITARIA PARA INDEPENDIZAR LA RED DEL VECINO.</t>
  </si>
  <si>
    <t>SE INSTALARA UN LAVAPLATOS Y UN LAVADERO, SE HARAN LAS CONEXIONES SANITARIA E HIDRAULICA.</t>
  </si>
  <si>
    <t>SE REALIZARA LA ADECUACION AL BAÑO EXISTENTE, CAMBIO DE APARATOS SANITARIOS, ENCHAPE ZONA HUMEDA, TERMINACION DE MUROS, LAVAPLATOS. PUERTA DERECHA.</t>
  </si>
  <si>
    <t>NO HAY ESPACIO PARA LA INTERVENCION</t>
  </si>
  <si>
    <t>MAR-001</t>
  </si>
  <si>
    <t>MAR-002</t>
  </si>
  <si>
    <t>MAR-003</t>
  </si>
  <si>
    <t>MAR-004</t>
  </si>
  <si>
    <t>MAR-005</t>
  </si>
  <si>
    <t>MAR-006</t>
  </si>
  <si>
    <t>MAR-007</t>
  </si>
  <si>
    <t>MAR-008</t>
  </si>
  <si>
    <t>MAR-009</t>
  </si>
  <si>
    <t>MAR-010</t>
  </si>
  <si>
    <t>MAR-011</t>
  </si>
  <si>
    <t>MAR-012</t>
  </si>
  <si>
    <t>MAR-013</t>
  </si>
  <si>
    <t>MAR-014</t>
  </si>
  <si>
    <t>MAR-015</t>
  </si>
  <si>
    <t>MAR-016</t>
  </si>
  <si>
    <t>MAR-017</t>
  </si>
  <si>
    <t>MAR-018</t>
  </si>
  <si>
    <t>MAR-019</t>
  </si>
  <si>
    <t>MAR-020</t>
  </si>
  <si>
    <t>MAR-021</t>
  </si>
  <si>
    <t>MAR-022</t>
  </si>
  <si>
    <t>MAR-023</t>
  </si>
  <si>
    <t>MAR-024</t>
  </si>
  <si>
    <t>MAR-025</t>
  </si>
  <si>
    <t>MAR-026</t>
  </si>
  <si>
    <t>MAR-027</t>
  </si>
  <si>
    <t>MAR-028</t>
  </si>
  <si>
    <t>MAR-029</t>
  </si>
  <si>
    <t>MAR-030</t>
  </si>
  <si>
    <t>MAR-031</t>
  </si>
  <si>
    <t>MAR-032</t>
  </si>
  <si>
    <t>MAR-033</t>
  </si>
  <si>
    <t>MAR-034</t>
  </si>
  <si>
    <t>MAR-035</t>
  </si>
  <si>
    <t>MAR-036</t>
  </si>
  <si>
    <t>MAR-037</t>
  </si>
  <si>
    <t>MAR-038</t>
  </si>
  <si>
    <t>MAR-039</t>
  </si>
  <si>
    <t>MAR-040</t>
  </si>
  <si>
    <t>MAR-041</t>
  </si>
  <si>
    <t>MAR-042</t>
  </si>
  <si>
    <t>MAR-043</t>
  </si>
  <si>
    <t>MAR-044</t>
  </si>
  <si>
    <t>MAR-045</t>
  </si>
  <si>
    <t>MAR-046</t>
  </si>
  <si>
    <t>MAR-047</t>
  </si>
  <si>
    <t>MAR-048</t>
  </si>
  <si>
    <t>MAR-049</t>
  </si>
  <si>
    <t>MAR-050</t>
  </si>
  <si>
    <t>MAR-051</t>
  </si>
  <si>
    <t>MAR-052</t>
  </si>
  <si>
    <t>MAR-053</t>
  </si>
  <si>
    <t>MAR-054</t>
  </si>
  <si>
    <t>MAR-055</t>
  </si>
  <si>
    <t>MAR-056</t>
  </si>
  <si>
    <t>MAR-057</t>
  </si>
  <si>
    <t>MAR-058</t>
  </si>
  <si>
    <t>MAR-059</t>
  </si>
  <si>
    <t>MAR-060</t>
  </si>
  <si>
    <t>MAR-061</t>
  </si>
  <si>
    <t>MAR-062</t>
  </si>
  <si>
    <t>MAR-063</t>
  </si>
  <si>
    <t>MAR-064</t>
  </si>
  <si>
    <t>MAR-065</t>
  </si>
  <si>
    <t>MAR-066</t>
  </si>
  <si>
    <t>MAR-067</t>
  </si>
  <si>
    <t>MAR-068</t>
  </si>
  <si>
    <t>MAR-069</t>
  </si>
  <si>
    <t>MAR-070</t>
  </si>
  <si>
    <t>MAR-071</t>
  </si>
  <si>
    <t>MAR-072</t>
  </si>
  <si>
    <t>MAR-073</t>
  </si>
  <si>
    <t>MAR-074</t>
  </si>
  <si>
    <t>MAR-075</t>
  </si>
  <si>
    <t>MAR-076</t>
  </si>
  <si>
    <t>MAR-077</t>
  </si>
  <si>
    <t>MAR-078</t>
  </si>
  <si>
    <t>MAR-079</t>
  </si>
  <si>
    <t>MAR-080</t>
  </si>
  <si>
    <t>MAR-081</t>
  </si>
  <si>
    <t>MAR-082</t>
  </si>
  <si>
    <t>MAR-083</t>
  </si>
  <si>
    <t>MAR-084</t>
  </si>
  <si>
    <t>MAR-085</t>
  </si>
  <si>
    <t>MAR-086</t>
  </si>
  <si>
    <t>MAR-087</t>
  </si>
  <si>
    <t>MAR-088</t>
  </si>
  <si>
    <t>MAR-089</t>
  </si>
  <si>
    <t>MAR-090</t>
  </si>
  <si>
    <t>MAR-091</t>
  </si>
  <si>
    <t>MAR-092</t>
  </si>
  <si>
    <t>MAR-093</t>
  </si>
  <si>
    <t>MAR-094</t>
  </si>
  <si>
    <t>MAR-095</t>
  </si>
  <si>
    <t>MAR-096</t>
  </si>
  <si>
    <t>MAR-097</t>
  </si>
  <si>
    <t>MAR-098</t>
  </si>
  <si>
    <t>MAR-099</t>
  </si>
  <si>
    <t>MAR-100</t>
  </si>
  <si>
    <t>MAR-101</t>
  </si>
  <si>
    <t>TAH-001</t>
  </si>
  <si>
    <t>TAH-002</t>
  </si>
  <si>
    <t>TAH-003</t>
  </si>
  <si>
    <t>TAH-004</t>
  </si>
  <si>
    <t>TAH-005</t>
  </si>
  <si>
    <t>TAH-006</t>
  </si>
  <si>
    <t>TAH-007</t>
  </si>
  <si>
    <t>TAH-008</t>
  </si>
  <si>
    <t>TAH-009</t>
  </si>
  <si>
    <t>TAH-010</t>
  </si>
  <si>
    <t>TAH-011</t>
  </si>
  <si>
    <t>TAH-012</t>
  </si>
  <si>
    <t>TAH-013</t>
  </si>
  <si>
    <t>TAH-014</t>
  </si>
  <si>
    <t>TAH-015</t>
  </si>
  <si>
    <t>TAH-016</t>
  </si>
  <si>
    <t>TAH-017</t>
  </si>
  <si>
    <t>TAH-018</t>
  </si>
  <si>
    <t>TAH-019</t>
  </si>
  <si>
    <t>TAH-020</t>
  </si>
  <si>
    <t>TAH-021</t>
  </si>
  <si>
    <t>TAH-022</t>
  </si>
  <si>
    <t>TAH-023</t>
  </si>
  <si>
    <t>TAH-024</t>
  </si>
  <si>
    <t>TAH-025</t>
  </si>
  <si>
    <t>TAH-026</t>
  </si>
  <si>
    <t>TAH-027</t>
  </si>
  <si>
    <t>TAH-028</t>
  </si>
  <si>
    <t>TAH-029</t>
  </si>
  <si>
    <t>TAH-030</t>
  </si>
  <si>
    <t>TAH-031</t>
  </si>
  <si>
    <t>TAH-032</t>
  </si>
  <si>
    <t>TAH-033</t>
  </si>
  <si>
    <t>TAH-034</t>
  </si>
  <si>
    <t>TAH-035</t>
  </si>
  <si>
    <t>TAH-036</t>
  </si>
  <si>
    <t>TAH-037</t>
  </si>
  <si>
    <t>TAH-038</t>
  </si>
  <si>
    <t>TAH-039</t>
  </si>
  <si>
    <t>TAH-040</t>
  </si>
  <si>
    <t>TAH-041</t>
  </si>
  <si>
    <t>TAH-042</t>
  </si>
  <si>
    <t>TAH-043</t>
  </si>
  <si>
    <t>TAH-044</t>
  </si>
  <si>
    <t>TAH-045</t>
  </si>
  <si>
    <t>TAH-046</t>
  </si>
  <si>
    <t>TAH-047</t>
  </si>
  <si>
    <t>TAH-048</t>
  </si>
  <si>
    <t>TAH-049</t>
  </si>
  <si>
    <t>TAH-050</t>
  </si>
  <si>
    <t>TAH-051</t>
  </si>
  <si>
    <t>TAH-052</t>
  </si>
  <si>
    <t>TAH-053</t>
  </si>
  <si>
    <t>TAH-054</t>
  </si>
  <si>
    <t>TAH-055</t>
  </si>
  <si>
    <t>TAH-056</t>
  </si>
  <si>
    <t>TAH-057</t>
  </si>
  <si>
    <t>TAH-058</t>
  </si>
  <si>
    <t>TAH-059</t>
  </si>
  <si>
    <t>TAH-060</t>
  </si>
  <si>
    <t>TAH-061</t>
  </si>
  <si>
    <t>TAH-062</t>
  </si>
  <si>
    <t>TAH-063</t>
  </si>
  <si>
    <t>TAH-064</t>
  </si>
  <si>
    <t>TAH-065</t>
  </si>
  <si>
    <t>TAH-066</t>
  </si>
  <si>
    <t>TAH-067</t>
  </si>
  <si>
    <t>TAH-068</t>
  </si>
  <si>
    <t>TAH-069</t>
  </si>
  <si>
    <t>TAH-070</t>
  </si>
  <si>
    <t>TAH-071</t>
  </si>
  <si>
    <t>TAH-072</t>
  </si>
  <si>
    <t>HOR-001</t>
  </si>
  <si>
    <t>HOR-002</t>
  </si>
  <si>
    <t>HOR-003</t>
  </si>
  <si>
    <t>HOR-004</t>
  </si>
  <si>
    <t>HOR-005</t>
  </si>
  <si>
    <t>HOR-006</t>
  </si>
  <si>
    <t>HOR-007</t>
  </si>
  <si>
    <t>HOR-008</t>
  </si>
  <si>
    <t>HOR-009</t>
  </si>
  <si>
    <t>HOR-010</t>
  </si>
  <si>
    <t>HOR-011</t>
  </si>
  <si>
    <t>HOR-012</t>
  </si>
  <si>
    <t>HOR-013</t>
  </si>
  <si>
    <t>HOR-014</t>
  </si>
  <si>
    <t>HOR-015</t>
  </si>
  <si>
    <t>HOR-016</t>
  </si>
  <si>
    <t>HOR-017</t>
  </si>
  <si>
    <t>HOR-018</t>
  </si>
  <si>
    <t>HOR-019</t>
  </si>
  <si>
    <t>HOR-020</t>
  </si>
  <si>
    <t>HOR-021</t>
  </si>
  <si>
    <t>HOR-022</t>
  </si>
  <si>
    <t>HOR-023</t>
  </si>
  <si>
    <t>HOR-024</t>
  </si>
  <si>
    <t>HOR-025</t>
  </si>
  <si>
    <t>HOR-026</t>
  </si>
  <si>
    <t>HOR-027</t>
  </si>
  <si>
    <t>HOR-028</t>
  </si>
  <si>
    <t>HOR-029</t>
  </si>
  <si>
    <t>HOR-030</t>
  </si>
  <si>
    <t>HOR-031</t>
  </si>
  <si>
    <t>HOR-032</t>
  </si>
  <si>
    <t>HOR-033</t>
  </si>
  <si>
    <t>HOR-034</t>
  </si>
  <si>
    <t>HOR-035</t>
  </si>
  <si>
    <t>HOR-036</t>
  </si>
  <si>
    <t>HOR-037</t>
  </si>
  <si>
    <t>HOR-038</t>
  </si>
  <si>
    <t>HOR-039</t>
  </si>
  <si>
    <t>HOR-040</t>
  </si>
  <si>
    <t>HOR-041</t>
  </si>
  <si>
    <t>HOR-042</t>
  </si>
  <si>
    <t>HOR-043</t>
  </si>
  <si>
    <t>HOR-044</t>
  </si>
  <si>
    <t>HOR-045</t>
  </si>
  <si>
    <t>HOR-046</t>
  </si>
  <si>
    <t>HOR-047</t>
  </si>
  <si>
    <t>HOR-048</t>
  </si>
  <si>
    <t>HOR-049</t>
  </si>
  <si>
    <t>HOR-050</t>
  </si>
  <si>
    <t>HOR-051</t>
  </si>
  <si>
    <t>HOR-052</t>
  </si>
  <si>
    <t>HOR-053</t>
  </si>
  <si>
    <t>HOR-054</t>
  </si>
  <si>
    <t>HOR-055</t>
  </si>
  <si>
    <t>HOR-056</t>
  </si>
  <si>
    <t>HOR-057</t>
  </si>
  <si>
    <t>HOR-058</t>
  </si>
  <si>
    <t>HOR-059</t>
  </si>
  <si>
    <t>HOR-060</t>
  </si>
  <si>
    <t>HOR-061</t>
  </si>
  <si>
    <t>HOR-062</t>
  </si>
  <si>
    <t>HOR-063</t>
  </si>
  <si>
    <t>HOR-064</t>
  </si>
  <si>
    <t>LA VIVIENDA NO PUEDE SER INTERVENIDA POR ESTAR EN ZONA DE ALTO RIESGO</t>
  </si>
  <si>
    <t>CEDEÑO</t>
  </si>
  <si>
    <t>SE RECOMIENDA ADECUACION DE BAÑO E INSTALACION DE LAVAPLATOS CON SUS RESPECTIVAS CONEXIONES HIDROSANITARIAS PARA SU CORRECTO FUNCIONAMIENTO. LAVAPLATOS.</t>
  </si>
  <si>
    <t>SE REALIZARA UNA ADECUACION EN EL BAÑO EXISTENTE, SE COLOCARA UN SANITARIO, DUCHA Y LAVAMANOS, TAMBIEN SE INSTALARAUN LAVAPLATOS, SE HARAN LAS CONEXIONES SANITARIAS E HIDRAULICA.</t>
  </si>
  <si>
    <t>ILSA</t>
  </si>
  <si>
    <t>NATALI</t>
  </si>
  <si>
    <t>BRAVO</t>
  </si>
  <si>
    <t>GEORGINA</t>
  </si>
  <si>
    <t>DE LOS SANTOS</t>
  </si>
  <si>
    <t>ERIKA</t>
  </si>
  <si>
    <t>DE LA CRUZ</t>
  </si>
  <si>
    <t>RECHAZO DE AYUDA POR PARTE DEL BENEFICIARIO</t>
  </si>
  <si>
    <t>NO APLICA POR ALCANTARILLADO (NIVELES)</t>
  </si>
  <si>
    <t>ERMILIA</t>
  </si>
  <si>
    <t>SE CONSTRUIRA UNA UNIDAD SANITARIA TIPO 1 Y SE COLOCARA UN LAVADERO, SE HARAN LAS CONEIXIONES SANITARIA E HIDRAULICA. PUERTA DERECHA.</t>
  </si>
  <si>
    <t>SE RECOMIENDA ADECUACION DE BAÑO, CAMBIO DE SANIARIO E INSTALACION DE LAVAPLATOS. PUERTA DERECHA.</t>
  </si>
  <si>
    <t>OAS-205</t>
  </si>
  <si>
    <t>MIL-120</t>
  </si>
  <si>
    <t>MIL-121</t>
  </si>
  <si>
    <t>SE REALIZARA ADECUACION DE BAÑO CON INSTALACION DE DUCHA, SANITARIO Y LAVAMANOS, PAÑETES Y ENCHAPE EN ZONA DE DUHCA. SE INSTALARA UN LAVAPLATOS CON SUS CONEXIONES. EL CAMBIO DE LA RED SANITARIA ESTA SUJETO A LA VERIFICACION DEL ESTADO DE LA TUBERIA AL MOMENTO DE LA INTERVENCION. PUERTA DERECHA.</t>
  </si>
  <si>
    <t>SE CONSTRUIRA UNA UNIDAD SANITARIA TIPO 2 CON SUS APARATOS Y CONEXIONES. SE INSTALARA UN LAVADERO. SE CONTEMPLARA CAMBIO DE RED SANITARIA, SI EMBARGO SE VERIFICARA EL ESTADO DE ESTA AL MOMENTO DE INICIAR LA INTERVENCION Y SE CONFORMARA LA NECESIDAD O NO DE SU SUSTITUCION. PUERTA DERECHA.</t>
  </si>
  <si>
    <t>SE REALIZARA LA ADECUACION AL BAÑO EXISTENTE (CAMBIO DE APARATOS SANITARIO Y DUCHA) INSTALACION DE LAVAMANOS. SE VERIFICARA EL ESTADO DE LA RED SANITARIA EXISTENTE PARA CONFIRMAR SI SE HACE NECESARIA SU SUSTITUCION.</t>
  </si>
  <si>
    <t>SE REALIZARA LA ADECUACION AL BAÑO EXISTENTE, INSTALACION DE LAVAMANOS, SANITARIO Y DUCHA, CON SUS RESPECTIVAS CONEXIONES PARA SU CORRECTO FUNCIONAMIENTO. SE VERIFICARA EL ESTADO DE LA RED SANITARIA EXISTENTE PARA CONFIRMAR LA NECESIDAD DE SU SUSTITUCION.</t>
  </si>
  <si>
    <t>SE REALIZARA LA ADECUACION AL BAÑO EXISTENTE, INSTALACION DE LAVADERO, LAVAPLATOS Y DUCHA CON SUS RESPECTIVAS CONEXIONES HIDROSANITARIAS PARA SU CORRECTO FUNCIONAMIENTO. NOTA: SE VERIFICARA AL MOMENTO DE LA INTERVENCION EL ESTADO DE LA RED SANITARIA ACTUAL PARA CONFIRMAR SI SE HACE NECESARIA LA SUSTITUION DE ESTA.</t>
  </si>
  <si>
    <t>SE REALIZARA ADECUACION AL BAÑO EXISTENTE, INSTALACION DE LAVAMANOS, DUCHA Y SANITARIO, LAVADERO Y LAVAPLATOS. PUERTA IZQUIERDA. AL MOMENTO DE LA INTERVENCION SE CONFIRMARA LA NECESIDAD DEL CAMBIO DE LA TUBERIA, YA QUE EN EL DIAGNOSTICO NO FUE POSIBLE VERIFICAR EL ESTADO DE ESTA.</t>
  </si>
  <si>
    <t>SE REALIZARA ADECUACION AL BAÑO EXISTENTE, INSTALACION DE SANITARIO, DUCHA Y LAVAMANOS, INSTALACION DE LAVADERO Y LAVAPLATOS. PUERTA IZQUIERDA. SE CONTEMPLA EL CAMBIO DE TUBERIA DE 4" SIN EMBARGO AL MOMENTO DE LA INTERVENCION SE CONFIRMARA LA NECESIDAD DE EJECUTAR ESTA ACTIVIDAD.</t>
  </si>
  <si>
    <t>SE RECOMIENDA COLOCACION DE LAVAMANOS Y CAMBIO DE TUBERIAS SANITARIAS. PUERTA DERECHA. SE CONTEMPLA SUSTITUION DE UN TRAMO DE TUBERIA SANITARIA DE 4" SIN EMBARGO AL MOMENTO DE LA INTERVENCION SE CONFORMARA LA NECESIDAD DE HACER LA SUSTITUCION TOTAL DE LA TUBERIA EXISTENTE, DE ACUERDO AL ESTADO DE ESTA.</t>
  </si>
  <si>
    <t>SE RECOMIENDA CONSTRUCCION DE UNIDAD SANITARIA TIPO 1 CON SUS RESPECTIVOS APARATOS. PUERTA IZQUIERDA. SE CONTEMPLA CAMBIO DE TUBERIA SANITARIA DE 4" SIN EMBARGO LA EJECUCION DE ESTA ACTIVIDAD ESTA SUJETA A LA VERIFICACION DEL ESTADO DE LA TUBERIA AL MOMENTO DE LA INTERVENCION.</t>
  </si>
  <si>
    <t>SE RECOMIENDA ADECUACION DE BAÑO, LAS TUBERIAS INTRADOMICILIARIAS ESTAN CONECTADAS A LA RED PRINCIPAL DE ALCANTARILLADO. PUERTA DERECHA. INSTALACION DE SANITARIO Y LAVAMANOS.</t>
  </si>
  <si>
    <t>SE CONSTRUIRA UNA UNIDAD SANITARIA TIPO 1, INSTALACION DE LAVADERO. SE REALIZARA CONSTRUCCION DE RED DOMICILIARIA. EL CAMBIO DE LA RED SANITARIA 4" ESTA SUJETO A VERIFICACION DEL ESTADO DE LA RED ACTUAL AL MOMENTO DE REALIZAR LA INTERVENCION. PUERTA DERECHA.</t>
  </si>
  <si>
    <t>SE CONSTRUIRA UNA UNIDAD SANITARIA TIPO 1, CONSTRUCCION DE CAJAS DE INSPECCION INTERNA Y EXTERNA. SE CONTEMPLA CAMBIO DE RED SANITARIA 4", SE VERIFICARA EL ESTADO DE ESTA TUBERIA AL MOMENTO DE LA INTERVENCION PARA CONFIRMAR SI SE HACE NECESARIO EJECUTAR DICHA ACTIVIDAD.</t>
  </si>
  <si>
    <t>SE CONSTRUIRA UNIDAD SANITARIA TIPO 2, INSTALACION DE LAVADERO CON SUS CONEXIONES. SE CONTEMPLA CAMBIO DE RED SANITARIA 4", SIN EMBARGO AL MOMENTO DE LA INTERVENCION SE VERIFICARA EL ESTADO DE ESTA PARA CONFIRMAR SU CAMBIO.</t>
  </si>
  <si>
    <t>SE RECOMIENDA CONSTRUCCION DE UNIDAD SANITARIA TIPO 2. CON SUS RESPECTIVAS CONEXIONES Y APARATOS. AL MOMENTO DE LA INTERVENCION SE VERIFICARA EL ESTADO DE LA RED SANITARIA 4" Y SE CONFIRMARA LA NECESIDAD DE SUSTIRUIRLA. PUERTA IZQUIERDA.</t>
  </si>
  <si>
    <t>SE RECOMIENDA CONSTRUCCION DE UNIDAD SANITARIA TIPO 1 CON SUS RESPECTIVAS CONEXIONES Y APARATOS, INSTALACION DE LAVADERO. SE CONTEMPLA SUSTITUCION DE TUBERIA 4", SIN EMBARGO AL MOMENTO DE LA INTERVENCION SE VERIFICARA LA NECESIDAD DE EJECUTAR ESTA ACTIVIDAD, DE ACUERDO AL ESTADO DE LA RED. PUERTA DERECHA.</t>
  </si>
  <si>
    <t>SE RECOMIENDA CONSTRUCCION DE UNIDAD SANITARIA TIPO 1 CON SUS RESPECTIVOS APARATOS. PUERTA DERECHA. SE CONTEMPLA LA SUSTITUCION TOTAL DE LA TUBERIA SANITARIA 4". EN EL MOMENTO DE DIAGNSTICO NO FUE POSIBLE VERIFICAR EL ESTADO Y DIAMETRO DE ESTA, CUANDO SE REALICE LA INTERVENCION SE CONFIRMARA EL CAMBIO O NO DE ESTA.</t>
  </si>
  <si>
    <t>SE REALIZARA ADECUACION AL BAÑO EXISTENTE, INSTALACION DE SANITARIO, LAVAMANOS Y DUCHA. SE INSTALARA UN LAVALPATOS (SUMINISTRO APARATO) EL CAMBIO DE LA RED SANITARIA DE 4" ESTA SUJETO A LA VERIFICACION DEL ESTADO DE LA TUBERIA EXISTENTE EN LA VIVIENDA.</t>
  </si>
  <si>
    <t>SE REALIZARA CONSTRUCCION DE UNIDAD SANITARIA TIPO 1 CON SUS RESPECTIVAS CONEXIONES Y APARATOS. SE CONTEMPLA INSTALACION DE RED SANITARIA 4", SIN EMBARGO SE VERIFICARA EL ESTADO DE LA RED ACTUAL Y SU DIAMETRO PARA CONFIRMAR LA NECESIDAD DE ESTA ACTIVIDAD. PUERTA IZQUIERDA.</t>
  </si>
  <si>
    <t>SE CONSTRUIRA UNA UNIDAD SANITARIA TIPO 1 CON SUS REDES Y APARATOS, SE INSTALARA UN LAVADERO. SE RENOVARAN LAS REDES SANITARIA E HIDRAULICA. SE VERIFICARA EL ESTADO DE LA TUBERIA 4" Y SE CONFIRMARA SU CAMBIO AL MOMENTO DE LA INTERVENCION. PUERTA DERECHA.</t>
  </si>
  <si>
    <t>SE CONSTRUIRA UNA UNIDAD SANITARIA TIPO 2 CON SUS CONEXIONES Y APARATOS. SE CONTEMPLA CAMBIO DE RED SANITARIA 4" PERO SE VERIFICARA EL ESTADO DE LA RED ACTUAL AL INICIO DE LA INTERVENCION PARA CONFIRMAR LA NECESIDAD O NO DE SU SUSTITUCION. PUERTA IZQUIERDA.</t>
  </si>
  <si>
    <t>SE REALIZARA ADECUACION AL BAÑO EXISTENTE CON INSTALACION DE DUCHA, SANITARIO Y LAVAMANOS, PAÑETES Y ENCHAPES EN ZONA DE DUCHA. SE INSTALARA UN LAVAPLATOS COMO SUMINISTRO DE APARATO. SE INSTALARA REDES HIDROSANITARIAS. AL MOMENTO DE LA INTERVENCION SE VERIFICARA EL ESTADO DE LA RED SANITARIA PARA CONFIRMAR LA NECESIDAD DE SU SUSTITUCION. PUERTA DERECHA.</t>
  </si>
  <si>
    <t>SE REALIZARA ADECUACION AL BAÑO EXISTENTE, INSTALACION DE SANITARIO, DUCHA Y LAVAMANOS, INSTALACION DE LAVAPLATOS Y LAVADERO. SE VERIFICARA AL INICIO DE LA INTERVENCION EL ESTADO DE LAS REDES SANITARIAS PARA CONFIRMAR LA NECESIDAD O NO DE SU SUSTITUCION. PUERTA DERECHA.</t>
  </si>
  <si>
    <t xml:space="preserve">LA DIRECCION CORRESPONDE </t>
  </si>
  <si>
    <t>EUFEMIA</t>
  </si>
  <si>
    <t>EVERILDES</t>
  </si>
  <si>
    <t>ACTA DE RECIBO PARCIAL Y BALANCE PRESUPUESTAL</t>
  </si>
  <si>
    <t>CÓDIGO:</t>
  </si>
  <si>
    <t>FMI043</t>
  </si>
  <si>
    <t>VERSIÓN:</t>
  </si>
  <si>
    <t>04B</t>
  </si>
  <si>
    <t>GERENCIA DE PROYECTOS</t>
  </si>
  <si>
    <t>VIGENCIA:</t>
  </si>
  <si>
    <t xml:space="preserve">ACTA  No. </t>
  </si>
  <si>
    <t>1 PARCIAL - DE OBRA  - PUERTO BERRIO</t>
  </si>
  <si>
    <r>
      <t>TIPO DE CONTRATO</t>
    </r>
    <r>
      <rPr>
        <sz val="10"/>
        <rFont val="Arial Narrow"/>
        <family val="2"/>
      </rPr>
      <t xml:space="preserve">: </t>
    </r>
  </si>
  <si>
    <t>OBRA</t>
  </si>
  <si>
    <t xml:space="preserve">CONTRATO No. </t>
  </si>
  <si>
    <t>OBJETO:</t>
  </si>
  <si>
    <t>DIAGNÓSTICO, CONCERTACIÓN, PLAN DE INTERVENCIÓN Y EJECUCIÓN DE LA  CONSTRUCCIÓN DEL PROGRAMA DE CONEXIONES INTRADOMICIALIARIAS EN LOS MUNICIPIOS DE GRUPO 1: PUERTO BERRIO ANTIOQUIA.</t>
  </si>
  <si>
    <r>
      <t>CONTRATISTA :</t>
    </r>
    <r>
      <rPr>
        <sz val="10"/>
        <rFont val="Arial Narrow"/>
        <family val="2"/>
      </rPr>
      <t xml:space="preserve"> </t>
    </r>
  </si>
  <si>
    <t xml:space="preserve"> CONSORCIO REDES IM</t>
  </si>
  <si>
    <r>
      <t>INTERVENTOR:</t>
    </r>
    <r>
      <rPr>
        <sz val="10"/>
        <rFont val="Arial Narrow"/>
        <family val="2"/>
      </rPr>
      <t xml:space="preserve"> </t>
    </r>
  </si>
  <si>
    <t>CONSORCIO CORDOBA MV</t>
  </si>
  <si>
    <t>ÍTEM</t>
  </si>
  <si>
    <t>DESCRIPCIÓN 
(Corresponde a los ítems o productos contratados)</t>
  </si>
  <si>
    <t>UNIDAD</t>
  </si>
  <si>
    <t>CONTRATO</t>
  </si>
  <si>
    <t xml:space="preserve">CANTIDADES  </t>
  </si>
  <si>
    <t>VALORES</t>
  </si>
  <si>
    <t>SALDOS</t>
  </si>
  <si>
    <t>CANTIDAD CONTRATO</t>
  </si>
  <si>
    <t>VALOR UNITARIO</t>
  </si>
  <si>
    <t>VALOR TOTAL</t>
  </si>
  <si>
    <t>ACUMULADO ANTERIOR</t>
  </si>
  <si>
    <t>PRESENTE MES</t>
  </si>
  <si>
    <t>ACUMULADO TOTAL</t>
  </si>
  <si>
    <t>CANTIDAD</t>
  </si>
  <si>
    <t>VALOR</t>
  </si>
  <si>
    <t>VALOR TOTAL COSTOS DIRECTOS</t>
  </si>
  <si>
    <t>VALOR TOTAL COSTOS INDIRECTOS</t>
  </si>
  <si>
    <t>ADMINISTRACIÓN</t>
  </si>
  <si>
    <t>IMPREVISTOS</t>
  </si>
  <si>
    <t>UTILIDAD</t>
  </si>
  <si>
    <t>VALOR TOTAL COSTOS DIRECTOS E INDIRECTOS- LICITACION</t>
  </si>
  <si>
    <t>VALOR TOTAL COSTOS DIRECTOS E INDIRECTOS MVCT PUERTO BERRIO - ANTIOQUIA</t>
  </si>
  <si>
    <t>BALANCE PRESUPUESTAL</t>
  </si>
  <si>
    <t>V/R INICIAL CONTRATO:</t>
  </si>
  <si>
    <t>V/R ANTICIPO:</t>
  </si>
  <si>
    <t>% ANTICIPO :</t>
  </si>
  <si>
    <t>% RETEGARANTIA :</t>
  </si>
  <si>
    <t>V/R ADICIONES:</t>
  </si>
  <si>
    <t>V/R ACTUAL CONTRATO:</t>
  </si>
  <si>
    <t>NO.</t>
  </si>
  <si>
    <t>DESCRIPCIÓN</t>
  </si>
  <si>
    <t>FECHA DE PAGO</t>
  </si>
  <si>
    <t>VALOR FACTURADO</t>
  </si>
  <si>
    <t>% PAGADO</t>
  </si>
  <si>
    <t xml:space="preserve">RETENCIÓN GARANTÍA </t>
  </si>
  <si>
    <t>AMORTIZACIÓN ANTICIPO</t>
  </si>
  <si>
    <t>SALDO POR AMORTIZAR</t>
  </si>
  <si>
    <t xml:space="preserve">VALOR NETO A PAGAR </t>
  </si>
  <si>
    <t>SALDO POR PAGAR</t>
  </si>
  <si>
    <t>% PAGADO ACUMULADO</t>
  </si>
  <si>
    <t xml:space="preserve">ACTA DE RECIBO PARCIAL Y BALANCE PRESUPUESTAL DE OBRA  No. 1 - PUERTO BERRIO </t>
  </si>
  <si>
    <t xml:space="preserve">TOTAL </t>
  </si>
  <si>
    <t>(1) Descripción de la etapa o el período facturado: acta parcial de obra. Para el caso de consultorías:  pago anticipado, etapa fase o producto</t>
  </si>
  <si>
    <t>FECHA DE ELABORACIÓN:  NOVIEMBRE 30 DE 2018</t>
  </si>
  <si>
    <t>Elaboró</t>
  </si>
  <si>
    <t>Aprobó</t>
  </si>
  <si>
    <t>CONTRATISTA:</t>
  </si>
  <si>
    <t>INTERVENTOR:</t>
  </si>
  <si>
    <t>Firma:</t>
  </si>
  <si>
    <t>Nombre:</t>
  </si>
  <si>
    <r>
      <rPr>
        <b/>
        <u/>
        <sz val="11"/>
        <rFont val="Arial Narrow"/>
        <family val="2"/>
      </rPr>
      <t>Avaló</t>
    </r>
    <r>
      <rPr>
        <b/>
        <sz val="11"/>
        <rFont val="Arial Narrow"/>
        <family val="2"/>
      </rPr>
      <t/>
    </r>
  </si>
  <si>
    <t>DESIGNADO POR EL ENTE TERRITORIAL:</t>
  </si>
  <si>
    <t>Nota 1:</t>
  </si>
  <si>
    <t>a) En los contratos a precio global, la segunda casilla se diligencia con los capítulos correspondientes. b) Todas las cantidades de obra estarán aproximadas al entero por exceso o por defecto. c) Todos los valores estarán expresados en pesos aproximando los centavos por exceso o por defecto. d) Este formato puede ser suscrito por los representantes legales del Contratista y la Interventoría, o por el Director de Obra, o Consultoría y por el Director de Interventoría. e)Anexar las memorias de cantidades de obra las cuales soporten las actividades ejecutadas y cobradas en la presente acta.</t>
  </si>
  <si>
    <t>Nota 2: Instrucciones para la firma</t>
  </si>
  <si>
    <r>
      <rPr>
        <b/>
        <sz val="9"/>
        <rFont val="Arial Narrow"/>
        <family val="2"/>
      </rPr>
      <t xml:space="preserve">Elaboró - Representante legal o Director de obra: </t>
    </r>
    <r>
      <rPr>
        <sz val="9"/>
        <rFont val="Arial Narrow"/>
        <family val="2"/>
      </rPr>
      <t>Registre la firma y el nombre claramente del Director de obra. Para representante legal registrar la firma del representante legal, nombre y NIT</t>
    </r>
  </si>
  <si>
    <r>
      <rPr>
        <b/>
        <sz val="9"/>
        <rFont val="Arial Narrow"/>
        <family val="2"/>
      </rPr>
      <t>Aprobó - Representante legal o Director de Interventoría:</t>
    </r>
    <r>
      <rPr>
        <sz val="9"/>
        <rFont val="Arial Narrow"/>
        <family val="2"/>
      </rPr>
      <t xml:space="preserve"> Registre la firma y el nombre claramente del Director de Interventoría. Para representante legal registrar la firma del representante legal, nombre y NIT. La revisión por parte del interventor del contrato de obra consiste en someter a nuevo examen las obras objeto del contrato y la ejecución del mismo desde la perspectiva técnica, financiera, administrativa y jurídica, así como los informes presentados por el contratista de obra para corregirlo, enmendarlo o repararlo, en ejercicio de las funciones asignadas contractualmente a la interventoría. Con base en lo anterior, al interventor le corresponde aprobar, esto es, calificar como suficiente y adecuada la ejecución de los avances en la obra, según la etapa en que la misma se encuentre.</t>
    </r>
  </si>
  <si>
    <r>
      <rPr>
        <b/>
        <sz val="9"/>
        <rFont val="Arial Narrow"/>
        <family val="2"/>
      </rPr>
      <t xml:space="preserve">Avaló - Designado Ente Territorial (si aplica): </t>
    </r>
    <r>
      <rPr>
        <sz val="9"/>
        <rFont val="Arial Narrow"/>
        <family val="2"/>
      </rPr>
      <t>Registre la firma y el nombre de la persona designada para avalar el pago por parte del Ente Territorial. Esta revisión consiste en el exámen de los informes del contratista de obra para corregir, enmendar o reparar cualquier aspecto relacionado con la normatividad territorial aplicable. En desarrollo de esta función, el designado de la entidad territorial debe avalar, es decir manifestar su acuerdo con la ejecución del contrato, desde la perspectiva de estas normas. (APLICA PARA CONTRATOS SIN SITUACIÓN DE FONDOS).</t>
    </r>
  </si>
  <si>
    <t>INSTRUCCIONES PARA LA FIRMA</t>
  </si>
  <si>
    <r>
      <rPr>
        <b/>
        <sz val="10"/>
        <rFont val="Arial Narrow"/>
        <family val="2"/>
      </rPr>
      <t>Elaboró Representante legal o Director de obra:</t>
    </r>
    <r>
      <rPr>
        <sz val="10"/>
        <rFont val="Arial Narrow"/>
        <family val="2"/>
      </rPr>
      <t xml:space="preserve"> Registre la firma y el nombre claramente del Director de obra. Para representante legal registrar la firma del representante legal, nombre y NIT</t>
    </r>
  </si>
  <si>
    <r>
      <rPr>
        <b/>
        <sz val="10"/>
        <rFont val="Arial Narrow"/>
        <family val="2"/>
      </rPr>
      <t>Aprobó Representante legal o Director de Interventoría:</t>
    </r>
    <r>
      <rPr>
        <sz val="10"/>
        <rFont val="Arial Narrow"/>
        <family val="2"/>
      </rPr>
      <t xml:space="preserve"> Registre la firma y el nombre claramente del Director de Interventoría. Para representante legal registrar la firma del representante legal, nombre y NIT. La revisión por parte del interventor del contrato de obra consiste en someter a nuevo examen las obras objeto del contrato y la ejecución del mismo desde la perspectiva técnica, financiera, administrativa y jurídica, así como los informes presentados por el contratista de obra para corregirlo, enmendarlo o repararlo, en ejercicio de las funciones asignadas contractualmente a la interventoría. Con base en lo anterior, al interventor le corresponde aprobar, esto es, calificar como suficiente y adecuada la ejecución de los avances en la obra, según la etapa en que la misma se encuentre.</t>
    </r>
  </si>
  <si>
    <r>
      <rPr>
        <b/>
        <sz val="10"/>
        <rFont val="Arial Narrow"/>
        <family val="2"/>
      </rPr>
      <t>Avaló Designado Ente Territorial (si aplica):</t>
    </r>
    <r>
      <rPr>
        <sz val="10"/>
        <rFont val="Arial Narrow"/>
        <family val="2"/>
      </rPr>
      <t xml:space="preserve"> Registre la firma y el nombre de la persona designada para avalar el pago por parte del Ente Territorial. Esta revisión consiste en el exámen de los informes del contratista de obra para corregir, enmendar o reparar cualquier aspecto relacionado con la normatividad territorial aplicable. En desarrollo de esta función, el designado de la entidad territorial debe avalar, es decir manifestar su acuerdo con la ejecución del contrato, desde la perspectiva de estas normas. (APLICA PARA CONTRATOS SIN SITUACIÓN DE FONDOS).</t>
    </r>
  </si>
  <si>
    <r>
      <rPr>
        <b/>
        <sz val="10"/>
        <rFont val="Arial Narrow"/>
        <family val="2"/>
      </rPr>
      <t>Verificó Supervisor de Proyecto FONADE:</t>
    </r>
    <r>
      <rPr>
        <sz val="10"/>
        <rFont val="Arial Narrow"/>
        <family val="2"/>
      </rPr>
      <t xml:space="preserve"> Registre la firma y el nombre de la persona asignada como supervisor para realizar seguimiento a la ejecución de la obligación adquirida con FONADE. En los casos en que aplique, la verificación a cargo del Supervisor de FONADE consiste en comprobar o examinar que el interventor llevó a cabo todo el seguimiento técnico, jurídico, financiero y administrativo del contrato de obra, y que el mismo está documentado de acuerdo con las exigencias de FONADE.</t>
    </r>
  </si>
  <si>
    <t>APORTE MVCT - EJECUCIÓN DE OBRA PUERTO BERRIO (CONVENIO 215041)</t>
  </si>
  <si>
    <t>IVA 19% SOBRE UTILIDAD</t>
  </si>
  <si>
    <t xml:space="preserve">   </t>
  </si>
  <si>
    <t xml:space="preserve">    FONDO FINANCIERO DE PROYECTOS DE DESARROLLO -FONADE  </t>
  </si>
  <si>
    <t xml:space="preserve">  899.999.316-1</t>
  </si>
  <si>
    <t xml:space="preserve">     </t>
  </si>
  <si>
    <t xml:space="preserve">      </t>
  </si>
  <si>
    <t xml:space="preserve">    CALLE 26 No 13-19 BOGOTA D.C.</t>
  </si>
  <si>
    <t xml:space="preserve">    </t>
  </si>
  <si>
    <t xml:space="preserve">ADMINISTRACION </t>
  </si>
  <si>
    <t xml:space="preserve">IMPREVISTOS </t>
  </si>
  <si>
    <t xml:space="preserve">IVA SOBRE UTILIDAD </t>
  </si>
  <si>
    <t>AJUSTE FACTURA</t>
  </si>
  <si>
    <t xml:space="preserve">VALOR TOTAL COSTO DIRECTOS E INDIRECTOS </t>
  </si>
  <si>
    <t xml:space="preserve">MENOS AMORTIZACION ANTICIPO  </t>
  </si>
  <si>
    <t xml:space="preserve">VALOR TOTAL A PAGAR </t>
  </si>
  <si>
    <t xml:space="preserve">                                   </t>
  </si>
  <si>
    <t xml:space="preserve"> </t>
  </si>
  <si>
    <t xml:space="preserve">               Diciembre 3 de 2018</t>
  </si>
  <si>
    <t>INTEGRANTES DEL CONSORCIO 
MIGUEL ANGEL MARTINEZ AMORTEGUI C.C. 80.262.554 PARTICIPACION 50%
IES INGENIEROS SAS NIT. 900.317.964-1 PARTICIPACION 50%</t>
  </si>
  <si>
    <t>Nombre: JUAN CAMILO GUEVARA MARTINEZ</t>
  </si>
  <si>
    <t>REPRESENTANTE LEGAL</t>
  </si>
  <si>
    <t xml:space="preserve">REPRESENTANTE  LEGAL </t>
  </si>
  <si>
    <t>CONSORCIO REDES IM</t>
  </si>
  <si>
    <t>NIT: 901.19.033-4</t>
  </si>
  <si>
    <t>Nombre: MARY LUZ MEJIA DE PUMAREJO</t>
  </si>
  <si>
    <t>CERTIFICACIÓN DE CUMPLIMIENTO PARA EL PAGO</t>
  </si>
  <si>
    <t>FAP022</t>
  </si>
  <si>
    <t>06B</t>
  </si>
  <si>
    <t>GESTIÓN FINANCIERA</t>
  </si>
  <si>
    <t>Radicado No.</t>
  </si>
  <si>
    <t>1. INFORMACIÓN GENERAL</t>
  </si>
  <si>
    <t xml:space="preserve">El interventor / supervisor / otro (según aplique), certifica que el beneficiario: </t>
  </si>
  <si>
    <t>ha dado cumplimiento a los requisitos exigidos para el trámite del presente pago. Asimismo certifica que su contenido y condiciones han sido verificados previamente.</t>
  </si>
  <si>
    <t>TIPO DE DOCUMENTO DE IDENTIDAD:</t>
  </si>
  <si>
    <t>NIT</t>
  </si>
  <si>
    <t>CC</t>
  </si>
  <si>
    <t>CE</t>
  </si>
  <si>
    <t>TI</t>
  </si>
  <si>
    <t>NÚMERO DOCUMENTO:</t>
  </si>
  <si>
    <t>DV:</t>
  </si>
  <si>
    <t>VALOR PRESENTE DESEMBOLSO</t>
  </si>
  <si>
    <t>TELÉFONO:</t>
  </si>
  <si>
    <t>CORREO ELECTRÓNICO</t>
  </si>
  <si>
    <t>VALOR FIJO $</t>
  </si>
  <si>
    <t>No. CONVENIO</t>
  </si>
  <si>
    <t>No. CONTRATO</t>
  </si>
  <si>
    <t>VALOR VARIABLE $
(SI APLICA)</t>
  </si>
  <si>
    <t>CONCEPTO PAGO FIJO:</t>
  </si>
  <si>
    <t xml:space="preserve">CONCEPTO PAGO VARIABLE:   </t>
  </si>
  <si>
    <t xml:space="preserve">FACTURA No. </t>
  </si>
  <si>
    <t>CUENTA DE COBRO</t>
  </si>
  <si>
    <t>DOCUMENTO EQUIVALENTE ¿CUÁL?</t>
  </si>
  <si>
    <t>No.</t>
  </si>
  <si>
    <t>ANTICIPO:</t>
  </si>
  <si>
    <t>%</t>
  </si>
  <si>
    <t>VALOR $</t>
  </si>
  <si>
    <t>OTROS DESCUENTOS POR VALOR $</t>
  </si>
  <si>
    <t>RETEGARANTIA:</t>
  </si>
  <si>
    <t>ESPECIFIQUE:</t>
  </si>
  <si>
    <t>AMORTIZA:</t>
  </si>
  <si>
    <t>INFORMACIÓN DEL PAGO AL SISTEMA DE SEGURIDAD SOCIAL</t>
  </si>
  <si>
    <t>CONCEPTO</t>
  </si>
  <si>
    <t>FECHA(S) DE PAGO</t>
  </si>
  <si>
    <t>No. PLANILLA(S) DE PAGO</t>
  </si>
  <si>
    <t>VALOR(ES) PAGADO(S)</t>
  </si>
  <si>
    <t>EPS</t>
  </si>
  <si>
    <t>AFP Y FSP</t>
  </si>
  <si>
    <t>ARL</t>
  </si>
  <si>
    <t>2. ACEPTAN Y AUTORIZAN EL PRESENTE PAGO</t>
  </si>
  <si>
    <t>ACEPTA - BENEFICIARIO</t>
  </si>
  <si>
    <t>APRUEBA - INTERVENTOR</t>
  </si>
  <si>
    <t>AVALA - DESIGNADO ENTE TERRITORIAL</t>
  </si>
  <si>
    <t>VERIFICA Y/O AUTORIZA - SUPERVISOR FONADE</t>
  </si>
  <si>
    <t xml:space="preserve"> Verifica cumplimiento obligaciones contractuales del Interventor</t>
  </si>
  <si>
    <t xml:space="preserve"> Verifica cumplimiento obligaciones contractuales y autoriza el pago</t>
  </si>
  <si>
    <t>FIRMA:</t>
  </si>
  <si>
    <t>NIT / C.C.:</t>
  </si>
  <si>
    <t>NOMBRE:</t>
  </si>
  <si>
    <t>3. PARA DILIGENCIAR POR FONADE</t>
  </si>
  <si>
    <t>DOCUMENTOS ANEXOS QUE AMPARAN ÉSTA CERTIFICACIÓN</t>
  </si>
  <si>
    <t>1. Planillas de pago seguridad social</t>
  </si>
  <si>
    <t>7. Formato FAP028</t>
  </si>
  <si>
    <t>13. Acta de comité</t>
  </si>
  <si>
    <t>19. Informe final</t>
  </si>
  <si>
    <t>2. Certificación de parafiscales</t>
  </si>
  <si>
    <t>8. Formato FAP250</t>
  </si>
  <si>
    <t>14. Acta de obra</t>
  </si>
  <si>
    <t>20. Formulario AFC</t>
  </si>
  <si>
    <t>3. Factura</t>
  </si>
  <si>
    <t xml:space="preserve">9. Acta de inicio </t>
  </si>
  <si>
    <t>15. Acta y/o recibo a satisfacción</t>
  </si>
  <si>
    <t>21. Certificación de Impuestos Municipales</t>
  </si>
  <si>
    <t>4. Cuenta de cobro/ Documento equivalente</t>
  </si>
  <si>
    <t>10. Plan de inversión del anticipo</t>
  </si>
  <si>
    <t>16. Acta de liquidación</t>
  </si>
  <si>
    <t>22. Otros, indique cuales en la siguiente fila</t>
  </si>
  <si>
    <t>5. RUT</t>
  </si>
  <si>
    <t>11. Acta de recibo parcial y Balance Presupuestal</t>
  </si>
  <si>
    <t>17. Certificación bancaria</t>
  </si>
  <si>
    <t>6. Formato FAP027</t>
  </si>
  <si>
    <t>12. Memoria de cantidades de obra</t>
  </si>
  <si>
    <t>18. Informe de avance</t>
  </si>
  <si>
    <t>PLAZO DEL CONTRATO (FECHAS)</t>
  </si>
  <si>
    <t>INICIO</t>
  </si>
  <si>
    <t>AAAA</t>
  </si>
  <si>
    <t>MM</t>
  </si>
  <si>
    <t>DD</t>
  </si>
  <si>
    <t xml:space="preserve">FIN </t>
  </si>
  <si>
    <t>DESEMBOLSO Nº</t>
  </si>
  <si>
    <t>VALOR BRUTO $</t>
  </si>
  <si>
    <t xml:space="preserve">CONVENIO </t>
  </si>
  <si>
    <t xml:space="preserve">REGISTRO PRESUPUESTAL </t>
  </si>
  <si>
    <t>ORDEN DE PAGO</t>
  </si>
  <si>
    <t xml:space="preserve">CONSECUTIVO SISTEMA </t>
  </si>
  <si>
    <t>OBSERVACIONES:</t>
  </si>
  <si>
    <t>APLICA EN ESTE COBRO LA ESTAMPILLA PROUNIVERSIDAD ESTATAL LEY 1697/2013</t>
  </si>
  <si>
    <t>VR. SOBRE CUAL APLICA EN EL COBRO $</t>
  </si>
  <si>
    <r>
      <t xml:space="preserve">AUTORIZA -  GERENTE DEL CONVENIO </t>
    </r>
    <r>
      <rPr>
        <sz val="8"/>
        <color indexed="8"/>
        <rFont val="Arial Narrow"/>
        <family val="2"/>
      </rPr>
      <t>(aplica para contratación derivada)</t>
    </r>
    <r>
      <rPr>
        <b/>
        <sz val="8"/>
        <color indexed="8"/>
        <rFont val="Arial Narrow"/>
        <family val="2"/>
      </rPr>
      <t xml:space="preserve"> o GERENTE DE ÁREA </t>
    </r>
    <r>
      <rPr>
        <sz val="8"/>
        <color indexed="8"/>
        <rFont val="Arial Narrow"/>
        <family val="2"/>
      </rPr>
      <t>(aplica cuando el Supervisor de FONADE es el Gerente del convenio)</t>
    </r>
  </si>
  <si>
    <t xml:space="preserve">ORDENADOR DEL GASTO </t>
  </si>
  <si>
    <t xml:space="preserve">NOMBRES Y APELLIDOS COMPLETOS </t>
  </si>
  <si>
    <t xml:space="preserve">(NO APLICA PARA CONTRATOS) </t>
  </si>
  <si>
    <t>NOMBRES Y APELLIDOS COMPLETOS</t>
  </si>
  <si>
    <t>¿RETIRA INFORME?</t>
  </si>
  <si>
    <t>REVISÓ Y PROGRAMÓ - PRESUPUESTO</t>
  </si>
  <si>
    <t>PROCESÓ - CONTABILIDAD</t>
  </si>
  <si>
    <t>GIRÓ - PAGADURÍA</t>
  </si>
  <si>
    <t>NOTA: EL PRESENTE FORMATO NO SE ACEPTA CON TACHONES NI ENMENDADURAS</t>
  </si>
  <si>
    <t xml:space="preserve">www.fonade.gov.co - NIT 899.999.316-1                                                                               
PBX: 5940407  FAX: 2826018 RIGHTFAX: 5949925/26/27/28+ No de Ext. Línea Transparente 018000914502
Calle 26 No 13-19 Pisos 1, 19 a 22.25.26.28.29.30
Bogotá D.C. - Colombia.                                         </t>
  </si>
  <si>
    <r>
      <rPr>
        <b/>
        <sz val="12"/>
        <color indexed="8"/>
        <rFont val="Arial Narrow"/>
        <family val="2"/>
      </rPr>
      <t xml:space="preserve">                                                                                                   AVISO DE PRIVACIDAD PARA RECOLECCIÓN DE DATOS PERSONALES </t>
    </r>
    <r>
      <rPr>
        <sz val="12"/>
        <color indexed="8"/>
        <rFont val="Arial Narrow"/>
        <family val="2"/>
      </rPr>
      <t xml:space="preserve">
En mi calidad de titular de información personal, actuando libre y voluntariamente, al diligenciar los datos aquí solicitados, autorizo al Fondo Financiero de Proyectos de Desarrollo - FONADE, ubicado en la Calle 26 No. 13-19 de la ciudad de Bogotá, teléfono 5940407, correo electrónico info@fonade.gov.co para que de forma directa o a través de terceros realice el tratamiento de mi información personal, el cual consiste en recolectar, almacenar, usar, transferir y administrar mis datos personales, para el certificado de cumplimiento para el pago.
Entiendo que las políticas para el tratamiento de mi información personal, así como el procedimiento para elevar cualquier solicitud, queja o reclamo, podrán ser consultados en el sitio www.fonade.gov.co.
De manera expresa manifiesto que conozco, entiendo y he sido informado de mis derechos como titular de datos personales frente a i) conocer, actualizar y rectificar los datos personales, ii) solicitar prueba de la autorización otorgada para su tratamiento, iii) ser informado por FONADE, previa solicitud, respecto del uso que le ha dado a los datos personales, iv) presentar quejas ante la Superintendencia de Industria y Comercio por infracciones a la ley, v) revocar la autorización y/o solicitar la supresión del(los) dato(s) en los casos en que sea procedente, y vi) acceder en forma gratuita a los mismos. Lo anterior, de conformidad con el Artículo 15 de la Constitución Nacional, la Ley Estatutaria 1581 de 2012 y el Decreto 1377 de 2013.
</t>
    </r>
  </si>
  <si>
    <t>INSTRUCCIONES PARA EL DILIGENCIAMIENTO</t>
  </si>
  <si>
    <r>
      <t xml:space="preserve">Señor beneficiario diligencie el presente formato en sus secciones: </t>
    </r>
    <r>
      <rPr>
        <sz val="11"/>
        <color indexed="8"/>
        <rFont val="Arial Narrow"/>
        <family val="2"/>
      </rPr>
      <t xml:space="preserve">1. Información general y 2. Documentos anexos, junto con las respectivas firmas.
FONADE realiza la evaluación de la información aquí registrada y devolverá la certificación en caso de encontrar diferencias, las cuales serán comunicadas al interesado. 
En ningún caso será procesado el pago sin la recepción a satisfacción de este documento por parte de FONADE.
</t>
    </r>
  </si>
  <si>
    <t>a.</t>
  </si>
  <si>
    <r>
      <rPr>
        <b/>
        <sz val="11"/>
        <color indexed="8"/>
        <rFont val="Arial Narrow"/>
        <family val="2"/>
      </rPr>
      <t xml:space="preserve">Nombre del beneficiario / razón social: </t>
    </r>
    <r>
      <rPr>
        <sz val="11"/>
        <color indexed="8"/>
        <rFont val="Arial Narrow"/>
        <family val="2"/>
      </rPr>
      <t>después de las palabras “...beneficiario:_”, se debe consignar los nombres y apellidos o razón social de quien suscribió el convenio/contrato con FONADE. Para persona natural escriba los nombres y apellidos completos tal como aparecen en su documento de identificación. Si se trata de una persona jurídica escriba la razón social que se encuentra en el certificado de existencia y representación legal de la entidad.</t>
    </r>
  </si>
  <si>
    <t>b.</t>
  </si>
  <si>
    <r>
      <t xml:space="preserve">Tipo de documento de identidad: </t>
    </r>
    <r>
      <rPr>
        <sz val="11"/>
        <color indexed="8"/>
        <rFont val="Arial Narrow"/>
        <family val="2"/>
      </rPr>
      <t>marque NIT para número de identificación tributaria, CC para cedula de ciudadanía, CE para cedula de extranjería y TI para tarjeta de identidad.</t>
    </r>
  </si>
  <si>
    <t>c.</t>
  </si>
  <si>
    <r>
      <t xml:space="preserve">Numero de documento: </t>
    </r>
    <r>
      <rPr>
        <sz val="11"/>
        <color indexed="8"/>
        <rFont val="Arial Narrow"/>
        <family val="2"/>
      </rPr>
      <t>escriba el número del documento que lo identifica o el numero del NIT que corresponde a su entidad y el DV (</t>
    </r>
    <r>
      <rPr>
        <b/>
        <sz val="11"/>
        <color indexed="8"/>
        <rFont val="Arial Narrow"/>
        <family val="2"/>
      </rPr>
      <t>Dígito de verificación</t>
    </r>
    <r>
      <rPr>
        <sz val="11"/>
        <color indexed="8"/>
        <rFont val="Arial Narrow"/>
        <family val="2"/>
      </rPr>
      <t>) respectivo.</t>
    </r>
  </si>
  <si>
    <t>d.</t>
  </si>
  <si>
    <r>
      <t xml:space="preserve">Teléfono: </t>
    </r>
    <r>
      <rPr>
        <sz val="11"/>
        <color indexed="8"/>
        <rFont val="Arial Narrow"/>
        <family val="2"/>
      </rPr>
      <t>escriba el número de teléfono fijo/celular especificando indicativo y número de extensión, si aplica.</t>
    </r>
  </si>
  <si>
    <t>e.</t>
  </si>
  <si>
    <r>
      <t xml:space="preserve">Correo electrónico: </t>
    </r>
    <r>
      <rPr>
        <sz val="11"/>
        <color indexed="8"/>
        <rFont val="Arial Narrow"/>
        <family val="2"/>
      </rPr>
      <t xml:space="preserve">escriba la dirección de correo electrónico </t>
    </r>
  </si>
  <si>
    <t>f.</t>
  </si>
  <si>
    <r>
      <t>Número de convenio:</t>
    </r>
    <r>
      <rPr>
        <sz val="11"/>
        <color indexed="8"/>
        <rFont val="Arial Narrow"/>
        <family val="2"/>
      </rPr>
      <t xml:space="preserve"> e</t>
    </r>
    <r>
      <rPr>
        <sz val="11"/>
        <color indexed="8"/>
        <rFont val="Arial Narrow"/>
        <family val="2"/>
      </rPr>
      <t>scriba el número del convenio que aparece en los considerandos de la minuta del contrato, si no suscribió contrato tómelo del acta de aceptación de su oferta.</t>
    </r>
  </si>
  <si>
    <t>g.</t>
  </si>
  <si>
    <r>
      <t xml:space="preserve">Número de contrato: </t>
    </r>
    <r>
      <rPr>
        <sz val="11"/>
        <color indexed="8"/>
        <rFont val="Arial Narrow"/>
        <family val="2"/>
      </rPr>
      <t>e</t>
    </r>
    <r>
      <rPr>
        <sz val="11"/>
        <color indexed="8"/>
        <rFont val="Arial Narrow"/>
        <family val="2"/>
      </rPr>
      <t>scriba el número del contrato que suscribió con FONADE el cual aparece en la minuta del mismo, si no suscribió contrato deje el espacio en blanco.</t>
    </r>
  </si>
  <si>
    <t>h.</t>
  </si>
  <si>
    <r>
      <t xml:space="preserve">Valor fijo: </t>
    </r>
    <r>
      <rPr>
        <sz val="11"/>
        <color indexed="8"/>
        <rFont val="Arial Narrow"/>
        <family val="2"/>
      </rPr>
      <t>e</t>
    </r>
    <r>
      <rPr>
        <sz val="11"/>
        <color indexed="8"/>
        <rFont val="Arial Narrow"/>
        <family val="2"/>
      </rPr>
      <t xml:space="preserve">scriba el valor fijo que corresponde al desembolso que está tramitando. Tenga en cuenta que el campo </t>
    </r>
    <r>
      <rPr>
        <b/>
        <sz val="11"/>
        <color indexed="8"/>
        <rFont val="Arial Narrow"/>
        <family val="2"/>
      </rPr>
      <t xml:space="preserve">Concepto de pago fijo </t>
    </r>
    <r>
      <rPr>
        <sz val="11"/>
        <color indexed="8"/>
        <rFont val="Arial Narrow"/>
        <family val="2"/>
      </rPr>
      <t>se refiere a motivos plenamente establecidos en el contrato de acuerdo con la forma de pago pactada, estos deben ser descritos brevemente.</t>
    </r>
  </si>
  <si>
    <t>i.</t>
  </si>
  <si>
    <r>
      <t xml:space="preserve">Valor varible: </t>
    </r>
    <r>
      <rPr>
        <sz val="11"/>
        <color indexed="8"/>
        <rFont val="Arial Narrow"/>
        <family val="2"/>
      </rPr>
      <t>e</t>
    </r>
    <r>
      <rPr>
        <sz val="11"/>
        <color indexed="8"/>
        <rFont val="Arial Narrow"/>
        <family val="2"/>
      </rPr>
      <t xml:space="preserve">scriba el valor varible que corresponde al desembolso que está tramitando. Tenga en cuenta que el campo </t>
    </r>
    <r>
      <rPr>
        <b/>
        <sz val="11"/>
        <color indexed="8"/>
        <rFont val="Arial Narrow"/>
        <family val="2"/>
      </rPr>
      <t xml:space="preserve">Concepto de pago Variable </t>
    </r>
    <r>
      <rPr>
        <sz val="11"/>
        <color indexed="8"/>
        <rFont val="Arial Narrow"/>
        <family val="2"/>
      </rPr>
      <t>se refiere a motivos ocasionales que deben estar expresamente pactados en el contrato, los cuales deben ser descritos brevemente.</t>
    </r>
  </si>
  <si>
    <t>j.</t>
  </si>
  <si>
    <r>
      <t xml:space="preserve">Factura No.: </t>
    </r>
    <r>
      <rPr>
        <sz val="11"/>
        <color indexed="8"/>
        <rFont val="Arial Narrow"/>
        <family val="2"/>
      </rPr>
      <t>e</t>
    </r>
    <r>
      <rPr>
        <sz val="11"/>
        <color indexed="8"/>
        <rFont val="Arial Narrow"/>
        <family val="2"/>
      </rPr>
      <t>scriba el número de la factura, si no debe presentar este documento deje el espacio en blanco.</t>
    </r>
  </si>
  <si>
    <t>k.</t>
  </si>
  <si>
    <r>
      <t xml:space="preserve">Cuenta de Cobro: </t>
    </r>
    <r>
      <rPr>
        <sz val="11"/>
        <color indexed="8"/>
        <rFont val="Arial Narrow"/>
        <family val="2"/>
      </rPr>
      <t>m</t>
    </r>
    <r>
      <rPr>
        <sz val="11"/>
        <color indexed="8"/>
        <rFont val="Arial Narrow"/>
        <family val="2"/>
      </rPr>
      <t>arque esta casilla solo si presenta esta clase de documento.</t>
    </r>
    <r>
      <rPr>
        <b/>
        <sz val="11"/>
        <color indexed="8"/>
        <rFont val="Arial Narrow"/>
        <family val="2"/>
      </rPr>
      <t xml:space="preserve"> </t>
    </r>
    <r>
      <rPr>
        <sz val="11"/>
        <color indexed="8"/>
        <rFont val="Arial Narrow"/>
        <family val="2"/>
      </rPr>
      <t xml:space="preserve">
</t>
    </r>
  </si>
  <si>
    <t>l.</t>
  </si>
  <si>
    <r>
      <t xml:space="preserve">Documento equivalente: </t>
    </r>
    <r>
      <rPr>
        <sz val="11"/>
        <color indexed="8"/>
        <rFont val="Arial Narrow"/>
        <family val="2"/>
      </rPr>
      <t>e</t>
    </r>
    <r>
      <rPr>
        <sz val="11"/>
        <color indexed="8"/>
        <rFont val="Arial Narrow"/>
        <family val="2"/>
      </rPr>
      <t>n</t>
    </r>
    <r>
      <rPr>
        <sz val="11"/>
        <color indexed="8"/>
        <rFont val="Arial Narrow"/>
        <family val="2"/>
      </rPr>
      <t xml:space="preserve"> caso de presentar este documento indique el nombre y el número del mismo.</t>
    </r>
  </si>
  <si>
    <t>m.</t>
  </si>
  <si>
    <r>
      <t xml:space="preserve">Retegarantia: </t>
    </r>
    <r>
      <rPr>
        <sz val="11"/>
        <color indexed="8"/>
        <rFont val="Arial Narrow"/>
        <family val="2"/>
      </rPr>
      <t>c</t>
    </r>
    <r>
      <rPr>
        <sz val="11"/>
        <color indexed="8"/>
        <rFont val="Arial Narrow"/>
        <family val="2"/>
      </rPr>
      <t>uando en el contrato se haya pactado la retención en garantia de algún monto se debe indicar el porcentaje y el valor respectivos.</t>
    </r>
  </si>
  <si>
    <t>n.</t>
  </si>
  <si>
    <r>
      <rPr>
        <b/>
        <sz val="11"/>
        <color indexed="8"/>
        <rFont val="Arial Narrow"/>
        <family val="2"/>
      </rPr>
      <t>Anticipo</t>
    </r>
    <r>
      <rPr>
        <sz val="11"/>
        <color indexed="8"/>
        <rFont val="Arial Narrow"/>
        <family val="2"/>
      </rPr>
      <t>: cuando en el contrato se haya pactado la entrega de algún anticipo, se debe indicar el porcentaje y valor correspondiente.</t>
    </r>
  </si>
  <si>
    <t>o.</t>
  </si>
  <si>
    <r>
      <rPr>
        <b/>
        <sz val="11"/>
        <color indexed="8"/>
        <rFont val="Arial Narrow"/>
        <family val="2"/>
      </rPr>
      <t>Otros descuentos por valor:</t>
    </r>
    <r>
      <rPr>
        <sz val="11"/>
        <color indexed="8"/>
        <rFont val="Arial Narrow"/>
        <family val="2"/>
      </rPr>
      <t xml:space="preserve"> escriba el valor de otros descuentos aplicables al desembolso que esta tramitando (si no se aplica este campo, deje el espacio en blanco).</t>
    </r>
  </si>
  <si>
    <t>p.</t>
  </si>
  <si>
    <r>
      <rPr>
        <b/>
        <sz val="11"/>
        <color indexed="8"/>
        <rFont val="Arial Narrow"/>
        <family val="2"/>
      </rPr>
      <t>Especifique:</t>
    </r>
    <r>
      <rPr>
        <sz val="11"/>
        <color indexed="8"/>
        <rFont val="Arial Narrow"/>
        <family val="2"/>
      </rPr>
      <t xml:space="preserve"> si diligencio algún valor en el campo anterior, describa brevemente el concepto de dicho valor.</t>
    </r>
  </si>
  <si>
    <t>q.</t>
  </si>
  <si>
    <r>
      <rPr>
        <b/>
        <sz val="11"/>
        <color indexed="8"/>
        <rFont val="Arial Narrow"/>
        <family val="2"/>
      </rPr>
      <t>Información del pago al sistema de seguridad social:</t>
    </r>
    <r>
      <rPr>
        <sz val="11"/>
        <color indexed="8"/>
        <rFont val="Arial Narrow"/>
        <family val="2"/>
      </rPr>
      <t xml:space="preserve"> En esta tabla escriba la fecha, numero de planilla y valor de los aportes a EPS / AFP y FSP / ARP, según corresponda.</t>
    </r>
  </si>
  <si>
    <r>
      <rPr>
        <b/>
        <sz val="11"/>
        <color indexed="8"/>
        <rFont val="Arial Narrow"/>
        <family val="2"/>
      </rPr>
      <t>Acepta Beneficiario:</t>
    </r>
    <r>
      <rPr>
        <sz val="11"/>
        <color indexed="8"/>
        <rFont val="Arial Narrow"/>
        <family val="2"/>
      </rPr>
      <t xml:space="preserve"> registre la firma y el nombre claramente, indicando además el número de identificación. Para representante legal registrar la firma del representante legal, nombre y NIT</t>
    </r>
  </si>
  <si>
    <r>
      <rPr>
        <b/>
        <sz val="11"/>
        <color indexed="8"/>
        <rFont val="Arial Narrow"/>
        <family val="2"/>
      </rPr>
      <t>Aprueba Interventor (si aplica):</t>
    </r>
    <r>
      <rPr>
        <sz val="11"/>
        <color indexed="8"/>
        <rFont val="Arial Narrow"/>
        <family val="2"/>
      </rPr>
      <t xml:space="preserve"> registre la firma, el nombre y número de identificación de la persona asignada como interventor para realizar seguimiento a la ejecución de la obligación adquirida con FONADE. Para razón social esta información corresponde al representante legal. La revisión por parte del interventor del contrato de obra consiste en someter a nuevo examen las obras objeto del contrato y la ejecución del mismo desde la perspectiva técnica, financiera, administrativa y jurídica, así como los informes presentados por el contratista de obra para corregirlo, enmendarlo o repararlo, en ejercicio de las funciones asignadas contractualmente a la interventoría. Con base en lo anterior, al interventor le corresponde aprobar, esto es, calificar como suficiente y adecuada la ejecución de los avances en la obra, según la etapa en que la misma se encuentre.</t>
    </r>
  </si>
  <si>
    <r>
      <rPr>
        <b/>
        <sz val="11"/>
        <color indexed="8"/>
        <rFont val="Arial Narrow"/>
        <family val="2"/>
      </rPr>
      <t>Avala Designado Ente Territorial (si aplica):</t>
    </r>
    <r>
      <rPr>
        <sz val="11"/>
        <color indexed="8"/>
        <rFont val="Arial Narrow"/>
        <family val="2"/>
      </rPr>
      <t xml:space="preserve"> registre la firma, el nombre y número de identificación de la persona designada para avalar el pago por parte del Ente Territorial. Esta revisión consiste en el exámen de los informes del contratista de obra para corregir, enmendar o reparar cualquier aspecto relacionado con la normatividad territorial aplicable. En desarrollo de esta función, el designado de la entidad territorial debe avalar, es decir manifestar su acuerdo con la ejecución del contrato, desde la perspectiva de estas normas. (APLICA PARA CONTRATOS SIN SITUACIÓN DE FONDOS).</t>
    </r>
  </si>
  <si>
    <r>
      <rPr>
        <b/>
        <sz val="11"/>
        <color indexed="8"/>
        <rFont val="Arial Narrow"/>
        <family val="2"/>
      </rPr>
      <t>Verifica Supervisor FONADE (si aplica):</t>
    </r>
    <r>
      <rPr>
        <sz val="11"/>
        <color indexed="8"/>
        <rFont val="Arial Narrow"/>
        <family val="2"/>
      </rPr>
      <t xml:space="preserve"> registre la firma, el nombre y número de identificación de la persona asignada como supervisor para realizar seguimiento a la ejecución de la obligación adquirida con FONADE. En los casos en que aplique, la verificación a cargo del Supervisor de FONADE consiste en comprobar o examinar que el interventor llevó a cabo todo el segumiento técnico, jurídico, financiero y administrativo del contrato de obra, y que el mismo está documentado de acuerdo con las exigencias de FONADE.</t>
    </r>
  </si>
  <si>
    <r>
      <rPr>
        <b/>
        <sz val="11"/>
        <color indexed="8"/>
        <rFont val="Arial Narrow"/>
        <family val="2"/>
      </rPr>
      <t>Verifica y autoriza Supervisor FONADE (si aplica):</t>
    </r>
    <r>
      <rPr>
        <sz val="11"/>
        <color indexed="8"/>
        <rFont val="Arial Narrow"/>
        <family val="2"/>
      </rPr>
      <t xml:space="preserve"> registre la firma, el nombre y número de identificación de la persona asignada como supervisor para realizar seguimiento y verificación a la ejecución de la obligación contractual con FONADE y autoriza el pago.</t>
    </r>
  </si>
  <si>
    <t>Sea cuidadoso en el diligenciamiento del presente formato y NO UTILICE los espacios que corresponden a este numeral toda vez que son de EXCLUSIVIDAD para FONADE y serán completados en la medida que el documento surta el trámite por cada una de las áreas involucradas en el proceso.</t>
  </si>
  <si>
    <r>
      <rPr>
        <b/>
        <sz val="11"/>
        <color indexed="8"/>
        <rFont val="Arial Narrow"/>
        <family val="2"/>
      </rPr>
      <t>Documentos anexos (1 a 24)</t>
    </r>
    <r>
      <rPr>
        <sz val="11"/>
        <color indexed="8"/>
        <rFont val="Arial Narrow"/>
        <family val="2"/>
      </rPr>
      <t>: en esta parte el área correspondiente diligenciará las casillas de acuerdo con los documentos anexados a la certificación.</t>
    </r>
  </si>
  <si>
    <r>
      <rPr>
        <b/>
        <sz val="11"/>
        <color indexed="8"/>
        <rFont val="Arial Narrow"/>
        <family val="2"/>
      </rPr>
      <t>NOTA:</t>
    </r>
    <r>
      <rPr>
        <sz val="11"/>
        <color indexed="8"/>
        <rFont val="Arial Narrow"/>
        <family val="2"/>
      </rPr>
      <t xml:space="preserve"> Los nombres de los formatos mencionados en esta sección son:</t>
    </r>
  </si>
  <si>
    <t>Autorización de viaje y/o suministro de tiquetes - FAP024</t>
  </si>
  <si>
    <t>Información general y tributaria de terceros - FAP025</t>
  </si>
  <si>
    <t>Documento equivalente (Comprobante de pago) - FAP027</t>
  </si>
  <si>
    <t>Relación para la legalización y o reintegro de gastos desplazamiento - FAP028</t>
  </si>
  <si>
    <t>Paz y salvo - FAP618</t>
  </si>
  <si>
    <r>
      <rPr>
        <b/>
        <sz val="11"/>
        <color indexed="8"/>
        <rFont val="Arial Narrow"/>
        <family val="2"/>
      </rPr>
      <t xml:space="preserve">Aplica en este cobro la estampilla prouniversidad estatal Ley 1697/2013: </t>
    </r>
    <r>
      <rPr>
        <sz val="11"/>
        <color indexed="8"/>
        <rFont val="Arial Narrow"/>
        <family val="2"/>
      </rPr>
      <t>marque con una x si le aplica el cobro de la estampilla de acuerdo a la Ley 1697/2013, en caso de que aplique escriba el valor sobre el cual aplica el cobro.</t>
    </r>
    <r>
      <rPr>
        <b/>
        <sz val="11"/>
        <color indexed="8"/>
        <rFont val="Arial Narrow"/>
        <family val="2"/>
      </rPr>
      <t xml:space="preserve">
Autoriza Gerente del Convenio:</t>
    </r>
    <r>
      <rPr>
        <sz val="11"/>
        <color indexed="8"/>
        <rFont val="Arial Narrow"/>
        <family val="2"/>
      </rPr>
      <t xml:space="preserve"> registre la firma, nombres y apellidos completos del Gerente de Unidad o Gerente del Convenio, según sea el caso, que autoriza los pagos, tras haber confirmado que las instancias anteriores, que apliquen, han completado las labores a su cargo y han suscrito la documentación correspondiente. Aplica para la contratación derivada.</t>
    </r>
  </si>
  <si>
    <r>
      <rPr>
        <b/>
        <sz val="11"/>
        <color indexed="8"/>
        <rFont val="Arial Narrow"/>
        <family val="2"/>
      </rPr>
      <t>Autoriza Gerente del Convenio:</t>
    </r>
    <r>
      <rPr>
        <sz val="11"/>
        <color indexed="8"/>
        <rFont val="Arial Narrow"/>
        <family val="2"/>
      </rPr>
      <t xml:space="preserve"> Registre la firma del Gerente de Unidad o Gerente del Convenio, según sea el caso, que autoriza los pagos, tras haber confirmado que las instancias anteriores, que apliquen, han completado las labores a su cargo y han suscrito la documentación correspondiente. Aplica para la contratación derivada.</t>
    </r>
  </si>
  <si>
    <r>
      <rPr>
        <b/>
        <sz val="11"/>
        <color indexed="8"/>
        <rFont val="Arial Narrow"/>
        <family val="2"/>
      </rPr>
      <t>Autoriza Gerente de Área:</t>
    </r>
    <r>
      <rPr>
        <sz val="11"/>
        <color indexed="8"/>
        <rFont val="Arial Narrow"/>
        <family val="2"/>
      </rPr>
      <t xml:space="preserve"> registre la firma, nombres y apellidos completos del Gerente de Área, que autoriza los pagos, tras haber confirmado que las instancias anteriores, que apliquen, han completado las labores a su cargo y han suscrito la documentación correspondiente. Aplica cuando el Supervisor de FONADE es el Gerente del convenio.</t>
    </r>
  </si>
  <si>
    <t>CONSORCIOREDESIM@GMAIL.COM</t>
  </si>
  <si>
    <t>JUAN CAMILO GUEVARA MARTINEZ</t>
  </si>
  <si>
    <t>C.C. # 1,012,365,841</t>
  </si>
  <si>
    <t>901.192.033-4</t>
  </si>
  <si>
    <t>MARY LUZ MEJIA DE PUMAREJO</t>
  </si>
  <si>
    <t>C.C. #  41.659.878</t>
  </si>
  <si>
    <t>MIGUEL ALFREDO CERMEÑO</t>
  </si>
  <si>
    <t>C.C. . #</t>
  </si>
  <si>
    <t xml:space="preserve">Vo. Bo. CONTRATISTA </t>
  </si>
  <si>
    <t>Vo. Bo. INTERVENTORIA</t>
  </si>
  <si>
    <t>$2.505.600   $1.962.400 $225.000 $187.500 $1.936.100 $1.950.300 $ 225.000 $250.000 $312.500 $312.500 $97.800 $98.500</t>
  </si>
  <si>
    <t>$3.242.000 $2.546.800 $288.000 $240.000 $7.839.700 $7.898.100 $288000 $320.000 $400.000 $400.000 $125.100 $126.000</t>
  </si>
  <si>
    <t>$1.395.300  $1.092.800 $43.900 $36.600 $2.608.700 $2.771.800 $9.400 $10.500 $13.100 $13.100 $54.400 $54.400</t>
  </si>
  <si>
    <t xml:space="preserve">DOSCIENTOS SESENTA Y SIETE MILLONES NOVECIENTOS </t>
  </si>
  <si>
    <t xml:space="preserve">CINCUENTA Y DOS MIL CUATROCIENTOS SESENTA Y </t>
  </si>
  <si>
    <t>DIAGNÓSTICO, CONCERTACIÓN, PLAN DE INTERVENCIÓN Y EJECUCIÓN DE LA  CONSTRUCCIÓN DEL PROGRAMA DE CONEXIONES INTRADOMICIALIARIAS EN LOS MUNICIPIOS DE: PUERTO BERRIO – ANTIOQUIA, COTORRA Y LA APARTADA –  CÓRDOBA – GRUPO 1: PUERTO BERRIO ANTIOQUIA.</t>
  </si>
  <si>
    <t xml:space="preserve">
PAGO ACTA PARCIAL DE OBRA  No. 1 - PUERTO BERRIO (ANTIOQUIA ) DEL CONTRATO No. 2181252 CUYO OBJETO ES: DIAGNÓSTICO, CONCERTACIÓN, PLAN DE INTERVENCIÓN Y EJECUCIÓN DE LA  CONSTRUCCIÓN DEL PROGRAMA DE CONEXIONES INTRADOMICIALIARIAS EN LOS MUNICIPIOS DE: PUERTO BERRIO – ANTIOQUIA, COTORRA Y LA APARTADA –  CÓRDOBA – GRUPO 1: PUERTO BERRIO ANTIOQUIA.</t>
  </si>
  <si>
    <t>ACTA PARCIAL DE OBRA  No. 1 DEL CONTRATO No. 2181252 CUYO OBJETO ES: DIAGNÓSTICO, CONCERTACIÓN, PLAN DE INTERVENCIÓN Y EJECUCIÓN DE LA  CONSTRUCCIÓN DEL PROGRAMA DE CONEXIONES INTRADOMICIALIARIAS EN LOS MUNICIPIOS DE: PUERTO BERRIO – ANTIOQUIA, COTORRA Y LA APARTADA –  CÓRDOBA – GRUPO 1: PUERTO BERRIO ANTIOQUIA.</t>
  </si>
  <si>
    <t>901.206.834-1</t>
  </si>
  <si>
    <t>NIT: 901.206.834-1</t>
  </si>
  <si>
    <t>APORTE MVCT - CONSULTORIA PUERTO BERRIO (CONVENIO 215041)</t>
  </si>
  <si>
    <t>PERÍODO A PAGAR:    DEL  6 DE SEPTIEMBRE DE 2018  AL 30 DE NOVIEMBRE DE 2018</t>
  </si>
  <si>
    <t>31069521 - 30403629 - 188490241 - 189897866 - 30414879 - 31175684 - 30231394 - 30833783 - 7701505556 - 7706130151 - 188505778 - 30406013 - 7706445284 - 31035738</t>
  </si>
  <si>
    <t>2018/11/09 - 2018/10/08 - 2018/09/07 -2018/11/13 - 2018/10/08 - 2018/11/15 - 2018/10/03 - 2018/11/06 - 2018/10/12 - 2018/11/16 - 2018/09/12 - 2018/10/08 - 2018/11/23 - 2018/11/09</t>
  </si>
  <si>
    <t>OCHO  PESOS MCTE</t>
  </si>
</sst>
</file>

<file path=xl/styles.xml><?xml version="1.0" encoding="utf-8"?>
<styleSheet xmlns="http://schemas.openxmlformats.org/spreadsheetml/2006/main" xmlns:mc="http://schemas.openxmlformats.org/markup-compatibility/2006" xmlns:x14ac="http://schemas.microsoft.com/office/spreadsheetml/2009/9/ac" mc:Ignorable="x14ac">
  <numFmts count="35">
    <numFmt numFmtId="43" formatCode="_-* #,##0.00\ _€_-;\-* #,##0.00\ _€_-;_-* &quot;-&quot;??\ _€_-;_-@_-"/>
    <numFmt numFmtId="164" formatCode="_-&quot;$&quot;\ * #,##0_-;\-&quot;$&quot;\ * #,##0_-;_-&quot;$&quot;\ * &quot;-&quot;_-;_-@_-"/>
    <numFmt numFmtId="165" formatCode="_-* #,##0_-;\-* #,##0_-;_-* &quot;-&quot;_-;_-@_-"/>
    <numFmt numFmtId="166" formatCode="_(&quot;$&quot;\ * #,##0.00_);_(&quot;$&quot;\ * \(#,##0.00\);_(&quot;$&quot;\ * &quot;-&quot;??_);_(@_)"/>
    <numFmt numFmtId="167" formatCode="_(* #,##0.00_);_(* \(#,##0.00\);_(* &quot;-&quot;??_);_(@_)"/>
    <numFmt numFmtId="168" formatCode="_-&quot;$&quot;* #,##0_-;\-&quot;$&quot;* #,##0_-;_-&quot;$&quot;* &quot;-&quot;_-;_-@_-"/>
    <numFmt numFmtId="169" formatCode="_-&quot;$&quot;* #,##0.00_-;\-&quot;$&quot;* #,##0.00_-;_-&quot;$&quot;* &quot;-&quot;??_-;_-@_-"/>
    <numFmt numFmtId="170" formatCode="dd/mm/yyyy;@"/>
    <numFmt numFmtId="171" formatCode="_(* #,##0_);_(* \(#,##0\);_(* &quot;-&quot;??_);_(@_)"/>
    <numFmt numFmtId="172" formatCode="_(&quot;$&quot;\ * #,##0_);_(&quot;$&quot;\ * \(#,##0\);_(&quot;$&quot;\ * &quot;-&quot;??_);_(@_)"/>
    <numFmt numFmtId="173" formatCode="0.0%"/>
    <numFmt numFmtId="174" formatCode="&quot;$&quot;\ #,##0"/>
    <numFmt numFmtId="175" formatCode="&quot;$&quot;#,##0.00"/>
    <numFmt numFmtId="176" formatCode="0000000"/>
    <numFmt numFmtId="177" formatCode="_(&quot;$&quot;\ * #,##0.0000000_);_(&quot;$&quot;\ * \(#,##0.0000000\);_(&quot;$&quot;\ * &quot;-&quot;??_);_(@_)"/>
    <numFmt numFmtId="178" formatCode="yyyy\-mm\-dd;@"/>
    <numFmt numFmtId="179" formatCode="_ &quot;$&quot;\ * #,##0.00_ ;_ &quot;$&quot;\ * \-#,##0.00_ ;_ &quot;$&quot;\ * &quot;-&quot;??_ ;_ @_ "/>
    <numFmt numFmtId="180" formatCode="_(* #,##0_);_(* \(#,##0\);_(* &quot;-&quot;_);_(@_)"/>
    <numFmt numFmtId="181" formatCode="_ * #,##0.00_ ;_ * \-#,##0.00_ ;_ * &quot;-&quot;??_ ;_ @_ "/>
    <numFmt numFmtId="182" formatCode="_ * #,##0_ ;_ * \-#,##0_ ;_ * &quot;-&quot;??_ ;_ @_ "/>
    <numFmt numFmtId="183" formatCode="[$$-240A]\ #,##0.00_ ;\-[$$-240A]\ #,##0.00\ "/>
    <numFmt numFmtId="184" formatCode="[$-C0A]d\-mmm\-yy;@"/>
    <numFmt numFmtId="185" formatCode="_-[$$-240A]\ * #,##0.00_ ;_-[$$-240A]\ * \-#,##0.00\ ;_-[$$-240A]\ * &quot;-&quot;??_ ;_-@_ "/>
    <numFmt numFmtId="186" formatCode="0.000"/>
    <numFmt numFmtId="187" formatCode="0.0"/>
    <numFmt numFmtId="188" formatCode="0.000%"/>
    <numFmt numFmtId="189" formatCode="0.00000%"/>
    <numFmt numFmtId="190" formatCode="[$$-240A]\ #,##0"/>
    <numFmt numFmtId="191" formatCode="_-* #,##0\ _€_-;\-* #,##0\ _€_-;_-* &quot;-&quot;??\ _€_-;_-@_-"/>
    <numFmt numFmtId="192" formatCode="&quot;$&quot;\ #,##0.00"/>
    <numFmt numFmtId="193" formatCode="_-* #,##0.0000\ _€_-;\-* #,##0.0000\ _€_-;_-* &quot;-&quot;????\ _€_-;_-@_-"/>
    <numFmt numFmtId="194" formatCode="_(* #,##0.0000_);_(* \(#,##0.0000\);_(* &quot;-&quot;??_);_(@_)"/>
    <numFmt numFmtId="195" formatCode="_-* #,##0.000\ _€_-;\-* #,##0.000\ _€_-;_-* &quot;-&quot;??\ _€_-;_-@_-"/>
    <numFmt numFmtId="196" formatCode="_-* #,##0.0\ _€_-;\-* #,##0.0\ _€_-;_-* &quot;-&quot;??\ _€_-;_-@_-"/>
    <numFmt numFmtId="197" formatCode="_-[$$-240A]\ * #,##0_ ;_-[$$-240A]\ * \-#,##0\ ;_-[$$-240A]\ * &quot;-&quot;_ ;_-@_ "/>
  </numFmts>
  <fonts count="112" x14ac:knownFonts="1">
    <font>
      <sz val="11"/>
      <color theme="1"/>
      <name val="Calibri"/>
      <family val="2"/>
      <scheme val="minor"/>
    </font>
    <font>
      <sz val="11"/>
      <color theme="1"/>
      <name val="Arial"/>
      <family val="2"/>
    </font>
    <font>
      <sz val="10"/>
      <name val="Arial"/>
      <family val="2"/>
    </font>
    <font>
      <b/>
      <sz val="11"/>
      <color theme="1"/>
      <name val="Calibri"/>
      <family val="2"/>
      <scheme val="minor"/>
    </font>
    <font>
      <b/>
      <sz val="10"/>
      <color theme="1"/>
      <name val="Calibri"/>
      <family val="2"/>
      <scheme val="minor"/>
    </font>
    <font>
      <b/>
      <sz val="14"/>
      <color theme="1"/>
      <name val="Calibri"/>
      <family val="2"/>
      <scheme val="minor"/>
    </font>
    <font>
      <b/>
      <sz val="9"/>
      <color theme="1"/>
      <name val="Calibri"/>
      <family val="2"/>
      <scheme val="minor"/>
    </font>
    <font>
      <b/>
      <sz val="8"/>
      <color theme="1"/>
      <name val="Calibri"/>
      <family val="2"/>
      <scheme val="minor"/>
    </font>
    <font>
      <b/>
      <u/>
      <sz val="10"/>
      <color theme="1"/>
      <name val="Calibri"/>
      <family val="2"/>
      <scheme val="minor"/>
    </font>
    <font>
      <b/>
      <sz val="16"/>
      <color theme="1"/>
      <name val="Calibri"/>
      <family val="2"/>
      <scheme val="minor"/>
    </font>
    <font>
      <b/>
      <sz val="8"/>
      <color theme="1"/>
      <name val="Verdana"/>
      <family val="2"/>
    </font>
    <font>
      <b/>
      <sz val="10"/>
      <color rgb="FF000000"/>
      <name val="Calibri"/>
      <family val="2"/>
      <scheme val="minor"/>
    </font>
    <font>
      <b/>
      <sz val="10"/>
      <color rgb="FFFF0000"/>
      <name val="Calibri"/>
      <family val="2"/>
      <scheme val="minor"/>
    </font>
    <font>
      <u/>
      <sz val="11"/>
      <color theme="10"/>
      <name val="Calibri"/>
      <family val="2"/>
      <scheme val="minor"/>
    </font>
    <font>
      <u/>
      <sz val="11"/>
      <color theme="1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sz val="14"/>
      <color theme="1"/>
      <name val="Calibri"/>
      <family val="2"/>
      <scheme val="minor"/>
    </font>
    <font>
      <b/>
      <sz val="14"/>
      <name val="Calibri"/>
      <family val="2"/>
      <scheme val="minor"/>
    </font>
    <font>
      <sz val="12"/>
      <name val="Calibri"/>
      <family val="2"/>
      <scheme val="minor"/>
    </font>
    <font>
      <b/>
      <sz val="12"/>
      <name val="Calibri"/>
      <family val="2"/>
      <scheme val="minor"/>
    </font>
    <font>
      <sz val="11"/>
      <name val="Calibri"/>
      <family val="2"/>
      <scheme val="minor"/>
    </font>
    <font>
      <b/>
      <sz val="11"/>
      <name val="Calibri"/>
      <family val="2"/>
      <scheme val="minor"/>
    </font>
    <font>
      <b/>
      <sz val="18"/>
      <color theme="1"/>
      <name val="Calibri"/>
      <family val="2"/>
      <scheme val="minor"/>
    </font>
    <font>
      <sz val="11"/>
      <color rgb="FF000000"/>
      <name val="Calibri"/>
      <family val="2"/>
      <scheme val="minor"/>
    </font>
    <font>
      <sz val="18"/>
      <color theme="1"/>
      <name val="Calibri"/>
      <family val="2"/>
      <scheme val="minor"/>
    </font>
    <font>
      <sz val="20"/>
      <color rgb="FFFF0000"/>
      <name val="Calibri"/>
      <family val="2"/>
      <scheme val="minor"/>
    </font>
    <font>
      <sz val="20"/>
      <color theme="1"/>
      <name val="Calibri"/>
      <family val="2"/>
      <scheme val="minor"/>
    </font>
    <font>
      <b/>
      <sz val="10"/>
      <color theme="1"/>
      <name val="Verdana"/>
      <family val="2"/>
    </font>
    <font>
      <b/>
      <sz val="20"/>
      <color theme="1"/>
      <name val="Calibri"/>
      <family val="2"/>
      <scheme val="minor"/>
    </font>
    <font>
      <b/>
      <sz val="11"/>
      <color theme="1"/>
      <name val="Cambria"/>
      <family val="1"/>
      <scheme val="major"/>
    </font>
    <font>
      <b/>
      <sz val="14"/>
      <color theme="1"/>
      <name val="Cambria"/>
      <family val="1"/>
      <scheme val="major"/>
    </font>
    <font>
      <b/>
      <sz val="11"/>
      <name val="Cambria"/>
      <family val="1"/>
      <scheme val="major"/>
    </font>
    <font>
      <b/>
      <sz val="9"/>
      <name val="Cambria"/>
      <family val="1"/>
      <scheme val="major"/>
    </font>
    <font>
      <b/>
      <sz val="9"/>
      <color rgb="FFFF0000"/>
      <name val="Cambria"/>
      <family val="1"/>
      <scheme val="major"/>
    </font>
    <font>
      <sz val="11"/>
      <color theme="3"/>
      <name val="Calibri"/>
      <family val="2"/>
      <scheme val="minor"/>
    </font>
    <font>
      <b/>
      <sz val="11"/>
      <color rgb="FFFF0000"/>
      <name val="Calibri"/>
      <family val="2"/>
      <scheme val="minor"/>
    </font>
    <font>
      <b/>
      <sz val="10"/>
      <name val="Arial"/>
      <family val="2"/>
    </font>
    <font>
      <b/>
      <sz val="13"/>
      <name val="Arial"/>
      <family val="2"/>
    </font>
    <font>
      <sz val="12"/>
      <name val="Arial"/>
      <family val="2"/>
    </font>
    <font>
      <b/>
      <sz val="12"/>
      <name val="Arial"/>
      <family val="2"/>
    </font>
    <font>
      <sz val="10"/>
      <name val="Arial Narrow"/>
      <family val="2"/>
    </font>
    <font>
      <b/>
      <sz val="10"/>
      <name val="Arial Narrow"/>
      <family val="2"/>
    </font>
    <font>
      <b/>
      <sz val="11"/>
      <name val="Arial Narrow"/>
      <family val="2"/>
    </font>
    <font>
      <b/>
      <sz val="12"/>
      <name val="Arial Narrow"/>
      <family val="2"/>
    </font>
    <font>
      <sz val="8"/>
      <name val="Arial Narrow"/>
      <family val="2"/>
    </font>
    <font>
      <b/>
      <sz val="8"/>
      <name val="Arial Narrow"/>
      <family val="2"/>
    </font>
    <font>
      <sz val="7"/>
      <name val="Arial Narrow"/>
      <family val="2"/>
    </font>
    <font>
      <b/>
      <sz val="7"/>
      <color indexed="8"/>
      <name val="Arial Narrow"/>
      <family val="2"/>
    </font>
    <font>
      <sz val="10"/>
      <color indexed="8"/>
      <name val="Arial Narrow"/>
      <family val="2"/>
    </font>
    <font>
      <b/>
      <sz val="10"/>
      <color indexed="8"/>
      <name val="Arial Narrow"/>
      <family val="2"/>
    </font>
    <font>
      <sz val="9"/>
      <name val="Arial Narrow"/>
      <family val="2"/>
    </font>
    <font>
      <b/>
      <sz val="9"/>
      <name val="Arial Narrow"/>
      <family val="2"/>
    </font>
    <font>
      <b/>
      <sz val="7"/>
      <name val="Arial Narrow"/>
      <family val="2"/>
    </font>
    <font>
      <b/>
      <sz val="10"/>
      <color rgb="FFFF0000"/>
      <name val="Arial Narrow"/>
      <family val="2"/>
    </font>
    <font>
      <b/>
      <u/>
      <sz val="11"/>
      <color theme="1"/>
      <name val="Arial Narrow"/>
      <family val="2"/>
    </font>
    <font>
      <b/>
      <sz val="11"/>
      <color theme="1"/>
      <name val="Arial Narrow"/>
      <family val="2"/>
    </font>
    <font>
      <sz val="8"/>
      <color theme="1"/>
      <name val="Arial Narrow"/>
      <family val="2"/>
    </font>
    <font>
      <sz val="7"/>
      <color theme="1"/>
      <name val="Arial Narrow"/>
      <family val="2"/>
    </font>
    <font>
      <sz val="11"/>
      <color theme="1"/>
      <name val="Arial Narrow"/>
      <family val="2"/>
    </font>
    <font>
      <b/>
      <sz val="7"/>
      <color theme="1"/>
      <name val="Arial Narrow"/>
      <family val="2"/>
    </font>
    <font>
      <b/>
      <u/>
      <sz val="11"/>
      <name val="Arial Narrow"/>
      <family val="2"/>
    </font>
    <font>
      <sz val="10"/>
      <color theme="1"/>
      <name val="Arial Narrow"/>
      <family val="2"/>
    </font>
    <font>
      <sz val="6"/>
      <color theme="1"/>
      <name val="Arial Narrow"/>
      <family val="2"/>
    </font>
    <font>
      <sz val="6"/>
      <name val="Arial Narrow"/>
      <family val="2"/>
    </font>
    <font>
      <b/>
      <i/>
      <sz val="11"/>
      <color theme="1"/>
      <name val="Arial Unicode MS"/>
      <family val="2"/>
    </font>
    <font>
      <b/>
      <i/>
      <sz val="8"/>
      <color theme="1"/>
      <name val="Arial Unicode MS"/>
      <family val="2"/>
    </font>
    <font>
      <sz val="11"/>
      <color theme="1"/>
      <name val="Arial Unicode MS"/>
      <family val="2"/>
    </font>
    <font>
      <b/>
      <i/>
      <sz val="9"/>
      <color theme="1"/>
      <name val="Arial Unicode MS"/>
      <family val="2"/>
    </font>
    <font>
      <b/>
      <i/>
      <sz val="12"/>
      <color theme="1"/>
      <name val="Arial Black"/>
      <family val="2"/>
    </font>
    <font>
      <b/>
      <i/>
      <sz val="7"/>
      <color theme="1"/>
      <name val="Arial Unicode MS"/>
      <family val="2"/>
    </font>
    <font>
      <sz val="7"/>
      <color theme="1"/>
      <name val="Arial Unicode MS"/>
      <family val="2"/>
    </font>
    <font>
      <b/>
      <i/>
      <sz val="10"/>
      <color theme="1"/>
      <name val="Arial Unicode MS"/>
      <family val="2"/>
    </font>
    <font>
      <b/>
      <sz val="12"/>
      <name val="Century Gothic"/>
      <family val="2"/>
    </font>
    <font>
      <b/>
      <sz val="10"/>
      <color theme="1"/>
      <name val="Arial Unicode MS"/>
      <family val="2"/>
    </font>
    <font>
      <sz val="10"/>
      <color theme="1"/>
      <name val="Arial Unicode MS"/>
      <family val="2"/>
    </font>
    <font>
      <b/>
      <i/>
      <sz val="10"/>
      <name val="Arial Unicode MS"/>
      <family val="2"/>
    </font>
    <font>
      <sz val="10"/>
      <color theme="1"/>
      <name val="Calibri"/>
      <family val="2"/>
      <scheme val="minor"/>
    </font>
    <font>
      <sz val="10"/>
      <name val="Century Gothic"/>
      <family val="2"/>
    </font>
    <font>
      <b/>
      <sz val="11"/>
      <color theme="1"/>
      <name val="Arial Unicode MS"/>
      <family val="2"/>
    </font>
    <font>
      <sz val="9"/>
      <color theme="1"/>
      <name val="Arial Unicode MS"/>
      <family val="2"/>
    </font>
    <font>
      <b/>
      <sz val="7"/>
      <color theme="1"/>
      <name val="Arial Unicode MS"/>
      <family val="2"/>
    </font>
    <font>
      <sz val="8"/>
      <color theme="1"/>
      <name val="Arial Unicode MS"/>
      <family val="2"/>
    </font>
    <font>
      <sz val="8"/>
      <color theme="1"/>
      <name val="Arial"/>
      <family val="2"/>
    </font>
    <font>
      <sz val="10"/>
      <color rgb="FF000000"/>
      <name val="Arial"/>
      <family val="2"/>
    </font>
    <font>
      <b/>
      <sz val="11"/>
      <color rgb="FFFF0000"/>
      <name val="Arial Narrow"/>
      <family val="2"/>
    </font>
    <font>
      <b/>
      <sz val="11"/>
      <name val="Arial"/>
      <family val="2"/>
    </font>
    <font>
      <sz val="10"/>
      <color theme="1"/>
      <name val="Arial"/>
      <family val="2"/>
    </font>
    <font>
      <b/>
      <sz val="10"/>
      <color theme="1"/>
      <name val="Arial"/>
      <family val="2"/>
    </font>
    <font>
      <b/>
      <sz val="10"/>
      <color theme="1"/>
      <name val="Arial Narrow"/>
      <family val="2"/>
    </font>
    <font>
      <sz val="12"/>
      <color theme="1"/>
      <name val="Arial Narrow"/>
      <family val="2"/>
    </font>
    <font>
      <sz val="7.5"/>
      <color theme="1"/>
      <name val="Arial Narrow"/>
      <family val="2"/>
    </font>
    <font>
      <b/>
      <sz val="9"/>
      <color theme="1"/>
      <name val="Arial Narrow"/>
      <family val="2"/>
    </font>
    <font>
      <b/>
      <sz val="8"/>
      <color theme="1"/>
      <name val="Arial Narrow"/>
      <family val="2"/>
    </font>
    <font>
      <sz val="8"/>
      <color theme="1"/>
      <name val="Calibri"/>
      <family val="2"/>
      <scheme val="minor"/>
    </font>
    <font>
      <sz val="11"/>
      <name val="Arial Narrow"/>
      <family val="2"/>
    </font>
    <font>
      <b/>
      <sz val="6.5"/>
      <name val="Arial Narrow"/>
      <family val="2"/>
    </font>
    <font>
      <b/>
      <sz val="6"/>
      <color theme="1"/>
      <name val="Arial Narrow"/>
      <family val="2"/>
    </font>
    <font>
      <b/>
      <sz val="8"/>
      <color rgb="FFFF0000"/>
      <name val="Arial Narrow"/>
      <family val="2"/>
    </font>
    <font>
      <b/>
      <sz val="11"/>
      <color theme="1" tint="0.499984740745262"/>
      <name val="Arial Narrow"/>
      <family val="2"/>
    </font>
    <font>
      <sz val="8"/>
      <color theme="0" tint="-0.34998626667073579"/>
      <name val="Arial"/>
      <family val="2"/>
    </font>
    <font>
      <sz val="11"/>
      <color rgb="FFFF0000"/>
      <name val="Arial Narrow"/>
      <family val="2"/>
    </font>
    <font>
      <b/>
      <sz val="6.5"/>
      <color theme="1"/>
      <name val="Arial Narrow"/>
      <family val="2"/>
    </font>
    <font>
      <b/>
      <sz val="10.5"/>
      <name val="Arial Narrow"/>
      <family val="2"/>
    </font>
    <font>
      <sz val="8"/>
      <color indexed="8"/>
      <name val="Arial Narrow"/>
      <family val="2"/>
    </font>
    <font>
      <b/>
      <sz val="8"/>
      <color indexed="8"/>
      <name val="Arial Narrow"/>
      <family val="2"/>
    </font>
    <font>
      <b/>
      <sz val="12"/>
      <color theme="0" tint="-0.34998626667073579"/>
      <name val="Arial Narrow"/>
      <family val="2"/>
    </font>
    <font>
      <sz val="12"/>
      <color indexed="8"/>
      <name val="Arial Narrow"/>
      <family val="2"/>
    </font>
    <font>
      <b/>
      <sz val="12"/>
      <color indexed="8"/>
      <name val="Arial Narrow"/>
      <family val="2"/>
    </font>
    <font>
      <sz val="11"/>
      <color indexed="8"/>
      <name val="Arial Narrow"/>
      <family val="2"/>
    </font>
    <font>
      <b/>
      <sz val="11"/>
      <color indexed="8"/>
      <name val="Arial Narrow"/>
      <family val="2"/>
    </font>
  </fonts>
  <fills count="31">
    <fill>
      <patternFill patternType="none"/>
    </fill>
    <fill>
      <patternFill patternType="gray125"/>
    </fill>
    <fill>
      <patternFill patternType="solid">
        <fgColor theme="6" tint="0.5999938962981048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FFC000"/>
        <bgColor indexed="64"/>
      </patternFill>
    </fill>
    <fill>
      <patternFill patternType="solid">
        <fgColor rgb="FFFFFF00"/>
        <bgColor indexed="64"/>
      </patternFill>
    </fill>
    <fill>
      <patternFill patternType="solid">
        <fgColor rgb="FF92D050"/>
        <bgColor indexed="64"/>
      </patternFill>
    </fill>
    <fill>
      <patternFill patternType="solid">
        <fgColor theme="3"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rgb="FF0070C0"/>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0"/>
        <bgColor indexed="64"/>
      </patternFill>
    </fill>
    <fill>
      <patternFill patternType="solid">
        <fgColor theme="0" tint="-4.9989318521683403E-2"/>
        <bgColor indexed="64"/>
      </patternFill>
    </fill>
    <fill>
      <patternFill patternType="solid">
        <fgColor theme="2"/>
        <bgColor indexed="64"/>
      </patternFill>
    </fill>
    <fill>
      <patternFill patternType="solid">
        <fgColor theme="8" tint="0.59999389629810485"/>
        <bgColor indexed="64"/>
      </patternFill>
    </fill>
    <fill>
      <patternFill patternType="solid">
        <fgColor rgb="FF00B0F0"/>
        <bgColor indexed="64"/>
      </patternFill>
    </fill>
    <fill>
      <patternFill patternType="solid">
        <fgColor theme="7" tint="0.59999389629810485"/>
        <bgColor indexed="64"/>
      </patternFill>
    </fill>
    <fill>
      <patternFill patternType="solid">
        <fgColor theme="8" tint="-0.249977111117893"/>
        <bgColor indexed="64"/>
      </patternFill>
    </fill>
    <fill>
      <patternFill patternType="solid">
        <fgColor theme="6" tint="0.39997558519241921"/>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bgColor indexed="64"/>
      </patternFill>
    </fill>
    <fill>
      <patternFill patternType="solid">
        <fgColor theme="9" tint="0.39997558519241921"/>
        <bgColor indexed="64"/>
      </patternFill>
    </fill>
    <fill>
      <patternFill patternType="solid">
        <fgColor indexed="9"/>
        <bgColor indexed="64"/>
      </patternFill>
    </fill>
    <fill>
      <patternFill patternType="solid">
        <fgColor theme="9" tint="0.59999389629810485"/>
        <bgColor indexed="64"/>
      </patternFill>
    </fill>
    <fill>
      <patternFill patternType="solid">
        <fgColor theme="6" tint="0.79998168889431442"/>
        <bgColor indexed="64"/>
      </patternFill>
    </fill>
  </fills>
  <borders count="10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style="medium">
        <color auto="1"/>
      </right>
      <top style="thin">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right style="medium">
        <color auto="1"/>
      </right>
      <top style="medium">
        <color auto="1"/>
      </top>
      <bottom/>
      <diagonal/>
    </border>
    <border>
      <left/>
      <right style="medium">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medium">
        <color auto="1"/>
      </left>
      <right style="medium">
        <color auto="1"/>
      </right>
      <top style="medium">
        <color auto="1"/>
      </top>
      <bottom/>
      <diagonal/>
    </border>
    <border>
      <left/>
      <right/>
      <top style="thin">
        <color auto="1"/>
      </top>
      <bottom style="thin">
        <color auto="1"/>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style="thin">
        <color auto="1"/>
      </top>
      <bottom/>
      <diagonal/>
    </border>
    <border>
      <left/>
      <right style="thin">
        <color auto="1"/>
      </right>
      <top style="thin">
        <color auto="1"/>
      </top>
      <bottom style="thin">
        <color auto="1"/>
      </bottom>
      <diagonal/>
    </border>
    <border>
      <left style="medium">
        <color indexed="64"/>
      </left>
      <right style="medium">
        <color indexed="64"/>
      </right>
      <top/>
      <bottom/>
      <diagonal/>
    </border>
    <border>
      <left style="thin">
        <color indexed="64"/>
      </left>
      <right style="medium">
        <color indexed="64"/>
      </right>
      <top style="medium">
        <color indexed="64"/>
      </top>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style="thin">
        <color indexed="64"/>
      </top>
      <bottom style="medium">
        <color indexed="64"/>
      </bottom>
      <diagonal/>
    </border>
    <border>
      <left style="hair">
        <color indexed="64"/>
      </left>
      <right style="hair">
        <color indexed="64"/>
      </right>
      <top style="hair">
        <color indexed="64"/>
      </top>
      <bottom style="double">
        <color indexed="64"/>
      </bottom>
      <diagonal/>
    </border>
    <border>
      <left/>
      <right style="thin">
        <color auto="1"/>
      </right>
      <top/>
      <bottom/>
      <diagonal/>
    </border>
    <border>
      <left style="thin">
        <color auto="1"/>
      </left>
      <right/>
      <top style="thin">
        <color auto="1"/>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top/>
      <bottom/>
      <diagonal/>
    </border>
    <border>
      <left/>
      <right/>
      <top style="thin">
        <color indexed="64"/>
      </top>
      <bottom style="hair">
        <color indexed="64"/>
      </bottom>
      <diagonal/>
    </border>
    <border>
      <left/>
      <right/>
      <top style="thin">
        <color indexed="64"/>
      </top>
      <bottom/>
      <diagonal/>
    </border>
    <border>
      <left/>
      <right/>
      <top/>
      <bottom style="hair">
        <color indexed="64"/>
      </bottom>
      <diagonal/>
    </border>
    <border>
      <left/>
      <right style="thin">
        <color indexed="64"/>
      </right>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right style="hair">
        <color indexed="64"/>
      </right>
      <top style="hair">
        <color indexed="64"/>
      </top>
      <bottom style="hair">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s>
  <cellStyleXfs count="230">
    <xf numFmtId="0" fontId="0" fillId="0" borderId="0"/>
    <xf numFmtId="0" fontId="2"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167" fontId="15" fillId="0" borderId="0" applyFont="0" applyFill="0" applyBorder="0" applyAlignment="0" applyProtection="0"/>
    <xf numFmtId="166" fontId="15" fillId="0" borderId="0" applyFont="0" applyFill="0" applyBorder="0" applyAlignment="0" applyProtection="0"/>
    <xf numFmtId="9" fontId="15" fillId="0" borderId="0" applyFont="0" applyFill="0" applyBorder="0" applyAlignment="0" applyProtection="0"/>
    <xf numFmtId="169" fontId="15" fillId="0" borderId="0" applyFont="0" applyFill="0" applyBorder="0" applyAlignment="0" applyProtection="0"/>
    <xf numFmtId="165" fontId="15" fillId="0" borderId="0" applyFont="0" applyFill="0" applyBorder="0" applyAlignment="0" applyProtection="0"/>
    <xf numFmtId="168" fontId="15" fillId="0" borderId="0" applyFont="0" applyFill="0" applyBorder="0" applyAlignment="0" applyProtection="0"/>
    <xf numFmtId="169" fontId="15" fillId="0" borderId="0" applyFont="0" applyFill="0" applyBorder="0" applyAlignment="0" applyProtection="0"/>
    <xf numFmtId="0" fontId="2" fillId="0" borderId="0"/>
    <xf numFmtId="0" fontId="2" fillId="0" borderId="0"/>
    <xf numFmtId="0" fontId="2" fillId="0" borderId="0"/>
    <xf numFmtId="179" fontId="2" fillId="0" borderId="0" applyFont="0" applyFill="0" applyBorder="0" applyAlignment="0" applyProtection="0"/>
    <xf numFmtId="180" fontId="15" fillId="0" borderId="0" applyFont="0" applyFill="0" applyBorder="0" applyAlignment="0" applyProtection="0"/>
    <xf numFmtId="181" fontId="2" fillId="0" borderId="0" applyFont="0" applyFill="0" applyBorder="0" applyAlignment="0" applyProtection="0"/>
    <xf numFmtId="9" fontId="2" fillId="0" borderId="0" applyFont="0" applyFill="0" applyBorder="0" applyAlignment="0" applyProtection="0"/>
    <xf numFmtId="0" fontId="2" fillId="0" borderId="0"/>
    <xf numFmtId="181" fontId="2" fillId="0" borderId="0" applyFont="0" applyFill="0" applyBorder="0" applyAlignment="0" applyProtection="0"/>
    <xf numFmtId="9" fontId="2" fillId="0" borderId="0" applyFont="0" applyFill="0" applyBorder="0" applyAlignment="0" applyProtection="0"/>
    <xf numFmtId="43" fontId="15" fillId="0" borderId="0" applyFont="0" applyFill="0" applyBorder="0" applyAlignment="0" applyProtection="0"/>
    <xf numFmtId="167" fontId="15" fillId="0" borderId="0" applyFont="0" applyFill="0" applyBorder="0" applyAlignment="0" applyProtection="0"/>
    <xf numFmtId="181" fontId="2" fillId="0" borderId="0" applyFont="0" applyFill="0" applyBorder="0" applyAlignment="0" applyProtection="0"/>
    <xf numFmtId="167" fontId="15" fillId="0" borderId="0" applyFont="0" applyFill="0" applyBorder="0" applyAlignment="0" applyProtection="0"/>
    <xf numFmtId="164" fontId="15" fillId="0" borderId="0" applyFont="0" applyFill="0" applyBorder="0" applyAlignment="0" applyProtection="0"/>
    <xf numFmtId="166" fontId="15" fillId="0" borderId="0" applyFont="0" applyFill="0" applyBorder="0" applyAlignment="0" applyProtection="0"/>
    <xf numFmtId="179" fontId="2" fillId="0" borderId="0" applyFont="0" applyFill="0" applyBorder="0" applyAlignment="0" applyProtection="0"/>
    <xf numFmtId="169" fontId="2" fillId="0" borderId="0" applyFont="0" applyFill="0" applyBorder="0" applyAlignment="0" applyProtection="0"/>
    <xf numFmtId="166" fontId="15" fillId="0" borderId="0" applyFont="0" applyFill="0" applyBorder="0" applyAlignment="0" applyProtection="0"/>
    <xf numFmtId="166" fontId="15" fillId="0" borderId="0" applyFont="0" applyFill="0" applyBorder="0" applyAlignment="0" applyProtection="0"/>
    <xf numFmtId="0" fontId="2" fillId="0" borderId="0"/>
    <xf numFmtId="0" fontId="85"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0" fontId="13" fillId="0" borderId="0" applyNumberFormat="0" applyFill="0" applyBorder="0" applyAlignment="0" applyProtection="0"/>
  </cellStyleXfs>
  <cellXfs count="1262">
    <xf numFmtId="0" fontId="0" fillId="0" borderId="0" xfId="0"/>
    <xf numFmtId="0" fontId="0" fillId="0" borderId="0" xfId="0"/>
    <xf numFmtId="0" fontId="1" fillId="0" borderId="0" xfId="0" applyFont="1" applyAlignment="1">
      <alignment wrapText="1"/>
    </xf>
    <xf numFmtId="0" fontId="2" fillId="0" borderId="0" xfId="1"/>
    <xf numFmtId="0" fontId="0" fillId="0" borderId="0" xfId="0" applyAlignment="1">
      <alignment wrapText="1"/>
    </xf>
    <xf numFmtId="170" fontId="0" fillId="0" borderId="0" xfId="0" applyNumberFormat="1"/>
    <xf numFmtId="0" fontId="0" fillId="0" borderId="1" xfId="0" applyBorder="1"/>
    <xf numFmtId="0" fontId="0" fillId="0" borderId="6" xfId="0" applyBorder="1"/>
    <xf numFmtId="170" fontId="3" fillId="0" borderId="10" xfId="0" applyNumberFormat="1"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6" fillId="3" borderId="11"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170" fontId="0" fillId="0" borderId="28" xfId="0" applyNumberFormat="1" applyBorder="1"/>
    <xf numFmtId="0" fontId="9" fillId="0" borderId="0" xfId="0" applyFont="1"/>
    <xf numFmtId="0" fontId="3" fillId="0" borderId="32"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1"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7" fillId="2" borderId="11"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11" fillId="6" borderId="33" xfId="0" applyFont="1" applyFill="1" applyBorder="1" applyAlignment="1">
      <alignment horizontal="center" vertical="center" wrapText="1"/>
    </xf>
    <xf numFmtId="0" fontId="11" fillId="6" borderId="24" xfId="0" applyFont="1" applyFill="1" applyBorder="1" applyAlignment="1">
      <alignment horizontal="center" vertical="center" wrapText="1"/>
    </xf>
    <xf numFmtId="0" fontId="0" fillId="0" borderId="1" xfId="0" applyFill="1" applyBorder="1"/>
    <xf numFmtId="0" fontId="3" fillId="8" borderId="41" xfId="0" applyFont="1" applyFill="1" applyBorder="1" applyAlignment="1">
      <alignment horizontal="center" vertical="center"/>
    </xf>
    <xf numFmtId="0" fontId="3" fillId="8" borderId="1" xfId="0" applyFont="1" applyFill="1" applyBorder="1" applyAlignment="1">
      <alignment horizontal="center" vertical="center"/>
    </xf>
    <xf numFmtId="0" fontId="3" fillId="8" borderId="1" xfId="0" applyFont="1" applyFill="1" applyBorder="1" applyAlignment="1">
      <alignment horizontal="center" vertical="center" wrapText="1"/>
    </xf>
    <xf numFmtId="0" fontId="3" fillId="8" borderId="28" xfId="0" applyFont="1" applyFill="1" applyBorder="1" applyAlignment="1">
      <alignment horizontal="center" vertical="center" wrapText="1"/>
    </xf>
    <xf numFmtId="0" fontId="3" fillId="8" borderId="6" xfId="0" applyFont="1" applyFill="1" applyBorder="1" applyAlignment="1">
      <alignment horizontal="center" vertical="center" wrapText="1"/>
    </xf>
    <xf numFmtId="0" fontId="3" fillId="8" borderId="6" xfId="0" applyFont="1" applyFill="1" applyBorder="1" applyAlignment="1">
      <alignment horizontal="center" vertical="center"/>
    </xf>
    <xf numFmtId="0" fontId="3" fillId="8" borderId="44" xfId="0" applyFont="1" applyFill="1" applyBorder="1" applyAlignment="1">
      <alignment horizontal="center" vertical="center"/>
    </xf>
    <xf numFmtId="0" fontId="3" fillId="8" borderId="38" xfId="0" applyFont="1" applyFill="1" applyBorder="1" applyAlignment="1">
      <alignment horizontal="center" vertical="center"/>
    </xf>
    <xf numFmtId="0" fontId="3" fillId="8" borderId="36" xfId="0" applyFont="1" applyFill="1" applyBorder="1" applyAlignment="1">
      <alignment horizontal="center" vertical="center"/>
    </xf>
    <xf numFmtId="0" fontId="3" fillId="8" borderId="40" xfId="0" applyFont="1" applyFill="1" applyBorder="1" applyAlignment="1">
      <alignment horizontal="center" vertical="center"/>
    </xf>
    <xf numFmtId="0" fontId="0" fillId="7" borderId="1" xfId="0" applyFill="1" applyBorder="1" applyAlignment="1">
      <alignment horizontal="center" vertical="center"/>
    </xf>
    <xf numFmtId="0" fontId="0" fillId="0" borderId="1" xfId="0" applyFill="1" applyBorder="1" applyAlignment="1">
      <alignment horizontal="center"/>
    </xf>
    <xf numFmtId="171" fontId="0" fillId="0" borderId="1" xfId="194" applyNumberFormat="1" applyFont="1" applyFill="1" applyBorder="1" applyAlignment="1">
      <alignment horizontal="right"/>
    </xf>
    <xf numFmtId="167" fontId="0" fillId="0" borderId="1" xfId="194" applyFont="1" applyFill="1" applyBorder="1"/>
    <xf numFmtId="171" fontId="0" fillId="0" borderId="1" xfId="194" applyNumberFormat="1" applyFont="1" applyFill="1" applyBorder="1"/>
    <xf numFmtId="171" fontId="0" fillId="0" borderId="1" xfId="194" applyNumberFormat="1" applyFont="1" applyFill="1" applyBorder="1" applyAlignment="1">
      <alignment horizontal="center"/>
    </xf>
    <xf numFmtId="171" fontId="0" fillId="0" borderId="1" xfId="0" applyNumberFormat="1" applyFill="1" applyBorder="1"/>
    <xf numFmtId="0" fontId="3" fillId="0" borderId="1" xfId="0" applyFont="1" applyFill="1" applyBorder="1" applyAlignment="1">
      <alignment horizontal="center" vertical="center"/>
    </xf>
    <xf numFmtId="0" fontId="0" fillId="0" borderId="0" xfId="0" applyAlignment="1">
      <alignment vertical="center"/>
    </xf>
    <xf numFmtId="171" fontId="0" fillId="0" borderId="1" xfId="194" applyNumberFormat="1" applyFont="1" applyBorder="1"/>
    <xf numFmtId="171" fontId="0" fillId="0" borderId="0" xfId="194" applyNumberFormat="1" applyFont="1"/>
    <xf numFmtId="171" fontId="0" fillId="0" borderId="0" xfId="0" applyNumberFormat="1"/>
    <xf numFmtId="0" fontId="0" fillId="0" borderId="0" xfId="0" applyFill="1"/>
    <xf numFmtId="0" fontId="0" fillId="0" borderId="0" xfId="0" applyFill="1" applyBorder="1"/>
    <xf numFmtId="0" fontId="17" fillId="0" borderId="0" xfId="0" applyFont="1"/>
    <xf numFmtId="0" fontId="16" fillId="9" borderId="20" xfId="0" applyFont="1" applyFill="1" applyBorder="1"/>
    <xf numFmtId="172" fontId="16" fillId="9" borderId="22" xfId="195" applyNumberFormat="1" applyFont="1" applyFill="1" applyBorder="1"/>
    <xf numFmtId="0" fontId="5" fillId="11" borderId="16" xfId="0" applyFont="1" applyFill="1" applyBorder="1" applyAlignment="1">
      <alignment horizontal="center" vertical="center" wrapText="1"/>
    </xf>
    <xf numFmtId="0" fontId="5" fillId="11" borderId="17" xfId="0" applyFont="1" applyFill="1" applyBorder="1" applyAlignment="1">
      <alignment horizontal="center" vertical="center" wrapText="1"/>
    </xf>
    <xf numFmtId="0" fontId="5" fillId="11" borderId="18" xfId="0" applyFont="1" applyFill="1" applyBorder="1" applyAlignment="1">
      <alignment horizontal="center" vertical="center" wrapText="1"/>
    </xf>
    <xf numFmtId="0" fontId="5" fillId="12" borderId="26" xfId="0" applyFont="1" applyFill="1" applyBorder="1" applyAlignment="1">
      <alignment horizontal="center" vertical="center" wrapText="1"/>
    </xf>
    <xf numFmtId="0" fontId="5" fillId="12" borderId="1" xfId="0" applyFont="1" applyFill="1" applyBorder="1" applyAlignment="1">
      <alignment horizontal="center" vertical="center" wrapText="1"/>
    </xf>
    <xf numFmtId="0" fontId="5" fillId="12" borderId="27" xfId="0" applyFont="1" applyFill="1" applyBorder="1" applyAlignment="1">
      <alignment horizontal="center" vertical="center" wrapText="1"/>
    </xf>
    <xf numFmtId="0" fontId="5" fillId="0" borderId="0" xfId="0" applyFont="1" applyFill="1" applyBorder="1" applyAlignment="1">
      <alignment horizontal="center" vertical="center" wrapText="1"/>
    </xf>
    <xf numFmtId="172" fontId="18" fillId="0" borderId="0" xfId="195" applyNumberFormat="1" applyFont="1" applyFill="1" applyBorder="1" applyAlignment="1">
      <alignment horizontal="center"/>
    </xf>
    <xf numFmtId="3" fontId="5" fillId="0" borderId="0" xfId="0" applyNumberFormat="1" applyFont="1" applyFill="1" applyBorder="1" applyAlignment="1">
      <alignment horizontal="center" vertical="center"/>
    </xf>
    <xf numFmtId="172" fontId="18" fillId="0" borderId="0" xfId="195" applyNumberFormat="1" applyFont="1" applyFill="1" applyBorder="1" applyAlignment="1">
      <alignment horizontal="center" vertical="center"/>
    </xf>
    <xf numFmtId="3" fontId="5" fillId="0" borderId="0" xfId="0" applyNumberFormat="1" applyFont="1" applyBorder="1" applyAlignment="1">
      <alignment horizontal="left"/>
    </xf>
    <xf numFmtId="3" fontId="5" fillId="0" borderId="0" xfId="0" applyNumberFormat="1" applyFont="1" applyBorder="1" applyAlignment="1">
      <alignment horizontal="center"/>
    </xf>
    <xf numFmtId="0" fontId="18" fillId="0" borderId="0" xfId="0" applyFont="1"/>
    <xf numFmtId="3" fontId="18" fillId="0" borderId="0" xfId="0" applyNumberFormat="1" applyFont="1"/>
    <xf numFmtId="166" fontId="18" fillId="0" borderId="0" xfId="0" applyNumberFormat="1" applyFont="1"/>
    <xf numFmtId="166" fontId="18" fillId="0" borderId="0" xfId="195" applyFont="1"/>
    <xf numFmtId="172" fontId="5" fillId="0" borderId="0" xfId="195" applyNumberFormat="1" applyFont="1" applyFill="1" applyBorder="1"/>
    <xf numFmtId="172" fontId="18" fillId="0" borderId="0" xfId="0" applyNumberFormat="1" applyFont="1"/>
    <xf numFmtId="0" fontId="18" fillId="0" borderId="0" xfId="0" applyFont="1" applyFill="1"/>
    <xf numFmtId="172" fontId="18" fillId="0" borderId="0" xfId="0" applyNumberFormat="1" applyFont="1" applyFill="1"/>
    <xf numFmtId="167" fontId="19" fillId="0" borderId="0" xfId="0" applyNumberFormat="1" applyFont="1"/>
    <xf numFmtId="167" fontId="18" fillId="0" borderId="0" xfId="0" applyNumberFormat="1" applyFont="1"/>
    <xf numFmtId="9" fontId="17" fillId="0" borderId="0" xfId="196" applyFont="1" applyAlignment="1">
      <alignment horizontal="center"/>
    </xf>
    <xf numFmtId="0" fontId="16" fillId="0" borderId="35" xfId="0" applyFont="1" applyFill="1" applyBorder="1" applyAlignment="1">
      <alignment horizontal="center" vertical="center" wrapText="1"/>
    </xf>
    <xf numFmtId="0" fontId="16" fillId="0" borderId="36" xfId="0" applyFont="1" applyFill="1" applyBorder="1" applyAlignment="1">
      <alignment horizontal="center" vertical="center" wrapText="1"/>
    </xf>
    <xf numFmtId="0" fontId="17" fillId="0" borderId="36" xfId="0" applyFont="1" applyFill="1" applyBorder="1" applyAlignment="1">
      <alignment horizontal="center" vertical="center" wrapText="1"/>
    </xf>
    <xf numFmtId="0" fontId="17" fillId="0" borderId="37" xfId="0" applyFont="1" applyFill="1" applyBorder="1" applyAlignment="1">
      <alignment horizontal="center" vertical="center" wrapText="1"/>
    </xf>
    <xf numFmtId="0" fontId="17" fillId="0" borderId="28" xfId="0" applyFont="1" applyFill="1" applyBorder="1" applyAlignment="1">
      <alignment horizontal="center" vertical="center" wrapText="1"/>
    </xf>
    <xf numFmtId="0" fontId="17" fillId="0" borderId="6" xfId="0" applyFont="1" applyFill="1" applyBorder="1" applyAlignment="1">
      <alignment horizontal="center" vertical="center" wrapText="1"/>
    </xf>
    <xf numFmtId="0" fontId="17" fillId="0" borderId="29" xfId="0" applyFont="1" applyFill="1" applyBorder="1" applyAlignment="1">
      <alignment horizontal="center" vertical="center" wrapText="1"/>
    </xf>
    <xf numFmtId="0" fontId="16" fillId="0" borderId="26" xfId="0" applyFont="1" applyFill="1" applyBorder="1" applyAlignment="1">
      <alignment horizontal="center" vertical="center" wrapText="1"/>
    </xf>
    <xf numFmtId="166" fontId="17" fillId="0" borderId="1" xfId="195" applyFont="1" applyFill="1" applyBorder="1" applyAlignment="1">
      <alignment horizontal="center" vertical="center"/>
    </xf>
    <xf numFmtId="3" fontId="17" fillId="0" borderId="1" xfId="0" applyNumberFormat="1" applyFont="1" applyFill="1" applyBorder="1" applyAlignment="1">
      <alignment horizontal="center" vertical="center"/>
    </xf>
    <xf numFmtId="3" fontId="17" fillId="0" borderId="27" xfId="195" applyNumberFormat="1" applyFont="1" applyFill="1" applyBorder="1" applyAlignment="1">
      <alignment horizontal="center" vertical="center"/>
    </xf>
    <xf numFmtId="3" fontId="17" fillId="0" borderId="26" xfId="0" applyNumberFormat="1" applyFont="1" applyFill="1" applyBorder="1" applyAlignment="1">
      <alignment horizontal="center" vertical="center"/>
    </xf>
    <xf numFmtId="172" fontId="17" fillId="0" borderId="1" xfId="0" applyNumberFormat="1" applyFont="1" applyFill="1" applyBorder="1" applyAlignment="1">
      <alignment vertical="center"/>
    </xf>
    <xf numFmtId="172" fontId="17" fillId="0" borderId="27" xfId="195" applyNumberFormat="1" applyFont="1" applyFill="1" applyBorder="1" applyAlignment="1">
      <alignment horizontal="center" vertical="center"/>
    </xf>
    <xf numFmtId="172" fontId="17" fillId="0" borderId="1" xfId="195" applyNumberFormat="1" applyFont="1" applyFill="1" applyBorder="1" applyAlignment="1">
      <alignment horizontal="center"/>
    </xf>
    <xf numFmtId="3" fontId="20" fillId="0" borderId="27" xfId="0" applyNumberFormat="1" applyFont="1" applyFill="1" applyBorder="1" applyAlignment="1">
      <alignment horizontal="center"/>
    </xf>
    <xf numFmtId="3" fontId="20" fillId="0" borderId="26" xfId="0" applyNumberFormat="1" applyFont="1" applyFill="1" applyBorder="1" applyAlignment="1">
      <alignment horizontal="center" vertical="center"/>
    </xf>
    <xf numFmtId="172" fontId="20" fillId="0" borderId="1" xfId="195" applyNumberFormat="1" applyFont="1" applyFill="1" applyBorder="1" applyAlignment="1">
      <alignment horizontal="center" vertical="center"/>
    </xf>
    <xf numFmtId="172" fontId="20" fillId="0" borderId="27" xfId="195" applyNumberFormat="1" applyFont="1" applyFill="1" applyBorder="1" applyAlignment="1">
      <alignment horizontal="center" vertical="center"/>
    </xf>
    <xf numFmtId="0" fontId="16" fillId="0" borderId="45" xfId="0" applyFont="1" applyFill="1" applyBorder="1" applyAlignment="1">
      <alignment horizontal="center" vertical="center" wrapText="1"/>
    </xf>
    <xf numFmtId="172" fontId="16" fillId="0" borderId="11" xfId="0" applyNumberFormat="1" applyFont="1" applyFill="1" applyBorder="1" applyAlignment="1">
      <alignment vertical="center" wrapText="1"/>
    </xf>
    <xf numFmtId="3" fontId="16" fillId="0" borderId="11" xfId="0" applyNumberFormat="1" applyFont="1" applyFill="1" applyBorder="1" applyAlignment="1">
      <alignment horizontal="center" vertical="center"/>
    </xf>
    <xf numFmtId="3" fontId="21" fillId="0" borderId="11" xfId="0" applyNumberFormat="1" applyFont="1" applyFill="1" applyBorder="1" applyAlignment="1">
      <alignment horizontal="center" vertical="center"/>
    </xf>
    <xf numFmtId="3" fontId="21" fillId="0" borderId="10" xfId="0" applyNumberFormat="1" applyFont="1" applyFill="1" applyBorder="1" applyAlignment="1">
      <alignment horizontal="center" vertical="center"/>
    </xf>
    <xf numFmtId="172" fontId="21" fillId="0" borderId="12" xfId="0" applyNumberFormat="1" applyFont="1" applyFill="1" applyBorder="1" applyAlignment="1">
      <alignment vertical="center" wrapText="1"/>
    </xf>
    <xf numFmtId="3" fontId="17" fillId="3" borderId="1" xfId="0" applyNumberFormat="1" applyFont="1" applyFill="1" applyBorder="1" applyAlignment="1">
      <alignment horizontal="center" vertical="center"/>
    </xf>
    <xf numFmtId="0" fontId="17" fillId="3" borderId="2" xfId="0" applyFont="1" applyFill="1" applyBorder="1" applyAlignment="1">
      <alignment horizontal="center" vertical="center"/>
    </xf>
    <xf numFmtId="0" fontId="17" fillId="3" borderId="41" xfId="0" applyFont="1" applyFill="1" applyBorder="1" applyAlignment="1">
      <alignment horizontal="center" vertical="center"/>
    </xf>
    <xf numFmtId="3" fontId="16" fillId="3" borderId="1" xfId="0" applyNumberFormat="1" applyFont="1" applyFill="1" applyBorder="1" applyAlignment="1">
      <alignment horizontal="center" vertical="center"/>
    </xf>
    <xf numFmtId="172" fontId="17" fillId="3" borderId="1" xfId="195" applyNumberFormat="1" applyFont="1" applyFill="1" applyBorder="1" applyAlignment="1">
      <alignment vertical="center"/>
    </xf>
    <xf numFmtId="172" fontId="20" fillId="3" borderId="1" xfId="195" applyNumberFormat="1" applyFont="1" applyFill="1" applyBorder="1" applyAlignment="1">
      <alignment vertical="center"/>
    </xf>
    <xf numFmtId="0" fontId="16" fillId="3" borderId="2" xfId="0" applyFont="1" applyFill="1" applyBorder="1" applyAlignment="1">
      <alignment vertical="center"/>
    </xf>
    <xf numFmtId="0" fontId="16" fillId="3" borderId="34" xfId="0" applyFont="1" applyFill="1" applyBorder="1" applyAlignment="1">
      <alignment vertical="center"/>
    </xf>
    <xf numFmtId="172" fontId="21" fillId="3" borderId="1" xfId="195" applyNumberFormat="1" applyFont="1" applyFill="1" applyBorder="1" applyAlignment="1">
      <alignment vertical="center"/>
    </xf>
    <xf numFmtId="166" fontId="20" fillId="3" borderId="1" xfId="195" applyFont="1" applyFill="1" applyBorder="1" applyAlignment="1">
      <alignment horizontal="center" vertical="center"/>
    </xf>
    <xf numFmtId="0" fontId="0" fillId="0" borderId="0" xfId="0" pivotButton="1"/>
    <xf numFmtId="0" fontId="0" fillId="0" borderId="0" xfId="0" applyAlignment="1">
      <alignment horizontal="left"/>
    </xf>
    <xf numFmtId="0" fontId="0" fillId="0" borderId="0" xfId="0" applyNumberFormat="1"/>
    <xf numFmtId="0" fontId="0" fillId="13" borderId="35" xfId="0" applyFill="1" applyBorder="1" applyAlignment="1">
      <alignment vertical="center" wrapText="1"/>
    </xf>
    <xf numFmtId="0" fontId="0" fillId="13" borderId="36" xfId="0" applyFill="1" applyBorder="1" applyAlignment="1">
      <alignment vertical="center" wrapText="1"/>
    </xf>
    <xf numFmtId="0" fontId="3" fillId="8" borderId="38" xfId="0" applyFont="1" applyFill="1" applyBorder="1" applyAlignment="1">
      <alignment vertical="center" wrapText="1"/>
    </xf>
    <xf numFmtId="0" fontId="3" fillId="8" borderId="36" xfId="0" applyFont="1" applyFill="1" applyBorder="1" applyAlignment="1">
      <alignment vertical="center" wrapText="1"/>
    </xf>
    <xf numFmtId="0" fontId="4" fillId="8" borderId="38" xfId="0" applyFont="1" applyFill="1" applyBorder="1" applyAlignment="1">
      <alignment vertical="center" wrapText="1"/>
    </xf>
    <xf numFmtId="0" fontId="4" fillId="8" borderId="39" xfId="0" applyFont="1" applyFill="1" applyBorder="1" applyAlignment="1">
      <alignment vertical="center" wrapText="1"/>
    </xf>
    <xf numFmtId="0" fontId="3" fillId="9" borderId="33" xfId="0" applyFont="1" applyFill="1" applyBorder="1" applyAlignment="1">
      <alignment vertical="center" wrapText="1"/>
    </xf>
    <xf numFmtId="0" fontId="3" fillId="9" borderId="42" xfId="0" applyFont="1" applyFill="1" applyBorder="1" applyAlignment="1">
      <alignment vertical="center" wrapText="1"/>
    </xf>
    <xf numFmtId="0" fontId="0" fillId="13" borderId="40" xfId="0" applyFill="1" applyBorder="1" applyAlignment="1">
      <alignment vertical="center" wrapText="1"/>
    </xf>
    <xf numFmtId="0" fontId="0" fillId="13" borderId="38" xfId="0" applyFill="1" applyBorder="1" applyAlignment="1">
      <alignment vertical="center" wrapText="1"/>
    </xf>
    <xf numFmtId="0" fontId="0" fillId="0" borderId="0" xfId="0" applyAlignment="1">
      <alignment horizontal="center" vertical="center"/>
    </xf>
    <xf numFmtId="171" fontId="0" fillId="0" borderId="0" xfId="194" applyNumberFormat="1" applyFont="1" applyFill="1" applyAlignment="1">
      <alignment horizontal="center" vertical="center"/>
    </xf>
    <xf numFmtId="172" fontId="0" fillId="0" borderId="1" xfId="195" applyNumberFormat="1" applyFont="1" applyBorder="1"/>
    <xf numFmtId="167" fontId="0" fillId="0" borderId="0" xfId="194" applyFont="1"/>
    <xf numFmtId="167" fontId="0" fillId="0" borderId="0" xfId="0" applyNumberFormat="1"/>
    <xf numFmtId="2" fontId="16" fillId="3" borderId="1" xfId="195" applyNumberFormat="1" applyFont="1" applyFill="1" applyBorder="1" applyAlignment="1">
      <alignment horizontal="center" vertical="center"/>
    </xf>
    <xf numFmtId="0" fontId="3" fillId="0" borderId="30" xfId="0" applyFont="1" applyFill="1" applyBorder="1"/>
    <xf numFmtId="0" fontId="0" fillId="0" borderId="23" xfId="0" applyFill="1" applyBorder="1"/>
    <xf numFmtId="0" fontId="0" fillId="0" borderId="24" xfId="0" applyFill="1" applyBorder="1"/>
    <xf numFmtId="0" fontId="0" fillId="0" borderId="46" xfId="0" applyFill="1" applyBorder="1"/>
    <xf numFmtId="0" fontId="0" fillId="0" borderId="47" xfId="0" applyFill="1" applyBorder="1"/>
    <xf numFmtId="0" fontId="0" fillId="0" borderId="48" xfId="0" applyFill="1" applyBorder="1"/>
    <xf numFmtId="0" fontId="0" fillId="0" borderId="49" xfId="0" applyFill="1" applyBorder="1"/>
    <xf numFmtId="0" fontId="0" fillId="0" borderId="50" xfId="0" applyFill="1" applyBorder="1"/>
    <xf numFmtId="166" fontId="17" fillId="0" borderId="0" xfId="195" applyFont="1"/>
    <xf numFmtId="0" fontId="0" fillId="0" borderId="1" xfId="0" applyBorder="1" applyAlignment="1"/>
    <xf numFmtId="0" fontId="0" fillId="0" borderId="1" xfId="0" applyFont="1" applyBorder="1"/>
    <xf numFmtId="0" fontId="0" fillId="0" borderId="36" xfId="0" applyFill="1" applyBorder="1"/>
    <xf numFmtId="0" fontId="3" fillId="9" borderId="1" xfId="0" applyFont="1" applyFill="1" applyBorder="1" applyAlignment="1">
      <alignment vertical="center" wrapText="1"/>
    </xf>
    <xf numFmtId="0" fontId="3" fillId="8" borderId="43" xfId="0" applyFont="1" applyFill="1" applyBorder="1" applyAlignment="1">
      <alignment vertical="center" wrapText="1"/>
    </xf>
    <xf numFmtId="0" fontId="3" fillId="9" borderId="33" xfId="0" applyFont="1" applyFill="1" applyBorder="1" applyAlignment="1">
      <alignment horizontal="center" vertical="center" wrapText="1"/>
    </xf>
    <xf numFmtId="171" fontId="22" fillId="0" borderId="1" xfId="194" applyNumberFormat="1" applyFont="1" applyBorder="1"/>
    <xf numFmtId="165" fontId="0" fillId="0" borderId="0" xfId="198" applyFont="1" applyFill="1" applyAlignment="1"/>
    <xf numFmtId="0" fontId="0" fillId="0" borderId="0" xfId="0" applyAlignment="1">
      <alignment horizontal="center"/>
    </xf>
    <xf numFmtId="0" fontId="0" fillId="0" borderId="0" xfId="0" applyAlignment="1">
      <alignment horizontal="left" vertical="center"/>
    </xf>
    <xf numFmtId="165" fontId="0" fillId="0" borderId="0" xfId="198" applyFont="1"/>
    <xf numFmtId="165" fontId="0" fillId="0" borderId="0" xfId="198" applyFont="1" applyAlignment="1">
      <alignment horizontal="left" vertical="center"/>
    </xf>
    <xf numFmtId="165" fontId="0" fillId="0" borderId="0" xfId="0" applyNumberFormat="1"/>
    <xf numFmtId="165" fontId="15" fillId="0" borderId="0" xfId="198" applyFont="1"/>
    <xf numFmtId="0" fontId="3" fillId="9" borderId="1" xfId="0" applyFont="1" applyFill="1" applyBorder="1" applyAlignment="1">
      <alignment horizontal="center" vertical="center" wrapText="1"/>
    </xf>
    <xf numFmtId="0" fontId="3" fillId="8" borderId="36" xfId="0" applyFont="1" applyFill="1" applyBorder="1" applyAlignment="1">
      <alignment horizontal="center" vertical="center" wrapText="1"/>
    </xf>
    <xf numFmtId="0" fontId="0" fillId="13" borderId="35" xfId="0" applyFill="1" applyBorder="1" applyAlignment="1">
      <alignment horizontal="center" vertical="center" wrapText="1"/>
    </xf>
    <xf numFmtId="0" fontId="0" fillId="13" borderId="36" xfId="0" applyFill="1" applyBorder="1" applyAlignment="1">
      <alignment horizontal="center" vertical="center" wrapText="1"/>
    </xf>
    <xf numFmtId="0" fontId="3" fillId="14" borderId="5" xfId="0" applyFont="1" applyFill="1" applyBorder="1" applyAlignment="1">
      <alignment horizontal="center" vertical="center"/>
    </xf>
    <xf numFmtId="0" fontId="0" fillId="0" borderId="5" xfId="0" applyBorder="1" applyAlignment="1">
      <alignment horizontal="center" vertical="center"/>
    </xf>
    <xf numFmtId="173" fontId="22" fillId="0" borderId="5" xfId="0" applyNumberFormat="1" applyFont="1" applyFill="1" applyBorder="1" applyAlignment="1">
      <alignment horizontal="center" vertical="center"/>
    </xf>
    <xf numFmtId="0" fontId="3" fillId="14" borderId="1" xfId="0" applyFont="1" applyFill="1" applyBorder="1" applyAlignment="1">
      <alignment horizontal="center"/>
    </xf>
    <xf numFmtId="0" fontId="3" fillId="3" borderId="6" xfId="0" applyFont="1" applyFill="1" applyBorder="1" applyAlignment="1">
      <alignment horizontal="center" vertical="center"/>
    </xf>
    <xf numFmtId="0" fontId="3" fillId="3" borderId="29" xfId="0" applyFont="1" applyFill="1" applyBorder="1" applyAlignment="1">
      <alignment horizontal="center" vertical="center"/>
    </xf>
    <xf numFmtId="0" fontId="3" fillId="4" borderId="28" xfId="0" applyFont="1" applyFill="1" applyBorder="1" applyAlignment="1">
      <alignment horizontal="center" vertical="center"/>
    </xf>
    <xf numFmtId="0" fontId="3" fillId="4" borderId="6" xfId="0" applyFont="1" applyFill="1" applyBorder="1" applyAlignment="1">
      <alignment horizontal="center" vertical="center"/>
    </xf>
    <xf numFmtId="0" fontId="3" fillId="4" borderId="29" xfId="0" applyFont="1" applyFill="1" applyBorder="1" applyAlignment="1">
      <alignment horizontal="center" vertical="center"/>
    </xf>
    <xf numFmtId="0" fontId="3" fillId="5" borderId="28" xfId="0" applyFont="1" applyFill="1" applyBorder="1" applyAlignment="1">
      <alignment horizontal="center" vertical="center"/>
    </xf>
    <xf numFmtId="0" fontId="3" fillId="5" borderId="6" xfId="0" applyFont="1" applyFill="1" applyBorder="1" applyAlignment="1">
      <alignment horizontal="center" vertical="center"/>
    </xf>
    <xf numFmtId="0" fontId="3" fillId="5" borderId="0" xfId="0" applyFont="1" applyFill="1" applyBorder="1" applyAlignment="1">
      <alignment horizontal="center" vertical="center"/>
    </xf>
    <xf numFmtId="0" fontId="3" fillId="0" borderId="31" xfId="0" applyFont="1" applyFill="1" applyBorder="1" applyAlignment="1">
      <alignment horizontal="center" vertical="center"/>
    </xf>
    <xf numFmtId="0" fontId="10" fillId="6" borderId="1" xfId="0" applyFont="1" applyFill="1" applyBorder="1" applyAlignment="1">
      <alignment horizontal="center" vertical="center"/>
    </xf>
    <xf numFmtId="0" fontId="10" fillId="6" borderId="2" xfId="0" applyFont="1" applyFill="1" applyBorder="1" applyAlignment="1">
      <alignment horizontal="center" vertical="center"/>
    </xf>
    <xf numFmtId="0" fontId="10" fillId="6" borderId="5" xfId="0" applyFont="1" applyFill="1" applyBorder="1" applyAlignment="1">
      <alignment horizontal="center" vertical="center"/>
    </xf>
    <xf numFmtId="0" fontId="4" fillId="8" borderId="38" xfId="0" applyFont="1" applyFill="1" applyBorder="1" applyAlignment="1">
      <alignment horizontal="center" vertical="center" wrapText="1"/>
    </xf>
    <xf numFmtId="0" fontId="4" fillId="8" borderId="39" xfId="0" applyFont="1" applyFill="1" applyBorder="1" applyAlignment="1">
      <alignment horizontal="center" vertical="center" wrapText="1"/>
    </xf>
    <xf numFmtId="0" fontId="3" fillId="8" borderId="43" xfId="0" applyFont="1" applyFill="1" applyBorder="1" applyAlignment="1">
      <alignment horizontal="center" vertical="center" wrapText="1"/>
    </xf>
    <xf numFmtId="172" fontId="0" fillId="0" borderId="0" xfId="0" applyNumberFormat="1"/>
    <xf numFmtId="0" fontId="22" fillId="0" borderId="0" xfId="0" applyFont="1" applyFill="1"/>
    <xf numFmtId="0" fontId="0" fillId="0" borderId="29" xfId="0" applyBorder="1"/>
    <xf numFmtId="0" fontId="0" fillId="0" borderId="28" xfId="0" applyBorder="1"/>
    <xf numFmtId="0" fontId="0" fillId="0" borderId="6" xfId="0" applyNumberFormat="1" applyBorder="1"/>
    <xf numFmtId="0" fontId="0" fillId="0" borderId="27" xfId="0" applyBorder="1"/>
    <xf numFmtId="0" fontId="0" fillId="0" borderId="15" xfId="0" applyBorder="1"/>
    <xf numFmtId="0" fontId="0" fillId="0" borderId="3" xfId="0" applyBorder="1"/>
    <xf numFmtId="3" fontId="0" fillId="0" borderId="6" xfId="0" applyNumberFormat="1" applyBorder="1"/>
    <xf numFmtId="0" fontId="0" fillId="0" borderId="26" xfId="0" applyBorder="1"/>
    <xf numFmtId="0" fontId="0" fillId="0" borderId="17" xfId="0" applyBorder="1"/>
    <xf numFmtId="0" fontId="0" fillId="0" borderId="8" xfId="0" applyBorder="1" applyAlignment="1">
      <alignment wrapText="1"/>
    </xf>
    <xf numFmtId="0" fontId="0" fillId="0" borderId="18" xfId="0" applyBorder="1"/>
    <xf numFmtId="0" fontId="0" fillId="0" borderId="34" xfId="0" applyBorder="1" applyAlignment="1">
      <alignment wrapText="1"/>
    </xf>
    <xf numFmtId="1" fontId="0" fillId="0" borderId="6" xfId="0" applyNumberFormat="1" applyBorder="1"/>
    <xf numFmtId="0" fontId="0" fillId="0" borderId="51" xfId="0" applyBorder="1"/>
    <xf numFmtId="0" fontId="0" fillId="0" borderId="52" xfId="0" applyBorder="1"/>
    <xf numFmtId="0" fontId="0" fillId="0" borderId="52" xfId="0" applyNumberFormat="1" applyBorder="1"/>
    <xf numFmtId="0" fontId="0" fillId="0" borderId="11" xfId="0" applyBorder="1"/>
    <xf numFmtId="0" fontId="0" fillId="0" borderId="12" xfId="0" applyBorder="1"/>
    <xf numFmtId="0" fontId="0" fillId="0" borderId="53" xfId="0" applyBorder="1"/>
    <xf numFmtId="0" fontId="0" fillId="0" borderId="54" xfId="0" applyBorder="1"/>
    <xf numFmtId="0" fontId="0" fillId="0" borderId="55" xfId="0" applyBorder="1"/>
    <xf numFmtId="0" fontId="0" fillId="0" borderId="10" xfId="0" applyBorder="1"/>
    <xf numFmtId="0" fontId="0" fillId="0" borderId="56" xfId="0" applyBorder="1" applyAlignment="1">
      <alignment wrapText="1"/>
    </xf>
    <xf numFmtId="1" fontId="0" fillId="0" borderId="52" xfId="0" applyNumberFormat="1" applyBorder="1"/>
    <xf numFmtId="0" fontId="0" fillId="16" borderId="52" xfId="0" applyFill="1" applyBorder="1"/>
    <xf numFmtId="0" fontId="0" fillId="16" borderId="54" xfId="0" applyFill="1" applyBorder="1"/>
    <xf numFmtId="0" fontId="0" fillId="0" borderId="51" xfId="0" applyFill="1" applyBorder="1"/>
    <xf numFmtId="0" fontId="0" fillId="0" borderId="29" xfId="0" applyFill="1" applyBorder="1"/>
    <xf numFmtId="0" fontId="0" fillId="0" borderId="0" xfId="0" applyBorder="1" applyAlignment="1">
      <alignment wrapText="1"/>
    </xf>
    <xf numFmtId="170" fontId="0" fillId="0" borderId="28" xfId="0" applyNumberFormat="1" applyBorder="1" applyAlignment="1">
      <alignment horizontal="right"/>
    </xf>
    <xf numFmtId="174" fontId="0" fillId="0" borderId="6" xfId="0" applyNumberFormat="1" applyBorder="1"/>
    <xf numFmtId="0" fontId="0" fillId="0" borderId="0" xfId="0" applyBorder="1"/>
    <xf numFmtId="1" fontId="0" fillId="0" borderId="27" xfId="0" applyNumberFormat="1" applyBorder="1"/>
    <xf numFmtId="0" fontId="0" fillId="0" borderId="36" xfId="0" applyBorder="1" applyAlignment="1">
      <alignment wrapText="1"/>
    </xf>
    <xf numFmtId="0" fontId="0" fillId="0" borderId="34" xfId="0" applyFill="1" applyBorder="1" applyAlignment="1">
      <alignment wrapText="1"/>
    </xf>
    <xf numFmtId="0" fontId="0" fillId="0" borderId="36" xfId="0" applyBorder="1"/>
    <xf numFmtId="174" fontId="0" fillId="0" borderId="27" xfId="0" applyNumberFormat="1" applyBorder="1"/>
    <xf numFmtId="3" fontId="0" fillId="0" borderId="52" xfId="0" applyNumberFormat="1" applyBorder="1"/>
    <xf numFmtId="164" fontId="0" fillId="0" borderId="6" xfId="0" applyNumberFormat="1" applyBorder="1"/>
    <xf numFmtId="0" fontId="0" fillId="8" borderId="29" xfId="0" applyFill="1" applyBorder="1"/>
    <xf numFmtId="0" fontId="0" fillId="8" borderId="28" xfId="0" applyFill="1" applyBorder="1" applyAlignment="1">
      <alignment wrapText="1"/>
    </xf>
    <xf numFmtId="0" fontId="0" fillId="0" borderId="6" xfId="0" applyBorder="1" applyAlignment="1">
      <alignment wrapText="1"/>
    </xf>
    <xf numFmtId="0" fontId="0" fillId="0" borderId="15" xfId="0" applyBorder="1" applyAlignment="1">
      <alignment wrapText="1"/>
    </xf>
    <xf numFmtId="0" fontId="0" fillId="0" borderId="3" xfId="0" applyBorder="1" applyAlignment="1">
      <alignment wrapText="1"/>
    </xf>
    <xf numFmtId="0" fontId="0" fillId="0" borderId="29" xfId="0" applyBorder="1" applyAlignment="1">
      <alignment wrapText="1"/>
    </xf>
    <xf numFmtId="0" fontId="0" fillId="0" borderId="26" xfId="0" applyBorder="1" applyAlignment="1">
      <alignment wrapText="1"/>
    </xf>
    <xf numFmtId="0" fontId="0" fillId="0" borderId="1" xfId="0" applyBorder="1" applyAlignment="1">
      <alignment wrapText="1"/>
    </xf>
    <xf numFmtId="168" fontId="0" fillId="0" borderId="6" xfId="199" applyFont="1" applyBorder="1"/>
    <xf numFmtId="0" fontId="0" fillId="0" borderId="27" xfId="0" applyNumberFormat="1" applyBorder="1"/>
    <xf numFmtId="0" fontId="0" fillId="0" borderId="27" xfId="0" applyBorder="1" applyAlignment="1">
      <alignment horizontal="center" wrapText="1"/>
    </xf>
    <xf numFmtId="0" fontId="0" fillId="0" borderId="28" xfId="0" applyBorder="1" applyAlignment="1">
      <alignment wrapText="1"/>
    </xf>
    <xf numFmtId="0" fontId="0" fillId="0" borderId="29" xfId="0" applyBorder="1" applyAlignment="1">
      <alignment horizontal="center" wrapText="1"/>
    </xf>
    <xf numFmtId="0" fontId="0" fillId="0" borderId="15" xfId="0" applyBorder="1" applyAlignment="1">
      <alignment horizontal="center" wrapText="1"/>
    </xf>
    <xf numFmtId="0" fontId="0" fillId="0" borderId="6" xfId="0" applyNumberFormat="1" applyBorder="1" applyAlignment="1">
      <alignment wrapText="1"/>
    </xf>
    <xf numFmtId="0" fontId="0" fillId="0" borderId="1" xfId="0" applyBorder="1" applyAlignment="1">
      <alignment horizontal="center" wrapText="1"/>
    </xf>
    <xf numFmtId="0" fontId="0" fillId="0" borderId="54" xfId="0" applyBorder="1" applyAlignment="1">
      <alignment wrapText="1"/>
    </xf>
    <xf numFmtId="0" fontId="0" fillId="0" borderId="55" xfId="0" applyBorder="1" applyAlignment="1">
      <alignment wrapText="1"/>
    </xf>
    <xf numFmtId="168" fontId="0" fillId="0" borderId="52" xfId="199" applyFont="1" applyBorder="1"/>
    <xf numFmtId="0" fontId="0" fillId="0" borderId="51" xfId="0" applyBorder="1" applyAlignment="1">
      <alignment wrapText="1"/>
    </xf>
    <xf numFmtId="0" fontId="0" fillId="0" borderId="10" xfId="0" applyBorder="1" applyAlignment="1">
      <alignment wrapText="1"/>
    </xf>
    <xf numFmtId="0" fontId="0" fillId="0" borderId="11" xfId="0" applyBorder="1" applyAlignment="1">
      <alignment wrapText="1"/>
    </xf>
    <xf numFmtId="0" fontId="0" fillId="0" borderId="17" xfId="0" applyBorder="1" applyAlignment="1">
      <alignment wrapText="1"/>
    </xf>
    <xf numFmtId="0" fontId="0" fillId="17" borderId="29" xfId="0" applyFill="1" applyBorder="1"/>
    <xf numFmtId="0" fontId="0" fillId="8" borderId="6" xfId="0" applyFill="1" applyBorder="1"/>
    <xf numFmtId="0" fontId="0" fillId="17" borderId="6" xfId="0" applyFill="1" applyBorder="1"/>
    <xf numFmtId="0" fontId="0" fillId="0" borderId="15" xfId="0" applyBorder="1" applyAlignment="1">
      <alignment horizontal="left" wrapText="1"/>
    </xf>
    <xf numFmtId="0" fontId="0" fillId="16" borderId="6" xfId="0" applyFill="1" applyBorder="1"/>
    <xf numFmtId="0" fontId="0" fillId="16" borderId="29" xfId="0" applyFill="1" applyBorder="1"/>
    <xf numFmtId="0" fontId="15" fillId="0" borderId="6" xfId="0" applyFont="1" applyBorder="1"/>
    <xf numFmtId="0" fontId="15" fillId="0" borderId="29" xfId="0" applyFont="1" applyBorder="1"/>
    <xf numFmtId="0" fontId="0" fillId="0" borderId="6" xfId="0" applyFont="1" applyBorder="1"/>
    <xf numFmtId="0" fontId="15" fillId="0" borderId="6" xfId="0" applyNumberFormat="1" applyFont="1" applyBorder="1"/>
    <xf numFmtId="0" fontId="15" fillId="0" borderId="1" xfId="0" applyFont="1" applyBorder="1"/>
    <xf numFmtId="0" fontId="15" fillId="0" borderId="27" xfId="0" applyFont="1" applyBorder="1"/>
    <xf numFmtId="0" fontId="0" fillId="0" borderId="28" xfId="0" applyFont="1" applyBorder="1"/>
    <xf numFmtId="0" fontId="15" fillId="0" borderId="15" xfId="0" applyFont="1" applyBorder="1" applyAlignment="1">
      <alignment wrapText="1"/>
    </xf>
    <xf numFmtId="0" fontId="15" fillId="0" borderId="3" xfId="0" applyFont="1" applyBorder="1" applyAlignment="1">
      <alignment wrapText="1"/>
    </xf>
    <xf numFmtId="0" fontId="15" fillId="0" borderId="15" xfId="0" applyFont="1" applyBorder="1"/>
    <xf numFmtId="0" fontId="15" fillId="0" borderId="29" xfId="0" applyFont="1" applyBorder="1" applyAlignment="1">
      <alignment wrapText="1"/>
    </xf>
    <xf numFmtId="0" fontId="15" fillId="0" borderId="26" xfId="0" applyFont="1" applyBorder="1" applyAlignment="1">
      <alignment wrapText="1"/>
    </xf>
    <xf numFmtId="0" fontId="15" fillId="0" borderId="1" xfId="0" applyFont="1" applyBorder="1" applyAlignment="1">
      <alignment wrapText="1"/>
    </xf>
    <xf numFmtId="0" fontId="0" fillId="0" borderId="27" xfId="0" applyFont="1" applyBorder="1"/>
    <xf numFmtId="0" fontId="0" fillId="0" borderId="26" xfId="0" applyFont="1" applyBorder="1"/>
    <xf numFmtId="0" fontId="0" fillId="0" borderId="17" xfId="0" applyFont="1" applyBorder="1" applyAlignment="1">
      <alignment wrapText="1"/>
    </xf>
    <xf numFmtId="0" fontId="15" fillId="0" borderId="17" xfId="0" applyFont="1" applyBorder="1" applyAlignment="1">
      <alignment wrapText="1"/>
    </xf>
    <xf numFmtId="0" fontId="0" fillId="0" borderId="8" xfId="0" applyFont="1" applyBorder="1" applyAlignment="1">
      <alignment wrapText="1"/>
    </xf>
    <xf numFmtId="0" fontId="15" fillId="0" borderId="17" xfId="0" applyFont="1" applyBorder="1"/>
    <xf numFmtId="0" fontId="0" fillId="0" borderId="17" xfId="0" applyFont="1" applyBorder="1"/>
    <xf numFmtId="0" fontId="15" fillId="0" borderId="18" xfId="0" applyFont="1" applyBorder="1"/>
    <xf numFmtId="0" fontId="15" fillId="0" borderId="3" xfId="0" applyFont="1" applyBorder="1"/>
    <xf numFmtId="0" fontId="0" fillId="0" borderId="34" xfId="0" applyFont="1" applyBorder="1" applyAlignment="1">
      <alignment wrapText="1"/>
    </xf>
    <xf numFmtId="0" fontId="15" fillId="0" borderId="0" xfId="0" applyFont="1" applyBorder="1"/>
    <xf numFmtId="0" fontId="0" fillId="0" borderId="6" xfId="0" applyFont="1" applyBorder="1" applyAlignment="1">
      <alignment wrapText="1"/>
    </xf>
    <xf numFmtId="0" fontId="0" fillId="0" borderId="6" xfId="0" applyFont="1" applyFill="1" applyBorder="1"/>
    <xf numFmtId="0" fontId="15" fillId="15" borderId="1" xfId="0" applyFont="1" applyFill="1" applyBorder="1"/>
    <xf numFmtId="0" fontId="15" fillId="0" borderId="1" xfId="0" applyFont="1" applyBorder="1" applyAlignment="1"/>
    <xf numFmtId="0" fontId="15" fillId="10" borderId="34" xfId="0" applyFont="1" applyFill="1" applyBorder="1" applyAlignment="1">
      <alignment wrapText="1"/>
    </xf>
    <xf numFmtId="1" fontId="15" fillId="0" borderId="6" xfId="0" applyNumberFormat="1" applyFont="1" applyBorder="1"/>
    <xf numFmtId="0" fontId="15" fillId="0" borderId="29" xfId="0" applyFont="1" applyFill="1" applyBorder="1"/>
    <xf numFmtId="0" fontId="0" fillId="0" borderId="1" xfId="0" applyFont="1" applyBorder="1" applyAlignment="1">
      <alignment wrapText="1"/>
    </xf>
    <xf numFmtId="0" fontId="15" fillId="0" borderId="28" xfId="0" applyFont="1" applyBorder="1"/>
    <xf numFmtId="0" fontId="15" fillId="0" borderId="52" xfId="0" applyFont="1" applyBorder="1"/>
    <xf numFmtId="0" fontId="15" fillId="0" borderId="51" xfId="0" applyFont="1" applyBorder="1"/>
    <xf numFmtId="0" fontId="0" fillId="0" borderId="52" xfId="0" applyFont="1" applyBorder="1"/>
    <xf numFmtId="0" fontId="15" fillId="0" borderId="52" xfId="0" applyNumberFormat="1" applyFont="1" applyBorder="1"/>
    <xf numFmtId="0" fontId="0" fillId="0" borderId="11" xfId="0" applyFont="1" applyBorder="1"/>
    <xf numFmtId="0" fontId="15" fillId="0" borderId="12" xfId="0" applyFont="1" applyBorder="1"/>
    <xf numFmtId="0" fontId="0" fillId="0" borderId="53" xfId="0" applyFont="1" applyBorder="1"/>
    <xf numFmtId="0" fontId="15" fillId="0" borderId="54" xfId="0" applyFont="1" applyBorder="1" applyAlignment="1">
      <alignment wrapText="1"/>
    </xf>
    <xf numFmtId="0" fontId="15" fillId="0" borderId="55" xfId="0" applyFont="1" applyBorder="1" applyAlignment="1">
      <alignment wrapText="1"/>
    </xf>
    <xf numFmtId="0" fontId="15" fillId="0" borderId="54" xfId="0" applyFont="1" applyBorder="1"/>
    <xf numFmtId="0" fontId="15" fillId="0" borderId="51" xfId="0" applyFont="1" applyBorder="1" applyAlignment="1">
      <alignment wrapText="1"/>
    </xf>
    <xf numFmtId="0" fontId="15" fillId="0" borderId="10" xfId="0" applyFont="1" applyBorder="1" applyAlignment="1">
      <alignment wrapText="1"/>
    </xf>
    <xf numFmtId="0" fontId="15" fillId="0" borderId="11" xfId="0" applyFont="1" applyBorder="1" applyAlignment="1">
      <alignment wrapText="1"/>
    </xf>
    <xf numFmtId="0" fontId="15" fillId="0" borderId="11" xfId="0" applyFont="1" applyBorder="1"/>
    <xf numFmtId="0" fontId="0" fillId="0" borderId="12" xfId="0" applyFont="1" applyBorder="1"/>
    <xf numFmtId="0" fontId="0" fillId="0" borderId="10" xfId="0" applyFont="1" applyBorder="1"/>
    <xf numFmtId="0" fontId="0" fillId="10" borderId="56" xfId="0" applyFont="1" applyFill="1" applyBorder="1" applyAlignment="1">
      <alignment wrapText="1"/>
    </xf>
    <xf numFmtId="0" fontId="0" fillId="15" borderId="17" xfId="0" applyFont="1" applyFill="1" applyBorder="1"/>
    <xf numFmtId="3" fontId="15" fillId="0" borderId="6" xfId="0" applyNumberFormat="1" applyFont="1" applyBorder="1"/>
    <xf numFmtId="0" fontId="15" fillId="0" borderId="26" xfId="0" applyFont="1" applyBorder="1"/>
    <xf numFmtId="0" fontId="15" fillId="0" borderId="34" xfId="0" applyFont="1" applyBorder="1" applyAlignment="1">
      <alignment wrapText="1"/>
    </xf>
    <xf numFmtId="0" fontId="15" fillId="0" borderId="8" xfId="0" applyFont="1" applyBorder="1" applyAlignment="1">
      <alignment wrapText="1"/>
    </xf>
    <xf numFmtId="0" fontId="15" fillId="8" borderId="34" xfId="0" applyFont="1" applyFill="1" applyBorder="1" applyAlignment="1">
      <alignment wrapText="1"/>
    </xf>
    <xf numFmtId="0" fontId="15" fillId="0" borderId="6" xfId="0" applyFont="1" applyBorder="1" applyAlignment="1">
      <alignment wrapText="1"/>
    </xf>
    <xf numFmtId="1" fontId="0" fillId="0" borderId="29" xfId="0" applyNumberFormat="1" applyBorder="1"/>
    <xf numFmtId="0" fontId="0" fillId="0" borderId="36" xfId="0" applyFill="1" applyBorder="1" applyAlignment="1">
      <alignment wrapText="1"/>
    </xf>
    <xf numFmtId="174" fontId="0" fillId="0" borderId="12" xfId="0" applyNumberFormat="1" applyBorder="1"/>
    <xf numFmtId="0" fontId="0" fillId="18" borderId="6" xfId="0" applyFill="1" applyBorder="1"/>
    <xf numFmtId="0" fontId="0" fillId="0" borderId="8" xfId="0" applyBorder="1"/>
    <xf numFmtId="0" fontId="0" fillId="0" borderId="34" xfId="0" applyBorder="1"/>
    <xf numFmtId="0" fontId="0" fillId="0" borderId="1" xfId="0" applyBorder="1" applyAlignment="1">
      <alignment vertical="center"/>
    </xf>
    <xf numFmtId="171" fontId="0" fillId="0" borderId="1" xfId="194" applyNumberFormat="1" applyFont="1" applyBorder="1" applyAlignment="1">
      <alignment vertical="center"/>
    </xf>
    <xf numFmtId="172" fontId="3" fillId="0" borderId="1" xfId="195" applyNumberFormat="1" applyFont="1" applyBorder="1" applyAlignment="1">
      <alignment vertical="center"/>
    </xf>
    <xf numFmtId="165" fontId="0" fillId="0" borderId="0" xfId="198" applyFont="1" applyAlignment="1">
      <alignment vertical="center"/>
    </xf>
    <xf numFmtId="0" fontId="5" fillId="0" borderId="0" xfId="0" applyFont="1" applyAlignment="1">
      <alignment vertical="center"/>
    </xf>
    <xf numFmtId="0" fontId="0" fillId="0" borderId="0" xfId="0" pivotButton="1" applyAlignment="1">
      <alignment horizontal="center" vertical="center" wrapText="1"/>
    </xf>
    <xf numFmtId="0" fontId="0" fillId="0" borderId="0" xfId="0" applyAlignment="1">
      <alignment horizontal="center" vertical="center" wrapText="1"/>
    </xf>
    <xf numFmtId="0" fontId="3" fillId="2" borderId="8" xfId="0" applyFont="1" applyFill="1" applyBorder="1" applyAlignment="1">
      <alignment horizontal="center"/>
    </xf>
    <xf numFmtId="0" fontId="0" fillId="0" borderId="0" xfId="0" applyAlignment="1" applyProtection="1">
      <alignment horizontal="center" vertical="center"/>
    </xf>
    <xf numFmtId="14" fontId="0" fillId="0" borderId="0" xfId="0" applyNumberFormat="1" applyAlignment="1" applyProtection="1">
      <alignment horizontal="center" vertical="center"/>
    </xf>
    <xf numFmtId="49" fontId="0" fillId="0" borderId="0" xfId="0" applyNumberFormat="1" applyAlignment="1" applyProtection="1">
      <alignment horizontal="center" vertical="center"/>
    </xf>
    <xf numFmtId="171" fontId="0" fillId="0" borderId="0" xfId="194" applyNumberFormat="1" applyFont="1" applyAlignment="1" applyProtection="1">
      <alignment horizontal="center" vertical="center"/>
    </xf>
    <xf numFmtId="166" fontId="0" fillId="0" borderId="0" xfId="195" applyFont="1" applyAlignment="1" applyProtection="1">
      <alignment horizontal="center" vertical="center"/>
    </xf>
    <xf numFmtId="0" fontId="0" fillId="0" borderId="0" xfId="0" applyFill="1" applyAlignment="1">
      <alignment horizontal="center" vertical="center"/>
    </xf>
    <xf numFmtId="0" fontId="3" fillId="19" borderId="2" xfId="0" applyFont="1" applyFill="1" applyBorder="1" applyAlignment="1" applyProtection="1">
      <alignment vertical="center"/>
    </xf>
    <xf numFmtId="0" fontId="3" fillId="19" borderId="34" xfId="0" applyFont="1" applyFill="1" applyBorder="1" applyAlignment="1" applyProtection="1">
      <alignment vertical="center"/>
    </xf>
    <xf numFmtId="49" fontId="3" fillId="19" borderId="34" xfId="0" applyNumberFormat="1" applyFont="1" applyFill="1" applyBorder="1" applyAlignment="1" applyProtection="1">
      <alignment vertical="center"/>
    </xf>
    <xf numFmtId="171" fontId="3" fillId="19" borderId="34" xfId="194" applyNumberFormat="1" applyFont="1" applyFill="1" applyBorder="1" applyAlignment="1" applyProtection="1">
      <alignment vertical="center"/>
    </xf>
    <xf numFmtId="0" fontId="3" fillId="19" borderId="41" xfId="0" applyFont="1" applyFill="1" applyBorder="1" applyAlignment="1" applyProtection="1">
      <alignment vertical="center"/>
    </xf>
    <xf numFmtId="0" fontId="3" fillId="20" borderId="1" xfId="0" applyFont="1" applyFill="1" applyBorder="1" applyAlignment="1" applyProtection="1">
      <alignment horizontal="center" vertical="center"/>
    </xf>
    <xf numFmtId="0" fontId="3" fillId="19" borderId="1" xfId="0" applyFont="1" applyFill="1" applyBorder="1" applyAlignment="1" applyProtection="1">
      <alignment horizontal="center" vertical="center"/>
    </xf>
    <xf numFmtId="14" fontId="3" fillId="19" borderId="1" xfId="0" applyNumberFormat="1" applyFont="1" applyFill="1" applyBorder="1" applyAlignment="1" applyProtection="1">
      <alignment horizontal="center" vertical="center"/>
    </xf>
    <xf numFmtId="49" fontId="3" fillId="19" borderId="1" xfId="0" applyNumberFormat="1" applyFont="1" applyFill="1" applyBorder="1" applyAlignment="1" applyProtection="1">
      <alignment horizontal="center" vertical="center"/>
    </xf>
    <xf numFmtId="0" fontId="3" fillId="21" borderId="1" xfId="0" applyFont="1" applyFill="1" applyBorder="1" applyAlignment="1" applyProtection="1">
      <alignment horizontal="center" vertical="center"/>
    </xf>
    <xf numFmtId="0" fontId="5" fillId="19" borderId="1" xfId="0" applyFont="1" applyFill="1" applyBorder="1" applyAlignment="1" applyProtection="1">
      <alignment horizontal="center" vertical="center" wrapText="1"/>
    </xf>
    <xf numFmtId="171" fontId="3" fillId="19" borderId="1" xfId="194" applyNumberFormat="1" applyFont="1" applyFill="1" applyBorder="1" applyAlignment="1" applyProtection="1">
      <alignment horizontal="center" vertical="center"/>
    </xf>
    <xf numFmtId="166" fontId="3" fillId="19" borderId="1" xfId="195" applyFont="1" applyFill="1" applyBorder="1" applyAlignment="1" applyProtection="1">
      <alignment horizontal="center" vertical="center"/>
    </xf>
    <xf numFmtId="14" fontId="3" fillId="20" borderId="1" xfId="0" applyNumberFormat="1" applyFont="1" applyFill="1" applyBorder="1" applyAlignment="1" applyProtection="1">
      <alignment horizontal="center" vertical="center" wrapText="1"/>
    </xf>
    <xf numFmtId="0" fontId="3" fillId="19" borderId="1" xfId="0" applyFont="1" applyFill="1" applyBorder="1" applyAlignment="1" applyProtection="1">
      <alignment horizontal="center" vertical="center" wrapText="1"/>
    </xf>
    <xf numFmtId="14" fontId="3" fillId="19" borderId="1" xfId="0" applyNumberFormat="1" applyFont="1" applyFill="1" applyBorder="1" applyAlignment="1" applyProtection="1">
      <alignment horizontal="center" vertical="center" wrapText="1"/>
    </xf>
    <xf numFmtId="49" fontId="3" fillId="19" borderId="1" xfId="0" applyNumberFormat="1" applyFont="1" applyFill="1" applyBorder="1" applyAlignment="1" applyProtection="1">
      <alignment horizontal="center" vertical="center" wrapText="1"/>
    </xf>
    <xf numFmtId="0" fontId="4" fillId="19" borderId="1" xfId="0" applyFont="1" applyFill="1" applyBorder="1" applyAlignment="1" applyProtection="1">
      <alignment horizontal="center" vertical="center" wrapText="1"/>
    </xf>
    <xf numFmtId="49" fontId="4" fillId="19" borderId="1" xfId="0" applyNumberFormat="1" applyFont="1" applyFill="1" applyBorder="1" applyAlignment="1" applyProtection="1">
      <alignment horizontal="center" vertical="center" wrapText="1"/>
    </xf>
    <xf numFmtId="0" fontId="4" fillId="21" borderId="1" xfId="0" applyFont="1" applyFill="1" applyBorder="1" applyAlignment="1" applyProtection="1">
      <alignment horizontal="center" vertical="center" wrapText="1"/>
    </xf>
    <xf numFmtId="171" fontId="3" fillId="22" borderId="1" xfId="194" applyNumberFormat="1" applyFont="1" applyFill="1" applyBorder="1" applyAlignment="1" applyProtection="1">
      <alignment horizontal="center" vertical="center" wrapText="1"/>
    </xf>
    <xf numFmtId="171" fontId="3" fillId="19" borderId="1" xfId="194" applyNumberFormat="1" applyFont="1" applyFill="1" applyBorder="1" applyAlignment="1" applyProtection="1">
      <alignment horizontal="center" vertical="center" wrapText="1"/>
    </xf>
    <xf numFmtId="0" fontId="3" fillId="21" borderId="1" xfId="0" applyFont="1" applyFill="1" applyBorder="1" applyAlignment="1" applyProtection="1">
      <alignment horizontal="center" vertical="center" wrapText="1"/>
    </xf>
    <xf numFmtId="166" fontId="3" fillId="19" borderId="1" xfId="195" applyFont="1" applyFill="1" applyBorder="1" applyAlignment="1" applyProtection="1">
      <alignment horizontal="center" vertical="center" wrapText="1"/>
    </xf>
    <xf numFmtId="0" fontId="0" fillId="0" borderId="0" xfId="0" applyFill="1" applyAlignment="1">
      <alignment horizontal="center" vertical="center" wrapText="1"/>
    </xf>
    <xf numFmtId="0" fontId="0" fillId="0" borderId="1" xfId="0" applyFill="1" applyBorder="1" applyAlignment="1" applyProtection="1">
      <alignment horizontal="center"/>
    </xf>
    <xf numFmtId="0" fontId="22" fillId="0" borderId="1" xfId="0" applyFont="1" applyFill="1" applyBorder="1" applyAlignment="1" applyProtection="1">
      <alignment horizontal="center" vertical="center"/>
      <protection locked="0"/>
    </xf>
    <xf numFmtId="14" fontId="22" fillId="0" borderId="1" xfId="0" applyNumberFormat="1" applyFont="1" applyFill="1" applyBorder="1" applyAlignment="1" applyProtection="1">
      <alignment horizontal="center" vertical="center"/>
      <protection locked="0"/>
    </xf>
    <xf numFmtId="0" fontId="22" fillId="0" borderId="1" xfId="0" applyNumberFormat="1" applyFont="1" applyFill="1" applyBorder="1" applyAlignment="1" applyProtection="1">
      <alignment horizontal="center" vertical="center"/>
    </xf>
    <xf numFmtId="0" fontId="22" fillId="0" borderId="1" xfId="0" applyFont="1" applyFill="1" applyBorder="1" applyAlignment="1" applyProtection="1">
      <alignment horizontal="center" vertical="center"/>
    </xf>
    <xf numFmtId="171" fontId="22" fillId="0" borderId="1" xfId="194" applyNumberFormat="1" applyFont="1" applyFill="1" applyBorder="1" applyAlignment="1" applyProtection="1">
      <alignment horizontal="center" vertical="center"/>
      <protection locked="0"/>
    </xf>
    <xf numFmtId="166" fontId="22" fillId="0" borderId="1" xfId="195" applyFont="1" applyFill="1" applyBorder="1" applyAlignment="1" applyProtection="1">
      <alignment horizontal="center" vertical="center"/>
      <protection locked="0"/>
    </xf>
    <xf numFmtId="0" fontId="22" fillId="0" borderId="0" xfId="0" applyFont="1" applyFill="1" applyAlignment="1">
      <alignment horizontal="center" vertical="center"/>
    </xf>
    <xf numFmtId="0" fontId="0" fillId="0" borderId="1" xfId="0" applyFill="1" applyBorder="1" applyAlignment="1" applyProtection="1">
      <alignment horizontal="center" vertical="center"/>
      <protection locked="0"/>
    </xf>
    <xf numFmtId="14" fontId="0" fillId="0" borderId="1" xfId="0" applyNumberFormat="1" applyFill="1" applyBorder="1" applyAlignment="1" applyProtection="1">
      <alignment horizontal="center" vertical="center"/>
      <protection locked="0"/>
    </xf>
    <xf numFmtId="0" fontId="25" fillId="0" borderId="1" xfId="0" applyFont="1" applyFill="1" applyBorder="1" applyAlignment="1" applyProtection="1">
      <alignment horizontal="center" vertical="center"/>
      <protection locked="0"/>
    </xf>
    <xf numFmtId="171" fontId="0" fillId="0" borderId="1" xfId="194" applyNumberFormat="1" applyFont="1" applyFill="1" applyBorder="1" applyAlignment="1" applyProtection="1">
      <alignment horizontal="center" vertical="center"/>
      <protection locked="0"/>
    </xf>
    <xf numFmtId="166" fontId="0" fillId="0" borderId="1" xfId="195" applyFont="1" applyFill="1" applyBorder="1" applyAlignment="1" applyProtection="1">
      <alignment horizontal="center" vertical="center"/>
      <protection locked="0"/>
    </xf>
    <xf numFmtId="0" fontId="0" fillId="0" borderId="1" xfId="0" applyNumberFormat="1" applyFill="1" applyBorder="1" applyAlignment="1" applyProtection="1">
      <alignment horizontal="center" vertical="center"/>
      <protection locked="0"/>
    </xf>
    <xf numFmtId="0" fontId="0" fillId="0" borderId="1" xfId="0" applyFont="1" applyFill="1" applyBorder="1" applyAlignment="1" applyProtection="1">
      <alignment horizontal="center" vertical="center"/>
      <protection locked="0"/>
    </xf>
    <xf numFmtId="166" fontId="2" fillId="0" borderId="57" xfId="195" applyFont="1" applyFill="1" applyBorder="1" applyAlignment="1" applyProtection="1">
      <alignment horizontal="right" vertical="center"/>
      <protection locked="0"/>
    </xf>
    <xf numFmtId="0" fontId="0" fillId="0" borderId="0" xfId="0" applyAlignment="1" applyProtection="1">
      <alignment horizontal="center" vertical="center"/>
      <protection locked="0"/>
    </xf>
    <xf numFmtId="14" fontId="0" fillId="0" borderId="0" xfId="0" applyNumberFormat="1" applyAlignment="1" applyProtection="1">
      <alignment horizontal="center" vertical="center"/>
      <protection locked="0"/>
    </xf>
    <xf numFmtId="49" fontId="0" fillId="0" borderId="0" xfId="0" applyNumberFormat="1" applyAlignment="1" applyProtection="1">
      <alignment horizontal="center" vertical="center"/>
      <protection locked="0"/>
    </xf>
    <xf numFmtId="171" fontId="0" fillId="0" borderId="0" xfId="194" applyNumberFormat="1" applyFont="1" applyAlignment="1" applyProtection="1">
      <alignment horizontal="center" vertical="center"/>
      <protection locked="0"/>
    </xf>
    <xf numFmtId="166" fontId="0" fillId="0" borderId="0" xfId="195" applyFont="1" applyAlignment="1" applyProtection="1">
      <alignment horizontal="center" vertical="center"/>
      <protection locked="0"/>
    </xf>
    <xf numFmtId="0" fontId="0" fillId="5" borderId="0" xfId="0" applyFill="1" applyAlignment="1" applyProtection="1">
      <alignment horizontal="center" vertical="center"/>
      <protection locked="0"/>
    </xf>
    <xf numFmtId="49" fontId="0" fillId="0" borderId="0" xfId="0" applyNumberFormat="1" applyAlignment="1">
      <alignment horizontal="center"/>
    </xf>
    <xf numFmtId="0" fontId="0" fillId="24" borderId="0" xfId="0" applyFill="1"/>
    <xf numFmtId="166" fontId="0" fillId="0" borderId="0" xfId="0" applyNumberFormat="1"/>
    <xf numFmtId="0" fontId="27" fillId="0" borderId="0" xfId="0" applyFont="1" applyFill="1"/>
    <xf numFmtId="0" fontId="28" fillId="0" borderId="0" xfId="0" applyFont="1" applyFill="1"/>
    <xf numFmtId="166" fontId="28" fillId="0" borderId="0" xfId="195" applyNumberFormat="1" applyFont="1" applyFill="1"/>
    <xf numFmtId="166" fontId="28" fillId="0" borderId="0" xfId="0" applyNumberFormat="1" applyFont="1" applyFill="1"/>
    <xf numFmtId="0" fontId="5" fillId="16" borderId="1" xfId="0" applyFont="1" applyFill="1" applyBorder="1" applyAlignment="1">
      <alignment vertical="center" textRotation="90"/>
    </xf>
    <xf numFmtId="0" fontId="5" fillId="16" borderId="1" xfId="0" applyFont="1" applyFill="1" applyBorder="1" applyAlignment="1">
      <alignment horizontal="center" vertical="center" textRotation="90"/>
    </xf>
    <xf numFmtId="0" fontId="0" fillId="0" borderId="0" xfId="0" applyAlignment="1">
      <alignment vertical="top"/>
    </xf>
    <xf numFmtId="0" fontId="0" fillId="24" borderId="0" xfId="0" applyFill="1" applyAlignment="1">
      <alignment vertical="top"/>
    </xf>
    <xf numFmtId="0" fontId="24" fillId="24" borderId="1" xfId="0" applyFont="1" applyFill="1" applyBorder="1" applyAlignment="1">
      <alignment horizontal="center" vertical="center" wrapText="1"/>
    </xf>
    <xf numFmtId="0" fontId="0" fillId="0" borderId="58" xfId="0" applyBorder="1" applyAlignment="1">
      <alignment vertical="center"/>
    </xf>
    <xf numFmtId="0" fontId="0" fillId="24" borderId="0" xfId="0" applyFill="1" applyAlignment="1">
      <alignment vertical="center"/>
    </xf>
    <xf numFmtId="0" fontId="17" fillId="21" borderId="1" xfId="0" applyFont="1" applyFill="1" applyBorder="1" applyAlignment="1">
      <alignment horizontal="center" vertical="center" textRotation="90" wrapText="1"/>
    </xf>
    <xf numFmtId="0" fontId="20" fillId="21" borderId="1" xfId="0" applyFont="1" applyFill="1" applyBorder="1" applyAlignment="1">
      <alignment horizontal="center" vertical="center" textRotation="90" wrapText="1"/>
    </xf>
    <xf numFmtId="166" fontId="0" fillId="0" borderId="0" xfId="0" applyNumberFormat="1" applyAlignment="1">
      <alignment vertical="top"/>
    </xf>
    <xf numFmtId="166" fontId="31" fillId="0" borderId="0" xfId="0" applyNumberFormat="1" applyFont="1" applyAlignment="1">
      <alignment horizontal="center" vertical="center" wrapText="1"/>
    </xf>
    <xf numFmtId="169" fontId="28" fillId="0" borderId="38" xfId="200" applyFont="1" applyFill="1" applyBorder="1" applyAlignment="1">
      <alignment horizontal="center" vertical="center"/>
    </xf>
    <xf numFmtId="172" fontId="28" fillId="0" borderId="59" xfId="200" applyNumberFormat="1" applyFont="1" applyFill="1" applyBorder="1" applyAlignment="1">
      <alignment horizontal="center" vertical="center"/>
    </xf>
    <xf numFmtId="166" fontId="32" fillId="0" borderId="33" xfId="0" applyNumberFormat="1" applyFont="1" applyBorder="1" applyAlignment="1">
      <alignment horizontal="center" vertical="center" wrapText="1"/>
    </xf>
    <xf numFmtId="166" fontId="32" fillId="0" borderId="0" xfId="0" applyNumberFormat="1" applyFont="1" applyBorder="1" applyAlignment="1">
      <alignment horizontal="center" vertical="center"/>
    </xf>
    <xf numFmtId="175" fontId="16" fillId="21" borderId="1" xfId="195" applyNumberFormat="1" applyFont="1" applyFill="1" applyBorder="1" applyAlignment="1">
      <alignment horizontal="center" vertical="center" textRotation="90"/>
    </xf>
    <xf numFmtId="175" fontId="21" fillId="21" borderId="1" xfId="195" applyNumberFormat="1" applyFont="1" applyFill="1" applyBorder="1" applyAlignment="1">
      <alignment horizontal="center" vertical="center" textRotation="90"/>
    </xf>
    <xf numFmtId="0" fontId="0" fillId="25" borderId="1" xfId="0" applyFill="1" applyBorder="1" applyAlignment="1">
      <alignment horizontal="center" vertical="top" wrapText="1"/>
    </xf>
    <xf numFmtId="172" fontId="9" fillId="24" borderId="60" xfId="200" applyNumberFormat="1" applyFont="1" applyFill="1" applyBorder="1" applyAlignment="1">
      <alignment horizontal="center" vertical="center" wrapText="1"/>
    </xf>
    <xf numFmtId="172" fontId="9" fillId="24" borderId="61" xfId="200" applyNumberFormat="1" applyFont="1" applyFill="1" applyBorder="1" applyAlignment="1">
      <alignment horizontal="center" vertical="center" wrapText="1"/>
    </xf>
    <xf numFmtId="172" fontId="9" fillId="24" borderId="62" xfId="200" applyNumberFormat="1" applyFont="1" applyFill="1" applyBorder="1" applyAlignment="1">
      <alignment horizontal="center" vertical="center" wrapText="1"/>
    </xf>
    <xf numFmtId="166" fontId="9" fillId="26" borderId="5" xfId="200" applyNumberFormat="1" applyFont="1" applyFill="1" applyBorder="1" applyAlignment="1">
      <alignment horizontal="center" vertical="center" wrapText="1"/>
    </xf>
    <xf numFmtId="166" fontId="9" fillId="26" borderId="60" xfId="195" applyNumberFormat="1" applyFont="1" applyFill="1" applyBorder="1" applyAlignment="1">
      <alignment horizontal="center" vertical="center" wrapText="1"/>
    </xf>
    <xf numFmtId="166" fontId="9" fillId="26" borderId="63" xfId="200" applyNumberFormat="1" applyFont="1" applyFill="1" applyBorder="1" applyAlignment="1">
      <alignment horizontal="center" vertical="center" wrapText="1"/>
    </xf>
    <xf numFmtId="166" fontId="9" fillId="26" borderId="64" xfId="200" applyNumberFormat="1" applyFont="1" applyFill="1" applyBorder="1" applyAlignment="1">
      <alignment horizontal="center" vertical="center" wrapText="1"/>
    </xf>
    <xf numFmtId="166" fontId="9" fillId="24" borderId="61" xfId="200" applyNumberFormat="1" applyFont="1" applyFill="1" applyBorder="1" applyAlignment="1">
      <alignment horizontal="center" vertical="center" wrapText="1"/>
    </xf>
    <xf numFmtId="0" fontId="0" fillId="0" borderId="0" xfId="0" applyNumberFormat="1" applyAlignment="1">
      <alignment horizontal="center"/>
    </xf>
    <xf numFmtId="166" fontId="0" fillId="0" borderId="0" xfId="195" applyFont="1"/>
    <xf numFmtId="0" fontId="34" fillId="2" borderId="38" xfId="0" applyFont="1" applyFill="1" applyBorder="1" applyAlignment="1">
      <alignment horizontal="center" vertical="center" wrapText="1"/>
    </xf>
    <xf numFmtId="0" fontId="34" fillId="2" borderId="59" xfId="0" applyFont="1" applyFill="1" applyBorder="1" applyAlignment="1">
      <alignment horizontal="center" vertical="center" wrapText="1"/>
    </xf>
    <xf numFmtId="49" fontId="34" fillId="12" borderId="38" xfId="0" applyNumberFormat="1" applyFont="1" applyFill="1" applyBorder="1" applyAlignment="1">
      <alignment horizontal="center" vertical="center" wrapText="1"/>
    </xf>
    <xf numFmtId="0" fontId="34" fillId="10" borderId="38" xfId="0" applyFont="1" applyFill="1" applyBorder="1" applyAlignment="1">
      <alignment horizontal="center" vertical="center" wrapText="1"/>
    </xf>
    <xf numFmtId="49" fontId="34" fillId="3" borderId="38" xfId="0" applyNumberFormat="1" applyFont="1" applyFill="1" applyBorder="1" applyAlignment="1">
      <alignment horizontal="center" vertical="center" wrapText="1"/>
    </xf>
    <xf numFmtId="0" fontId="0" fillId="9" borderId="1" xfId="0" applyFill="1" applyBorder="1" applyAlignment="1">
      <alignment horizontal="center" vertical="center"/>
    </xf>
    <xf numFmtId="0" fontId="22"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49" fontId="0" fillId="0" borderId="1" xfId="0" applyNumberFormat="1" applyFill="1" applyBorder="1" applyAlignment="1">
      <alignment horizontal="left" vertical="center" wrapText="1"/>
    </xf>
    <xf numFmtId="49" fontId="0" fillId="0" borderId="1" xfId="0" applyNumberFormat="1" applyFill="1" applyBorder="1" applyAlignment="1">
      <alignment horizontal="center" vertical="center" wrapText="1"/>
    </xf>
    <xf numFmtId="166" fontId="0" fillId="0" borderId="1" xfId="195" applyFont="1" applyFill="1" applyBorder="1" applyAlignment="1">
      <alignment vertical="center" wrapText="1"/>
    </xf>
    <xf numFmtId="166" fontId="22" fillId="0" borderId="1" xfId="195" applyFont="1" applyFill="1" applyBorder="1" applyAlignment="1">
      <alignment vertical="center" wrapText="1"/>
    </xf>
    <xf numFmtId="166" fontId="36" fillId="0" borderId="1" xfId="195" applyFont="1" applyFill="1" applyBorder="1" applyAlignment="1">
      <alignment vertical="center" wrapText="1"/>
    </xf>
    <xf numFmtId="166" fontId="37" fillId="0" borderId="1" xfId="195" applyFont="1" applyFill="1" applyBorder="1" applyAlignment="1">
      <alignment vertical="center" wrapText="1"/>
    </xf>
    <xf numFmtId="49" fontId="0" fillId="0" borderId="1" xfId="0" applyNumberFormat="1" applyBorder="1" applyAlignment="1">
      <alignment horizontal="center" vertical="center" wrapText="1"/>
    </xf>
    <xf numFmtId="49" fontId="0" fillId="0" borderId="0" xfId="0" applyNumberFormat="1" applyAlignment="1">
      <alignment wrapText="1"/>
    </xf>
    <xf numFmtId="49" fontId="3" fillId="0" borderId="0" xfId="0" applyNumberFormat="1" applyFont="1" applyAlignment="1">
      <alignment wrapText="1"/>
    </xf>
    <xf numFmtId="49" fontId="0" fillId="0" borderId="0" xfId="0" applyNumberFormat="1" applyAlignment="1">
      <alignment horizontal="center" vertical="center" wrapText="1"/>
    </xf>
    <xf numFmtId="0" fontId="23" fillId="7" borderId="38" xfId="0" applyFont="1" applyFill="1" applyBorder="1" applyAlignment="1" applyProtection="1">
      <alignment horizontal="center" vertical="center" wrapText="1"/>
    </xf>
    <xf numFmtId="0" fontId="22" fillId="8" borderId="1" xfId="0" applyFont="1" applyFill="1" applyBorder="1" applyProtection="1"/>
    <xf numFmtId="0" fontId="23" fillId="20" borderId="1" xfId="0" applyFont="1" applyFill="1" applyBorder="1" applyAlignment="1" applyProtection="1">
      <alignment horizontal="center" vertical="center" wrapText="1"/>
      <protection locked="0"/>
    </xf>
    <xf numFmtId="0" fontId="0" fillId="0" borderId="1" xfId="0" applyBorder="1" applyProtection="1">
      <protection locked="0"/>
    </xf>
    <xf numFmtId="0" fontId="22" fillId="0" borderId="1" xfId="0" applyFont="1" applyFill="1" applyBorder="1"/>
    <xf numFmtId="0" fontId="4" fillId="7" borderId="56" xfId="0" applyFont="1" applyFill="1" applyBorder="1" applyAlignment="1">
      <alignment horizontal="center" vertical="center" wrapText="1"/>
    </xf>
    <xf numFmtId="0" fontId="0" fillId="0" borderId="15" xfId="0" applyBorder="1" applyAlignment="1">
      <alignment horizontal="center" vertical="center"/>
    </xf>
    <xf numFmtId="166" fontId="3" fillId="0" borderId="0" xfId="195" applyFont="1"/>
    <xf numFmtId="166" fontId="15" fillId="0" borderId="0" xfId="195" applyFont="1"/>
    <xf numFmtId="0" fontId="3" fillId="0" borderId="0" xfId="0" applyFont="1" applyAlignment="1">
      <alignment horizontal="center" vertical="center"/>
    </xf>
    <xf numFmtId="0" fontId="22" fillId="0" borderId="11" xfId="0" applyFont="1" applyFill="1" applyBorder="1" applyAlignment="1">
      <alignment horizontal="center" vertical="center" wrapText="1"/>
    </xf>
    <xf numFmtId="0" fontId="0" fillId="0" borderId="11" xfId="0" applyFill="1" applyBorder="1" applyAlignment="1">
      <alignment horizontal="center" vertical="center" wrapText="1"/>
    </xf>
    <xf numFmtId="49" fontId="0" fillId="0" borderId="11" xfId="0" applyNumberFormat="1" applyFill="1" applyBorder="1" applyAlignment="1">
      <alignment horizontal="left" vertical="center" wrapText="1"/>
    </xf>
    <xf numFmtId="49" fontId="0" fillId="0" borderId="11" xfId="0" applyNumberFormat="1" applyFill="1" applyBorder="1" applyAlignment="1">
      <alignment horizontal="center" vertical="center" wrapText="1"/>
    </xf>
    <xf numFmtId="166" fontId="0" fillId="0" borderId="11" xfId="195" applyFont="1" applyFill="1" applyBorder="1" applyAlignment="1">
      <alignment vertical="center" wrapText="1"/>
    </xf>
    <xf numFmtId="166" fontId="22" fillId="0" borderId="11" xfId="195" applyFont="1" applyFill="1" applyBorder="1" applyAlignment="1">
      <alignment vertical="center" wrapText="1"/>
    </xf>
    <xf numFmtId="49" fontId="0" fillId="0" borderId="11" xfId="0" applyNumberFormat="1" applyBorder="1" applyAlignment="1">
      <alignment horizontal="center" vertical="center" wrapText="1"/>
    </xf>
    <xf numFmtId="0" fontId="0" fillId="0" borderId="49" xfId="0" applyBorder="1" applyAlignment="1">
      <alignment wrapText="1"/>
    </xf>
    <xf numFmtId="0" fontId="22" fillId="0" borderId="6" xfId="0" applyFont="1" applyFill="1" applyBorder="1" applyAlignment="1">
      <alignment horizontal="center" vertical="center" wrapText="1"/>
    </xf>
    <xf numFmtId="0" fontId="0" fillId="0" borderId="6" xfId="0" applyFill="1" applyBorder="1" applyAlignment="1">
      <alignment horizontal="center" vertical="center" wrapText="1"/>
    </xf>
    <xf numFmtId="49" fontId="0" fillId="0" borderId="6" xfId="0" applyNumberFormat="1" applyFill="1" applyBorder="1" applyAlignment="1">
      <alignment horizontal="left" vertical="center" wrapText="1"/>
    </xf>
    <xf numFmtId="49" fontId="0" fillId="0" borderId="6" xfId="0" applyNumberFormat="1" applyFill="1" applyBorder="1" applyAlignment="1">
      <alignment horizontal="center" vertical="center" wrapText="1"/>
    </xf>
    <xf numFmtId="166" fontId="0" fillId="0" borderId="6" xfId="195" applyFont="1" applyFill="1" applyBorder="1" applyAlignment="1">
      <alignment vertical="center" wrapText="1"/>
    </xf>
    <xf numFmtId="166" fontId="22" fillId="0" borderId="6" xfId="195" applyFont="1" applyFill="1" applyBorder="1" applyAlignment="1">
      <alignment vertical="center" wrapText="1"/>
    </xf>
    <xf numFmtId="49" fontId="0" fillId="0" borderId="6" xfId="0" applyNumberFormat="1" applyBorder="1" applyAlignment="1">
      <alignment horizontal="center" vertical="center" wrapText="1"/>
    </xf>
    <xf numFmtId="49" fontId="0" fillId="0" borderId="2" xfId="0" applyNumberFormat="1" applyFill="1" applyBorder="1" applyAlignment="1">
      <alignment horizontal="center" vertical="center" wrapText="1"/>
    </xf>
    <xf numFmtId="49" fontId="0" fillId="0" borderId="1" xfId="0" applyNumberFormat="1" applyBorder="1" applyAlignment="1">
      <alignment wrapText="1"/>
    </xf>
    <xf numFmtId="176" fontId="0" fillId="0" borderId="0" xfId="0" applyNumberFormat="1" applyAlignment="1" applyProtection="1">
      <alignment horizontal="center" vertical="center"/>
      <protection locked="0"/>
    </xf>
    <xf numFmtId="176" fontId="0" fillId="0" borderId="0" xfId="0" applyNumberFormat="1" applyAlignment="1" applyProtection="1">
      <alignment horizontal="center" vertical="center"/>
    </xf>
    <xf numFmtId="176" fontId="3" fillId="19" borderId="34" xfId="0" applyNumberFormat="1" applyFont="1" applyFill="1" applyBorder="1" applyAlignment="1" applyProtection="1">
      <alignment vertical="center"/>
    </xf>
    <xf numFmtId="176" fontId="4" fillId="19" borderId="1" xfId="0" applyNumberFormat="1" applyFont="1" applyFill="1" applyBorder="1" applyAlignment="1" applyProtection="1">
      <alignment horizontal="center" vertical="center" wrapText="1"/>
    </xf>
    <xf numFmtId="176" fontId="0" fillId="0" borderId="1" xfId="0" applyNumberFormat="1" applyFill="1" applyBorder="1" applyAlignment="1" applyProtection="1">
      <alignment horizontal="center" vertical="center"/>
      <protection locked="0"/>
    </xf>
    <xf numFmtId="176" fontId="22" fillId="0" borderId="1" xfId="0" applyNumberFormat="1" applyFont="1" applyFill="1" applyBorder="1" applyAlignment="1" applyProtection="1">
      <alignment horizontal="center" vertical="center"/>
      <protection locked="0"/>
    </xf>
    <xf numFmtId="176" fontId="0" fillId="0" borderId="1" xfId="0" applyNumberFormat="1" applyFont="1" applyFill="1" applyBorder="1" applyAlignment="1" applyProtection="1">
      <alignment horizontal="center" vertical="center"/>
      <protection locked="0"/>
    </xf>
    <xf numFmtId="0" fontId="0" fillId="0" borderId="1" xfId="0" applyFill="1" applyBorder="1" applyAlignment="1" applyProtection="1">
      <alignment horizontal="center" vertical="center" wrapText="1"/>
      <protection locked="0"/>
    </xf>
    <xf numFmtId="0" fontId="0" fillId="0" borderId="0" xfId="0" applyAlignment="1" applyProtection="1">
      <alignment horizontal="center" vertical="center" wrapText="1"/>
      <protection locked="0"/>
    </xf>
    <xf numFmtId="0" fontId="0" fillId="0" borderId="0" xfId="0" applyAlignment="1" applyProtection="1">
      <alignment horizontal="center" vertical="center" wrapText="1"/>
    </xf>
    <xf numFmtId="0" fontId="3" fillId="19" borderId="34" xfId="0" applyFont="1" applyFill="1" applyBorder="1" applyAlignment="1" applyProtection="1">
      <alignment vertical="center" wrapText="1"/>
    </xf>
    <xf numFmtId="166" fontId="24" fillId="23" borderId="1" xfId="195" applyFont="1" applyFill="1" applyBorder="1" applyAlignment="1" applyProtection="1">
      <alignment horizontal="center" vertical="center" wrapText="1"/>
      <protection locked="0"/>
    </xf>
    <xf numFmtId="177" fontId="0" fillId="0" borderId="0" xfId="195" applyNumberFormat="1" applyFont="1" applyAlignment="1" applyProtection="1">
      <alignment horizontal="center" vertical="center"/>
      <protection locked="0"/>
    </xf>
    <xf numFmtId="166" fontId="0" fillId="0" borderId="1" xfId="195" applyFont="1" applyFill="1" applyBorder="1" applyAlignment="1" applyProtection="1">
      <alignment horizontal="center" vertical="center" wrapText="1"/>
      <protection locked="0"/>
    </xf>
    <xf numFmtId="9" fontId="0" fillId="0" borderId="0" xfId="196" applyFont="1" applyAlignment="1" applyProtection="1">
      <alignment horizontal="center" vertical="center"/>
      <protection locked="0"/>
    </xf>
    <xf numFmtId="0" fontId="0" fillId="0" borderId="1" xfId="0" applyNumberFormat="1" applyBorder="1" applyAlignment="1">
      <alignment horizontal="center"/>
    </xf>
    <xf numFmtId="0" fontId="2" fillId="0" borderId="0" xfId="203" applyFont="1" applyBorder="1"/>
    <xf numFmtId="0" fontId="42" fillId="0" borderId="0" xfId="202" applyFont="1" applyBorder="1" applyAlignment="1"/>
    <xf numFmtId="14" fontId="43" fillId="0" borderId="0" xfId="202" applyNumberFormat="1" applyFont="1" applyBorder="1" applyAlignment="1">
      <alignment vertical="center"/>
    </xf>
    <xf numFmtId="0" fontId="43" fillId="0" borderId="0" xfId="202" applyFont="1" applyBorder="1" applyAlignment="1">
      <alignment vertical="center"/>
    </xf>
    <xf numFmtId="49" fontId="44" fillId="16" borderId="0" xfId="202" applyNumberFormat="1" applyFont="1" applyFill="1" applyBorder="1" applyAlignment="1">
      <alignment vertical="center"/>
    </xf>
    <xf numFmtId="0" fontId="44" fillId="16" borderId="0" xfId="202" applyFont="1" applyFill="1" applyBorder="1" applyAlignment="1">
      <alignment vertical="center"/>
    </xf>
    <xf numFmtId="0" fontId="42" fillId="0" borderId="0" xfId="203" applyFont="1" applyBorder="1"/>
    <xf numFmtId="0" fontId="45" fillId="0" borderId="59" xfId="203" applyFont="1" applyBorder="1" applyAlignment="1">
      <alignment horizontal="right"/>
    </xf>
    <xf numFmtId="0" fontId="45" fillId="0" borderId="66" xfId="203" applyFont="1" applyBorder="1" applyAlignment="1">
      <alignment horizontal="left"/>
    </xf>
    <xf numFmtId="0" fontId="45" fillId="0" borderId="67" xfId="203" applyFont="1" applyBorder="1" applyAlignment="1">
      <alignment horizontal="right"/>
    </xf>
    <xf numFmtId="0" fontId="46" fillId="0" borderId="67" xfId="203" applyFont="1" applyBorder="1"/>
    <xf numFmtId="179" fontId="43" fillId="0" borderId="67" xfId="204" applyFont="1" applyBorder="1" applyAlignment="1">
      <alignment horizontal="center"/>
    </xf>
    <xf numFmtId="0" fontId="45" fillId="0" borderId="67" xfId="203" applyFont="1" applyBorder="1" applyAlignment="1">
      <alignment horizontal="center" vertical="center"/>
    </xf>
    <xf numFmtId="0" fontId="45" fillId="0" borderId="67" xfId="203" applyFont="1" applyBorder="1" applyAlignment="1">
      <alignment horizontal="center"/>
    </xf>
    <xf numFmtId="0" fontId="45" fillId="0" borderId="67" xfId="203" applyFont="1" applyBorder="1"/>
    <xf numFmtId="0" fontId="45" fillId="0" borderId="44" xfId="203" applyFont="1" applyBorder="1"/>
    <xf numFmtId="0" fontId="46" fillId="0" borderId="0" xfId="203" applyFont="1"/>
    <xf numFmtId="0" fontId="43" fillId="0" borderId="65" xfId="203" applyFont="1" applyBorder="1"/>
    <xf numFmtId="0" fontId="43" fillId="28" borderId="0" xfId="203" applyFont="1" applyFill="1" applyBorder="1"/>
    <xf numFmtId="0" fontId="46" fillId="0" borderId="0" xfId="203" applyFont="1" applyBorder="1"/>
    <xf numFmtId="0" fontId="46" fillId="0" borderId="58" xfId="203" applyFont="1" applyBorder="1"/>
    <xf numFmtId="0" fontId="43" fillId="0" borderId="0" xfId="203" applyFont="1"/>
    <xf numFmtId="179" fontId="43" fillId="0" borderId="65" xfId="204" applyFont="1" applyBorder="1" applyAlignment="1"/>
    <xf numFmtId="179" fontId="43" fillId="0" borderId="0" xfId="204" applyFont="1" applyBorder="1" applyAlignment="1"/>
    <xf numFmtId="179" fontId="43" fillId="0" borderId="72" xfId="204" applyFont="1" applyBorder="1" applyAlignment="1"/>
    <xf numFmtId="0" fontId="43" fillId="0" borderId="0" xfId="203" applyFont="1" applyBorder="1" applyAlignment="1">
      <alignment horizontal="center"/>
    </xf>
    <xf numFmtId="0" fontId="43" fillId="28" borderId="0" xfId="203" applyFont="1" applyFill="1" applyBorder="1" applyAlignment="1">
      <alignment horizontal="left"/>
    </xf>
    <xf numFmtId="0" fontId="43" fillId="0" borderId="0" xfId="203" applyFont="1" applyBorder="1"/>
    <xf numFmtId="0" fontId="43" fillId="0" borderId="58" xfId="203" applyFont="1" applyBorder="1"/>
    <xf numFmtId="0" fontId="42" fillId="0" borderId="65" xfId="203" applyFont="1" applyBorder="1"/>
    <xf numFmtId="179" fontId="43" fillId="0" borderId="0" xfId="204" applyFont="1" applyBorder="1" applyAlignment="1">
      <alignment horizontal="center"/>
    </xf>
    <xf numFmtId="179" fontId="42" fillId="0" borderId="0" xfId="204" applyFont="1" applyBorder="1" applyAlignment="1">
      <alignment horizontal="left"/>
    </xf>
    <xf numFmtId="0" fontId="46" fillId="0" borderId="0" xfId="203" applyFont="1" applyBorder="1" applyAlignment="1">
      <alignment horizontal="center"/>
    </xf>
    <xf numFmtId="0" fontId="47" fillId="28" borderId="0" xfId="203" applyFont="1" applyFill="1" applyBorder="1" applyAlignment="1">
      <alignment horizontal="left"/>
    </xf>
    <xf numFmtId="0" fontId="42" fillId="0" borderId="3" xfId="203" applyFont="1" applyBorder="1"/>
    <xf numFmtId="179" fontId="43" fillId="0" borderId="4" xfId="204" applyFont="1" applyBorder="1" applyAlignment="1">
      <alignment horizontal="center"/>
    </xf>
    <xf numFmtId="0" fontId="43" fillId="28" borderId="4" xfId="203" applyFont="1" applyFill="1" applyBorder="1"/>
    <xf numFmtId="0" fontId="48" fillId="0" borderId="0" xfId="203" applyFont="1" applyFill="1" applyBorder="1" applyAlignment="1">
      <alignment horizontal="center" vertical="top"/>
    </xf>
    <xf numFmtId="0" fontId="49" fillId="28" borderId="1" xfId="203" applyFont="1" applyFill="1" applyBorder="1" applyAlignment="1">
      <alignment horizontal="center" vertical="center" wrapText="1"/>
    </xf>
    <xf numFmtId="0" fontId="50" fillId="0" borderId="73" xfId="203" applyFont="1" applyFill="1" applyBorder="1" applyAlignment="1">
      <alignment horizontal="center" vertical="top"/>
    </xf>
    <xf numFmtId="0" fontId="51" fillId="0" borderId="74" xfId="203" applyFont="1" applyFill="1" applyBorder="1" applyAlignment="1">
      <alignment horizontal="center" vertical="top" wrapText="1"/>
    </xf>
    <xf numFmtId="0" fontId="50" fillId="0" borderId="75" xfId="203" applyFont="1" applyFill="1" applyBorder="1" applyAlignment="1">
      <alignment horizontal="center" vertical="top" wrapText="1"/>
    </xf>
    <xf numFmtId="182" fontId="50" fillId="0" borderId="74" xfId="206" applyNumberFormat="1" applyFont="1" applyFill="1" applyBorder="1" applyAlignment="1">
      <alignment horizontal="center" vertical="top" wrapText="1"/>
    </xf>
    <xf numFmtId="182" fontId="50" fillId="0" borderId="74" xfId="206" applyNumberFormat="1" applyFont="1" applyFill="1" applyBorder="1" applyAlignment="1">
      <alignment horizontal="center" vertical="top"/>
    </xf>
    <xf numFmtId="182" fontId="42" fillId="0" borderId="76" xfId="206" applyNumberFormat="1" applyFont="1" applyFill="1" applyBorder="1" applyAlignment="1">
      <alignment horizontal="center" vertical="top" wrapText="1"/>
    </xf>
    <xf numFmtId="0" fontId="48" fillId="0" borderId="0" xfId="203" applyFont="1" applyBorder="1"/>
    <xf numFmtId="0" fontId="54" fillId="0" borderId="0" xfId="203" applyFont="1" applyBorder="1"/>
    <xf numFmtId="0" fontId="43" fillId="0" borderId="1" xfId="208" applyFont="1" applyBorder="1" applyAlignment="1">
      <alignment vertical="center"/>
    </xf>
    <xf numFmtId="0" fontId="43" fillId="0" borderId="86" xfId="203" applyFont="1" applyBorder="1" applyAlignment="1">
      <alignment vertical="center"/>
    </xf>
    <xf numFmtId="0" fontId="43" fillId="0" borderId="87" xfId="203" applyFont="1" applyBorder="1"/>
    <xf numFmtId="182" fontId="51" fillId="0" borderId="88" xfId="206" applyNumberFormat="1" applyFont="1" applyFill="1" applyBorder="1" applyAlignment="1">
      <alignment horizontal="center" vertical="top" wrapText="1"/>
    </xf>
    <xf numFmtId="182" fontId="51" fillId="0" borderId="88" xfId="206" applyNumberFormat="1" applyFont="1" applyFill="1" applyBorder="1" applyAlignment="1">
      <alignment horizontal="center" vertical="top"/>
    </xf>
    <xf numFmtId="182" fontId="51" fillId="0" borderId="89" xfId="206" applyNumberFormat="1" applyFont="1" applyFill="1" applyBorder="1" applyAlignment="1">
      <alignment horizontal="center" vertical="top" wrapText="1"/>
    </xf>
    <xf numFmtId="0" fontId="43" fillId="16" borderId="78" xfId="208" applyFont="1" applyFill="1" applyBorder="1" applyAlignment="1">
      <alignment vertical="center"/>
    </xf>
    <xf numFmtId="0" fontId="43" fillId="0" borderId="0" xfId="203" applyFont="1" applyBorder="1" applyAlignment="1">
      <alignment horizontal="left" indent="2"/>
    </xf>
    <xf numFmtId="0" fontId="42" fillId="0" borderId="0" xfId="203" applyFont="1" applyBorder="1" applyAlignment="1">
      <alignment horizontal="center"/>
    </xf>
    <xf numFmtId="9" fontId="42" fillId="0" borderId="0" xfId="207" applyFont="1" applyBorder="1" applyAlignment="1">
      <alignment horizontal="center"/>
    </xf>
    <xf numFmtId="9" fontId="43" fillId="0" borderId="0" xfId="207" applyNumberFormat="1" applyFont="1" applyBorder="1" applyAlignment="1">
      <alignment horizontal="center"/>
    </xf>
    <xf numFmtId="0" fontId="43" fillId="0" borderId="0" xfId="203" applyFont="1" applyBorder="1" applyAlignment="1">
      <alignment horizontal="left" vertical="center" indent="9"/>
    </xf>
    <xf numFmtId="182" fontId="42" fillId="0" borderId="0" xfId="206" applyNumberFormat="1" applyFont="1" applyFill="1" applyBorder="1" applyAlignment="1">
      <alignment horizontal="center"/>
    </xf>
    <xf numFmtId="181" fontId="42" fillId="0" borderId="0" xfId="206" applyFont="1" applyFill="1" applyBorder="1" applyAlignment="1">
      <alignment horizontal="center"/>
    </xf>
    <xf numFmtId="183" fontId="47" fillId="0" borderId="0" xfId="204" applyNumberFormat="1" applyFont="1" applyFill="1" applyBorder="1" applyAlignment="1" applyProtection="1">
      <alignment horizontal="center" vertical="center" wrapText="1"/>
      <protection hidden="1"/>
    </xf>
    <xf numFmtId="183" fontId="47" fillId="0" borderId="0" xfId="204" applyNumberFormat="1" applyFont="1" applyFill="1" applyBorder="1" applyAlignment="1" applyProtection="1">
      <alignment horizontal="center" vertical="center" wrapText="1"/>
    </xf>
    <xf numFmtId="182" fontId="43" fillId="0" borderId="6" xfId="206" applyNumberFormat="1" applyFont="1" applyFill="1" applyBorder="1" applyAlignment="1">
      <alignment horizontal="center" vertical="center" wrapText="1"/>
    </xf>
    <xf numFmtId="10" fontId="43" fillId="0" borderId="6" xfId="203" applyNumberFormat="1" applyFont="1" applyFill="1" applyBorder="1" applyAlignment="1">
      <alignment horizontal="center" vertical="center" wrapText="1"/>
    </xf>
    <xf numFmtId="0" fontId="46" fillId="0" borderId="0" xfId="203" applyFont="1" applyAlignment="1">
      <alignment vertical="center"/>
    </xf>
    <xf numFmtId="0" fontId="42" fillId="0" borderId="0" xfId="203" applyFont="1" applyBorder="1" applyAlignment="1">
      <alignment vertical="center"/>
    </xf>
    <xf numFmtId="0" fontId="46" fillId="0" borderId="0" xfId="203" applyFont="1" applyBorder="1" applyAlignment="1">
      <alignment vertical="center"/>
    </xf>
    <xf numFmtId="0" fontId="42" fillId="0" borderId="59" xfId="203" applyFont="1" applyBorder="1"/>
    <xf numFmtId="0" fontId="42" fillId="0" borderId="67" xfId="203" applyFont="1" applyBorder="1"/>
    <xf numFmtId="0" fontId="55" fillId="0" borderId="0" xfId="203" applyFont="1" applyBorder="1"/>
    <xf numFmtId="0" fontId="42" fillId="0" borderId="58" xfId="203" applyFont="1" applyBorder="1"/>
    <xf numFmtId="0" fontId="42" fillId="0" borderId="4" xfId="203" applyFont="1" applyBorder="1"/>
    <xf numFmtId="0" fontId="46" fillId="0" borderId="15" xfId="203" applyFont="1" applyBorder="1"/>
    <xf numFmtId="181" fontId="46" fillId="0" borderId="67" xfId="206" applyFont="1" applyBorder="1"/>
    <xf numFmtId="0" fontId="48" fillId="0" borderId="67" xfId="203" applyFont="1" applyBorder="1"/>
    <xf numFmtId="0" fontId="48" fillId="0" borderId="44" xfId="203" applyFont="1" applyBorder="1"/>
    <xf numFmtId="0" fontId="48" fillId="0" borderId="0" xfId="203" applyFont="1"/>
    <xf numFmtId="0" fontId="46" fillId="0" borderId="65" xfId="203" applyFont="1" applyBorder="1" applyAlignment="1"/>
    <xf numFmtId="0" fontId="46" fillId="0" borderId="0" xfId="203" applyFont="1" applyBorder="1" applyAlignment="1">
      <alignment wrapText="1"/>
    </xf>
    <xf numFmtId="181" fontId="46" fillId="0" borderId="0" xfId="206" applyFont="1" applyBorder="1"/>
    <xf numFmtId="0" fontId="48" fillId="0" borderId="58" xfId="203" applyFont="1" applyBorder="1"/>
    <xf numFmtId="0" fontId="56" fillId="0" borderId="65" xfId="202" applyFont="1" applyFill="1" applyBorder="1" applyAlignment="1"/>
    <xf numFmtId="0" fontId="57" fillId="0" borderId="0" xfId="202" applyFont="1" applyFill="1" applyBorder="1" applyAlignment="1"/>
    <xf numFmtId="0" fontId="58" fillId="0" borderId="0" xfId="202" applyFont="1" applyFill="1" applyBorder="1"/>
    <xf numFmtId="181" fontId="46" fillId="0" borderId="0" xfId="206" applyFont="1" applyFill="1" applyBorder="1"/>
    <xf numFmtId="0" fontId="46" fillId="0" borderId="0" xfId="203" applyFont="1" applyFill="1" applyBorder="1"/>
    <xf numFmtId="0" fontId="48" fillId="0" borderId="0" xfId="203" applyFont="1" applyFill="1"/>
    <xf numFmtId="0" fontId="57" fillId="0" borderId="65" xfId="202" applyFont="1" applyFill="1" applyBorder="1" applyAlignment="1"/>
    <xf numFmtId="0" fontId="59" fillId="0" borderId="0" xfId="202" applyFont="1" applyFill="1" applyBorder="1"/>
    <xf numFmtId="0" fontId="48" fillId="0" borderId="0" xfId="203" applyFont="1" applyFill="1" applyBorder="1"/>
    <xf numFmtId="0" fontId="57" fillId="0" borderId="0" xfId="202" applyFont="1" applyFill="1" applyBorder="1" applyAlignment="1">
      <alignment wrapText="1"/>
    </xf>
    <xf numFmtId="0" fontId="58" fillId="0" borderId="58" xfId="202" applyFont="1" applyFill="1" applyBorder="1"/>
    <xf numFmtId="0" fontId="57" fillId="0" borderId="3" xfId="202" applyFont="1" applyFill="1" applyBorder="1" applyAlignment="1"/>
    <xf numFmtId="0" fontId="57" fillId="0" borderId="4" xfId="202" applyFont="1" applyFill="1" applyBorder="1" applyAlignment="1"/>
    <xf numFmtId="0" fontId="60" fillId="0" borderId="0" xfId="202" applyFont="1" applyFill="1" applyBorder="1" applyAlignment="1">
      <alignment horizontal="left" wrapText="1"/>
    </xf>
    <xf numFmtId="0" fontId="57" fillId="0" borderId="4" xfId="202" applyFont="1" applyFill="1" applyBorder="1" applyAlignment="1">
      <alignment wrapText="1"/>
    </xf>
    <xf numFmtId="0" fontId="60" fillId="0" borderId="58" xfId="202" applyFont="1" applyFill="1" applyBorder="1" applyAlignment="1">
      <alignment horizontal="left" wrapText="1"/>
    </xf>
    <xf numFmtId="0" fontId="57" fillId="0" borderId="59" xfId="202" applyFont="1" applyFill="1" applyBorder="1" applyAlignment="1"/>
    <xf numFmtId="0" fontId="57" fillId="0" borderId="67" xfId="202" applyFont="1" applyFill="1" applyBorder="1" applyAlignment="1"/>
    <xf numFmtId="0" fontId="61" fillId="0" borderId="0" xfId="202" applyFont="1" applyFill="1" applyBorder="1"/>
    <xf numFmtId="0" fontId="57" fillId="0" borderId="67" xfId="202" applyFont="1" applyFill="1" applyBorder="1" applyAlignment="1">
      <alignment wrapText="1"/>
    </xf>
    <xf numFmtId="0" fontId="57" fillId="0" borderId="0" xfId="202" applyFont="1" applyFill="1" applyBorder="1" applyAlignment="1">
      <alignment horizontal="center" wrapText="1"/>
    </xf>
    <xf numFmtId="0" fontId="57" fillId="0" borderId="58" xfId="202" applyFont="1" applyFill="1" applyBorder="1" applyAlignment="1">
      <alignment horizontal="center" wrapText="1"/>
    </xf>
    <xf numFmtId="0" fontId="48" fillId="0" borderId="65" xfId="203" applyFont="1" applyFill="1" applyBorder="1"/>
    <xf numFmtId="0" fontId="46" fillId="0" borderId="0" xfId="203" applyFont="1" applyFill="1" applyBorder="1" applyAlignment="1">
      <alignment wrapText="1"/>
    </xf>
    <xf numFmtId="0" fontId="44" fillId="0" borderId="0" xfId="202" applyFont="1" applyFill="1" applyBorder="1" applyAlignment="1">
      <alignment vertical="center" wrapText="1"/>
    </xf>
    <xf numFmtId="0" fontId="44" fillId="0" borderId="58" xfId="202" applyFont="1" applyFill="1" applyBorder="1" applyAlignment="1">
      <alignment vertical="center" wrapText="1"/>
    </xf>
    <xf numFmtId="0" fontId="44" fillId="0" borderId="65" xfId="202" applyFont="1" applyFill="1" applyBorder="1" applyAlignment="1">
      <alignment vertical="center" wrapText="1"/>
    </xf>
    <xf numFmtId="0" fontId="44" fillId="0" borderId="0" xfId="202" applyFont="1" applyFill="1" applyBorder="1" applyAlignment="1"/>
    <xf numFmtId="0" fontId="48" fillId="0" borderId="58" xfId="203" applyFont="1" applyFill="1" applyBorder="1"/>
    <xf numFmtId="0" fontId="44" fillId="0" borderId="65" xfId="202" applyFont="1" applyFill="1" applyBorder="1" applyAlignment="1"/>
    <xf numFmtId="0" fontId="46" fillId="0" borderId="65" xfId="203" applyFont="1" applyFill="1" applyBorder="1"/>
    <xf numFmtId="0" fontId="44" fillId="0" borderId="0" xfId="202" applyFont="1" applyFill="1" applyBorder="1" applyAlignment="1">
      <alignment wrapText="1"/>
    </xf>
    <xf numFmtId="0" fontId="54" fillId="0" borderId="0" xfId="202" applyFont="1" applyFill="1" applyBorder="1"/>
    <xf numFmtId="0" fontId="44" fillId="0" borderId="3" xfId="202" applyFont="1" applyFill="1" applyBorder="1" applyAlignment="1"/>
    <xf numFmtId="0" fontId="46" fillId="0" borderId="4" xfId="203" applyFont="1" applyFill="1" applyBorder="1" applyAlignment="1">
      <alignment wrapText="1"/>
    </xf>
    <xf numFmtId="0" fontId="46" fillId="0" borderId="4" xfId="203" applyFont="1" applyFill="1" applyBorder="1"/>
    <xf numFmtId="181" fontId="46" fillId="0" borderId="4" xfId="206" applyFont="1" applyFill="1" applyBorder="1"/>
    <xf numFmtId="0" fontId="48" fillId="0" borderId="4" xfId="203" applyFont="1" applyFill="1" applyBorder="1"/>
    <xf numFmtId="0" fontId="48" fillId="0" borderId="15" xfId="203" applyFont="1" applyFill="1" applyBorder="1"/>
    <xf numFmtId="0" fontId="46" fillId="0" borderId="67" xfId="203" applyFont="1" applyFill="1" applyBorder="1"/>
    <xf numFmtId="0" fontId="48" fillId="0" borderId="67" xfId="203" applyFont="1" applyFill="1" applyBorder="1"/>
    <xf numFmtId="0" fontId="48" fillId="0" borderId="44" xfId="203" applyFont="1" applyFill="1" applyBorder="1"/>
    <xf numFmtId="0" fontId="53" fillId="0" borderId="0" xfId="203" applyFont="1" applyFill="1" applyBorder="1" applyAlignment="1">
      <alignment vertical="top"/>
    </xf>
    <xf numFmtId="0" fontId="42" fillId="0" borderId="0" xfId="203" applyFont="1" applyFill="1" applyBorder="1"/>
    <xf numFmtId="0" fontId="48" fillId="16" borderId="0" xfId="202" applyFont="1" applyFill="1" applyBorder="1" applyAlignment="1">
      <alignment vertical="center" wrapText="1"/>
    </xf>
    <xf numFmtId="0" fontId="42" fillId="0" borderId="0" xfId="203" applyFont="1"/>
    <xf numFmtId="0" fontId="63" fillId="0" borderId="65" xfId="202" applyFont="1" applyBorder="1" applyAlignment="1">
      <alignment horizontal="left"/>
    </xf>
    <xf numFmtId="0" fontId="42" fillId="0" borderId="0" xfId="203" applyFont="1" applyBorder="1" applyAlignment="1">
      <alignment horizontal="left"/>
    </xf>
    <xf numFmtId="0" fontId="64" fillId="0" borderId="0" xfId="203" applyFont="1" applyBorder="1" applyAlignment="1">
      <alignment horizontal="center" vertical="center"/>
    </xf>
    <xf numFmtId="49" fontId="65" fillId="16" borderId="0" xfId="1" applyNumberFormat="1" applyFont="1" applyFill="1" applyBorder="1" applyAlignment="1">
      <alignment horizontal="center" vertical="center"/>
    </xf>
    <xf numFmtId="14" fontId="65" fillId="16" borderId="0" xfId="1" applyNumberFormat="1" applyFont="1" applyFill="1" applyBorder="1" applyAlignment="1">
      <alignment horizontal="center" vertical="center"/>
    </xf>
    <xf numFmtId="0" fontId="42" fillId="16" borderId="0" xfId="202" applyFont="1" applyFill="1" applyBorder="1"/>
    <xf numFmtId="0" fontId="65" fillId="0" borderId="0" xfId="202" applyFont="1" applyBorder="1" applyAlignment="1">
      <alignment horizontal="center" vertical="center"/>
    </xf>
    <xf numFmtId="0" fontId="42" fillId="16" borderId="65" xfId="202" applyFont="1" applyFill="1" applyBorder="1" applyAlignment="1">
      <alignment horizontal="left" vertical="center" wrapText="1"/>
    </xf>
    <xf numFmtId="0" fontId="42" fillId="16" borderId="0" xfId="202" applyFont="1" applyFill="1" applyBorder="1" applyAlignment="1">
      <alignment horizontal="left" vertical="center" wrapText="1"/>
    </xf>
    <xf numFmtId="186" fontId="0" fillId="0" borderId="0" xfId="0" applyNumberFormat="1"/>
    <xf numFmtId="166" fontId="51" fillId="0" borderId="88" xfId="195" applyFont="1" applyFill="1" applyBorder="1" applyAlignment="1">
      <alignment horizontal="center" vertical="top" wrapText="1"/>
    </xf>
    <xf numFmtId="0" fontId="51" fillId="0" borderId="78" xfId="203" applyFont="1" applyFill="1" applyBorder="1" applyAlignment="1">
      <alignment horizontal="left" vertical="top" wrapText="1"/>
    </xf>
    <xf numFmtId="0" fontId="50" fillId="0" borderId="78" xfId="203" applyFont="1" applyFill="1" applyBorder="1" applyAlignment="1">
      <alignment horizontal="center" vertical="top" wrapText="1"/>
    </xf>
    <xf numFmtId="182" fontId="50" fillId="0" borderId="78" xfId="206" applyNumberFormat="1" applyFont="1" applyFill="1" applyBorder="1" applyAlignment="1">
      <alignment horizontal="center" vertical="top" wrapText="1"/>
    </xf>
    <xf numFmtId="182" fontId="50" fillId="0" borderId="78" xfId="206" applyNumberFormat="1" applyFont="1" applyFill="1" applyBorder="1" applyAlignment="1">
      <alignment horizontal="center" vertical="top"/>
    </xf>
    <xf numFmtId="0" fontId="50" fillId="0" borderId="77" xfId="203" applyFont="1" applyFill="1" applyBorder="1" applyAlignment="1">
      <alignment horizontal="center" vertical="top"/>
    </xf>
    <xf numFmtId="0" fontId="50" fillId="0" borderId="78" xfId="203" applyFont="1" applyFill="1" applyBorder="1" applyAlignment="1">
      <alignment horizontal="left" vertical="top" wrapText="1"/>
    </xf>
    <xf numFmtId="181" fontId="50" fillId="0" borderId="78" xfId="206" applyNumberFormat="1" applyFont="1" applyFill="1" applyBorder="1" applyAlignment="1">
      <alignment vertical="center" wrapText="1"/>
    </xf>
    <xf numFmtId="185" fontId="50" fillId="0" borderId="78" xfId="206" applyNumberFormat="1" applyFont="1" applyFill="1" applyBorder="1" applyAlignment="1">
      <alignment wrapText="1"/>
    </xf>
    <xf numFmtId="181" fontId="50" fillId="0" borderId="78" xfId="206" applyNumberFormat="1" applyFont="1" applyFill="1" applyBorder="1" applyAlignment="1">
      <alignment horizontal="center" vertical="top" wrapText="1"/>
    </xf>
    <xf numFmtId="181" fontId="50" fillId="0" borderId="74" xfId="206" applyNumberFormat="1" applyFont="1" applyFill="1" applyBorder="1" applyAlignment="1">
      <alignment horizontal="center" vertical="top"/>
    </xf>
    <xf numFmtId="166" fontId="50" fillId="0" borderId="74" xfId="195" applyFont="1" applyFill="1" applyBorder="1" applyAlignment="1">
      <alignment horizontal="center" vertical="top"/>
    </xf>
    <xf numFmtId="181" fontId="50" fillId="0" borderId="78" xfId="206" applyNumberFormat="1" applyFont="1" applyFill="1" applyBorder="1" applyAlignment="1">
      <alignment wrapText="1"/>
    </xf>
    <xf numFmtId="187" fontId="50" fillId="0" borderId="77" xfId="203" applyNumberFormat="1" applyFont="1" applyFill="1" applyBorder="1" applyAlignment="1">
      <alignment horizontal="center" vertical="top"/>
    </xf>
    <xf numFmtId="2" fontId="50" fillId="0" borderId="77" xfId="203" applyNumberFormat="1" applyFont="1" applyFill="1" applyBorder="1" applyAlignment="1">
      <alignment horizontal="center" vertical="top"/>
    </xf>
    <xf numFmtId="0" fontId="51" fillId="0" borderId="78" xfId="203" applyFont="1" applyFill="1" applyBorder="1" applyAlignment="1">
      <alignment horizontal="center" vertical="top" wrapText="1"/>
    </xf>
    <xf numFmtId="0" fontId="43" fillId="0" borderId="2" xfId="203" applyFont="1" applyFill="1" applyBorder="1" applyAlignment="1">
      <alignment vertical="center"/>
    </xf>
    <xf numFmtId="0" fontId="43" fillId="0" borderId="34" xfId="203" applyFont="1" applyFill="1" applyBorder="1" applyAlignment="1">
      <alignment vertical="center"/>
    </xf>
    <xf numFmtId="0" fontId="43" fillId="0" borderId="79" xfId="203" applyFont="1" applyFill="1" applyBorder="1" applyAlignment="1">
      <alignment horizontal="center"/>
    </xf>
    <xf numFmtId="181" fontId="51" fillId="0" borderId="80" xfId="206" applyNumberFormat="1" applyFont="1" applyFill="1" applyBorder="1" applyAlignment="1">
      <alignment wrapText="1"/>
    </xf>
    <xf numFmtId="182" fontId="51" fillId="0" borderId="80" xfId="206" applyNumberFormat="1" applyFont="1" applyFill="1" applyBorder="1" applyAlignment="1">
      <alignment horizontal="center" vertical="top"/>
    </xf>
    <xf numFmtId="182" fontId="51" fillId="0" borderId="80" xfId="206" applyNumberFormat="1" applyFont="1" applyFill="1" applyBorder="1" applyAlignment="1">
      <alignment horizontal="center" vertical="top" wrapText="1"/>
    </xf>
    <xf numFmtId="181" fontId="51" fillId="0" borderId="80" xfId="206" applyNumberFormat="1" applyFont="1" applyFill="1" applyBorder="1" applyAlignment="1">
      <alignment horizontal="center" vertical="top"/>
    </xf>
    <xf numFmtId="166" fontId="51" fillId="0" borderId="80" xfId="195" applyFont="1" applyFill="1" applyBorder="1" applyAlignment="1">
      <alignment horizontal="center" vertical="top" wrapText="1"/>
    </xf>
    <xf numFmtId="182" fontId="51" fillId="0" borderId="81" xfId="206" applyNumberFormat="1" applyFont="1" applyFill="1" applyBorder="1" applyAlignment="1">
      <alignment horizontal="center" vertical="top" wrapText="1"/>
    </xf>
    <xf numFmtId="0" fontId="43" fillId="0" borderId="82" xfId="203" applyFont="1" applyFill="1" applyBorder="1" applyAlignment="1">
      <alignment vertical="center"/>
    </xf>
    <xf numFmtId="0" fontId="43" fillId="0" borderId="68" xfId="203" applyFont="1" applyFill="1" applyBorder="1" applyAlignment="1">
      <alignment vertical="center"/>
    </xf>
    <xf numFmtId="0" fontId="43" fillId="0" borderId="75" xfId="203" applyFont="1" applyFill="1" applyBorder="1" applyAlignment="1">
      <alignment horizontal="center"/>
    </xf>
    <xf numFmtId="181" fontId="51" fillId="0" borderId="74" xfId="206" applyNumberFormat="1" applyFont="1" applyFill="1" applyBorder="1" applyAlignment="1">
      <alignment wrapText="1"/>
    </xf>
    <xf numFmtId="182" fontId="51" fillId="0" borderId="74" xfId="206" applyNumberFormat="1" applyFont="1" applyFill="1" applyBorder="1" applyAlignment="1">
      <alignment horizontal="center" vertical="top"/>
    </xf>
    <xf numFmtId="182" fontId="51" fillId="0" borderId="74" xfId="206" applyNumberFormat="1" applyFont="1" applyFill="1" applyBorder="1" applyAlignment="1">
      <alignment horizontal="center" vertical="top" wrapText="1"/>
    </xf>
    <xf numFmtId="181" fontId="51" fillId="0" borderId="74" xfId="206" applyNumberFormat="1" applyFont="1" applyFill="1" applyBorder="1" applyAlignment="1">
      <alignment horizontal="center" vertical="top"/>
    </xf>
    <xf numFmtId="166" fontId="51" fillId="0" borderId="74" xfId="195" applyFont="1" applyFill="1" applyBorder="1" applyAlignment="1">
      <alignment horizontal="center" vertical="top" wrapText="1"/>
    </xf>
    <xf numFmtId="182" fontId="51" fillId="0" borderId="76" xfId="206" applyNumberFormat="1" applyFont="1" applyFill="1" applyBorder="1" applyAlignment="1">
      <alignment horizontal="center" vertical="top" wrapText="1"/>
    </xf>
    <xf numFmtId="0" fontId="43" fillId="0" borderId="83" xfId="203" applyFont="1" applyFill="1" applyBorder="1" applyAlignment="1">
      <alignment vertical="center"/>
    </xf>
    <xf numFmtId="0" fontId="51" fillId="0" borderId="84" xfId="203" applyFont="1" applyFill="1" applyBorder="1" applyAlignment="1">
      <alignment horizontal="left" vertical="center" wrapText="1"/>
    </xf>
    <xf numFmtId="10" fontId="43" fillId="0" borderId="78" xfId="207" applyNumberFormat="1" applyFont="1" applyFill="1" applyBorder="1" applyAlignment="1">
      <alignment horizontal="center"/>
    </xf>
    <xf numFmtId="181" fontId="50" fillId="0" borderId="84" xfId="206" applyNumberFormat="1" applyFont="1" applyFill="1" applyBorder="1" applyAlignment="1">
      <alignment wrapText="1"/>
    </xf>
    <xf numFmtId="182" fontId="50" fillId="0" borderId="84" xfId="206" applyNumberFormat="1" applyFont="1" applyFill="1" applyBorder="1" applyAlignment="1">
      <alignment horizontal="center" vertical="top"/>
    </xf>
    <xf numFmtId="182" fontId="50" fillId="0" borderId="84" xfId="206" applyNumberFormat="1" applyFont="1" applyFill="1" applyBorder="1" applyAlignment="1">
      <alignment horizontal="center" vertical="top" wrapText="1"/>
    </xf>
    <xf numFmtId="181" fontId="50" fillId="0" borderId="84" xfId="206" applyNumberFormat="1" applyFont="1" applyFill="1" applyBorder="1" applyAlignment="1">
      <alignment horizontal="center" vertical="top"/>
    </xf>
    <xf numFmtId="166" fontId="50" fillId="0" borderId="84" xfId="195" applyFont="1" applyFill="1" applyBorder="1" applyAlignment="1">
      <alignment horizontal="center" vertical="top" wrapText="1"/>
    </xf>
    <xf numFmtId="182" fontId="50" fillId="0" borderId="85" xfId="206" applyNumberFormat="1" applyFont="1" applyFill="1" applyBorder="1" applyAlignment="1">
      <alignment horizontal="center" vertical="top" wrapText="1"/>
    </xf>
    <xf numFmtId="9" fontId="43" fillId="0" borderId="78" xfId="207" applyFont="1" applyFill="1" applyBorder="1" applyAlignment="1">
      <alignment horizontal="center"/>
    </xf>
    <xf numFmtId="181" fontId="51" fillId="0" borderId="88" xfId="206" applyNumberFormat="1" applyFont="1" applyFill="1" applyBorder="1" applyAlignment="1">
      <alignment wrapText="1"/>
    </xf>
    <xf numFmtId="181" fontId="51" fillId="0" borderId="88" xfId="206" applyNumberFormat="1" applyFont="1" applyFill="1" applyBorder="1" applyAlignment="1">
      <alignment horizontal="center" vertical="top"/>
    </xf>
    <xf numFmtId="0" fontId="43" fillId="0" borderId="59" xfId="203" applyFont="1" applyBorder="1" applyAlignment="1">
      <alignment vertical="center"/>
    </xf>
    <xf numFmtId="0" fontId="43" fillId="0" borderId="0" xfId="203" applyFont="1" applyBorder="1" applyAlignment="1">
      <alignment vertical="center"/>
    </xf>
    <xf numFmtId="181" fontId="50" fillId="0" borderId="0" xfId="206" applyFont="1" applyFill="1" applyBorder="1" applyAlignment="1">
      <alignment horizontal="center" vertical="top" wrapText="1"/>
    </xf>
    <xf numFmtId="181" fontId="50" fillId="0" borderId="0" xfId="206" applyFont="1" applyFill="1" applyBorder="1" applyAlignment="1">
      <alignment horizontal="center" vertical="top"/>
    </xf>
    <xf numFmtId="181" fontId="50" fillId="0" borderId="44" xfId="206" applyFont="1" applyFill="1" applyBorder="1" applyAlignment="1">
      <alignment horizontal="center" vertical="top" wrapText="1"/>
    </xf>
    <xf numFmtId="181" fontId="50" fillId="0" borderId="58" xfId="206" applyFont="1" applyFill="1" applyBorder="1" applyAlignment="1">
      <alignment horizontal="center" vertical="top" wrapText="1"/>
    </xf>
    <xf numFmtId="0" fontId="43" fillId="0" borderId="38" xfId="203" applyFont="1" applyFill="1" applyBorder="1" applyAlignment="1">
      <alignment horizontal="center" vertical="center" wrapText="1"/>
    </xf>
    <xf numFmtId="0" fontId="43" fillId="0" borderId="0" xfId="203" applyFont="1" applyFill="1" applyBorder="1" applyAlignment="1">
      <alignment horizontal="center" vertical="center" wrapText="1"/>
    </xf>
    <xf numFmtId="0" fontId="43" fillId="0" borderId="90" xfId="208" applyFont="1" applyFill="1" applyBorder="1" applyAlignment="1">
      <alignment horizontal="center" vertical="center" wrapText="1"/>
    </xf>
    <xf numFmtId="0" fontId="42" fillId="0" borderId="91" xfId="208" quotePrefix="1" applyFont="1" applyFill="1" applyBorder="1" applyAlignment="1">
      <alignment horizontal="left" vertical="center" wrapText="1"/>
    </xf>
    <xf numFmtId="184" fontId="42" fillId="16" borderId="91" xfId="208" applyNumberFormat="1" applyFont="1" applyFill="1" applyBorder="1" applyAlignment="1">
      <alignment horizontal="center" vertical="center" wrapText="1"/>
    </xf>
    <xf numFmtId="166" fontId="42" fillId="0" borderId="91" xfId="195" applyFont="1" applyFill="1" applyBorder="1" applyAlignment="1">
      <alignment horizontal="center" vertical="center" wrapText="1"/>
    </xf>
    <xf numFmtId="10" fontId="42" fillId="0" borderId="91" xfId="207" applyNumberFormat="1" applyFont="1" applyFill="1" applyBorder="1" applyAlignment="1">
      <alignment horizontal="center" vertical="center" wrapText="1"/>
    </xf>
    <xf numFmtId="182" fontId="42" fillId="0" borderId="91" xfId="206" applyNumberFormat="1" applyFont="1" applyFill="1" applyBorder="1" applyAlignment="1" applyProtection="1">
      <alignment horizontal="center" vertical="center" wrapText="1"/>
    </xf>
    <xf numFmtId="181" fontId="42" fillId="0" borderId="91" xfId="206" applyNumberFormat="1" applyFont="1" applyFill="1" applyBorder="1" applyAlignment="1" applyProtection="1">
      <alignment horizontal="center" vertical="center" wrapText="1"/>
    </xf>
    <xf numFmtId="10" fontId="42" fillId="0" borderId="92" xfId="207" applyNumberFormat="1" applyFont="1" applyFill="1" applyBorder="1" applyAlignment="1">
      <alignment horizontal="center" vertical="center" wrapText="1"/>
    </xf>
    <xf numFmtId="183" fontId="43" fillId="0" borderId="0" xfId="204" applyNumberFormat="1" applyFont="1" applyFill="1" applyBorder="1" applyAlignment="1" applyProtection="1">
      <alignment horizontal="center" vertical="center" wrapText="1"/>
    </xf>
    <xf numFmtId="183" fontId="43" fillId="0" borderId="0" xfId="204" applyNumberFormat="1" applyFont="1" applyFill="1" applyBorder="1" applyAlignment="1">
      <alignment horizontal="center" vertical="center" wrapText="1"/>
    </xf>
    <xf numFmtId="0" fontId="42" fillId="0" borderId="58" xfId="203" applyFont="1" applyBorder="1" applyAlignment="1">
      <alignment vertical="center"/>
    </xf>
    <xf numFmtId="0" fontId="53" fillId="0" borderId="0" xfId="203" applyFont="1" applyBorder="1" applyAlignment="1">
      <alignment horizontal="right"/>
    </xf>
    <xf numFmtId="0" fontId="53" fillId="28" borderId="0" xfId="203" applyFont="1" applyFill="1" applyBorder="1"/>
    <xf numFmtId="0" fontId="52" fillId="0" borderId="0" xfId="203" applyFont="1" applyBorder="1"/>
    <xf numFmtId="0" fontId="52" fillId="0" borderId="58" xfId="203" applyFont="1" applyBorder="1"/>
    <xf numFmtId="181" fontId="42" fillId="0" borderId="91" xfId="206" applyNumberFormat="1" applyFont="1" applyFill="1" applyBorder="1" applyAlignment="1" applyProtection="1">
      <alignment horizontal="center" vertical="center" wrapText="1"/>
      <protection hidden="1"/>
    </xf>
    <xf numFmtId="181" fontId="43" fillId="0" borderId="6" xfId="206" applyNumberFormat="1" applyFont="1" applyFill="1" applyBorder="1" applyAlignment="1">
      <alignment horizontal="center" vertical="center" wrapText="1"/>
    </xf>
    <xf numFmtId="0" fontId="43" fillId="0" borderId="78" xfId="208" applyFont="1" applyFill="1" applyBorder="1" applyAlignment="1">
      <alignment vertical="center"/>
    </xf>
    <xf numFmtId="166" fontId="43" fillId="0" borderId="6" xfId="195" applyFont="1" applyFill="1" applyBorder="1" applyAlignment="1">
      <alignment horizontal="center" vertical="center" wrapText="1"/>
    </xf>
    <xf numFmtId="166" fontId="50" fillId="0" borderId="74" xfId="195" applyFont="1" applyFill="1" applyBorder="1" applyAlignment="1">
      <alignment wrapText="1"/>
    </xf>
    <xf numFmtId="166" fontId="51" fillId="0" borderId="80" xfId="195" applyFont="1" applyFill="1" applyBorder="1" applyAlignment="1">
      <alignment wrapText="1"/>
    </xf>
    <xf numFmtId="166" fontId="51" fillId="0" borderId="74" xfId="195" applyFont="1" applyFill="1" applyBorder="1" applyAlignment="1">
      <alignment wrapText="1"/>
    </xf>
    <xf numFmtId="166" fontId="50" fillId="0" borderId="84" xfId="195" applyFont="1" applyFill="1" applyBorder="1" applyAlignment="1">
      <alignment wrapText="1"/>
    </xf>
    <xf numFmtId="166" fontId="51" fillId="0" borderId="88" xfId="195" applyFont="1" applyFill="1" applyBorder="1" applyAlignment="1">
      <alignment wrapText="1"/>
    </xf>
    <xf numFmtId="188" fontId="0" fillId="0" borderId="0" xfId="0" applyNumberFormat="1" applyAlignment="1">
      <alignment vertical="top"/>
    </xf>
    <xf numFmtId="0" fontId="66" fillId="0" borderId="0" xfId="0" applyFont="1"/>
    <xf numFmtId="190" fontId="66" fillId="0" borderId="0" xfId="0" applyNumberFormat="1" applyFont="1"/>
    <xf numFmtId="191" fontId="67" fillId="16" borderId="0" xfId="211" applyNumberFormat="1" applyFont="1" applyFill="1"/>
    <xf numFmtId="0" fontId="68" fillId="0" borderId="0" xfId="0" applyFont="1"/>
    <xf numFmtId="191" fontId="67" fillId="0" borderId="0" xfId="211" applyNumberFormat="1" applyFont="1"/>
    <xf numFmtId="191" fontId="70" fillId="16" borderId="0" xfId="211" applyNumberFormat="1" applyFont="1" applyFill="1" applyAlignment="1">
      <alignment horizontal="center"/>
    </xf>
    <xf numFmtId="0" fontId="71" fillId="0" borderId="0" xfId="0" applyFont="1"/>
    <xf numFmtId="0" fontId="66" fillId="0" borderId="0" xfId="0" applyNumberFormat="1" applyFont="1" applyAlignment="1"/>
    <xf numFmtId="190" fontId="71" fillId="0" borderId="0" xfId="0" applyNumberFormat="1" applyFont="1"/>
    <xf numFmtId="191" fontId="71" fillId="0" borderId="0" xfId="211" applyNumberFormat="1" applyFont="1"/>
    <xf numFmtId="0" fontId="72" fillId="0" borderId="0" xfId="0" applyFont="1"/>
    <xf numFmtId="0" fontId="73" fillId="0" borderId="0" xfId="0" applyFont="1"/>
    <xf numFmtId="0" fontId="73" fillId="0" borderId="0" xfId="0" applyFont="1" applyAlignment="1"/>
    <xf numFmtId="0" fontId="71" fillId="0" borderId="0" xfId="0" applyFont="1" applyAlignment="1"/>
    <xf numFmtId="190" fontId="66" fillId="0" borderId="0" xfId="0" applyNumberFormat="1" applyFont="1" applyAlignment="1">
      <alignment horizontal="right"/>
    </xf>
    <xf numFmtId="191" fontId="69" fillId="0" borderId="0" xfId="211" applyNumberFormat="1" applyFont="1" applyAlignment="1">
      <alignment horizontal="left"/>
    </xf>
    <xf numFmtId="0" fontId="66" fillId="0" borderId="0" xfId="0" applyFont="1" applyAlignment="1">
      <alignment vertical="top"/>
    </xf>
    <xf numFmtId="0" fontId="73" fillId="0" borderId="0" xfId="0" applyNumberFormat="1" applyFont="1" applyAlignment="1"/>
    <xf numFmtId="0" fontId="66" fillId="0" borderId="0" xfId="0" applyFont="1" applyBorder="1" applyAlignment="1"/>
    <xf numFmtId="0" fontId="66" fillId="0" borderId="0" xfId="0" applyFont="1" applyBorder="1" applyAlignment="1">
      <alignment vertical="top"/>
    </xf>
    <xf numFmtId="0" fontId="66" fillId="0" borderId="0" xfId="211" applyNumberFormat="1" applyFont="1" applyBorder="1" applyAlignment="1">
      <alignment horizontal="right" vertical="top"/>
    </xf>
    <xf numFmtId="191" fontId="67" fillId="0" borderId="0" xfId="211" applyNumberFormat="1" applyFont="1" applyBorder="1"/>
    <xf numFmtId="4" fontId="74" fillId="0" borderId="0" xfId="0" applyNumberFormat="1" applyFont="1"/>
    <xf numFmtId="190" fontId="69" fillId="0" borderId="0" xfId="0" applyNumberFormat="1" applyFont="1" applyBorder="1" applyAlignment="1">
      <alignment horizontal="center" wrapText="1"/>
    </xf>
    <xf numFmtId="191" fontId="73" fillId="0" borderId="0" xfId="211" applyNumberFormat="1" applyFont="1" applyBorder="1"/>
    <xf numFmtId="0" fontId="75" fillId="0" borderId="0" xfId="0" applyFont="1"/>
    <xf numFmtId="190" fontId="66" fillId="0" borderId="0" xfId="0" applyNumberFormat="1" applyFont="1" applyBorder="1" applyAlignment="1"/>
    <xf numFmtId="0" fontId="76" fillId="0" borderId="0" xfId="0" applyFont="1"/>
    <xf numFmtId="191" fontId="77" fillId="0" borderId="0" xfId="211" applyNumberFormat="1" applyFont="1" applyBorder="1"/>
    <xf numFmtId="3" fontId="78" fillId="0" borderId="0" xfId="0" applyNumberFormat="1" applyFont="1" applyBorder="1"/>
    <xf numFmtId="192" fontId="76" fillId="0" borderId="0" xfId="0" applyNumberFormat="1" applyFont="1" applyBorder="1"/>
    <xf numFmtId="4" fontId="79" fillId="0" borderId="0" xfId="0" applyNumberFormat="1" applyFont="1"/>
    <xf numFmtId="191" fontId="73" fillId="0" borderId="0" xfId="211" applyNumberFormat="1" applyFont="1" applyBorder="1" applyAlignment="1"/>
    <xf numFmtId="0" fontId="73" fillId="0" borderId="0" xfId="0" applyFont="1" applyBorder="1" applyAlignment="1">
      <alignment vertical="center" wrapText="1"/>
    </xf>
    <xf numFmtId="0" fontId="80" fillId="0" borderId="0" xfId="0" applyFont="1"/>
    <xf numFmtId="0" fontId="76" fillId="16" borderId="0" xfId="0" applyFont="1" applyFill="1"/>
    <xf numFmtId="0" fontId="73" fillId="0" borderId="0" xfId="0" applyFont="1" applyBorder="1" applyAlignment="1">
      <alignment wrapText="1"/>
    </xf>
    <xf numFmtId="0" fontId="73" fillId="0" borderId="0" xfId="0" applyFont="1" applyBorder="1" applyAlignment="1">
      <alignment horizontal="center"/>
    </xf>
    <xf numFmtId="185" fontId="73" fillId="0" borderId="0" xfId="211" applyNumberFormat="1" applyFont="1" applyBorder="1" applyAlignment="1"/>
    <xf numFmtId="43" fontId="80" fillId="0" borderId="0" xfId="211" applyFont="1"/>
    <xf numFmtId="189" fontId="80" fillId="0" borderId="0" xfId="0" applyNumberFormat="1" applyFont="1"/>
    <xf numFmtId="0" fontId="81" fillId="16" borderId="0" xfId="0" applyFont="1" applyFill="1" applyAlignment="1">
      <alignment wrapText="1"/>
    </xf>
    <xf numFmtId="10" fontId="76" fillId="16" borderId="0" xfId="0" applyNumberFormat="1" applyFont="1" applyFill="1" applyAlignment="1">
      <alignment horizontal="left" wrapText="1"/>
    </xf>
    <xf numFmtId="0" fontId="76" fillId="16" borderId="0" xfId="0" applyFont="1" applyFill="1" applyAlignment="1">
      <alignment wrapText="1"/>
    </xf>
    <xf numFmtId="185" fontId="77" fillId="0" borderId="0" xfId="211" applyNumberFormat="1" applyFont="1" applyBorder="1"/>
    <xf numFmtId="193" fontId="68" fillId="0" borderId="0" xfId="0" applyNumberFormat="1" applyFont="1"/>
    <xf numFmtId="194" fontId="68" fillId="0" borderId="0" xfId="194" applyNumberFormat="1" applyFont="1"/>
    <xf numFmtId="9" fontId="76" fillId="16" borderId="0" xfId="0" applyNumberFormat="1" applyFont="1" applyFill="1" applyAlignment="1">
      <alignment horizontal="left"/>
    </xf>
    <xf numFmtId="0" fontId="82" fillId="16" borderId="0" xfId="0" applyFont="1" applyFill="1"/>
    <xf numFmtId="167" fontId="68" fillId="0" borderId="0" xfId="194" applyFont="1"/>
    <xf numFmtId="0" fontId="81" fillId="16" borderId="0" xfId="0" applyFont="1" applyFill="1" applyAlignment="1">
      <alignment horizontal="left" wrapText="1"/>
    </xf>
    <xf numFmtId="0" fontId="72" fillId="16" borderId="0" xfId="0" applyFont="1" applyFill="1"/>
    <xf numFmtId="0" fontId="81" fillId="0" borderId="0" xfId="0" applyFont="1"/>
    <xf numFmtId="9" fontId="76" fillId="0" borderId="0" xfId="0" applyNumberFormat="1" applyFont="1" applyAlignment="1">
      <alignment horizontal="left"/>
    </xf>
    <xf numFmtId="195" fontId="80" fillId="0" borderId="0" xfId="0" applyNumberFormat="1" applyFont="1"/>
    <xf numFmtId="0" fontId="76" fillId="16" borderId="0" xfId="0" applyFont="1" applyFill="1" applyAlignment="1">
      <alignment horizontal="left" wrapText="1"/>
    </xf>
    <xf numFmtId="191" fontId="80" fillId="0" borderId="0" xfId="0" applyNumberFormat="1" applyFont="1"/>
    <xf numFmtId="0" fontId="76" fillId="16" borderId="0" xfId="0" applyFont="1" applyFill="1" applyAlignment="1">
      <alignment horizontal="justify" wrapText="1"/>
    </xf>
    <xf numFmtId="185" fontId="71" fillId="0" borderId="0" xfId="211" applyNumberFormat="1" applyFont="1" applyBorder="1" applyAlignment="1"/>
    <xf numFmtId="196" fontId="68" fillId="0" borderId="0" xfId="211" applyNumberFormat="1" applyFont="1"/>
    <xf numFmtId="0" fontId="83" fillId="16" borderId="0" xfId="0" applyFont="1" applyFill="1" applyAlignment="1"/>
    <xf numFmtId="0" fontId="83" fillId="16" borderId="0" xfId="0" applyFont="1" applyFill="1" applyAlignment="1">
      <alignment wrapText="1"/>
    </xf>
    <xf numFmtId="9" fontId="76" fillId="16" borderId="0" xfId="0" applyNumberFormat="1" applyFont="1" applyFill="1" applyAlignment="1">
      <alignment horizontal="left" wrapText="1"/>
    </xf>
    <xf numFmtId="43" fontId="68" fillId="0" borderId="0" xfId="211" applyFont="1"/>
    <xf numFmtId="0" fontId="68" fillId="0" borderId="0" xfId="0" applyFont="1" applyBorder="1"/>
    <xf numFmtId="2" fontId="68" fillId="0" borderId="0" xfId="0" applyNumberFormat="1" applyFont="1" applyBorder="1"/>
    <xf numFmtId="43" fontId="68" fillId="0" borderId="0" xfId="211" applyFont="1" applyBorder="1"/>
    <xf numFmtId="0" fontId="75" fillId="16" borderId="0" xfId="0" applyFont="1" applyFill="1" applyBorder="1"/>
    <xf numFmtId="185" fontId="68" fillId="0" borderId="0" xfId="0" applyNumberFormat="1" applyFont="1" applyBorder="1"/>
    <xf numFmtId="0" fontId="71" fillId="16" borderId="0" xfId="0" applyFont="1" applyFill="1" applyBorder="1"/>
    <xf numFmtId="0" fontId="69" fillId="16" borderId="0" xfId="0" applyFont="1" applyFill="1" applyBorder="1" applyAlignment="1">
      <alignment vertical="center"/>
    </xf>
    <xf numFmtId="0" fontId="66" fillId="16" borderId="0" xfId="0" applyFont="1" applyFill="1" applyBorder="1" applyAlignment="1">
      <alignment vertical="center" wrapText="1"/>
    </xf>
    <xf numFmtId="0" fontId="66" fillId="16" borderId="0" xfId="0" applyFont="1" applyFill="1" applyBorder="1" applyAlignment="1">
      <alignment wrapText="1"/>
    </xf>
    <xf numFmtId="0" fontId="73" fillId="16" borderId="0" xfId="0" applyFont="1" applyFill="1" applyBorder="1" applyAlignment="1">
      <alignment horizontal="left" vertical="top" wrapText="1"/>
    </xf>
    <xf numFmtId="190" fontId="73" fillId="16" borderId="0" xfId="0" applyNumberFormat="1" applyFont="1" applyFill="1" applyBorder="1" applyAlignment="1">
      <alignment vertical="center" wrapText="1"/>
    </xf>
    <xf numFmtId="185" fontId="73" fillId="0" borderId="0" xfId="211" applyNumberFormat="1" applyFont="1" applyBorder="1" applyAlignment="1">
      <alignment vertical="center"/>
    </xf>
    <xf numFmtId="185" fontId="68" fillId="0" borderId="0" xfId="0" applyNumberFormat="1" applyFont="1"/>
    <xf numFmtId="197" fontId="68" fillId="0" borderId="0" xfId="0" applyNumberFormat="1" applyFont="1"/>
    <xf numFmtId="0" fontId="71" fillId="0" borderId="0" xfId="0" applyFont="1" applyBorder="1"/>
    <xf numFmtId="0" fontId="69" fillId="16" borderId="0" xfId="0" applyFont="1" applyFill="1" applyBorder="1" applyAlignment="1">
      <alignment vertical="center" wrapText="1"/>
    </xf>
    <xf numFmtId="185" fontId="73" fillId="0" borderId="0" xfId="211" applyNumberFormat="1" applyFont="1" applyBorder="1"/>
    <xf numFmtId="0" fontId="69" fillId="0" borderId="0" xfId="0" applyFont="1" applyBorder="1" applyAlignment="1">
      <alignment horizontal="left" wrapText="1"/>
    </xf>
    <xf numFmtId="0" fontId="69" fillId="0" borderId="0" xfId="0" applyFont="1" applyBorder="1" applyAlignment="1">
      <alignment horizontal="left" vertical="center"/>
    </xf>
    <xf numFmtId="0" fontId="69" fillId="0" borderId="0" xfId="0" applyFont="1" applyBorder="1" applyAlignment="1">
      <alignment horizontal="left" vertical="center" wrapText="1"/>
    </xf>
    <xf numFmtId="190" fontId="69" fillId="0" borderId="0" xfId="0" applyNumberFormat="1" applyFont="1" applyBorder="1" applyAlignment="1">
      <alignment horizontal="left" wrapText="1"/>
    </xf>
    <xf numFmtId="185" fontId="72" fillId="0" borderId="0" xfId="0" applyNumberFormat="1" applyFont="1"/>
    <xf numFmtId="43" fontId="72" fillId="0" borderId="0" xfId="211" applyFont="1"/>
    <xf numFmtId="0" fontId="69" fillId="0" borderId="0" xfId="0" applyFont="1"/>
    <xf numFmtId="185" fontId="73" fillId="0" borderId="0" xfId="0" applyNumberFormat="1" applyFont="1" applyAlignment="1">
      <alignment horizontal="left" wrapText="1"/>
    </xf>
    <xf numFmtId="167" fontId="72" fillId="0" borderId="0" xfId="194" applyFont="1"/>
    <xf numFmtId="0" fontId="73" fillId="0" borderId="0" xfId="0" applyFont="1" applyAlignment="1">
      <alignment vertical="center"/>
    </xf>
    <xf numFmtId="191" fontId="81" fillId="0" borderId="0" xfId="0" applyNumberFormat="1" applyFont="1"/>
    <xf numFmtId="191" fontId="66" fillId="0" borderId="0" xfId="211" applyNumberFormat="1" applyFont="1"/>
    <xf numFmtId="0" fontId="60" fillId="0" borderId="0" xfId="0" applyFont="1" applyAlignment="1">
      <alignment vertical="center"/>
    </xf>
    <xf numFmtId="0" fontId="60" fillId="0" borderId="0" xfId="0" applyFont="1" applyBorder="1" applyAlignment="1">
      <alignment vertical="center"/>
    </xf>
    <xf numFmtId="0" fontId="60" fillId="0" borderId="59" xfId="0" applyFont="1" applyBorder="1" applyAlignment="1">
      <alignment vertical="center"/>
    </xf>
    <xf numFmtId="0" fontId="57" fillId="0" borderId="67" xfId="0" applyFont="1" applyBorder="1" applyAlignment="1">
      <alignment horizontal="center" vertical="center"/>
    </xf>
    <xf numFmtId="0" fontId="60" fillId="0" borderId="67" xfId="0" applyFont="1" applyBorder="1" applyAlignment="1">
      <alignment vertical="center"/>
    </xf>
    <xf numFmtId="0" fontId="90" fillId="0" borderId="67" xfId="0" applyFont="1" applyBorder="1" applyAlignment="1">
      <alignment horizontal="center" vertical="center"/>
    </xf>
    <xf numFmtId="0" fontId="60" fillId="0" borderId="44" xfId="0" applyFont="1" applyBorder="1" applyAlignment="1">
      <alignment vertical="center"/>
    </xf>
    <xf numFmtId="0" fontId="59" fillId="0" borderId="65" xfId="0" applyFont="1" applyBorder="1" applyAlignment="1">
      <alignment vertical="center"/>
    </xf>
    <xf numFmtId="0" fontId="91" fillId="0" borderId="0" xfId="0" applyFont="1" applyBorder="1" applyAlignment="1">
      <alignment vertical="center"/>
    </xf>
    <xf numFmtId="0" fontId="92" fillId="0" borderId="0" xfId="0" applyFont="1" applyBorder="1" applyAlignment="1">
      <alignment vertical="center"/>
    </xf>
    <xf numFmtId="0" fontId="58" fillId="0" borderId="58" xfId="0" applyFont="1" applyBorder="1" applyAlignment="1">
      <alignment vertical="center"/>
    </xf>
    <xf numFmtId="0" fontId="61" fillId="0" borderId="0" xfId="0" applyFont="1" applyBorder="1" applyAlignment="1">
      <alignment horizontal="center" vertical="center"/>
    </xf>
    <xf numFmtId="0" fontId="59" fillId="0" borderId="0" xfId="0" applyFont="1" applyBorder="1" applyAlignment="1">
      <alignment horizontal="left" vertical="center"/>
    </xf>
    <xf numFmtId="0" fontId="93" fillId="0" borderId="0" xfId="0" applyFont="1" applyBorder="1" applyAlignment="1">
      <alignment vertical="center"/>
    </xf>
    <xf numFmtId="0" fontId="94" fillId="0" borderId="0" xfId="0" applyFont="1" applyBorder="1" applyAlignment="1">
      <alignment vertical="center"/>
    </xf>
    <xf numFmtId="0" fontId="94" fillId="0" borderId="0" xfId="0" applyFont="1" applyBorder="1" applyAlignment="1">
      <alignment horizontal="right" vertical="center"/>
    </xf>
    <xf numFmtId="0" fontId="57" fillId="0" borderId="1" xfId="0" applyFont="1" applyBorder="1" applyAlignment="1" applyProtection="1">
      <alignment horizontal="center" vertical="center"/>
      <protection locked="0"/>
    </xf>
    <xf numFmtId="0" fontId="57" fillId="0" borderId="1" xfId="0" applyFont="1" applyFill="1" applyBorder="1" applyAlignment="1" applyProtection="1">
      <alignment horizontal="center" vertical="center"/>
      <protection locked="0"/>
    </xf>
    <xf numFmtId="3" fontId="60" fillId="0" borderId="0" xfId="0" applyNumberFormat="1" applyFont="1" applyBorder="1" applyAlignment="1">
      <alignment vertical="center"/>
    </xf>
    <xf numFmtId="0" fontId="94" fillId="0" borderId="0" xfId="0" applyFont="1" applyBorder="1" applyAlignment="1">
      <alignment horizontal="left" vertical="center"/>
    </xf>
    <xf numFmtId="0" fontId="58" fillId="0" borderId="0" xfId="0" applyFont="1" applyBorder="1" applyAlignment="1">
      <alignment vertical="center"/>
    </xf>
    <xf numFmtId="0" fontId="57" fillId="0" borderId="0" xfId="0" applyFont="1" applyBorder="1" applyAlignment="1">
      <alignment horizontal="center" vertical="center"/>
    </xf>
    <xf numFmtId="0" fontId="94" fillId="0" borderId="0" xfId="0" applyFont="1" applyBorder="1" applyAlignment="1">
      <alignment vertical="center" wrapText="1"/>
    </xf>
    <xf numFmtId="0" fontId="47" fillId="0" borderId="0" xfId="0" applyFont="1" applyBorder="1" applyAlignment="1">
      <alignment horizontal="center" vertical="center"/>
    </xf>
    <xf numFmtId="0" fontId="47" fillId="0" borderId="0" xfId="0" applyFont="1" applyBorder="1" applyAlignment="1">
      <alignment vertical="center"/>
    </xf>
    <xf numFmtId="0" fontId="58" fillId="0" borderId="0" xfId="0" applyFont="1" applyBorder="1" applyAlignment="1" applyProtection="1">
      <alignment horizontal="justify" vertical="center"/>
      <protection locked="0"/>
    </xf>
    <xf numFmtId="0" fontId="60" fillId="0" borderId="65" xfId="0" applyFont="1" applyBorder="1" applyAlignment="1">
      <alignment vertical="center"/>
    </xf>
    <xf numFmtId="0" fontId="47" fillId="0" borderId="0" xfId="0" applyFont="1" applyBorder="1" applyAlignment="1" applyProtection="1">
      <alignment horizontal="right" vertical="center"/>
      <protection locked="0"/>
    </xf>
    <xf numFmtId="0" fontId="97" fillId="0" borderId="58" xfId="0" applyFont="1" applyBorder="1" applyAlignment="1" applyProtection="1">
      <alignment vertical="center"/>
      <protection locked="0"/>
    </xf>
    <xf numFmtId="0" fontId="98" fillId="0" borderId="65" xfId="0" applyFont="1" applyBorder="1" applyAlignment="1">
      <alignment vertical="center"/>
    </xf>
    <xf numFmtId="0" fontId="44" fillId="0" borderId="1" xfId="0" applyFont="1" applyBorder="1" applyAlignment="1" applyProtection="1">
      <alignment horizontal="center" vertical="center"/>
      <protection locked="0"/>
    </xf>
    <xf numFmtId="0" fontId="47" fillId="0" borderId="0" xfId="0" applyFont="1" applyBorder="1" applyAlignment="1" applyProtection="1">
      <alignment horizontal="center" vertical="center"/>
      <protection locked="0"/>
    </xf>
    <xf numFmtId="0" fontId="47" fillId="0" borderId="0" xfId="0" applyFont="1" applyBorder="1" applyAlignment="1" applyProtection="1">
      <alignment vertical="center"/>
      <protection locked="0"/>
    </xf>
    <xf numFmtId="0" fontId="94" fillId="0" borderId="0" xfId="0" applyFont="1" applyBorder="1" applyAlignment="1" applyProtection="1">
      <alignment vertical="center"/>
      <protection locked="0"/>
    </xf>
    <xf numFmtId="0" fontId="58" fillId="0" borderId="0" xfId="0" applyFont="1" applyBorder="1" applyAlignment="1" applyProtection="1">
      <alignment vertical="center"/>
      <protection locked="0"/>
    </xf>
    <xf numFmtId="0" fontId="99" fillId="0" borderId="0" xfId="0" applyFont="1" applyBorder="1" applyAlignment="1">
      <alignment vertical="center"/>
    </xf>
    <xf numFmtId="0" fontId="99" fillId="0" borderId="0" xfId="0" applyFont="1" applyBorder="1" applyAlignment="1" applyProtection="1">
      <alignment vertical="center"/>
      <protection locked="0"/>
    </xf>
    <xf numFmtId="0" fontId="44" fillId="0" borderId="0" xfId="0" applyFont="1" applyBorder="1" applyAlignment="1">
      <alignment vertical="center"/>
    </xf>
    <xf numFmtId="0" fontId="47" fillId="0" borderId="0" xfId="0" applyFont="1" applyBorder="1" applyAlignment="1">
      <alignment horizontal="right" vertical="center"/>
    </xf>
    <xf numFmtId="0" fontId="44" fillId="0" borderId="1" xfId="0" applyFont="1" applyBorder="1" applyAlignment="1">
      <alignment horizontal="center" vertical="center"/>
    </xf>
    <xf numFmtId="0" fontId="47" fillId="0" borderId="34" xfId="0" applyFont="1" applyBorder="1" applyAlignment="1">
      <alignment vertical="center"/>
    </xf>
    <xf numFmtId="0" fontId="47" fillId="0" borderId="34" xfId="0" applyFont="1" applyBorder="1" applyAlignment="1" applyProtection="1">
      <alignment vertical="center"/>
      <protection locked="0"/>
    </xf>
    <xf numFmtId="0" fontId="94" fillId="0" borderId="0" xfId="0" applyFont="1" applyBorder="1" applyAlignment="1" applyProtection="1">
      <alignment horizontal="center" vertical="center"/>
      <protection locked="0"/>
    </xf>
    <xf numFmtId="0" fontId="47" fillId="0" borderId="4" xfId="0" applyFont="1" applyBorder="1" applyAlignment="1">
      <alignment vertical="center"/>
    </xf>
    <xf numFmtId="0" fontId="47" fillId="0" borderId="4" xfId="0" applyFont="1" applyBorder="1" applyAlignment="1" applyProtection="1">
      <alignment vertical="center"/>
      <protection locked="0"/>
    </xf>
    <xf numFmtId="0" fontId="47" fillId="0" borderId="4" xfId="0" applyFont="1" applyBorder="1" applyAlignment="1" applyProtection="1">
      <alignment horizontal="center" vertical="center"/>
      <protection locked="0"/>
    </xf>
    <xf numFmtId="0" fontId="61" fillId="0" borderId="65" xfId="0" applyFont="1" applyBorder="1" applyAlignment="1">
      <alignment vertical="center"/>
    </xf>
    <xf numFmtId="0" fontId="94" fillId="0" borderId="58" xfId="0" applyFont="1" applyBorder="1" applyAlignment="1">
      <alignment vertical="center"/>
    </xf>
    <xf numFmtId="0" fontId="59" fillId="0" borderId="100" xfId="0" applyFont="1" applyBorder="1" applyAlignment="1">
      <alignment vertical="center"/>
    </xf>
    <xf numFmtId="0" fontId="94" fillId="0" borderId="101" xfId="0" applyFont="1" applyBorder="1" applyAlignment="1">
      <alignment horizontal="center" vertical="center"/>
    </xf>
    <xf numFmtId="0" fontId="58" fillId="0" borderId="101" xfId="0" applyFont="1" applyBorder="1" applyAlignment="1">
      <alignment vertical="center"/>
    </xf>
    <xf numFmtId="0" fontId="58" fillId="0" borderId="102" xfId="0" applyFont="1" applyBorder="1" applyAlignment="1">
      <alignment vertical="center"/>
    </xf>
    <xf numFmtId="0" fontId="94" fillId="0" borderId="0" xfId="0" applyFont="1" applyBorder="1" applyAlignment="1">
      <alignment horizontal="center" vertical="center"/>
    </xf>
    <xf numFmtId="0" fontId="94" fillId="0" borderId="67" xfId="0" applyFont="1" applyBorder="1" applyAlignment="1">
      <alignment vertical="center"/>
    </xf>
    <xf numFmtId="0" fontId="44" fillId="0" borderId="0" xfId="0" applyFont="1" applyBorder="1" applyAlignment="1">
      <alignment horizontal="center" vertical="center"/>
    </xf>
    <xf numFmtId="0" fontId="59" fillId="0" borderId="0" xfId="0" applyFont="1" applyBorder="1" applyAlignment="1">
      <alignment vertical="center" wrapText="1"/>
    </xf>
    <xf numFmtId="0" fontId="44" fillId="0" borderId="1" xfId="0" applyFont="1" applyFill="1" applyBorder="1" applyAlignment="1">
      <alignment horizontal="center" vertical="center"/>
    </xf>
    <xf numFmtId="0" fontId="57" fillId="0" borderId="0" xfId="0" applyFont="1" applyBorder="1" applyAlignment="1">
      <alignment vertical="center"/>
    </xf>
    <xf numFmtId="0" fontId="60" fillId="0" borderId="0" xfId="0" applyFont="1" applyBorder="1" applyAlignment="1" applyProtection="1">
      <alignment vertical="center"/>
      <protection locked="0"/>
    </xf>
    <xf numFmtId="0" fontId="61" fillId="0" borderId="100" xfId="0" applyFont="1" applyBorder="1" applyAlignment="1">
      <alignment vertical="center"/>
    </xf>
    <xf numFmtId="0" fontId="94" fillId="0" borderId="101" xfId="0" applyFont="1" applyBorder="1" applyAlignment="1">
      <alignment vertical="center"/>
    </xf>
    <xf numFmtId="0" fontId="94" fillId="0" borderId="102" xfId="0" applyFont="1" applyBorder="1" applyAlignment="1">
      <alignment vertical="center"/>
    </xf>
    <xf numFmtId="0" fontId="94" fillId="0" borderId="65" xfId="0" applyFont="1" applyFill="1" applyBorder="1" applyAlignment="1">
      <alignment vertical="center"/>
    </xf>
    <xf numFmtId="0" fontId="94" fillId="0" borderId="0" xfId="0" applyFont="1" applyFill="1" applyBorder="1" applyAlignment="1">
      <alignment vertical="center"/>
    </xf>
    <xf numFmtId="0" fontId="58" fillId="0" borderId="0" xfId="0" applyFont="1" applyFill="1" applyBorder="1" applyAlignment="1">
      <alignment vertical="center"/>
    </xf>
    <xf numFmtId="0" fontId="96" fillId="0" borderId="0" xfId="0" applyFont="1" applyBorder="1" applyAlignment="1">
      <alignment vertical="center"/>
    </xf>
    <xf numFmtId="0" fontId="60" fillId="0" borderId="0" xfId="0" applyFont="1" applyFill="1" applyBorder="1" applyAlignment="1">
      <alignment vertical="center"/>
    </xf>
    <xf numFmtId="0" fontId="57" fillId="0" borderId="0" xfId="0" applyFont="1" applyFill="1" applyBorder="1" applyAlignment="1">
      <alignment vertical="center"/>
    </xf>
    <xf numFmtId="0" fontId="94" fillId="0" borderId="0" xfId="0" applyFont="1" applyFill="1" applyBorder="1" applyAlignment="1">
      <alignment vertical="top" wrapText="1"/>
    </xf>
    <xf numFmtId="0" fontId="94" fillId="0" borderId="0" xfId="0" applyFont="1" applyFill="1" applyBorder="1" applyAlignment="1">
      <alignment horizontal="left" vertical="center"/>
    </xf>
    <xf numFmtId="0" fontId="46" fillId="0" borderId="0" xfId="0" applyFont="1" applyBorder="1" applyAlignment="1">
      <alignment vertical="center"/>
    </xf>
    <xf numFmtId="0" fontId="57" fillId="0" borderId="0" xfId="0" applyFont="1" applyFill="1" applyBorder="1" applyAlignment="1">
      <alignment horizontal="center" vertical="center"/>
    </xf>
    <xf numFmtId="0" fontId="99" fillId="0" borderId="0" xfId="0" applyFont="1" applyFill="1" applyBorder="1" applyAlignment="1">
      <alignment vertical="center"/>
    </xf>
    <xf numFmtId="0" fontId="86" fillId="0" borderId="1" xfId="0" applyFont="1" applyFill="1" applyBorder="1" applyAlignment="1" applyProtection="1">
      <alignment horizontal="center" vertical="center"/>
      <protection locked="0"/>
    </xf>
    <xf numFmtId="0" fontId="47" fillId="0" borderId="65" xfId="0" applyFont="1" applyFill="1" applyBorder="1" applyAlignment="1">
      <alignment vertical="center"/>
    </xf>
    <xf numFmtId="0" fontId="57" fillId="0" borderId="2" xfId="0" applyFont="1" applyFill="1" applyBorder="1" applyAlignment="1" applyProtection="1">
      <alignment horizontal="center" vertical="center"/>
      <protection locked="0"/>
    </xf>
    <xf numFmtId="0" fontId="57" fillId="0" borderId="41" xfId="0" applyFont="1" applyFill="1" applyBorder="1" applyAlignment="1" applyProtection="1">
      <alignment horizontal="center" vertical="center"/>
      <protection locked="0"/>
    </xf>
    <xf numFmtId="0" fontId="57"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vertical="center"/>
      <protection locked="0"/>
    </xf>
    <xf numFmtId="0" fontId="94" fillId="0" borderId="0" xfId="0" applyFont="1" applyFill="1" applyBorder="1" applyAlignment="1" applyProtection="1">
      <alignment horizontal="center" vertical="center"/>
      <protection locked="0"/>
    </xf>
    <xf numFmtId="0" fontId="58" fillId="0" borderId="0" xfId="0" applyFont="1" applyFill="1" applyBorder="1" applyAlignment="1" applyProtection="1">
      <alignment horizontal="justify" vertical="center"/>
      <protection locked="0"/>
    </xf>
    <xf numFmtId="0" fontId="58" fillId="0" borderId="0" xfId="0" applyFont="1" applyBorder="1" applyAlignment="1">
      <alignment horizontal="justify" vertical="center"/>
    </xf>
    <xf numFmtId="0" fontId="58" fillId="0" borderId="4" xfId="0" applyFont="1" applyBorder="1" applyAlignment="1">
      <alignment horizontal="justify" vertical="center"/>
    </xf>
    <xf numFmtId="0" fontId="61" fillId="0" borderId="3" xfId="0" applyFont="1" applyBorder="1" applyAlignment="1">
      <alignment vertical="center"/>
    </xf>
    <xf numFmtId="0" fontId="94" fillId="0" borderId="4" xfId="0" applyFont="1" applyBorder="1" applyAlignment="1" applyProtection="1">
      <alignment horizontal="center" vertical="center"/>
      <protection locked="0"/>
    </xf>
    <xf numFmtId="0" fontId="94" fillId="0" borderId="4" xfId="0" applyFont="1" applyBorder="1" applyAlignment="1">
      <alignment vertical="center"/>
    </xf>
    <xf numFmtId="0" fontId="58" fillId="0" borderId="4" xfId="0" applyFont="1" applyBorder="1" applyAlignment="1" applyProtection="1">
      <alignment horizontal="justify" vertical="center"/>
      <protection locked="0"/>
    </xf>
    <xf numFmtId="0" fontId="94" fillId="0" borderId="15" xfId="0" applyFont="1" applyBorder="1" applyAlignment="1">
      <alignment vertical="center"/>
    </xf>
    <xf numFmtId="0" fontId="61" fillId="0" borderId="59" xfId="0" applyFont="1" applyBorder="1" applyAlignment="1">
      <alignment vertical="center"/>
    </xf>
    <xf numFmtId="0" fontId="94" fillId="0" borderId="67" xfId="0" applyFont="1" applyBorder="1" applyAlignment="1" applyProtection="1">
      <alignment horizontal="center" vertical="center"/>
      <protection locked="0"/>
    </xf>
    <xf numFmtId="0" fontId="58" fillId="0" borderId="67" xfId="0" applyFont="1" applyBorder="1" applyAlignment="1" applyProtection="1">
      <alignment horizontal="justify" vertical="center"/>
      <protection locked="0"/>
    </xf>
    <xf numFmtId="0" fontId="94" fillId="0" borderId="44" xfId="0" applyFont="1" applyBorder="1" applyAlignment="1">
      <alignment vertical="center"/>
    </xf>
    <xf numFmtId="0" fontId="90" fillId="0" borderId="0" xfId="0" applyFont="1" applyBorder="1" applyAlignment="1">
      <alignment vertical="center"/>
    </xf>
    <xf numFmtId="0" fontId="101" fillId="0" borderId="1" xfId="0" applyFont="1" applyBorder="1" applyAlignment="1">
      <alignment horizontal="center" vertical="center"/>
    </xf>
    <xf numFmtId="0" fontId="90" fillId="0" borderId="1" xfId="0" applyFont="1" applyBorder="1" applyAlignment="1">
      <alignment vertical="center"/>
    </xf>
    <xf numFmtId="0" fontId="61" fillId="0" borderId="58" xfId="0" applyFont="1" applyBorder="1" applyAlignment="1">
      <alignment vertical="center"/>
    </xf>
    <xf numFmtId="0" fontId="94" fillId="0" borderId="65" xfId="0" applyFont="1" applyBorder="1" applyAlignment="1">
      <alignment vertical="center"/>
    </xf>
    <xf numFmtId="0" fontId="103" fillId="0" borderId="65" xfId="0" applyFont="1" applyBorder="1" applyAlignment="1">
      <alignment vertical="center"/>
    </xf>
    <xf numFmtId="0" fontId="60" fillId="0" borderId="67" xfId="0" applyFont="1" applyBorder="1" applyAlignment="1">
      <alignment horizontal="center" vertical="center" wrapText="1"/>
    </xf>
    <xf numFmtId="0" fontId="104" fillId="0" borderId="0" xfId="0" applyFont="1" applyBorder="1" applyAlignment="1">
      <alignment vertical="center"/>
    </xf>
    <xf numFmtId="0" fontId="44" fillId="0" borderId="0" xfId="0" applyFont="1" applyBorder="1" applyAlignment="1" applyProtection="1">
      <alignment horizontal="center" vertical="center"/>
      <protection locked="0"/>
    </xf>
    <xf numFmtId="0" fontId="45" fillId="0" borderId="0" xfId="0" applyFont="1" applyBorder="1" applyAlignment="1">
      <alignment horizontal="center" vertical="center"/>
    </xf>
    <xf numFmtId="0" fontId="60" fillId="0" borderId="0" xfId="0" applyFont="1" applyBorder="1" applyAlignment="1">
      <alignment horizontal="justify" vertical="center"/>
    </xf>
    <xf numFmtId="0" fontId="57" fillId="0" borderId="0" xfId="0" applyFont="1" applyBorder="1" applyAlignment="1">
      <alignment horizontal="center" vertical="center" wrapText="1"/>
    </xf>
    <xf numFmtId="0" fontId="94" fillId="0" borderId="0" xfId="0" applyFont="1" applyBorder="1" applyAlignment="1">
      <alignment horizontal="left" vertical="center" wrapText="1"/>
    </xf>
    <xf numFmtId="0" fontId="61" fillId="0" borderId="65" xfId="0" applyFont="1" applyBorder="1" applyAlignment="1">
      <alignment horizontal="center" vertical="center"/>
    </xf>
    <xf numFmtId="0" fontId="57" fillId="0" borderId="0" xfId="0" applyFont="1" applyBorder="1" applyAlignment="1">
      <alignment vertical="center" wrapText="1"/>
    </xf>
    <xf numFmtId="0" fontId="57" fillId="0" borderId="4" xfId="0" applyFont="1" applyBorder="1" applyAlignment="1">
      <alignment vertical="center" wrapText="1"/>
    </xf>
    <xf numFmtId="0" fontId="94" fillId="0" borderId="0" xfId="0" applyFont="1" applyBorder="1" applyAlignment="1">
      <alignment horizontal="left" vertical="top"/>
    </xf>
    <xf numFmtId="0" fontId="94" fillId="0" borderId="0" xfId="0" applyFont="1" applyBorder="1" applyAlignment="1">
      <alignment wrapText="1"/>
    </xf>
    <xf numFmtId="0" fontId="94" fillId="0" borderId="6" xfId="0" applyFont="1" applyBorder="1" applyAlignment="1">
      <alignment vertical="center"/>
    </xf>
    <xf numFmtId="0" fontId="94" fillId="0" borderId="6" xfId="0" applyFont="1" applyFill="1" applyBorder="1" applyAlignment="1">
      <alignment vertical="center"/>
    </xf>
    <xf numFmtId="0" fontId="61" fillId="0" borderId="100" xfId="0" applyFont="1" applyBorder="1" applyAlignment="1">
      <alignment horizontal="left" vertical="center"/>
    </xf>
    <xf numFmtId="0" fontId="94" fillId="0" borderId="101" xfId="0" applyFont="1" applyBorder="1" applyAlignment="1">
      <alignment horizontal="left" vertical="center"/>
    </xf>
    <xf numFmtId="0" fontId="94" fillId="0" borderId="58" xfId="0" applyFont="1" applyBorder="1" applyAlignment="1">
      <alignment horizontal="center" vertical="center"/>
    </xf>
    <xf numFmtId="0" fontId="103" fillId="0" borderId="58" xfId="0" applyFont="1" applyBorder="1" applyAlignment="1">
      <alignment horizontal="left" vertical="center"/>
    </xf>
    <xf numFmtId="0" fontId="59" fillId="0" borderId="2" xfId="0" applyFont="1" applyBorder="1" applyAlignment="1">
      <alignment vertical="center"/>
    </xf>
    <xf numFmtId="0" fontId="58" fillId="0" borderId="41" xfId="0" applyFont="1" applyBorder="1" applyAlignment="1">
      <alignment vertical="center"/>
    </xf>
    <xf numFmtId="0" fontId="59" fillId="0" borderId="0" xfId="0" applyFont="1" applyAlignment="1">
      <alignment vertical="center" wrapText="1"/>
    </xf>
    <xf numFmtId="0" fontId="61" fillId="0" borderId="0" xfId="0" applyFont="1" applyAlignment="1">
      <alignment horizontal="center" vertical="center" wrapText="1"/>
    </xf>
    <xf numFmtId="0" fontId="59" fillId="0" borderId="0" xfId="0" applyFont="1" applyAlignment="1">
      <alignment vertical="center"/>
    </xf>
    <xf numFmtId="0" fontId="57" fillId="6" borderId="67" xfId="0" applyFont="1" applyFill="1" applyBorder="1" applyAlignment="1">
      <alignment horizontal="center" vertical="center" wrapText="1"/>
    </xf>
    <xf numFmtId="0" fontId="57" fillId="0" borderId="78" xfId="0" applyFont="1" applyBorder="1" applyAlignment="1">
      <alignment horizontal="center" vertical="center"/>
    </xf>
    <xf numFmtId="0" fontId="57" fillId="0" borderId="0" xfId="0" applyFont="1" applyAlignment="1">
      <alignment horizontal="center" vertical="center"/>
    </xf>
    <xf numFmtId="0" fontId="57" fillId="0" borderId="0" xfId="0" applyFont="1" applyAlignment="1">
      <alignment horizontal="justify" vertical="center" wrapText="1"/>
    </xf>
    <xf numFmtId="0" fontId="57" fillId="3" borderId="0" xfId="0" applyFont="1" applyFill="1" applyBorder="1" applyAlignment="1">
      <alignment horizontal="center" vertical="center" wrapText="1"/>
    </xf>
    <xf numFmtId="0" fontId="57" fillId="0" borderId="103" xfId="0" applyFont="1" applyBorder="1" applyAlignment="1">
      <alignment horizontal="center" vertical="center"/>
    </xf>
    <xf numFmtId="0" fontId="60" fillId="0" borderId="0" xfId="0" applyFont="1" applyFill="1" applyAlignment="1">
      <alignment vertical="center"/>
    </xf>
    <xf numFmtId="0" fontId="57" fillId="16" borderId="0" xfId="0" applyFont="1" applyFill="1" applyBorder="1" applyAlignment="1">
      <alignment horizontal="center" vertical="center" wrapText="1"/>
    </xf>
    <xf numFmtId="0" fontId="57" fillId="16" borderId="67" xfId="0" applyFont="1" applyFill="1" applyBorder="1" applyAlignment="1">
      <alignment horizontal="center" vertical="center" wrapText="1"/>
    </xf>
    <xf numFmtId="0" fontId="57" fillId="0" borderId="0" xfId="0" applyFont="1" applyAlignment="1">
      <alignment horizontal="center" vertical="center" wrapText="1"/>
    </xf>
    <xf numFmtId="0" fontId="42" fillId="16" borderId="0" xfId="202" applyFont="1" applyFill="1" applyBorder="1" applyAlignment="1">
      <alignment vertical="center" wrapText="1"/>
    </xf>
    <xf numFmtId="0" fontId="42" fillId="16" borderId="0" xfId="202" applyFont="1" applyFill="1" applyBorder="1" applyAlignment="1">
      <alignment wrapText="1"/>
    </xf>
    <xf numFmtId="0" fontId="58" fillId="0" borderId="0" xfId="0" applyFont="1" applyBorder="1" applyAlignment="1">
      <alignment horizontal="center" vertical="center"/>
    </xf>
    <xf numFmtId="0" fontId="60" fillId="0" borderId="0" xfId="0" applyFont="1" applyBorder="1" applyAlignment="1" applyProtection="1">
      <alignment horizontal="center" vertical="center"/>
      <protection locked="0"/>
    </xf>
    <xf numFmtId="0" fontId="45" fillId="0" borderId="0" xfId="203" applyFont="1" applyBorder="1" applyAlignment="1">
      <alignment horizontal="right"/>
    </xf>
    <xf numFmtId="0" fontId="45" fillId="0" borderId="0" xfId="203" applyFont="1" applyBorder="1" applyAlignment="1">
      <alignment horizontal="left"/>
    </xf>
    <xf numFmtId="0" fontId="45" fillId="0" borderId="0" xfId="203" applyFont="1" applyBorder="1" applyAlignment="1">
      <alignment horizontal="center" vertical="center"/>
    </xf>
    <xf numFmtId="0" fontId="45" fillId="0" borderId="0" xfId="203" applyFont="1" applyBorder="1" applyAlignment="1">
      <alignment horizontal="center"/>
    </xf>
    <xf numFmtId="0" fontId="45" fillId="0" borderId="0" xfId="203" applyFont="1" applyBorder="1"/>
    <xf numFmtId="166" fontId="9" fillId="0" borderId="0" xfId="195" applyFont="1" applyAlignment="1">
      <alignment horizontal="center"/>
    </xf>
    <xf numFmtId="166" fontId="0" fillId="0" borderId="4" xfId="195" applyFont="1" applyBorder="1"/>
    <xf numFmtId="166" fontId="28" fillId="0" borderId="1" xfId="195" applyFont="1" applyFill="1" applyBorder="1" applyAlignment="1">
      <alignment horizontal="center" vertical="center"/>
    </xf>
    <xf numFmtId="10" fontId="28" fillId="0" borderId="1" xfId="0" applyNumberFormat="1" applyFont="1" applyFill="1" applyBorder="1" applyAlignment="1">
      <alignment horizontal="center" vertical="center"/>
    </xf>
    <xf numFmtId="9" fontId="28" fillId="0" borderId="1" xfId="0" applyNumberFormat="1" applyFont="1" applyFill="1" applyBorder="1" applyAlignment="1">
      <alignment horizontal="center" vertical="center"/>
    </xf>
    <xf numFmtId="0" fontId="26" fillId="0" borderId="1" xfId="0" applyFont="1" applyBorder="1" applyAlignment="1">
      <alignment horizontal="center" vertical="center"/>
    </xf>
    <xf numFmtId="166" fontId="26" fillId="0" borderId="1" xfId="195" applyFont="1" applyBorder="1" applyAlignment="1">
      <alignment horizontal="center" vertical="center"/>
    </xf>
    <xf numFmtId="0" fontId="42" fillId="16" borderId="0" xfId="202" applyFont="1" applyFill="1" applyBorder="1" applyAlignment="1">
      <alignment horizontal="justify" vertical="center" wrapText="1"/>
    </xf>
    <xf numFmtId="0" fontId="42" fillId="16" borderId="0" xfId="202" applyFont="1" applyFill="1" applyBorder="1" applyAlignment="1">
      <alignment horizontal="left" vertical="center" wrapText="1"/>
    </xf>
    <xf numFmtId="0" fontId="93" fillId="0" borderId="0" xfId="0" applyFont="1" applyBorder="1" applyAlignment="1">
      <alignment horizontal="center" vertical="center"/>
    </xf>
    <xf numFmtId="0" fontId="60" fillId="0" borderId="78" xfId="0" applyFont="1" applyBorder="1" applyAlignment="1">
      <alignment horizontal="justify" vertical="center" wrapText="1"/>
    </xf>
    <xf numFmtId="0" fontId="60" fillId="0" borderId="84" xfId="0" applyFont="1" applyBorder="1" applyAlignment="1">
      <alignment horizontal="justify" vertical="center" wrapText="1"/>
    </xf>
    <xf numFmtId="0" fontId="60" fillId="0" borderId="70" xfId="0" applyFont="1" applyBorder="1" applyAlignment="1">
      <alignment horizontal="justify" vertical="center" wrapText="1"/>
    </xf>
    <xf numFmtId="0" fontId="60" fillId="0" borderId="96" xfId="0" applyFont="1" applyBorder="1" applyAlignment="1">
      <alignment horizontal="justify" vertical="center" wrapText="1"/>
    </xf>
    <xf numFmtId="0" fontId="57" fillId="0" borderId="103" xfId="0" applyFont="1" applyBorder="1" applyAlignment="1">
      <alignment horizontal="center" vertical="top"/>
    </xf>
    <xf numFmtId="0" fontId="57" fillId="0" borderId="106" xfId="0" applyFont="1" applyBorder="1" applyAlignment="1">
      <alignment horizontal="center" vertical="top"/>
    </xf>
    <xf numFmtId="0" fontId="57" fillId="0" borderId="75" xfId="0" applyFont="1" applyBorder="1" applyAlignment="1">
      <alignment horizontal="center" vertical="top"/>
    </xf>
    <xf numFmtId="0" fontId="110" fillId="0" borderId="84" xfId="0" applyFont="1" applyBorder="1" applyAlignment="1">
      <alignment horizontal="justify" vertical="center" wrapText="1"/>
    </xf>
    <xf numFmtId="0" fontId="60" fillId="0" borderId="0" xfId="0" applyFont="1" applyAlignment="1">
      <alignment horizontal="justify" vertical="center"/>
    </xf>
    <xf numFmtId="0" fontId="57" fillId="30" borderId="2" xfId="0" applyFont="1" applyFill="1" applyBorder="1" applyAlignment="1">
      <alignment horizontal="center" vertical="center" wrapText="1"/>
    </xf>
    <xf numFmtId="0" fontId="57" fillId="30" borderId="34" xfId="0" applyFont="1" applyFill="1" applyBorder="1" applyAlignment="1">
      <alignment horizontal="center" vertical="center" wrapText="1"/>
    </xf>
    <xf numFmtId="0" fontId="57" fillId="30" borderId="41" xfId="0" applyFont="1" applyFill="1" applyBorder="1" applyAlignment="1">
      <alignment horizontal="center" vertical="center" wrapText="1"/>
    </xf>
    <xf numFmtId="0" fontId="110" fillId="0" borderId="78" xfId="0" applyFont="1" applyBorder="1" applyAlignment="1">
      <alignment horizontal="justify" vertical="center" wrapText="1"/>
    </xf>
    <xf numFmtId="0" fontId="110" fillId="0" borderId="104" xfId="0" applyFont="1" applyBorder="1" applyAlignment="1">
      <alignment horizontal="justify" vertical="center" wrapText="1"/>
    </xf>
    <xf numFmtId="0" fontId="110" fillId="0" borderId="72" xfId="0" applyFont="1" applyBorder="1" applyAlignment="1">
      <alignment horizontal="justify" vertical="center" wrapText="1"/>
    </xf>
    <xf numFmtId="0" fontId="110" fillId="0" borderId="105" xfId="0" applyFont="1" applyBorder="1" applyAlignment="1">
      <alignment horizontal="justify" vertical="center" wrapText="1"/>
    </xf>
    <xf numFmtId="0" fontId="57" fillId="0" borderId="103" xfId="0" applyFont="1" applyBorder="1" applyAlignment="1">
      <alignment horizontal="center" vertical="center"/>
    </xf>
    <xf numFmtId="0" fontId="57" fillId="0" borderId="75" xfId="0" applyFont="1" applyBorder="1" applyAlignment="1">
      <alignment horizontal="center" vertical="center"/>
    </xf>
    <xf numFmtId="0" fontId="110" fillId="0" borderId="84" xfId="0" applyFont="1" applyFill="1" applyBorder="1" applyAlignment="1">
      <alignment horizontal="justify" vertical="center" wrapText="1"/>
    </xf>
    <xf numFmtId="0" fontId="110" fillId="0" borderId="70" xfId="0" applyFont="1" applyFill="1" applyBorder="1" applyAlignment="1">
      <alignment horizontal="justify" vertical="center" wrapText="1"/>
    </xf>
    <xf numFmtId="0" fontId="110" fillId="0" borderId="96" xfId="0" applyFont="1" applyFill="1" applyBorder="1" applyAlignment="1">
      <alignment horizontal="justify" vertical="center" wrapText="1"/>
    </xf>
    <xf numFmtId="0" fontId="110" fillId="0" borderId="70" xfId="0" applyFont="1" applyBorder="1" applyAlignment="1">
      <alignment horizontal="justify" vertical="center" wrapText="1"/>
    </xf>
    <xf numFmtId="0" fontId="110" fillId="0" borderId="96" xfId="0" applyFont="1" applyBorder="1" applyAlignment="1">
      <alignment horizontal="justify" vertical="center" wrapText="1"/>
    </xf>
    <xf numFmtId="0" fontId="57" fillId="0" borderId="78" xfId="0" applyFont="1" applyFill="1" applyBorder="1" applyAlignment="1">
      <alignment horizontal="justify" vertical="center" wrapText="1"/>
    </xf>
    <xf numFmtId="0" fontId="110" fillId="0" borderId="78" xfId="0" applyFont="1" applyFill="1" applyBorder="1" applyAlignment="1">
      <alignment horizontal="justify" vertical="center" wrapText="1"/>
    </xf>
    <xf numFmtId="0" fontId="60" fillId="0" borderId="78" xfId="0" applyFont="1" applyFill="1" applyBorder="1" applyAlignment="1">
      <alignment horizontal="justify" vertical="center" wrapText="1"/>
    </xf>
    <xf numFmtId="0" fontId="57" fillId="3" borderId="2" xfId="0" applyFont="1" applyFill="1" applyBorder="1" applyAlignment="1">
      <alignment horizontal="center" vertical="center" wrapText="1"/>
    </xf>
    <xf numFmtId="0" fontId="57" fillId="3" borderId="34" xfId="0" applyFont="1" applyFill="1" applyBorder="1" applyAlignment="1">
      <alignment horizontal="center" vertical="center" wrapText="1"/>
    </xf>
    <xf numFmtId="0" fontId="57" fillId="3" borderId="41" xfId="0" applyFont="1" applyFill="1" applyBorder="1" applyAlignment="1">
      <alignment horizontal="center" vertical="center" wrapText="1"/>
    </xf>
    <xf numFmtId="0" fontId="57" fillId="0" borderId="78" xfId="0" applyFont="1" applyBorder="1" applyAlignment="1">
      <alignment horizontal="justify" vertical="center" wrapText="1"/>
    </xf>
    <xf numFmtId="0" fontId="102" fillId="0" borderId="78" xfId="0" applyFont="1" applyBorder="1" applyAlignment="1">
      <alignment horizontal="justify" vertical="center" wrapText="1"/>
    </xf>
    <xf numFmtId="0" fontId="94" fillId="25" borderId="0" xfId="0" applyFont="1" applyFill="1" applyBorder="1" applyAlignment="1">
      <alignment horizontal="left" vertical="center"/>
    </xf>
    <xf numFmtId="0" fontId="48" fillId="0" borderId="34" xfId="0" applyFont="1" applyBorder="1" applyAlignment="1">
      <alignment horizontal="center" vertical="center" wrapText="1"/>
    </xf>
    <xf numFmtId="0" fontId="108" fillId="0" borderId="0" xfId="0" applyFont="1" applyBorder="1" applyAlignment="1">
      <alignment horizontal="justify" vertical="center" wrapText="1"/>
    </xf>
    <xf numFmtId="0" fontId="91" fillId="0" borderId="0" xfId="0" applyFont="1" applyBorder="1" applyAlignment="1">
      <alignment horizontal="justify"/>
    </xf>
    <xf numFmtId="0" fontId="57" fillId="0" borderId="0" xfId="0" applyFont="1" applyBorder="1" applyAlignment="1">
      <alignment horizontal="center" vertical="center" wrapText="1"/>
    </xf>
    <xf numFmtId="0" fontId="60" fillId="0" borderId="0" xfId="0" applyFont="1" applyBorder="1" applyAlignment="1">
      <alignment horizontal="justify" vertical="center" wrapText="1"/>
    </xf>
    <xf numFmtId="0" fontId="60" fillId="0" borderId="4" xfId="0" applyFont="1" applyBorder="1" applyAlignment="1">
      <alignment horizontal="justify" vertical="center" wrapText="1"/>
    </xf>
    <xf numFmtId="0" fontId="57" fillId="6" borderId="2" xfId="0" applyFont="1" applyFill="1" applyBorder="1" applyAlignment="1">
      <alignment horizontal="center" vertical="center" wrapText="1"/>
    </xf>
    <xf numFmtId="0" fontId="57" fillId="6" borderId="34" xfId="0" applyFont="1" applyFill="1" applyBorder="1" applyAlignment="1">
      <alignment horizontal="center" vertical="center" wrapText="1"/>
    </xf>
    <xf numFmtId="0" fontId="57" fillId="6" borderId="41" xfId="0" applyFont="1" applyFill="1" applyBorder="1" applyAlignment="1">
      <alignment horizontal="center" vertical="center" wrapText="1"/>
    </xf>
    <xf numFmtId="0" fontId="94" fillId="0" borderId="65" xfId="0" applyFont="1" applyBorder="1" applyAlignment="1">
      <alignment horizontal="center" vertical="top" wrapText="1"/>
    </xf>
    <xf numFmtId="0" fontId="94" fillId="0" borderId="0" xfId="0" applyFont="1" applyBorder="1" applyAlignment="1">
      <alignment horizontal="center" vertical="top" wrapText="1"/>
    </xf>
    <xf numFmtId="0" fontId="94" fillId="0" borderId="58" xfId="0" applyFont="1" applyBorder="1" applyAlignment="1">
      <alignment horizontal="center" vertical="top" wrapText="1"/>
    </xf>
    <xf numFmtId="0" fontId="107" fillId="0" borderId="1" xfId="0" applyFont="1" applyBorder="1" applyAlignment="1">
      <alignment horizontal="center" vertical="center" wrapText="1"/>
    </xf>
    <xf numFmtId="0" fontId="57" fillId="0" borderId="0" xfId="0" applyFont="1" applyBorder="1" applyAlignment="1">
      <alignment horizontal="center" vertical="center"/>
    </xf>
    <xf numFmtId="0" fontId="57" fillId="0" borderId="4" xfId="0" applyFont="1" applyBorder="1" applyAlignment="1">
      <alignment horizontal="center" vertical="center"/>
    </xf>
    <xf numFmtId="0" fontId="47" fillId="0" borderId="67" xfId="0" applyFont="1" applyBorder="1" applyAlignment="1">
      <alignment horizontal="center" vertical="center"/>
    </xf>
    <xf numFmtId="0" fontId="60" fillId="0" borderId="4" xfId="0" applyFont="1" applyBorder="1" applyAlignment="1">
      <alignment horizontal="left" vertical="center" wrapText="1"/>
    </xf>
    <xf numFmtId="0" fontId="60" fillId="0" borderId="34" xfId="0" applyFont="1" applyBorder="1" applyAlignment="1">
      <alignment horizontal="left" vertical="center" wrapText="1"/>
    </xf>
    <xf numFmtId="0" fontId="104" fillId="0" borderId="65" xfId="0" applyFont="1" applyBorder="1" applyAlignment="1">
      <alignment horizontal="center" vertical="center"/>
    </xf>
    <xf numFmtId="0" fontId="104" fillId="0" borderId="0" xfId="0" applyFont="1" applyBorder="1" applyAlignment="1">
      <alignment horizontal="center" vertical="center"/>
    </xf>
    <xf numFmtId="4" fontId="57" fillId="0" borderId="4" xfId="0" applyNumberFormat="1" applyFont="1" applyBorder="1" applyAlignment="1">
      <alignment horizontal="center" vertical="center"/>
    </xf>
    <xf numFmtId="0" fontId="94" fillId="0" borderId="0" xfId="0" applyFont="1" applyBorder="1" applyAlignment="1">
      <alignment horizontal="justify" vertical="center" wrapText="1"/>
    </xf>
    <xf numFmtId="0" fontId="57" fillId="0" borderId="4" xfId="0" applyFont="1" applyBorder="1" applyAlignment="1">
      <alignment horizontal="left" vertical="center" wrapText="1"/>
    </xf>
    <xf numFmtId="0" fontId="94" fillId="0" borderId="0" xfId="0" applyFont="1" applyBorder="1" applyAlignment="1">
      <alignment horizontal="center" vertical="center" wrapText="1"/>
    </xf>
    <xf numFmtId="0" fontId="107" fillId="0" borderId="2" xfId="0" applyFont="1" applyBorder="1" applyAlignment="1">
      <alignment horizontal="center" vertical="center" wrapText="1"/>
    </xf>
    <xf numFmtId="0" fontId="107" fillId="0" borderId="34" xfId="0" applyFont="1" applyBorder="1" applyAlignment="1">
      <alignment horizontal="center" vertical="center" wrapText="1"/>
    </xf>
    <xf numFmtId="0" fontId="107" fillId="0" borderId="41" xfId="0" applyFont="1" applyBorder="1" applyAlignment="1">
      <alignment horizontal="center" vertical="center" wrapText="1"/>
    </xf>
    <xf numFmtId="0" fontId="96" fillId="0" borderId="1" xfId="0" applyFont="1" applyBorder="1" applyAlignment="1">
      <alignment horizontal="center" vertical="center"/>
    </xf>
    <xf numFmtId="0" fontId="96" fillId="0" borderId="2" xfId="0" applyFont="1" applyBorder="1" applyAlignment="1">
      <alignment horizontal="center" vertical="center"/>
    </xf>
    <xf numFmtId="0" fontId="96" fillId="0" borderId="34" xfId="0" applyFont="1" applyBorder="1" applyAlignment="1">
      <alignment horizontal="center" vertical="center"/>
    </xf>
    <xf numFmtId="0" fontId="96" fillId="0" borderId="41" xfId="0" applyFont="1" applyBorder="1" applyAlignment="1">
      <alignment horizontal="center" vertical="center"/>
    </xf>
    <xf numFmtId="0" fontId="102" fillId="0" borderId="1" xfId="0" applyFont="1" applyFill="1" applyBorder="1" applyAlignment="1">
      <alignment horizontal="center" vertical="center"/>
    </xf>
    <xf numFmtId="0" fontId="94" fillId="0" borderId="0" xfId="0" applyFont="1" applyBorder="1" applyAlignment="1">
      <alignment vertical="center"/>
    </xf>
    <xf numFmtId="0" fontId="94" fillId="0" borderId="65" xfId="0" applyFont="1" applyBorder="1" applyAlignment="1">
      <alignment horizontal="center" vertical="center" wrapText="1"/>
    </xf>
    <xf numFmtId="0" fontId="94" fillId="0" borderId="58" xfId="0" applyFont="1" applyBorder="1" applyAlignment="1">
      <alignment horizontal="center" vertical="center" wrapText="1"/>
    </xf>
    <xf numFmtId="0" fontId="94" fillId="0" borderId="0" xfId="0" applyFont="1" applyBorder="1" applyAlignment="1">
      <alignment horizontal="center" vertical="center"/>
    </xf>
    <xf numFmtId="3" fontId="0" fillId="0" borderId="4" xfId="0" applyNumberFormat="1" applyBorder="1" applyAlignment="1">
      <alignment horizontal="left"/>
    </xf>
    <xf numFmtId="0" fontId="47" fillId="25" borderId="1" xfId="0" applyFont="1" applyFill="1" applyBorder="1" applyAlignment="1">
      <alignment horizontal="center" vertical="center" wrapText="1"/>
    </xf>
    <xf numFmtId="0" fontId="47" fillId="25" borderId="2" xfId="0" applyFont="1" applyFill="1" applyBorder="1" applyAlignment="1">
      <alignment horizontal="center" vertical="center" wrapText="1"/>
    </xf>
    <xf numFmtId="0" fontId="47" fillId="25" borderId="34" xfId="0" applyFont="1" applyFill="1" applyBorder="1" applyAlignment="1">
      <alignment horizontal="center" vertical="center" wrapText="1"/>
    </xf>
    <xf numFmtId="0" fontId="47" fillId="25" borderId="41" xfId="0" applyFont="1" applyFill="1" applyBorder="1" applyAlignment="1">
      <alignment horizontal="center" vertical="center" wrapText="1"/>
    </xf>
    <xf numFmtId="0" fontId="47" fillId="0" borderId="0" xfId="0" applyFont="1" applyFill="1" applyBorder="1" applyAlignment="1">
      <alignment horizontal="left" vertical="top" wrapText="1"/>
    </xf>
    <xf numFmtId="0" fontId="57" fillId="0" borderId="0" xfId="0" applyFont="1" applyFill="1" applyBorder="1" applyAlignment="1" applyProtection="1">
      <alignment horizontal="center" vertical="center"/>
      <protection locked="0"/>
    </xf>
    <xf numFmtId="0" fontId="58" fillId="0" borderId="2" xfId="0" applyFont="1" applyBorder="1" applyAlignment="1">
      <alignment horizontal="justify" vertical="center"/>
    </xf>
    <xf numFmtId="0" fontId="58" fillId="0" borderId="34" xfId="0" applyFont="1" applyBorder="1" applyAlignment="1">
      <alignment horizontal="justify" vertical="center"/>
    </xf>
    <xf numFmtId="0" fontId="58" fillId="0" borderId="41" xfId="0" applyFont="1" applyBorder="1" applyAlignment="1">
      <alignment horizontal="justify" vertical="center"/>
    </xf>
    <xf numFmtId="0" fontId="47" fillId="25" borderId="0" xfId="0" applyFont="1" applyFill="1" applyBorder="1" applyAlignment="1">
      <alignment horizontal="center" vertical="center"/>
    </xf>
    <xf numFmtId="0" fontId="94" fillId="0" borderId="58" xfId="0" applyFont="1" applyBorder="1" applyAlignment="1">
      <alignment horizontal="center" vertical="center"/>
    </xf>
    <xf numFmtId="0" fontId="101" fillId="0" borderId="1" xfId="0" applyFont="1" applyBorder="1" applyAlignment="1">
      <alignment horizontal="center" vertical="center"/>
    </xf>
    <xf numFmtId="0" fontId="101" fillId="0" borderId="2" xfId="0" applyFont="1" applyBorder="1" applyAlignment="1">
      <alignment horizontal="center" vertical="center"/>
    </xf>
    <xf numFmtId="0" fontId="101" fillId="0" borderId="41" xfId="0" applyFont="1" applyBorder="1" applyAlignment="1">
      <alignment horizontal="center" vertical="center"/>
    </xf>
    <xf numFmtId="0" fontId="90" fillId="30" borderId="97" xfId="0" applyFont="1" applyFill="1" applyBorder="1" applyAlignment="1">
      <alignment horizontal="center" vertical="center"/>
    </xf>
    <xf numFmtId="0" fontId="90" fillId="30" borderId="98" xfId="0" applyFont="1" applyFill="1" applyBorder="1" applyAlignment="1">
      <alignment horizontal="center" vertical="center"/>
    </xf>
    <xf numFmtId="0" fontId="90" fillId="30" borderId="99" xfId="0" applyFont="1" applyFill="1" applyBorder="1" applyAlignment="1">
      <alignment horizontal="center" vertical="center"/>
    </xf>
    <xf numFmtId="0" fontId="90" fillId="25" borderId="3" xfId="0" applyFont="1" applyFill="1" applyBorder="1" applyAlignment="1">
      <alignment horizontal="center" vertical="center"/>
    </xf>
    <xf numFmtId="0" fontId="90" fillId="25" borderId="4" xfId="0" applyFont="1" applyFill="1" applyBorder="1" applyAlignment="1">
      <alignment horizontal="center" vertical="center"/>
    </xf>
    <xf numFmtId="0" fontId="90" fillId="25" borderId="15" xfId="0" applyFont="1" applyFill="1" applyBorder="1" applyAlignment="1">
      <alignment horizontal="center" vertical="center"/>
    </xf>
    <xf numFmtId="0" fontId="57" fillId="0" borderId="2" xfId="0" applyFont="1" applyFill="1" applyBorder="1" applyAlignment="1" applyProtection="1">
      <alignment horizontal="center" vertical="center"/>
      <protection locked="0"/>
    </xf>
    <xf numFmtId="0" fontId="57" fillId="0" borderId="41" xfId="0" applyFont="1" applyFill="1" applyBorder="1" applyAlignment="1" applyProtection="1">
      <alignment horizontal="center" vertical="center"/>
      <protection locked="0"/>
    </xf>
    <xf numFmtId="0" fontId="94" fillId="0" borderId="0" xfId="0" applyFont="1" applyBorder="1" applyAlignment="1">
      <alignment horizontal="left" vertical="center"/>
    </xf>
    <xf numFmtId="3" fontId="57" fillId="0" borderId="4" xfId="0" applyNumberFormat="1" applyFont="1" applyBorder="1" applyAlignment="1">
      <alignment horizontal="center" vertical="center"/>
    </xf>
    <xf numFmtId="0" fontId="57" fillId="0" borderId="4" xfId="0" applyFont="1" applyFill="1" applyBorder="1" applyAlignment="1">
      <alignment horizontal="center" vertical="center"/>
    </xf>
    <xf numFmtId="0" fontId="100" fillId="0" borderId="4" xfId="0" applyFont="1" applyBorder="1" applyAlignment="1">
      <alignment horizontal="center" vertical="center"/>
    </xf>
    <xf numFmtId="0" fontId="93" fillId="0" borderId="4" xfId="0" applyFont="1" applyBorder="1" applyAlignment="1">
      <alignment horizontal="center" vertical="center"/>
    </xf>
    <xf numFmtId="0" fontId="93" fillId="0" borderId="34" xfId="0" applyFont="1" applyBorder="1" applyAlignment="1">
      <alignment horizontal="center" vertical="center"/>
    </xf>
    <xf numFmtId="0" fontId="60" fillId="0" borderId="4" xfId="0" applyFont="1" applyBorder="1" applyAlignment="1" applyProtection="1">
      <alignment horizontal="center" vertical="center"/>
      <protection locked="0"/>
    </xf>
    <xf numFmtId="0" fontId="59" fillId="0" borderId="0" xfId="0" applyFont="1" applyBorder="1" applyAlignment="1">
      <alignment vertical="center" wrapText="1"/>
    </xf>
    <xf numFmtId="0" fontId="58" fillId="0" borderId="59" xfId="0" applyFont="1" applyBorder="1" applyAlignment="1">
      <alignment horizontal="center" vertical="center" wrapText="1"/>
    </xf>
    <xf numFmtId="0" fontId="58" fillId="0" borderId="67" xfId="0" applyFont="1" applyBorder="1" applyAlignment="1">
      <alignment horizontal="center" vertical="center"/>
    </xf>
    <xf numFmtId="0" fontId="58" fillId="0" borderId="44" xfId="0" applyFont="1" applyBorder="1" applyAlignment="1">
      <alignment horizontal="center" vertical="center"/>
    </xf>
    <xf numFmtId="0" fontId="58" fillId="0" borderId="3" xfId="0" applyFont="1" applyBorder="1" applyAlignment="1">
      <alignment horizontal="center" vertical="center"/>
    </xf>
    <xf numFmtId="0" fontId="58" fillId="0" borderId="4" xfId="0" applyFont="1" applyBorder="1" applyAlignment="1">
      <alignment horizontal="center" vertical="center"/>
    </xf>
    <xf numFmtId="0" fontId="58" fillId="0" borderId="15" xfId="0" applyFont="1" applyBorder="1" applyAlignment="1">
      <alignment horizontal="center" vertical="center"/>
    </xf>
    <xf numFmtId="14" fontId="60" fillId="0" borderId="59" xfId="0" applyNumberFormat="1" applyFont="1" applyBorder="1" applyAlignment="1" applyProtection="1">
      <alignment horizontal="center" vertical="center" wrapText="1"/>
      <protection locked="0"/>
    </xf>
    <xf numFmtId="14" fontId="60" fillId="0" borderId="67" xfId="0" applyNumberFormat="1" applyFont="1" applyBorder="1" applyAlignment="1" applyProtection="1">
      <alignment horizontal="center" vertical="center" wrapText="1"/>
      <protection locked="0"/>
    </xf>
    <xf numFmtId="14" fontId="60" fillId="0" borderId="3" xfId="0" applyNumberFormat="1" applyFont="1" applyBorder="1" applyAlignment="1" applyProtection="1">
      <alignment horizontal="center" vertical="center" wrapText="1"/>
      <protection locked="0"/>
    </xf>
    <xf numFmtId="14" fontId="60" fillId="0" borderId="4" xfId="0" applyNumberFormat="1" applyFont="1" applyBorder="1" applyAlignment="1" applyProtection="1">
      <alignment horizontal="center" vertical="center" wrapText="1"/>
      <protection locked="0"/>
    </xf>
    <xf numFmtId="1" fontId="60" fillId="0" borderId="1" xfId="0" applyNumberFormat="1" applyFont="1" applyBorder="1" applyAlignment="1" applyProtection="1">
      <alignment horizontal="center" vertical="center" wrapText="1"/>
      <protection locked="0"/>
    </xf>
    <xf numFmtId="3" fontId="60" fillId="0" borderId="59" xfId="0" applyNumberFormat="1" applyFont="1" applyBorder="1" applyAlignment="1" applyProtection="1">
      <alignment horizontal="center" vertical="center" wrapText="1"/>
      <protection locked="0"/>
    </xf>
    <xf numFmtId="3" fontId="60" fillId="0" borderId="67" xfId="0" applyNumberFormat="1" applyFont="1" applyBorder="1" applyAlignment="1" applyProtection="1">
      <alignment horizontal="center" vertical="center" wrapText="1"/>
      <protection locked="0"/>
    </xf>
    <xf numFmtId="3" fontId="60" fillId="0" borderId="44" xfId="0" applyNumberFormat="1" applyFont="1" applyBorder="1" applyAlignment="1" applyProtection="1">
      <alignment horizontal="center" vertical="center" wrapText="1"/>
      <protection locked="0"/>
    </xf>
    <xf numFmtId="3" fontId="60" fillId="0" borderId="3" xfId="0" applyNumberFormat="1" applyFont="1" applyBorder="1" applyAlignment="1" applyProtection="1">
      <alignment horizontal="center" vertical="center" wrapText="1"/>
      <protection locked="0"/>
    </xf>
    <xf numFmtId="3" fontId="60" fillId="0" borderId="4" xfId="0" applyNumberFormat="1" applyFont="1" applyBorder="1" applyAlignment="1" applyProtection="1">
      <alignment horizontal="center" vertical="center" wrapText="1"/>
      <protection locked="0"/>
    </xf>
    <xf numFmtId="3" fontId="60" fillId="0" borderId="15" xfId="0" applyNumberFormat="1" applyFont="1" applyBorder="1" applyAlignment="1" applyProtection="1">
      <alignment horizontal="center" vertical="center" wrapText="1"/>
      <protection locked="0"/>
    </xf>
    <xf numFmtId="0" fontId="90" fillId="5" borderId="97" xfId="0" applyFont="1" applyFill="1" applyBorder="1" applyAlignment="1" applyProtection="1">
      <alignment horizontal="center" vertical="center"/>
      <protection locked="0"/>
    </xf>
    <xf numFmtId="0" fontId="90" fillId="5" borderId="98" xfId="0" applyFont="1" applyFill="1" applyBorder="1" applyAlignment="1" applyProtection="1">
      <alignment horizontal="center" vertical="center"/>
      <protection locked="0"/>
    </xf>
    <xf numFmtId="0" fontId="90" fillId="5" borderId="99" xfId="0" applyFont="1" applyFill="1" applyBorder="1" applyAlignment="1" applyProtection="1">
      <alignment horizontal="center" vertical="center"/>
      <protection locked="0"/>
    </xf>
    <xf numFmtId="0" fontId="94" fillId="0" borderId="67" xfId="0" applyFont="1" applyBorder="1" applyAlignment="1">
      <alignment horizontal="center" vertical="center"/>
    </xf>
    <xf numFmtId="0" fontId="58" fillId="0" borderId="59" xfId="0" applyFont="1" applyBorder="1" applyAlignment="1">
      <alignment horizontal="center" vertical="center"/>
    </xf>
    <xf numFmtId="0" fontId="47" fillId="0" borderId="0" xfId="0" applyFont="1" applyBorder="1" applyAlignment="1">
      <alignment horizontal="left" vertical="center"/>
    </xf>
    <xf numFmtId="167" fontId="57" fillId="0" borderId="4" xfId="194" applyFont="1" applyBorder="1" applyAlignment="1" applyProtection="1">
      <alignment horizontal="center" vertical="center"/>
      <protection locked="0"/>
    </xf>
    <xf numFmtId="0" fontId="60" fillId="0" borderId="4" xfId="0" applyFont="1" applyBorder="1" applyAlignment="1">
      <alignment horizontal="justify" vertical="center"/>
    </xf>
    <xf numFmtId="0" fontId="94" fillId="25" borderId="2" xfId="0" applyFont="1" applyFill="1" applyBorder="1" applyAlignment="1">
      <alignment horizontal="center" vertical="center"/>
    </xf>
    <xf numFmtId="0" fontId="94" fillId="25" borderId="34" xfId="0" applyFont="1" applyFill="1" applyBorder="1" applyAlignment="1">
      <alignment horizontal="center" vertical="center"/>
    </xf>
    <xf numFmtId="0" fontId="94" fillId="25" borderId="41" xfId="0" applyFont="1" applyFill="1" applyBorder="1" applyAlignment="1">
      <alignment horizontal="center" vertical="center"/>
    </xf>
    <xf numFmtId="0" fontId="94" fillId="0" borderId="2" xfId="0" applyFont="1" applyBorder="1" applyAlignment="1">
      <alignment horizontal="center" vertical="center" wrapText="1"/>
    </xf>
    <xf numFmtId="0" fontId="94" fillId="0" borderId="34" xfId="0" applyFont="1" applyBorder="1" applyAlignment="1">
      <alignment horizontal="center" vertical="center" wrapText="1"/>
    </xf>
    <xf numFmtId="0" fontId="94" fillId="0" borderId="41" xfId="0" applyFont="1" applyBorder="1" applyAlignment="1">
      <alignment horizontal="center" vertical="center" wrapText="1"/>
    </xf>
    <xf numFmtId="0" fontId="94" fillId="0" borderId="2" xfId="0" applyFont="1" applyBorder="1" applyAlignment="1">
      <alignment horizontal="center" vertical="center"/>
    </xf>
    <xf numFmtId="0" fontId="94" fillId="0" borderId="34" xfId="0" applyFont="1" applyBorder="1" applyAlignment="1">
      <alignment horizontal="center" vertical="center"/>
    </xf>
    <xf numFmtId="0" fontId="94" fillId="0" borderId="1" xfId="0" applyFont="1" applyBorder="1" applyAlignment="1">
      <alignment horizontal="center" vertical="center"/>
    </xf>
    <xf numFmtId="0" fontId="94" fillId="0" borderId="3" xfId="0" applyFont="1" applyBorder="1" applyAlignment="1">
      <alignment horizontal="center" vertical="center"/>
    </xf>
    <xf numFmtId="0" fontId="94" fillId="0" borderId="4" xfId="0" applyFont="1" applyBorder="1" applyAlignment="1">
      <alignment horizontal="center" vertical="center"/>
    </xf>
    <xf numFmtId="0" fontId="94" fillId="0" borderId="15" xfId="0" applyFont="1" applyBorder="1" applyAlignment="1">
      <alignment horizontal="center" vertical="center"/>
    </xf>
    <xf numFmtId="0" fontId="57" fillId="0" borderId="4" xfId="0" applyFont="1" applyBorder="1" applyAlignment="1" applyProtection="1">
      <alignment horizontal="justify" vertical="center"/>
      <protection locked="0"/>
    </xf>
    <xf numFmtId="0" fontId="99" fillId="0" borderId="4" xfId="0" applyFont="1" applyBorder="1" applyAlignment="1" applyProtection="1">
      <alignment horizontal="justify" vertical="center"/>
      <protection locked="0"/>
    </xf>
    <xf numFmtId="0" fontId="94" fillId="25" borderId="1" xfId="0" applyFont="1" applyFill="1" applyBorder="1" applyAlignment="1">
      <alignment horizontal="center" vertical="center"/>
    </xf>
    <xf numFmtId="0" fontId="63" fillId="0" borderId="1" xfId="0" applyFont="1" applyBorder="1" applyAlignment="1">
      <alignment horizontal="justify" vertical="center"/>
    </xf>
    <xf numFmtId="0" fontId="94" fillId="25" borderId="59" xfId="0" applyFont="1" applyFill="1" applyBorder="1" applyAlignment="1">
      <alignment horizontal="center" vertical="center" wrapText="1"/>
    </xf>
    <xf numFmtId="0" fontId="94" fillId="25" borderId="67" xfId="0" applyFont="1" applyFill="1" applyBorder="1" applyAlignment="1">
      <alignment horizontal="center" vertical="center" wrapText="1"/>
    </xf>
    <xf numFmtId="0" fontId="94" fillId="25" borderId="44" xfId="0" applyFont="1" applyFill="1" applyBorder="1" applyAlignment="1">
      <alignment horizontal="center" vertical="center" wrapText="1"/>
    </xf>
    <xf numFmtId="0" fontId="94" fillId="25" borderId="3" xfId="0" applyFont="1" applyFill="1" applyBorder="1" applyAlignment="1">
      <alignment horizontal="center" vertical="center" wrapText="1"/>
    </xf>
    <xf numFmtId="0" fontId="94" fillId="25" borderId="4" xfId="0" applyFont="1" applyFill="1" applyBorder="1" applyAlignment="1">
      <alignment horizontal="center" vertical="center" wrapText="1"/>
    </xf>
    <xf numFmtId="0" fontId="94" fillId="25" borderId="15" xfId="0" applyFont="1" applyFill="1" applyBorder="1" applyAlignment="1">
      <alignment horizontal="center" vertical="center" wrapText="1"/>
    </xf>
    <xf numFmtId="0" fontId="94" fillId="0" borderId="1" xfId="0" applyFont="1" applyBorder="1" applyAlignment="1">
      <alignment horizontal="justify" vertical="center"/>
    </xf>
    <xf numFmtId="0" fontId="47" fillId="0" borderId="0" xfId="0" applyFont="1" applyBorder="1" applyAlignment="1" applyProtection="1">
      <alignment horizontal="left" vertical="center"/>
      <protection locked="0"/>
    </xf>
    <xf numFmtId="0" fontId="44" fillId="0" borderId="4" xfId="0" applyFont="1" applyBorder="1" applyAlignment="1" applyProtection="1">
      <alignment horizontal="center" vertical="center"/>
      <protection locked="0"/>
    </xf>
    <xf numFmtId="0" fontId="47" fillId="0" borderId="0" xfId="0" applyFont="1" applyBorder="1" applyAlignment="1" applyProtection="1">
      <alignment horizontal="right" vertical="center"/>
      <protection locked="0"/>
    </xf>
    <xf numFmtId="0" fontId="95" fillId="0" borderId="0" xfId="0" applyFont="1" applyBorder="1" applyAlignment="1">
      <alignment vertical="center"/>
    </xf>
    <xf numFmtId="0" fontId="95" fillId="0" borderId="58" xfId="0" applyFont="1" applyBorder="1" applyAlignment="1">
      <alignment vertical="center"/>
    </xf>
    <xf numFmtId="0" fontId="47" fillId="0" borderId="65" xfId="0" applyFont="1" applyBorder="1" applyAlignment="1" applyProtection="1">
      <alignment horizontal="right" vertical="center"/>
      <protection locked="0"/>
    </xf>
    <xf numFmtId="0" fontId="96" fillId="0" borderId="4" xfId="0" applyFont="1" applyBorder="1" applyAlignment="1" applyProtection="1">
      <alignment horizontal="left" vertical="center"/>
      <protection locked="0"/>
    </xf>
    <xf numFmtId="0" fontId="47" fillId="0" borderId="4" xfId="0" applyFont="1" applyBorder="1" applyAlignment="1" applyProtection="1">
      <alignment horizontal="justify" vertical="center"/>
      <protection locked="0"/>
    </xf>
    <xf numFmtId="0" fontId="94" fillId="0" borderId="0" xfId="0" applyFont="1" applyBorder="1" applyAlignment="1">
      <alignment horizontal="left"/>
    </xf>
    <xf numFmtId="0" fontId="60" fillId="0" borderId="4" xfId="0" applyFont="1" applyBorder="1" applyAlignment="1">
      <alignment horizontal="center"/>
    </xf>
    <xf numFmtId="0" fontId="94" fillId="0" borderId="0" xfId="0" applyFont="1" applyBorder="1" applyAlignment="1">
      <alignment horizontal="center"/>
    </xf>
    <xf numFmtId="0" fontId="60" fillId="0" borderId="34" xfId="0" applyFont="1" applyBorder="1" applyAlignment="1">
      <alignment horizontal="center"/>
    </xf>
    <xf numFmtId="0" fontId="94" fillId="0" borderId="1" xfId="0" applyFont="1" applyBorder="1" applyAlignment="1">
      <alignment horizontal="center" wrapText="1"/>
    </xf>
    <xf numFmtId="3" fontId="60" fillId="0" borderId="1" xfId="0" applyNumberFormat="1" applyFont="1" applyBorder="1" applyAlignment="1">
      <alignment horizontal="center" vertical="center" wrapText="1"/>
    </xf>
    <xf numFmtId="0" fontId="60" fillId="0" borderId="4" xfId="0" applyFont="1" applyBorder="1" applyAlignment="1" applyProtection="1">
      <alignment horizontal="center"/>
      <protection locked="0"/>
    </xf>
    <xf numFmtId="0" fontId="13" fillId="0" borderId="4" xfId="229" applyBorder="1" applyAlignment="1" applyProtection="1">
      <alignment horizontal="center"/>
      <protection locked="0"/>
    </xf>
    <xf numFmtId="0" fontId="58" fillId="0" borderId="4" xfId="0" applyFont="1" applyBorder="1" applyAlignment="1" applyProtection="1">
      <alignment horizontal="center"/>
      <protection locked="0"/>
    </xf>
    <xf numFmtId="4" fontId="60" fillId="0" borderId="1" xfId="0" applyNumberFormat="1" applyFont="1" applyBorder="1" applyAlignment="1">
      <alignment horizontal="center" vertical="center" wrapText="1"/>
    </xf>
    <xf numFmtId="0" fontId="90" fillId="0" borderId="67" xfId="0" applyFont="1" applyBorder="1" applyAlignment="1">
      <alignment horizontal="center" vertical="center"/>
    </xf>
    <xf numFmtId="0" fontId="90" fillId="29" borderId="97" xfId="0" applyFont="1" applyFill="1" applyBorder="1" applyAlignment="1">
      <alignment horizontal="center" vertical="center"/>
    </xf>
    <xf numFmtId="0" fontId="90" fillId="29" borderId="98" xfId="0" applyFont="1" applyFill="1" applyBorder="1" applyAlignment="1">
      <alignment horizontal="center" vertical="center"/>
    </xf>
    <xf numFmtId="0" fontId="90" fillId="29" borderId="99" xfId="0" applyFont="1" applyFill="1" applyBorder="1" applyAlignment="1">
      <alignment horizontal="center" vertical="center"/>
    </xf>
    <xf numFmtId="0" fontId="91" fillId="0" borderId="0" xfId="0" applyFont="1" applyBorder="1" applyAlignment="1">
      <alignment horizontal="left" vertical="center"/>
    </xf>
    <xf numFmtId="3" fontId="60" fillId="0" borderId="4" xfId="0" applyNumberFormat="1" applyFont="1" applyBorder="1" applyAlignment="1">
      <alignment horizontal="center" vertical="center"/>
    </xf>
    <xf numFmtId="0" fontId="60" fillId="0" borderId="1" xfId="0" applyFont="1" applyBorder="1" applyAlignment="1">
      <alignment horizontal="center" vertical="center"/>
    </xf>
    <xf numFmtId="0" fontId="87" fillId="0" borderId="1" xfId="0" applyFont="1" applyBorder="1" applyAlignment="1">
      <alignment horizontal="center" vertical="center"/>
    </xf>
    <xf numFmtId="0" fontId="88" fillId="0" borderId="1" xfId="0" applyFont="1" applyBorder="1" applyAlignment="1">
      <alignment horizontal="center" vertical="center"/>
    </xf>
    <xf numFmtId="0" fontId="89" fillId="0" borderId="1" xfId="0" applyFont="1" applyBorder="1" applyAlignment="1">
      <alignment horizontal="center" vertical="center"/>
    </xf>
    <xf numFmtId="49" fontId="89" fillId="0" borderId="1" xfId="0" applyNumberFormat="1" applyFont="1" applyBorder="1" applyAlignment="1">
      <alignment horizontal="center" vertical="center"/>
    </xf>
    <xf numFmtId="178" fontId="89" fillId="0" borderId="1" xfId="0" applyNumberFormat="1" applyFont="1" applyBorder="1" applyAlignment="1">
      <alignment horizontal="center" vertical="center"/>
    </xf>
    <xf numFmtId="0" fontId="81" fillId="16" borderId="0" xfId="0" applyFont="1" applyFill="1" applyAlignment="1">
      <alignment horizontal="left" wrapText="1"/>
    </xf>
    <xf numFmtId="0" fontId="81" fillId="16" borderId="0" xfId="0" applyFont="1" applyFill="1" applyAlignment="1">
      <alignment horizontal="center" wrapText="1"/>
    </xf>
    <xf numFmtId="0" fontId="83" fillId="16" borderId="0" xfId="0" applyFont="1" applyFill="1" applyAlignment="1">
      <alignment wrapText="1"/>
    </xf>
    <xf numFmtId="0" fontId="76" fillId="16" borderId="0" xfId="0" applyFont="1" applyFill="1" applyAlignment="1">
      <alignment horizontal="left" wrapText="1"/>
    </xf>
    <xf numFmtId="0" fontId="84" fillId="0" borderId="0" xfId="0" applyFont="1" applyAlignment="1">
      <alignment horizontal="left" vertical="center" wrapText="1"/>
    </xf>
    <xf numFmtId="0" fontId="69" fillId="0" borderId="0" xfId="0" applyFont="1" applyAlignment="1">
      <alignment horizontal="right"/>
    </xf>
    <xf numFmtId="0" fontId="69" fillId="0" borderId="0" xfId="0" applyFont="1" applyBorder="1" applyAlignment="1">
      <alignment horizontal="center" vertical="center" wrapText="1"/>
    </xf>
    <xf numFmtId="0" fontId="66" fillId="0" borderId="0" xfId="0" applyFont="1" applyBorder="1" applyAlignment="1">
      <alignment horizontal="center"/>
    </xf>
    <xf numFmtId="0" fontId="67" fillId="0" borderId="0" xfId="0" applyFont="1" applyBorder="1" applyAlignment="1">
      <alignment horizontal="left" vertical="center" wrapText="1"/>
    </xf>
    <xf numFmtId="0" fontId="42" fillId="0" borderId="84" xfId="0" applyFont="1" applyBorder="1" applyAlignment="1">
      <alignment horizontal="justify" vertical="center" wrapText="1"/>
    </xf>
    <xf numFmtId="0" fontId="42" fillId="0" borderId="70" xfId="0" applyFont="1" applyBorder="1" applyAlignment="1">
      <alignment horizontal="justify" vertical="center" wrapText="1"/>
    </xf>
    <xf numFmtId="0" fontId="42" fillId="0" borderId="96" xfId="0" applyFont="1" applyBorder="1" applyAlignment="1">
      <alignment horizontal="justify" vertical="center" wrapText="1"/>
    </xf>
    <xf numFmtId="0" fontId="42" fillId="0" borderId="93" xfId="0" applyFont="1" applyBorder="1" applyAlignment="1">
      <alignment horizontal="justify" vertical="center" wrapText="1"/>
    </xf>
    <xf numFmtId="0" fontId="42" fillId="0" borderId="71" xfId="0" applyFont="1" applyBorder="1" applyAlignment="1">
      <alignment horizontal="justify" vertical="center" wrapText="1"/>
    </xf>
    <xf numFmtId="0" fontId="42" fillId="0" borderId="94" xfId="0" applyFont="1" applyBorder="1" applyAlignment="1">
      <alignment horizontal="justify" vertical="center" wrapText="1"/>
    </xf>
    <xf numFmtId="0" fontId="42" fillId="0" borderId="86" xfId="0" applyFont="1" applyBorder="1" applyAlignment="1">
      <alignment horizontal="justify" vertical="center" wrapText="1"/>
    </xf>
    <xf numFmtId="0" fontId="42" fillId="0" borderId="95" xfId="0" applyFont="1" applyBorder="1" applyAlignment="1">
      <alignment horizontal="justify" vertical="center" wrapText="1"/>
    </xf>
    <xf numFmtId="0" fontId="44" fillId="16" borderId="2" xfId="202" applyFont="1" applyFill="1" applyBorder="1" applyAlignment="1">
      <alignment horizontal="center"/>
    </xf>
    <xf numFmtId="0" fontId="44" fillId="16" borderId="34" xfId="202" applyFont="1" applyFill="1" applyBorder="1" applyAlignment="1">
      <alignment horizontal="center"/>
    </xf>
    <xf numFmtId="0" fontId="44" fillId="16" borderId="41" xfId="202" applyFont="1" applyFill="1" applyBorder="1" applyAlignment="1">
      <alignment horizontal="center"/>
    </xf>
    <xf numFmtId="181" fontId="43" fillId="0" borderId="78" xfId="206" applyNumberFormat="1" applyFont="1" applyFill="1" applyBorder="1" applyAlignment="1">
      <alignment horizontal="center"/>
    </xf>
    <xf numFmtId="0" fontId="43" fillId="0" borderId="6" xfId="203" applyFont="1" applyBorder="1" applyAlignment="1">
      <alignment horizontal="center" vertical="center"/>
    </xf>
    <xf numFmtId="0" fontId="42" fillId="0" borderId="59" xfId="203" applyFont="1" applyBorder="1" applyAlignment="1">
      <alignment horizontal="left"/>
    </xf>
    <xf numFmtId="0" fontId="42" fillId="0" borderId="67" xfId="203" applyFont="1" applyBorder="1" applyAlignment="1">
      <alignment horizontal="left"/>
    </xf>
    <xf numFmtId="0" fontId="56" fillId="0" borderId="0" xfId="202" applyFont="1" applyFill="1" applyBorder="1" applyAlignment="1">
      <alignment horizontal="justify" vertical="center" wrapText="1"/>
    </xf>
    <xf numFmtId="0" fontId="44" fillId="0" borderId="0" xfId="202" applyFont="1" applyFill="1" applyBorder="1" applyAlignment="1">
      <alignment horizontal="justify" vertical="center" wrapText="1"/>
    </xf>
    <xf numFmtId="0" fontId="44" fillId="0" borderId="58" xfId="202" applyFont="1" applyFill="1" applyBorder="1" applyAlignment="1">
      <alignment horizontal="justify" vertical="center" wrapText="1"/>
    </xf>
    <xf numFmtId="0" fontId="53" fillId="0" borderId="65" xfId="203" applyFont="1" applyBorder="1" applyAlignment="1">
      <alignment horizontal="justify"/>
    </xf>
    <xf numFmtId="0" fontId="53" fillId="0" borderId="0" xfId="203" applyFont="1" applyBorder="1" applyAlignment="1">
      <alignment horizontal="justify"/>
    </xf>
    <xf numFmtId="0" fontId="52" fillId="0" borderId="65" xfId="203" applyFont="1" applyBorder="1" applyAlignment="1">
      <alignment horizontal="left" vertical="center" wrapText="1"/>
    </xf>
    <xf numFmtId="0" fontId="52" fillId="0" borderId="0" xfId="203" applyFont="1" applyBorder="1" applyAlignment="1">
      <alignment horizontal="left" vertical="center" wrapText="1"/>
    </xf>
    <xf numFmtId="0" fontId="52" fillId="0" borderId="58" xfId="203" applyFont="1" applyBorder="1" applyAlignment="1">
      <alignment horizontal="left" vertical="center" wrapText="1"/>
    </xf>
    <xf numFmtId="0" fontId="53" fillId="0" borderId="65" xfId="203" applyFont="1" applyFill="1" applyBorder="1" applyAlignment="1">
      <alignment vertical="center"/>
    </xf>
    <xf numFmtId="0" fontId="53" fillId="0" borderId="0" xfId="203" applyFont="1" applyFill="1" applyBorder="1" applyAlignment="1">
      <alignment vertical="center"/>
    </xf>
    <xf numFmtId="0" fontId="53" fillId="0" borderId="58" xfId="203" applyFont="1" applyFill="1" applyBorder="1" applyAlignment="1">
      <alignment vertical="center"/>
    </xf>
    <xf numFmtId="0" fontId="52" fillId="16" borderId="65" xfId="202" applyFont="1" applyFill="1" applyBorder="1" applyAlignment="1">
      <alignment vertical="center" wrapText="1"/>
    </xf>
    <xf numFmtId="0" fontId="52" fillId="16" borderId="0" xfId="202" applyFont="1" applyFill="1" applyBorder="1" applyAlignment="1">
      <alignment vertical="center" wrapText="1"/>
    </xf>
    <xf numFmtId="0" fontId="52" fillId="16" borderId="58" xfId="202" applyFont="1" applyFill="1" applyBorder="1" applyAlignment="1">
      <alignment vertical="center" wrapText="1"/>
    </xf>
    <xf numFmtId="0" fontId="65" fillId="16" borderId="0" xfId="1" applyFont="1" applyFill="1" applyBorder="1" applyAlignment="1">
      <alignment horizontal="center" vertical="center"/>
    </xf>
    <xf numFmtId="0" fontId="42" fillId="0" borderId="3" xfId="203" applyFont="1" applyBorder="1" applyAlignment="1">
      <alignment horizontal="center"/>
    </xf>
    <xf numFmtId="0" fontId="42" fillId="0" borderId="4" xfId="203" applyFont="1" applyBorder="1" applyAlignment="1">
      <alignment horizontal="center"/>
    </xf>
    <xf numFmtId="0" fontId="42" fillId="0" borderId="15" xfId="203" applyFont="1" applyBorder="1" applyAlignment="1">
      <alignment horizontal="center"/>
    </xf>
    <xf numFmtId="0" fontId="42" fillId="0" borderId="3" xfId="203" applyFont="1" applyBorder="1" applyAlignment="1"/>
    <xf numFmtId="0" fontId="42" fillId="0" borderId="4" xfId="203" applyFont="1" applyBorder="1" applyAlignment="1"/>
    <xf numFmtId="0" fontId="45" fillId="0" borderId="67" xfId="203" applyFont="1" applyBorder="1" applyAlignment="1">
      <alignment horizontal="center"/>
    </xf>
    <xf numFmtId="179" fontId="52" fillId="0" borderId="68" xfId="204" applyFont="1" applyBorder="1" applyAlignment="1">
      <alignment horizontal="left"/>
    </xf>
    <xf numFmtId="49" fontId="52" fillId="0" borderId="68" xfId="205" applyNumberFormat="1" applyFont="1" applyBorder="1" applyAlignment="1">
      <alignment horizontal="center"/>
    </xf>
    <xf numFmtId="0" fontId="49" fillId="28" borderId="1" xfId="203" applyFont="1" applyFill="1" applyBorder="1" applyAlignment="1">
      <alignment horizontal="center" vertical="center" wrapText="1"/>
    </xf>
    <xf numFmtId="0" fontId="43" fillId="0" borderId="59" xfId="203" applyFont="1" applyFill="1" applyBorder="1" applyAlignment="1">
      <alignment horizontal="center" vertical="center"/>
    </xf>
    <xf numFmtId="0" fontId="43" fillId="0" borderId="67" xfId="203" applyFont="1" applyFill="1" applyBorder="1" applyAlignment="1">
      <alignment horizontal="center" vertical="center"/>
    </xf>
    <xf numFmtId="0" fontId="43" fillId="0" borderId="44" xfId="203" applyFont="1" applyFill="1" applyBorder="1" applyAlignment="1">
      <alignment horizontal="center" vertical="center"/>
    </xf>
    <xf numFmtId="0" fontId="49" fillId="28" borderId="38" xfId="203" applyFont="1" applyFill="1" applyBorder="1" applyAlignment="1">
      <alignment horizontal="center" vertical="center"/>
    </xf>
    <xf numFmtId="0" fontId="49" fillId="28" borderId="6" xfId="203" applyFont="1" applyFill="1" applyBorder="1" applyAlignment="1">
      <alignment horizontal="center" vertical="center"/>
    </xf>
    <xf numFmtId="0" fontId="2" fillId="0" borderId="1" xfId="202" applyFont="1" applyBorder="1" applyAlignment="1">
      <alignment horizontal="center"/>
    </xf>
    <xf numFmtId="0" fontId="39" fillId="0" borderId="1" xfId="202" applyFont="1" applyBorder="1" applyAlignment="1">
      <alignment horizontal="center" vertical="center"/>
    </xf>
    <xf numFmtId="0" fontId="40" fillId="0" borderId="1" xfId="202" applyFont="1" applyBorder="1" applyAlignment="1">
      <alignment horizontal="center" vertical="center"/>
    </xf>
    <xf numFmtId="0" fontId="41" fillId="0" borderId="1" xfId="202" applyFont="1" applyBorder="1" applyAlignment="1">
      <alignment horizontal="center" vertical="center"/>
    </xf>
    <xf numFmtId="49" fontId="41" fillId="0" borderId="1" xfId="202" applyNumberFormat="1" applyFont="1" applyBorder="1" applyAlignment="1">
      <alignment horizontal="center" vertical="center"/>
    </xf>
    <xf numFmtId="178" fontId="41" fillId="0" borderId="1" xfId="202" applyNumberFormat="1" applyFont="1" applyBorder="1" applyAlignment="1">
      <alignment horizontal="center" vertical="center"/>
    </xf>
    <xf numFmtId="179" fontId="52" fillId="0" borderId="69" xfId="204" applyFont="1" applyBorder="1" applyAlignment="1">
      <alignment horizontal="left"/>
    </xf>
    <xf numFmtId="181" fontId="42" fillId="0" borderId="78" xfId="206" applyNumberFormat="1" applyFont="1" applyFill="1" applyBorder="1" applyAlignment="1">
      <alignment horizontal="center"/>
    </xf>
    <xf numFmtId="9" fontId="43" fillId="0" borderId="68" xfId="207" applyNumberFormat="1" applyFont="1" applyBorder="1" applyAlignment="1">
      <alignment horizontal="center"/>
    </xf>
    <xf numFmtId="179" fontId="52" fillId="0" borderId="70" xfId="204" applyFont="1" applyBorder="1" applyAlignment="1">
      <alignment horizontal="left"/>
    </xf>
    <xf numFmtId="179" fontId="52" fillId="0" borderId="71" xfId="204" applyFont="1" applyBorder="1" applyAlignment="1">
      <alignment horizontal="left"/>
    </xf>
    <xf numFmtId="43" fontId="43" fillId="0" borderId="68" xfId="203" applyNumberFormat="1" applyFont="1" applyBorder="1" applyAlignment="1">
      <alignment horizontal="center"/>
    </xf>
    <xf numFmtId="0" fontId="3" fillId="5" borderId="3"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15" xfId="0" applyFont="1" applyFill="1" applyBorder="1" applyAlignment="1">
      <alignment horizontal="center" vertical="center"/>
    </xf>
    <xf numFmtId="0" fontId="5" fillId="0" borderId="20" xfId="0" applyFont="1" applyBorder="1" applyAlignment="1">
      <alignment horizontal="center" vertical="center"/>
    </xf>
    <xf numFmtId="0" fontId="5" fillId="0" borderId="21" xfId="0" applyFont="1" applyBorder="1" applyAlignment="1">
      <alignment horizontal="center" vertical="center"/>
    </xf>
    <xf numFmtId="0" fontId="5" fillId="8" borderId="8" xfId="0" applyFont="1" applyFill="1" applyBorder="1" applyAlignment="1">
      <alignment horizontal="center" vertical="center"/>
    </xf>
    <xf numFmtId="0" fontId="5" fillId="8" borderId="9" xfId="0" applyFont="1" applyFill="1" applyBorder="1" applyAlignment="1">
      <alignment horizontal="center" vertical="center"/>
    </xf>
    <xf numFmtId="0" fontId="5" fillId="8" borderId="20" xfId="0" applyFont="1" applyFill="1" applyBorder="1" applyAlignment="1">
      <alignment horizontal="center" vertical="center"/>
    </xf>
    <xf numFmtId="0" fontId="5" fillId="8" borderId="21" xfId="0" applyFont="1" applyFill="1" applyBorder="1" applyAlignment="1">
      <alignment horizontal="center" vertical="center"/>
    </xf>
    <xf numFmtId="0" fontId="5" fillId="8" borderId="22" xfId="0" applyFont="1" applyFill="1" applyBorder="1" applyAlignment="1">
      <alignment horizontal="center" vertical="center"/>
    </xf>
    <xf numFmtId="0" fontId="5" fillId="0" borderId="22" xfId="0" applyFont="1" applyBorder="1" applyAlignment="1">
      <alignment horizontal="center" vertical="center"/>
    </xf>
    <xf numFmtId="0" fontId="5" fillId="0" borderId="30" xfId="0" applyFont="1" applyBorder="1" applyAlignment="1">
      <alignment horizontal="center" vertical="center"/>
    </xf>
    <xf numFmtId="0" fontId="5" fillId="0" borderId="23" xfId="0" applyFont="1" applyBorder="1" applyAlignment="1">
      <alignment horizontal="center" vertical="center"/>
    </xf>
    <xf numFmtId="0" fontId="5" fillId="0" borderId="24" xfId="0" applyFont="1" applyBorder="1" applyAlignment="1">
      <alignment horizontal="center" vertical="center"/>
    </xf>
    <xf numFmtId="0" fontId="5" fillId="0" borderId="14" xfId="0" applyFont="1" applyBorder="1" applyAlignment="1">
      <alignment horizontal="center" vertical="center"/>
    </xf>
    <xf numFmtId="0" fontId="5" fillId="0" borderId="4" xfId="0" applyFont="1" applyBorder="1" applyAlignment="1">
      <alignment horizontal="center" vertical="center"/>
    </xf>
    <xf numFmtId="0" fontId="5" fillId="0" borderId="25" xfId="0" applyFont="1" applyBorder="1" applyAlignment="1">
      <alignment horizontal="center" vertical="center"/>
    </xf>
    <xf numFmtId="0" fontId="3" fillId="3" borderId="3" xfId="0" applyFont="1" applyFill="1" applyBorder="1" applyAlignment="1">
      <alignment horizontal="center" vertical="center"/>
    </xf>
    <xf numFmtId="0" fontId="3" fillId="3" borderId="15" xfId="0" applyFont="1" applyFill="1" applyBorder="1" applyAlignment="1">
      <alignment horizontal="center" vertic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3" fillId="2" borderId="9"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3" fillId="2" borderId="18" xfId="0" applyFont="1" applyFill="1" applyBorder="1" applyAlignment="1">
      <alignment horizontal="center"/>
    </xf>
    <xf numFmtId="0" fontId="3" fillId="3" borderId="6" xfId="0" applyFont="1" applyFill="1" applyBorder="1" applyAlignment="1">
      <alignment horizontal="center" vertical="center"/>
    </xf>
    <xf numFmtId="0" fontId="3" fillId="3" borderId="28" xfId="0" applyFont="1" applyFill="1" applyBorder="1" applyAlignment="1">
      <alignment horizontal="center" vertical="center"/>
    </xf>
    <xf numFmtId="14" fontId="3" fillId="19" borderId="1" xfId="0" applyNumberFormat="1" applyFont="1" applyFill="1" applyBorder="1" applyAlignment="1" applyProtection="1">
      <alignment horizontal="center" vertical="center"/>
    </xf>
    <xf numFmtId="176" fontId="3" fillId="19" borderId="1" xfId="0" applyNumberFormat="1" applyFont="1" applyFill="1" applyBorder="1" applyAlignment="1" applyProtection="1">
      <alignment horizontal="center" vertical="center"/>
    </xf>
    <xf numFmtId="171" fontId="3" fillId="22" borderId="1" xfId="194" applyNumberFormat="1" applyFont="1" applyFill="1" applyBorder="1" applyAlignment="1" applyProtection="1">
      <alignment horizontal="center" vertical="center"/>
    </xf>
    <xf numFmtId="179" fontId="52" fillId="0" borderId="0" xfId="204" applyFont="1" applyBorder="1" applyAlignment="1">
      <alignment horizontal="left"/>
    </xf>
    <xf numFmtId="0" fontId="45" fillId="0" borderId="0" xfId="203" applyFont="1" applyBorder="1" applyAlignment="1">
      <alignment horizontal="center"/>
    </xf>
    <xf numFmtId="49" fontId="52" fillId="0" borderId="0" xfId="205" applyNumberFormat="1" applyFont="1" applyBorder="1" applyAlignment="1">
      <alignment horizontal="center"/>
    </xf>
    <xf numFmtId="0" fontId="5" fillId="21" borderId="1" xfId="0" applyFont="1" applyFill="1" applyBorder="1" applyAlignment="1">
      <alignment horizontal="center" vertical="center" textRotation="90"/>
    </xf>
    <xf numFmtId="0" fontId="0" fillId="0" borderId="58" xfId="0" applyBorder="1" applyAlignment="1">
      <alignment horizontal="center" vertical="center"/>
    </xf>
    <xf numFmtId="0" fontId="26" fillId="3" borderId="1" xfId="0" applyFont="1" applyFill="1" applyBorder="1" applyAlignment="1">
      <alignment horizontal="center" vertical="center"/>
    </xf>
    <xf numFmtId="0" fontId="9" fillId="21" borderId="1" xfId="0" applyFont="1" applyFill="1" applyBorder="1" applyAlignment="1">
      <alignment horizontal="center" vertical="center"/>
    </xf>
    <xf numFmtId="49" fontId="29" fillId="20" borderId="1" xfId="0" applyNumberFormat="1" applyFont="1" applyFill="1" applyBorder="1" applyAlignment="1" applyProtection="1">
      <alignment horizontal="center" vertical="center" wrapText="1"/>
    </xf>
    <xf numFmtId="49" fontId="29" fillId="3" borderId="1" xfId="0" applyNumberFormat="1" applyFont="1" applyFill="1" applyBorder="1" applyAlignment="1" applyProtection="1">
      <alignment horizontal="center" vertical="center" wrapText="1"/>
    </xf>
    <xf numFmtId="0" fontId="28" fillId="24" borderId="1" xfId="0" applyFont="1" applyFill="1" applyBorder="1" applyAlignment="1">
      <alignment horizontal="center" vertical="center"/>
    </xf>
    <xf numFmtId="0" fontId="24" fillId="24" borderId="1" xfId="0" applyFont="1" applyFill="1" applyBorder="1" applyAlignment="1">
      <alignment horizontal="center" vertical="center" wrapText="1"/>
    </xf>
    <xf numFmtId="0" fontId="24" fillId="24" borderId="2" xfId="0" applyFont="1" applyFill="1" applyBorder="1" applyAlignment="1">
      <alignment horizontal="center" vertical="center" wrapText="1"/>
    </xf>
    <xf numFmtId="0" fontId="24" fillId="24" borderId="41" xfId="0" applyFont="1" applyFill="1" applyBorder="1" applyAlignment="1">
      <alignment horizontal="center" vertical="center" wrapText="1"/>
    </xf>
    <xf numFmtId="0" fontId="16" fillId="21" borderId="1" xfId="0" applyFont="1" applyFill="1" applyBorder="1" applyAlignment="1">
      <alignment horizontal="center" vertical="center" wrapText="1"/>
    </xf>
    <xf numFmtId="0" fontId="16" fillId="21" borderId="1" xfId="0" applyFont="1" applyFill="1" applyBorder="1" applyAlignment="1">
      <alignment horizontal="center" vertical="center"/>
    </xf>
    <xf numFmtId="0" fontId="17" fillId="0" borderId="2" xfId="0" applyFont="1" applyFill="1" applyBorder="1" applyAlignment="1">
      <alignment horizontal="center" vertical="center"/>
    </xf>
    <xf numFmtId="0" fontId="17" fillId="0" borderId="41" xfId="0" applyFont="1" applyFill="1" applyBorder="1" applyAlignment="1">
      <alignment horizontal="center" vertical="center"/>
    </xf>
    <xf numFmtId="169" fontId="28" fillId="0" borderId="1" xfId="200" applyFont="1" applyFill="1" applyBorder="1" applyAlignment="1">
      <alignment horizontal="center" vertical="center"/>
    </xf>
    <xf numFmtId="172" fontId="28" fillId="0" borderId="2" xfId="200" applyNumberFormat="1" applyFont="1" applyFill="1" applyBorder="1" applyAlignment="1">
      <alignment horizontal="center" vertical="center"/>
    </xf>
    <xf numFmtId="172" fontId="28" fillId="0" borderId="44" xfId="200" applyNumberFormat="1" applyFont="1" applyFill="1" applyBorder="1" applyAlignment="1">
      <alignment horizontal="center" vertical="center"/>
    </xf>
    <xf numFmtId="166" fontId="32" fillId="0" borderId="30" xfId="0" applyNumberFormat="1" applyFont="1" applyBorder="1" applyAlignment="1">
      <alignment horizontal="center" vertical="center"/>
    </xf>
    <xf numFmtId="166" fontId="32" fillId="0" borderId="24" xfId="0" applyNumberFormat="1" applyFont="1" applyBorder="1" applyAlignment="1">
      <alignment horizontal="center" vertical="center"/>
    </xf>
    <xf numFmtId="0" fontId="0" fillId="0" borderId="1" xfId="0" applyFont="1" applyFill="1" applyBorder="1" applyAlignment="1">
      <alignment horizontal="center" vertical="center"/>
    </xf>
    <xf numFmtId="49" fontId="33" fillId="27" borderId="38" xfId="0" applyNumberFormat="1" applyFont="1" applyFill="1" applyBorder="1" applyAlignment="1">
      <alignment horizontal="center" vertical="center" wrapText="1"/>
    </xf>
    <xf numFmtId="49" fontId="33" fillId="27" borderId="36" xfId="0" applyNumberFormat="1"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5" xfId="0" applyFont="1" applyFill="1" applyBorder="1" applyAlignment="1">
      <alignment horizontal="center" vertical="center" wrapText="1"/>
    </xf>
    <xf numFmtId="49" fontId="3" fillId="12" borderId="3" xfId="0" applyNumberFormat="1" applyFont="1" applyFill="1" applyBorder="1" applyAlignment="1">
      <alignment horizontal="center" vertical="center" wrapText="1"/>
    </xf>
    <xf numFmtId="49" fontId="3" fillId="12" borderId="15" xfId="0" applyNumberFormat="1" applyFont="1" applyFill="1" applyBorder="1" applyAlignment="1">
      <alignment horizontal="center" vertical="center" wrapText="1"/>
    </xf>
    <xf numFmtId="0" fontId="3" fillId="10" borderId="2" xfId="0" applyFont="1" applyFill="1" applyBorder="1" applyAlignment="1">
      <alignment horizontal="center" vertical="center" wrapText="1"/>
    </xf>
    <xf numFmtId="0" fontId="3" fillId="10" borderId="34" xfId="0" applyFont="1" applyFill="1" applyBorder="1" applyAlignment="1">
      <alignment horizontal="center" vertical="center" wrapText="1"/>
    </xf>
    <xf numFmtId="0" fontId="3" fillId="10" borderId="41" xfId="0" applyFont="1" applyFill="1" applyBorder="1" applyAlignment="1">
      <alignment horizontal="center" vertical="center" wrapText="1"/>
    </xf>
    <xf numFmtId="0" fontId="3" fillId="3" borderId="2" xfId="0" applyFont="1" applyFill="1" applyBorder="1" applyAlignment="1">
      <alignment horizontal="center" vertical="center" wrapText="1"/>
    </xf>
    <xf numFmtId="0" fontId="3" fillId="3" borderId="34" xfId="0" applyFont="1" applyFill="1" applyBorder="1" applyAlignment="1">
      <alignment horizontal="center" vertical="center" wrapText="1"/>
    </xf>
    <xf numFmtId="0" fontId="3" fillId="3" borderId="41" xfId="0" applyFont="1" applyFill="1" applyBorder="1" applyAlignment="1">
      <alignment horizontal="center" vertical="center" wrapText="1"/>
    </xf>
    <xf numFmtId="49" fontId="3" fillId="27" borderId="65" xfId="0" applyNumberFormat="1" applyFont="1" applyFill="1" applyBorder="1" applyAlignment="1">
      <alignment horizontal="center" vertical="center" wrapText="1"/>
    </xf>
    <xf numFmtId="0" fontId="23" fillId="14" borderId="20" xfId="0" applyFont="1" applyFill="1" applyBorder="1" applyAlignment="1">
      <alignment horizontal="center" vertical="center" wrapText="1"/>
    </xf>
    <xf numFmtId="0" fontId="23" fillId="14" borderId="21" xfId="0" applyFont="1" applyFill="1" applyBorder="1" applyAlignment="1">
      <alignment horizontal="center" vertical="center" wrapText="1"/>
    </xf>
    <xf numFmtId="0" fontId="23" fillId="14" borderId="22" xfId="0" applyFont="1" applyFill="1" applyBorder="1" applyAlignment="1">
      <alignment horizontal="center" vertical="center" wrapText="1"/>
    </xf>
    <xf numFmtId="0" fontId="17" fillId="3" borderId="2" xfId="0" applyFont="1" applyFill="1" applyBorder="1" applyAlignment="1">
      <alignment horizontal="center" vertical="center"/>
    </xf>
    <xf numFmtId="0" fontId="17" fillId="3" borderId="41" xfId="0" applyFont="1" applyFill="1" applyBorder="1" applyAlignment="1">
      <alignment horizontal="center" vertical="center"/>
    </xf>
    <xf numFmtId="0" fontId="17" fillId="3" borderId="2" xfId="0" applyFont="1" applyFill="1" applyBorder="1" applyAlignment="1">
      <alignment horizontal="center" vertical="center" wrapText="1"/>
    </xf>
    <xf numFmtId="0" fontId="17" fillId="3" borderId="41" xfId="0" applyFont="1" applyFill="1" applyBorder="1" applyAlignment="1">
      <alignment horizontal="center" vertical="center" wrapText="1"/>
    </xf>
    <xf numFmtId="167" fontId="17" fillId="3" borderId="1" xfId="194" applyNumberFormat="1" applyFont="1" applyFill="1" applyBorder="1" applyAlignment="1">
      <alignment horizontal="center" vertical="center"/>
    </xf>
    <xf numFmtId="167" fontId="16" fillId="3" borderId="1" xfId="194" applyNumberFormat="1" applyFont="1" applyFill="1" applyBorder="1" applyAlignment="1">
      <alignment horizontal="center" vertical="center"/>
    </xf>
    <xf numFmtId="0" fontId="5" fillId="10" borderId="20" xfId="0" applyFont="1" applyFill="1" applyBorder="1" applyAlignment="1">
      <alignment horizontal="center" vertical="center" wrapText="1"/>
    </xf>
    <xf numFmtId="0" fontId="5" fillId="10" borderId="21" xfId="0" applyFont="1" applyFill="1" applyBorder="1" applyAlignment="1">
      <alignment horizontal="center" vertical="center" wrapText="1"/>
    </xf>
    <xf numFmtId="0" fontId="5" fillId="11" borderId="20" xfId="0" applyFont="1" applyFill="1" applyBorder="1" applyAlignment="1">
      <alignment horizontal="center" vertical="center" wrapText="1"/>
    </xf>
    <xf numFmtId="0" fontId="5" fillId="11" borderId="21" xfId="0" applyFont="1" applyFill="1" applyBorder="1" applyAlignment="1">
      <alignment horizontal="center" vertical="center" wrapText="1"/>
    </xf>
    <xf numFmtId="0" fontId="5" fillId="11" borderId="22" xfId="0" applyFont="1" applyFill="1" applyBorder="1" applyAlignment="1">
      <alignment horizontal="center" vertical="center" wrapText="1"/>
    </xf>
    <xf numFmtId="0" fontId="5" fillId="12" borderId="16" xfId="0" applyFont="1" applyFill="1" applyBorder="1" applyAlignment="1">
      <alignment horizontal="center" vertical="center" wrapText="1"/>
    </xf>
    <xf numFmtId="0" fontId="5" fillId="12" borderId="17" xfId="0" applyFont="1" applyFill="1" applyBorder="1" applyAlignment="1">
      <alignment horizontal="center" vertical="center" wrapText="1"/>
    </xf>
    <xf numFmtId="0" fontId="5" fillId="12" borderId="18" xfId="0" applyFont="1" applyFill="1" applyBorder="1" applyAlignment="1">
      <alignment horizontal="center" vertical="center" wrapText="1"/>
    </xf>
    <xf numFmtId="0" fontId="16" fillId="3" borderId="1" xfId="0" applyFont="1" applyFill="1" applyBorder="1" applyAlignment="1">
      <alignment horizontal="left" vertical="center"/>
    </xf>
  </cellXfs>
  <cellStyles count="230">
    <cellStyle name="Hipervínculo" xfId="2" builtinId="8" hidden="1"/>
    <cellStyle name="Hipervínculo" xfId="4" builtinId="8" hidden="1"/>
    <cellStyle name="Hipervínculo" xfId="6" builtinId="8" hidden="1"/>
    <cellStyle name="Hipervínculo" xfId="8" builtinId="8" hidden="1"/>
    <cellStyle name="Hipervínculo" xfId="10" builtinId="8" hidden="1"/>
    <cellStyle name="Hipervínculo" xfId="12" builtinId="8" hidden="1"/>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xfId="152" builtinId="8" hidden="1"/>
    <cellStyle name="Hipervínculo" xfId="154" builtinId="8" hidden="1"/>
    <cellStyle name="Hipervínculo" xfId="156" builtinId="8" hidden="1"/>
    <cellStyle name="Hipervínculo" xfId="158" builtinId="8" hidden="1"/>
    <cellStyle name="Hipervínculo" xfId="160" builtinId="8" hidden="1"/>
    <cellStyle name="Hipervínculo" xfId="162" builtinId="8" hidden="1"/>
    <cellStyle name="Hipervínculo" xfId="164" builtinId="8" hidden="1"/>
    <cellStyle name="Hipervínculo" xfId="166" builtinId="8" hidden="1"/>
    <cellStyle name="Hipervínculo" xfId="168" builtinId="8" hidden="1"/>
    <cellStyle name="Hipervínculo" xfId="170" builtinId="8" hidden="1"/>
    <cellStyle name="Hipervínculo" xfId="172" builtinId="8" hidden="1"/>
    <cellStyle name="Hipervínculo" xfId="174" builtinId="8" hidden="1"/>
    <cellStyle name="Hipervínculo" xfId="176" builtinId="8" hidden="1"/>
    <cellStyle name="Hipervínculo" xfId="178" builtinId="8" hidden="1"/>
    <cellStyle name="Hipervínculo" xfId="180" builtinId="8" hidden="1"/>
    <cellStyle name="Hipervínculo" xfId="182" builtinId="8" hidden="1"/>
    <cellStyle name="Hipervínculo" xfId="184" builtinId="8" hidden="1"/>
    <cellStyle name="Hipervínculo" xfId="186" builtinId="8" hidden="1"/>
    <cellStyle name="Hipervínculo" xfId="188" builtinId="8" hidden="1"/>
    <cellStyle name="Hipervínculo" xfId="190" builtinId="8" hidden="1"/>
    <cellStyle name="Hipervínculo" xfId="192" builtinId="8" hidden="1"/>
    <cellStyle name="Hipervínculo" xfId="229" builtinId="8"/>
    <cellStyle name="Hipervínculo visitado" xfId="3" builtinId="9" hidden="1"/>
    <cellStyle name="Hipervínculo visitado" xfId="5" builtinId="9" hidden="1"/>
    <cellStyle name="Hipervínculo visitado" xfId="7" builtinId="9" hidden="1"/>
    <cellStyle name="Hipervínculo visitado" xfId="9" builtinId="9" hidden="1"/>
    <cellStyle name="Hipervínculo visitado" xfId="11" builtinId="9" hidden="1"/>
    <cellStyle name="Hipervínculo visitado" xfId="13" builtinId="9" hidden="1"/>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Hipervínculo visitado" xfId="153" builtinId="9" hidden="1"/>
    <cellStyle name="Hipervínculo visitado" xfId="155" builtinId="9" hidden="1"/>
    <cellStyle name="Hipervínculo visitado" xfId="157" builtinId="9" hidden="1"/>
    <cellStyle name="Hipervínculo visitado" xfId="159" builtinId="9" hidden="1"/>
    <cellStyle name="Hipervínculo visitado" xfId="161" builtinId="9" hidden="1"/>
    <cellStyle name="Hipervínculo visitado" xfId="163" builtinId="9" hidden="1"/>
    <cellStyle name="Hipervínculo visitado" xfId="165" builtinId="9" hidden="1"/>
    <cellStyle name="Hipervínculo visitado" xfId="167" builtinId="9" hidden="1"/>
    <cellStyle name="Hipervínculo visitado" xfId="169" builtinId="9" hidden="1"/>
    <cellStyle name="Hipervínculo visitado" xfId="171" builtinId="9" hidden="1"/>
    <cellStyle name="Hipervínculo visitado" xfId="173" builtinId="9" hidden="1"/>
    <cellStyle name="Hipervínculo visitado" xfId="175" builtinId="9" hidden="1"/>
    <cellStyle name="Hipervínculo visitado" xfId="177" builtinId="9" hidden="1"/>
    <cellStyle name="Hipervínculo visitado" xfId="179" builtinId="9" hidden="1"/>
    <cellStyle name="Hipervínculo visitado" xfId="181" builtinId="9" hidden="1"/>
    <cellStyle name="Hipervínculo visitado" xfId="183" builtinId="9" hidden="1"/>
    <cellStyle name="Hipervínculo visitado" xfId="185" builtinId="9" hidden="1"/>
    <cellStyle name="Hipervínculo visitado" xfId="187" builtinId="9" hidden="1"/>
    <cellStyle name="Hipervínculo visitado" xfId="189" builtinId="9" hidden="1"/>
    <cellStyle name="Hipervínculo visitado" xfId="191" builtinId="9" hidden="1"/>
    <cellStyle name="Hipervínculo visitado" xfId="193" builtinId="9" hidden="1"/>
    <cellStyle name="Millares" xfId="194" builtinId="3"/>
    <cellStyle name="Millares [0]" xfId="198" builtinId="6"/>
    <cellStyle name="Millares [0] 2" xfId="205"/>
    <cellStyle name="Millares 2" xfId="209"/>
    <cellStyle name="Millares 2 2" xfId="211"/>
    <cellStyle name="Millares 3" xfId="206"/>
    <cellStyle name="Millares 4" xfId="212"/>
    <cellStyle name="Millares 5" xfId="213"/>
    <cellStyle name="Millares 6" xfId="214"/>
    <cellStyle name="Moneda" xfId="195" builtinId="4"/>
    <cellStyle name="Moneda [0]" xfId="199" builtinId="7"/>
    <cellStyle name="Moneda [0] 2" xfId="215"/>
    <cellStyle name="Moneda 10" xfId="216"/>
    <cellStyle name="Moneda 2" xfId="197"/>
    <cellStyle name="Moneda 2 2" xfId="217"/>
    <cellStyle name="Moneda 2 3" xfId="218"/>
    <cellStyle name="Moneda 3" xfId="200"/>
    <cellStyle name="Moneda 3 2" xfId="204"/>
    <cellStyle name="Moneda 3 3" xfId="219"/>
    <cellStyle name="Moneda 4" xfId="220"/>
    <cellStyle name="Normal" xfId="0" builtinId="0"/>
    <cellStyle name="Normal 10" xfId="201"/>
    <cellStyle name="Normal 10 2" xfId="202"/>
    <cellStyle name="Normal 2" xfId="1"/>
    <cellStyle name="Normal 2 2 2" xfId="221"/>
    <cellStyle name="Normal 2 4" xfId="222"/>
    <cellStyle name="Normal 3" xfId="203"/>
    <cellStyle name="Normal 3 2 3" xfId="208"/>
    <cellStyle name="Normal 3 4" xfId="223"/>
    <cellStyle name="Normal 4" xfId="224"/>
    <cellStyle name="Normal 5" xfId="225"/>
    <cellStyle name="Normal 6" xfId="226"/>
    <cellStyle name="Normal 7" xfId="227"/>
    <cellStyle name="Porcentaje" xfId="196" builtinId="5"/>
    <cellStyle name="Porcentaje 2" xfId="210"/>
    <cellStyle name="Porcentaje 3" xfId="207"/>
    <cellStyle name="Porcentaje 4" xfId="228"/>
  </cellStyles>
  <dxfs count="36">
    <dxf>
      <numFmt numFmtId="165" formatCode="_-* #,##0_-;\-* #,##0_-;_-* &quot;-&quot;_-;_-@_-"/>
    </dxf>
    <dxf>
      <alignment vertical="center" readingOrder="0"/>
    </dxf>
    <dxf>
      <alignment vertical="center" readingOrder="0"/>
    </dxf>
    <dxf>
      <alignment horizontal="center" readingOrder="0"/>
    </dxf>
    <dxf>
      <alignment horizontal="center" readingOrder="0"/>
    </dxf>
    <dxf>
      <alignment wrapText="1" readingOrder="0"/>
    </dxf>
    <dxf>
      <alignment wrapText="1" readingOrder="0"/>
    </dxf>
    <dxf>
      <alignment horizontal="center" readingOrder="0"/>
    </dxf>
    <dxf>
      <alignment horizontal="center" readingOrder="0"/>
    </dxf>
    <dxf>
      <alignment vertical="center" readingOrder="0"/>
    </dxf>
    <dxf>
      <alignment wrapText="1" readingOrder="0"/>
    </dxf>
    <dxf>
      <alignment wrapText="1" readingOrder="0"/>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ill>
        <patternFill>
          <bgColor theme="5" tint="0.79998168889431442"/>
        </patternFill>
      </fill>
    </dxf>
    <dxf>
      <font>
        <color rgb="FF006100"/>
      </font>
      <fill>
        <patternFill>
          <bgColor rgb="FFC6EFCE"/>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
      <fill>
        <patternFill>
          <bgColor theme="5" tint="0.79998168889431442"/>
        </patternFill>
      </fill>
    </dxf>
  </dxfs>
  <tableStyles count="0" defaultTableStyle="TableStyleMedium9" defaultPivotStyle="PivotStyleLight16"/>
  <colors>
    <mruColors>
      <color rgb="FFFF7C8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externalLink" Target="externalLinks/externalLink12.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externalLink" Target="externalLinks/externalLink1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pivotCacheDefinition" Target="pivotCache/pivotCacheDefinition1.xml"/><Relationship Id="rId30"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15"/>
      <c:rotY val="0"/>
      <c:rAngAx val="0"/>
      <c:perspective val="0"/>
    </c:view3D>
    <c:floor>
      <c:thickness val="0"/>
    </c:floor>
    <c:sideWall>
      <c:thickness val="0"/>
    </c:sideWall>
    <c:backWall>
      <c:thickness val="0"/>
    </c:backWall>
    <c:plotArea>
      <c:layout>
        <c:manualLayout>
          <c:layoutTarget val="inner"/>
          <c:xMode val="edge"/>
          <c:yMode val="edge"/>
          <c:x val="0.489266547406082"/>
          <c:y val="0"/>
          <c:w val="1.3416815742397207E-2"/>
          <c:h val="0"/>
        </c:manualLayout>
      </c:layout>
      <c:pie3DChart>
        <c:varyColors val="1"/>
        <c:ser>
          <c:idx val="0"/>
          <c:order val="0"/>
          <c:spPr>
            <a:solidFill>
              <a:srgbClr val="9999FF"/>
            </a:solidFill>
            <a:ln w="12700">
              <a:solidFill>
                <a:srgbClr val="000000"/>
              </a:solidFill>
              <a:prstDash val="solid"/>
            </a:ln>
          </c:spPr>
          <c:dPt>
            <c:idx val="0"/>
            <c:bubble3D val="0"/>
          </c:dPt>
          <c:dLbls>
            <c:numFmt formatCode="0%" sourceLinked="0"/>
            <c:spPr>
              <a:noFill/>
              <a:ln w="25400">
                <a:noFill/>
              </a:ln>
            </c:spPr>
            <c:txPr>
              <a:bodyPr/>
              <a:lstStyle/>
              <a:p>
                <a:pPr>
                  <a:defRPr sz="275" b="1" i="0" u="none" strike="noStrike" baseline="0">
                    <a:solidFill>
                      <a:srgbClr val="000000"/>
                    </a:solidFill>
                    <a:latin typeface="Arial"/>
                    <a:ea typeface="Arial"/>
                    <a:cs typeface="Arial"/>
                  </a:defRPr>
                </a:pPr>
                <a:endParaRPr lang="es-ES"/>
              </a:p>
            </c:txPr>
            <c:showLegendKey val="0"/>
            <c:showVal val="0"/>
            <c:showCatName val="1"/>
            <c:showSerName val="0"/>
            <c:showPercent val="1"/>
            <c:showBubbleSize val="0"/>
            <c:showLeaderLines val="1"/>
          </c:dLbls>
          <c:val>
            <c:numLit>
              <c:formatCode>General</c:formatCode>
              <c:ptCount val="1"/>
              <c:pt idx="0">
                <c:v>0</c:v>
              </c:pt>
            </c:numLit>
          </c:val>
        </c:ser>
        <c:dLbls>
          <c:showLegendKey val="0"/>
          <c:showVal val="0"/>
          <c:showCatName val="0"/>
          <c:showSerName val="0"/>
          <c:showPercent val="0"/>
          <c:showBubbleSize val="0"/>
          <c:showLeaderLines val="1"/>
        </c:dLbls>
      </c:pie3DChart>
      <c:spPr>
        <a:noFill/>
        <a:ln w="25400">
          <a:noFill/>
        </a:ln>
      </c:spPr>
    </c:plotArea>
    <c:plotVisOnly val="1"/>
    <c:dispBlanksAs val="zero"/>
    <c:showDLblsOverMax val="0"/>
  </c:chart>
  <c:spPr>
    <a:noFill/>
    <a:ln w="9525">
      <a:noFill/>
    </a:ln>
  </c:spPr>
  <c:txPr>
    <a:bodyPr/>
    <a:lstStyle/>
    <a:p>
      <a:pPr>
        <a:defRPr sz="275" b="1" i="0" u="none" strike="noStrike" baseline="0">
          <a:solidFill>
            <a:srgbClr val="000000"/>
          </a:solidFill>
          <a:latin typeface="Arial"/>
          <a:ea typeface="Arial"/>
          <a:cs typeface="Arial"/>
        </a:defRPr>
      </a:pPr>
      <a:endParaRPr lang="es-ES"/>
    </a:p>
  </c:txPr>
  <c:printSettings>
    <c:headerFooter alignWithMargins="0"/>
    <c:pageMargins b="1" l="0.75000000000000133" r="0.75000000000000133" t="1" header="0" footer="0"/>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1</xdr:col>
      <xdr:colOff>66675</xdr:colOff>
      <xdr:row>0</xdr:row>
      <xdr:rowOff>85725</xdr:rowOff>
    </xdr:from>
    <xdr:to>
      <xdr:col>3</xdr:col>
      <xdr:colOff>314325</xdr:colOff>
      <xdr:row>2</xdr:row>
      <xdr:rowOff>219075</xdr:rowOff>
    </xdr:to>
    <xdr:pic>
      <xdr:nvPicPr>
        <xdr:cNvPr id="2" name="Imagen 1" descr="Manual de Imagen Corporativa FONADE 2013-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3938" t="3268" r="4311"/>
        <a:stretch>
          <a:fillRect/>
        </a:stretch>
      </xdr:blipFill>
      <xdr:spPr bwMode="auto">
        <a:xfrm>
          <a:off x="66675" y="85725"/>
          <a:ext cx="609600" cy="628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4</xdr:row>
      <xdr:rowOff>0</xdr:rowOff>
    </xdr:from>
    <xdr:to>
      <xdr:col>10</xdr:col>
      <xdr:colOff>0</xdr:colOff>
      <xdr:row>4</xdr:row>
      <xdr:rowOff>0</xdr:rowOff>
    </xdr:to>
    <xdr:graphicFrame macro="">
      <xdr:nvGraphicFramePr>
        <xdr:cNvPr id="2"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38100</xdr:colOff>
      <xdr:row>11</xdr:row>
      <xdr:rowOff>9525</xdr:rowOff>
    </xdr:from>
    <xdr:to>
      <xdr:col>14</xdr:col>
      <xdr:colOff>698500</xdr:colOff>
      <xdr:row>12</xdr:row>
      <xdr:rowOff>0</xdr:rowOff>
    </xdr:to>
    <xdr:sp macro="" textlink="">
      <xdr:nvSpPr>
        <xdr:cNvPr id="3" name="Text Box 6">
          <a:extLst>
            <a:ext uri="{FF2B5EF4-FFF2-40B4-BE49-F238E27FC236}"/>
          </a:extLst>
        </xdr:cNvPr>
        <xdr:cNvSpPr txBox="1">
          <a:spLocks noChangeArrowheads="1"/>
        </xdr:cNvSpPr>
      </xdr:nvSpPr>
      <xdr:spPr bwMode="auto">
        <a:xfrm>
          <a:off x="304800" y="2590800"/>
          <a:ext cx="16671925" cy="333375"/>
        </a:xfrm>
        <a:prstGeom prst="rect">
          <a:avLst/>
        </a:prstGeom>
        <a:noFill/>
        <a:ln w="9525">
          <a:noFill/>
          <a:miter lim="800000"/>
          <a:headEnd/>
          <a:tailEnd/>
        </a:ln>
      </xdr:spPr>
      <xdr:txBody>
        <a:bodyPr vertOverflow="clip" wrap="square" lIns="27432" tIns="22860" rIns="27432" bIns="0" anchor="t" upright="1"/>
        <a:lstStyle/>
        <a:p>
          <a:pPr algn="just" rtl="0">
            <a:defRPr sz="1000"/>
          </a:pPr>
          <a:r>
            <a:rPr lang="es-ES" sz="1000" b="0" i="0" strike="noStrike">
              <a:solidFill>
                <a:srgbClr val="000000"/>
              </a:solidFill>
              <a:latin typeface="Arial Narrow"/>
            </a:rPr>
            <a:t>En Bogota D.C., a los Teinta (30) días del mes de Noviembre del año 2018 se reunieron </a:t>
          </a:r>
          <a:r>
            <a:rPr lang="es-ES" sz="1000" b="0" i="0" strike="noStrike">
              <a:solidFill>
                <a:schemeClr val="tx1"/>
              </a:solidFill>
              <a:latin typeface="Arial Narrow"/>
            </a:rPr>
            <a:t>Juan Camilo Guevara Martinez Representante</a:t>
          </a:r>
          <a:r>
            <a:rPr lang="es-ES" sz="1000" b="0" i="0" strike="noStrike" baseline="0">
              <a:solidFill>
                <a:schemeClr val="tx1"/>
              </a:solidFill>
              <a:latin typeface="Arial Narrow"/>
            </a:rPr>
            <a:t> legal </a:t>
          </a:r>
          <a:r>
            <a:rPr lang="es-ES" sz="1000" b="0" i="0" strike="noStrike">
              <a:solidFill>
                <a:schemeClr val="tx1"/>
              </a:solidFill>
              <a:latin typeface="Arial Narrow"/>
            </a:rPr>
            <a:t> del Contratista  y Mary</a:t>
          </a:r>
          <a:r>
            <a:rPr lang="es-ES" sz="1000" b="0" i="0" strike="noStrike" baseline="0">
              <a:solidFill>
                <a:schemeClr val="tx1"/>
              </a:solidFill>
              <a:latin typeface="Arial Narrow"/>
            </a:rPr>
            <a:t> Luz Mejia de Pumarejo</a:t>
          </a:r>
          <a:r>
            <a:rPr lang="es-ES" sz="1000" b="0" i="0" strike="noStrike">
              <a:solidFill>
                <a:schemeClr val="tx1"/>
              </a:solidFill>
              <a:latin typeface="Arial Narrow"/>
            </a:rPr>
            <a:t> Representante legal de Interventoría </a:t>
          </a:r>
          <a:r>
            <a:rPr lang="es-ES" sz="1000" b="0" i="0" strike="noStrike">
              <a:solidFill>
                <a:srgbClr val="000000"/>
              </a:solidFill>
              <a:latin typeface="Arial Narrow"/>
            </a:rPr>
            <a:t>, para dejar constancia por medio de la presente acta del recibo parcial de las siguiente actividades según las condiciones que se detallan a continuación:</a:t>
          </a:r>
        </a:p>
      </xdr:txBody>
    </xdr:sp>
    <xdr:clientData/>
  </xdr:twoCellAnchor>
  <xdr:oneCellAnchor>
    <xdr:from>
      <xdr:col>6</xdr:col>
      <xdr:colOff>0</xdr:colOff>
      <xdr:row>92</xdr:row>
      <xdr:rowOff>0</xdr:rowOff>
    </xdr:from>
    <xdr:ext cx="39178" cy="162224"/>
    <xdr:sp macro="" textlink="">
      <xdr:nvSpPr>
        <xdr:cNvPr id="4" name="Rectangle 5">
          <a:extLst>
            <a:ext uri="{FF2B5EF4-FFF2-40B4-BE49-F238E27FC236}"/>
          </a:extLst>
        </xdr:cNvPr>
        <xdr:cNvSpPr>
          <a:spLocks noChangeArrowheads="1"/>
        </xdr:cNvSpPr>
      </xdr:nvSpPr>
      <xdr:spPr bwMode="auto">
        <a:xfrm>
          <a:off x="8705850" y="18145125"/>
          <a:ext cx="39178" cy="162224"/>
        </a:xfrm>
        <a:prstGeom prst="rect">
          <a:avLst/>
        </a:prstGeom>
        <a:noFill/>
        <a:ln w="9525">
          <a:noFill/>
          <a:miter lim="800000"/>
          <a:headEnd/>
          <a:tailEnd/>
        </a:ln>
      </xdr:spPr>
      <xdr:txBody>
        <a:bodyPr wrap="none" lIns="0" tIns="0" rIns="0" bIns="0" anchor="t" upright="1">
          <a:spAutoFit/>
        </a:bodyPr>
        <a:lstStyle/>
        <a:p>
          <a:pPr algn="l" rtl="0">
            <a:defRPr sz="1000"/>
          </a:pPr>
          <a:r>
            <a:rPr lang="es-ES" sz="1100" b="0" i="0" strike="noStrike">
              <a:solidFill>
                <a:srgbClr val="000000"/>
              </a:solidFill>
              <a:latin typeface="Arial"/>
              <a:cs typeface="Arial"/>
            </a:rPr>
            <a:t> </a:t>
          </a:r>
        </a:p>
      </xdr:txBody>
    </xdr:sp>
    <xdr:clientData/>
  </xdr:oneCellAnchor>
  <xdr:oneCellAnchor>
    <xdr:from>
      <xdr:col>6</xdr:col>
      <xdr:colOff>0</xdr:colOff>
      <xdr:row>92</xdr:row>
      <xdr:rowOff>0</xdr:rowOff>
    </xdr:from>
    <xdr:ext cx="32060" cy="132665"/>
    <xdr:sp macro="" textlink="">
      <xdr:nvSpPr>
        <xdr:cNvPr id="5" name="Rectangle 6">
          <a:extLst>
            <a:ext uri="{FF2B5EF4-FFF2-40B4-BE49-F238E27FC236}"/>
          </a:extLst>
        </xdr:cNvPr>
        <xdr:cNvSpPr>
          <a:spLocks noChangeArrowheads="1"/>
        </xdr:cNvSpPr>
      </xdr:nvSpPr>
      <xdr:spPr bwMode="auto">
        <a:xfrm>
          <a:off x="870585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92</xdr:row>
      <xdr:rowOff>0</xdr:rowOff>
    </xdr:from>
    <xdr:ext cx="32060" cy="132665"/>
    <xdr:sp macro="" textlink="">
      <xdr:nvSpPr>
        <xdr:cNvPr id="6" name="Rectangle 7">
          <a:extLst>
            <a:ext uri="{FF2B5EF4-FFF2-40B4-BE49-F238E27FC236}"/>
          </a:extLst>
        </xdr:cNvPr>
        <xdr:cNvSpPr>
          <a:spLocks noChangeArrowheads="1"/>
        </xdr:cNvSpPr>
      </xdr:nvSpPr>
      <xdr:spPr bwMode="auto">
        <a:xfrm>
          <a:off x="775335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92</xdr:row>
      <xdr:rowOff>0</xdr:rowOff>
    </xdr:from>
    <xdr:ext cx="32060" cy="132665"/>
    <xdr:sp macro="" textlink="">
      <xdr:nvSpPr>
        <xdr:cNvPr id="7" name="Rectangle 8">
          <a:extLst>
            <a:ext uri="{FF2B5EF4-FFF2-40B4-BE49-F238E27FC236}"/>
          </a:extLst>
        </xdr:cNvPr>
        <xdr:cNvSpPr>
          <a:spLocks noChangeArrowheads="1"/>
        </xdr:cNvSpPr>
      </xdr:nvSpPr>
      <xdr:spPr bwMode="auto">
        <a:xfrm>
          <a:off x="775335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5</xdr:col>
      <xdr:colOff>0</xdr:colOff>
      <xdr:row>92</xdr:row>
      <xdr:rowOff>0</xdr:rowOff>
    </xdr:from>
    <xdr:ext cx="32060" cy="132665"/>
    <xdr:sp macro="" textlink="">
      <xdr:nvSpPr>
        <xdr:cNvPr id="8" name="Rectangle 9">
          <a:extLst>
            <a:ext uri="{FF2B5EF4-FFF2-40B4-BE49-F238E27FC236}"/>
          </a:extLst>
        </xdr:cNvPr>
        <xdr:cNvSpPr>
          <a:spLocks noChangeArrowheads="1"/>
        </xdr:cNvSpPr>
      </xdr:nvSpPr>
      <xdr:spPr bwMode="auto">
        <a:xfrm>
          <a:off x="775335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6</xdr:col>
      <xdr:colOff>0</xdr:colOff>
      <xdr:row>92</xdr:row>
      <xdr:rowOff>0</xdr:rowOff>
    </xdr:from>
    <xdr:ext cx="32060" cy="132665"/>
    <xdr:sp macro="" textlink="">
      <xdr:nvSpPr>
        <xdr:cNvPr id="9" name="Rectangle 10">
          <a:extLst>
            <a:ext uri="{FF2B5EF4-FFF2-40B4-BE49-F238E27FC236}"/>
          </a:extLst>
        </xdr:cNvPr>
        <xdr:cNvSpPr>
          <a:spLocks noChangeArrowheads="1"/>
        </xdr:cNvSpPr>
      </xdr:nvSpPr>
      <xdr:spPr bwMode="auto">
        <a:xfrm>
          <a:off x="870585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xdr:from>
      <xdr:col>1</xdr:col>
      <xdr:colOff>19050</xdr:colOff>
      <xdr:row>92</xdr:row>
      <xdr:rowOff>0</xdr:rowOff>
    </xdr:from>
    <xdr:to>
      <xdr:col>1</xdr:col>
      <xdr:colOff>38100</xdr:colOff>
      <xdr:row>92</xdr:row>
      <xdr:rowOff>0</xdr:rowOff>
    </xdr:to>
    <xdr:sp macro="" textlink="">
      <xdr:nvSpPr>
        <xdr:cNvPr id="10" name="Rectangle 11"/>
        <xdr:cNvSpPr>
          <a:spLocks noChangeArrowheads="1"/>
        </xdr:cNvSpPr>
      </xdr:nvSpPr>
      <xdr:spPr bwMode="auto">
        <a:xfrm>
          <a:off x="285750" y="18145125"/>
          <a:ext cx="19050" cy="0"/>
        </a:xfrm>
        <a:prstGeom prst="rect">
          <a:avLst/>
        </a:prstGeom>
        <a:solidFill>
          <a:srgbClr val="000000"/>
        </a:solidFill>
        <a:ln>
          <a:noFill/>
        </a:ln>
        <a:extLs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3</xdr:col>
      <xdr:colOff>554038</xdr:colOff>
      <xdr:row>96</xdr:row>
      <xdr:rowOff>119063</xdr:rowOff>
    </xdr:from>
    <xdr:ext cx="32060" cy="132665"/>
    <xdr:sp macro="" textlink="">
      <xdr:nvSpPr>
        <xdr:cNvPr id="11" name="Rectangle 15">
          <a:extLst>
            <a:ext uri="{FF2B5EF4-FFF2-40B4-BE49-F238E27FC236}"/>
          </a:extLst>
        </xdr:cNvPr>
        <xdr:cNvSpPr>
          <a:spLocks noChangeArrowheads="1"/>
        </xdr:cNvSpPr>
      </xdr:nvSpPr>
      <xdr:spPr bwMode="auto">
        <a:xfrm>
          <a:off x="6611938" y="18911888"/>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oneCellAnchor>
    <xdr:from>
      <xdr:col>1</xdr:col>
      <xdr:colOff>228600</xdr:colOff>
      <xdr:row>92</xdr:row>
      <xdr:rowOff>0</xdr:rowOff>
    </xdr:from>
    <xdr:ext cx="32060" cy="132665"/>
    <xdr:sp macro="" textlink="">
      <xdr:nvSpPr>
        <xdr:cNvPr id="12" name="Rectangle 17">
          <a:extLst>
            <a:ext uri="{FF2B5EF4-FFF2-40B4-BE49-F238E27FC236}"/>
          </a:extLst>
        </xdr:cNvPr>
        <xdr:cNvSpPr>
          <a:spLocks noChangeArrowheads="1"/>
        </xdr:cNvSpPr>
      </xdr:nvSpPr>
      <xdr:spPr bwMode="auto">
        <a:xfrm>
          <a:off x="495300" y="18145125"/>
          <a:ext cx="32060" cy="132665"/>
        </a:xfrm>
        <a:prstGeom prst="rect">
          <a:avLst/>
        </a:prstGeom>
        <a:noFill/>
        <a:ln w="9525">
          <a:noFill/>
          <a:miter lim="800000"/>
          <a:headEnd/>
          <a:tailEnd/>
        </a:ln>
      </xdr:spPr>
      <xdr:txBody>
        <a:bodyPr wrap="none" lIns="0" tIns="0" rIns="0" bIns="0" anchor="t" upright="1">
          <a:spAutoFit/>
        </a:bodyPr>
        <a:lstStyle/>
        <a:p>
          <a:pPr algn="l" rtl="0">
            <a:defRPr sz="1000"/>
          </a:pPr>
          <a:r>
            <a:rPr lang="es-ES" sz="900" b="0" i="0" strike="noStrike">
              <a:solidFill>
                <a:srgbClr val="000000"/>
              </a:solidFill>
              <a:latin typeface="Arial"/>
              <a:cs typeface="Arial"/>
            </a:rPr>
            <a:t> </a:t>
          </a:r>
        </a:p>
      </xdr:txBody>
    </xdr:sp>
    <xdr:clientData/>
  </xdr:oneCellAnchor>
  <xdr:twoCellAnchor editAs="oneCell">
    <xdr:from>
      <xdr:col>1</xdr:col>
      <xdr:colOff>152400</xdr:colOff>
      <xdr:row>0</xdr:row>
      <xdr:rowOff>47625</xdr:rowOff>
    </xdr:from>
    <xdr:to>
      <xdr:col>1</xdr:col>
      <xdr:colOff>1190625</xdr:colOff>
      <xdr:row>2</xdr:row>
      <xdr:rowOff>323850</xdr:rowOff>
    </xdr:to>
    <xdr:pic>
      <xdr:nvPicPr>
        <xdr:cNvPr id="13" name="Imagen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19100" y="47625"/>
          <a:ext cx="1038225" cy="10001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MAYERLY\Downloads\02%2011%202016%20Matriz%20Definitiva%20VrS%20No.%201.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os/CONTRATOS%202017/1.%20CONSORCIO%20NUEVA%20ESPERANZA-FONADE/4.%20ACTAS/ACTA%20DE%20COBRO%20CONSORCIO/RECIBO%20PARCIAL%20DE%20OBRA%20No.%204/MATRIZ%20Y%20ACTA%20DE%20OBRA%204/ACTA%20DE%20RECIBO%20PARCIAL%20DE%20OBRA%20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informe\Matriz%20Digitalizaci&#243;n%20Encuesta%20PC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onade-my.sharepoint.com/Users/claudialineros/Downloads/Matriz%20Digitalizaci&#243;n%20Encuesta%20PCI%20597.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Users\claudialineros\Downloads\Matriz%20Digitalizaci&#243;n%20Encuesta%20PCI%20597.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G:\Matriz%20Digitalizaci&#243;n%20Encuesta%20comuneros%20-%20copia.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jc13m\Downloads\FORMATO%207%20OFERTA%20ECONOMICA%20%20GRUPOS%201,2%20Y%203.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mavila\AppData\Local\Microsoft\Windows\Temporary%20Internet%20Files\Content.Outlook\EV4TVLCA\Matriz%20PCI%20La%20Jagua%20de%20Ibirico%20Cesar%20(3).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mavila\AppData\Local\Microsoft\Windows\Temporary%20Internet%20Files\Content.Outlook\EV4TVLCA\G1%20Matriz%20PCI%20-%20La%20Plata%20Huila.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man-avil\AppData\Local\Microsoft\Windows\Temporary%20Internet%20Files\Content.IE5\0MQBTFH7\Matriz%20Seguimiento%20PCI%20-%20Guachen&#233;%20V1.3.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mavila\AppData\Local\Microsoft\Windows\Temporary%20Internet%20Files\Content.Outlook\EV4TVLCA\Matriz%20Seguimiento%20PCI%20-%20Guachen&#233;%20V1%202.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camaya/Oficina/OneDrive%20-%20FONADE/02%2004%202018%20Backup%20PAOLA%20AMAYA/05%2006%202017%20Intra_2017/12%2006%202017%20Matriz_Seguimiento_PCI/1.%20Grupo%20No.%201/G1%20Matriz%20PCI%20-%20Campoalegre%20Huil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TRIZ"/>
      <sheetName val="Hoja2"/>
      <sheetName val="Costos Tipologías"/>
      <sheetName val="RESUMEN"/>
    </sheetNames>
    <sheetDataSet>
      <sheetData sheetId="0" refreshError="1"/>
      <sheetData sheetId="1"/>
      <sheetData sheetId="2">
        <row r="1">
          <cell r="A1" t="str">
            <v>AMAZONAS</v>
          </cell>
          <cell r="B1" t="str">
            <v>Abejorral</v>
          </cell>
          <cell r="H1" t="str">
            <v>PROPIA, LA ESTÁN PAGANDO</v>
          </cell>
          <cell r="I1" t="str">
            <v>DE PALABRA</v>
          </cell>
          <cell r="J1" t="str">
            <v>AÑOS</v>
          </cell>
          <cell r="K1" t="str">
            <v>ESCRITURA PÚBLICA</v>
          </cell>
          <cell r="L1" t="str">
            <v>INODORO CONECTADO A ALCANTARILLADO</v>
          </cell>
          <cell r="M1" t="str">
            <v>BLOQUE, LADRILLO, PIEDRA</v>
          </cell>
          <cell r="N1" t="str">
            <v>TEJA DE BARRO, ZINC, ETERNIT (ASBESTO)</v>
          </cell>
          <cell r="O1" t="str">
            <v>ALFOMBRA, MÁRMOL, PARQUÉ, MADERA PULIDA</v>
          </cell>
          <cell r="P1" t="str">
            <v>INODORO CON TANQUE</v>
          </cell>
        </row>
        <row r="2">
          <cell r="A2" t="str">
            <v>ANTIOQUIA</v>
          </cell>
          <cell r="B2" t="str">
            <v>Abrego</v>
          </cell>
          <cell r="H2" t="str">
            <v>PROPIA, TOTALMENTE PAGADA</v>
          </cell>
          <cell r="I2" t="str">
            <v>POR ESCRITO</v>
          </cell>
          <cell r="J2" t="str">
            <v>MESES</v>
          </cell>
          <cell r="K2" t="str">
            <v>CERTIFICADO DE TRADICIÓN Y LIBERTAD</v>
          </cell>
          <cell r="L2" t="str">
            <v>INODORO CONECTADO A POZO SÉPTICO</v>
          </cell>
          <cell r="M2" t="str">
            <v>TAPIA PISADA, ADOBE</v>
          </cell>
          <cell r="N2" t="str">
            <v>BLOQUE, PIEDRA, MADERA PULIDA</v>
          </cell>
          <cell r="O2" t="str">
            <v>BALDOSA, VINILO, TABLETA O LADRILLO</v>
          </cell>
          <cell r="P2" t="str">
            <v>INODORO SIN TANQUE</v>
          </cell>
        </row>
        <row r="3">
          <cell r="A3" t="str">
            <v>ARAUCA</v>
          </cell>
          <cell r="B3" t="str">
            <v>Abriaquí</v>
          </cell>
          <cell r="H3" t="str">
            <v>EN ARRIENDO O SUBARRIENDO</v>
          </cell>
          <cell r="J3" t="str">
            <v>DÍAS</v>
          </cell>
          <cell r="K3" t="str">
            <v>CERTIFICADO DE COMPRAVENTA</v>
          </cell>
          <cell r="L3" t="str">
            <v>INODORO SIN CONEXIÓN / LETRINA / BAJAMAR</v>
          </cell>
          <cell r="M3" t="str">
            <v>BAHAREQUE REVOCADO</v>
          </cell>
          <cell r="N3" t="str">
            <v>TAPIA PISADA, ADOBE, BAHAREQUE</v>
          </cell>
          <cell r="O3" t="str">
            <v>CEMENTO, GRAVILLA</v>
          </cell>
          <cell r="P3" t="str">
            <v>TAZA CAMPESINA</v>
          </cell>
        </row>
        <row r="4">
          <cell r="A4" t="str">
            <v>ATLANTICO</v>
          </cell>
          <cell r="B4" t="str">
            <v>Acacías</v>
          </cell>
          <cell r="H4" t="str">
            <v>EN USUFRUCTO</v>
          </cell>
          <cell r="K4" t="str">
            <v>DECLARACIÓN EXTRAJUICIO</v>
          </cell>
          <cell r="L4" t="str">
            <v>NO TIENE</v>
          </cell>
          <cell r="M4" t="str">
            <v>MADERA PULIDA</v>
          </cell>
          <cell r="N4" t="str">
            <v>MADERA BURDA, TABLA, TABLÓN</v>
          </cell>
          <cell r="O4" t="str">
            <v>MADERA BURDA, MADERA EN MAL ESTADO, TABLA O TABLÓN</v>
          </cell>
          <cell r="P4" t="str">
            <v>NO TIENE / TUBO A LA VISTA</v>
          </cell>
        </row>
        <row r="5">
          <cell r="A5" t="str">
            <v>BOGOTA D.C.</v>
          </cell>
          <cell r="B5" t="str">
            <v>Acandí</v>
          </cell>
          <cell r="H5" t="str">
            <v>OCUPANTE DE HECHO O POSEEDOR</v>
          </cell>
          <cell r="K5" t="str">
            <v>NO TIENE</v>
          </cell>
          <cell r="M5" t="str">
            <v>MADERA BURDA, TABLA, TABLÓN</v>
          </cell>
          <cell r="N5" t="str">
            <v>MATERIAL PREFABRICADO</v>
          </cell>
          <cell r="O5" t="str">
            <v>TIERRA, ARENA</v>
          </cell>
          <cell r="P5" t="str">
            <v xml:space="preserve">NO TIENE  </v>
          </cell>
        </row>
        <row r="6">
          <cell r="A6" t="str">
            <v>BOLIVAR</v>
          </cell>
          <cell r="B6" t="str">
            <v>Acevedo</v>
          </cell>
          <cell r="H6" t="str">
            <v>OTRA FORMA</v>
          </cell>
          <cell r="K6" t="str">
            <v>OTRO</v>
          </cell>
          <cell r="M6" t="str">
            <v>MATERIAL PREFABRICADO</v>
          </cell>
          <cell r="N6" t="str">
            <v>CEMENTO O CONCRETO</v>
          </cell>
          <cell r="O6" t="str">
            <v>OTRO MATERIAL</v>
          </cell>
        </row>
        <row r="7">
          <cell r="A7" t="str">
            <v>BOYACA</v>
          </cell>
          <cell r="B7" t="str">
            <v>Achí</v>
          </cell>
          <cell r="M7" t="str">
            <v>GUADUA, CAÑA, ESTERILLA, VEGETAL</v>
          </cell>
          <cell r="N7" t="str">
            <v>GUADUA, CAÑA, ESTERILLA, OTRO VEGETAL</v>
          </cell>
        </row>
        <row r="8">
          <cell r="A8" t="str">
            <v>CALDAS</v>
          </cell>
          <cell r="B8" t="str">
            <v>Agrado</v>
          </cell>
          <cell r="M8" t="str">
            <v>PLÁSTICO</v>
          </cell>
          <cell r="N8" t="str">
            <v>TELA, LONA, CARTÓN, LATAS, DESECHOS, PLÁSTICO</v>
          </cell>
        </row>
        <row r="9">
          <cell r="A9" t="str">
            <v>CAQUETA</v>
          </cell>
          <cell r="B9" t="str">
            <v>Agua de Dios</v>
          </cell>
          <cell r="M9" t="str">
            <v>SIN PAREDES</v>
          </cell>
          <cell r="N9" t="str">
            <v>SIN TECHO</v>
          </cell>
        </row>
        <row r="10">
          <cell r="A10" t="str">
            <v>CASANARE</v>
          </cell>
          <cell r="B10" t="str">
            <v>Aguachica</v>
          </cell>
        </row>
        <row r="11">
          <cell r="A11" t="str">
            <v>CAUCA</v>
          </cell>
          <cell r="B11" t="str">
            <v>Aguada</v>
          </cell>
        </row>
        <row r="12">
          <cell r="A12" t="str">
            <v>CESAR</v>
          </cell>
          <cell r="B12" t="str">
            <v>Aguadas</v>
          </cell>
        </row>
        <row r="13">
          <cell r="A13" t="str">
            <v>CHOCO</v>
          </cell>
          <cell r="B13" t="str">
            <v>Aguazul</v>
          </cell>
        </row>
        <row r="14">
          <cell r="A14" t="str">
            <v>CORDOBA</v>
          </cell>
          <cell r="B14" t="str">
            <v>Agustín Codazzi</v>
          </cell>
        </row>
        <row r="15">
          <cell r="A15" t="str">
            <v>CUNDINAMARCA</v>
          </cell>
          <cell r="B15" t="str">
            <v>Aipe</v>
          </cell>
        </row>
        <row r="16">
          <cell r="A16" t="str">
            <v>GUAINIA</v>
          </cell>
          <cell r="B16" t="str">
            <v>Albán</v>
          </cell>
        </row>
        <row r="17">
          <cell r="A17" t="str">
            <v>GUAJIRA</v>
          </cell>
          <cell r="B17" t="str">
            <v>Albán</v>
          </cell>
        </row>
        <row r="18">
          <cell r="A18" t="str">
            <v>GUAVIARE</v>
          </cell>
          <cell r="B18" t="str">
            <v>Albania</v>
          </cell>
        </row>
        <row r="19">
          <cell r="A19" t="str">
            <v>HUILA</v>
          </cell>
          <cell r="B19" t="str">
            <v>Albania</v>
          </cell>
        </row>
        <row r="20">
          <cell r="A20" t="str">
            <v>MAGDALENA</v>
          </cell>
          <cell r="B20" t="str">
            <v>Albania</v>
          </cell>
        </row>
        <row r="21">
          <cell r="A21" t="str">
            <v>META</v>
          </cell>
          <cell r="B21" t="str">
            <v>Alcalá</v>
          </cell>
        </row>
        <row r="22">
          <cell r="A22" t="str">
            <v>N DE SANTANDER</v>
          </cell>
          <cell r="B22" t="str">
            <v>Aldana</v>
          </cell>
        </row>
        <row r="23">
          <cell r="A23" t="str">
            <v>NARIÑO</v>
          </cell>
          <cell r="B23" t="str">
            <v>Alejandría</v>
          </cell>
        </row>
        <row r="24">
          <cell r="A24" t="str">
            <v>PUTUMAYO</v>
          </cell>
          <cell r="B24" t="str">
            <v>Algarrobo</v>
          </cell>
        </row>
        <row r="25">
          <cell r="A25" t="str">
            <v>QUINDIO</v>
          </cell>
          <cell r="B25" t="str">
            <v>Algeciras</v>
          </cell>
        </row>
        <row r="26">
          <cell r="A26" t="str">
            <v>RISARALDA</v>
          </cell>
          <cell r="B26" t="str">
            <v>Almaguer</v>
          </cell>
        </row>
        <row r="27">
          <cell r="A27" t="str">
            <v>SAN ANDRES</v>
          </cell>
          <cell r="B27" t="str">
            <v>Almeida</v>
          </cell>
        </row>
        <row r="28">
          <cell r="A28" t="str">
            <v>SANTANDER</v>
          </cell>
          <cell r="B28" t="str">
            <v>Alpujarra</v>
          </cell>
        </row>
        <row r="29">
          <cell r="A29" t="str">
            <v>SUCRE</v>
          </cell>
          <cell r="B29" t="str">
            <v>Altamira</v>
          </cell>
        </row>
        <row r="30">
          <cell r="A30" t="str">
            <v>TOLIMA</v>
          </cell>
          <cell r="B30" t="str">
            <v>Alto Baudo</v>
          </cell>
        </row>
        <row r="31">
          <cell r="A31" t="str">
            <v>VALLE DEL CAUCA</v>
          </cell>
          <cell r="B31" t="str">
            <v>Altos del Rosario</v>
          </cell>
        </row>
        <row r="32">
          <cell r="A32" t="str">
            <v>VAUPES</v>
          </cell>
          <cell r="B32" t="str">
            <v>Alvarado</v>
          </cell>
        </row>
        <row r="33">
          <cell r="A33" t="str">
            <v>VICHADA</v>
          </cell>
          <cell r="B33" t="str">
            <v>Amagá</v>
          </cell>
        </row>
        <row r="34">
          <cell r="B34" t="str">
            <v>Amalfi</v>
          </cell>
        </row>
        <row r="35">
          <cell r="B35" t="str">
            <v>Ambalema</v>
          </cell>
        </row>
        <row r="36">
          <cell r="B36" t="str">
            <v>Anapoima</v>
          </cell>
        </row>
        <row r="37">
          <cell r="B37" t="str">
            <v>Ancuyá</v>
          </cell>
        </row>
        <row r="38">
          <cell r="B38" t="str">
            <v>Andalucía</v>
          </cell>
        </row>
        <row r="39">
          <cell r="B39" t="str">
            <v>Andes</v>
          </cell>
        </row>
        <row r="40">
          <cell r="B40" t="str">
            <v>Angelópolis</v>
          </cell>
        </row>
        <row r="41">
          <cell r="B41" t="str">
            <v>Angostura</v>
          </cell>
        </row>
        <row r="42">
          <cell r="B42" t="str">
            <v>Anolaima</v>
          </cell>
        </row>
        <row r="43">
          <cell r="B43" t="str">
            <v>Anorí</v>
          </cell>
        </row>
        <row r="44">
          <cell r="B44" t="str">
            <v>Anserma</v>
          </cell>
        </row>
        <row r="45">
          <cell r="B45" t="str">
            <v>Ansermanuevo</v>
          </cell>
        </row>
        <row r="46">
          <cell r="B46" t="str">
            <v>Anza</v>
          </cell>
        </row>
        <row r="47">
          <cell r="B47" t="str">
            <v>Anzoátegui</v>
          </cell>
        </row>
        <row r="48">
          <cell r="B48" t="str">
            <v>Apartadó</v>
          </cell>
        </row>
        <row r="49">
          <cell r="B49" t="str">
            <v>Apía</v>
          </cell>
        </row>
        <row r="50">
          <cell r="B50" t="str">
            <v>Apulo</v>
          </cell>
        </row>
        <row r="51">
          <cell r="B51" t="str">
            <v>Aquitania</v>
          </cell>
        </row>
        <row r="52">
          <cell r="B52" t="str">
            <v>Aracataca</v>
          </cell>
        </row>
        <row r="53">
          <cell r="B53" t="str">
            <v>Aranzazu</v>
          </cell>
        </row>
        <row r="54">
          <cell r="B54" t="str">
            <v>Aratoca</v>
          </cell>
        </row>
        <row r="55">
          <cell r="B55" t="str">
            <v>Arauca</v>
          </cell>
        </row>
        <row r="56">
          <cell r="B56" t="str">
            <v>Arauquita</v>
          </cell>
        </row>
        <row r="57">
          <cell r="B57" t="str">
            <v>Arbeláez</v>
          </cell>
        </row>
        <row r="58">
          <cell r="B58" t="str">
            <v>Arboleda</v>
          </cell>
        </row>
        <row r="59">
          <cell r="B59" t="str">
            <v>Arboledas</v>
          </cell>
        </row>
        <row r="60">
          <cell r="B60" t="str">
            <v>Arboletes</v>
          </cell>
        </row>
        <row r="61">
          <cell r="B61" t="str">
            <v>Arcabuco</v>
          </cell>
        </row>
        <row r="62">
          <cell r="B62" t="str">
            <v>Arenal</v>
          </cell>
        </row>
        <row r="63">
          <cell r="B63" t="str">
            <v>Argelia</v>
          </cell>
        </row>
        <row r="64">
          <cell r="B64" t="str">
            <v>Argelia</v>
          </cell>
        </row>
        <row r="65">
          <cell r="B65" t="str">
            <v>Argelia</v>
          </cell>
        </row>
        <row r="66">
          <cell r="B66" t="str">
            <v>Ariguaní</v>
          </cell>
        </row>
        <row r="67">
          <cell r="B67" t="str">
            <v>Arjona</v>
          </cell>
        </row>
        <row r="68">
          <cell r="B68" t="str">
            <v>Armenia</v>
          </cell>
        </row>
        <row r="69">
          <cell r="B69" t="str">
            <v>Armenia</v>
          </cell>
        </row>
        <row r="70">
          <cell r="B70" t="str">
            <v>Armero</v>
          </cell>
        </row>
        <row r="71">
          <cell r="B71" t="str">
            <v>Arroyohondo</v>
          </cell>
        </row>
        <row r="72">
          <cell r="B72" t="str">
            <v>Astrea</v>
          </cell>
        </row>
        <row r="73">
          <cell r="B73" t="str">
            <v>Ataco</v>
          </cell>
        </row>
        <row r="74">
          <cell r="B74" t="str">
            <v>Atrato28</v>
          </cell>
        </row>
        <row r="75">
          <cell r="B75" t="str">
            <v>Ayapel</v>
          </cell>
        </row>
        <row r="76">
          <cell r="B76" t="str">
            <v>Bagadó</v>
          </cell>
        </row>
        <row r="77">
          <cell r="B77" t="str">
            <v>Bahía Solano</v>
          </cell>
        </row>
        <row r="78">
          <cell r="B78" t="str">
            <v>Bajo Baudó</v>
          </cell>
        </row>
        <row r="79">
          <cell r="B79" t="str">
            <v>Balboa</v>
          </cell>
        </row>
        <row r="80">
          <cell r="B80" t="str">
            <v>Balboa</v>
          </cell>
        </row>
        <row r="81">
          <cell r="B81" t="str">
            <v>Baranoa</v>
          </cell>
        </row>
        <row r="82">
          <cell r="B82" t="str">
            <v>Baraya</v>
          </cell>
        </row>
        <row r="83">
          <cell r="B83" t="str">
            <v>Barbacoas</v>
          </cell>
        </row>
        <row r="84">
          <cell r="B84" t="str">
            <v>Barbosa</v>
          </cell>
        </row>
        <row r="85">
          <cell r="B85" t="str">
            <v>Barbosa</v>
          </cell>
        </row>
        <row r="86">
          <cell r="B86" t="str">
            <v>Barichara</v>
          </cell>
        </row>
        <row r="87">
          <cell r="B87" t="str">
            <v>Barranca de Upía</v>
          </cell>
        </row>
        <row r="88">
          <cell r="B88" t="str">
            <v>Barrancabermeja</v>
          </cell>
        </row>
        <row r="89">
          <cell r="B89" t="str">
            <v>Barrancas</v>
          </cell>
        </row>
        <row r="90">
          <cell r="B90" t="str">
            <v>Barranco de Loba</v>
          </cell>
        </row>
        <row r="91">
          <cell r="B91" t="str">
            <v>Barranco Minas</v>
          </cell>
        </row>
        <row r="92">
          <cell r="B92" t="str">
            <v>Barranquilla</v>
          </cell>
        </row>
        <row r="93">
          <cell r="B93" t="str">
            <v>Becerril</v>
          </cell>
        </row>
        <row r="94">
          <cell r="B94" t="str">
            <v>Belalcázar</v>
          </cell>
        </row>
        <row r="95">
          <cell r="B95" t="str">
            <v>Belén</v>
          </cell>
        </row>
        <row r="96">
          <cell r="B96" t="str">
            <v>Belén</v>
          </cell>
        </row>
        <row r="97">
          <cell r="B97" t="str">
            <v>Belén de Bajirá</v>
          </cell>
        </row>
        <row r="98">
          <cell r="B98" t="str">
            <v>Belén de Los Andaquies</v>
          </cell>
        </row>
        <row r="99">
          <cell r="B99" t="str">
            <v>Belén de Umbría</v>
          </cell>
        </row>
        <row r="100">
          <cell r="B100" t="str">
            <v>Bello</v>
          </cell>
        </row>
        <row r="101">
          <cell r="B101" t="str">
            <v>Belmira</v>
          </cell>
        </row>
        <row r="102">
          <cell r="B102" t="str">
            <v>Beltrán</v>
          </cell>
        </row>
        <row r="103">
          <cell r="B103" t="str">
            <v>Berbeo</v>
          </cell>
        </row>
        <row r="104">
          <cell r="B104" t="str">
            <v>Betania</v>
          </cell>
        </row>
        <row r="105">
          <cell r="B105" t="str">
            <v>Betéitiva</v>
          </cell>
        </row>
        <row r="106">
          <cell r="B106" t="str">
            <v>Betulia</v>
          </cell>
        </row>
        <row r="107">
          <cell r="B107" t="str">
            <v>Betulia</v>
          </cell>
        </row>
        <row r="108">
          <cell r="B108" t="str">
            <v>Bituima</v>
          </cell>
        </row>
        <row r="109">
          <cell r="B109" t="str">
            <v>Boavita</v>
          </cell>
        </row>
        <row r="110">
          <cell r="B110" t="str">
            <v>Bochalema</v>
          </cell>
        </row>
        <row r="111">
          <cell r="B111" t="str">
            <v>Bogotá, D.C.</v>
          </cell>
        </row>
        <row r="112">
          <cell r="B112" t="str">
            <v>Bojacá</v>
          </cell>
        </row>
        <row r="113">
          <cell r="B113" t="str">
            <v>Bojaya</v>
          </cell>
        </row>
        <row r="114">
          <cell r="B114" t="str">
            <v>Bolívar</v>
          </cell>
        </row>
        <row r="115">
          <cell r="B115" t="str">
            <v>Bolívar</v>
          </cell>
        </row>
        <row r="116">
          <cell r="B116" t="str">
            <v>Bolívar</v>
          </cell>
        </row>
        <row r="117">
          <cell r="B117" t="str">
            <v>Bosconia</v>
          </cell>
        </row>
        <row r="118">
          <cell r="B118" t="str">
            <v>Boyacá</v>
          </cell>
        </row>
        <row r="119">
          <cell r="B119" t="str">
            <v>Briceño</v>
          </cell>
        </row>
        <row r="120">
          <cell r="B120" t="str">
            <v>Briceño</v>
          </cell>
        </row>
        <row r="121">
          <cell r="B121" t="str">
            <v>Bucaramanga</v>
          </cell>
        </row>
        <row r="122">
          <cell r="B122" t="str">
            <v>Bucarasica</v>
          </cell>
        </row>
        <row r="123">
          <cell r="B123" t="str">
            <v>Buenaventura</v>
          </cell>
        </row>
        <row r="124">
          <cell r="B124" t="str">
            <v>Buenavista</v>
          </cell>
        </row>
        <row r="125">
          <cell r="B125" t="str">
            <v>Buenavista</v>
          </cell>
        </row>
        <row r="126">
          <cell r="B126" t="str">
            <v>Buenavista</v>
          </cell>
        </row>
        <row r="127">
          <cell r="B127" t="str">
            <v>Buenavista</v>
          </cell>
        </row>
        <row r="128">
          <cell r="B128" t="str">
            <v>Buenos Aires</v>
          </cell>
        </row>
        <row r="129">
          <cell r="B129" t="str">
            <v>Buesaco</v>
          </cell>
        </row>
        <row r="130">
          <cell r="B130" t="str">
            <v>Bugalagrande</v>
          </cell>
        </row>
        <row r="131">
          <cell r="B131" t="str">
            <v>Buriticá</v>
          </cell>
        </row>
        <row r="132">
          <cell r="B132" t="str">
            <v>Busbanzá</v>
          </cell>
        </row>
        <row r="133">
          <cell r="B133" t="str">
            <v>Cabrera</v>
          </cell>
        </row>
        <row r="134">
          <cell r="B134" t="str">
            <v>Cabrera</v>
          </cell>
        </row>
        <row r="135">
          <cell r="B135" t="str">
            <v>Cabuyaro</v>
          </cell>
        </row>
        <row r="136">
          <cell r="B136" t="str">
            <v>Cacahual</v>
          </cell>
        </row>
        <row r="137">
          <cell r="B137" t="str">
            <v>Cáceres</v>
          </cell>
        </row>
        <row r="138">
          <cell r="B138" t="str">
            <v>Cachipay</v>
          </cell>
        </row>
        <row r="139">
          <cell r="B139" t="str">
            <v>Cachirá</v>
          </cell>
        </row>
        <row r="140">
          <cell r="B140" t="str">
            <v>Cácota</v>
          </cell>
        </row>
        <row r="141">
          <cell r="B141" t="str">
            <v>Caicedo</v>
          </cell>
        </row>
        <row r="142">
          <cell r="B142" t="str">
            <v>Caicedonia</v>
          </cell>
        </row>
        <row r="143">
          <cell r="B143" t="str">
            <v>Caimito</v>
          </cell>
        </row>
        <row r="144">
          <cell r="B144" t="str">
            <v>Cajamarca</v>
          </cell>
        </row>
        <row r="145">
          <cell r="B145" t="str">
            <v>Cajibío</v>
          </cell>
        </row>
        <row r="146">
          <cell r="B146" t="str">
            <v>Cajicá</v>
          </cell>
        </row>
        <row r="147">
          <cell r="B147" t="str">
            <v>Calamar</v>
          </cell>
        </row>
        <row r="148">
          <cell r="B148" t="str">
            <v>Calamar</v>
          </cell>
        </row>
        <row r="149">
          <cell r="B149" t="str">
            <v>Calarca</v>
          </cell>
        </row>
        <row r="150">
          <cell r="B150" t="str">
            <v>Caldas</v>
          </cell>
        </row>
        <row r="151">
          <cell r="B151" t="str">
            <v>Caldas</v>
          </cell>
        </row>
        <row r="152">
          <cell r="B152" t="str">
            <v>Caldono</v>
          </cell>
        </row>
        <row r="153">
          <cell r="B153" t="str">
            <v>Cali</v>
          </cell>
        </row>
        <row r="154">
          <cell r="B154" t="str">
            <v>California</v>
          </cell>
        </row>
        <row r="155">
          <cell r="B155" t="str">
            <v>Calima</v>
          </cell>
        </row>
        <row r="156">
          <cell r="B156" t="str">
            <v>Caloto</v>
          </cell>
        </row>
        <row r="157">
          <cell r="B157" t="str">
            <v>Campamento</v>
          </cell>
        </row>
        <row r="158">
          <cell r="B158" t="str">
            <v>Campo de la Cruz</v>
          </cell>
        </row>
        <row r="159">
          <cell r="B159" t="str">
            <v>Campoalegre</v>
          </cell>
        </row>
        <row r="160">
          <cell r="B160" t="str">
            <v>Campohermoso</v>
          </cell>
        </row>
        <row r="161">
          <cell r="B161" t="str">
            <v>Canalete</v>
          </cell>
        </row>
        <row r="162">
          <cell r="B162" t="str">
            <v>Candelaria</v>
          </cell>
        </row>
        <row r="163">
          <cell r="B163" t="str">
            <v>Candelaria</v>
          </cell>
        </row>
        <row r="164">
          <cell r="B164" t="str">
            <v>Cantagallo</v>
          </cell>
        </row>
        <row r="165">
          <cell r="B165" t="str">
            <v>Canton de San Pablo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Chibolo</v>
          </cell>
        </row>
        <row r="200">
          <cell r="B200" t="str">
            <v>Chigorodó</v>
          </cell>
        </row>
        <row r="201">
          <cell r="B201" t="str">
            <v>Chima</v>
          </cell>
        </row>
        <row r="202">
          <cell r="B202" t="str">
            <v>Chimá</v>
          </cell>
        </row>
        <row r="203">
          <cell r="B203" t="str">
            <v>Chimichagua</v>
          </cell>
        </row>
        <row r="204">
          <cell r="B204" t="str">
            <v>Chinácota</v>
          </cell>
        </row>
        <row r="205">
          <cell r="B205" t="str">
            <v>Chinavita</v>
          </cell>
        </row>
        <row r="206">
          <cell r="B206" t="str">
            <v>Chinchiná</v>
          </cell>
        </row>
        <row r="207">
          <cell r="B207" t="str">
            <v>Chinú</v>
          </cell>
        </row>
        <row r="208">
          <cell r="B208" t="str">
            <v>Chipaque</v>
          </cell>
        </row>
        <row r="209">
          <cell r="B209" t="str">
            <v>Chipatá</v>
          </cell>
        </row>
        <row r="210">
          <cell r="B210" t="str">
            <v>Chiquinquirá</v>
          </cell>
        </row>
        <row r="211">
          <cell r="B211" t="str">
            <v>Chíquiza</v>
          </cell>
        </row>
        <row r="212">
          <cell r="B212" t="str">
            <v>Chiriguaná</v>
          </cell>
        </row>
        <row r="213">
          <cell r="B213" t="str">
            <v>Chiscas</v>
          </cell>
        </row>
        <row r="214">
          <cell r="B214" t="str">
            <v>Chita</v>
          </cell>
        </row>
        <row r="215">
          <cell r="B215" t="str">
            <v>Chitagá</v>
          </cell>
        </row>
        <row r="216">
          <cell r="B216" t="str">
            <v>Chitaraque</v>
          </cell>
        </row>
        <row r="217">
          <cell r="B217" t="str">
            <v>Chivatá</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Colón</v>
          </cell>
        </row>
        <row r="235">
          <cell r="B235" t="str">
            <v>Colón</v>
          </cell>
        </row>
        <row r="236">
          <cell r="B236" t="str">
            <v>Coloso</v>
          </cell>
        </row>
        <row r="237">
          <cell r="B237" t="str">
            <v>Cómbita</v>
          </cell>
        </row>
        <row r="238">
          <cell r="B238" t="str">
            <v>Concepción</v>
          </cell>
        </row>
        <row r="239">
          <cell r="B239" t="str">
            <v>Concepción</v>
          </cell>
        </row>
        <row r="240">
          <cell r="B240" t="str">
            <v>Concordia</v>
          </cell>
        </row>
        <row r="241">
          <cell r="B241" t="str">
            <v>Concordia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Córdoba</v>
          </cell>
        </row>
        <row r="252">
          <cell r="B252" t="str">
            <v>Córdoba</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Carmen</v>
          </cell>
        </row>
        <row r="295">
          <cell r="B295" t="str">
            <v>El Carmen de Atrato</v>
          </cell>
        </row>
        <row r="296">
          <cell r="B296" t="str">
            <v>El Carmen de Bolívar</v>
          </cell>
        </row>
        <row r="297">
          <cell r="B297" t="str">
            <v>El Carmen de Chucurí</v>
          </cell>
        </row>
        <row r="298">
          <cell r="B298" t="str">
            <v>El Carmen de Viboral</v>
          </cell>
        </row>
        <row r="299">
          <cell r="B299" t="str">
            <v>El Castillo</v>
          </cell>
        </row>
        <row r="300">
          <cell r="B300" t="str">
            <v>El Cerrito</v>
          </cell>
        </row>
        <row r="301">
          <cell r="B301" t="str">
            <v>El Charco</v>
          </cell>
        </row>
        <row r="302">
          <cell r="B302" t="str">
            <v>El Cocuy</v>
          </cell>
        </row>
        <row r="303">
          <cell r="B303" t="str">
            <v>El Colegio</v>
          </cell>
        </row>
        <row r="304">
          <cell r="B304" t="str">
            <v>El Copey</v>
          </cell>
        </row>
        <row r="305">
          <cell r="B305" t="str">
            <v>El Doncello</v>
          </cell>
        </row>
        <row r="306">
          <cell r="B306" t="str">
            <v>El Dorado</v>
          </cell>
        </row>
        <row r="307">
          <cell r="B307" t="str">
            <v>El Dovio</v>
          </cell>
        </row>
        <row r="308">
          <cell r="B308" t="str">
            <v>El Encanto</v>
          </cell>
        </row>
        <row r="309">
          <cell r="B309" t="str">
            <v>El Espino</v>
          </cell>
        </row>
        <row r="310">
          <cell r="B310" t="str">
            <v>El Guacamayo</v>
          </cell>
        </row>
        <row r="311">
          <cell r="B311" t="str">
            <v>El Guamo</v>
          </cell>
        </row>
        <row r="312">
          <cell r="B312" t="str">
            <v>El Litoral del San Juan</v>
          </cell>
        </row>
        <row r="313">
          <cell r="B313" t="str">
            <v>El Molino</v>
          </cell>
        </row>
        <row r="314">
          <cell r="B314" t="str">
            <v>El Paso</v>
          </cell>
        </row>
        <row r="315">
          <cell r="B315" t="str">
            <v>El Paujil</v>
          </cell>
        </row>
        <row r="316">
          <cell r="B316" t="str">
            <v>El Peñol</v>
          </cell>
        </row>
        <row r="317">
          <cell r="B317" t="str">
            <v>El Peñon</v>
          </cell>
        </row>
        <row r="318">
          <cell r="B318" t="str">
            <v>El Peñón</v>
          </cell>
        </row>
        <row r="319">
          <cell r="B319" t="str">
            <v>El Peñón</v>
          </cell>
        </row>
        <row r="320">
          <cell r="B320" t="str">
            <v>El Piñon</v>
          </cell>
        </row>
        <row r="321">
          <cell r="B321" t="str">
            <v>El Playón</v>
          </cell>
        </row>
        <row r="322">
          <cell r="B322" t="str">
            <v>El Retén</v>
          </cell>
        </row>
        <row r="323">
          <cell r="B323" t="str">
            <v>El Retorno</v>
          </cell>
        </row>
        <row r="324">
          <cell r="B324" t="str">
            <v>El Roble</v>
          </cell>
        </row>
        <row r="325">
          <cell r="B325" t="str">
            <v>El Rosal</v>
          </cell>
        </row>
        <row r="326">
          <cell r="B326" t="str">
            <v>El Rosario</v>
          </cell>
        </row>
        <row r="327">
          <cell r="B327" t="str">
            <v>El Santuario</v>
          </cell>
        </row>
        <row r="328">
          <cell r="B328" t="str">
            <v>El Tablón de Gómez</v>
          </cell>
        </row>
        <row r="329">
          <cell r="B329" t="str">
            <v>El Tambo</v>
          </cell>
        </row>
        <row r="330">
          <cell r="B330" t="str">
            <v>El Tambo</v>
          </cell>
        </row>
        <row r="331">
          <cell r="B331" t="str">
            <v>El Tarra</v>
          </cell>
        </row>
        <row r="332">
          <cell r="B332" t="str">
            <v>El Zulia</v>
          </cell>
        </row>
        <row r="333">
          <cell r="B333" t="str">
            <v>Elías</v>
          </cell>
        </row>
        <row r="334">
          <cell r="B334" t="str">
            <v>Encino</v>
          </cell>
        </row>
        <row r="335">
          <cell r="B335" t="str">
            <v>Enciso</v>
          </cell>
        </row>
        <row r="336">
          <cell r="B336" t="str">
            <v>Entrerrios</v>
          </cell>
        </row>
        <row r="337">
          <cell r="B337" t="str">
            <v>Envigado</v>
          </cell>
        </row>
        <row r="338">
          <cell r="B338" t="str">
            <v>Espinal</v>
          </cell>
        </row>
        <row r="339">
          <cell r="B339" t="str">
            <v>Facatativá</v>
          </cell>
        </row>
        <row r="340">
          <cell r="B340" t="str">
            <v>Falan</v>
          </cell>
        </row>
        <row r="341">
          <cell r="B341" t="str">
            <v>Filadelfia</v>
          </cell>
        </row>
        <row r="342">
          <cell r="B342" t="str">
            <v>Filandia</v>
          </cell>
        </row>
        <row r="343">
          <cell r="B343" t="str">
            <v>Firavitoba</v>
          </cell>
        </row>
        <row r="344">
          <cell r="B344" t="str">
            <v>Flandes</v>
          </cell>
        </row>
        <row r="345">
          <cell r="B345" t="str">
            <v>Florencia</v>
          </cell>
        </row>
        <row r="346">
          <cell r="B346" t="str">
            <v>Florencia</v>
          </cell>
        </row>
        <row r="347">
          <cell r="B347" t="str">
            <v>Floresta</v>
          </cell>
        </row>
        <row r="348">
          <cell r="B348" t="str">
            <v>Florián</v>
          </cell>
        </row>
        <row r="349">
          <cell r="B349" t="str">
            <v>Florida</v>
          </cell>
        </row>
        <row r="350">
          <cell r="B350" t="str">
            <v>Floridablanca</v>
          </cell>
        </row>
        <row r="351">
          <cell r="B351" t="str">
            <v>Fomeque</v>
          </cell>
        </row>
        <row r="352">
          <cell r="B352" t="str">
            <v>Fonseca</v>
          </cell>
        </row>
        <row r="353">
          <cell r="B353" t="str">
            <v>Fortul</v>
          </cell>
        </row>
        <row r="354">
          <cell r="B354" t="str">
            <v>Fosca</v>
          </cell>
        </row>
        <row r="355">
          <cell r="B355" t="str">
            <v>Francisco Pizarro</v>
          </cell>
        </row>
        <row r="356">
          <cell r="B356" t="str">
            <v>Fredonia</v>
          </cell>
        </row>
        <row r="357">
          <cell r="B357" t="str">
            <v>Fresno</v>
          </cell>
        </row>
        <row r="358">
          <cell r="B358" t="str">
            <v>Frontino</v>
          </cell>
        </row>
        <row r="359">
          <cell r="B359" t="str">
            <v>Fuente de Oro</v>
          </cell>
        </row>
        <row r="360">
          <cell r="B360" t="str">
            <v>Fundación</v>
          </cell>
        </row>
        <row r="361">
          <cell r="B361" t="str">
            <v>Funes</v>
          </cell>
        </row>
        <row r="362">
          <cell r="B362" t="str">
            <v>Funza</v>
          </cell>
        </row>
        <row r="363">
          <cell r="B363" t="str">
            <v>Fúquene</v>
          </cell>
        </row>
        <row r="364">
          <cell r="B364" t="str">
            <v>Fusagasugá</v>
          </cell>
        </row>
        <row r="365">
          <cell r="B365" t="str">
            <v>Gachala</v>
          </cell>
        </row>
        <row r="366">
          <cell r="B366" t="str">
            <v>Gachancipá</v>
          </cell>
        </row>
        <row r="367">
          <cell r="B367" t="str">
            <v>Gachantivá</v>
          </cell>
        </row>
        <row r="368">
          <cell r="B368" t="str">
            <v>Gachetá</v>
          </cell>
        </row>
        <row r="369">
          <cell r="B369" t="str">
            <v>Galán</v>
          </cell>
        </row>
        <row r="370">
          <cell r="B370" t="str">
            <v>Galapa</v>
          </cell>
        </row>
        <row r="371">
          <cell r="B371" t="str">
            <v>Galeras</v>
          </cell>
        </row>
        <row r="372">
          <cell r="B372" t="str">
            <v>Gama</v>
          </cell>
        </row>
        <row r="373">
          <cell r="B373" t="str">
            <v>Gamarra</v>
          </cell>
        </row>
        <row r="374">
          <cell r="B374" t="str">
            <v>Gambita</v>
          </cell>
        </row>
        <row r="375">
          <cell r="B375" t="str">
            <v>Gameza</v>
          </cell>
        </row>
        <row r="376">
          <cell r="B376" t="str">
            <v>Garagoa</v>
          </cell>
        </row>
        <row r="377">
          <cell r="B377" t="str">
            <v>Garzón</v>
          </cell>
        </row>
        <row r="378">
          <cell r="B378" t="str">
            <v>Génova</v>
          </cell>
        </row>
        <row r="379">
          <cell r="B379" t="str">
            <v>Gigante</v>
          </cell>
        </row>
        <row r="380">
          <cell r="B380" t="str">
            <v>Ginebra</v>
          </cell>
        </row>
        <row r="381">
          <cell r="B381" t="str">
            <v>Giraldo</v>
          </cell>
        </row>
        <row r="382">
          <cell r="B382" t="str">
            <v>Girardot</v>
          </cell>
        </row>
        <row r="383">
          <cell r="B383" t="str">
            <v>Girardota</v>
          </cell>
        </row>
        <row r="384">
          <cell r="B384" t="str">
            <v>Girón</v>
          </cell>
        </row>
        <row r="385">
          <cell r="B385" t="str">
            <v>Gómez Plata</v>
          </cell>
        </row>
        <row r="386">
          <cell r="B386" t="str">
            <v>González</v>
          </cell>
        </row>
        <row r="387">
          <cell r="B387" t="str">
            <v>Gramalote</v>
          </cell>
        </row>
        <row r="388">
          <cell r="B388" t="str">
            <v>Granada</v>
          </cell>
        </row>
        <row r="389">
          <cell r="B389" t="str">
            <v>Granada</v>
          </cell>
        </row>
        <row r="390">
          <cell r="B390" t="str">
            <v>Granada</v>
          </cell>
        </row>
        <row r="391">
          <cell r="B391" t="str">
            <v>Guaca</v>
          </cell>
        </row>
        <row r="392">
          <cell r="B392" t="str">
            <v>Guacamayas</v>
          </cell>
        </row>
        <row r="393">
          <cell r="B393" t="str">
            <v>Guacarí</v>
          </cell>
        </row>
        <row r="394">
          <cell r="B394" t="str">
            <v>Guachené</v>
          </cell>
        </row>
        <row r="395">
          <cell r="B395" t="str">
            <v>Guachetá</v>
          </cell>
        </row>
        <row r="396">
          <cell r="B396" t="str">
            <v>Guachucal</v>
          </cell>
        </row>
        <row r="397">
          <cell r="B397" t="str">
            <v>Guadalajara de Buga</v>
          </cell>
        </row>
        <row r="398">
          <cell r="B398" t="str">
            <v>Guadalupe</v>
          </cell>
        </row>
        <row r="399">
          <cell r="B399" t="str">
            <v>Guadalupe</v>
          </cell>
        </row>
        <row r="400">
          <cell r="B400" t="str">
            <v>Guadalupe</v>
          </cell>
        </row>
        <row r="401">
          <cell r="B401" t="str">
            <v>Guaduas</v>
          </cell>
        </row>
        <row r="402">
          <cell r="B402" t="str">
            <v>Guaitarilla</v>
          </cell>
        </row>
        <row r="403">
          <cell r="B403" t="str">
            <v>Gualmatán</v>
          </cell>
        </row>
        <row r="404">
          <cell r="B404" t="str">
            <v>Guamal</v>
          </cell>
        </row>
        <row r="405">
          <cell r="B405" t="str">
            <v>Guamal</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Guatapé</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v>
          </cell>
        </row>
        <row r="453">
          <cell r="B453" t="str">
            <v>Jericó</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Merced</v>
          </cell>
        </row>
        <row r="481">
          <cell r="B481" t="str">
            <v>La Mesa</v>
          </cell>
        </row>
        <row r="482">
          <cell r="B482" t="str">
            <v>La Montañita</v>
          </cell>
        </row>
        <row r="483">
          <cell r="B483" t="str">
            <v>La Palma</v>
          </cell>
        </row>
        <row r="484">
          <cell r="B484" t="str">
            <v>La Paz</v>
          </cell>
        </row>
        <row r="485">
          <cell r="B485" t="str">
            <v>La Paz</v>
          </cell>
        </row>
        <row r="486">
          <cell r="B486" t="str">
            <v>La Pedrera</v>
          </cell>
        </row>
        <row r="487">
          <cell r="B487" t="str">
            <v>La Peña</v>
          </cell>
        </row>
        <row r="488">
          <cell r="B488" t="str">
            <v>La Pintada</v>
          </cell>
        </row>
        <row r="489">
          <cell r="B489" t="str">
            <v>La Plata</v>
          </cell>
        </row>
        <row r="490">
          <cell r="B490" t="str">
            <v>La Playa</v>
          </cell>
        </row>
        <row r="491">
          <cell r="B491" t="str">
            <v>La Primavera</v>
          </cell>
        </row>
        <row r="492">
          <cell r="B492" t="str">
            <v>La Salina</v>
          </cell>
        </row>
        <row r="493">
          <cell r="B493" t="str">
            <v>La Sierra</v>
          </cell>
        </row>
        <row r="494">
          <cell r="B494" t="str">
            <v>La Tebaida</v>
          </cell>
        </row>
        <row r="495">
          <cell r="B495" t="str">
            <v>La Tola</v>
          </cell>
        </row>
        <row r="496">
          <cell r="B496" t="str">
            <v>La Unión</v>
          </cell>
        </row>
        <row r="497">
          <cell r="B497" t="str">
            <v>La Unión</v>
          </cell>
        </row>
        <row r="498">
          <cell r="B498" t="str">
            <v>La Unión</v>
          </cell>
        </row>
        <row r="499">
          <cell r="B499" t="str">
            <v>La Unión</v>
          </cell>
        </row>
        <row r="500">
          <cell r="B500" t="str">
            <v>La Uvita</v>
          </cell>
        </row>
        <row r="501">
          <cell r="B501" t="str">
            <v>La Vega</v>
          </cell>
        </row>
        <row r="502">
          <cell r="B502" t="str">
            <v>La Vega</v>
          </cell>
        </row>
        <row r="503">
          <cell r="B503" t="str">
            <v>La Victoria</v>
          </cell>
        </row>
        <row r="504">
          <cell r="B504" t="str">
            <v>La Victoria</v>
          </cell>
        </row>
        <row r="505">
          <cell r="B505" t="str">
            <v>La Victoria1</v>
          </cell>
        </row>
        <row r="506">
          <cell r="B506" t="str">
            <v>La Virginia</v>
          </cell>
        </row>
        <row r="507">
          <cell r="B507" t="str">
            <v>Labateca</v>
          </cell>
        </row>
        <row r="508">
          <cell r="B508" t="str">
            <v>Labranzagrande</v>
          </cell>
        </row>
        <row r="509">
          <cell r="B509" t="str">
            <v>Landázuri</v>
          </cell>
        </row>
        <row r="510">
          <cell r="B510" t="str">
            <v>Lebríja</v>
          </cell>
        </row>
        <row r="511">
          <cell r="B511" t="str">
            <v>Leguízamo</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v>
          </cell>
        </row>
        <row r="545">
          <cell r="B545" t="str">
            <v>Manaure</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v>
          </cell>
        </row>
        <row r="572">
          <cell r="B572" t="str">
            <v>Miraflores</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v>
          </cell>
        </row>
        <row r="593">
          <cell r="B593" t="str">
            <v>Morales</v>
          </cell>
        </row>
        <row r="594">
          <cell r="B594" t="str">
            <v>Morelia</v>
          </cell>
        </row>
        <row r="595">
          <cell r="B595" t="str">
            <v>Morichal</v>
          </cell>
        </row>
        <row r="596">
          <cell r="B596" t="str">
            <v>Morroa</v>
          </cell>
        </row>
        <row r="597">
          <cell r="B597" t="str">
            <v>Mosquera</v>
          </cell>
        </row>
        <row r="598">
          <cell r="B598" t="str">
            <v>Mosquera</v>
          </cell>
        </row>
        <row r="599">
          <cell r="B599" t="str">
            <v>Motavita</v>
          </cell>
        </row>
        <row r="600">
          <cell r="B600" t="str">
            <v>Murillo</v>
          </cell>
        </row>
        <row r="601">
          <cell r="B601" t="str">
            <v>Murindó</v>
          </cell>
        </row>
        <row r="602">
          <cell r="B602" t="str">
            <v>Mutatá</v>
          </cell>
        </row>
        <row r="603">
          <cell r="B603" t="str">
            <v>Mutiscua</v>
          </cell>
        </row>
        <row r="604">
          <cell r="B604" t="str">
            <v>Muzo</v>
          </cell>
        </row>
        <row r="605">
          <cell r="B605" t="str">
            <v>Nariño</v>
          </cell>
        </row>
        <row r="606">
          <cell r="B606" t="str">
            <v>Nariño</v>
          </cell>
        </row>
        <row r="607">
          <cell r="B607" t="str">
            <v>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v>
          </cell>
        </row>
        <row r="654">
          <cell r="B654" t="str">
            <v>Palestina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Pelaya24</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v>
          </cell>
        </row>
        <row r="708">
          <cell r="B708" t="str">
            <v>Providencia</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Berrío</v>
          </cell>
        </row>
        <row r="720">
          <cell r="B720" t="str">
            <v>Puerto Boyacá</v>
          </cell>
        </row>
        <row r="721">
          <cell r="B721" t="str">
            <v>Puerto Caicedo</v>
          </cell>
        </row>
        <row r="722">
          <cell r="B722" t="str">
            <v>Puerto Carreño</v>
          </cell>
        </row>
        <row r="723">
          <cell r="B723" t="str">
            <v>Puerto Colombia</v>
          </cell>
        </row>
        <row r="724">
          <cell r="B724" t="str">
            <v>Puerto Colombia</v>
          </cell>
        </row>
        <row r="725">
          <cell r="B725" t="str">
            <v>Puerto Concordia</v>
          </cell>
        </row>
        <row r="726">
          <cell r="B726" t="str">
            <v>Puerto Escondido</v>
          </cell>
        </row>
        <row r="727">
          <cell r="B727" t="str">
            <v>Puerto Gaitán</v>
          </cell>
        </row>
        <row r="728">
          <cell r="B728" t="str">
            <v>Puerto Guzmán</v>
          </cell>
        </row>
        <row r="729">
          <cell r="B729" t="str">
            <v>Puerto Libertador</v>
          </cell>
        </row>
        <row r="730">
          <cell r="B730" t="str">
            <v>Puerto Lleras</v>
          </cell>
        </row>
        <row r="731">
          <cell r="B731" t="str">
            <v>Puerto López</v>
          </cell>
        </row>
        <row r="732">
          <cell r="B732" t="str">
            <v>Puerto Nare</v>
          </cell>
        </row>
        <row r="733">
          <cell r="B733" t="str">
            <v>Puerto Nariño</v>
          </cell>
        </row>
        <row r="734">
          <cell r="B734" t="str">
            <v>Puerto Parra</v>
          </cell>
        </row>
        <row r="735">
          <cell r="B735" t="str">
            <v>Puerto Rico</v>
          </cell>
        </row>
        <row r="736">
          <cell r="B736" t="str">
            <v>Puerto Rico</v>
          </cell>
        </row>
        <row r="737">
          <cell r="B737" t="str">
            <v>Puerto Rondón</v>
          </cell>
        </row>
        <row r="738">
          <cell r="B738" t="str">
            <v>Puerto Salgar</v>
          </cell>
        </row>
        <row r="739">
          <cell r="B739" t="str">
            <v>Puerto Santander</v>
          </cell>
        </row>
        <row r="740">
          <cell r="B740" t="str">
            <v>Puerto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v>
          </cell>
        </row>
        <row r="765">
          <cell r="B765" t="str">
            <v>Restrepo</v>
          </cell>
        </row>
        <row r="766">
          <cell r="B766" t="str">
            <v>Retiro</v>
          </cell>
        </row>
        <row r="767">
          <cell r="B767" t="str">
            <v>Ricaurte</v>
          </cell>
        </row>
        <row r="768">
          <cell r="B768" t="str">
            <v>Ricaurte</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v>
          </cell>
        </row>
        <row r="777">
          <cell r="B777" t="str">
            <v>Rionegro</v>
          </cell>
        </row>
        <row r="778">
          <cell r="B778" t="str">
            <v>Riosucio</v>
          </cell>
        </row>
        <row r="779">
          <cell r="B779" t="str">
            <v>Riosucio</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v>
          </cell>
        </row>
        <row r="791">
          <cell r="B791" t="str">
            <v>Sabanalarga</v>
          </cell>
        </row>
        <row r="792">
          <cell r="B792" t="str">
            <v>Sabanalarga</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v>
          </cell>
        </row>
        <row r="801">
          <cell r="B801" t="str">
            <v>Salamina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v>
          </cell>
        </row>
        <row r="813">
          <cell r="B813" t="str">
            <v>San Andrés</v>
          </cell>
        </row>
        <row r="814">
          <cell r="B814" t="str">
            <v>San Andrés de Cuerquía</v>
          </cell>
        </row>
        <row r="815">
          <cell r="B815" t="str">
            <v>San Andres de Tumaco</v>
          </cell>
        </row>
        <row r="816">
          <cell r="B816" t="str">
            <v>San Andrés Sotavento</v>
          </cell>
        </row>
        <row r="817">
          <cell r="B817" t="str">
            <v>San Antero</v>
          </cell>
        </row>
        <row r="818">
          <cell r="B818" t="str">
            <v>San Antonio</v>
          </cell>
        </row>
        <row r="819">
          <cell r="B819" t="str">
            <v>San Antonio del Tequendama</v>
          </cell>
        </row>
        <row r="820">
          <cell r="B820" t="str">
            <v>San Benito</v>
          </cell>
        </row>
        <row r="821">
          <cell r="B821" t="str">
            <v>San Benito Abad</v>
          </cell>
        </row>
        <row r="822">
          <cell r="B822" t="str">
            <v>San Bernardo</v>
          </cell>
        </row>
        <row r="823">
          <cell r="B823" t="str">
            <v>San Bernardo</v>
          </cell>
        </row>
        <row r="824">
          <cell r="B824" t="str">
            <v>San Bernardo del Viento</v>
          </cell>
        </row>
        <row r="825">
          <cell r="B825" t="str">
            <v>San Calixto</v>
          </cell>
        </row>
        <row r="826">
          <cell r="B826" t="str">
            <v>San Carlos</v>
          </cell>
        </row>
        <row r="827">
          <cell r="B827" t="str">
            <v>San Carlos</v>
          </cell>
        </row>
        <row r="828">
          <cell r="B828" t="str">
            <v>San Carlos de Guaroa</v>
          </cell>
        </row>
        <row r="829">
          <cell r="B829" t="str">
            <v>San Cayetano</v>
          </cell>
        </row>
        <row r="830">
          <cell r="B830" t="str">
            <v>San Cayetano</v>
          </cell>
        </row>
        <row r="831">
          <cell r="B831" t="str">
            <v>San Cristóbal</v>
          </cell>
        </row>
        <row r="832">
          <cell r="B832" t="str">
            <v>San Diego</v>
          </cell>
        </row>
        <row r="833">
          <cell r="B833" t="str">
            <v>San Eduardo</v>
          </cell>
        </row>
        <row r="834">
          <cell r="B834" t="str">
            <v>San Estanislao</v>
          </cell>
        </row>
        <row r="835">
          <cell r="B835" t="str">
            <v>San Felipe</v>
          </cell>
        </row>
        <row r="836">
          <cell r="B836" t="str">
            <v>San Fernando</v>
          </cell>
        </row>
        <row r="837">
          <cell r="B837" t="str">
            <v>San Francisco</v>
          </cell>
        </row>
        <row r="838">
          <cell r="B838" t="str">
            <v>San Francisco</v>
          </cell>
        </row>
        <row r="839">
          <cell r="B839" t="str">
            <v>San Francisco</v>
          </cell>
        </row>
        <row r="840">
          <cell r="B840" t="str">
            <v>San Gil</v>
          </cell>
        </row>
        <row r="841">
          <cell r="B841" t="str">
            <v>San Jacinto</v>
          </cell>
        </row>
        <row r="842">
          <cell r="B842" t="str">
            <v>San Jacinto del Cauca</v>
          </cell>
        </row>
        <row r="843">
          <cell r="B843" t="str">
            <v>San Jerónimo</v>
          </cell>
        </row>
        <row r="844">
          <cell r="B844" t="str">
            <v>San Joaquín</v>
          </cell>
        </row>
        <row r="845">
          <cell r="B845" t="str">
            <v>San Jose</v>
          </cell>
        </row>
        <row r="846">
          <cell r="B846" t="str">
            <v>San José de La Montaña</v>
          </cell>
        </row>
        <row r="847">
          <cell r="B847" t="str">
            <v>San José de Miranda</v>
          </cell>
        </row>
        <row r="848">
          <cell r="B848" t="str">
            <v>San José de Pare</v>
          </cell>
        </row>
        <row r="849">
          <cell r="B849" t="str">
            <v>San José del Fragua</v>
          </cell>
        </row>
        <row r="850">
          <cell r="B850" t="str">
            <v>San José del Guaviare</v>
          </cell>
        </row>
        <row r="851">
          <cell r="B851" t="str">
            <v>San José del Palmar</v>
          </cell>
        </row>
        <row r="852">
          <cell r="B852" t="str">
            <v>San Juan de Arama</v>
          </cell>
        </row>
        <row r="853">
          <cell r="B853" t="str">
            <v>San Juan De Betulia</v>
          </cell>
        </row>
        <row r="854">
          <cell r="B854" t="str">
            <v>San Juan de Río Seco</v>
          </cell>
        </row>
        <row r="855">
          <cell r="B855" t="str">
            <v>San Juan de Urabá</v>
          </cell>
        </row>
        <row r="856">
          <cell r="B856" t="str">
            <v>San Juan del Cesar</v>
          </cell>
        </row>
        <row r="857">
          <cell r="B857" t="str">
            <v>San Juan Nepomuceno</v>
          </cell>
        </row>
        <row r="858">
          <cell r="B858" t="str">
            <v>San Juanito</v>
          </cell>
        </row>
        <row r="859">
          <cell r="B859" t="str">
            <v>San Lorenzo</v>
          </cell>
        </row>
        <row r="860">
          <cell r="B860" t="str">
            <v>San Luis</v>
          </cell>
        </row>
        <row r="861">
          <cell r="B861" t="str">
            <v>San Luis</v>
          </cell>
        </row>
        <row r="862">
          <cell r="B862" t="str">
            <v>San Luis de Gaceno</v>
          </cell>
        </row>
        <row r="863">
          <cell r="B863" t="str">
            <v>San Luis de Palenque</v>
          </cell>
        </row>
        <row r="864">
          <cell r="B864" t="str">
            <v>San Luis de Sincé</v>
          </cell>
        </row>
        <row r="865">
          <cell r="B865" t="str">
            <v>San Marcos</v>
          </cell>
        </row>
        <row r="866">
          <cell r="B866" t="str">
            <v>San Martín</v>
          </cell>
        </row>
        <row r="867">
          <cell r="B867" t="str">
            <v>San Martín</v>
          </cell>
        </row>
        <row r="868">
          <cell r="B868" t="str">
            <v>San Martín de Loba</v>
          </cell>
        </row>
        <row r="869">
          <cell r="B869" t="str">
            <v>San Mateo</v>
          </cell>
        </row>
        <row r="870">
          <cell r="B870" t="str">
            <v>San Miguel</v>
          </cell>
        </row>
        <row r="871">
          <cell r="B871" t="str">
            <v>San Miguel de Sema</v>
          </cell>
        </row>
        <row r="872">
          <cell r="B872" t="str">
            <v>San Miguel60</v>
          </cell>
        </row>
        <row r="873">
          <cell r="B873" t="str">
            <v>San Onofre</v>
          </cell>
        </row>
        <row r="874">
          <cell r="B874" t="str">
            <v>San Pablo</v>
          </cell>
        </row>
        <row r="875">
          <cell r="B875" t="str">
            <v>San Pablo</v>
          </cell>
        </row>
        <row r="876">
          <cell r="B876" t="str">
            <v>San Pablo de Borbur</v>
          </cell>
        </row>
        <row r="877">
          <cell r="B877" t="str">
            <v>San Pedro</v>
          </cell>
        </row>
        <row r="878">
          <cell r="B878" t="str">
            <v>San Pedro</v>
          </cell>
        </row>
        <row r="879">
          <cell r="B879" t="str">
            <v>San Pedro</v>
          </cell>
        </row>
        <row r="880">
          <cell r="B880" t="str">
            <v>San Pedro De Cartago</v>
          </cell>
        </row>
        <row r="881">
          <cell r="B881" t="str">
            <v>San Pedro de Uraba</v>
          </cell>
        </row>
        <row r="882">
          <cell r="B882" t="str">
            <v>San Pelayo</v>
          </cell>
        </row>
        <row r="883">
          <cell r="B883" t="str">
            <v>San Rafael</v>
          </cell>
        </row>
        <row r="884">
          <cell r="B884" t="str">
            <v>San Roque</v>
          </cell>
        </row>
        <row r="885">
          <cell r="B885" t="str">
            <v>San Sebastián</v>
          </cell>
        </row>
        <row r="886">
          <cell r="B886" t="str">
            <v>San Sebastián de Buenavista</v>
          </cell>
        </row>
        <row r="887">
          <cell r="B887" t="str">
            <v>San Vicente</v>
          </cell>
        </row>
        <row r="888">
          <cell r="B888" t="str">
            <v>San Vicente de Chucurí</v>
          </cell>
        </row>
        <row r="889">
          <cell r="B889" t="str">
            <v>San Vicente del Caguán</v>
          </cell>
        </row>
        <row r="890">
          <cell r="B890" t="str">
            <v>San Zenón</v>
          </cell>
        </row>
        <row r="891">
          <cell r="B891" t="str">
            <v>Sandoná</v>
          </cell>
        </row>
        <row r="892">
          <cell r="B892" t="str">
            <v>Santa Ana</v>
          </cell>
        </row>
        <row r="893">
          <cell r="B893" t="str">
            <v>Santa Bárbara</v>
          </cell>
        </row>
        <row r="894">
          <cell r="B894" t="str">
            <v>Santa Bárbara</v>
          </cell>
        </row>
        <row r="895">
          <cell r="B895" t="str">
            <v>Santa Bárbara</v>
          </cell>
        </row>
        <row r="896">
          <cell r="B896" t="str">
            <v>Santa Bárbara de Pinto</v>
          </cell>
        </row>
        <row r="897">
          <cell r="B897" t="str">
            <v>Santa Catalina</v>
          </cell>
        </row>
        <row r="898">
          <cell r="B898" t="str">
            <v>Santa Helena del Opón</v>
          </cell>
        </row>
        <row r="899">
          <cell r="B899" t="str">
            <v>Santa Isabel</v>
          </cell>
        </row>
        <row r="900">
          <cell r="B900" t="str">
            <v>Santa Lucía</v>
          </cell>
        </row>
        <row r="901">
          <cell r="B901" t="str">
            <v>Santa María</v>
          </cell>
        </row>
        <row r="902">
          <cell r="B902" t="str">
            <v>Santa María</v>
          </cell>
        </row>
        <row r="903">
          <cell r="B903" t="str">
            <v>Santa Marta</v>
          </cell>
        </row>
        <row r="904">
          <cell r="B904" t="str">
            <v>Santa Rosa</v>
          </cell>
        </row>
        <row r="905">
          <cell r="B905" t="str">
            <v>Santa Rosa</v>
          </cell>
        </row>
        <row r="906">
          <cell r="B906" t="str">
            <v>Santa Rosa de Cabal</v>
          </cell>
        </row>
        <row r="907">
          <cell r="B907" t="str">
            <v>Santa Rosa de Osos</v>
          </cell>
        </row>
        <row r="908">
          <cell r="B908" t="str">
            <v>Santa Rosa de Viterbo</v>
          </cell>
        </row>
        <row r="909">
          <cell r="B909" t="str">
            <v>Santa Rosa del Sur</v>
          </cell>
        </row>
        <row r="910">
          <cell r="B910" t="str">
            <v>Santa Rosalía</v>
          </cell>
        </row>
        <row r="911">
          <cell r="B911" t="str">
            <v>Santa Sofía</v>
          </cell>
        </row>
        <row r="912">
          <cell r="B912" t="str">
            <v>Santacruz</v>
          </cell>
        </row>
        <row r="913">
          <cell r="B913" t="str">
            <v>Santafé de Antioquia</v>
          </cell>
        </row>
        <row r="914">
          <cell r="B914" t="str">
            <v>Santana</v>
          </cell>
        </row>
        <row r="915">
          <cell r="B915" t="str">
            <v>Santander de Quilichao</v>
          </cell>
        </row>
        <row r="916">
          <cell r="B916" t="str">
            <v>Santiago</v>
          </cell>
        </row>
        <row r="917">
          <cell r="B917" t="str">
            <v>Santiago</v>
          </cell>
        </row>
        <row r="918">
          <cell r="B918" t="str">
            <v>Santiago de Tolú</v>
          </cell>
        </row>
        <row r="919">
          <cell r="B919" t="str">
            <v>Santo Domingo</v>
          </cell>
        </row>
        <row r="920">
          <cell r="B920" t="str">
            <v>Santo Tomás</v>
          </cell>
        </row>
        <row r="921">
          <cell r="B921" t="str">
            <v>Santuario</v>
          </cell>
        </row>
        <row r="922">
          <cell r="B922" t="str">
            <v>Sapuyes</v>
          </cell>
        </row>
        <row r="923">
          <cell r="B923" t="str">
            <v>Saravena</v>
          </cell>
        </row>
        <row r="924">
          <cell r="B924" t="str">
            <v>Sardinata</v>
          </cell>
        </row>
        <row r="925">
          <cell r="B925" t="str">
            <v>Sasaima</v>
          </cell>
        </row>
        <row r="926">
          <cell r="B926" t="str">
            <v>Sativanorte</v>
          </cell>
        </row>
        <row r="927">
          <cell r="B927" t="str">
            <v>Sativasur</v>
          </cell>
        </row>
        <row r="928">
          <cell r="B928" t="str">
            <v>Segovia</v>
          </cell>
        </row>
        <row r="929">
          <cell r="B929" t="str">
            <v>Sesquilé</v>
          </cell>
        </row>
        <row r="930">
          <cell r="B930" t="str">
            <v>Sevilla</v>
          </cell>
        </row>
        <row r="931">
          <cell r="B931" t="str">
            <v>Siachoque</v>
          </cell>
        </row>
        <row r="932">
          <cell r="B932" t="str">
            <v>Sibaté</v>
          </cell>
        </row>
        <row r="933">
          <cell r="B933" t="str">
            <v>Sibundoy</v>
          </cell>
        </row>
        <row r="934">
          <cell r="B934" t="str">
            <v>Silos</v>
          </cell>
        </row>
        <row r="935">
          <cell r="B935" t="str">
            <v>Silvania</v>
          </cell>
        </row>
        <row r="936">
          <cell r="B936" t="str">
            <v>Silvia</v>
          </cell>
        </row>
        <row r="937">
          <cell r="B937" t="str">
            <v>Simacota</v>
          </cell>
        </row>
        <row r="938">
          <cell r="B938" t="str">
            <v>Simijaca</v>
          </cell>
        </row>
        <row r="939">
          <cell r="B939" t="str">
            <v>Simití</v>
          </cell>
        </row>
        <row r="940">
          <cell r="B940" t="str">
            <v>Sincelejo</v>
          </cell>
        </row>
        <row r="941">
          <cell r="B941" t="str">
            <v>Sipí</v>
          </cell>
        </row>
        <row r="942">
          <cell r="B942" t="str">
            <v>Sitionuevo</v>
          </cell>
        </row>
        <row r="943">
          <cell r="B943" t="str">
            <v>Soacha</v>
          </cell>
        </row>
        <row r="944">
          <cell r="B944" t="str">
            <v>Soatá</v>
          </cell>
        </row>
        <row r="945">
          <cell r="B945" t="str">
            <v>Socha</v>
          </cell>
        </row>
        <row r="946">
          <cell r="B946" t="str">
            <v>Socorro</v>
          </cell>
        </row>
        <row r="947">
          <cell r="B947" t="str">
            <v>Socotá</v>
          </cell>
        </row>
        <row r="948">
          <cell r="B948" t="str">
            <v>Sogamoso</v>
          </cell>
        </row>
        <row r="949">
          <cell r="B949" t="str">
            <v>Solano</v>
          </cell>
        </row>
        <row r="950">
          <cell r="B950" t="str">
            <v>Soledad</v>
          </cell>
        </row>
        <row r="951">
          <cell r="B951" t="str">
            <v>Solita</v>
          </cell>
        </row>
        <row r="952">
          <cell r="B952" t="str">
            <v>Somondoco</v>
          </cell>
        </row>
        <row r="953">
          <cell r="B953" t="str">
            <v>Sonson</v>
          </cell>
        </row>
        <row r="954">
          <cell r="B954" t="str">
            <v>Sopetrán</v>
          </cell>
        </row>
        <row r="955">
          <cell r="B955" t="str">
            <v>Soplaviento</v>
          </cell>
        </row>
        <row r="956">
          <cell r="B956" t="str">
            <v>Sopó</v>
          </cell>
        </row>
        <row r="957">
          <cell r="B957" t="str">
            <v>Sora</v>
          </cell>
        </row>
        <row r="958">
          <cell r="B958" t="str">
            <v>Soracá</v>
          </cell>
        </row>
        <row r="959">
          <cell r="B959" t="str">
            <v>Sotaquirá</v>
          </cell>
        </row>
        <row r="960">
          <cell r="B960" t="str">
            <v>Sotara</v>
          </cell>
        </row>
        <row r="961">
          <cell r="B961" t="str">
            <v>Suaita</v>
          </cell>
        </row>
        <row r="962">
          <cell r="B962" t="str">
            <v>Suan</v>
          </cell>
        </row>
        <row r="963">
          <cell r="B963" t="str">
            <v>Suárez</v>
          </cell>
        </row>
        <row r="964">
          <cell r="B964" t="str">
            <v>Suárez</v>
          </cell>
        </row>
        <row r="965">
          <cell r="B965" t="str">
            <v>Suaza</v>
          </cell>
        </row>
        <row r="966">
          <cell r="B966" t="str">
            <v>Subachoque</v>
          </cell>
        </row>
        <row r="967">
          <cell r="B967" t="str">
            <v>Sucre</v>
          </cell>
        </row>
        <row r="968">
          <cell r="B968" t="str">
            <v>Sucre</v>
          </cell>
        </row>
        <row r="969">
          <cell r="B969" t="str">
            <v>Sucre</v>
          </cell>
        </row>
        <row r="970">
          <cell r="B970" t="str">
            <v>Suesca</v>
          </cell>
        </row>
        <row r="971">
          <cell r="B971" t="str">
            <v>Supatá</v>
          </cell>
        </row>
        <row r="972">
          <cell r="B972" t="str">
            <v>Supía</v>
          </cell>
        </row>
        <row r="973">
          <cell r="B973" t="str">
            <v>Suratá</v>
          </cell>
        </row>
        <row r="974">
          <cell r="B974" t="str">
            <v>Susa</v>
          </cell>
        </row>
        <row r="975">
          <cell r="B975" t="str">
            <v>Susacón</v>
          </cell>
        </row>
        <row r="976">
          <cell r="B976" t="str">
            <v>Sutamarchán</v>
          </cell>
        </row>
        <row r="977">
          <cell r="B977" t="str">
            <v>Sutatausa</v>
          </cell>
        </row>
        <row r="978">
          <cell r="B978" t="str">
            <v>Sutatenza</v>
          </cell>
        </row>
        <row r="979">
          <cell r="B979" t="str">
            <v>Tabio</v>
          </cell>
        </row>
        <row r="980">
          <cell r="B980" t="str">
            <v>Tadó</v>
          </cell>
        </row>
        <row r="981">
          <cell r="B981" t="str">
            <v>Talaigua Nuevo</v>
          </cell>
        </row>
        <row r="982">
          <cell r="B982" t="str">
            <v>Tamalameque</v>
          </cell>
        </row>
        <row r="983">
          <cell r="B983" t="str">
            <v>Támara</v>
          </cell>
        </row>
        <row r="984">
          <cell r="B984" t="str">
            <v>Tame</v>
          </cell>
        </row>
        <row r="985">
          <cell r="B985" t="str">
            <v>Támesis</v>
          </cell>
        </row>
        <row r="986">
          <cell r="B986" t="str">
            <v>Taminango</v>
          </cell>
        </row>
        <row r="987">
          <cell r="B987" t="str">
            <v>Tangua</v>
          </cell>
        </row>
        <row r="988">
          <cell r="B988" t="str">
            <v>Taraira</v>
          </cell>
        </row>
        <row r="989">
          <cell r="B989" t="str">
            <v>Tarapacá</v>
          </cell>
        </row>
        <row r="990">
          <cell r="B990" t="str">
            <v>Tarazá</v>
          </cell>
        </row>
        <row r="991">
          <cell r="B991" t="str">
            <v>Tarqui</v>
          </cell>
        </row>
        <row r="992">
          <cell r="B992" t="str">
            <v>Tarso</v>
          </cell>
        </row>
        <row r="993">
          <cell r="B993" t="str">
            <v>Tasco</v>
          </cell>
        </row>
        <row r="994">
          <cell r="B994" t="str">
            <v>Tauramena</v>
          </cell>
        </row>
        <row r="995">
          <cell r="B995" t="str">
            <v>Tausa</v>
          </cell>
        </row>
        <row r="996">
          <cell r="B996" t="str">
            <v>Tello</v>
          </cell>
        </row>
        <row r="997">
          <cell r="B997" t="str">
            <v>Tena</v>
          </cell>
        </row>
        <row r="998">
          <cell r="B998" t="str">
            <v>Tenerife</v>
          </cell>
        </row>
        <row r="999">
          <cell r="B999" t="str">
            <v>Tenjo</v>
          </cell>
        </row>
        <row r="1000">
          <cell r="B1000" t="str">
            <v>Tenza</v>
          </cell>
        </row>
        <row r="1001">
          <cell r="B1001" t="str">
            <v>Teorama</v>
          </cell>
        </row>
        <row r="1002">
          <cell r="B1002" t="str">
            <v>Teruel</v>
          </cell>
        </row>
        <row r="1003">
          <cell r="B1003" t="str">
            <v>Tesalia</v>
          </cell>
        </row>
        <row r="1004">
          <cell r="B1004" t="str">
            <v>Tibacuy</v>
          </cell>
        </row>
        <row r="1005">
          <cell r="B1005" t="str">
            <v>Tibaná</v>
          </cell>
        </row>
        <row r="1006">
          <cell r="B1006" t="str">
            <v>Tibasosa</v>
          </cell>
        </row>
        <row r="1007">
          <cell r="B1007" t="str">
            <v>Tibirita</v>
          </cell>
        </row>
        <row r="1008">
          <cell r="B1008" t="str">
            <v>Tibú</v>
          </cell>
        </row>
        <row r="1009">
          <cell r="B1009" t="str">
            <v>Tierralta</v>
          </cell>
        </row>
        <row r="1010">
          <cell r="B1010" t="str">
            <v>Timaná</v>
          </cell>
        </row>
        <row r="1011">
          <cell r="B1011" t="str">
            <v>Timbío</v>
          </cell>
        </row>
        <row r="1012">
          <cell r="B1012" t="str">
            <v>Timbiquí</v>
          </cell>
        </row>
        <row r="1013">
          <cell r="B1013" t="str">
            <v>Tinjacá</v>
          </cell>
        </row>
        <row r="1014">
          <cell r="B1014" t="str">
            <v>Tipacoque</v>
          </cell>
        </row>
        <row r="1015">
          <cell r="B1015" t="str">
            <v>Tiquisio</v>
          </cell>
        </row>
        <row r="1016">
          <cell r="B1016" t="str">
            <v>Titiribí</v>
          </cell>
        </row>
        <row r="1017">
          <cell r="B1017" t="str">
            <v>Toca</v>
          </cell>
        </row>
        <row r="1018">
          <cell r="B1018" t="str">
            <v>Tocaima</v>
          </cell>
        </row>
        <row r="1019">
          <cell r="B1019" t="str">
            <v>Tocancipá</v>
          </cell>
        </row>
        <row r="1020">
          <cell r="B1020" t="str">
            <v>Togüí</v>
          </cell>
        </row>
        <row r="1021">
          <cell r="B1021" t="str">
            <v>Toledo</v>
          </cell>
        </row>
        <row r="1022">
          <cell r="B1022" t="str">
            <v>Toledo</v>
          </cell>
        </row>
        <row r="1023">
          <cell r="B1023" t="str">
            <v>Tolú Viejo</v>
          </cell>
        </row>
        <row r="1024">
          <cell r="B1024" t="str">
            <v>Tona</v>
          </cell>
        </row>
        <row r="1025">
          <cell r="B1025" t="str">
            <v>Tópaga</v>
          </cell>
        </row>
        <row r="1026">
          <cell r="B1026" t="str">
            <v>Topaipí</v>
          </cell>
        </row>
        <row r="1027">
          <cell r="B1027" t="str">
            <v>Toribio</v>
          </cell>
        </row>
        <row r="1028">
          <cell r="B1028" t="str">
            <v>Toro</v>
          </cell>
        </row>
        <row r="1029">
          <cell r="B1029" t="str">
            <v>Tota</v>
          </cell>
        </row>
        <row r="1030">
          <cell r="B1030" t="str">
            <v>Totoró</v>
          </cell>
        </row>
        <row r="1031">
          <cell r="B1031" t="str">
            <v>Trinidad</v>
          </cell>
        </row>
        <row r="1032">
          <cell r="B1032" t="str">
            <v>Trujillo</v>
          </cell>
        </row>
        <row r="1033">
          <cell r="B1033" t="str">
            <v>Tubará</v>
          </cell>
        </row>
        <row r="1034">
          <cell r="B1034" t="str">
            <v>Tuluá</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Valparaíso</v>
          </cell>
        </row>
        <row r="1065">
          <cell r="B1065" t="str">
            <v>Valparaíso</v>
          </cell>
        </row>
        <row r="1066">
          <cell r="B1066" t="str">
            <v>Vegachí</v>
          </cell>
        </row>
        <row r="1067">
          <cell r="B1067" t="str">
            <v>Vélez</v>
          </cell>
        </row>
        <row r="1068">
          <cell r="B1068" t="str">
            <v>Venadillo</v>
          </cell>
        </row>
        <row r="1069">
          <cell r="B1069" t="str">
            <v>Venecia</v>
          </cell>
        </row>
        <row r="1070">
          <cell r="B1070" t="str">
            <v>Venecia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v>
          </cell>
        </row>
        <row r="1089">
          <cell r="B1089" t="str">
            <v>Villanueva</v>
          </cell>
        </row>
        <row r="1090">
          <cell r="B1090" t="str">
            <v>Villanueva</v>
          </cell>
        </row>
        <row r="1091">
          <cell r="B1091" t="str">
            <v>Villanueva</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 sheetId="3">
        <row r="6">
          <cell r="E6">
            <v>165000</v>
          </cell>
        </row>
      </sheetData>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URA "/>
      <sheetName val="FAP 022"/>
      <sheetName val="ACTA 3 OBRA"/>
      <sheetName val="ENCUESTAS"/>
      <sheetName val="Diagnóstico Técnico"/>
      <sheetName val="Ejecución de Obra"/>
      <sheetName val="ChequeoMVCT"/>
      <sheetName val="DATA"/>
      <sheetName val="Hoja2"/>
      <sheetName val="Costos"/>
      <sheetName val="Resumen"/>
      <sheetName val="Barrios"/>
      <sheetName val="Hoja1"/>
    </sheetNames>
    <sheetDataSet>
      <sheetData sheetId="0"/>
      <sheetData sheetId="1"/>
      <sheetData sheetId="2">
        <row r="85">
          <cell r="L85">
            <v>972543527</v>
          </cell>
        </row>
      </sheetData>
      <sheetData sheetId="3"/>
      <sheetData sheetId="4"/>
      <sheetData sheetId="5"/>
      <sheetData sheetId="6"/>
      <sheetData sheetId="7"/>
      <sheetData sheetId="8">
        <row r="1">
          <cell r="A1" t="str">
            <v>AMAZONAS</v>
          </cell>
          <cell r="B1" t="str">
            <v>Abejorral</v>
          </cell>
          <cell r="C1" t="str">
            <v>SI</v>
          </cell>
          <cell r="D1" t="str">
            <v>AUTOPISTA</v>
          </cell>
          <cell r="E1" t="str">
            <v>A</v>
          </cell>
          <cell r="F1" t="str">
            <v>NORTE</v>
          </cell>
          <cell r="G1" t="str">
            <v>M</v>
          </cell>
          <cell r="H1" t="str">
            <v>PROPIA, LA ESTÁN PAGANDO</v>
          </cell>
          <cell r="I1" t="str">
            <v>DE PALABRA</v>
          </cell>
          <cell r="J1" t="str">
            <v>AÑOS</v>
          </cell>
          <cell r="K1" t="str">
            <v>ESCRITURA PÚBLICA</v>
          </cell>
          <cell r="L1" t="str">
            <v>INODORO CONECTADO A ALCANTARILLADO</v>
          </cell>
          <cell r="M1" t="str">
            <v>BLOQUE, LADRILLO, PIEDRA</v>
          </cell>
          <cell r="N1" t="str">
            <v>TEJA DE BARRO, ZINC, ETERNIT (ASBESTO)</v>
          </cell>
          <cell r="O1" t="str">
            <v>ALFOMBRA, MÁRMOL, PARQUÉ, MADERA PULIDA</v>
          </cell>
          <cell r="P1" t="str">
            <v>INODORO CON TANQUE</v>
          </cell>
        </row>
        <row r="2">
          <cell r="A2" t="str">
            <v>ANTIOQUIA</v>
          </cell>
          <cell r="B2" t="str">
            <v>Abrego</v>
          </cell>
          <cell r="C2" t="str">
            <v>NO</v>
          </cell>
          <cell r="D2" t="str">
            <v>AVENIDA</v>
          </cell>
          <cell r="E2" t="str">
            <v>B</v>
          </cell>
          <cell r="F2" t="str">
            <v>SUR</v>
          </cell>
          <cell r="G2" t="str">
            <v>F</v>
          </cell>
          <cell r="H2" t="str">
            <v>PROPIA, TOTALMENTE PAGADA</v>
          </cell>
          <cell r="I2" t="str">
            <v>POR ESCRITO</v>
          </cell>
          <cell r="J2" t="str">
            <v>MESES</v>
          </cell>
          <cell r="K2" t="str">
            <v>CERTIFICADO DE TRADICIÓN Y LIBERTAD</v>
          </cell>
          <cell r="L2" t="str">
            <v>INODORO CONECTADO A POZO SÉPTICO</v>
          </cell>
          <cell r="M2" t="str">
            <v>TAPIA PISADA, ADOBE</v>
          </cell>
          <cell r="N2" t="str">
            <v>BLOQUE, PIEDRA, MADERA PULIDA</v>
          </cell>
          <cell r="O2" t="str">
            <v>BALDOSA, VINILO, TABLETA O LADRILLO</v>
          </cell>
          <cell r="P2" t="str">
            <v>INODORO SIN TANQUE</v>
          </cell>
        </row>
        <row r="3">
          <cell r="A3" t="str">
            <v>ARAUCA</v>
          </cell>
          <cell r="B3" t="str">
            <v>Abriaquí</v>
          </cell>
          <cell r="D3" t="str">
            <v>AVENIDA CALLE</v>
          </cell>
          <cell r="E3" t="str">
            <v>C</v>
          </cell>
          <cell r="F3" t="str">
            <v>ESTE</v>
          </cell>
          <cell r="H3" t="str">
            <v>EN ARRIENDO O SUBARRIENDO</v>
          </cell>
          <cell r="J3" t="str">
            <v>DÍAS</v>
          </cell>
          <cell r="K3" t="str">
            <v>CERTIFICADO DE COMPRAVENTA</v>
          </cell>
          <cell r="L3" t="str">
            <v>INODORO SIN CONEXIÓN / LETRINA / BAJAMAR</v>
          </cell>
          <cell r="M3" t="str">
            <v>BAHAREQUE REVOCADO</v>
          </cell>
          <cell r="N3" t="str">
            <v>TAPIA PISADA, ADOBE, BAHAREQUE</v>
          </cell>
          <cell r="O3" t="str">
            <v>CEMENTO, GRAVILLA</v>
          </cell>
          <cell r="P3" t="str">
            <v>TAZA CAMPESINA</v>
          </cell>
        </row>
        <row r="4">
          <cell r="A4" t="str">
            <v>ATLANTICO</v>
          </cell>
          <cell r="B4" t="str">
            <v>Acacías</v>
          </cell>
          <cell r="D4" t="str">
            <v>AVENIDA CARRERA</v>
          </cell>
          <cell r="E4" t="str">
            <v>D</v>
          </cell>
          <cell r="F4" t="str">
            <v>OESTE</v>
          </cell>
          <cell r="H4" t="str">
            <v>EN USUFRUCTO</v>
          </cell>
          <cell r="K4" t="str">
            <v>DECLARACIÓN EXTRAJUICIO</v>
          </cell>
          <cell r="L4" t="str">
            <v>NO TIENE</v>
          </cell>
          <cell r="M4" t="str">
            <v>MADERA PULIDA</v>
          </cell>
          <cell r="N4" t="str">
            <v>MADERA BURDA, TABLA, TABLÓN</v>
          </cell>
          <cell r="O4" t="str">
            <v>MADERA BURDA, MADERA EN MAL ESTADO, TABLA O TABLÓN</v>
          </cell>
          <cell r="P4" t="str">
            <v>NO TIENE / TUBO A LA VISTA</v>
          </cell>
        </row>
        <row r="5">
          <cell r="A5" t="str">
            <v>BOGOTA D.C.</v>
          </cell>
          <cell r="B5" t="str">
            <v>Acandí</v>
          </cell>
          <cell r="D5" t="str">
            <v>BULEVAR</v>
          </cell>
          <cell r="E5" t="str">
            <v>E</v>
          </cell>
          <cell r="H5" t="str">
            <v>OCUPANTE DE HECHO O POSEEDOR</v>
          </cell>
          <cell r="K5" t="str">
            <v>NO TIENE</v>
          </cell>
          <cell r="M5" t="str">
            <v>MADERA BURDA, TABLA, TABLÓN</v>
          </cell>
          <cell r="N5" t="str">
            <v>MATERIAL PREFABRICADO</v>
          </cell>
          <cell r="O5" t="str">
            <v>TIERRA, ARENA</v>
          </cell>
          <cell r="P5" t="str">
            <v xml:space="preserve">NO TIENE  </v>
          </cell>
        </row>
        <row r="6">
          <cell r="A6" t="str">
            <v>BOLIVAR</v>
          </cell>
          <cell r="B6" t="str">
            <v>Acevedo</v>
          </cell>
          <cell r="D6" t="str">
            <v>CALLE</v>
          </cell>
          <cell r="E6" t="str">
            <v>F</v>
          </cell>
          <cell r="H6" t="str">
            <v>OTRA FORMA</v>
          </cell>
          <cell r="K6" t="str">
            <v>OTRO</v>
          </cell>
          <cell r="M6" t="str">
            <v>MATERIAL PREFABRICADO</v>
          </cell>
          <cell r="N6" t="str">
            <v>CEMENTO O CONCRETO</v>
          </cell>
          <cell r="O6" t="str">
            <v>OTRO MATERIAL</v>
          </cell>
        </row>
        <row r="7">
          <cell r="A7" t="str">
            <v>BOYACA</v>
          </cell>
          <cell r="B7" t="str">
            <v>Achí</v>
          </cell>
          <cell r="D7" t="str">
            <v>CARRERA</v>
          </cell>
          <cell r="E7" t="str">
            <v>G</v>
          </cell>
          <cell r="M7" t="str">
            <v>GUADUA, CAÑA, ESTERILLA, VEGETAL</v>
          </cell>
          <cell r="N7" t="str">
            <v>GUADUA, CAÑA, ESTERILLA, OTRO VEGETAL</v>
          </cell>
        </row>
        <row r="8">
          <cell r="A8" t="str">
            <v>CALDAS</v>
          </cell>
          <cell r="B8" t="str">
            <v>Agrado</v>
          </cell>
          <cell r="D8" t="str">
            <v>CARRETERA</v>
          </cell>
          <cell r="E8" t="str">
            <v>H</v>
          </cell>
          <cell r="M8" t="str">
            <v>PLÁSTICO</v>
          </cell>
          <cell r="N8" t="str">
            <v>TELA, LONA, CARTÓN, LATAS, DESECHOS, PLÁSTICO</v>
          </cell>
        </row>
        <row r="9">
          <cell r="A9" t="str">
            <v>CAQUETA</v>
          </cell>
          <cell r="B9" t="str">
            <v>Agua de Dios</v>
          </cell>
          <cell r="D9" t="str">
            <v>CIRCULAR</v>
          </cell>
          <cell r="E9" t="str">
            <v>I</v>
          </cell>
          <cell r="M9" t="str">
            <v>SIN PAREDES</v>
          </cell>
          <cell r="N9" t="str">
            <v>SIN TECHO</v>
          </cell>
        </row>
        <row r="10">
          <cell r="A10" t="str">
            <v>CASANARE</v>
          </cell>
          <cell r="B10" t="str">
            <v>Aguachica</v>
          </cell>
          <cell r="D10" t="str">
            <v>CIRCUNVALAR</v>
          </cell>
          <cell r="E10" t="str">
            <v>J</v>
          </cell>
        </row>
        <row r="11">
          <cell r="A11" t="str">
            <v>CAUCA</v>
          </cell>
          <cell r="B11" t="str">
            <v>Aguada</v>
          </cell>
          <cell r="D11" t="str">
            <v>CUENTAS CORRIDAS</v>
          </cell>
          <cell r="E11" t="str">
            <v>K</v>
          </cell>
        </row>
        <row r="12">
          <cell r="A12" t="str">
            <v>CESAR</v>
          </cell>
          <cell r="B12" t="str">
            <v>Aguadas</v>
          </cell>
          <cell r="D12" t="str">
            <v>DIAGONAL</v>
          </cell>
          <cell r="E12" t="str">
            <v>L</v>
          </cell>
        </row>
        <row r="13">
          <cell r="A13" t="str">
            <v>CHOCO</v>
          </cell>
          <cell r="B13" t="str">
            <v>Aguazul</v>
          </cell>
          <cell r="D13" t="str">
            <v>PASAJE</v>
          </cell>
          <cell r="E13" t="str">
            <v>M</v>
          </cell>
        </row>
        <row r="14">
          <cell r="A14" t="str">
            <v>CORDOBA</v>
          </cell>
          <cell r="B14" t="str">
            <v>Agustín Codazzi</v>
          </cell>
          <cell r="D14" t="str">
            <v>PASEO</v>
          </cell>
          <cell r="E14" t="str">
            <v>N</v>
          </cell>
        </row>
        <row r="15">
          <cell r="A15" t="str">
            <v>CUNDINAMARCA</v>
          </cell>
          <cell r="B15" t="str">
            <v>Aipe</v>
          </cell>
          <cell r="D15" t="str">
            <v>PEATONAL</v>
          </cell>
          <cell r="E15" t="str">
            <v>O</v>
          </cell>
        </row>
        <row r="16">
          <cell r="A16" t="str">
            <v>GUAINIA</v>
          </cell>
          <cell r="B16" t="str">
            <v>Albán</v>
          </cell>
          <cell r="D16" t="str">
            <v>TRANSVERSAL</v>
          </cell>
          <cell r="E16" t="str">
            <v>P</v>
          </cell>
        </row>
        <row r="17">
          <cell r="A17" t="str">
            <v>GUAJIRA</v>
          </cell>
          <cell r="B17" t="str">
            <v>Albán</v>
          </cell>
          <cell r="D17" t="str">
            <v>TRONCAL</v>
          </cell>
          <cell r="E17" t="str">
            <v>Q</v>
          </cell>
        </row>
        <row r="18">
          <cell r="A18" t="str">
            <v>GUAVIARE</v>
          </cell>
          <cell r="B18" t="str">
            <v>Albania</v>
          </cell>
          <cell r="D18" t="str">
            <v>VARIANTE</v>
          </cell>
          <cell r="E18" t="str">
            <v>R</v>
          </cell>
        </row>
        <row r="19">
          <cell r="A19" t="str">
            <v>HUILA</v>
          </cell>
          <cell r="B19" t="str">
            <v>Albania</v>
          </cell>
          <cell r="D19" t="str">
            <v>VÍA</v>
          </cell>
          <cell r="E19" t="str">
            <v>S</v>
          </cell>
        </row>
        <row r="20">
          <cell r="A20" t="str">
            <v>MAGDALENA</v>
          </cell>
          <cell r="B20" t="str">
            <v>Albania</v>
          </cell>
          <cell r="E20" t="str">
            <v>T</v>
          </cell>
        </row>
        <row r="21">
          <cell r="A21" t="str">
            <v>META</v>
          </cell>
          <cell r="B21" t="str">
            <v>Alcalá</v>
          </cell>
          <cell r="E21" t="str">
            <v>U</v>
          </cell>
        </row>
        <row r="22">
          <cell r="A22" t="str">
            <v>N DE SANTANDER</v>
          </cell>
          <cell r="B22" t="str">
            <v>Aldana</v>
          </cell>
          <cell r="E22" t="str">
            <v>V</v>
          </cell>
        </row>
        <row r="23">
          <cell r="A23" t="str">
            <v>NARIÑO</v>
          </cell>
          <cell r="B23" t="str">
            <v>Alejandría</v>
          </cell>
          <cell r="E23" t="str">
            <v>W</v>
          </cell>
        </row>
        <row r="24">
          <cell r="A24" t="str">
            <v>PUTUMAYO</v>
          </cell>
          <cell r="B24" t="str">
            <v>Algarrobo</v>
          </cell>
          <cell r="E24" t="str">
            <v>X</v>
          </cell>
        </row>
        <row r="25">
          <cell r="A25" t="str">
            <v>QUINDIO</v>
          </cell>
          <cell r="B25" t="str">
            <v>Algeciras</v>
          </cell>
          <cell r="E25" t="str">
            <v>Y</v>
          </cell>
        </row>
        <row r="26">
          <cell r="A26" t="str">
            <v>RISARALDA</v>
          </cell>
          <cell r="B26" t="str">
            <v>Almaguer</v>
          </cell>
          <cell r="E26" t="str">
            <v>Z</v>
          </cell>
        </row>
        <row r="27">
          <cell r="A27" t="str">
            <v>SAN ANDRES</v>
          </cell>
          <cell r="B27" t="str">
            <v>Almeida</v>
          </cell>
        </row>
        <row r="28">
          <cell r="A28" t="str">
            <v>SANTANDER</v>
          </cell>
          <cell r="B28" t="str">
            <v>Alpujarra</v>
          </cell>
        </row>
        <row r="29">
          <cell r="A29" t="str">
            <v>SUCRE</v>
          </cell>
          <cell r="B29" t="str">
            <v>Altamira</v>
          </cell>
        </row>
        <row r="30">
          <cell r="A30" t="str">
            <v>TOLIMA</v>
          </cell>
          <cell r="B30" t="str">
            <v>Alto Baudo</v>
          </cell>
        </row>
        <row r="31">
          <cell r="A31" t="str">
            <v>VALLE DEL CAUCA</v>
          </cell>
          <cell r="B31" t="str">
            <v>Altos del Rosario</v>
          </cell>
        </row>
        <row r="32">
          <cell r="A32" t="str">
            <v>VAUPES</v>
          </cell>
          <cell r="B32" t="str">
            <v>Alvarado</v>
          </cell>
        </row>
        <row r="33">
          <cell r="A33" t="str">
            <v>VICHADA</v>
          </cell>
          <cell r="B33" t="str">
            <v>Amagá</v>
          </cell>
        </row>
        <row r="34">
          <cell r="B34" t="str">
            <v>Amalfi</v>
          </cell>
        </row>
        <row r="35">
          <cell r="B35" t="str">
            <v>Ambalema</v>
          </cell>
        </row>
        <row r="36">
          <cell r="B36" t="str">
            <v>Anapoima</v>
          </cell>
        </row>
        <row r="37">
          <cell r="B37" t="str">
            <v>Ancuyá</v>
          </cell>
        </row>
        <row r="38">
          <cell r="B38" t="str">
            <v>Andalucía</v>
          </cell>
        </row>
        <row r="39">
          <cell r="B39" t="str">
            <v>Andes</v>
          </cell>
        </row>
        <row r="40">
          <cell r="B40" t="str">
            <v>Angelópolis</v>
          </cell>
        </row>
        <row r="41">
          <cell r="B41" t="str">
            <v>Angostura</v>
          </cell>
        </row>
        <row r="42">
          <cell r="B42" t="str">
            <v>Anolaima</v>
          </cell>
        </row>
        <row r="43">
          <cell r="B43" t="str">
            <v>Anorí</v>
          </cell>
        </row>
        <row r="44">
          <cell r="B44" t="str">
            <v>Anserma</v>
          </cell>
        </row>
        <row r="45">
          <cell r="B45" t="str">
            <v>Ansermanuevo</v>
          </cell>
        </row>
        <row r="46">
          <cell r="B46" t="str">
            <v>Anza</v>
          </cell>
        </row>
        <row r="47">
          <cell r="B47" t="str">
            <v>Anzoátegui</v>
          </cell>
        </row>
        <row r="48">
          <cell r="B48" t="str">
            <v>Apartadó</v>
          </cell>
        </row>
        <row r="49">
          <cell r="B49" t="str">
            <v>Apía</v>
          </cell>
        </row>
        <row r="50">
          <cell r="B50" t="str">
            <v>Apulo</v>
          </cell>
        </row>
        <row r="51">
          <cell r="B51" t="str">
            <v>Aquitania</v>
          </cell>
        </row>
        <row r="52">
          <cell r="B52" t="str">
            <v>Aracataca</v>
          </cell>
        </row>
        <row r="53">
          <cell r="B53" t="str">
            <v>Aranzazu</v>
          </cell>
        </row>
        <row r="54">
          <cell r="B54" t="str">
            <v>Aratoca</v>
          </cell>
        </row>
        <row r="55">
          <cell r="B55" t="str">
            <v>Arauca</v>
          </cell>
        </row>
        <row r="56">
          <cell r="B56" t="str">
            <v>Arauquita</v>
          </cell>
        </row>
        <row r="57">
          <cell r="B57" t="str">
            <v>Arbeláez</v>
          </cell>
        </row>
        <row r="58">
          <cell r="B58" t="str">
            <v>Arboleda</v>
          </cell>
        </row>
        <row r="59">
          <cell r="B59" t="str">
            <v>Arboledas</v>
          </cell>
        </row>
        <row r="60">
          <cell r="B60" t="str">
            <v>Arboletes</v>
          </cell>
        </row>
        <row r="61">
          <cell r="B61" t="str">
            <v>Arcabuco</v>
          </cell>
        </row>
        <row r="62">
          <cell r="B62" t="str">
            <v>Arenal</v>
          </cell>
        </row>
        <row r="63">
          <cell r="B63" t="str">
            <v>Argelia</v>
          </cell>
        </row>
        <row r="64">
          <cell r="B64" t="str">
            <v>Argelia</v>
          </cell>
        </row>
        <row r="65">
          <cell r="B65" t="str">
            <v>Argelia</v>
          </cell>
        </row>
        <row r="66">
          <cell r="B66" t="str">
            <v>Ariguaní</v>
          </cell>
        </row>
        <row r="67">
          <cell r="B67" t="str">
            <v>Arjona</v>
          </cell>
        </row>
        <row r="68">
          <cell r="B68" t="str">
            <v>Armenia</v>
          </cell>
        </row>
        <row r="69">
          <cell r="B69" t="str">
            <v>Armenia</v>
          </cell>
        </row>
        <row r="70">
          <cell r="B70" t="str">
            <v>Armero</v>
          </cell>
        </row>
        <row r="71">
          <cell r="B71" t="str">
            <v>Arroyohondo</v>
          </cell>
        </row>
        <row r="72">
          <cell r="B72" t="str">
            <v>Astrea</v>
          </cell>
        </row>
        <row r="73">
          <cell r="B73" t="str">
            <v>Ataco</v>
          </cell>
        </row>
        <row r="74">
          <cell r="B74" t="str">
            <v>Atrato28</v>
          </cell>
        </row>
        <row r="75">
          <cell r="B75" t="str">
            <v>Ayapel</v>
          </cell>
        </row>
        <row r="76">
          <cell r="B76" t="str">
            <v>Bagadó</v>
          </cell>
        </row>
        <row r="77">
          <cell r="B77" t="str">
            <v>Bahía Solano</v>
          </cell>
        </row>
        <row r="78">
          <cell r="B78" t="str">
            <v>Bajo Baudó</v>
          </cell>
        </row>
        <row r="79">
          <cell r="B79" t="str">
            <v>Balboa</v>
          </cell>
        </row>
        <row r="80">
          <cell r="B80" t="str">
            <v>Balboa</v>
          </cell>
        </row>
        <row r="81">
          <cell r="B81" t="str">
            <v>Baranoa</v>
          </cell>
        </row>
        <row r="82">
          <cell r="B82" t="str">
            <v>Baraya</v>
          </cell>
        </row>
        <row r="83">
          <cell r="B83" t="str">
            <v>Barbacoas</v>
          </cell>
        </row>
        <row r="84">
          <cell r="B84" t="str">
            <v>Barbosa</v>
          </cell>
        </row>
        <row r="85">
          <cell r="B85" t="str">
            <v>Barbosa</v>
          </cell>
        </row>
        <row r="86">
          <cell r="B86" t="str">
            <v>Barichara</v>
          </cell>
        </row>
        <row r="87">
          <cell r="B87" t="str">
            <v>Barranca de Upía</v>
          </cell>
        </row>
        <row r="88">
          <cell r="B88" t="str">
            <v>Barrancabermeja</v>
          </cell>
        </row>
        <row r="89">
          <cell r="B89" t="str">
            <v>Barrancas</v>
          </cell>
        </row>
        <row r="90">
          <cell r="B90" t="str">
            <v>Barranco de Loba</v>
          </cell>
        </row>
        <row r="91">
          <cell r="B91" t="str">
            <v>Barranco Minas</v>
          </cell>
        </row>
        <row r="92">
          <cell r="B92" t="str">
            <v>Barranquilla</v>
          </cell>
        </row>
        <row r="93">
          <cell r="B93" t="str">
            <v>Becerril</v>
          </cell>
        </row>
        <row r="94">
          <cell r="B94" t="str">
            <v>Belalcázar</v>
          </cell>
        </row>
        <row r="95">
          <cell r="B95" t="str">
            <v>Belén</v>
          </cell>
        </row>
        <row r="96">
          <cell r="B96" t="str">
            <v>Belén</v>
          </cell>
        </row>
        <row r="97">
          <cell r="B97" t="str">
            <v>Belén de Bajirá</v>
          </cell>
        </row>
        <row r="98">
          <cell r="B98" t="str">
            <v>Belén de Los Andaquies</v>
          </cell>
        </row>
        <row r="99">
          <cell r="B99" t="str">
            <v>Belén de Umbría</v>
          </cell>
        </row>
        <row r="100">
          <cell r="B100" t="str">
            <v>Bello</v>
          </cell>
        </row>
        <row r="101">
          <cell r="B101" t="str">
            <v>Belmira</v>
          </cell>
        </row>
        <row r="102">
          <cell r="B102" t="str">
            <v>Beltrán</v>
          </cell>
        </row>
        <row r="103">
          <cell r="B103" t="str">
            <v>Berbeo</v>
          </cell>
        </row>
        <row r="104">
          <cell r="B104" t="str">
            <v>Betania</v>
          </cell>
        </row>
        <row r="105">
          <cell r="B105" t="str">
            <v>Betéitiva</v>
          </cell>
        </row>
        <row r="106">
          <cell r="B106" t="str">
            <v>Betulia</v>
          </cell>
        </row>
        <row r="107">
          <cell r="B107" t="str">
            <v>Betulia</v>
          </cell>
        </row>
        <row r="108">
          <cell r="B108" t="str">
            <v>Bituima</v>
          </cell>
        </row>
        <row r="109">
          <cell r="B109" t="str">
            <v>Boavita</v>
          </cell>
        </row>
        <row r="110">
          <cell r="B110" t="str">
            <v>Bochalema</v>
          </cell>
        </row>
        <row r="111">
          <cell r="B111" t="str">
            <v>Bogotá, D.C.</v>
          </cell>
        </row>
        <row r="112">
          <cell r="B112" t="str">
            <v>Bojacá</v>
          </cell>
        </row>
        <row r="113">
          <cell r="B113" t="str">
            <v>Bojaya</v>
          </cell>
        </row>
        <row r="114">
          <cell r="B114" t="str">
            <v>Bolívar</v>
          </cell>
        </row>
        <row r="115">
          <cell r="B115" t="str">
            <v>Bolívar</v>
          </cell>
        </row>
        <row r="116">
          <cell r="B116" t="str">
            <v>Bolívar</v>
          </cell>
        </row>
        <row r="117">
          <cell r="B117" t="str">
            <v>Bosconia</v>
          </cell>
        </row>
        <row r="118">
          <cell r="B118" t="str">
            <v>Boyacá</v>
          </cell>
        </row>
        <row r="119">
          <cell r="B119" t="str">
            <v>Briceño</v>
          </cell>
        </row>
        <row r="120">
          <cell r="B120" t="str">
            <v>Briceño</v>
          </cell>
        </row>
        <row r="121">
          <cell r="B121" t="str">
            <v>Bucaramanga</v>
          </cell>
        </row>
        <row r="122">
          <cell r="B122" t="str">
            <v>Bucarasica</v>
          </cell>
        </row>
        <row r="123">
          <cell r="B123" t="str">
            <v>Buenaventura</v>
          </cell>
        </row>
        <row r="124">
          <cell r="B124" t="str">
            <v>Buenavista</v>
          </cell>
        </row>
        <row r="125">
          <cell r="B125" t="str">
            <v>Buenavista</v>
          </cell>
        </row>
        <row r="126">
          <cell r="B126" t="str">
            <v>Buenavista</v>
          </cell>
        </row>
        <row r="127">
          <cell r="B127" t="str">
            <v>Buenavista</v>
          </cell>
        </row>
        <row r="128">
          <cell r="B128" t="str">
            <v>Buenos Aires</v>
          </cell>
        </row>
        <row r="129">
          <cell r="B129" t="str">
            <v>Buesaco</v>
          </cell>
        </row>
        <row r="130">
          <cell r="B130" t="str">
            <v>Bugalagrande</v>
          </cell>
        </row>
        <row r="131">
          <cell r="B131" t="str">
            <v>Buriticá</v>
          </cell>
        </row>
        <row r="132">
          <cell r="B132" t="str">
            <v>Busbanzá</v>
          </cell>
        </row>
        <row r="133">
          <cell r="B133" t="str">
            <v>Cabrera</v>
          </cell>
        </row>
        <row r="134">
          <cell r="B134" t="str">
            <v>Cabrera</v>
          </cell>
        </row>
        <row r="135">
          <cell r="B135" t="str">
            <v>Cabuyaro</v>
          </cell>
        </row>
        <row r="136">
          <cell r="B136" t="str">
            <v>Cacahual</v>
          </cell>
        </row>
        <row r="137">
          <cell r="B137" t="str">
            <v>Cáceres</v>
          </cell>
        </row>
        <row r="138">
          <cell r="B138" t="str">
            <v>Cachipay</v>
          </cell>
        </row>
        <row r="139">
          <cell r="B139" t="str">
            <v>Cachirá</v>
          </cell>
        </row>
        <row r="140">
          <cell r="B140" t="str">
            <v>Cácota</v>
          </cell>
        </row>
        <row r="141">
          <cell r="B141" t="str">
            <v>Caicedo</v>
          </cell>
        </row>
        <row r="142">
          <cell r="B142" t="str">
            <v>Caicedonia</v>
          </cell>
        </row>
        <row r="143">
          <cell r="B143" t="str">
            <v>Caimito</v>
          </cell>
        </row>
        <row r="144">
          <cell r="B144" t="str">
            <v>Cajamarca</v>
          </cell>
        </row>
        <row r="145">
          <cell r="B145" t="str">
            <v>Cajibío</v>
          </cell>
        </row>
        <row r="146">
          <cell r="B146" t="str">
            <v>Cajicá</v>
          </cell>
        </row>
        <row r="147">
          <cell r="B147" t="str">
            <v>Calamar</v>
          </cell>
        </row>
        <row r="148">
          <cell r="B148" t="str">
            <v>Calamar</v>
          </cell>
        </row>
        <row r="149">
          <cell r="B149" t="str">
            <v>Calarca</v>
          </cell>
        </row>
        <row r="150">
          <cell r="B150" t="str">
            <v>Caldas</v>
          </cell>
        </row>
        <row r="151">
          <cell r="B151" t="str">
            <v>Caldas</v>
          </cell>
        </row>
        <row r="152">
          <cell r="B152" t="str">
            <v>Caldono</v>
          </cell>
        </row>
        <row r="153">
          <cell r="B153" t="str">
            <v>Cali</v>
          </cell>
        </row>
        <row r="154">
          <cell r="B154" t="str">
            <v>California</v>
          </cell>
        </row>
        <row r="155">
          <cell r="B155" t="str">
            <v>Calima</v>
          </cell>
        </row>
        <row r="156">
          <cell r="B156" t="str">
            <v>Caloto</v>
          </cell>
        </row>
        <row r="157">
          <cell r="B157" t="str">
            <v>Campamento</v>
          </cell>
        </row>
        <row r="158">
          <cell r="B158" t="str">
            <v>Campo de la Cruz</v>
          </cell>
        </row>
        <row r="159">
          <cell r="B159" t="str">
            <v>Campoalegre</v>
          </cell>
        </row>
        <row r="160">
          <cell r="B160" t="str">
            <v>Campohermoso</v>
          </cell>
        </row>
        <row r="161">
          <cell r="B161" t="str">
            <v>Canalete</v>
          </cell>
        </row>
        <row r="162">
          <cell r="B162" t="str">
            <v>Candelaria</v>
          </cell>
        </row>
        <row r="163">
          <cell r="B163" t="str">
            <v>Candelaria</v>
          </cell>
        </row>
        <row r="164">
          <cell r="B164" t="str">
            <v>Cantagallo</v>
          </cell>
        </row>
        <row r="165">
          <cell r="B165" t="str">
            <v>Canton de San Pablo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Chibolo</v>
          </cell>
        </row>
        <row r="200">
          <cell r="B200" t="str">
            <v>Chigorodó</v>
          </cell>
        </row>
        <row r="201">
          <cell r="B201" t="str">
            <v>Chima</v>
          </cell>
        </row>
        <row r="202">
          <cell r="B202" t="str">
            <v>Chimá</v>
          </cell>
        </row>
        <row r="203">
          <cell r="B203" t="str">
            <v>Chimichagua</v>
          </cell>
        </row>
        <row r="204">
          <cell r="B204" t="str">
            <v>Chinácota</v>
          </cell>
        </row>
        <row r="205">
          <cell r="B205" t="str">
            <v>Chinavita</v>
          </cell>
        </row>
        <row r="206">
          <cell r="B206" t="str">
            <v>Chinchiná</v>
          </cell>
        </row>
        <row r="207">
          <cell r="B207" t="str">
            <v>Chinú</v>
          </cell>
        </row>
        <row r="208">
          <cell r="B208" t="str">
            <v>Chipaque</v>
          </cell>
        </row>
        <row r="209">
          <cell r="B209" t="str">
            <v>Chipatá</v>
          </cell>
        </row>
        <row r="210">
          <cell r="B210" t="str">
            <v>Chiquinquirá</v>
          </cell>
        </row>
        <row r="211">
          <cell r="B211" t="str">
            <v>Chíquiza</v>
          </cell>
        </row>
        <row r="212">
          <cell r="B212" t="str">
            <v>Chiriguaná</v>
          </cell>
        </row>
        <row r="213">
          <cell r="B213" t="str">
            <v>Chiscas</v>
          </cell>
        </row>
        <row r="214">
          <cell r="B214" t="str">
            <v>Chita</v>
          </cell>
        </row>
        <row r="215">
          <cell r="B215" t="str">
            <v>Chitagá</v>
          </cell>
        </row>
        <row r="216">
          <cell r="B216" t="str">
            <v>Chitaraque</v>
          </cell>
        </row>
        <row r="217">
          <cell r="B217" t="str">
            <v>Chivatá</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Colón</v>
          </cell>
        </row>
        <row r="235">
          <cell r="B235" t="str">
            <v>Colón</v>
          </cell>
        </row>
        <row r="236">
          <cell r="B236" t="str">
            <v>Coloso</v>
          </cell>
        </row>
        <row r="237">
          <cell r="B237" t="str">
            <v>Cómbita</v>
          </cell>
        </row>
        <row r="238">
          <cell r="B238" t="str">
            <v>Concepción</v>
          </cell>
        </row>
        <row r="239">
          <cell r="B239" t="str">
            <v>Concepción</v>
          </cell>
        </row>
        <row r="240">
          <cell r="B240" t="str">
            <v>Concordia</v>
          </cell>
        </row>
        <row r="241">
          <cell r="B241" t="str">
            <v>Concordia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Córdoba</v>
          </cell>
        </row>
        <row r="252">
          <cell r="B252" t="str">
            <v>Córdoba</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Carmen</v>
          </cell>
        </row>
        <row r="295">
          <cell r="B295" t="str">
            <v>El Carmen de Atrato</v>
          </cell>
        </row>
        <row r="296">
          <cell r="B296" t="str">
            <v>El Carmen de Bolívar</v>
          </cell>
        </row>
        <row r="297">
          <cell r="B297" t="str">
            <v>El Carmen de Chucurí</v>
          </cell>
        </row>
        <row r="298">
          <cell r="B298" t="str">
            <v>El Carmen de Viboral</v>
          </cell>
        </row>
        <row r="299">
          <cell r="B299" t="str">
            <v>El Castillo</v>
          </cell>
        </row>
        <row r="300">
          <cell r="B300" t="str">
            <v>El Cerrito</v>
          </cell>
        </row>
        <row r="301">
          <cell r="B301" t="str">
            <v>El Charco</v>
          </cell>
        </row>
        <row r="302">
          <cell r="B302" t="str">
            <v>El Cocuy</v>
          </cell>
        </row>
        <row r="303">
          <cell r="B303" t="str">
            <v>El Colegio</v>
          </cell>
        </row>
        <row r="304">
          <cell r="B304" t="str">
            <v>El Copey</v>
          </cell>
        </row>
        <row r="305">
          <cell r="B305" t="str">
            <v>El Doncello</v>
          </cell>
        </row>
        <row r="306">
          <cell r="B306" t="str">
            <v>El Dorado</v>
          </cell>
        </row>
        <row r="307">
          <cell r="B307" t="str">
            <v>El Dovio</v>
          </cell>
        </row>
        <row r="308">
          <cell r="B308" t="str">
            <v>El Encanto</v>
          </cell>
        </row>
        <row r="309">
          <cell r="B309" t="str">
            <v>El Espino</v>
          </cell>
        </row>
        <row r="310">
          <cell r="B310" t="str">
            <v>El Guacamayo</v>
          </cell>
        </row>
        <row r="311">
          <cell r="B311" t="str">
            <v>El Guamo</v>
          </cell>
        </row>
        <row r="312">
          <cell r="B312" t="str">
            <v>El Litoral del San Juan</v>
          </cell>
        </row>
        <row r="313">
          <cell r="B313" t="str">
            <v>El Molino</v>
          </cell>
        </row>
        <row r="314">
          <cell r="B314" t="str">
            <v>El Paso</v>
          </cell>
        </row>
        <row r="315">
          <cell r="B315" t="str">
            <v>El Paujil</v>
          </cell>
        </row>
        <row r="316">
          <cell r="B316" t="str">
            <v>El Peñol</v>
          </cell>
        </row>
        <row r="317">
          <cell r="B317" t="str">
            <v>El Peñon</v>
          </cell>
        </row>
        <row r="318">
          <cell r="B318" t="str">
            <v>El Peñón</v>
          </cell>
        </row>
        <row r="319">
          <cell r="B319" t="str">
            <v>El Peñón</v>
          </cell>
        </row>
        <row r="320">
          <cell r="B320" t="str">
            <v>El Piñon</v>
          </cell>
        </row>
        <row r="321">
          <cell r="B321" t="str">
            <v>El Playón</v>
          </cell>
        </row>
        <row r="322">
          <cell r="B322" t="str">
            <v>El Retén</v>
          </cell>
        </row>
        <row r="323">
          <cell r="B323" t="str">
            <v>El Retorno</v>
          </cell>
        </row>
        <row r="324">
          <cell r="B324" t="str">
            <v>El Roble</v>
          </cell>
        </row>
        <row r="325">
          <cell r="B325" t="str">
            <v>El Rosal</v>
          </cell>
        </row>
        <row r="326">
          <cell r="B326" t="str">
            <v>El Rosario</v>
          </cell>
        </row>
        <row r="327">
          <cell r="B327" t="str">
            <v>El Santuario</v>
          </cell>
        </row>
        <row r="328">
          <cell r="B328" t="str">
            <v>El Tablón de Gómez</v>
          </cell>
        </row>
        <row r="329">
          <cell r="B329" t="str">
            <v>El Tambo</v>
          </cell>
        </row>
        <row r="330">
          <cell r="B330" t="str">
            <v>El Tambo</v>
          </cell>
        </row>
        <row r="331">
          <cell r="B331" t="str">
            <v>El Tarra</v>
          </cell>
        </row>
        <row r="332">
          <cell r="B332" t="str">
            <v>El Zulia</v>
          </cell>
        </row>
        <row r="333">
          <cell r="B333" t="str">
            <v>Elías</v>
          </cell>
        </row>
        <row r="334">
          <cell r="B334" t="str">
            <v>Encino</v>
          </cell>
        </row>
        <row r="335">
          <cell r="B335" t="str">
            <v>Enciso</v>
          </cell>
        </row>
        <row r="336">
          <cell r="B336" t="str">
            <v>Entrerrios</v>
          </cell>
        </row>
        <row r="337">
          <cell r="B337" t="str">
            <v>Envigado</v>
          </cell>
        </row>
        <row r="338">
          <cell r="B338" t="str">
            <v>Espinal</v>
          </cell>
        </row>
        <row r="339">
          <cell r="B339" t="str">
            <v>Facatativá</v>
          </cell>
        </row>
        <row r="340">
          <cell r="B340" t="str">
            <v>Falan</v>
          </cell>
        </row>
        <row r="341">
          <cell r="B341" t="str">
            <v>Filadelfia</v>
          </cell>
        </row>
        <row r="342">
          <cell r="B342" t="str">
            <v>Filandia</v>
          </cell>
        </row>
        <row r="343">
          <cell r="B343" t="str">
            <v>Firavitoba</v>
          </cell>
        </row>
        <row r="344">
          <cell r="B344" t="str">
            <v>Flandes</v>
          </cell>
        </row>
        <row r="345">
          <cell r="B345" t="str">
            <v>Florencia</v>
          </cell>
        </row>
        <row r="346">
          <cell r="B346" t="str">
            <v>Florencia</v>
          </cell>
        </row>
        <row r="347">
          <cell r="B347" t="str">
            <v>Floresta</v>
          </cell>
        </row>
        <row r="348">
          <cell r="B348" t="str">
            <v>Florián</v>
          </cell>
        </row>
        <row r="349">
          <cell r="B349" t="str">
            <v>Florida</v>
          </cell>
        </row>
        <row r="350">
          <cell r="B350" t="str">
            <v>Floridablanca</v>
          </cell>
        </row>
        <row r="351">
          <cell r="B351" t="str">
            <v>Fomeque</v>
          </cell>
        </row>
        <row r="352">
          <cell r="B352" t="str">
            <v>Fonseca</v>
          </cell>
        </row>
        <row r="353">
          <cell r="B353" t="str">
            <v>Fortul</v>
          </cell>
        </row>
        <row r="354">
          <cell r="B354" t="str">
            <v>Fosca</v>
          </cell>
        </row>
        <row r="355">
          <cell r="B355" t="str">
            <v>Francisco Pizarro</v>
          </cell>
        </row>
        <row r="356">
          <cell r="B356" t="str">
            <v>Fredonia</v>
          </cell>
        </row>
        <row r="357">
          <cell r="B357" t="str">
            <v>Fresno</v>
          </cell>
        </row>
        <row r="358">
          <cell r="B358" t="str">
            <v>Frontino</v>
          </cell>
        </row>
        <row r="359">
          <cell r="B359" t="str">
            <v>Fuente de Oro</v>
          </cell>
        </row>
        <row r="360">
          <cell r="B360" t="str">
            <v>Fundación</v>
          </cell>
        </row>
        <row r="361">
          <cell r="B361" t="str">
            <v>Funes</v>
          </cell>
        </row>
        <row r="362">
          <cell r="B362" t="str">
            <v>Funza</v>
          </cell>
        </row>
        <row r="363">
          <cell r="B363" t="str">
            <v>Fúquene</v>
          </cell>
        </row>
        <row r="364">
          <cell r="B364" t="str">
            <v>Fusagasugá</v>
          </cell>
        </row>
        <row r="365">
          <cell r="B365" t="str">
            <v>Gachala</v>
          </cell>
        </row>
        <row r="366">
          <cell r="B366" t="str">
            <v>Gachancipá</v>
          </cell>
        </row>
        <row r="367">
          <cell r="B367" t="str">
            <v>Gachantivá</v>
          </cell>
        </row>
        <row r="368">
          <cell r="B368" t="str">
            <v>Gachetá</v>
          </cell>
        </row>
        <row r="369">
          <cell r="B369" t="str">
            <v>Galán</v>
          </cell>
        </row>
        <row r="370">
          <cell r="B370" t="str">
            <v>Galapa</v>
          </cell>
        </row>
        <row r="371">
          <cell r="B371" t="str">
            <v>Galeras</v>
          </cell>
        </row>
        <row r="372">
          <cell r="B372" t="str">
            <v>Gama</v>
          </cell>
        </row>
        <row r="373">
          <cell r="B373" t="str">
            <v>Gamarra</v>
          </cell>
        </row>
        <row r="374">
          <cell r="B374" t="str">
            <v>Gambita</v>
          </cell>
        </row>
        <row r="375">
          <cell r="B375" t="str">
            <v>Gameza</v>
          </cell>
        </row>
        <row r="376">
          <cell r="B376" t="str">
            <v>Garagoa</v>
          </cell>
        </row>
        <row r="377">
          <cell r="B377" t="str">
            <v>Garzón</v>
          </cell>
        </row>
        <row r="378">
          <cell r="B378" t="str">
            <v>Génova</v>
          </cell>
        </row>
        <row r="379">
          <cell r="B379" t="str">
            <v>Gigante</v>
          </cell>
        </row>
        <row r="380">
          <cell r="B380" t="str">
            <v>Ginebra</v>
          </cell>
        </row>
        <row r="381">
          <cell r="B381" t="str">
            <v>Giraldo</v>
          </cell>
        </row>
        <row r="382">
          <cell r="B382" t="str">
            <v>Girardot</v>
          </cell>
        </row>
        <row r="383">
          <cell r="B383" t="str">
            <v>Girardota</v>
          </cell>
        </row>
        <row r="384">
          <cell r="B384" t="str">
            <v>Girón</v>
          </cell>
        </row>
        <row r="385">
          <cell r="B385" t="str">
            <v>Gómez Plata</v>
          </cell>
        </row>
        <row r="386">
          <cell r="B386" t="str">
            <v>González</v>
          </cell>
        </row>
        <row r="387">
          <cell r="B387" t="str">
            <v>Gramalote</v>
          </cell>
        </row>
        <row r="388">
          <cell r="B388" t="str">
            <v>Granada</v>
          </cell>
        </row>
        <row r="389">
          <cell r="B389" t="str">
            <v>Granada</v>
          </cell>
        </row>
        <row r="390">
          <cell r="B390" t="str">
            <v>Granada</v>
          </cell>
        </row>
        <row r="391">
          <cell r="B391" t="str">
            <v>Guaca</v>
          </cell>
        </row>
        <row r="392">
          <cell r="B392" t="str">
            <v>Guacamayas</v>
          </cell>
        </row>
        <row r="393">
          <cell r="B393" t="str">
            <v>Guacarí</v>
          </cell>
        </row>
        <row r="394">
          <cell r="B394" t="str">
            <v>Guachené</v>
          </cell>
        </row>
        <row r="395">
          <cell r="B395" t="str">
            <v>Guachetá</v>
          </cell>
        </row>
        <row r="396">
          <cell r="B396" t="str">
            <v>Guachucal</v>
          </cell>
        </row>
        <row r="397">
          <cell r="B397" t="str">
            <v>Guadalajara de Buga</v>
          </cell>
        </row>
        <row r="398">
          <cell r="B398" t="str">
            <v>Guadalupe</v>
          </cell>
        </row>
        <row r="399">
          <cell r="B399" t="str">
            <v>Guadalupe</v>
          </cell>
        </row>
        <row r="400">
          <cell r="B400" t="str">
            <v>Guadalupe</v>
          </cell>
        </row>
        <row r="401">
          <cell r="B401" t="str">
            <v>Guaduas</v>
          </cell>
        </row>
        <row r="402">
          <cell r="B402" t="str">
            <v>Guaitarilla</v>
          </cell>
        </row>
        <row r="403">
          <cell r="B403" t="str">
            <v>Gualmatán</v>
          </cell>
        </row>
        <row r="404">
          <cell r="B404" t="str">
            <v>Guamal</v>
          </cell>
        </row>
        <row r="405">
          <cell r="B405" t="str">
            <v>Guamal</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Guatapé</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v>
          </cell>
        </row>
        <row r="453">
          <cell r="B453" t="str">
            <v>Jericó</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Merced</v>
          </cell>
        </row>
        <row r="481">
          <cell r="B481" t="str">
            <v>La Mesa</v>
          </cell>
        </row>
        <row r="482">
          <cell r="B482" t="str">
            <v>La Montañita</v>
          </cell>
        </row>
        <row r="483">
          <cell r="B483" t="str">
            <v>La Palma</v>
          </cell>
        </row>
        <row r="484">
          <cell r="B484" t="str">
            <v>La Paz</v>
          </cell>
        </row>
        <row r="485">
          <cell r="B485" t="str">
            <v>La Paz</v>
          </cell>
        </row>
        <row r="486">
          <cell r="B486" t="str">
            <v>La Pedrera</v>
          </cell>
        </row>
        <row r="487">
          <cell r="B487" t="str">
            <v>La Peña</v>
          </cell>
        </row>
        <row r="488">
          <cell r="B488" t="str">
            <v>La Pintada</v>
          </cell>
        </row>
        <row r="489">
          <cell r="B489" t="str">
            <v>La Plata</v>
          </cell>
        </row>
        <row r="490">
          <cell r="B490" t="str">
            <v>La Playa</v>
          </cell>
        </row>
        <row r="491">
          <cell r="B491" t="str">
            <v>La Primavera</v>
          </cell>
        </row>
        <row r="492">
          <cell r="B492" t="str">
            <v>La Salina</v>
          </cell>
        </row>
        <row r="493">
          <cell r="B493" t="str">
            <v>La Sierra</v>
          </cell>
        </row>
        <row r="494">
          <cell r="B494" t="str">
            <v>La Tebaida</v>
          </cell>
        </row>
        <row r="495">
          <cell r="B495" t="str">
            <v>La Tola</v>
          </cell>
        </row>
        <row r="496">
          <cell r="B496" t="str">
            <v>La Unión</v>
          </cell>
        </row>
        <row r="497">
          <cell r="B497" t="str">
            <v>La Unión</v>
          </cell>
        </row>
        <row r="498">
          <cell r="B498" t="str">
            <v>La Unión</v>
          </cell>
        </row>
        <row r="499">
          <cell r="B499" t="str">
            <v>La Unión</v>
          </cell>
        </row>
        <row r="500">
          <cell r="B500" t="str">
            <v>La Uvita</v>
          </cell>
        </row>
        <row r="501">
          <cell r="B501" t="str">
            <v>La Vega</v>
          </cell>
        </row>
        <row r="502">
          <cell r="B502" t="str">
            <v>La Vega</v>
          </cell>
        </row>
        <row r="503">
          <cell r="B503" t="str">
            <v>La Victoria</v>
          </cell>
        </row>
        <row r="504">
          <cell r="B504" t="str">
            <v>La Victoria</v>
          </cell>
        </row>
        <row r="505">
          <cell r="B505" t="str">
            <v>La Victoria1</v>
          </cell>
        </row>
        <row r="506">
          <cell r="B506" t="str">
            <v>La Virginia</v>
          </cell>
        </row>
        <row r="507">
          <cell r="B507" t="str">
            <v>Labateca</v>
          </cell>
        </row>
        <row r="508">
          <cell r="B508" t="str">
            <v>Labranzagrande</v>
          </cell>
        </row>
        <row r="509">
          <cell r="B509" t="str">
            <v>Landázuri</v>
          </cell>
        </row>
        <row r="510">
          <cell r="B510" t="str">
            <v>Lebríja</v>
          </cell>
        </row>
        <row r="511">
          <cell r="B511" t="str">
            <v>Leguízamo</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v>
          </cell>
        </row>
        <row r="545">
          <cell r="B545" t="str">
            <v>Manaure</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v>
          </cell>
        </row>
        <row r="572">
          <cell r="B572" t="str">
            <v>Miraflores</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v>
          </cell>
        </row>
        <row r="593">
          <cell r="B593" t="str">
            <v>Morales</v>
          </cell>
        </row>
        <row r="594">
          <cell r="B594" t="str">
            <v>Morelia</v>
          </cell>
        </row>
        <row r="595">
          <cell r="B595" t="str">
            <v>Morichal</v>
          </cell>
        </row>
        <row r="596">
          <cell r="B596" t="str">
            <v>Morroa</v>
          </cell>
        </row>
        <row r="597">
          <cell r="B597" t="str">
            <v>Mosquera</v>
          </cell>
        </row>
        <row r="598">
          <cell r="B598" t="str">
            <v>Mosquera</v>
          </cell>
        </row>
        <row r="599">
          <cell r="B599" t="str">
            <v>Motavita</v>
          </cell>
        </row>
        <row r="600">
          <cell r="B600" t="str">
            <v>Murillo</v>
          </cell>
        </row>
        <row r="601">
          <cell r="B601" t="str">
            <v>Murindó</v>
          </cell>
        </row>
        <row r="602">
          <cell r="B602" t="str">
            <v>Mutatá</v>
          </cell>
        </row>
        <row r="603">
          <cell r="B603" t="str">
            <v>Mutiscua</v>
          </cell>
        </row>
        <row r="604">
          <cell r="B604" t="str">
            <v>Muzo</v>
          </cell>
        </row>
        <row r="605">
          <cell r="B605" t="str">
            <v>Nariño</v>
          </cell>
        </row>
        <row r="606">
          <cell r="B606" t="str">
            <v>Nariño</v>
          </cell>
        </row>
        <row r="607">
          <cell r="B607" t="str">
            <v>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v>
          </cell>
        </row>
        <row r="654">
          <cell r="B654" t="str">
            <v>Palestina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Pelaya24</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v>
          </cell>
        </row>
        <row r="708">
          <cell r="B708" t="str">
            <v>Providencia</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Berrío</v>
          </cell>
        </row>
        <row r="720">
          <cell r="B720" t="str">
            <v>Puerto Boyacá</v>
          </cell>
        </row>
        <row r="721">
          <cell r="B721" t="str">
            <v>Puerto Caicedo</v>
          </cell>
        </row>
        <row r="722">
          <cell r="B722" t="str">
            <v>Puerto Carreño</v>
          </cell>
        </row>
        <row r="723">
          <cell r="B723" t="str">
            <v>Puerto Colombia</v>
          </cell>
        </row>
        <row r="724">
          <cell r="B724" t="str">
            <v>Puerto Colombia</v>
          </cell>
        </row>
        <row r="725">
          <cell r="B725" t="str">
            <v>Puerto Concordia</v>
          </cell>
        </row>
        <row r="726">
          <cell r="B726" t="str">
            <v>Puerto Escondido</v>
          </cell>
        </row>
        <row r="727">
          <cell r="B727" t="str">
            <v>Puerto Gaitán</v>
          </cell>
        </row>
        <row r="728">
          <cell r="B728" t="str">
            <v>Puerto Guzmán</v>
          </cell>
        </row>
        <row r="729">
          <cell r="B729" t="str">
            <v>Puerto Libertador</v>
          </cell>
        </row>
        <row r="730">
          <cell r="B730" t="str">
            <v>Puerto Lleras</v>
          </cell>
        </row>
        <row r="731">
          <cell r="B731" t="str">
            <v>Puerto López</v>
          </cell>
        </row>
        <row r="732">
          <cell r="B732" t="str">
            <v>Puerto Nare</v>
          </cell>
        </row>
        <row r="733">
          <cell r="B733" t="str">
            <v>Puerto Nariño</v>
          </cell>
        </row>
        <row r="734">
          <cell r="B734" t="str">
            <v>Puerto Parra</v>
          </cell>
        </row>
        <row r="735">
          <cell r="B735" t="str">
            <v>Puerto Rico</v>
          </cell>
        </row>
        <row r="736">
          <cell r="B736" t="str">
            <v>Puerto Rico</v>
          </cell>
        </row>
        <row r="737">
          <cell r="B737" t="str">
            <v>Puerto Rondón</v>
          </cell>
        </row>
        <row r="738">
          <cell r="B738" t="str">
            <v>Puerto Salgar</v>
          </cell>
        </row>
        <row r="739">
          <cell r="B739" t="str">
            <v>Puerto Santander</v>
          </cell>
        </row>
        <row r="740">
          <cell r="B740" t="str">
            <v>Puerto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v>
          </cell>
        </row>
        <row r="765">
          <cell r="B765" t="str">
            <v>Restrepo</v>
          </cell>
        </row>
        <row r="766">
          <cell r="B766" t="str">
            <v>Retiro</v>
          </cell>
        </row>
        <row r="767">
          <cell r="B767" t="str">
            <v>Ricaurte</v>
          </cell>
        </row>
        <row r="768">
          <cell r="B768" t="str">
            <v>Ricaurte</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v>
          </cell>
        </row>
        <row r="777">
          <cell r="B777" t="str">
            <v>Rionegro</v>
          </cell>
        </row>
        <row r="778">
          <cell r="B778" t="str">
            <v>Riosucio</v>
          </cell>
        </row>
        <row r="779">
          <cell r="B779" t="str">
            <v>Riosucio</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v>
          </cell>
        </row>
        <row r="791">
          <cell r="B791" t="str">
            <v>Sabanalarga</v>
          </cell>
        </row>
        <row r="792">
          <cell r="B792" t="str">
            <v>Sabanalarga</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v>
          </cell>
        </row>
        <row r="801">
          <cell r="B801" t="str">
            <v>Salamina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v>
          </cell>
        </row>
        <row r="813">
          <cell r="B813" t="str">
            <v>San Andrés</v>
          </cell>
        </row>
        <row r="814">
          <cell r="B814" t="str">
            <v>San Andrés de Cuerquía</v>
          </cell>
        </row>
        <row r="815">
          <cell r="B815" t="str">
            <v>San Andres de Tumaco</v>
          </cell>
        </row>
        <row r="816">
          <cell r="B816" t="str">
            <v>San Andrés Sotavento</v>
          </cell>
        </row>
        <row r="817">
          <cell r="B817" t="str">
            <v>San Antero</v>
          </cell>
        </row>
        <row r="818">
          <cell r="B818" t="str">
            <v>San Antonio</v>
          </cell>
        </row>
        <row r="819">
          <cell r="B819" t="str">
            <v>San Antonio del Tequendama</v>
          </cell>
        </row>
        <row r="820">
          <cell r="B820" t="str">
            <v>San Benito</v>
          </cell>
        </row>
        <row r="821">
          <cell r="B821" t="str">
            <v>San Benito Abad</v>
          </cell>
        </row>
        <row r="822">
          <cell r="B822" t="str">
            <v>San Bernardo</v>
          </cell>
        </row>
        <row r="823">
          <cell r="B823" t="str">
            <v>San Bernardo</v>
          </cell>
        </row>
        <row r="824">
          <cell r="B824" t="str">
            <v>San Bernardo del Viento</v>
          </cell>
        </row>
        <row r="825">
          <cell r="B825" t="str">
            <v>San Calixto</v>
          </cell>
        </row>
        <row r="826">
          <cell r="B826" t="str">
            <v>San Carlos</v>
          </cell>
        </row>
        <row r="827">
          <cell r="B827" t="str">
            <v>San Carlos</v>
          </cell>
        </row>
        <row r="828">
          <cell r="B828" t="str">
            <v>San Carlos de Guaroa</v>
          </cell>
        </row>
        <row r="829">
          <cell r="B829" t="str">
            <v>San Cayetano</v>
          </cell>
        </row>
        <row r="830">
          <cell r="B830" t="str">
            <v>San Cayetano</v>
          </cell>
        </row>
        <row r="831">
          <cell r="B831" t="str">
            <v>San Cristóbal</v>
          </cell>
        </row>
        <row r="832">
          <cell r="B832" t="str">
            <v>San Diego</v>
          </cell>
        </row>
        <row r="833">
          <cell r="B833" t="str">
            <v>San Eduardo</v>
          </cell>
        </row>
        <row r="834">
          <cell r="B834" t="str">
            <v>San Estanislao</v>
          </cell>
        </row>
        <row r="835">
          <cell r="B835" t="str">
            <v>San Felipe</v>
          </cell>
        </row>
        <row r="836">
          <cell r="B836" t="str">
            <v>San Fernando</v>
          </cell>
        </row>
        <row r="837">
          <cell r="B837" t="str">
            <v>San Francisco</v>
          </cell>
        </row>
        <row r="838">
          <cell r="B838" t="str">
            <v>San Francisco</v>
          </cell>
        </row>
        <row r="839">
          <cell r="B839" t="str">
            <v>San Francisco</v>
          </cell>
        </row>
        <row r="840">
          <cell r="B840" t="str">
            <v>San Gil</v>
          </cell>
        </row>
        <row r="841">
          <cell r="B841" t="str">
            <v>San Jacinto</v>
          </cell>
        </row>
        <row r="842">
          <cell r="B842" t="str">
            <v>San Jacinto del Cauca</v>
          </cell>
        </row>
        <row r="843">
          <cell r="B843" t="str">
            <v>San Jerónimo</v>
          </cell>
        </row>
        <row r="844">
          <cell r="B844" t="str">
            <v>San Joaquín</v>
          </cell>
        </row>
        <row r="845">
          <cell r="B845" t="str">
            <v>San Jose</v>
          </cell>
        </row>
        <row r="846">
          <cell r="B846" t="str">
            <v>San José de La Montaña</v>
          </cell>
        </row>
        <row r="847">
          <cell r="B847" t="str">
            <v>San José de Miranda</v>
          </cell>
        </row>
        <row r="848">
          <cell r="B848" t="str">
            <v>San José de Pare</v>
          </cell>
        </row>
        <row r="849">
          <cell r="B849" t="str">
            <v>San José del Fragua</v>
          </cell>
        </row>
        <row r="850">
          <cell r="B850" t="str">
            <v>San José del Guaviare</v>
          </cell>
        </row>
        <row r="851">
          <cell r="B851" t="str">
            <v>San José del Palmar</v>
          </cell>
        </row>
        <row r="852">
          <cell r="B852" t="str">
            <v>San Juan de Arama</v>
          </cell>
        </row>
        <row r="853">
          <cell r="B853" t="str">
            <v>San Juan De Betulia</v>
          </cell>
        </row>
        <row r="854">
          <cell r="B854" t="str">
            <v>San Juan de Río Seco</v>
          </cell>
        </row>
        <row r="855">
          <cell r="B855" t="str">
            <v>San Juan de Urabá</v>
          </cell>
        </row>
        <row r="856">
          <cell r="B856" t="str">
            <v>San Juan del Cesar</v>
          </cell>
        </row>
        <row r="857">
          <cell r="B857" t="str">
            <v>San Juan Nepomuceno</v>
          </cell>
        </row>
        <row r="858">
          <cell r="B858" t="str">
            <v>San Juanito</v>
          </cell>
        </row>
        <row r="859">
          <cell r="B859" t="str">
            <v>San Lorenzo</v>
          </cell>
        </row>
        <row r="860">
          <cell r="B860" t="str">
            <v>San Luis</v>
          </cell>
        </row>
        <row r="861">
          <cell r="B861" t="str">
            <v>San Luis</v>
          </cell>
        </row>
        <row r="862">
          <cell r="B862" t="str">
            <v>San Luis de Gaceno</v>
          </cell>
        </row>
        <row r="863">
          <cell r="B863" t="str">
            <v>San Luis de Palenque</v>
          </cell>
        </row>
        <row r="864">
          <cell r="B864" t="str">
            <v>San Luis de Sincé</v>
          </cell>
        </row>
        <row r="865">
          <cell r="B865" t="str">
            <v>San Marcos</v>
          </cell>
        </row>
        <row r="866">
          <cell r="B866" t="str">
            <v>San Martín</v>
          </cell>
        </row>
        <row r="867">
          <cell r="B867" t="str">
            <v>San Martín</v>
          </cell>
        </row>
        <row r="868">
          <cell r="B868" t="str">
            <v>San Martín de Loba</v>
          </cell>
        </row>
        <row r="869">
          <cell r="B869" t="str">
            <v>San Mateo</v>
          </cell>
        </row>
        <row r="870">
          <cell r="B870" t="str">
            <v>San Miguel</v>
          </cell>
        </row>
        <row r="871">
          <cell r="B871" t="str">
            <v>San Miguel de Sema</v>
          </cell>
        </row>
        <row r="872">
          <cell r="B872" t="str">
            <v>San Miguel60</v>
          </cell>
        </row>
        <row r="873">
          <cell r="B873" t="str">
            <v>San Onofre</v>
          </cell>
        </row>
        <row r="874">
          <cell r="B874" t="str">
            <v>San Pablo</v>
          </cell>
        </row>
        <row r="875">
          <cell r="B875" t="str">
            <v>San Pablo</v>
          </cell>
        </row>
        <row r="876">
          <cell r="B876" t="str">
            <v>San Pablo de Borbur</v>
          </cell>
        </row>
        <row r="877">
          <cell r="B877" t="str">
            <v>San Pedro</v>
          </cell>
        </row>
        <row r="878">
          <cell r="B878" t="str">
            <v>San Pedro</v>
          </cell>
        </row>
        <row r="879">
          <cell r="B879" t="str">
            <v>San Pedro</v>
          </cell>
        </row>
        <row r="880">
          <cell r="B880" t="str">
            <v>San Pedro De Cartago</v>
          </cell>
        </row>
        <row r="881">
          <cell r="B881" t="str">
            <v>San Pedro de Uraba</v>
          </cell>
        </row>
        <row r="882">
          <cell r="B882" t="str">
            <v>San Pelayo</v>
          </cell>
        </row>
        <row r="883">
          <cell r="B883" t="str">
            <v>San Rafael</v>
          </cell>
        </row>
        <row r="884">
          <cell r="B884" t="str">
            <v>San Roque</v>
          </cell>
        </row>
        <row r="885">
          <cell r="B885" t="str">
            <v>San Sebastián</v>
          </cell>
        </row>
        <row r="886">
          <cell r="B886" t="str">
            <v>San Sebastián de Buenavista</v>
          </cell>
        </row>
        <row r="887">
          <cell r="B887" t="str">
            <v>San Vicente</v>
          </cell>
        </row>
        <row r="888">
          <cell r="B888" t="str">
            <v>San Vicente de Chucurí</v>
          </cell>
        </row>
        <row r="889">
          <cell r="B889" t="str">
            <v>San Vicente del Caguán</v>
          </cell>
        </row>
        <row r="890">
          <cell r="B890" t="str">
            <v>San Zenón</v>
          </cell>
        </row>
        <row r="891">
          <cell r="B891" t="str">
            <v>Sandoná</v>
          </cell>
        </row>
        <row r="892">
          <cell r="B892" t="str">
            <v>Santa Ana</v>
          </cell>
        </row>
        <row r="893">
          <cell r="B893" t="str">
            <v>Santa Bárbara</v>
          </cell>
        </row>
        <row r="894">
          <cell r="B894" t="str">
            <v>Santa Bárbara</v>
          </cell>
        </row>
        <row r="895">
          <cell r="B895" t="str">
            <v>Santa Bárbara</v>
          </cell>
        </row>
        <row r="896">
          <cell r="B896" t="str">
            <v>Santa Bárbara de Pinto</v>
          </cell>
        </row>
        <row r="897">
          <cell r="B897" t="str">
            <v>Santa Catalina</v>
          </cell>
        </row>
        <row r="898">
          <cell r="B898" t="str">
            <v>Santa Helena del Opón</v>
          </cell>
        </row>
        <row r="899">
          <cell r="B899" t="str">
            <v>Santa Isabel</v>
          </cell>
        </row>
        <row r="900">
          <cell r="B900" t="str">
            <v>Santa Lucía</v>
          </cell>
        </row>
        <row r="901">
          <cell r="B901" t="str">
            <v>Santa María</v>
          </cell>
        </row>
        <row r="902">
          <cell r="B902" t="str">
            <v>Santa María</v>
          </cell>
        </row>
        <row r="903">
          <cell r="B903" t="str">
            <v>Santa Marta</v>
          </cell>
        </row>
        <row r="904">
          <cell r="B904" t="str">
            <v>Santa Rosa</v>
          </cell>
        </row>
        <row r="905">
          <cell r="B905" t="str">
            <v>Santa Rosa</v>
          </cell>
        </row>
        <row r="906">
          <cell r="B906" t="str">
            <v>Santa Rosa de Cabal</v>
          </cell>
        </row>
        <row r="907">
          <cell r="B907" t="str">
            <v>Santa Rosa de Osos</v>
          </cell>
        </row>
        <row r="908">
          <cell r="B908" t="str">
            <v>Santa Rosa de Viterbo</v>
          </cell>
        </row>
        <row r="909">
          <cell r="B909" t="str">
            <v>Santa Rosa del Sur</v>
          </cell>
        </row>
        <row r="910">
          <cell r="B910" t="str">
            <v>Santa Rosalía</v>
          </cell>
        </row>
        <row r="911">
          <cell r="B911" t="str">
            <v>Santa Sofía</v>
          </cell>
        </row>
        <row r="912">
          <cell r="B912" t="str">
            <v>Santacruz</v>
          </cell>
        </row>
        <row r="913">
          <cell r="B913" t="str">
            <v>Santafé de Antioquia</v>
          </cell>
        </row>
        <row r="914">
          <cell r="B914" t="str">
            <v>Santana</v>
          </cell>
        </row>
        <row r="915">
          <cell r="B915" t="str">
            <v>Santander de Quilichao</v>
          </cell>
        </row>
        <row r="916">
          <cell r="B916" t="str">
            <v>Santiago</v>
          </cell>
        </row>
        <row r="917">
          <cell r="B917" t="str">
            <v>Santiago</v>
          </cell>
        </row>
        <row r="918">
          <cell r="B918" t="str">
            <v>Santiago de Tolú</v>
          </cell>
        </row>
        <row r="919">
          <cell r="B919" t="str">
            <v>Santo Domingo</v>
          </cell>
        </row>
        <row r="920">
          <cell r="B920" t="str">
            <v>Santo Tomás</v>
          </cell>
        </row>
        <row r="921">
          <cell r="B921" t="str">
            <v>Santuario</v>
          </cell>
        </row>
        <row r="922">
          <cell r="B922" t="str">
            <v>Sapuyes</v>
          </cell>
        </row>
        <row r="923">
          <cell r="B923" t="str">
            <v>Saravena</v>
          </cell>
        </row>
        <row r="924">
          <cell r="B924" t="str">
            <v>Sardinata</v>
          </cell>
        </row>
        <row r="925">
          <cell r="B925" t="str">
            <v>Sasaima</v>
          </cell>
        </row>
        <row r="926">
          <cell r="B926" t="str">
            <v>Sativanorte</v>
          </cell>
        </row>
        <row r="927">
          <cell r="B927" t="str">
            <v>Sativasur</v>
          </cell>
        </row>
        <row r="928">
          <cell r="B928" t="str">
            <v>Segovia</v>
          </cell>
        </row>
        <row r="929">
          <cell r="B929" t="str">
            <v>Sesquilé</v>
          </cell>
        </row>
        <row r="930">
          <cell r="B930" t="str">
            <v>Sevilla</v>
          </cell>
        </row>
        <row r="931">
          <cell r="B931" t="str">
            <v>Siachoque</v>
          </cell>
        </row>
        <row r="932">
          <cell r="B932" t="str">
            <v>Sibaté</v>
          </cell>
        </row>
        <row r="933">
          <cell r="B933" t="str">
            <v>Sibundoy</v>
          </cell>
        </row>
        <row r="934">
          <cell r="B934" t="str">
            <v>Silos</v>
          </cell>
        </row>
        <row r="935">
          <cell r="B935" t="str">
            <v>Silvania</v>
          </cell>
        </row>
        <row r="936">
          <cell r="B936" t="str">
            <v>Silvia</v>
          </cell>
        </row>
        <row r="937">
          <cell r="B937" t="str">
            <v>Simacota</v>
          </cell>
        </row>
        <row r="938">
          <cell r="B938" t="str">
            <v>Simijaca</v>
          </cell>
        </row>
        <row r="939">
          <cell r="B939" t="str">
            <v>Simití</v>
          </cell>
        </row>
        <row r="940">
          <cell r="B940" t="str">
            <v>Sincelejo</v>
          </cell>
        </row>
        <row r="941">
          <cell r="B941" t="str">
            <v>Sipí</v>
          </cell>
        </row>
        <row r="942">
          <cell r="B942" t="str">
            <v>Sitionuevo</v>
          </cell>
        </row>
        <row r="943">
          <cell r="B943" t="str">
            <v>Soacha</v>
          </cell>
        </row>
        <row r="944">
          <cell r="B944" t="str">
            <v>Soatá</v>
          </cell>
        </row>
        <row r="945">
          <cell r="B945" t="str">
            <v>Socha</v>
          </cell>
        </row>
        <row r="946">
          <cell r="B946" t="str">
            <v>Socorro</v>
          </cell>
        </row>
        <row r="947">
          <cell r="B947" t="str">
            <v>Socotá</v>
          </cell>
        </row>
        <row r="948">
          <cell r="B948" t="str">
            <v>Sogamoso</v>
          </cell>
        </row>
        <row r="949">
          <cell r="B949" t="str">
            <v>Solano</v>
          </cell>
        </row>
        <row r="950">
          <cell r="B950" t="str">
            <v>Soledad</v>
          </cell>
        </row>
        <row r="951">
          <cell r="B951" t="str">
            <v>Solita</v>
          </cell>
        </row>
        <row r="952">
          <cell r="B952" t="str">
            <v>Somondoco</v>
          </cell>
        </row>
        <row r="953">
          <cell r="B953" t="str">
            <v>Sonson</v>
          </cell>
        </row>
        <row r="954">
          <cell r="B954" t="str">
            <v>Sopetrán</v>
          </cell>
        </row>
        <row r="955">
          <cell r="B955" t="str">
            <v>Soplaviento</v>
          </cell>
        </row>
        <row r="956">
          <cell r="B956" t="str">
            <v>Sopó</v>
          </cell>
        </row>
        <row r="957">
          <cell r="B957" t="str">
            <v>Sora</v>
          </cell>
        </row>
        <row r="958">
          <cell r="B958" t="str">
            <v>Soracá</v>
          </cell>
        </row>
        <row r="959">
          <cell r="B959" t="str">
            <v>Sotaquirá</v>
          </cell>
        </row>
        <row r="960">
          <cell r="B960" t="str">
            <v>Sotara</v>
          </cell>
        </row>
        <row r="961">
          <cell r="B961" t="str">
            <v>Suaita</v>
          </cell>
        </row>
        <row r="962">
          <cell r="B962" t="str">
            <v>Suan</v>
          </cell>
        </row>
        <row r="963">
          <cell r="B963" t="str">
            <v>Suárez</v>
          </cell>
        </row>
        <row r="964">
          <cell r="B964" t="str">
            <v>Suárez</v>
          </cell>
        </row>
        <row r="965">
          <cell r="B965" t="str">
            <v>Suaza</v>
          </cell>
        </row>
        <row r="966">
          <cell r="B966" t="str">
            <v>Subachoque</v>
          </cell>
        </row>
        <row r="967">
          <cell r="B967" t="str">
            <v>Sucre</v>
          </cell>
        </row>
        <row r="968">
          <cell r="B968" t="str">
            <v>Sucre</v>
          </cell>
        </row>
        <row r="969">
          <cell r="B969" t="str">
            <v>Sucre</v>
          </cell>
        </row>
        <row r="970">
          <cell r="B970" t="str">
            <v>Suesca</v>
          </cell>
        </row>
        <row r="971">
          <cell r="B971" t="str">
            <v>Supatá</v>
          </cell>
        </row>
        <row r="972">
          <cell r="B972" t="str">
            <v>Supía</v>
          </cell>
        </row>
        <row r="973">
          <cell r="B973" t="str">
            <v>Suratá</v>
          </cell>
        </row>
        <row r="974">
          <cell r="B974" t="str">
            <v>Susa</v>
          </cell>
        </row>
        <row r="975">
          <cell r="B975" t="str">
            <v>Susacón</v>
          </cell>
        </row>
        <row r="976">
          <cell r="B976" t="str">
            <v>Sutamarchán</v>
          </cell>
        </row>
        <row r="977">
          <cell r="B977" t="str">
            <v>Sutatausa</v>
          </cell>
        </row>
        <row r="978">
          <cell r="B978" t="str">
            <v>Sutatenza</v>
          </cell>
        </row>
        <row r="979">
          <cell r="B979" t="str">
            <v>Tabio</v>
          </cell>
        </row>
        <row r="980">
          <cell r="B980" t="str">
            <v>Tadó</v>
          </cell>
        </row>
        <row r="981">
          <cell r="B981" t="str">
            <v>Talaigua Nuevo</v>
          </cell>
        </row>
        <row r="982">
          <cell r="B982" t="str">
            <v>Tamalameque</v>
          </cell>
        </row>
        <row r="983">
          <cell r="B983" t="str">
            <v>Támara</v>
          </cell>
        </row>
        <row r="984">
          <cell r="B984" t="str">
            <v>Tame</v>
          </cell>
        </row>
        <row r="985">
          <cell r="B985" t="str">
            <v>Támesis</v>
          </cell>
        </row>
        <row r="986">
          <cell r="B986" t="str">
            <v>Taminango</v>
          </cell>
        </row>
        <row r="987">
          <cell r="B987" t="str">
            <v>Tangua</v>
          </cell>
        </row>
        <row r="988">
          <cell r="B988" t="str">
            <v>Taraira</v>
          </cell>
        </row>
        <row r="989">
          <cell r="B989" t="str">
            <v>Tarapacá</v>
          </cell>
        </row>
        <row r="990">
          <cell r="B990" t="str">
            <v>Tarazá</v>
          </cell>
        </row>
        <row r="991">
          <cell r="B991" t="str">
            <v>Tarqui</v>
          </cell>
        </row>
        <row r="992">
          <cell r="B992" t="str">
            <v>Tarso</v>
          </cell>
        </row>
        <row r="993">
          <cell r="B993" t="str">
            <v>Tasco</v>
          </cell>
        </row>
        <row r="994">
          <cell r="B994" t="str">
            <v>Tauramena</v>
          </cell>
        </row>
        <row r="995">
          <cell r="B995" t="str">
            <v>Tausa</v>
          </cell>
        </row>
        <row r="996">
          <cell r="B996" t="str">
            <v>Tello</v>
          </cell>
        </row>
        <row r="997">
          <cell r="B997" t="str">
            <v>Tena</v>
          </cell>
        </row>
        <row r="998">
          <cell r="B998" t="str">
            <v>Tenerife</v>
          </cell>
        </row>
        <row r="999">
          <cell r="B999" t="str">
            <v>Tenjo</v>
          </cell>
        </row>
        <row r="1000">
          <cell r="B1000" t="str">
            <v>Tenza</v>
          </cell>
        </row>
        <row r="1001">
          <cell r="B1001" t="str">
            <v>Teorama</v>
          </cell>
        </row>
        <row r="1002">
          <cell r="B1002" t="str">
            <v>Teruel</v>
          </cell>
        </row>
        <row r="1003">
          <cell r="B1003" t="str">
            <v>Tesalia</v>
          </cell>
        </row>
        <row r="1004">
          <cell r="B1004" t="str">
            <v>Tibacuy</v>
          </cell>
        </row>
        <row r="1005">
          <cell r="B1005" t="str">
            <v>Tibaná</v>
          </cell>
        </row>
        <row r="1006">
          <cell r="B1006" t="str">
            <v>Tibasosa</v>
          </cell>
        </row>
        <row r="1007">
          <cell r="B1007" t="str">
            <v>Tibirita</v>
          </cell>
        </row>
        <row r="1008">
          <cell r="B1008" t="str">
            <v>Tibú</v>
          </cell>
        </row>
        <row r="1009">
          <cell r="B1009" t="str">
            <v>Tierralta</v>
          </cell>
        </row>
        <row r="1010">
          <cell r="B1010" t="str">
            <v>Timaná</v>
          </cell>
        </row>
        <row r="1011">
          <cell r="B1011" t="str">
            <v>Timbío</v>
          </cell>
        </row>
        <row r="1012">
          <cell r="B1012" t="str">
            <v>Timbiquí</v>
          </cell>
        </row>
        <row r="1013">
          <cell r="B1013" t="str">
            <v>Tinjacá</v>
          </cell>
        </row>
        <row r="1014">
          <cell r="B1014" t="str">
            <v>Tipacoque</v>
          </cell>
        </row>
        <row r="1015">
          <cell r="B1015" t="str">
            <v>Tiquisio</v>
          </cell>
        </row>
        <row r="1016">
          <cell r="B1016" t="str">
            <v>Titiribí</v>
          </cell>
        </row>
        <row r="1017">
          <cell r="B1017" t="str">
            <v>Toca</v>
          </cell>
        </row>
        <row r="1018">
          <cell r="B1018" t="str">
            <v>Tocaima</v>
          </cell>
        </row>
        <row r="1019">
          <cell r="B1019" t="str">
            <v>Tocancipá</v>
          </cell>
        </row>
        <row r="1020">
          <cell r="B1020" t="str">
            <v>Togüí</v>
          </cell>
        </row>
        <row r="1021">
          <cell r="B1021" t="str">
            <v>Toledo</v>
          </cell>
        </row>
        <row r="1022">
          <cell r="B1022" t="str">
            <v>Toledo</v>
          </cell>
        </row>
        <row r="1023">
          <cell r="B1023" t="str">
            <v>Tolú Viejo</v>
          </cell>
        </row>
        <row r="1024">
          <cell r="B1024" t="str">
            <v>Tona</v>
          </cell>
        </row>
        <row r="1025">
          <cell r="B1025" t="str">
            <v>Tópaga</v>
          </cell>
        </row>
        <row r="1026">
          <cell r="B1026" t="str">
            <v>Topaipí</v>
          </cell>
        </row>
        <row r="1027">
          <cell r="B1027" t="str">
            <v>Toribio</v>
          </cell>
        </row>
        <row r="1028">
          <cell r="B1028" t="str">
            <v>Toro</v>
          </cell>
        </row>
        <row r="1029">
          <cell r="B1029" t="str">
            <v>Tota</v>
          </cell>
        </row>
        <row r="1030">
          <cell r="B1030" t="str">
            <v>Totoró</v>
          </cell>
        </row>
        <row r="1031">
          <cell r="B1031" t="str">
            <v>Trinidad</v>
          </cell>
        </row>
        <row r="1032">
          <cell r="B1032" t="str">
            <v>Trujillo</v>
          </cell>
        </row>
        <row r="1033">
          <cell r="B1033" t="str">
            <v>Tubará</v>
          </cell>
        </row>
        <row r="1034">
          <cell r="B1034" t="str">
            <v>Tuluá</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Valparaíso</v>
          </cell>
        </row>
        <row r="1065">
          <cell r="B1065" t="str">
            <v>Valparaíso</v>
          </cell>
        </row>
        <row r="1066">
          <cell r="B1066" t="str">
            <v>Vegachí</v>
          </cell>
        </row>
        <row r="1067">
          <cell r="B1067" t="str">
            <v>Vélez</v>
          </cell>
        </row>
        <row r="1068">
          <cell r="B1068" t="str">
            <v>Venadillo</v>
          </cell>
        </row>
        <row r="1069">
          <cell r="B1069" t="str">
            <v>Venecia</v>
          </cell>
        </row>
        <row r="1070">
          <cell r="B1070" t="str">
            <v>Venecia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v>
          </cell>
        </row>
        <row r="1089">
          <cell r="B1089" t="str">
            <v>Villanueva</v>
          </cell>
        </row>
        <row r="1090">
          <cell r="B1090" t="str">
            <v>Villanueva</v>
          </cell>
        </row>
        <row r="1091">
          <cell r="B1091" t="str">
            <v>Villanueva</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ENCUESTAS"/>
      <sheetName val="Hoja2"/>
      <sheetName val="Hoja1"/>
      <sheetName val="Hoja3"/>
    </sheetNames>
    <sheetDataSet>
      <sheetData sheetId="0"/>
      <sheetData sheetId="1">
        <row r="1">
          <cell r="O1" t="str">
            <v>ALFOMBRA, MÁRMOL, PARQUÉ, MADERA PULIDA</v>
          </cell>
          <cell r="P1" t="str">
            <v>INODORO CON TANQUE</v>
          </cell>
        </row>
        <row r="2">
          <cell r="O2" t="str">
            <v>BALDOSA, VINILO, TABLETA O LADRILLO</v>
          </cell>
          <cell r="P2" t="str">
            <v>INODORO SIN TANQUE</v>
          </cell>
        </row>
        <row r="3">
          <cell r="O3" t="str">
            <v>CEMENTO, GRAVILLA</v>
          </cell>
          <cell r="P3" t="str">
            <v>TAZA CAMPESINA</v>
          </cell>
        </row>
        <row r="4">
          <cell r="O4" t="str">
            <v>MADERA BURDA, MADERA EN MAL ESTADO, TABLA O TABLÓN</v>
          </cell>
          <cell r="P4" t="str">
            <v>NO TIENE / TUBO A LA VISTA</v>
          </cell>
        </row>
        <row r="5">
          <cell r="O5" t="str">
            <v>TIERRA, ARENA</v>
          </cell>
          <cell r="P5" t="str">
            <v xml:space="preserve">NO TIENE  </v>
          </cell>
        </row>
        <row r="6">
          <cell r="O6" t="str">
            <v>OTRO MATERIAL</v>
          </cell>
        </row>
      </sheetData>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ENCUESTAS"/>
      <sheetName val="Hoja2"/>
      <sheetName val="Hoja1"/>
    </sheetNames>
    <sheetDataSet>
      <sheetData sheetId="0" refreshError="1"/>
      <sheetData sheetId="1">
        <row r="1">
          <cell r="C1" t="str">
            <v>SI</v>
          </cell>
          <cell r="D1" t="str">
            <v>AUTOPISTA</v>
          </cell>
          <cell r="F1" t="str">
            <v>NORTE</v>
          </cell>
          <cell r="G1" t="str">
            <v>M</v>
          </cell>
        </row>
        <row r="2">
          <cell r="C2" t="str">
            <v>NO</v>
          </cell>
          <cell r="D2" t="str">
            <v>AVENIDA</v>
          </cell>
          <cell r="F2" t="str">
            <v>SUR</v>
          </cell>
          <cell r="G2" t="str">
            <v>F</v>
          </cell>
        </row>
        <row r="3">
          <cell r="D3" t="str">
            <v>AVENIDA CALLE</v>
          </cell>
          <cell r="F3" t="str">
            <v>ESTE</v>
          </cell>
        </row>
        <row r="4">
          <cell r="D4" t="str">
            <v>AVENIDA CARRERA</v>
          </cell>
          <cell r="F4" t="str">
            <v>OESTE</v>
          </cell>
        </row>
        <row r="5">
          <cell r="D5" t="str">
            <v>BULEVAR</v>
          </cell>
        </row>
        <row r="6">
          <cell r="D6" t="str">
            <v>CALLE</v>
          </cell>
        </row>
        <row r="7">
          <cell r="D7" t="str">
            <v>CARRERA</v>
          </cell>
        </row>
        <row r="8">
          <cell r="D8" t="str">
            <v>CARRETERA</v>
          </cell>
        </row>
        <row r="9">
          <cell r="D9" t="str">
            <v>CIRCULAR</v>
          </cell>
        </row>
        <row r="10">
          <cell r="D10" t="str">
            <v>CIRCUNVALAR</v>
          </cell>
        </row>
        <row r="11">
          <cell r="D11" t="str">
            <v>CUENTAS CORRIDAS</v>
          </cell>
        </row>
        <row r="12">
          <cell r="D12" t="str">
            <v>DIAGONAL</v>
          </cell>
        </row>
        <row r="13">
          <cell r="D13" t="str">
            <v>PASAJE</v>
          </cell>
        </row>
        <row r="14">
          <cell r="D14" t="str">
            <v>PASEO</v>
          </cell>
        </row>
        <row r="15">
          <cell r="D15" t="str">
            <v>PEATONAL</v>
          </cell>
        </row>
        <row r="16">
          <cell r="D16" t="str">
            <v>TRANSVERSAL</v>
          </cell>
        </row>
        <row r="17">
          <cell r="D17" t="str">
            <v>TRONCAL</v>
          </cell>
        </row>
        <row r="18">
          <cell r="D18" t="str">
            <v>VARIANTE</v>
          </cell>
        </row>
        <row r="19">
          <cell r="D19" t="str">
            <v>VÍA</v>
          </cell>
        </row>
      </sheetData>
      <sheetData sheetId="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ENCUESTAS"/>
      <sheetName val="Hoja2"/>
      <sheetName val="Hoja1"/>
    </sheetNames>
    <sheetDataSet>
      <sheetData sheetId="0" refreshError="1"/>
      <sheetData sheetId="1">
        <row r="1">
          <cell r="C1" t="str">
            <v>SI</v>
          </cell>
          <cell r="D1" t="str">
            <v>AUTOPISTA</v>
          </cell>
          <cell r="F1" t="str">
            <v>NORTE</v>
          </cell>
          <cell r="G1" t="str">
            <v>M</v>
          </cell>
        </row>
        <row r="2">
          <cell r="C2" t="str">
            <v>NO</v>
          </cell>
          <cell r="D2" t="str">
            <v>AVENIDA</v>
          </cell>
          <cell r="F2" t="str">
            <v>SUR</v>
          </cell>
          <cell r="G2" t="str">
            <v>F</v>
          </cell>
        </row>
        <row r="3">
          <cell r="D3" t="str">
            <v>AVENIDA CALLE</v>
          </cell>
          <cell r="F3" t="str">
            <v>ESTE</v>
          </cell>
        </row>
        <row r="4">
          <cell r="D4" t="str">
            <v>AVENIDA CARRERA</v>
          </cell>
          <cell r="F4" t="str">
            <v>OESTE</v>
          </cell>
        </row>
        <row r="5">
          <cell r="D5" t="str">
            <v>BULEVAR</v>
          </cell>
        </row>
        <row r="6">
          <cell r="D6" t="str">
            <v>CALLE</v>
          </cell>
        </row>
        <row r="7">
          <cell r="D7" t="str">
            <v>CARRERA</v>
          </cell>
        </row>
        <row r="8">
          <cell r="D8" t="str">
            <v>CARRETERA</v>
          </cell>
        </row>
        <row r="9">
          <cell r="D9" t="str">
            <v>CIRCULAR</v>
          </cell>
        </row>
        <row r="10">
          <cell r="D10" t="str">
            <v>CIRCUNVALAR</v>
          </cell>
        </row>
        <row r="11">
          <cell r="D11" t="str">
            <v>CUENTAS CORRIDAS</v>
          </cell>
        </row>
        <row r="12">
          <cell r="D12" t="str">
            <v>DIAGONAL</v>
          </cell>
        </row>
        <row r="13">
          <cell r="D13" t="str">
            <v>PASAJE</v>
          </cell>
        </row>
        <row r="14">
          <cell r="D14" t="str">
            <v>PASEO</v>
          </cell>
        </row>
        <row r="15">
          <cell r="D15" t="str">
            <v>PEATONAL</v>
          </cell>
        </row>
        <row r="16">
          <cell r="D16" t="str">
            <v>TRANSVERSAL</v>
          </cell>
        </row>
        <row r="17">
          <cell r="D17" t="str">
            <v>TRONCAL</v>
          </cell>
        </row>
        <row r="18">
          <cell r="D18" t="str">
            <v>VARIANTE</v>
          </cell>
        </row>
        <row r="19">
          <cell r="D19" t="str">
            <v>VÍA</v>
          </cell>
        </row>
      </sheetData>
      <sheetData sheetId="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ENCUESTAS"/>
      <sheetName val="Hoja1"/>
      <sheetName val="Hoja2"/>
    </sheetNames>
    <sheetDataSet>
      <sheetData sheetId="0"/>
      <sheetData sheetId="1"/>
      <sheetData sheetId="2">
        <row r="1">
          <cell r="B1" t="str">
            <v>Abejorral</v>
          </cell>
          <cell r="O1" t="str">
            <v>ALFOMBRA, MÁRMOL, PARQUÉ, MADERA PULIDA</v>
          </cell>
        </row>
        <row r="2">
          <cell r="B2" t="str">
            <v>Abrego</v>
          </cell>
          <cell r="O2" t="str">
            <v>BALDOSA, VINILO, TABLETA O LADRILLO</v>
          </cell>
        </row>
        <row r="3">
          <cell r="B3" t="str">
            <v>Abriaquí</v>
          </cell>
          <cell r="O3" t="str">
            <v>CEMENTO, GRAVILLA</v>
          </cell>
        </row>
        <row r="4">
          <cell r="B4" t="str">
            <v>Acacías</v>
          </cell>
          <cell r="O4" t="str">
            <v>MADERA BURDA, MADERA EN MAL ESTADO, TABLA O TABLÓN</v>
          </cell>
        </row>
        <row r="5">
          <cell r="B5" t="str">
            <v>Acandí</v>
          </cell>
          <cell r="O5" t="str">
            <v>TIERRA, ARENA</v>
          </cell>
        </row>
        <row r="6">
          <cell r="B6" t="str">
            <v>Acevedo</v>
          </cell>
          <cell r="O6" t="str">
            <v>OTRO MATERIAL</v>
          </cell>
        </row>
        <row r="7">
          <cell r="B7" t="str">
            <v>Achí</v>
          </cell>
        </row>
        <row r="8">
          <cell r="B8" t="str">
            <v>Agrado</v>
          </cell>
        </row>
        <row r="9">
          <cell r="B9" t="str">
            <v>Agua de Dios</v>
          </cell>
        </row>
        <row r="10">
          <cell r="B10" t="str">
            <v>Aguachica</v>
          </cell>
        </row>
        <row r="11">
          <cell r="B11" t="str">
            <v>Aguada</v>
          </cell>
        </row>
        <row r="12">
          <cell r="B12" t="str">
            <v>Aguadas</v>
          </cell>
        </row>
        <row r="13">
          <cell r="B13" t="str">
            <v>Aguazul</v>
          </cell>
        </row>
        <row r="14">
          <cell r="B14" t="str">
            <v>Agustín Codazzi</v>
          </cell>
        </row>
        <row r="15">
          <cell r="B15" t="str">
            <v>Aipe</v>
          </cell>
        </row>
        <row r="16">
          <cell r="B16" t="str">
            <v>Albán</v>
          </cell>
        </row>
        <row r="17">
          <cell r="B17" t="str">
            <v>Albán</v>
          </cell>
        </row>
        <row r="18">
          <cell r="B18" t="str">
            <v>Albania</v>
          </cell>
        </row>
        <row r="19">
          <cell r="B19" t="str">
            <v>Albania</v>
          </cell>
        </row>
        <row r="20">
          <cell r="B20" t="str">
            <v>Albania</v>
          </cell>
        </row>
        <row r="21">
          <cell r="B21" t="str">
            <v>Alcalá</v>
          </cell>
        </row>
        <row r="22">
          <cell r="B22" t="str">
            <v>Aldana</v>
          </cell>
        </row>
        <row r="23">
          <cell r="B23" t="str">
            <v>Alejandría</v>
          </cell>
        </row>
        <row r="24">
          <cell r="B24" t="str">
            <v>Algarrobo</v>
          </cell>
        </row>
        <row r="25">
          <cell r="B25" t="str">
            <v>Algeciras</v>
          </cell>
        </row>
        <row r="26">
          <cell r="B26" t="str">
            <v>Almaguer</v>
          </cell>
        </row>
        <row r="27">
          <cell r="B27" t="str">
            <v>Almeida</v>
          </cell>
        </row>
        <row r="28">
          <cell r="B28" t="str">
            <v>Alpujarra</v>
          </cell>
        </row>
        <row r="29">
          <cell r="B29" t="str">
            <v>Altamira</v>
          </cell>
        </row>
        <row r="30">
          <cell r="B30" t="str">
            <v>Alto Baudo</v>
          </cell>
        </row>
        <row r="31">
          <cell r="B31" t="str">
            <v>Altos del Rosario</v>
          </cell>
        </row>
        <row r="32">
          <cell r="B32" t="str">
            <v>Alvarado</v>
          </cell>
        </row>
        <row r="33">
          <cell r="B33" t="str">
            <v>Amagá</v>
          </cell>
        </row>
        <row r="34">
          <cell r="B34" t="str">
            <v>Amalfi</v>
          </cell>
        </row>
        <row r="35">
          <cell r="B35" t="str">
            <v>Ambalema</v>
          </cell>
        </row>
        <row r="36">
          <cell r="B36" t="str">
            <v>Anapoima</v>
          </cell>
        </row>
        <row r="37">
          <cell r="B37" t="str">
            <v>Ancuyá</v>
          </cell>
        </row>
        <row r="38">
          <cell r="B38" t="str">
            <v>Andalucía</v>
          </cell>
        </row>
        <row r="39">
          <cell r="B39" t="str">
            <v>Andes</v>
          </cell>
        </row>
        <row r="40">
          <cell r="B40" t="str">
            <v>Angelópolis</v>
          </cell>
        </row>
        <row r="41">
          <cell r="B41" t="str">
            <v>Angostura</v>
          </cell>
        </row>
        <row r="42">
          <cell r="B42" t="str">
            <v>Anolaima</v>
          </cell>
        </row>
        <row r="43">
          <cell r="B43" t="str">
            <v>Anorí</v>
          </cell>
        </row>
        <row r="44">
          <cell r="B44" t="str">
            <v>Anserma</v>
          </cell>
        </row>
        <row r="45">
          <cell r="B45" t="str">
            <v>Ansermanuevo</v>
          </cell>
        </row>
        <row r="46">
          <cell r="B46" t="str">
            <v>Anza</v>
          </cell>
        </row>
        <row r="47">
          <cell r="B47" t="str">
            <v>Anzoátegui</v>
          </cell>
        </row>
        <row r="48">
          <cell r="B48" t="str">
            <v>Apartadó</v>
          </cell>
        </row>
        <row r="49">
          <cell r="B49" t="str">
            <v>Apía</v>
          </cell>
        </row>
        <row r="50">
          <cell r="B50" t="str">
            <v>Apulo</v>
          </cell>
        </row>
        <row r="51">
          <cell r="B51" t="str">
            <v>Aquitania</v>
          </cell>
        </row>
        <row r="52">
          <cell r="B52" t="str">
            <v>Aracataca</v>
          </cell>
        </row>
        <row r="53">
          <cell r="B53" t="str">
            <v>Aranzazu</v>
          </cell>
        </row>
        <row r="54">
          <cell r="B54" t="str">
            <v>Aratoca</v>
          </cell>
        </row>
        <row r="55">
          <cell r="B55" t="str">
            <v>Arauca</v>
          </cell>
        </row>
        <row r="56">
          <cell r="B56" t="str">
            <v>Arauquita</v>
          </cell>
        </row>
        <row r="57">
          <cell r="B57" t="str">
            <v>Arbeláez</v>
          </cell>
        </row>
        <row r="58">
          <cell r="B58" t="str">
            <v>Arboleda</v>
          </cell>
        </row>
        <row r="59">
          <cell r="B59" t="str">
            <v>Arboledas</v>
          </cell>
        </row>
        <row r="60">
          <cell r="B60" t="str">
            <v>Arboletes</v>
          </cell>
        </row>
        <row r="61">
          <cell r="B61" t="str">
            <v>Arcabuco</v>
          </cell>
        </row>
        <row r="62">
          <cell r="B62" t="str">
            <v>Arenal</v>
          </cell>
        </row>
        <row r="63">
          <cell r="B63" t="str">
            <v>Argelia</v>
          </cell>
        </row>
        <row r="64">
          <cell r="B64" t="str">
            <v>Argelia</v>
          </cell>
        </row>
        <row r="65">
          <cell r="B65" t="str">
            <v>Argelia</v>
          </cell>
        </row>
        <row r="66">
          <cell r="B66" t="str">
            <v>Ariguaní</v>
          </cell>
        </row>
        <row r="67">
          <cell r="B67" t="str">
            <v>Arjona</v>
          </cell>
        </row>
        <row r="68">
          <cell r="B68" t="str">
            <v>Armenia</v>
          </cell>
        </row>
        <row r="69">
          <cell r="B69" t="str">
            <v>Armenia</v>
          </cell>
        </row>
        <row r="70">
          <cell r="B70" t="str">
            <v>Armero</v>
          </cell>
        </row>
        <row r="71">
          <cell r="B71" t="str">
            <v>Arroyohondo</v>
          </cell>
        </row>
        <row r="72">
          <cell r="B72" t="str">
            <v>Astrea</v>
          </cell>
        </row>
        <row r="73">
          <cell r="B73" t="str">
            <v>Ataco</v>
          </cell>
        </row>
        <row r="74">
          <cell r="B74" t="str">
            <v>Atrato28</v>
          </cell>
        </row>
        <row r="75">
          <cell r="B75" t="str">
            <v>Ayapel</v>
          </cell>
        </row>
        <row r="76">
          <cell r="B76" t="str">
            <v>Bagadó</v>
          </cell>
        </row>
        <row r="77">
          <cell r="B77" t="str">
            <v>Bahía Solano</v>
          </cell>
        </row>
        <row r="78">
          <cell r="B78" t="str">
            <v>Bajo Baudó</v>
          </cell>
        </row>
        <row r="79">
          <cell r="B79" t="str">
            <v>Balboa</v>
          </cell>
        </row>
        <row r="80">
          <cell r="B80" t="str">
            <v>Balboa</v>
          </cell>
        </row>
        <row r="81">
          <cell r="B81" t="str">
            <v>Baranoa</v>
          </cell>
        </row>
        <row r="82">
          <cell r="B82" t="str">
            <v>Baraya</v>
          </cell>
        </row>
        <row r="83">
          <cell r="B83" t="str">
            <v>Barbacoas</v>
          </cell>
        </row>
        <row r="84">
          <cell r="B84" t="str">
            <v>Barbosa</v>
          </cell>
        </row>
        <row r="85">
          <cell r="B85" t="str">
            <v>Barbosa</v>
          </cell>
        </row>
        <row r="86">
          <cell r="B86" t="str">
            <v>Barichara</v>
          </cell>
        </row>
        <row r="87">
          <cell r="B87" t="str">
            <v>Barranca de Upía</v>
          </cell>
        </row>
        <row r="88">
          <cell r="B88" t="str">
            <v>Barrancabermeja</v>
          </cell>
        </row>
        <row r="89">
          <cell r="B89" t="str">
            <v>Barrancas</v>
          </cell>
        </row>
        <row r="90">
          <cell r="B90" t="str">
            <v>Barranco de Loba</v>
          </cell>
        </row>
        <row r="91">
          <cell r="B91" t="str">
            <v>Barranco Minas</v>
          </cell>
        </row>
        <row r="92">
          <cell r="B92" t="str">
            <v>Barranquilla</v>
          </cell>
        </row>
        <row r="93">
          <cell r="B93" t="str">
            <v>Becerril</v>
          </cell>
        </row>
        <row r="94">
          <cell r="B94" t="str">
            <v>Belalcázar</v>
          </cell>
        </row>
        <row r="95">
          <cell r="B95" t="str">
            <v>Belén</v>
          </cell>
        </row>
        <row r="96">
          <cell r="B96" t="str">
            <v>Belén</v>
          </cell>
        </row>
        <row r="97">
          <cell r="B97" t="str">
            <v>Belén de Bajirá</v>
          </cell>
        </row>
        <row r="98">
          <cell r="B98" t="str">
            <v>Belén de Los Andaquies</v>
          </cell>
        </row>
        <row r="99">
          <cell r="B99" t="str">
            <v>Belén de Umbría</v>
          </cell>
        </row>
        <row r="100">
          <cell r="B100" t="str">
            <v>Bello</v>
          </cell>
        </row>
        <row r="101">
          <cell r="B101" t="str">
            <v>Belmira</v>
          </cell>
        </row>
        <row r="102">
          <cell r="B102" t="str">
            <v>Beltrán</v>
          </cell>
        </row>
        <row r="103">
          <cell r="B103" t="str">
            <v>Berbeo</v>
          </cell>
        </row>
        <row r="104">
          <cell r="B104" t="str">
            <v>Betania</v>
          </cell>
        </row>
        <row r="105">
          <cell r="B105" t="str">
            <v>Betéitiva</v>
          </cell>
        </row>
        <row r="106">
          <cell r="B106" t="str">
            <v>Betulia</v>
          </cell>
        </row>
        <row r="107">
          <cell r="B107" t="str">
            <v>Betulia</v>
          </cell>
        </row>
        <row r="108">
          <cell r="B108" t="str">
            <v>Bituima</v>
          </cell>
        </row>
        <row r="109">
          <cell r="B109" t="str">
            <v>Boavita</v>
          </cell>
        </row>
        <row r="110">
          <cell r="B110" t="str">
            <v>Bochalema</v>
          </cell>
        </row>
        <row r="111">
          <cell r="B111" t="str">
            <v>Bogotá, D.C.</v>
          </cell>
        </row>
        <row r="112">
          <cell r="B112" t="str">
            <v>Bojacá</v>
          </cell>
        </row>
        <row r="113">
          <cell r="B113" t="str">
            <v>Bojaya</v>
          </cell>
        </row>
        <row r="114">
          <cell r="B114" t="str">
            <v>Bolívar</v>
          </cell>
        </row>
        <row r="115">
          <cell r="B115" t="str">
            <v>Bolívar</v>
          </cell>
        </row>
        <row r="116">
          <cell r="B116" t="str">
            <v>Bolívar</v>
          </cell>
        </row>
        <row r="117">
          <cell r="B117" t="str">
            <v>Bosconia</v>
          </cell>
        </row>
        <row r="118">
          <cell r="B118" t="str">
            <v>Boyacá</v>
          </cell>
        </row>
        <row r="119">
          <cell r="B119" t="str">
            <v>Briceño</v>
          </cell>
        </row>
        <row r="120">
          <cell r="B120" t="str">
            <v>Briceño</v>
          </cell>
        </row>
        <row r="121">
          <cell r="B121" t="str">
            <v>Bucaramanga</v>
          </cell>
        </row>
        <row r="122">
          <cell r="B122" t="str">
            <v>Bucarasica</v>
          </cell>
        </row>
        <row r="123">
          <cell r="B123" t="str">
            <v>Buenaventura</v>
          </cell>
        </row>
        <row r="124">
          <cell r="B124" t="str">
            <v>Buenavista</v>
          </cell>
        </row>
        <row r="125">
          <cell r="B125" t="str">
            <v>Buenavista</v>
          </cell>
        </row>
        <row r="126">
          <cell r="B126" t="str">
            <v>Buenavista</v>
          </cell>
        </row>
        <row r="127">
          <cell r="B127" t="str">
            <v>Buenavista</v>
          </cell>
        </row>
        <row r="128">
          <cell r="B128" t="str">
            <v>Buenos Aires</v>
          </cell>
        </row>
        <row r="129">
          <cell r="B129" t="str">
            <v>Buesaco</v>
          </cell>
        </row>
        <row r="130">
          <cell r="B130" t="str">
            <v>Bugalagrande</v>
          </cell>
        </row>
        <row r="131">
          <cell r="B131" t="str">
            <v>Buriticá</v>
          </cell>
        </row>
        <row r="132">
          <cell r="B132" t="str">
            <v>Busbanzá</v>
          </cell>
        </row>
        <row r="133">
          <cell r="B133" t="str">
            <v>Cabrera</v>
          </cell>
        </row>
        <row r="134">
          <cell r="B134" t="str">
            <v>Cabrera</v>
          </cell>
        </row>
        <row r="135">
          <cell r="B135" t="str">
            <v>Cabuyaro</v>
          </cell>
        </row>
        <row r="136">
          <cell r="B136" t="str">
            <v>Cacahual</v>
          </cell>
        </row>
        <row r="137">
          <cell r="B137" t="str">
            <v>Cáceres</v>
          </cell>
        </row>
        <row r="138">
          <cell r="B138" t="str">
            <v>Cachipay</v>
          </cell>
        </row>
        <row r="139">
          <cell r="B139" t="str">
            <v>Cachirá</v>
          </cell>
        </row>
        <row r="140">
          <cell r="B140" t="str">
            <v>Cácota</v>
          </cell>
        </row>
        <row r="141">
          <cell r="B141" t="str">
            <v>Caicedo</v>
          </cell>
        </row>
        <row r="142">
          <cell r="B142" t="str">
            <v>Caicedonia</v>
          </cell>
        </row>
        <row r="143">
          <cell r="B143" t="str">
            <v>Caimito</v>
          </cell>
        </row>
        <row r="144">
          <cell r="B144" t="str">
            <v>Cajamarca</v>
          </cell>
        </row>
        <row r="145">
          <cell r="B145" t="str">
            <v>Cajibío</v>
          </cell>
        </row>
        <row r="146">
          <cell r="B146" t="str">
            <v>Cajicá</v>
          </cell>
        </row>
        <row r="147">
          <cell r="B147" t="str">
            <v>Calamar</v>
          </cell>
        </row>
        <row r="148">
          <cell r="B148" t="str">
            <v>Calamar</v>
          </cell>
        </row>
        <row r="149">
          <cell r="B149" t="str">
            <v>Calarca</v>
          </cell>
        </row>
        <row r="150">
          <cell r="B150" t="str">
            <v>Caldas</v>
          </cell>
        </row>
        <row r="151">
          <cell r="B151" t="str">
            <v>Caldas</v>
          </cell>
        </row>
        <row r="152">
          <cell r="B152" t="str">
            <v>Caldono</v>
          </cell>
        </row>
        <row r="153">
          <cell r="B153" t="str">
            <v>Cali</v>
          </cell>
        </row>
        <row r="154">
          <cell r="B154" t="str">
            <v>California</v>
          </cell>
        </row>
        <row r="155">
          <cell r="B155" t="str">
            <v>Calima</v>
          </cell>
        </row>
        <row r="156">
          <cell r="B156" t="str">
            <v>Caloto</v>
          </cell>
        </row>
        <row r="157">
          <cell r="B157" t="str">
            <v>Campamento</v>
          </cell>
        </row>
        <row r="158">
          <cell r="B158" t="str">
            <v>Campo de la Cruz</v>
          </cell>
        </row>
        <row r="159">
          <cell r="B159" t="str">
            <v>Campoalegre</v>
          </cell>
        </row>
        <row r="160">
          <cell r="B160" t="str">
            <v>Campohermoso</v>
          </cell>
        </row>
        <row r="161">
          <cell r="B161" t="str">
            <v>Canalete</v>
          </cell>
        </row>
        <row r="162">
          <cell r="B162" t="str">
            <v>Candelaria</v>
          </cell>
        </row>
        <row r="163">
          <cell r="B163" t="str">
            <v>Candelaria</v>
          </cell>
        </row>
        <row r="164">
          <cell r="B164" t="str">
            <v>Cantagallo</v>
          </cell>
        </row>
        <row r="165">
          <cell r="B165" t="str">
            <v>Canton de San Pablo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Chibolo</v>
          </cell>
        </row>
        <row r="200">
          <cell r="B200" t="str">
            <v>Chigorodó</v>
          </cell>
        </row>
        <row r="201">
          <cell r="B201" t="str">
            <v>Chima</v>
          </cell>
        </row>
        <row r="202">
          <cell r="B202" t="str">
            <v>Chimá</v>
          </cell>
        </row>
        <row r="203">
          <cell r="B203" t="str">
            <v>Chimichagua</v>
          </cell>
        </row>
        <row r="204">
          <cell r="B204" t="str">
            <v>Chinácota</v>
          </cell>
        </row>
        <row r="205">
          <cell r="B205" t="str">
            <v>Chinavita</v>
          </cell>
        </row>
        <row r="206">
          <cell r="B206" t="str">
            <v>Chinchiná</v>
          </cell>
        </row>
        <row r="207">
          <cell r="B207" t="str">
            <v>Chinú</v>
          </cell>
        </row>
        <row r="208">
          <cell r="B208" t="str">
            <v>Chipaque</v>
          </cell>
        </row>
        <row r="209">
          <cell r="B209" t="str">
            <v>Chipatá</v>
          </cell>
        </row>
        <row r="210">
          <cell r="B210" t="str">
            <v>Chiquinquirá</v>
          </cell>
        </row>
        <row r="211">
          <cell r="B211" t="str">
            <v>Chíquiza</v>
          </cell>
        </row>
        <row r="212">
          <cell r="B212" t="str">
            <v>Chiriguaná</v>
          </cell>
        </row>
        <row r="213">
          <cell r="B213" t="str">
            <v>Chiscas</v>
          </cell>
        </row>
        <row r="214">
          <cell r="B214" t="str">
            <v>Chita</v>
          </cell>
        </row>
        <row r="215">
          <cell r="B215" t="str">
            <v>Chitagá</v>
          </cell>
        </row>
        <row r="216">
          <cell r="B216" t="str">
            <v>Chitaraque</v>
          </cell>
        </row>
        <row r="217">
          <cell r="B217" t="str">
            <v>Chivatá</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Colón</v>
          </cell>
        </row>
        <row r="235">
          <cell r="B235" t="str">
            <v>Colón</v>
          </cell>
        </row>
        <row r="236">
          <cell r="B236" t="str">
            <v>Coloso</v>
          </cell>
        </row>
        <row r="237">
          <cell r="B237" t="str">
            <v>Cómbita</v>
          </cell>
        </row>
        <row r="238">
          <cell r="B238" t="str">
            <v>Concepción</v>
          </cell>
        </row>
        <row r="239">
          <cell r="B239" t="str">
            <v>Concepción</v>
          </cell>
        </row>
        <row r="240">
          <cell r="B240" t="str">
            <v>Concordia</v>
          </cell>
        </row>
        <row r="241">
          <cell r="B241" t="str">
            <v>Concordia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Córdoba</v>
          </cell>
        </row>
        <row r="252">
          <cell r="B252" t="str">
            <v>Córdoba</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Carmen</v>
          </cell>
        </row>
        <row r="295">
          <cell r="B295" t="str">
            <v>El Carmen de Atrato</v>
          </cell>
        </row>
        <row r="296">
          <cell r="B296" t="str">
            <v>El Carmen de Bolívar</v>
          </cell>
        </row>
        <row r="297">
          <cell r="B297" t="str">
            <v>El Carmen de Chucurí</v>
          </cell>
        </row>
        <row r="298">
          <cell r="B298" t="str">
            <v>El Carmen de Viboral</v>
          </cell>
        </row>
        <row r="299">
          <cell r="B299" t="str">
            <v>El Castillo</v>
          </cell>
        </row>
        <row r="300">
          <cell r="B300" t="str">
            <v>El Cerrito</v>
          </cell>
        </row>
        <row r="301">
          <cell r="B301" t="str">
            <v>El Charco</v>
          </cell>
        </row>
        <row r="302">
          <cell r="B302" t="str">
            <v>El Cocuy</v>
          </cell>
        </row>
        <row r="303">
          <cell r="B303" t="str">
            <v>El Colegio</v>
          </cell>
        </row>
        <row r="304">
          <cell r="B304" t="str">
            <v>El Copey</v>
          </cell>
        </row>
        <row r="305">
          <cell r="B305" t="str">
            <v>El Doncello</v>
          </cell>
        </row>
        <row r="306">
          <cell r="B306" t="str">
            <v>El Dorado</v>
          </cell>
        </row>
        <row r="307">
          <cell r="B307" t="str">
            <v>El Dovio</v>
          </cell>
        </row>
        <row r="308">
          <cell r="B308" t="str">
            <v>El Encanto</v>
          </cell>
        </row>
        <row r="309">
          <cell r="B309" t="str">
            <v>El Espino</v>
          </cell>
        </row>
        <row r="310">
          <cell r="B310" t="str">
            <v>El Guacamayo</v>
          </cell>
        </row>
        <row r="311">
          <cell r="B311" t="str">
            <v>El Guamo</v>
          </cell>
        </row>
        <row r="312">
          <cell r="B312" t="str">
            <v>El Litoral del San Juan</v>
          </cell>
        </row>
        <row r="313">
          <cell r="B313" t="str">
            <v>El Molino</v>
          </cell>
        </row>
        <row r="314">
          <cell r="B314" t="str">
            <v>El Paso</v>
          </cell>
        </row>
        <row r="315">
          <cell r="B315" t="str">
            <v>El Paujil</v>
          </cell>
        </row>
        <row r="316">
          <cell r="B316" t="str">
            <v>El Peñol</v>
          </cell>
        </row>
        <row r="317">
          <cell r="B317" t="str">
            <v>El Peñon</v>
          </cell>
        </row>
        <row r="318">
          <cell r="B318" t="str">
            <v>El Peñón</v>
          </cell>
        </row>
        <row r="319">
          <cell r="B319" t="str">
            <v>El Peñón</v>
          </cell>
        </row>
        <row r="320">
          <cell r="B320" t="str">
            <v>El Piñon</v>
          </cell>
        </row>
        <row r="321">
          <cell r="B321" t="str">
            <v>El Playón</v>
          </cell>
        </row>
        <row r="322">
          <cell r="B322" t="str">
            <v>El Retén</v>
          </cell>
        </row>
        <row r="323">
          <cell r="B323" t="str">
            <v>El Retorno</v>
          </cell>
        </row>
        <row r="324">
          <cell r="B324" t="str">
            <v>El Roble</v>
          </cell>
        </row>
        <row r="325">
          <cell r="B325" t="str">
            <v>El Rosal</v>
          </cell>
        </row>
        <row r="326">
          <cell r="B326" t="str">
            <v>El Rosario</v>
          </cell>
        </row>
        <row r="327">
          <cell r="B327" t="str">
            <v>El Santuario</v>
          </cell>
        </row>
        <row r="328">
          <cell r="B328" t="str">
            <v>El Tablón de Gómez</v>
          </cell>
        </row>
        <row r="329">
          <cell r="B329" t="str">
            <v>El Tambo</v>
          </cell>
        </row>
        <row r="330">
          <cell r="B330" t="str">
            <v>El Tambo</v>
          </cell>
        </row>
        <row r="331">
          <cell r="B331" t="str">
            <v>El Tarra</v>
          </cell>
        </row>
        <row r="332">
          <cell r="B332" t="str">
            <v>El Zulia</v>
          </cell>
        </row>
        <row r="333">
          <cell r="B333" t="str">
            <v>Elías</v>
          </cell>
        </row>
        <row r="334">
          <cell r="B334" t="str">
            <v>Encino</v>
          </cell>
        </row>
        <row r="335">
          <cell r="B335" t="str">
            <v>Enciso</v>
          </cell>
        </row>
        <row r="336">
          <cell r="B336" t="str">
            <v>Entrerrios</v>
          </cell>
        </row>
        <row r="337">
          <cell r="B337" t="str">
            <v>Envigado</v>
          </cell>
        </row>
        <row r="338">
          <cell r="B338" t="str">
            <v>Espinal</v>
          </cell>
        </row>
        <row r="339">
          <cell r="B339" t="str">
            <v>Facatativá</v>
          </cell>
        </row>
        <row r="340">
          <cell r="B340" t="str">
            <v>Falan</v>
          </cell>
        </row>
        <row r="341">
          <cell r="B341" t="str">
            <v>Filadelfia</v>
          </cell>
        </row>
        <row r="342">
          <cell r="B342" t="str">
            <v>Filandia</v>
          </cell>
        </row>
        <row r="343">
          <cell r="B343" t="str">
            <v>Firavitoba</v>
          </cell>
        </row>
        <row r="344">
          <cell r="B344" t="str">
            <v>Flandes</v>
          </cell>
        </row>
        <row r="345">
          <cell r="B345" t="str">
            <v>Florencia</v>
          </cell>
        </row>
        <row r="346">
          <cell r="B346" t="str">
            <v>Florencia</v>
          </cell>
        </row>
        <row r="347">
          <cell r="B347" t="str">
            <v>Floresta</v>
          </cell>
        </row>
        <row r="348">
          <cell r="B348" t="str">
            <v>Florián</v>
          </cell>
        </row>
        <row r="349">
          <cell r="B349" t="str">
            <v>Florida</v>
          </cell>
        </row>
        <row r="350">
          <cell r="B350" t="str">
            <v>Floridablanca</v>
          </cell>
        </row>
        <row r="351">
          <cell r="B351" t="str">
            <v>Fomeque</v>
          </cell>
        </row>
        <row r="352">
          <cell r="B352" t="str">
            <v>Fonseca</v>
          </cell>
        </row>
        <row r="353">
          <cell r="B353" t="str">
            <v>Fortul</v>
          </cell>
        </row>
        <row r="354">
          <cell r="B354" t="str">
            <v>Fosca</v>
          </cell>
        </row>
        <row r="355">
          <cell r="B355" t="str">
            <v>Francisco Pizarro</v>
          </cell>
        </row>
        <row r="356">
          <cell r="B356" t="str">
            <v>Fredonia</v>
          </cell>
        </row>
        <row r="357">
          <cell r="B357" t="str">
            <v>Fresno</v>
          </cell>
        </row>
        <row r="358">
          <cell r="B358" t="str">
            <v>Frontino</v>
          </cell>
        </row>
        <row r="359">
          <cell r="B359" t="str">
            <v>Fuente de Oro</v>
          </cell>
        </row>
        <row r="360">
          <cell r="B360" t="str">
            <v>Fundación</v>
          </cell>
        </row>
        <row r="361">
          <cell r="B361" t="str">
            <v>Funes</v>
          </cell>
        </row>
        <row r="362">
          <cell r="B362" t="str">
            <v>Funza</v>
          </cell>
        </row>
        <row r="363">
          <cell r="B363" t="str">
            <v>Fúquene</v>
          </cell>
        </row>
        <row r="364">
          <cell r="B364" t="str">
            <v>Fusagasugá</v>
          </cell>
        </row>
        <row r="365">
          <cell r="B365" t="str">
            <v>Gachala</v>
          </cell>
        </row>
        <row r="366">
          <cell r="B366" t="str">
            <v>Gachancipá</v>
          </cell>
        </row>
        <row r="367">
          <cell r="B367" t="str">
            <v>Gachantivá</v>
          </cell>
        </row>
        <row r="368">
          <cell r="B368" t="str">
            <v>Gachetá</v>
          </cell>
        </row>
        <row r="369">
          <cell r="B369" t="str">
            <v>Galán</v>
          </cell>
        </row>
        <row r="370">
          <cell r="B370" t="str">
            <v>Galapa</v>
          </cell>
        </row>
        <row r="371">
          <cell r="B371" t="str">
            <v>Galeras</v>
          </cell>
        </row>
        <row r="372">
          <cell r="B372" t="str">
            <v>Gama</v>
          </cell>
        </row>
        <row r="373">
          <cell r="B373" t="str">
            <v>Gamarra</v>
          </cell>
        </row>
        <row r="374">
          <cell r="B374" t="str">
            <v>Gambita</v>
          </cell>
        </row>
        <row r="375">
          <cell r="B375" t="str">
            <v>Gameza</v>
          </cell>
        </row>
        <row r="376">
          <cell r="B376" t="str">
            <v>Garagoa</v>
          </cell>
        </row>
        <row r="377">
          <cell r="B377" t="str">
            <v>Garzón</v>
          </cell>
        </row>
        <row r="378">
          <cell r="B378" t="str">
            <v>Génova</v>
          </cell>
        </row>
        <row r="379">
          <cell r="B379" t="str">
            <v>Gigante</v>
          </cell>
        </row>
        <row r="380">
          <cell r="B380" t="str">
            <v>Ginebra</v>
          </cell>
        </row>
        <row r="381">
          <cell r="B381" t="str">
            <v>Giraldo</v>
          </cell>
        </row>
        <row r="382">
          <cell r="B382" t="str">
            <v>Girardot</v>
          </cell>
        </row>
        <row r="383">
          <cell r="B383" t="str">
            <v>Girardota</v>
          </cell>
        </row>
        <row r="384">
          <cell r="B384" t="str">
            <v>Girón</v>
          </cell>
        </row>
        <row r="385">
          <cell r="B385" t="str">
            <v>Gómez Plata</v>
          </cell>
        </row>
        <row r="386">
          <cell r="B386" t="str">
            <v>González</v>
          </cell>
        </row>
        <row r="387">
          <cell r="B387" t="str">
            <v>Gramalote</v>
          </cell>
        </row>
        <row r="388">
          <cell r="B388" t="str">
            <v>Granada</v>
          </cell>
        </row>
        <row r="389">
          <cell r="B389" t="str">
            <v>Granada</v>
          </cell>
        </row>
        <row r="390">
          <cell r="B390" t="str">
            <v>Granada</v>
          </cell>
        </row>
        <row r="391">
          <cell r="B391" t="str">
            <v>Guaca</v>
          </cell>
        </row>
        <row r="392">
          <cell r="B392" t="str">
            <v>Guacamayas</v>
          </cell>
        </row>
        <row r="393">
          <cell r="B393" t="str">
            <v>Guacarí</v>
          </cell>
        </row>
        <row r="394">
          <cell r="B394" t="str">
            <v>Guachené</v>
          </cell>
        </row>
        <row r="395">
          <cell r="B395" t="str">
            <v>Guachetá</v>
          </cell>
        </row>
        <row r="396">
          <cell r="B396" t="str">
            <v>Guachucal</v>
          </cell>
        </row>
        <row r="397">
          <cell r="B397" t="str">
            <v>Guadalajara de Buga</v>
          </cell>
        </row>
        <row r="398">
          <cell r="B398" t="str">
            <v>Guadalupe</v>
          </cell>
        </row>
        <row r="399">
          <cell r="B399" t="str">
            <v>Guadalupe</v>
          </cell>
        </row>
        <row r="400">
          <cell r="B400" t="str">
            <v>Guadalupe</v>
          </cell>
        </row>
        <row r="401">
          <cell r="B401" t="str">
            <v>Guaduas</v>
          </cell>
        </row>
        <row r="402">
          <cell r="B402" t="str">
            <v>Guaitarilla</v>
          </cell>
        </row>
        <row r="403">
          <cell r="B403" t="str">
            <v>Gualmatán</v>
          </cell>
        </row>
        <row r="404">
          <cell r="B404" t="str">
            <v>Guamal</v>
          </cell>
        </row>
        <row r="405">
          <cell r="B405" t="str">
            <v>Guamal</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Guatapé</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v>
          </cell>
        </row>
        <row r="453">
          <cell r="B453" t="str">
            <v>Jericó</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Merced</v>
          </cell>
        </row>
        <row r="481">
          <cell r="B481" t="str">
            <v>La Mesa</v>
          </cell>
        </row>
        <row r="482">
          <cell r="B482" t="str">
            <v>La Montañita</v>
          </cell>
        </row>
        <row r="483">
          <cell r="B483" t="str">
            <v>La Palma</v>
          </cell>
        </row>
        <row r="484">
          <cell r="B484" t="str">
            <v>La Paz</v>
          </cell>
        </row>
        <row r="485">
          <cell r="B485" t="str">
            <v>La Paz</v>
          </cell>
        </row>
        <row r="486">
          <cell r="B486" t="str">
            <v>La Pedrera</v>
          </cell>
        </row>
        <row r="487">
          <cell r="B487" t="str">
            <v>La Peña</v>
          </cell>
        </row>
        <row r="488">
          <cell r="B488" t="str">
            <v>La Pintada</v>
          </cell>
        </row>
        <row r="489">
          <cell r="B489" t="str">
            <v>La Plata</v>
          </cell>
        </row>
        <row r="490">
          <cell r="B490" t="str">
            <v>La Playa</v>
          </cell>
        </row>
        <row r="491">
          <cell r="B491" t="str">
            <v>La Primavera</v>
          </cell>
        </row>
        <row r="492">
          <cell r="B492" t="str">
            <v>La Salina</v>
          </cell>
        </row>
        <row r="493">
          <cell r="B493" t="str">
            <v>La Sierra</v>
          </cell>
        </row>
        <row r="494">
          <cell r="B494" t="str">
            <v>La Tebaida</v>
          </cell>
        </row>
        <row r="495">
          <cell r="B495" t="str">
            <v>La Tola</v>
          </cell>
        </row>
        <row r="496">
          <cell r="B496" t="str">
            <v>La Unión</v>
          </cell>
        </row>
        <row r="497">
          <cell r="B497" t="str">
            <v>La Unión</v>
          </cell>
        </row>
        <row r="498">
          <cell r="B498" t="str">
            <v>La Unión</v>
          </cell>
        </row>
        <row r="499">
          <cell r="B499" t="str">
            <v>La Unión</v>
          </cell>
        </row>
        <row r="500">
          <cell r="B500" t="str">
            <v>La Uvita</v>
          </cell>
        </row>
        <row r="501">
          <cell r="B501" t="str">
            <v>La Vega</v>
          </cell>
        </row>
        <row r="502">
          <cell r="B502" t="str">
            <v>La Vega</v>
          </cell>
        </row>
        <row r="503">
          <cell r="B503" t="str">
            <v>La Victoria</v>
          </cell>
        </row>
        <row r="504">
          <cell r="B504" t="str">
            <v>La Victoria</v>
          </cell>
        </row>
        <row r="505">
          <cell r="B505" t="str">
            <v>La Victoria1</v>
          </cell>
        </row>
        <row r="506">
          <cell r="B506" t="str">
            <v>La Virginia</v>
          </cell>
        </row>
        <row r="507">
          <cell r="B507" t="str">
            <v>Labateca</v>
          </cell>
        </row>
        <row r="508">
          <cell r="B508" t="str">
            <v>Labranzagrande</v>
          </cell>
        </row>
        <row r="509">
          <cell r="B509" t="str">
            <v>Landázuri</v>
          </cell>
        </row>
        <row r="510">
          <cell r="B510" t="str">
            <v>Lebríja</v>
          </cell>
        </row>
        <row r="511">
          <cell r="B511" t="str">
            <v>Leguízamo</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v>
          </cell>
        </row>
        <row r="545">
          <cell r="B545" t="str">
            <v>Manaure</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v>
          </cell>
        </row>
        <row r="572">
          <cell r="B572" t="str">
            <v>Miraflores</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v>
          </cell>
        </row>
        <row r="593">
          <cell r="B593" t="str">
            <v>Morales</v>
          </cell>
        </row>
        <row r="594">
          <cell r="B594" t="str">
            <v>Morelia</v>
          </cell>
        </row>
        <row r="595">
          <cell r="B595" t="str">
            <v>Morichal</v>
          </cell>
        </row>
        <row r="596">
          <cell r="B596" t="str">
            <v>Morroa</v>
          </cell>
        </row>
        <row r="597">
          <cell r="B597" t="str">
            <v>Mosquera</v>
          </cell>
        </row>
        <row r="598">
          <cell r="B598" t="str">
            <v>Mosquera</v>
          </cell>
        </row>
        <row r="599">
          <cell r="B599" t="str">
            <v>Motavita</v>
          </cell>
        </row>
        <row r="600">
          <cell r="B600" t="str">
            <v>Murillo</v>
          </cell>
        </row>
        <row r="601">
          <cell r="B601" t="str">
            <v>Murindó</v>
          </cell>
        </row>
        <row r="602">
          <cell r="B602" t="str">
            <v>Mutatá</v>
          </cell>
        </row>
        <row r="603">
          <cell r="B603" t="str">
            <v>Mutiscua</v>
          </cell>
        </row>
        <row r="604">
          <cell r="B604" t="str">
            <v>Muzo</v>
          </cell>
        </row>
        <row r="605">
          <cell r="B605" t="str">
            <v>Nariño</v>
          </cell>
        </row>
        <row r="606">
          <cell r="B606" t="str">
            <v>Nariño</v>
          </cell>
        </row>
        <row r="607">
          <cell r="B607" t="str">
            <v>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v>
          </cell>
        </row>
        <row r="654">
          <cell r="B654" t="str">
            <v>Palestina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Pelaya24</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v>
          </cell>
        </row>
        <row r="708">
          <cell r="B708" t="str">
            <v>Providencia</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Berrío</v>
          </cell>
        </row>
        <row r="720">
          <cell r="B720" t="str">
            <v>Puerto Boyacá</v>
          </cell>
        </row>
        <row r="721">
          <cell r="B721" t="str">
            <v>Puerto Caicedo</v>
          </cell>
        </row>
        <row r="722">
          <cell r="B722" t="str">
            <v>Puerto Carreño</v>
          </cell>
        </row>
        <row r="723">
          <cell r="B723" t="str">
            <v>Puerto Colombia</v>
          </cell>
        </row>
        <row r="724">
          <cell r="B724" t="str">
            <v>Puerto Colombia</v>
          </cell>
        </row>
        <row r="725">
          <cell r="B725" t="str">
            <v>Puerto Concordia</v>
          </cell>
        </row>
        <row r="726">
          <cell r="B726" t="str">
            <v>Puerto Escondido</v>
          </cell>
        </row>
        <row r="727">
          <cell r="B727" t="str">
            <v>Puerto Gaitán</v>
          </cell>
        </row>
        <row r="728">
          <cell r="B728" t="str">
            <v>Puerto Guzmán</v>
          </cell>
        </row>
        <row r="729">
          <cell r="B729" t="str">
            <v>Puerto Libertador</v>
          </cell>
        </row>
        <row r="730">
          <cell r="B730" t="str">
            <v>Puerto Lleras</v>
          </cell>
        </row>
        <row r="731">
          <cell r="B731" t="str">
            <v>Puerto López</v>
          </cell>
        </row>
        <row r="732">
          <cell r="B732" t="str">
            <v>Puerto Nare</v>
          </cell>
        </row>
        <row r="733">
          <cell r="B733" t="str">
            <v>Puerto Nariño</v>
          </cell>
        </row>
        <row r="734">
          <cell r="B734" t="str">
            <v>Puerto Parra</v>
          </cell>
        </row>
        <row r="735">
          <cell r="B735" t="str">
            <v>Puerto Rico</v>
          </cell>
        </row>
        <row r="736">
          <cell r="B736" t="str">
            <v>Puerto Rico</v>
          </cell>
        </row>
        <row r="737">
          <cell r="B737" t="str">
            <v>Puerto Rondón</v>
          </cell>
        </row>
        <row r="738">
          <cell r="B738" t="str">
            <v>Puerto Salgar</v>
          </cell>
        </row>
        <row r="739">
          <cell r="B739" t="str">
            <v>Puerto Santander</v>
          </cell>
        </row>
        <row r="740">
          <cell r="B740" t="str">
            <v>Puerto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v>
          </cell>
        </row>
        <row r="765">
          <cell r="B765" t="str">
            <v>Restrepo</v>
          </cell>
        </row>
        <row r="766">
          <cell r="B766" t="str">
            <v>Retiro</v>
          </cell>
        </row>
        <row r="767">
          <cell r="B767" t="str">
            <v>Ricaurte</v>
          </cell>
        </row>
        <row r="768">
          <cell r="B768" t="str">
            <v>Ricaurte</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v>
          </cell>
        </row>
        <row r="777">
          <cell r="B777" t="str">
            <v>Rionegro</v>
          </cell>
        </row>
        <row r="778">
          <cell r="B778" t="str">
            <v>Riosucio</v>
          </cell>
        </row>
        <row r="779">
          <cell r="B779" t="str">
            <v>Riosucio</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v>
          </cell>
        </row>
        <row r="791">
          <cell r="B791" t="str">
            <v>Sabanalarga</v>
          </cell>
        </row>
        <row r="792">
          <cell r="B792" t="str">
            <v>Sabanalarga</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v>
          </cell>
        </row>
        <row r="801">
          <cell r="B801" t="str">
            <v>Salamina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v>
          </cell>
        </row>
        <row r="813">
          <cell r="B813" t="str">
            <v>San Andrés</v>
          </cell>
        </row>
        <row r="814">
          <cell r="B814" t="str">
            <v>San Andrés de Cuerquía</v>
          </cell>
        </row>
        <row r="815">
          <cell r="B815" t="str">
            <v>San Andres de Tumaco</v>
          </cell>
        </row>
        <row r="816">
          <cell r="B816" t="str">
            <v>San Andrés Sotavento</v>
          </cell>
        </row>
        <row r="817">
          <cell r="B817" t="str">
            <v>San Antero</v>
          </cell>
        </row>
        <row r="818">
          <cell r="B818" t="str">
            <v>San Antonio</v>
          </cell>
        </row>
        <row r="819">
          <cell r="B819" t="str">
            <v>San Antonio del Tequendama</v>
          </cell>
        </row>
        <row r="820">
          <cell r="B820" t="str">
            <v>San Benito</v>
          </cell>
        </row>
        <row r="821">
          <cell r="B821" t="str">
            <v>San Benito Abad</v>
          </cell>
        </row>
        <row r="822">
          <cell r="B822" t="str">
            <v>San Bernardo</v>
          </cell>
        </row>
        <row r="823">
          <cell r="B823" t="str">
            <v>San Bernardo</v>
          </cell>
        </row>
        <row r="824">
          <cell r="B824" t="str">
            <v>San Bernardo del Viento</v>
          </cell>
        </row>
        <row r="825">
          <cell r="B825" t="str">
            <v>San Calixto</v>
          </cell>
        </row>
        <row r="826">
          <cell r="B826" t="str">
            <v>San Carlos</v>
          </cell>
        </row>
        <row r="827">
          <cell r="B827" t="str">
            <v>San Carlos</v>
          </cell>
        </row>
        <row r="828">
          <cell r="B828" t="str">
            <v>San Carlos de Guaroa</v>
          </cell>
        </row>
        <row r="829">
          <cell r="B829" t="str">
            <v>San Cayetano</v>
          </cell>
        </row>
        <row r="830">
          <cell r="B830" t="str">
            <v>San Cayetano</v>
          </cell>
        </row>
        <row r="831">
          <cell r="B831" t="str">
            <v>San Cristóbal</v>
          </cell>
        </row>
        <row r="832">
          <cell r="B832" t="str">
            <v>San Diego</v>
          </cell>
        </row>
        <row r="833">
          <cell r="B833" t="str">
            <v>San Eduardo</v>
          </cell>
        </row>
        <row r="834">
          <cell r="B834" t="str">
            <v>San Estanislao</v>
          </cell>
        </row>
        <row r="835">
          <cell r="B835" t="str">
            <v>San Felipe</v>
          </cell>
        </row>
        <row r="836">
          <cell r="B836" t="str">
            <v>San Fernando</v>
          </cell>
        </row>
        <row r="837">
          <cell r="B837" t="str">
            <v>San Francisco</v>
          </cell>
        </row>
        <row r="838">
          <cell r="B838" t="str">
            <v>San Francisco</v>
          </cell>
        </row>
        <row r="839">
          <cell r="B839" t="str">
            <v>San Francisco</v>
          </cell>
        </row>
        <row r="840">
          <cell r="B840" t="str">
            <v>San Gil</v>
          </cell>
        </row>
        <row r="841">
          <cell r="B841" t="str">
            <v>San Jacinto</v>
          </cell>
        </row>
        <row r="842">
          <cell r="B842" t="str">
            <v>San Jacinto del Cauca</v>
          </cell>
        </row>
        <row r="843">
          <cell r="B843" t="str">
            <v>San Jerónimo</v>
          </cell>
        </row>
        <row r="844">
          <cell r="B844" t="str">
            <v>San Joaquín</v>
          </cell>
        </row>
        <row r="845">
          <cell r="B845" t="str">
            <v>San Jose</v>
          </cell>
        </row>
        <row r="846">
          <cell r="B846" t="str">
            <v>San José de La Montaña</v>
          </cell>
        </row>
        <row r="847">
          <cell r="B847" t="str">
            <v>San José de Miranda</v>
          </cell>
        </row>
        <row r="848">
          <cell r="B848" t="str">
            <v>San José de Pare</v>
          </cell>
        </row>
        <row r="849">
          <cell r="B849" t="str">
            <v>San José del Fragua</v>
          </cell>
        </row>
        <row r="850">
          <cell r="B850" t="str">
            <v>San José del Guaviare</v>
          </cell>
        </row>
        <row r="851">
          <cell r="B851" t="str">
            <v>San José del Palmar</v>
          </cell>
        </row>
        <row r="852">
          <cell r="B852" t="str">
            <v>San Juan de Arama</v>
          </cell>
        </row>
        <row r="853">
          <cell r="B853" t="str">
            <v>San Juan De Betulia</v>
          </cell>
        </row>
        <row r="854">
          <cell r="B854" t="str">
            <v>San Juan de Río Seco</v>
          </cell>
        </row>
        <row r="855">
          <cell r="B855" t="str">
            <v>San Juan de Urabá</v>
          </cell>
        </row>
        <row r="856">
          <cell r="B856" t="str">
            <v>San Juan del Cesar</v>
          </cell>
        </row>
        <row r="857">
          <cell r="B857" t="str">
            <v>San Juan Nepomuceno</v>
          </cell>
        </row>
        <row r="858">
          <cell r="B858" t="str">
            <v>San Juanito</v>
          </cell>
        </row>
        <row r="859">
          <cell r="B859" t="str">
            <v>San Lorenzo</v>
          </cell>
        </row>
        <row r="860">
          <cell r="B860" t="str">
            <v>San Luis</v>
          </cell>
        </row>
        <row r="861">
          <cell r="B861" t="str">
            <v>San Luis</v>
          </cell>
        </row>
        <row r="862">
          <cell r="B862" t="str">
            <v>San Luis de Gaceno</v>
          </cell>
        </row>
        <row r="863">
          <cell r="B863" t="str">
            <v>San Luis de Palenque</v>
          </cell>
        </row>
        <row r="864">
          <cell r="B864" t="str">
            <v>San Luis de Sincé</v>
          </cell>
        </row>
        <row r="865">
          <cell r="B865" t="str">
            <v>San Marcos</v>
          </cell>
        </row>
        <row r="866">
          <cell r="B866" t="str">
            <v>San Martín</v>
          </cell>
        </row>
        <row r="867">
          <cell r="B867" t="str">
            <v>San Martín</v>
          </cell>
        </row>
        <row r="868">
          <cell r="B868" t="str">
            <v>San Martín de Loba</v>
          </cell>
        </row>
        <row r="869">
          <cell r="B869" t="str">
            <v>San Mateo</v>
          </cell>
        </row>
        <row r="870">
          <cell r="B870" t="str">
            <v>San Miguel</v>
          </cell>
        </row>
        <row r="871">
          <cell r="B871" t="str">
            <v>San Miguel de Sema</v>
          </cell>
        </row>
        <row r="872">
          <cell r="B872" t="str">
            <v>San Miguel60</v>
          </cell>
        </row>
        <row r="873">
          <cell r="B873" t="str">
            <v>San Onofre</v>
          </cell>
        </row>
        <row r="874">
          <cell r="B874" t="str">
            <v>San Pablo</v>
          </cell>
        </row>
        <row r="875">
          <cell r="B875" t="str">
            <v>San Pablo</v>
          </cell>
        </row>
        <row r="876">
          <cell r="B876" t="str">
            <v>San Pablo de Borbur</v>
          </cell>
        </row>
        <row r="877">
          <cell r="B877" t="str">
            <v>San Pedro</v>
          </cell>
        </row>
        <row r="878">
          <cell r="B878" t="str">
            <v>San Pedro</v>
          </cell>
        </row>
        <row r="879">
          <cell r="B879" t="str">
            <v>San Pedro</v>
          </cell>
        </row>
        <row r="880">
          <cell r="B880" t="str">
            <v>San Pedro De Cartago</v>
          </cell>
        </row>
        <row r="881">
          <cell r="B881" t="str">
            <v>San Pedro de Uraba</v>
          </cell>
        </row>
        <row r="882">
          <cell r="B882" t="str">
            <v>San Pelayo</v>
          </cell>
        </row>
        <row r="883">
          <cell r="B883" t="str">
            <v>San Rafael</v>
          </cell>
        </row>
        <row r="884">
          <cell r="B884" t="str">
            <v>San Roque</v>
          </cell>
        </row>
        <row r="885">
          <cell r="B885" t="str">
            <v>San Sebastián</v>
          </cell>
        </row>
        <row r="886">
          <cell r="B886" t="str">
            <v>San Sebastián de Buenavista</v>
          </cell>
        </row>
        <row r="887">
          <cell r="B887" t="str">
            <v>San Vicente</v>
          </cell>
        </row>
        <row r="888">
          <cell r="B888" t="str">
            <v>San Vicente de Chucurí</v>
          </cell>
        </row>
        <row r="889">
          <cell r="B889" t="str">
            <v>San Vicente del Caguán</v>
          </cell>
        </row>
        <row r="890">
          <cell r="B890" t="str">
            <v>San Zenón</v>
          </cell>
        </row>
        <row r="891">
          <cell r="B891" t="str">
            <v>Sandoná</v>
          </cell>
        </row>
        <row r="892">
          <cell r="B892" t="str">
            <v>Santa Ana</v>
          </cell>
        </row>
        <row r="893">
          <cell r="B893" t="str">
            <v>Santa Bárbara</v>
          </cell>
        </row>
        <row r="894">
          <cell r="B894" t="str">
            <v>Santa Bárbara</v>
          </cell>
        </row>
        <row r="895">
          <cell r="B895" t="str">
            <v>Santa Bárbara</v>
          </cell>
        </row>
        <row r="896">
          <cell r="B896" t="str">
            <v>Santa Bárbara de Pinto</v>
          </cell>
        </row>
        <row r="897">
          <cell r="B897" t="str">
            <v>Santa Catalina</v>
          </cell>
        </row>
        <row r="898">
          <cell r="B898" t="str">
            <v>Santa Helena del Opón</v>
          </cell>
        </row>
        <row r="899">
          <cell r="B899" t="str">
            <v>Santa Isabel</v>
          </cell>
        </row>
        <row r="900">
          <cell r="B900" t="str">
            <v>Santa Lucía</v>
          </cell>
        </row>
        <row r="901">
          <cell r="B901" t="str">
            <v>Santa María</v>
          </cell>
        </row>
        <row r="902">
          <cell r="B902" t="str">
            <v>Santa María</v>
          </cell>
        </row>
        <row r="903">
          <cell r="B903" t="str">
            <v>Santa Marta</v>
          </cell>
        </row>
        <row r="904">
          <cell r="B904" t="str">
            <v>Santa Rosa</v>
          </cell>
        </row>
        <row r="905">
          <cell r="B905" t="str">
            <v>Santa Rosa</v>
          </cell>
        </row>
        <row r="906">
          <cell r="B906" t="str">
            <v>Santa Rosa de Cabal</v>
          </cell>
        </row>
        <row r="907">
          <cell r="B907" t="str">
            <v>Santa Rosa de Osos</v>
          </cell>
        </row>
        <row r="908">
          <cell r="B908" t="str">
            <v>Santa Rosa de Viterbo</v>
          </cell>
        </row>
        <row r="909">
          <cell r="B909" t="str">
            <v>Santa Rosa del Sur</v>
          </cell>
        </row>
        <row r="910">
          <cell r="B910" t="str">
            <v>Santa Rosalía</v>
          </cell>
        </row>
        <row r="911">
          <cell r="B911" t="str">
            <v>Santa Sofía</v>
          </cell>
        </row>
        <row r="912">
          <cell r="B912" t="str">
            <v>Santacruz</v>
          </cell>
        </row>
        <row r="913">
          <cell r="B913" t="str">
            <v>Santafé de Antioquia</v>
          </cell>
        </row>
        <row r="914">
          <cell r="B914" t="str">
            <v>Santana</v>
          </cell>
        </row>
        <row r="915">
          <cell r="B915" t="str">
            <v>Santander de Quilichao</v>
          </cell>
        </row>
        <row r="916">
          <cell r="B916" t="str">
            <v>Santiago</v>
          </cell>
        </row>
        <row r="917">
          <cell r="B917" t="str">
            <v>Santiago</v>
          </cell>
        </row>
        <row r="918">
          <cell r="B918" t="str">
            <v>Santiago de Tolú</v>
          </cell>
        </row>
        <row r="919">
          <cell r="B919" t="str">
            <v>Santo Domingo</v>
          </cell>
        </row>
        <row r="920">
          <cell r="B920" t="str">
            <v>Santo Tomás</v>
          </cell>
        </row>
        <row r="921">
          <cell r="B921" t="str">
            <v>Santuario</v>
          </cell>
        </row>
        <row r="922">
          <cell r="B922" t="str">
            <v>Sapuyes</v>
          </cell>
        </row>
        <row r="923">
          <cell r="B923" t="str">
            <v>Saravena</v>
          </cell>
        </row>
        <row r="924">
          <cell r="B924" t="str">
            <v>Sardinata</v>
          </cell>
        </row>
        <row r="925">
          <cell r="B925" t="str">
            <v>Sasaima</v>
          </cell>
        </row>
        <row r="926">
          <cell r="B926" t="str">
            <v>Sativanorte</v>
          </cell>
        </row>
        <row r="927">
          <cell r="B927" t="str">
            <v>Sativasur</v>
          </cell>
        </row>
        <row r="928">
          <cell r="B928" t="str">
            <v>Segovia</v>
          </cell>
        </row>
        <row r="929">
          <cell r="B929" t="str">
            <v>Sesquilé</v>
          </cell>
        </row>
        <row r="930">
          <cell r="B930" t="str">
            <v>Sevilla</v>
          </cell>
        </row>
        <row r="931">
          <cell r="B931" t="str">
            <v>Siachoque</v>
          </cell>
        </row>
        <row r="932">
          <cell r="B932" t="str">
            <v>Sibaté</v>
          </cell>
        </row>
        <row r="933">
          <cell r="B933" t="str">
            <v>Sibundoy</v>
          </cell>
        </row>
        <row r="934">
          <cell r="B934" t="str">
            <v>Silos</v>
          </cell>
        </row>
        <row r="935">
          <cell r="B935" t="str">
            <v>Silvania</v>
          </cell>
        </row>
        <row r="936">
          <cell r="B936" t="str">
            <v>Silvia</v>
          </cell>
        </row>
        <row r="937">
          <cell r="B937" t="str">
            <v>Simacota</v>
          </cell>
        </row>
        <row r="938">
          <cell r="B938" t="str">
            <v>Simijaca</v>
          </cell>
        </row>
        <row r="939">
          <cell r="B939" t="str">
            <v>Simití</v>
          </cell>
        </row>
        <row r="940">
          <cell r="B940" t="str">
            <v>Sincelejo</v>
          </cell>
        </row>
        <row r="941">
          <cell r="B941" t="str">
            <v>Sipí</v>
          </cell>
        </row>
        <row r="942">
          <cell r="B942" t="str">
            <v>Sitionuevo</v>
          </cell>
        </row>
        <row r="943">
          <cell r="B943" t="str">
            <v>Soacha</v>
          </cell>
        </row>
        <row r="944">
          <cell r="B944" t="str">
            <v>Soatá</v>
          </cell>
        </row>
        <row r="945">
          <cell r="B945" t="str">
            <v>Socha</v>
          </cell>
        </row>
        <row r="946">
          <cell r="B946" t="str">
            <v>Socorro</v>
          </cell>
        </row>
        <row r="947">
          <cell r="B947" t="str">
            <v>Socotá</v>
          </cell>
        </row>
        <row r="948">
          <cell r="B948" t="str">
            <v>Sogamoso</v>
          </cell>
        </row>
        <row r="949">
          <cell r="B949" t="str">
            <v>Solano</v>
          </cell>
        </row>
        <row r="950">
          <cell r="B950" t="str">
            <v>Soledad</v>
          </cell>
        </row>
        <row r="951">
          <cell r="B951" t="str">
            <v>Solita</v>
          </cell>
        </row>
        <row r="952">
          <cell r="B952" t="str">
            <v>Somondoco</v>
          </cell>
        </row>
        <row r="953">
          <cell r="B953" t="str">
            <v>Sonson</v>
          </cell>
        </row>
        <row r="954">
          <cell r="B954" t="str">
            <v>Sopetrán</v>
          </cell>
        </row>
        <row r="955">
          <cell r="B955" t="str">
            <v>Soplaviento</v>
          </cell>
        </row>
        <row r="956">
          <cell r="B956" t="str">
            <v>Sopó</v>
          </cell>
        </row>
        <row r="957">
          <cell r="B957" t="str">
            <v>Sora</v>
          </cell>
        </row>
        <row r="958">
          <cell r="B958" t="str">
            <v>Soracá</v>
          </cell>
        </row>
        <row r="959">
          <cell r="B959" t="str">
            <v>Sotaquirá</v>
          </cell>
        </row>
        <row r="960">
          <cell r="B960" t="str">
            <v>Sotara</v>
          </cell>
        </row>
        <row r="961">
          <cell r="B961" t="str">
            <v>Suaita</v>
          </cell>
        </row>
        <row r="962">
          <cell r="B962" t="str">
            <v>Suan</v>
          </cell>
        </row>
        <row r="963">
          <cell r="B963" t="str">
            <v>Suárez</v>
          </cell>
        </row>
        <row r="964">
          <cell r="B964" t="str">
            <v>Suárez</v>
          </cell>
        </row>
        <row r="965">
          <cell r="B965" t="str">
            <v>Suaza</v>
          </cell>
        </row>
        <row r="966">
          <cell r="B966" t="str">
            <v>Subachoque</v>
          </cell>
        </row>
        <row r="967">
          <cell r="B967" t="str">
            <v>Sucre</v>
          </cell>
        </row>
        <row r="968">
          <cell r="B968" t="str">
            <v>Sucre</v>
          </cell>
        </row>
        <row r="969">
          <cell r="B969" t="str">
            <v>Sucre</v>
          </cell>
        </row>
        <row r="970">
          <cell r="B970" t="str">
            <v>Suesca</v>
          </cell>
        </row>
        <row r="971">
          <cell r="B971" t="str">
            <v>Supatá</v>
          </cell>
        </row>
        <row r="972">
          <cell r="B972" t="str">
            <v>Supía</v>
          </cell>
        </row>
        <row r="973">
          <cell r="B973" t="str">
            <v>Suratá</v>
          </cell>
        </row>
        <row r="974">
          <cell r="B974" t="str">
            <v>Susa</v>
          </cell>
        </row>
        <row r="975">
          <cell r="B975" t="str">
            <v>Susacón</v>
          </cell>
        </row>
        <row r="976">
          <cell r="B976" t="str">
            <v>Sutamarchán</v>
          </cell>
        </row>
        <row r="977">
          <cell r="B977" t="str">
            <v>Sutatausa</v>
          </cell>
        </row>
        <row r="978">
          <cell r="B978" t="str">
            <v>Sutatenza</v>
          </cell>
        </row>
        <row r="979">
          <cell r="B979" t="str">
            <v>Tabio</v>
          </cell>
        </row>
        <row r="980">
          <cell r="B980" t="str">
            <v>Tadó</v>
          </cell>
        </row>
        <row r="981">
          <cell r="B981" t="str">
            <v>Talaigua Nuevo</v>
          </cell>
        </row>
        <row r="982">
          <cell r="B982" t="str">
            <v>Tamalameque</v>
          </cell>
        </row>
        <row r="983">
          <cell r="B983" t="str">
            <v>Támara</v>
          </cell>
        </row>
        <row r="984">
          <cell r="B984" t="str">
            <v>Tame</v>
          </cell>
        </row>
        <row r="985">
          <cell r="B985" t="str">
            <v>Támesis</v>
          </cell>
        </row>
        <row r="986">
          <cell r="B986" t="str">
            <v>Taminango</v>
          </cell>
        </row>
        <row r="987">
          <cell r="B987" t="str">
            <v>Tangua</v>
          </cell>
        </row>
        <row r="988">
          <cell r="B988" t="str">
            <v>Taraira</v>
          </cell>
        </row>
        <row r="989">
          <cell r="B989" t="str">
            <v>Tarapacá</v>
          </cell>
        </row>
        <row r="990">
          <cell r="B990" t="str">
            <v>Tarazá</v>
          </cell>
        </row>
        <row r="991">
          <cell r="B991" t="str">
            <v>Tarqui</v>
          </cell>
        </row>
        <row r="992">
          <cell r="B992" t="str">
            <v>Tarso</v>
          </cell>
        </row>
        <row r="993">
          <cell r="B993" t="str">
            <v>Tasco</v>
          </cell>
        </row>
        <row r="994">
          <cell r="B994" t="str">
            <v>Tauramena</v>
          </cell>
        </row>
        <row r="995">
          <cell r="B995" t="str">
            <v>Tausa</v>
          </cell>
        </row>
        <row r="996">
          <cell r="B996" t="str">
            <v>Tello</v>
          </cell>
        </row>
        <row r="997">
          <cell r="B997" t="str">
            <v>Tena</v>
          </cell>
        </row>
        <row r="998">
          <cell r="B998" t="str">
            <v>Tenerife</v>
          </cell>
        </row>
        <row r="999">
          <cell r="B999" t="str">
            <v>Tenjo</v>
          </cell>
        </row>
        <row r="1000">
          <cell r="B1000" t="str">
            <v>Tenza</v>
          </cell>
        </row>
        <row r="1001">
          <cell r="B1001" t="str">
            <v>Teorama</v>
          </cell>
        </row>
        <row r="1002">
          <cell r="B1002" t="str">
            <v>Teruel</v>
          </cell>
        </row>
        <row r="1003">
          <cell r="B1003" t="str">
            <v>Tesalia</v>
          </cell>
        </row>
        <row r="1004">
          <cell r="B1004" t="str">
            <v>Tibacuy</v>
          </cell>
        </row>
        <row r="1005">
          <cell r="B1005" t="str">
            <v>Tibaná</v>
          </cell>
        </row>
        <row r="1006">
          <cell r="B1006" t="str">
            <v>Tibasosa</v>
          </cell>
        </row>
        <row r="1007">
          <cell r="B1007" t="str">
            <v>Tibirita</v>
          </cell>
        </row>
        <row r="1008">
          <cell r="B1008" t="str">
            <v>Tibú</v>
          </cell>
        </row>
        <row r="1009">
          <cell r="B1009" t="str">
            <v>Tierralta</v>
          </cell>
        </row>
        <row r="1010">
          <cell r="B1010" t="str">
            <v>Timaná</v>
          </cell>
        </row>
        <row r="1011">
          <cell r="B1011" t="str">
            <v>Timbío</v>
          </cell>
        </row>
        <row r="1012">
          <cell r="B1012" t="str">
            <v>Timbiquí</v>
          </cell>
        </row>
        <row r="1013">
          <cell r="B1013" t="str">
            <v>Tinjacá</v>
          </cell>
        </row>
        <row r="1014">
          <cell r="B1014" t="str">
            <v>Tipacoque</v>
          </cell>
        </row>
        <row r="1015">
          <cell r="B1015" t="str">
            <v>Tiquisio</v>
          </cell>
        </row>
        <row r="1016">
          <cell r="B1016" t="str">
            <v>Titiribí</v>
          </cell>
        </row>
        <row r="1017">
          <cell r="B1017" t="str">
            <v>Toca</v>
          </cell>
        </row>
        <row r="1018">
          <cell r="B1018" t="str">
            <v>Tocaima</v>
          </cell>
        </row>
        <row r="1019">
          <cell r="B1019" t="str">
            <v>Tocancipá</v>
          </cell>
        </row>
        <row r="1020">
          <cell r="B1020" t="str">
            <v>Togüí</v>
          </cell>
        </row>
        <row r="1021">
          <cell r="B1021" t="str">
            <v>Toledo</v>
          </cell>
        </row>
        <row r="1022">
          <cell r="B1022" t="str">
            <v>Toledo</v>
          </cell>
        </row>
        <row r="1023">
          <cell r="B1023" t="str">
            <v>Tolú Viejo</v>
          </cell>
        </row>
        <row r="1024">
          <cell r="B1024" t="str">
            <v>Tona</v>
          </cell>
        </row>
        <row r="1025">
          <cell r="B1025" t="str">
            <v>Tópaga</v>
          </cell>
        </row>
        <row r="1026">
          <cell r="B1026" t="str">
            <v>Topaipí</v>
          </cell>
        </row>
        <row r="1027">
          <cell r="B1027" t="str">
            <v>Toribio</v>
          </cell>
        </row>
        <row r="1028">
          <cell r="B1028" t="str">
            <v>Toro</v>
          </cell>
        </row>
        <row r="1029">
          <cell r="B1029" t="str">
            <v>Tota</v>
          </cell>
        </row>
        <row r="1030">
          <cell r="B1030" t="str">
            <v>Totoró</v>
          </cell>
        </row>
        <row r="1031">
          <cell r="B1031" t="str">
            <v>Trinidad</v>
          </cell>
        </row>
        <row r="1032">
          <cell r="B1032" t="str">
            <v>Trujillo</v>
          </cell>
        </row>
        <row r="1033">
          <cell r="B1033" t="str">
            <v>Tubará</v>
          </cell>
        </row>
        <row r="1034">
          <cell r="B1034" t="str">
            <v>Tuluá</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Valparaíso</v>
          </cell>
        </row>
        <row r="1065">
          <cell r="B1065" t="str">
            <v>Valparaíso</v>
          </cell>
        </row>
        <row r="1066">
          <cell r="B1066" t="str">
            <v>Vegachí</v>
          </cell>
        </row>
        <row r="1067">
          <cell r="B1067" t="str">
            <v>Vélez</v>
          </cell>
        </row>
        <row r="1068">
          <cell r="B1068" t="str">
            <v>Venadillo</v>
          </cell>
        </row>
        <row r="1069">
          <cell r="B1069" t="str">
            <v>Venecia</v>
          </cell>
        </row>
        <row r="1070">
          <cell r="B1070" t="str">
            <v>Venecia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v>
          </cell>
        </row>
        <row r="1089">
          <cell r="B1089" t="str">
            <v>Villanueva</v>
          </cell>
        </row>
        <row r="1090">
          <cell r="B1090" t="str">
            <v>Villanueva</v>
          </cell>
        </row>
        <row r="1091">
          <cell r="B1091" t="str">
            <v>Villanueva</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erto Berrio"/>
      <sheetName val="Cotorra"/>
      <sheetName val="La Apartada"/>
    </sheetNames>
    <sheetDataSet>
      <sheetData sheetId="0">
        <row r="25">
          <cell r="B25" t="str">
            <v>INSTALACIONES HIDROSANITARIAS</v>
          </cell>
        </row>
        <row r="26">
          <cell r="C26" t="str">
            <v>CONEXIONES INTRADOMICILIARIAS</v>
          </cell>
        </row>
        <row r="27">
          <cell r="B27">
            <v>3.1</v>
          </cell>
          <cell r="C27" t="str">
            <v>Red intradomiciliarias de acueducto de 1/2"</v>
          </cell>
        </row>
        <row r="28">
          <cell r="B28">
            <v>3.2</v>
          </cell>
          <cell r="C28" t="str">
            <v>Red intradomiciliarias de alcantarillado de 4"</v>
          </cell>
        </row>
        <row r="29">
          <cell r="B29">
            <v>3.3000000000000003</v>
          </cell>
          <cell r="C29" t="str">
            <v>Red intradomiciliaria derivada sanitaria de 2"</v>
          </cell>
        </row>
        <row r="30">
          <cell r="B30">
            <v>3.4000000000000004</v>
          </cell>
          <cell r="C30" t="str">
            <v>Suministro e instalación de SANITARIO (INODORO).  Incluye tuberías y accesorios para el correcto funcionamiento del  elemento instalado.</v>
          </cell>
        </row>
        <row r="31">
          <cell r="B31">
            <v>3.5000000000000004</v>
          </cell>
          <cell r="C31" t="str">
            <v>Suministro e instalación de DUCHA.  Incluye tuberías y accesorios para el correcto funcionamiento del  elemento instalado.</v>
          </cell>
        </row>
        <row r="32">
          <cell r="B32">
            <v>3.6000000000000005</v>
          </cell>
          <cell r="C32" t="str">
            <v>Suministro e instalación de LAVAMANOS CON PEDESTAL.  Incluye tuberías y accesorios para el correcto funcionamiento del  elemento instalado.</v>
          </cell>
        </row>
        <row r="33">
          <cell r="B33">
            <v>3.7000000000000006</v>
          </cell>
          <cell r="C33" t="str">
            <v>Suministro e instalación de LAVADERO ESTANDAR montado sobre mampostería pañetada. Incluye tuberías y accesorios para el correcto funcionamiento del  elemento instalado.</v>
          </cell>
        </row>
        <row r="34">
          <cell r="B34">
            <v>3.8000000000000007</v>
          </cell>
          <cell r="C34" t="str">
            <v>Suministro e instalación de LAVAPLATOS montado sobre mampostería pañetada. Incluye tuberías y accesorios para el correcto funcionamiento del  elemento instalado.</v>
          </cell>
        </row>
        <row r="35">
          <cell r="C35" t="str">
            <v>APARATOS</v>
          </cell>
        </row>
        <row r="36">
          <cell r="B36">
            <v>3.9000000000000008</v>
          </cell>
          <cell r="C36" t="str">
            <v xml:space="preserve">Suministro e instalación de SANITARIO (INODORO). </v>
          </cell>
        </row>
        <row r="37">
          <cell r="B37">
            <v>3.1</v>
          </cell>
          <cell r="C37" t="str">
            <v xml:space="preserve">Suministro e instalación de LAVAMANOS CON PEDESTAL. </v>
          </cell>
        </row>
        <row r="38">
          <cell r="B38">
            <v>3.11</v>
          </cell>
          <cell r="C38" t="str">
            <v>Suministro e instalación de LAVADERO ESTANDAR.</v>
          </cell>
        </row>
        <row r="39">
          <cell r="B39">
            <v>3.1199999999999997</v>
          </cell>
          <cell r="C39" t="str">
            <v>Suministro e instalación de LAVAPLATOS (incluye grifería).</v>
          </cell>
        </row>
        <row r="40">
          <cell r="C40" t="str">
            <v>CONEXIONES DOMICILIARIAS</v>
          </cell>
        </row>
        <row r="41">
          <cell r="B41">
            <v>3.1299999999999994</v>
          </cell>
          <cell r="C41" t="str">
            <v>Conexión domiciliaria a red de alcantarillado (silleta de 6" a 8")</v>
          </cell>
        </row>
        <row r="42">
          <cell r="B42">
            <v>3.1399999999999992</v>
          </cell>
          <cell r="C42" t="str">
            <v>Conexión domiciliaria a red de alcantarillado (silleta de 6" a 10")</v>
          </cell>
        </row>
        <row r="43">
          <cell r="B43">
            <v>3.149999999999999</v>
          </cell>
          <cell r="C43" t="str">
            <v>Conexión domiciliaria a red de acueducto (Collarin de derivación de 4" x 1/2")</v>
          </cell>
        </row>
        <row r="44">
          <cell r="B44">
            <v>3.1599999999999988</v>
          </cell>
          <cell r="C44" t="str">
            <v>Tubería sanitaria PVC de 6"</v>
          </cell>
        </row>
        <row r="45">
          <cell r="B45">
            <v>3.1699999999999986</v>
          </cell>
          <cell r="C45" t="str">
            <v>Tubería de agua potable PVC de 1/2" o Manguera PF-UAD de 1/2"</v>
          </cell>
        </row>
        <row r="46">
          <cell r="B46">
            <v>3.1799999999999984</v>
          </cell>
          <cell r="C46" t="str">
            <v>Suministro e instalación de micromedidores de 1/2". Incluye caja y registro. Para los municipio de Cotorra, La Aguada-Cordoba y Purto Berrio-Antioquia</v>
          </cell>
        </row>
        <row r="47">
          <cell r="C47" t="str">
            <v>CAJAS DE INSPECCIÓN</v>
          </cell>
        </row>
        <row r="48">
          <cell r="B48">
            <v>3.1899999999999982</v>
          </cell>
          <cell r="C48" t="str">
            <v>Construcción de caja de inspección en concreto 21MPa de 0.40 m x 0.40 m x 1.00 m (profundidad variable - ML)  Aplica para INTRADOMICILIARIAS</v>
          </cell>
        </row>
        <row r="49">
          <cell r="B49">
            <v>3.199999999999998</v>
          </cell>
          <cell r="C49" t="str">
            <v>Construcción de caja de inspección en concreto 21MPa de 0.60 m x 0.60 m x 1.00 m (profundidad variable - ML)  Aplica para DOMICILIARIA</v>
          </cell>
        </row>
        <row r="50">
          <cell r="B50" t="str">
            <v>UNIDADES SANITARIAS NUEVAS - Incluye Capítulos (2 y 3)</v>
          </cell>
        </row>
        <row r="51">
          <cell r="B51">
            <v>4.0999999999999996</v>
          </cell>
          <cell r="C51" t="str">
            <v>Unidad Sanitaria tipo 1 - Caseta unidad sanitaria incluye cubierta con teja en fibrocemento.</v>
          </cell>
        </row>
        <row r="52">
          <cell r="B52">
            <v>4.1999999999999993</v>
          </cell>
          <cell r="C52" t="str">
            <v>Unidad Sanitaria tipo 2 - Caseta unidad sanitaria interna - sin cubierta.</v>
          </cell>
        </row>
        <row r="53">
          <cell r="B53">
            <v>4.2999999999999989</v>
          </cell>
          <cell r="C53" t="str">
            <v>Unidad Sanitaria tipo 3 - Caseta unidad sanitaria con placa superior para instalación de tanque y cubierta en fibrocemento</v>
          </cell>
        </row>
        <row r="54">
          <cell r="B54">
            <v>4.3999999999999986</v>
          </cell>
          <cell r="C54" t="str">
            <v>Unidad sanitaria tipo 4 - Caseta unidad sanitaria especial para minusválidos (Incluye cubierta con teja en fibrocemento)</v>
          </cell>
        </row>
        <row r="55">
          <cell r="A55" t="str">
            <v>UNIDAD SANITARIA EXISTENTE (ADECUACIÓN) - Incluye Capítulos (2,4,5,6,7,8 y 9)</v>
          </cell>
        </row>
        <row r="56">
          <cell r="B56" t="str">
            <v>CIMENTACIÓN</v>
          </cell>
        </row>
        <row r="57">
          <cell r="B57">
            <v>5.0999999999999996</v>
          </cell>
          <cell r="C57" t="str">
            <v>Relleno compactado con material de sitio</v>
          </cell>
        </row>
        <row r="58">
          <cell r="B58">
            <v>5.1999999999999993</v>
          </cell>
          <cell r="C58" t="str">
            <v>Relleno con material seleccionado (recebo)</v>
          </cell>
        </row>
        <row r="59">
          <cell r="B59" t="str">
            <v>ESTRUCTURAS Y CONCRETOS</v>
          </cell>
        </row>
        <row r="60">
          <cell r="B60">
            <v>6.1</v>
          </cell>
          <cell r="C60" t="str">
            <v>Concreto de 21 MPa, incluye formaleta, para elementos estructurales</v>
          </cell>
        </row>
        <row r="61">
          <cell r="B61">
            <v>6.1999999999999993</v>
          </cell>
          <cell r="C61" t="str">
            <v>Acero de refuerzo</v>
          </cell>
        </row>
        <row r="62">
          <cell r="B62">
            <v>6.2999999999999989</v>
          </cell>
          <cell r="C62" t="str">
            <v>Malla electrosoldada de e=6mm de 0.15 m x 0.15 m</v>
          </cell>
        </row>
        <row r="63">
          <cell r="B63">
            <v>6.3999999999999986</v>
          </cell>
          <cell r="C63" t="str">
            <v>Losa de piso en concreto de 21 MPa  (espesor 0,10 m)</v>
          </cell>
        </row>
        <row r="64">
          <cell r="B64">
            <v>6.4999999999999982</v>
          </cell>
          <cell r="C64" t="str">
            <v xml:space="preserve">Losa en concreto reforzado, para apoyo de  tanque aéreo de 0,08 m de espesor </v>
          </cell>
        </row>
        <row r="65">
          <cell r="B65">
            <v>6.5999999999999979</v>
          </cell>
          <cell r="C65" t="str">
            <v>Concreto ciclopeo de 21 MPA (40% piedra media zonga, 60% concreto de 21 MPa)</v>
          </cell>
        </row>
        <row r="66">
          <cell r="B66" t="str">
            <v>MAMPOSTERIA</v>
          </cell>
        </row>
        <row r="67">
          <cell r="B67">
            <v>7.1</v>
          </cell>
          <cell r="C67" t="str">
            <v>Mampostería en bloque de arcilla No. 4 o similar</v>
          </cell>
        </row>
        <row r="68">
          <cell r="B68">
            <v>7.1999999999999993</v>
          </cell>
          <cell r="C68" t="str">
            <v>Suministro e Instalación Calado tipo rejilla para ventilación en arciilla</v>
          </cell>
        </row>
        <row r="69">
          <cell r="B69" t="str">
            <v>MORTEROS</v>
          </cell>
        </row>
        <row r="70">
          <cell r="B70">
            <v>8.1</v>
          </cell>
          <cell r="C70" t="str">
            <v>Mortero para pañete interno de 1:4 y 0,02 metros de espesor</v>
          </cell>
        </row>
        <row r="71">
          <cell r="B71">
            <v>8.1999999999999993</v>
          </cell>
          <cell r="C71" t="str">
            <v>Mortero impermeabilizado para pañete externo de 1:4 y 0,02 metros de espesor.</v>
          </cell>
        </row>
        <row r="72">
          <cell r="B72">
            <v>8.2999999999999989</v>
          </cell>
          <cell r="C72" t="str">
            <v>Mortero impermeabilizado para pendiente de piso ducha de 1:4 y 0,03 metros de espesor</v>
          </cell>
        </row>
        <row r="73">
          <cell r="B73" t="str">
            <v>OBRAS COMPLEMENTARIAS PARA EL FUNCIONAMIENTO</v>
          </cell>
        </row>
        <row r="74">
          <cell r="B74">
            <v>9.1</v>
          </cell>
          <cell r="C74" t="str">
            <v>Suministro e instalacion de Puerta metálica con marco calibre 20</v>
          </cell>
        </row>
        <row r="75">
          <cell r="B75">
            <v>9.1999999999999993</v>
          </cell>
          <cell r="C75" t="str">
            <v>Suministro e instalacion de juego de incrustaciones para baño</v>
          </cell>
        </row>
        <row r="76">
          <cell r="B76">
            <v>9.2999999999999989</v>
          </cell>
          <cell r="C76" t="str">
            <v>Suministro e instalación de tanque aéreo plástico de 500 litros. Incluye tuberías y accesorios para el correcto funcionamiento del elemento instalado.</v>
          </cell>
        </row>
        <row r="77">
          <cell r="B77">
            <v>9.3999999999999986</v>
          </cell>
          <cell r="C77" t="str">
            <v>Suministro e instalación de sifón (incluye rejilla).</v>
          </cell>
        </row>
        <row r="78">
          <cell r="B78">
            <v>9.4999999999999982</v>
          </cell>
          <cell r="C78" t="str">
            <v>Suministro e instalación de registro de cierre metalico</v>
          </cell>
        </row>
        <row r="79">
          <cell r="B79">
            <v>9.5999999999999979</v>
          </cell>
          <cell r="C79" t="str">
            <v>Cubierta en teja ondulada fibrocemento, incluye fijación</v>
          </cell>
        </row>
        <row r="80">
          <cell r="B80">
            <v>9.6999999999999975</v>
          </cell>
          <cell r="C80" t="str">
            <v>Flanche o solapa en lámina galvanizada cal. 26.</v>
          </cell>
        </row>
        <row r="81">
          <cell r="B81">
            <v>9.7999999999999972</v>
          </cell>
          <cell r="C81" t="str">
            <v>Suministro e instalación de llave de jardín.</v>
          </cell>
        </row>
        <row r="82">
          <cell r="B82">
            <v>9.8999999999999968</v>
          </cell>
          <cell r="C82" t="str">
            <v>Rotura y adecuación de caja de inpección domiciliaria en cemento para conexión de red intradomiciliaria.</v>
          </cell>
        </row>
        <row r="83">
          <cell r="B83">
            <v>9.1</v>
          </cell>
          <cell r="C83" t="str">
            <v>Rotura y adecuación de punto de desagüe batea en cemento para conexión de red sanitaria</v>
          </cell>
        </row>
        <row r="84">
          <cell r="B84" t="str">
            <v>ACABADOS</v>
          </cell>
        </row>
        <row r="85">
          <cell r="B85">
            <v>10.1</v>
          </cell>
          <cell r="C85" t="str">
            <v>Recuperación de piso en cerámica</v>
          </cell>
        </row>
        <row r="86">
          <cell r="B86">
            <v>10.199999999999999</v>
          </cell>
          <cell r="C86" t="str">
            <v>Recuperación de piso en concreto</v>
          </cell>
        </row>
        <row r="87">
          <cell r="B87">
            <v>10.299999999999999</v>
          </cell>
          <cell r="C87" t="str">
            <v>Recuperación de piso esmaltado</v>
          </cell>
        </row>
        <row r="88">
          <cell r="B88">
            <v>10.399999999999999</v>
          </cell>
          <cell r="C88" t="str">
            <v>Resane de regatas</v>
          </cell>
        </row>
        <row r="89">
          <cell r="B89">
            <v>10.499999999999998</v>
          </cell>
          <cell r="C89" t="str">
            <v>Enchape pared blanco (0.20 X 0.20) metros</v>
          </cell>
        </row>
        <row r="90">
          <cell r="B90">
            <v>10.599999999999998</v>
          </cell>
          <cell r="C90" t="str">
            <v>Enchape piso blanco (0,20 x 0,20) metros</v>
          </cell>
        </row>
        <row r="91">
          <cell r="B91">
            <v>10.699999999999998</v>
          </cell>
          <cell r="C91" t="str">
            <v xml:space="preserve">Carburo blanco con acronal para muro interior y exterior (3 manos) </v>
          </cell>
        </row>
      </sheetData>
      <sheetData sheetId="1"/>
      <sheetData sheetId="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CUESTAS"/>
      <sheetName val="Diagnóstico Técnico"/>
      <sheetName val="Ejecución de Obra"/>
      <sheetName val="ChequeoMVCT"/>
      <sheetName val="DATA"/>
      <sheetName val="Costos"/>
      <sheetName val="Resumen"/>
      <sheetName val="Hoja2"/>
      <sheetName val="Barrio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CUESTAS"/>
      <sheetName val="Diagnóstico Técnico"/>
      <sheetName val="Ejecución de Obra"/>
      <sheetName val="ChequeoMVCT"/>
      <sheetName val="DATA"/>
      <sheetName val="Hoja2"/>
      <sheetName val="Tipologías"/>
      <sheetName val="Resumen"/>
      <sheetName val="Barrios"/>
    </sheetNames>
    <sheetDataSet>
      <sheetData sheetId="0"/>
      <sheetData sheetId="1"/>
      <sheetData sheetId="2"/>
      <sheetData sheetId="3"/>
      <sheetData sheetId="4"/>
      <sheetData sheetId="5"/>
      <sheetData sheetId="6"/>
      <sheetData sheetId="7"/>
      <sheetData sheetId="8"/>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MATRIZ"/>
      <sheetName val="Hoja2"/>
      <sheetName val="Costos Tipologías"/>
      <sheetName val="RESUMEN"/>
    </sheetNames>
    <sheetDataSet>
      <sheetData sheetId="0"/>
      <sheetData sheetId="1" refreshError="1"/>
      <sheetData sheetId="2" refreshError="1"/>
      <sheetData sheetId="3" refreshError="1"/>
      <sheetData sheetId="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HOJA DE ENCUESTAS"/>
      <sheetName val="Hoja2"/>
      <sheetName val="Costos Tipologías"/>
      <sheetName val="RESUMEN"/>
    </sheetNames>
    <sheetDataSet>
      <sheetData sheetId="0"/>
      <sheetData sheetId="1"/>
      <sheetData sheetId="2">
        <row r="1">
          <cell r="A1" t="str">
            <v>AMAZONAS</v>
          </cell>
        </row>
      </sheetData>
      <sheetData sheetId="3"/>
      <sheetData sheetId="4"/>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NCUESTAS"/>
      <sheetName val="Diagnóstico Técnico"/>
      <sheetName val="Ejecución de Obra"/>
      <sheetName val="ChequeoMVCT"/>
      <sheetName val="DATA"/>
      <sheetName val="Hoja2"/>
      <sheetName val="Hoja1"/>
      <sheetName val="Resumen"/>
      <sheetName val="Chequeo barrios"/>
    </sheetNames>
    <sheetDataSet>
      <sheetData sheetId="0">
        <row r="6">
          <cell r="DT6">
            <v>6769456.452580235</v>
          </cell>
        </row>
      </sheetData>
      <sheetData sheetId="1">
        <row r="6">
          <cell r="A6">
            <v>0</v>
          </cell>
        </row>
      </sheetData>
      <sheetData sheetId="2">
        <row r="11">
          <cell r="CG11">
            <v>35879</v>
          </cell>
        </row>
      </sheetData>
      <sheetData sheetId="3"/>
      <sheetData sheetId="4"/>
      <sheetData sheetId="5">
        <row r="1">
          <cell r="A1" t="str">
            <v>AMAZONAS</v>
          </cell>
        </row>
      </sheetData>
      <sheetData sheetId="6"/>
      <sheetData sheetId="7"/>
      <sheetData sheetId="8"/>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Shirlena Maria Doria Villareal" refreshedDate="43025.442295138891" createdVersion="5" refreshedVersion="5" minRefreshableVersion="3" recordCount="772">
  <cacheSource type="worksheet">
    <worksheetSource ref="A5:DU777" sheet="ENCUESTAS"/>
  </cacheSource>
  <cacheFields count="122">
    <cacheField name="FECHA DE LA VISITA" numFmtId="170">
      <sharedItems containsNonDate="0" containsDate="1" containsString="0" containsBlank="1" minDate="2017-08-23T00:00:00" maxDate="2017-08-29T00:00:00"/>
    </cacheField>
    <cacheField name="DEPARTAMENTO" numFmtId="0">
      <sharedItems/>
    </cacheField>
    <cacheField name="MUNICIPIO" numFmtId="0">
      <sharedItems/>
    </cacheField>
    <cacheField name="COD. MUNICIPIO" numFmtId="0">
      <sharedItems containsSemiMixedTypes="0" containsString="0" containsNumber="1" containsInteger="1" minValue="579" maxValue="579"/>
    </cacheField>
    <cacheField name="CÓDIGO - NOMBRE VERIFICADOR" numFmtId="0">
      <sharedItems containsSemiMixedTypes="0" containsString="0" containsNumber="1" containsInteger="1" minValue="4365334" maxValue="10399704703"/>
    </cacheField>
    <cacheField name="TEL. CELULAR VERIFICADOR" numFmtId="0">
      <sharedItems containsString="0" containsBlank="1" containsNumber="1" containsInteger="1" minValue="300431255" maxValue="32223130625"/>
    </cacheField>
    <cacheField name="FORMULARIO N°." numFmtId="0">
      <sharedItems containsSemiMixedTypes="0" containsString="0" containsNumber="1" containsInteger="1" minValue="1" maxValue="774"/>
    </cacheField>
    <cacheField name="BARRIO / VEREDA" numFmtId="0">
      <sharedItems containsBlank="1" count="9">
        <s v="OASIS "/>
        <s v="SAN MARTIN "/>
        <s v="NUEVO MILENIO"/>
        <s v="NUEVO HORIZONTE "/>
        <s v="PATIO BONITO"/>
        <s v="TAHAMI"/>
        <m/>
        <s v="TAHAMI " u="1"/>
        <s v="OASIS" u="1"/>
      </sharedItems>
    </cacheField>
    <cacheField name="TIPO VIA" numFmtId="0">
      <sharedItems containsBlank="1"/>
    </cacheField>
    <cacheField name="VIA PRINCIPAL" numFmtId="0">
      <sharedItems containsBlank="1" containsMixedTypes="1" containsNumber="1" containsInteger="1" minValue="4" maxValue="66"/>
    </cacheField>
    <cacheField name="LETRA PRINCIPAL" numFmtId="0">
      <sharedItems containsBlank="1"/>
    </cacheField>
    <cacheField name="SUFIJO (BIS)" numFmtId="0">
      <sharedItems containsNonDate="0" containsString="0" containsBlank="1"/>
    </cacheField>
    <cacheField name="LETRA SUFIJO" numFmtId="0">
      <sharedItems containsBlank="1"/>
    </cacheField>
    <cacheField name="CUADRANTE" numFmtId="0">
      <sharedItems containsNonDate="0" containsString="0" containsBlank="1"/>
    </cacheField>
    <cacheField name="VIA GENERADORA (NÚMERO)" numFmtId="0">
      <sharedItems containsString="0" containsBlank="1" containsNumber="1" containsInteger="1" minValue="8" maxValue="5616"/>
    </cacheField>
    <cacheField name="LETRA GENERADORA" numFmtId="0">
      <sharedItems containsBlank="1"/>
    </cacheField>
    <cacheField name="SUFIJO GENERADORA (BIS)" numFmtId="0">
      <sharedItems containsNonDate="0" containsString="0" containsBlank="1"/>
    </cacheField>
    <cacheField name="NÚMERO PLACA" numFmtId="0">
      <sharedItems containsString="0" containsBlank="1" containsNumber="1" containsInteger="1" minValue="582" maxValue="22054786699132"/>
    </cacheField>
    <cacheField name="CUADRANTE2" numFmtId="0">
      <sharedItems containsNonDate="0" containsString="0" containsBlank="1"/>
    </cacheField>
    <cacheField name="INTERIOR" numFmtId="0">
      <sharedItems containsNonDate="0" containsString="0" containsBlank="1"/>
    </cacheField>
    <cacheField name="CELULAR" numFmtId="0">
      <sharedItems containsBlank="1" containsMixedTypes="1" containsNumber="1" containsInteger="1" minValue="313572" maxValue="32226371147"/>
    </cacheField>
    <cacheField name="PRIMER APELLIDO" numFmtId="0">
      <sharedItems/>
    </cacheField>
    <cacheField name="SEGUNDO APELLIDO" numFmtId="0">
      <sharedItems containsBlank="1"/>
    </cacheField>
    <cacheField name="PRIMER NOMBRE" numFmtId="0">
      <sharedItems containsBlank="1"/>
    </cacheField>
    <cacheField name="SEGUNDO NOMBRE" numFmtId="0">
      <sharedItems containsBlank="1"/>
    </cacheField>
    <cacheField name="TIPO IDENTIFICACIÓN" numFmtId="0">
      <sharedItems/>
    </cacheField>
    <cacheField name="N°. IDENTIFICACIÓN" numFmtId="0">
      <sharedItems containsString="0" containsBlank="1" containsNumber="1" containsInteger="1" minValue="21928" maxValue="10396944618"/>
    </cacheField>
    <cacheField name="SEXO" numFmtId="0">
      <sharedItems containsBlank="1"/>
    </cacheField>
    <cacheField name="EDAD" numFmtId="0">
      <sharedItems containsBlank="1" containsMixedTypes="1" containsNumber="1" containsInteger="1" minValue="18" maxValue="91"/>
    </cacheField>
    <cacheField name="¿MADRE CABEZA DE HOGAR?" numFmtId="0">
      <sharedItems containsBlank="1"/>
    </cacheField>
    <cacheField name="PRIMER APELLIDO2" numFmtId="0">
      <sharedItems containsBlank="1"/>
    </cacheField>
    <cacheField name="SEGUNDO APELLIDO2" numFmtId="0">
      <sharedItems containsBlank="1"/>
    </cacheField>
    <cacheField name="PRIMER NOMBRE2" numFmtId="0">
      <sharedItems containsBlank="1"/>
    </cacheField>
    <cacheField name="SEGUNDO NOMBRE2" numFmtId="0">
      <sharedItems containsBlank="1"/>
    </cacheField>
    <cacheField name="TIPO ID." numFmtId="0">
      <sharedItems containsBlank="1"/>
    </cacheField>
    <cacheField name="N° ID. CONYUGE" numFmtId="0">
      <sharedItems containsBlank="1" containsMixedTypes="1" containsNumber="1" containsInteger="1" minValue="702991" maxValue="10399686025"/>
    </cacheField>
    <cacheField name="ES FAMILIA RED UNIDOS" numFmtId="0">
      <sharedItems containsBlank="1"/>
    </cacheField>
    <cacheField name="N° FOLIO" numFmtId="0">
      <sharedItems containsString="0" containsBlank="1" containsNumber="1" containsInteger="1" minValue="13170" maxValue="43652731"/>
    </cacheField>
    <cacheField name="¿FAMILIA DESPLAZADA?" numFmtId="0">
      <sharedItems containsBlank="1"/>
    </cacheField>
    <cacheField name="NÚMERO TOTAL DE MIEMBROS" numFmtId="0">
      <sharedItems containsString="0" containsBlank="1" containsNumber="1" containsInteger="1" minValue="1" maxValue="12"/>
    </cacheField>
    <cacheField name="¿CUÁNTOS MENORES DE EDAD?" numFmtId="0">
      <sharedItems containsString="0" containsBlank="1" containsNumber="1" containsInteger="1" minValue="0" maxValue="11"/>
    </cacheField>
    <cacheField name="¿CUÁNTOS MENORES DE 5 AÑOS?" numFmtId="0">
      <sharedItems containsString="0" containsBlank="1" containsNumber="1" containsInteger="1" minValue="0" maxValue="3"/>
    </cacheField>
    <cacheField name="LA VIVIENDA Y/O LOTE OCUPADO ES:" numFmtId="0">
      <sharedItems containsBlank="1"/>
    </cacheField>
    <cacheField name="OTRO - ¿CUÁL?" numFmtId="0">
      <sharedItems containsBlank="1"/>
    </cacheField>
    <cacheField name="DOC. QUE ACREDITA PROPIEDAD" numFmtId="0">
      <sharedItems containsBlank="1"/>
    </cacheField>
    <cacheField name="OTRO - ¿CUÁL?2" numFmtId="0">
      <sharedItems containsBlank="1"/>
    </cacheField>
    <cacheField name="EL CONTRATO DE ARRIENDO ES:" numFmtId="0">
      <sharedItems containsBlank="1"/>
    </cacheField>
    <cacheField name="DURACIÓN DE CONTRATO (AÑOS)" numFmtId="0">
      <sharedItems containsString="0" containsBlank="1" containsNumber="1" containsInteger="1" minValue="1" maxValue="6"/>
    </cacheField>
    <cacheField name="DURACIÓN DE CONTRATO (MESES)" numFmtId="0">
      <sharedItems containsString="0" containsBlank="1" containsNumber="1" containsInteger="1" minValue="1" maxValue="12"/>
    </cacheField>
    <cacheField name="VALOR DEL CONTRATO EN $" numFmtId="0">
      <sharedItems containsString="0" containsBlank="1" containsNumber="1" containsInteger="1" minValue="80000" maxValue="2500000"/>
    </cacheField>
    <cacheField name="ACUEDUCTO" numFmtId="0">
      <sharedItems containsBlank="1"/>
    </cacheField>
    <cacheField name="¿CUÁNTO PAGA DE ACUEDUCTO?" numFmtId="0">
      <sharedItems containsString="0" containsBlank="1" containsNumber="1" containsInteger="1" minValue="0" maxValue="312345"/>
    </cacheField>
    <cacheField name="ALCANTARILLADO" numFmtId="0">
      <sharedItems containsBlank="1"/>
    </cacheField>
    <cacheField name="¿CUÁNTO PAGA DE ALCANTARILLADO?" numFmtId="0">
      <sharedItems containsString="0" containsBlank="1" containsNumber="1" containsInteger="1" minValue="0" maxValue="233033"/>
    </cacheField>
    <cacheField name="ASEO" numFmtId="0">
      <sharedItems containsBlank="1"/>
    </cacheField>
    <cacheField name="¿CUÁNTO PAGA DE ASEO?" numFmtId="0">
      <sharedItems containsString="0" containsBlank="1" containsNumber="1" containsInteger="1" minValue="0" maxValue="331628"/>
    </cacheField>
    <cacheField name="¿Con qué tipo de servicio sanitario cuenta el hogar?" numFmtId="0">
      <sharedItems/>
    </cacheField>
    <cacheField name="¿QUÉ MATERIAL PREDOMINA EN PAREDES EXTERIORES?" numFmtId="0">
      <sharedItems containsBlank="1"/>
    </cacheField>
    <cacheField name="¿QUÉ MATERIAL PREDOMINA EN EL TECHO?" numFmtId="0">
      <sharedItems containsBlank="1"/>
    </cacheField>
    <cacheField name="¿QUÉ MATERIAL PREDOMINA EN LOS PISOS?" numFmtId="0">
      <sharedItems containsBlank="1"/>
    </cacheField>
    <cacheField name="¿LA VIVIENDA TIENE ESPACIO SEPARADO DE BAÑO?" numFmtId="0">
      <sharedItems containsBlank="1"/>
    </cacheField>
    <cacheField name="¿LA VIVIENDA TIENE PATIO O ESPACIO DESCUBIERTO?" numFmtId="0">
      <sharedItems containsBlank="1"/>
    </cacheField>
    <cacheField name="¿LA VIVIENDA CUENTA CON ACOMETIDA ACUEDUCTO?" numFmtId="0">
      <sharedItems containsBlank="1"/>
    </cacheField>
    <cacheField name="¿LA VIVIENDA CUENTA CON ACOMETIDA ALCANTARILLADO?" numFmtId="0">
      <sharedItems containsBlank="1"/>
    </cacheField>
    <cacheField name="¿LA VIVIENDA CUENTA CON MEDIDOR DE AGUA?" numFmtId="0">
      <sharedItems containsBlank="1"/>
    </cacheField>
    <cacheField name="¿LA VIVIENDA CUENTA CON CAJA DE INSPECCIÓN?" numFmtId="0">
      <sharedItems containsBlank="1"/>
    </cacheField>
    <cacheField name="¿LA VIVIENDA CUENTA CON TUBERÍAS INTERNAS DE ACUEDUCTO?" numFmtId="0">
      <sharedItems containsBlank="1"/>
    </cacheField>
    <cacheField name="¿LA VIVIENDA CUENTA CON TUBERÍAS INTERNAS DE ALCANTARILLADO?" numFmtId="0">
      <sharedItems containsBlank="1"/>
    </cacheField>
    <cacheField name="¿LA VIVIENDA CUENTA CON INODORO?" numFmtId="0">
      <sharedItems containsBlank="1"/>
    </cacheField>
    <cacheField name="¿LA VIVIENDA CUENTA CON LAVAPLATOS?" numFmtId="0">
      <sharedItems containsBlank="1"/>
    </cacheField>
    <cacheField name="¿LA VIVIENDA CUENTA CON LAVAMANOS?" numFmtId="0">
      <sharedItems containsBlank="1"/>
    </cacheField>
    <cacheField name="¿LA VIVIENDA CUENTA CON LAVADERO?" numFmtId="0">
      <sharedItems containsBlank="1"/>
    </cacheField>
    <cacheField name="¿LA VIVIENDA CUENTA CON DUCHA?" numFmtId="0">
      <sharedItems containsBlank="1"/>
    </cacheField>
    <cacheField name="¿EL INODORO CUENTA CON ACUEDUCTO Y ALCANTARILLADO?" numFmtId="0">
      <sharedItems containsBlank="1"/>
    </cacheField>
    <cacheField name="¿EL LAVAPLATOS CUENTA CON ACUEDUCTO Y ALCANTARILLADO?" numFmtId="0">
      <sharedItems containsBlank="1"/>
    </cacheField>
    <cacheField name="¿EL LAVAMANOS CUENTA CON ACUEDUCTO Y ALCANTARILLADO?" numFmtId="0">
      <sharedItems containsBlank="1"/>
    </cacheField>
    <cacheField name="¿EL LAVADERO CUENTA CON ACUEDUCTO Y ALCANTARILLADO?" numFmtId="0">
      <sharedItems containsBlank="1"/>
    </cacheField>
    <cacheField name="¿LA DUCHA CUENTA CON ACUEDUCTO Y ALCANTARILLADO?" numFmtId="0">
      <sharedItems containsBlank="1"/>
    </cacheField>
    <cacheField name="¿EL APARATO SANITARIO ES?" numFmtId="0">
      <sharedItems containsBlank="1"/>
    </cacheField>
    <cacheField name="OBSERVACIONES" numFmtId="0">
      <sharedItems containsBlank="1" longText="1"/>
    </cacheField>
    <cacheField name="EN CASO DE NO CONTAR CON ACOMETIDA DE ACUEDUCTO, ¿CÓMO OBTIENE EL AGUA PARA SU CONSUMO?" numFmtId="0">
      <sharedItems containsBlank="1"/>
    </cacheField>
    <cacheField name="EN CASO DE NO CONTAR CON ACOMETIDA DE ALCANTARILLADO, ¿CÓMO DISPONE DE LAS AGUAS RESIDUALES DE LAVAPLATOS?" numFmtId="0">
      <sharedItems containsBlank="1"/>
    </cacheField>
    <cacheField name="EN CASO DE NO CONTAR CON ACOMETIDA DE ALCANTARILLADO, ¿CÓMO DISPONE DE LAS AGUAS RESIDUALES DE LAVADERO?" numFmtId="0">
      <sharedItems containsBlank="1"/>
    </cacheField>
    <cacheField name="EN CASO DE NO CONTAR CON ACOMETIDA DE ALCANTARILLADO, ¿CÓMO DISPONE DE LAS AGUAS RESIDUALES DE DUCHA?" numFmtId="0">
      <sharedItems containsBlank="1"/>
    </cacheField>
    <cacheField name="EL SERVICIO DE AGUA PRESENTA LA SIGUIENTE PRESIÓN:" numFmtId="0">
      <sharedItems containsBlank="1"/>
    </cacheField>
    <cacheField name=" EL SERVICIO DE AGUA TIENE LA SIGUIENTE CONTINUIDAD:" numFmtId="0">
      <sharedItems containsBlank="1"/>
    </cacheField>
    <cacheField name=" ¿LAS ACOMETIDAS DE ACUEDUCTO Y ALCANTARILLADO FUERON CONSTRUIDAS POR LA EMPRESA QUE PRESTA EL SERVICIO?" numFmtId="0">
      <sharedItems containsBlank="1"/>
    </cacheField>
    <cacheField name="¿LAS TUBERÍAS DE LAS ACOMETIDAS DE ACUEDUCTO PRESENTAN FUGAS?" numFmtId="0">
      <sharedItems containsBlank="1"/>
    </cacheField>
    <cacheField name="¿LAS TUBERÍAS DE LAS ACOMETIDAS DE ALCANTARILLADO PRESENTAN FUGAS?" numFmtId="0">
      <sharedItems containsBlank="1"/>
    </cacheField>
    <cacheField name=" ¿LA TUBERÍA DE AGUA POTABLE INSTALADA AL INTERIOR DE LA VIVIENDA, PREDOMINA EN QUÉ MATERIAL?" numFmtId="0">
      <sharedItems containsBlank="1"/>
    </cacheField>
    <cacheField name="¿LOS APARATOS FUNCIONAN ADECUADAMENTE: INODORO?" numFmtId="0">
      <sharedItems containsBlank="1"/>
    </cacheField>
    <cacheField name="¿LOS APARATOS FUNCIONAN ADECUADAMENTE: LAVAPLATOS?" numFmtId="0">
      <sharedItems containsBlank="1"/>
    </cacheField>
    <cacheField name="¿LOS APARATOS FUNCIONAN ADECUADAMENTE: LAVAMANOS?" numFmtId="0">
      <sharedItems containsBlank="1"/>
    </cacheField>
    <cacheField name="¿LOS APARATOS FUNCIONAN ADECUADAMENTE: LAVADERO?" numFmtId="0">
      <sharedItems containsBlank="1"/>
    </cacheField>
    <cacheField name="¿LOS APARATOS FUNCIONAN ADECUADAMENTE: DUCHA?" numFmtId="0">
      <sharedItems containsBlank="1"/>
    </cacheField>
    <cacheField name=" LOS ESPACIOS DONDE ESTÁN DISPUESTOS LOS APARATOS SE ENCUENTRAN EN:" numFmtId="0">
      <sharedItems containsBlank="1"/>
    </cacheField>
    <cacheField name="CONCATENAR DIRECCIÓN" numFmtId="0">
      <sharedItems/>
    </cacheField>
    <cacheField name="VERIFICAR DIRECCIÓN" numFmtId="0">
      <sharedItems/>
    </cacheField>
    <cacheField name="ENCUESTA VÁLIDA" numFmtId="0">
      <sharedItems/>
    </cacheField>
    <cacheField name="1" numFmtId="0">
      <sharedItems containsMixedTypes="1" containsNumber="1" containsInteger="1" minValue="1" maxValue="1"/>
    </cacheField>
    <cacheField name="2" numFmtId="0">
      <sharedItems containsMixedTypes="1" containsNumber="1" containsInteger="1" minValue="2" maxValue="2"/>
    </cacheField>
    <cacheField name="3" numFmtId="0">
      <sharedItems containsMixedTypes="1" containsNumber="1" containsInteger="1" minValue="3" maxValue="3"/>
    </cacheField>
    <cacheField name="4" numFmtId="0">
      <sharedItems containsMixedTypes="1" containsNumber="1" containsInteger="1" minValue="4" maxValue="4"/>
    </cacheField>
    <cacheField name="5" numFmtId="0">
      <sharedItems containsMixedTypes="1" containsNumber="1" containsInteger="1" minValue="5" maxValue="5"/>
    </cacheField>
    <cacheField name="6" numFmtId="0">
      <sharedItems containsMixedTypes="1" containsNumber="1" containsInteger="1" minValue="6" maxValue="6"/>
    </cacheField>
    <cacheField name="7" numFmtId="0">
      <sharedItems containsMixedTypes="1" containsNumber="1" containsInteger="1" minValue="7" maxValue="7"/>
    </cacheField>
    <cacheField name="8" numFmtId="0">
      <sharedItems containsMixedTypes="1" containsNumber="1" containsInteger="1" minValue="8" maxValue="8"/>
    </cacheField>
    <cacheField name="9" numFmtId="0">
      <sharedItems containsMixedTypes="1" containsNumber="1" containsInteger="1" minValue="9" maxValue="9"/>
    </cacheField>
    <cacheField name="10" numFmtId="0">
      <sharedItems containsMixedTypes="1" containsNumber="1" containsInteger="1" minValue="10" maxValue="10"/>
    </cacheField>
    <cacheField name="11" numFmtId="0">
      <sharedItems containsMixedTypes="1" containsNumber="1" containsInteger="1" minValue="11" maxValue="11"/>
    </cacheField>
    <cacheField name="No. INTERVENCIONES" numFmtId="0">
      <sharedItems containsMixedTypes="1" containsNumber="1" containsInteger="1" minValue="0" maxValue="5"/>
    </cacheField>
    <cacheField name="VALOR INTRADOMICILIARIA" numFmtId="171">
      <sharedItems containsSemiMixedTypes="0" containsString="0" containsNumber="1" minValue="0" maxValue="8043994.6267679995"/>
    </cacheField>
    <cacheField name="VALOR INTRADOMICILIARIA AJUSTADO AL TOPE" numFmtId="167">
      <sharedItems containsSemiMixedTypes="0" containsString="0" containsNumber="1" minValue="0" maxValue="6099266.2918499997"/>
    </cacheField>
    <cacheField name="17" numFmtId="171">
      <sharedItems containsMixedTypes="1" containsNumber="1" containsInteger="1" minValue="17" maxValue="17"/>
    </cacheField>
    <cacheField name="18" numFmtId="171">
      <sharedItems containsMixedTypes="1" containsNumber="1" containsInteger="1" minValue="18" maxValue="18"/>
    </cacheField>
    <cacheField name="19" numFmtId="171">
      <sharedItems containsMixedTypes="1" containsNumber="1" containsInteger="1" minValue="0" maxValue="19"/>
    </cacheField>
    <cacheField name="20" numFmtId="171">
      <sharedItems containsMixedTypes="1" containsNumber="1" containsInteger="1" minValue="20" maxValue="20"/>
    </cacheField>
    <cacheField name="VALOR DOMICILIARIA" numFmtId="171">
      <sharedItems containsSemiMixedTypes="0" containsString="0" containsNumber="1" minValue="0" maxValue="2463251.302836"/>
    </cacheField>
    <cacheField name="Intervención Domiciliaria?" numFmtId="0">
      <sharedItems/>
    </cacheField>
    <cacheField name="VALOR DOMICILIARIA AJUSTADO AL TOPE" numFmtId="167">
      <sharedItems containsSemiMixedTypes="0" containsString="0" containsNumber="1" minValue="0" maxValue="1374366.7709999999"/>
    </cacheField>
    <cacheField name="VALOR TOTAL DE LA INTERVENCIÓN" numFmtId="171">
      <sharedItems containsMixedTypes="1" containsNumber="1" minValue="716331.30602396454" maxValue="7670710.4553899635" count="101">
        <s v=""/>
        <n v="3351794.4252539645"/>
        <n v="4298065.8566579642"/>
        <n v="1126575.9161639644"/>
        <n v="1041173.8027919646"/>
        <n v="3914671.8010859643"/>
        <n v="3266392.3118819646"/>
        <n v="1674427.8806999647"/>
        <n v="2718540.3473459645"/>
        <n v="4462523.7656219639"/>
        <n v="4651570.3542299634"/>
        <n v="6296343.6843899637"/>
        <n v="4845917.8211939642"/>
        <n v="4268176.298657964"/>
        <n v="3426776.8996859645"/>
        <n v="4591275.4695779635"/>
        <n v="5139127.4341139635"/>
        <n v="6690266.8997039637"/>
        <n v="4103718.3896939643"/>
        <n v="2415540.5737919644"/>
        <n v="6030923.8156739632"/>
        <n v="6057012.8217959637"/>
        <n v="5333474.9010779643"/>
        <n v="6783900.7642739639"/>
        <n v="716331.30602396454"/>
        <n v="2503664.3148839646"/>
        <n v="4152368.8586339643"/>
        <n v="3101934.4029179644"/>
        <n v="6440406.877367964"/>
        <n v="4018316.2763219643"/>
        <n v="3136918.3927919646"/>
        <n v="1203888.3859079645"/>
        <n v="3206097.4272299646"/>
        <n v="6634754.3443319639"/>
        <n v="3839351.5051379646"/>
        <n v="3589491.4828019645"/>
        <n v="2265967.2573359646"/>
        <n v="3802697.1755459644"/>
        <n v="1986477.6466439646"/>
        <n v="4476301.1739179641"/>
        <n v="4316826.767597964"/>
        <n v="4093996.6371779642"/>
        <n v="4785622.9365419634"/>
        <n v="3512179.0130579644"/>
        <n v="4621940.7658739639"/>
        <n v="1917247.8694679644"/>
        <n v="5952849.7974839639"/>
        <n v="3740175.1712699644"/>
        <n v="6550988.8164299633"/>
        <n v="3989654.2755179643"/>
        <n v="6025937.1252299631"/>
        <n v="6604864.7863319637"/>
        <n v="4850904.5116379643"/>
        <n v="1099725.3615959645"/>
        <n v="4755733.3785419641"/>
        <n v="6147197.2644479638"/>
        <n v="2912887.8143099644"/>
        <n v="3664811.7787499642"/>
        <n v="7670710.4553899635"/>
        <n v="5569455.7419119636"/>
        <n v="6202709.8198199635"/>
        <n v="5289038.5720859636"/>
        <n v="2878924.9351499644"/>
        <n v="7038545.8963139635"/>
        <n v="6747246.4346819641"/>
        <n v="3753949.3917659647"/>
        <n v="1349585.3839319644"/>
        <n v="3988686.6879659644"/>
        <n v="3391563.5248319642"/>
        <n v="3366482.0150339645"/>
        <n v="4402228.880969964"/>
        <n v="1528730.8826759646"/>
        <n v="3999736.0929419645"/>
        <n v="4700220.8231699634"/>
        <n v="3169443.0976379644"/>
        <n v="2161984.9605839648"/>
        <n v="5763803.2088759644"/>
        <n v="7566490.0250099637"/>
        <n v="1912462.7597639645"/>
        <n v="1614132.9960479643"/>
        <n v="6251360.2887599645"/>
        <n v="7472856.1604399635"/>
        <n v="5040469.649321964"/>
        <n v="5482810.0839059642"/>
        <n v="4640759.0828819638"/>
        <n v="6116325.9290459631"/>
        <n v="5100562.9532339638"/>
        <n v="6286633.4427299639"/>
        <n v="2101509.3483719644"/>
        <n v="7133053.3046099637"/>
        <n v="4936306.6250099642"/>
        <n v="5484158.5895459643"/>
        <n v="6246243.6134939641"/>
        <n v="4542704.2427219637"/>
        <n v="3331265.8597559645"/>
        <n v="6390853.8731099637"/>
        <n v="1264183.2705599647"/>
        <n v="6499799.2267019637"/>
        <n v="4522821.4306979636"/>
        <n v="2689878.3465419644"/>
        <n v="2396722.2567839646"/>
      </sharedItems>
    </cacheField>
    <cacheField name="INTERVENCIÓN?" numFmtId="0">
      <sharedItems count="2">
        <s v="NO"/>
        <s v="SI"/>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772">
  <r>
    <d v="2017-08-23T00:00:00"/>
    <s v="ANTIOQUIA"/>
    <s v="Puerto Berrío"/>
    <n v="579"/>
    <n v="1039704703"/>
    <n v="3218398050"/>
    <n v="1"/>
    <x v="0"/>
    <s v="PEATONAL"/>
    <m/>
    <m/>
    <m/>
    <m/>
    <m/>
    <m/>
    <m/>
    <m/>
    <n v="22058250"/>
    <m/>
    <m/>
    <m/>
    <s v="AULLON"/>
    <s v="GOMEZ"/>
    <s v="DIANA"/>
    <s v="MARCELA"/>
    <s v="Cédula"/>
    <n v="43655719"/>
    <s v="F"/>
    <n v="37"/>
    <s v="NO"/>
    <s v="CALDERON"/>
    <s v="SANCHEZ"/>
    <s v="MIGUEL"/>
    <s v="ANTONIO"/>
    <s v="Cédula"/>
    <n v="71189649"/>
    <s v="SI"/>
    <n v="3165479"/>
    <s v="SI"/>
    <n v="4"/>
    <n v="1"/>
    <n v="1"/>
    <s v="PROPIA, TOTALMENTE PAGADA"/>
    <m/>
    <s v="CERTIFICADO DE COMPRAVENTA"/>
    <m/>
    <m/>
    <m/>
    <m/>
    <m/>
    <s v="SI"/>
    <n v="7137"/>
    <s v="SI"/>
    <n v="4621"/>
    <s v="SI"/>
    <n v="8408"/>
    <s v="INODORO CONECTADO A ALCANTARILLADO"/>
    <s v="MADERA BURDA, TABLA, TABLÓN"/>
    <s v="TEJA DE BARRO, ZINC, ETERNIT (ASBESTO)"/>
    <s v="BALDOSA, VINILO, TABLETA O LADRILLO"/>
    <s v="SI"/>
    <s v="NO"/>
    <s v="SI"/>
    <s v="SI"/>
    <s v="SI"/>
    <s v="SI"/>
    <s v="SI"/>
    <s v="SI"/>
    <s v="SI"/>
    <s v="SI"/>
    <s v="SI"/>
    <s v="SI"/>
    <s v="SI"/>
    <s v="SI"/>
    <s v="SI"/>
    <s v="SI"/>
    <s v="SI"/>
    <s v="SI"/>
    <s v="INODORO CON TANQUE"/>
    <s v="EL BAÑO NO TIENE PUERTA LA VIVIENDA CUENTA CON TODO NO TIENE TELEFONO  "/>
    <m/>
    <m/>
    <m/>
    <m/>
    <s v="NORMAL - BUENA"/>
    <s v="TIENE AGUA LAS 24 HORAS"/>
    <s v="SI"/>
    <s v="NO"/>
    <s v="NO"/>
    <s v="PVC"/>
    <s v="SI"/>
    <s v="SI"/>
    <s v="SI"/>
    <s v="SI"/>
    <s v="SI"/>
    <s v="OBRA BLANCA"/>
    <s v="OASIS PEATONAL22058250"/>
    <s v="OK"/>
    <s v="SI"/>
    <s v=""/>
    <s v=""/>
    <s v=""/>
    <s v=""/>
    <s v=""/>
    <s v=" "/>
    <s v=""/>
    <s v=""/>
    <s v=""/>
    <s v=""/>
    <s v=""/>
    <n v="0"/>
    <n v="0"/>
    <n v="0"/>
    <s v=""/>
    <s v=""/>
    <s v=""/>
    <s v=""/>
    <n v="0"/>
    <s v="NO"/>
    <n v="0"/>
    <x v="0"/>
    <x v="0"/>
  </r>
  <r>
    <d v="2017-08-23T00:00:00"/>
    <s v="ANTIOQUIA"/>
    <s v="Puerto Berrío"/>
    <n v="579"/>
    <n v="1039704703"/>
    <n v="3218398050"/>
    <n v="2"/>
    <x v="0"/>
    <s v="PEATONAL"/>
    <m/>
    <m/>
    <m/>
    <m/>
    <m/>
    <m/>
    <m/>
    <m/>
    <n v="22055400"/>
    <m/>
    <m/>
    <n v="3127179124"/>
    <s v="TILANO"/>
    <s v="RAMIREZ "/>
    <s v="SHIRLEY"/>
    <s v="YADIRA"/>
    <s v="Cédula"/>
    <n v="100714267"/>
    <s v="F"/>
    <n v="19"/>
    <s v="NO"/>
    <s v="CAPERA"/>
    <s v="SEDEÑO"/>
    <s v="JOSE"/>
    <s v="ROBINSON "/>
    <s v="Cédula"/>
    <n v="1039687016"/>
    <s v="SI"/>
    <n v="3165104"/>
    <s v="NO"/>
    <n v="3"/>
    <n v="1"/>
    <n v="1"/>
    <s v="PROPIA, LA ESTÁN PAGANDO"/>
    <m/>
    <s v="ESCRITURA PÚBLICA"/>
    <m/>
    <m/>
    <m/>
    <m/>
    <m/>
    <s v="SI"/>
    <n v="17666"/>
    <s v="SI"/>
    <n v="12614"/>
    <s v="SI"/>
    <n v="8150"/>
    <s v="INODORO CONECTADO A ALCANTARILLADO"/>
    <s v="MADERA PULIDA"/>
    <s v="TEJA DE BARRO, ZINC, ETERNIT (ASBESTO)"/>
    <s v="CEMENTO, GRAVILLA"/>
    <s v="SI"/>
    <s v="NO"/>
    <s v="SI"/>
    <s v="SI"/>
    <s v="SI"/>
    <s v="SI"/>
    <s v="SI"/>
    <s v="SI"/>
    <s v="SI"/>
    <s v="NO"/>
    <s v="NO"/>
    <s v="SI"/>
    <s v="SI"/>
    <s v="SI"/>
    <s v="NO"/>
    <s v="NO"/>
    <s v="SI"/>
    <s v="SI"/>
    <s v="INODORO CON TANQUE"/>
    <s v="EL BAÑO NO CUENTA CON PUERTA NO TIENE LAVAMANOS ,LAVAPLATOS "/>
    <m/>
    <m/>
    <m/>
    <m/>
    <s v="NORMAL - BUENA"/>
    <s v="TIENE AGUA LAS 24 HORAS"/>
    <s v="SI"/>
    <s v="NO"/>
    <s v="NO"/>
    <s v="PVC"/>
    <s v="SI"/>
    <s v="NO"/>
    <s v="NO"/>
    <s v="SI"/>
    <s v="SI"/>
    <s v="OBRA NEGRA"/>
    <s v="OASIS PEATONAL22055400"/>
    <s v="OK"/>
    <s v="SI"/>
    <n v="1"/>
    <s v=""/>
    <s v=""/>
    <n v="4"/>
    <s v=""/>
    <n v="6"/>
    <s v=""/>
    <s v=""/>
    <n v="9"/>
    <s v=""/>
    <s v=""/>
    <n v="2"/>
    <n v="3154717.032714"/>
    <n v="3154717.032714"/>
    <s v=""/>
    <s v=""/>
    <n v="0"/>
    <s v=""/>
    <n v="0"/>
    <s v="NO"/>
    <n v="0"/>
    <x v="1"/>
    <x v="1"/>
  </r>
  <r>
    <d v="2017-08-23T00:00:00"/>
    <s v="ANTIOQUIA"/>
    <s v="Puerto Berrío"/>
    <n v="579"/>
    <n v="1039704703"/>
    <n v="3218398050"/>
    <n v="3"/>
    <x v="0"/>
    <s v="PEATONAL"/>
    <m/>
    <m/>
    <m/>
    <m/>
    <m/>
    <m/>
    <m/>
    <m/>
    <n v="22055539"/>
    <m/>
    <m/>
    <n v="3128759489"/>
    <s v="BUSTAMANTE"/>
    <m/>
    <s v="MARIA"/>
    <s v="ARACELY"/>
    <s v="Cédula"/>
    <n v="43478947"/>
    <s v="F"/>
    <n v="59"/>
    <s v="NO"/>
    <s v="BARRERO"/>
    <s v="ORTUA"/>
    <s v="JOSE"/>
    <s v="ANTONIO"/>
    <s v="Cédula"/>
    <n v="11296179"/>
    <s v="NO"/>
    <m/>
    <s v="NO"/>
    <n v="2"/>
    <m/>
    <m/>
    <s v="PROPIA, TOTALMENTE PAGADA"/>
    <m/>
    <s v="OTRO"/>
    <m/>
    <m/>
    <m/>
    <m/>
    <m/>
    <s v="SI"/>
    <n v="7968"/>
    <s v="SI"/>
    <n v="5252"/>
    <s v="SI"/>
    <n v="8450"/>
    <s v="NO TIENE"/>
    <s v="MADERA PULIDA"/>
    <s v="TEJA DE BARRO, ZINC, ETERNIT (ASBESTO)"/>
    <s v="CEMENTO, GRAVILLA"/>
    <s v="NO"/>
    <s v="NO"/>
    <s v="SI"/>
    <s v="SI"/>
    <s v="SI"/>
    <s v="SI"/>
    <s v="SI"/>
    <s v="SI"/>
    <s v="NO"/>
    <s v="NO"/>
    <s v="NO"/>
    <s v="SI"/>
    <s v="NO"/>
    <s v="NO"/>
    <s v="NO"/>
    <s v="NO"/>
    <s v="SI"/>
    <s v="NO"/>
    <s v="NO TIENE / TUBO A LA VISTA"/>
    <s v="NO TIENE INODORO, NO TIENE LAVAMANOS, NO TIENE LAVAPLATOS Y NO TIENE DUCHA"/>
    <m/>
    <m/>
    <m/>
    <m/>
    <s v="NORMAL - BUENA"/>
    <s v="TIENE AGUA LAS 24 HORAS"/>
    <s v="SI"/>
    <s v="SI"/>
    <s v="SI"/>
    <s v="PVC"/>
    <s v="NO"/>
    <s v="NO"/>
    <s v="NO"/>
    <s v="SI"/>
    <s v="NO"/>
    <s v="OBRA GRIS"/>
    <s v="OASIS PEATONAL22055539"/>
    <s v="OK"/>
    <s v="SI"/>
    <n v="1"/>
    <n v="2"/>
    <n v="3"/>
    <n v="4"/>
    <s v=""/>
    <n v="6"/>
    <n v="7"/>
    <s v=""/>
    <n v="9"/>
    <s v=""/>
    <s v=""/>
    <n v="4"/>
    <n v="4100988.4641179997"/>
    <n v="4100988.4641179997"/>
    <s v=""/>
    <s v=""/>
    <n v="0"/>
    <s v=""/>
    <n v="0"/>
    <s v="NO"/>
    <n v="0"/>
    <x v="2"/>
    <x v="1"/>
  </r>
  <r>
    <d v="2017-08-23T00:00:00"/>
    <s v="ANTIOQUIA"/>
    <s v="Puerto Berrío"/>
    <n v="579"/>
    <n v="1039704703"/>
    <n v="3218398050"/>
    <n v="4"/>
    <x v="0"/>
    <s v="PEATONAL"/>
    <m/>
    <m/>
    <m/>
    <m/>
    <m/>
    <m/>
    <m/>
    <m/>
    <n v="22059432"/>
    <m/>
    <m/>
    <n v="3108428732"/>
    <s v="MAYA"/>
    <s v="QUIROZ"/>
    <s v="SERAFIN"/>
    <m/>
    <s v="Cédula"/>
    <n v="71187659"/>
    <s v="M"/>
    <n v="47"/>
    <s v="NO"/>
    <s v="MONTOYA"/>
    <m/>
    <s v="MADELEINE"/>
    <m/>
    <m/>
    <m/>
    <s v="NO"/>
    <m/>
    <s v="SI"/>
    <n v="5"/>
    <n v="2"/>
    <n v="1"/>
    <s v="EN ARRIENDO O SUBARRIENDO"/>
    <m/>
    <m/>
    <m/>
    <s v="DE PALABRA"/>
    <m/>
    <n v="3"/>
    <n v="150000"/>
    <s v="SI"/>
    <n v="11256"/>
    <s v="SI"/>
    <n v="7826"/>
    <s v="SI"/>
    <n v="8109"/>
    <s v="INODORO CONECTADO A ALCANTARILLADO"/>
    <s v="BLOQUE, LADRILLO, PIEDRA"/>
    <s v="TEJA DE BARRO, ZINC, ETERNIT (ASBESTO)"/>
    <s v="CEMENTO, GRAVILLA"/>
    <s v="SI"/>
    <s v="NO"/>
    <s v="SI"/>
    <s v="SI"/>
    <s v="SI"/>
    <s v="SI"/>
    <s v="SI"/>
    <s v="SI"/>
    <s v="SI"/>
    <s v="NO"/>
    <s v="SI"/>
    <s v="SI"/>
    <s v="SI"/>
    <s v="SI"/>
    <s v="NO"/>
    <s v="SI"/>
    <s v="SI"/>
    <s v="SI"/>
    <s v="INODORO CON TANQUE"/>
    <s v="EL BAÑO NO TIENE PUERTA . EL SEÑOR NO PRESENTA EL DOCUMENTO DE SU ESPOSA "/>
    <m/>
    <m/>
    <m/>
    <m/>
    <s v="INTERMITENTE"/>
    <s v="TIENE AGUA LAS 24 HORAS"/>
    <s v="SI"/>
    <s v="NO"/>
    <s v="NO"/>
    <s v="PVC"/>
    <s v="SI"/>
    <s v="NO"/>
    <s v="SI"/>
    <s v="SI"/>
    <s v="SI"/>
    <s v="OBRA GRIS"/>
    <s v="OASIS PEATONAL22059432"/>
    <s v="OK"/>
    <s v="SI"/>
    <s v=""/>
    <s v=""/>
    <s v=""/>
    <n v="4"/>
    <s v=""/>
    <n v="6"/>
    <s v=""/>
    <s v=""/>
    <s v=""/>
    <s v=""/>
    <s v=""/>
    <n v="1"/>
    <n v="929498.52362399991"/>
    <n v="929498.52362399991"/>
    <s v=""/>
    <s v=""/>
    <n v="0"/>
    <s v=""/>
    <n v="0"/>
    <s v="NO"/>
    <n v="0"/>
    <x v="3"/>
    <x v="1"/>
  </r>
  <r>
    <d v="2017-08-23T00:00:00"/>
    <s v="ANTIOQUIA"/>
    <s v="Puerto Berrío"/>
    <n v="579"/>
    <n v="1039704703"/>
    <n v="3218398050"/>
    <n v="5"/>
    <x v="0"/>
    <s v="PEATONAL"/>
    <m/>
    <m/>
    <m/>
    <m/>
    <m/>
    <m/>
    <m/>
    <m/>
    <n v="48786"/>
    <m/>
    <m/>
    <m/>
    <s v="PALACIOS"/>
    <s v="MOSQUERA"/>
    <s v="DOMINGA"/>
    <m/>
    <s v="Cédula"/>
    <n v="43654055"/>
    <s v="F"/>
    <n v="43"/>
    <s v="SI"/>
    <m/>
    <m/>
    <m/>
    <m/>
    <m/>
    <m/>
    <s v="NO"/>
    <m/>
    <s v="NO"/>
    <n v="4"/>
    <m/>
    <m/>
    <s v="PROPIA, LA ESTÁN PAGANDO"/>
    <m/>
    <m/>
    <m/>
    <m/>
    <m/>
    <m/>
    <m/>
    <s v="SI"/>
    <n v="8298"/>
    <s v="SI"/>
    <n v="4621"/>
    <s v="SI"/>
    <n v="8408"/>
    <s v="INODORO CONECTADO A ALCANTARILLADO"/>
    <s v="BLOQUE, LADRILLO, PIEDRA"/>
    <s v="TEJA DE BARRO, ZINC, ETERNIT (ASBESTO)"/>
    <s v="BALDOSA, VINILO, TABLETA O LADRILLO"/>
    <s v="SI"/>
    <s v="NO"/>
    <s v="SI"/>
    <s v="SI"/>
    <s v="SI"/>
    <s v="SI"/>
    <s v="SI"/>
    <s v="SI"/>
    <s v="SI"/>
    <s v="SI"/>
    <s v="SI"/>
    <s v="NO"/>
    <s v="SI"/>
    <s v="SI"/>
    <s v="SI"/>
    <s v="SI"/>
    <s v="NO"/>
    <s v="SI"/>
    <s v="INODORO CON TANQUE"/>
    <s v="NO TIENE PUERTA EL BAÑO"/>
    <m/>
    <m/>
    <m/>
    <m/>
    <s v="NORMAL - BUENA"/>
    <s v="TIENE AGUA LAS 24 HORAS"/>
    <s v="SI"/>
    <s v="NO"/>
    <s v="NO"/>
    <s v="PVC"/>
    <s v="SI"/>
    <s v="SI"/>
    <s v="SI"/>
    <s v="NO"/>
    <s v="SI"/>
    <s v="OBRA GRIS"/>
    <s v="OASIS PEATONAL48786"/>
    <s v="OK"/>
    <s v="SI"/>
    <s v=""/>
    <s v=""/>
    <s v=""/>
    <s v=""/>
    <n v="5"/>
    <n v="6"/>
    <s v=""/>
    <s v=""/>
    <s v=""/>
    <s v=""/>
    <s v=""/>
    <n v="1"/>
    <n v="844096.41025200009"/>
    <n v="844096.41025200009"/>
    <s v=""/>
    <s v=""/>
    <n v="0"/>
    <s v=""/>
    <n v="0"/>
    <s v="NO"/>
    <n v="0"/>
    <x v="4"/>
    <x v="1"/>
  </r>
  <r>
    <d v="2017-08-23T00:00:00"/>
    <s v="ANTIOQUIA"/>
    <s v="Puerto Berrío"/>
    <n v="579"/>
    <n v="1039704703"/>
    <n v="3218398050"/>
    <n v="6"/>
    <x v="1"/>
    <s v="PEATONAL"/>
    <m/>
    <m/>
    <m/>
    <m/>
    <m/>
    <m/>
    <m/>
    <m/>
    <n v="220442300000"/>
    <m/>
    <m/>
    <n v="3164362440"/>
    <s v="DAZA"/>
    <s v="OSPINA"/>
    <s v="GLORIA"/>
    <s v="MILENA"/>
    <s v="Cédula"/>
    <n v="43656179"/>
    <s v="F"/>
    <n v="34"/>
    <s v="NO"/>
    <s v="RIOS "/>
    <s v="VARGAS"/>
    <s v="YIMY"/>
    <s v="ANDRES"/>
    <m/>
    <m/>
    <s v="NO"/>
    <m/>
    <s v="NO"/>
    <n v="5"/>
    <n v="2"/>
    <n v="1"/>
    <s v="EN ARRIENDO O SUBARRIENDO"/>
    <m/>
    <m/>
    <m/>
    <s v="DE PALABRA"/>
    <m/>
    <n v="6"/>
    <n v="200000"/>
    <s v="SI"/>
    <n v="158218"/>
    <s v="SI"/>
    <n v="10712"/>
    <m/>
    <n v="9513"/>
    <s v="INODORO CONECTADO A ALCANTARILLADO"/>
    <s v="BLOQUE, LADRILLO, PIEDRA"/>
    <s v="TEJA DE BARRO, ZINC, ETERNIT (ASBESTO)"/>
    <s v="CEMENTO, GRAVILLA"/>
    <s v="SI"/>
    <s v="NO"/>
    <s v="SI"/>
    <s v="SI"/>
    <s v="SI"/>
    <s v="SI"/>
    <s v="SI"/>
    <s v="SI"/>
    <s v="SI"/>
    <s v="SI"/>
    <s v="SI"/>
    <s v="SI"/>
    <s v="SI"/>
    <s v="SI"/>
    <s v="SI"/>
    <s v="SI"/>
    <s v="SI"/>
    <s v="SI"/>
    <s v="INODORO CON TANQUE"/>
    <s v="LA CASA SE ENCUENTRA EN BUEN ESTADO. NO SE SABE EL DOCUMENTO DEL ESPOSO "/>
    <m/>
    <m/>
    <m/>
    <m/>
    <s v="NORMAL - BUENA"/>
    <s v="TIENE AGUA LAS 24 HORAS"/>
    <s v="SI"/>
    <s v="NO"/>
    <s v="NO"/>
    <s v="PVC"/>
    <s v="SI"/>
    <s v="SI"/>
    <s v="SI"/>
    <s v="SI"/>
    <s v="SI"/>
    <s v="OBRA GRIS"/>
    <s v="SAN MARTIN PEATONAL220442300000"/>
    <s v="OK"/>
    <s v="SI"/>
    <s v=""/>
    <s v=""/>
    <s v=""/>
    <s v=""/>
    <s v=""/>
    <s v=" "/>
    <s v=""/>
    <s v=""/>
    <s v=""/>
    <s v=""/>
    <s v=""/>
    <n v="0"/>
    <n v="0"/>
    <n v="0"/>
    <s v=""/>
    <s v=""/>
    <s v=""/>
    <s v=""/>
    <n v="0"/>
    <s v="NO"/>
    <n v="0"/>
    <x v="0"/>
    <x v="0"/>
  </r>
  <r>
    <d v="2017-08-23T00:00:00"/>
    <s v="ANTIOQUIA"/>
    <s v="Puerto Berrío"/>
    <n v="579"/>
    <n v="1039704703"/>
    <n v="3218398050"/>
    <n v="7"/>
    <x v="2"/>
    <s v="PEATONAL"/>
    <m/>
    <m/>
    <m/>
    <m/>
    <m/>
    <m/>
    <m/>
    <m/>
    <n v="220548690154"/>
    <m/>
    <m/>
    <m/>
    <s v="SUAREZ "/>
    <s v="ARAQUE"/>
    <s v="FRAN"/>
    <s v="DE JESUS "/>
    <s v="Cédula"/>
    <n v="3550420"/>
    <s v="M"/>
    <n v="73"/>
    <s v="SI"/>
    <m/>
    <m/>
    <m/>
    <m/>
    <m/>
    <m/>
    <s v="NO"/>
    <m/>
    <s v="NO"/>
    <n v="1"/>
    <m/>
    <m/>
    <s v="PROPIA, TOTALMENTE PAGADA"/>
    <m/>
    <s v="OTRO"/>
    <m/>
    <m/>
    <m/>
    <m/>
    <m/>
    <s v="SI"/>
    <n v="4077"/>
    <s v="SI"/>
    <n v="2271"/>
    <s v="SI"/>
    <n v="8324"/>
    <s v="INODORO CONECTADO A ALCANTARILLADO"/>
    <s v="BLOQUE, LADRILLO, PIEDRA"/>
    <s v="TEJA DE BARRO, ZINC, ETERNIT (ASBESTO)"/>
    <s v="CEMENTO, GRAVILLA"/>
    <s v="SI"/>
    <s v="NO"/>
    <s v="SI"/>
    <s v="SI"/>
    <s v="SI"/>
    <s v="SI"/>
    <s v="SI"/>
    <s v="SI"/>
    <s v="SI"/>
    <s v="NO"/>
    <s v="NO"/>
    <s v="SI"/>
    <s v="SI"/>
    <s v="SI"/>
    <s v="NO"/>
    <s v="NO"/>
    <s v="SI"/>
    <s v="SI"/>
    <s v="INODORO CON TANQUE"/>
    <s v="LA VIVIENDA NO CUENTA CON: TAPA DEL TANQUE DEL BAÑO,LAVAPLATOS,LAVAMANOS Y NO TIENE CELULAR "/>
    <m/>
    <m/>
    <m/>
    <m/>
    <s v="NORMAL - BUENA"/>
    <s v="TIENE AGUA LAS 24 HORAS"/>
    <s v="SI"/>
    <s v="NO"/>
    <s v="NO"/>
    <s v="PVC"/>
    <s v="SI"/>
    <s v="NO"/>
    <s v="NO"/>
    <s v="SI"/>
    <s v="SI"/>
    <s v="OBRA GRIS"/>
    <s v="NUEVO MILENIOPEATONAL220548690154"/>
    <s v="OK"/>
    <s v="SI"/>
    <n v="1"/>
    <s v=""/>
    <s v=""/>
    <n v="4"/>
    <s v=""/>
    <n v="6"/>
    <s v=""/>
    <s v=""/>
    <n v="9"/>
    <s v=""/>
    <s v=""/>
    <n v="2"/>
    <n v="3154717.032714"/>
    <n v="3154717.032714"/>
    <s v=""/>
    <s v=""/>
    <n v="0"/>
    <s v=""/>
    <n v="0"/>
    <s v="NO"/>
    <n v="0"/>
    <x v="1"/>
    <x v="1"/>
  </r>
  <r>
    <d v="2017-08-23T00:00:00"/>
    <s v="ANTIOQUIA"/>
    <s v="Puerto Berrío"/>
    <n v="579"/>
    <n v="1039704703"/>
    <n v="3218398050"/>
    <n v="8"/>
    <x v="3"/>
    <s v="PEATONAL"/>
    <m/>
    <m/>
    <m/>
    <m/>
    <m/>
    <m/>
    <m/>
    <m/>
    <n v="220141260016"/>
    <m/>
    <m/>
    <n v="3182190043"/>
    <s v="CARDONA"/>
    <s v="GONZALES"/>
    <s v="GLORIA"/>
    <s v="ELENA"/>
    <s v="Cédula"/>
    <n v="24651535"/>
    <s v="F"/>
    <n v="32"/>
    <s v="SI"/>
    <m/>
    <m/>
    <m/>
    <m/>
    <m/>
    <m/>
    <s v="SI"/>
    <m/>
    <s v="SI"/>
    <n v="2"/>
    <n v="1"/>
    <m/>
    <s v="PROPIA, TOTALMENTE PAGADA"/>
    <m/>
    <s v="CERTIFICADO DE COMPRAVENTA"/>
    <m/>
    <m/>
    <m/>
    <m/>
    <m/>
    <s v="SI"/>
    <n v="13178"/>
    <s v="SI"/>
    <m/>
    <s v="SI"/>
    <n v="8408"/>
    <s v="INODORO CONECTADO A ALCANTARILLADO"/>
    <s v="MADERA BURDA, TABLA, TABLÓN"/>
    <s v="TEJA DE BARRO, ZINC, ETERNIT (ASBESTO)"/>
    <s v="TIERRA, ARENA"/>
    <s v="SI"/>
    <s v="NO"/>
    <s v="SI"/>
    <s v="SI"/>
    <s v="SI"/>
    <s v="SI"/>
    <s v="SI"/>
    <s v="SI"/>
    <s v="SI"/>
    <s v="NO"/>
    <s v="NO"/>
    <s v="SI"/>
    <s v="NO"/>
    <s v="SI"/>
    <s v="NO"/>
    <s v="NO"/>
    <s v="SI"/>
    <s v="NO"/>
    <s v="INODORO CON TANQUE"/>
    <s v="LA SEÑORA NO ENCUENTRA LA CARPETA DEL FOLIO. EL BAÑO NO TIENE PUERTA, NO LE COBRAN ALCANTARILLADO "/>
    <m/>
    <m/>
    <m/>
    <m/>
    <s v="NORMAL - BUENA"/>
    <s v="TIENE AGUA LAS 24 HORAS"/>
    <s v="SI"/>
    <s v="NO"/>
    <s v="SI"/>
    <s v="PVC"/>
    <s v="SI"/>
    <s v="NO"/>
    <s v="NO"/>
    <s v="SI"/>
    <s v="NO"/>
    <s v="OBRA GRIS"/>
    <s v="NUEVO HORIZONTE PEATONAL220141260016"/>
    <s v="¿REPETIDA?"/>
    <s v="SI"/>
    <n v="1"/>
    <n v="2"/>
    <s v=""/>
    <n v="4"/>
    <s v=""/>
    <n v="6"/>
    <n v="7"/>
    <s v=""/>
    <n v="9"/>
    <s v=""/>
    <s v=""/>
    <n v="3"/>
    <n v="3717594.4085459998"/>
    <n v="3717594.4085459998"/>
    <s v=""/>
    <s v=""/>
    <n v="0"/>
    <s v=""/>
    <n v="0"/>
    <s v="NO"/>
    <n v="0"/>
    <x v="5"/>
    <x v="1"/>
  </r>
  <r>
    <d v="2017-08-23T00:00:00"/>
    <s v="ANTIOQUIA"/>
    <s v="Puerto Berrío"/>
    <n v="579"/>
    <n v="1039704703"/>
    <n v="3218398050"/>
    <n v="9"/>
    <x v="3"/>
    <s v="PEATONAL"/>
    <m/>
    <m/>
    <m/>
    <m/>
    <m/>
    <m/>
    <m/>
    <m/>
    <n v="220141280004"/>
    <m/>
    <m/>
    <n v="3212306920"/>
    <s v="FLORES "/>
    <s v="ORTIZ"/>
    <s v="MARIA"/>
    <s v="HERMINIA"/>
    <s v="Cédula"/>
    <n v="25140851"/>
    <s v="F"/>
    <m/>
    <s v="SI"/>
    <m/>
    <m/>
    <m/>
    <m/>
    <m/>
    <m/>
    <s v="NO"/>
    <m/>
    <s v="NO"/>
    <n v="5"/>
    <n v="3"/>
    <n v="1"/>
    <s v="PROPIA, TOTALMENTE PAGADA"/>
    <m/>
    <s v="ESCRITURA PÚBLICA"/>
    <m/>
    <m/>
    <m/>
    <m/>
    <m/>
    <s v="SI"/>
    <n v="7814"/>
    <s v="SI"/>
    <m/>
    <s v="SI"/>
    <n v="8324"/>
    <s v="INODORO CONECTADO A ALCANTARILLADO"/>
    <s v="MADERA PULIDA"/>
    <s v="TEJA DE BARRO, ZINC, ETERNIT (ASBESTO)"/>
    <s v="CEMENTO, GRAVILLA"/>
    <s v="SI"/>
    <s v="NO"/>
    <s v="SI"/>
    <s v="SI"/>
    <s v="SI"/>
    <s v="SI"/>
    <s v="SI"/>
    <s v="SI"/>
    <s v="SI"/>
    <s v="SI"/>
    <s v="SI"/>
    <s v="SI"/>
    <s v="SI"/>
    <s v="SI"/>
    <s v="SI"/>
    <s v="SI"/>
    <s v="SI"/>
    <s v="SI"/>
    <s v="INODORO CON TANQUE"/>
    <s v="LA CASA SE ENCUENTRA EN BUEN ESTADO. NO PAGA ALCANTARILLADO "/>
    <m/>
    <m/>
    <m/>
    <m/>
    <s v="NORMAL - BUENA"/>
    <s v="TIENE AGUA LAS 24 HORAS"/>
    <s v="SI"/>
    <s v="NO"/>
    <s v="NO"/>
    <s v="PVC"/>
    <s v="SI"/>
    <s v="SI"/>
    <s v="SI"/>
    <s v="SI"/>
    <s v="SI"/>
    <s v="OBRA GRIS"/>
    <s v="NUEVO HORIZONTE PEATONAL220141280004"/>
    <s v="OK"/>
    <s v="SI"/>
    <s v=""/>
    <s v=""/>
    <s v=""/>
    <s v=""/>
    <s v=""/>
    <s v=" "/>
    <s v=""/>
    <s v=""/>
    <s v=""/>
    <s v=""/>
    <s v=""/>
    <n v="0"/>
    <n v="0"/>
    <n v="0"/>
    <s v=""/>
    <s v=""/>
    <s v=""/>
    <s v=""/>
    <n v="0"/>
    <s v="NO"/>
    <n v="0"/>
    <x v="0"/>
    <x v="0"/>
  </r>
  <r>
    <d v="2017-08-23T00:00:00"/>
    <s v="ANTIOQUIA"/>
    <s v="Puerto Berrío"/>
    <n v="579"/>
    <n v="1039704703"/>
    <n v="3218398050"/>
    <n v="10"/>
    <x v="3"/>
    <s v="PEATONAL"/>
    <m/>
    <m/>
    <m/>
    <m/>
    <m/>
    <m/>
    <m/>
    <m/>
    <n v="2204112700"/>
    <m/>
    <m/>
    <n v="3136086711"/>
    <s v="LOPEZ"/>
    <s v="JARAMILLO"/>
    <s v="QUENELMA"/>
    <s v="VIVIANA"/>
    <s v="Cédula"/>
    <n v="43806839"/>
    <s v="F"/>
    <n v="45"/>
    <s v="NO"/>
    <s v="MONSALVE"/>
    <s v="HENAO"/>
    <s v="JORGE"/>
    <s v="ELIECER"/>
    <s v="Cédula"/>
    <n v="71186131"/>
    <s v="SI"/>
    <n v="1683956"/>
    <s v="NO"/>
    <n v="4"/>
    <n v="1"/>
    <m/>
    <s v="PROPIA, TOTALMENTE PAGADA"/>
    <m/>
    <s v="ESCRITURA PÚBLICA"/>
    <m/>
    <m/>
    <m/>
    <m/>
    <m/>
    <s v="SI"/>
    <n v="20594"/>
    <s v="SI"/>
    <m/>
    <s v="SI"/>
    <n v="8366"/>
    <s v="INODORO CONECTADO A ALCANTARILLADO"/>
    <s v="MADERA PULIDA"/>
    <s v="TEJA DE BARRO, ZINC, ETERNIT (ASBESTO)"/>
    <s v="CEMENTO, GRAVILLA"/>
    <s v="SI"/>
    <s v="NO"/>
    <s v="SI"/>
    <s v="SI"/>
    <s v="SI"/>
    <s v="SI"/>
    <s v="SI"/>
    <s v="SI"/>
    <s v="SI"/>
    <s v="NO"/>
    <s v="NO"/>
    <s v="SI"/>
    <s v="SI"/>
    <s v="SI"/>
    <s v="NO"/>
    <s v="NO"/>
    <s v="SI"/>
    <s v="SI"/>
    <s v="INODORO CON TANQUE"/>
    <s v="LA CASA NO CUENTA CON LAVAMANOS, LAVAPLATOS"/>
    <m/>
    <m/>
    <m/>
    <m/>
    <s v="NORMAL - BUENA"/>
    <s v="TIENE AGUA LAS 24 HORAS"/>
    <s v="SI"/>
    <s v="NO"/>
    <s v="NO"/>
    <s v="PVC"/>
    <s v="SI"/>
    <s v="NO"/>
    <s v="NO"/>
    <s v="SI"/>
    <s v="SI"/>
    <s v="OBRA GRIS"/>
    <s v="NUEVO HORIZONTE PEATONAL2204112700"/>
    <s v="OK"/>
    <s v="SI"/>
    <n v="1"/>
    <s v=""/>
    <s v=""/>
    <n v="4"/>
    <s v=""/>
    <n v="6"/>
    <s v=""/>
    <s v=""/>
    <n v="9"/>
    <s v=""/>
    <s v=""/>
    <n v="2"/>
    <n v="3154717.032714"/>
    <n v="3154717.032714"/>
    <s v=""/>
    <s v=""/>
    <n v="0"/>
    <s v=""/>
    <n v="0"/>
    <s v="NO"/>
    <n v="0"/>
    <x v="1"/>
    <x v="1"/>
  </r>
  <r>
    <d v="2017-08-23T00:00:00"/>
    <s v="ANTIOQUIA"/>
    <s v="Puerto Berrío"/>
    <n v="579"/>
    <n v="1039704703"/>
    <n v="3218398050"/>
    <n v="11"/>
    <x v="3"/>
    <s v="PEATONAL"/>
    <m/>
    <m/>
    <m/>
    <m/>
    <m/>
    <m/>
    <m/>
    <m/>
    <n v="220141260014"/>
    <m/>
    <m/>
    <n v="3144832614"/>
    <s v="GONZALES"/>
    <m/>
    <s v="MARIA"/>
    <s v="DEL CARMEN"/>
    <s v="Cédula"/>
    <n v="22234262"/>
    <s v="F"/>
    <n v="53"/>
    <s v="NO"/>
    <s v="DELGADO"/>
    <m/>
    <s v="JHONY"/>
    <s v="ALEXANDER"/>
    <s v="Cédula"/>
    <n v="71192499"/>
    <s v="NO"/>
    <m/>
    <s v="NO"/>
    <n v="3"/>
    <m/>
    <m/>
    <s v="PROPIA, TOTALMENTE PAGADA"/>
    <m/>
    <s v="ESCRITURA PÚBLICA"/>
    <m/>
    <m/>
    <m/>
    <m/>
    <m/>
    <s v="SI"/>
    <n v="19271"/>
    <s v="SI"/>
    <m/>
    <s v="SI"/>
    <n v="8324"/>
    <s v="INODORO CONECTADO A ALCANTARILLADO"/>
    <s v="BLOQUE, LADRILLO, PIEDRA"/>
    <s v="TEJA DE BARRO, ZINC, ETERNIT (ASBESTO)"/>
    <s v="CEMENTO, GRAVILLA"/>
    <s v="SI"/>
    <s v="SI"/>
    <s v="SI"/>
    <s v="SI"/>
    <s v="SI"/>
    <s v="SI"/>
    <s v="SI"/>
    <s v="SI"/>
    <s v="SI"/>
    <s v="SI"/>
    <s v="SI"/>
    <s v="SI"/>
    <s v="SI"/>
    <s v="SI"/>
    <s v="SI"/>
    <s v="SI"/>
    <s v="SI"/>
    <s v="SI"/>
    <s v="INODORO CON TANQUE"/>
    <s v="LA CASA SE ENCUENTRA EN BUEN ESTADO, NO PAGA ALCANTARILLADO"/>
    <m/>
    <m/>
    <m/>
    <m/>
    <s v="NORMAL - BUENA"/>
    <s v="TIENE AGUA LAS 24 HORAS"/>
    <s v="SI"/>
    <s v="NO"/>
    <s v="NO"/>
    <s v="PVC"/>
    <s v="SI"/>
    <s v="SI"/>
    <s v="SI"/>
    <s v="SI"/>
    <s v="SI"/>
    <s v="OBRA GRIS"/>
    <s v="NUEVO HORIZONTE PEATONAL220141260014"/>
    <s v="OK"/>
    <s v="SI"/>
    <s v=""/>
    <s v=""/>
    <s v=""/>
    <s v=""/>
    <s v=""/>
    <s v=" "/>
    <s v=""/>
    <s v=""/>
    <s v=""/>
    <s v=""/>
    <s v=""/>
    <n v="0"/>
    <n v="0"/>
    <n v="0"/>
    <s v=""/>
    <s v=""/>
    <s v=""/>
    <s v=""/>
    <n v="0"/>
    <s v="NO"/>
    <n v="0"/>
    <x v="0"/>
    <x v="0"/>
  </r>
  <r>
    <d v="2017-08-23T00:00:00"/>
    <s v="ANTIOQUIA"/>
    <s v="Puerto Berrío"/>
    <n v="579"/>
    <n v="1039704703"/>
    <n v="3218398050"/>
    <n v="12"/>
    <x v="3"/>
    <s v="PEATONAL"/>
    <m/>
    <m/>
    <m/>
    <m/>
    <m/>
    <m/>
    <m/>
    <m/>
    <n v="220129700000"/>
    <m/>
    <m/>
    <n v="3225402063"/>
    <s v="TILANO"/>
    <m/>
    <s v="ESPERANZA "/>
    <m/>
    <s v="Cédula"/>
    <n v="21932343"/>
    <s v="F"/>
    <n v="59"/>
    <s v="NO"/>
    <s v="ECHAVARRIA"/>
    <m/>
    <s v="ANTONIO"/>
    <s v="MARIA"/>
    <s v="Cédula"/>
    <m/>
    <s v="NO"/>
    <m/>
    <s v="NO"/>
    <n v="2"/>
    <m/>
    <m/>
    <s v="EN ARRIENDO O SUBARRIENDO"/>
    <m/>
    <m/>
    <m/>
    <m/>
    <m/>
    <m/>
    <m/>
    <s v="SI"/>
    <n v="8596"/>
    <s v="SI"/>
    <m/>
    <s v="SI"/>
    <n v="8366"/>
    <s v="INODORO CONECTADO A ALCANTARILLADO"/>
    <s v="BLOQUE, LADRILLO, PIEDRA"/>
    <s v="TEJA DE BARRO, ZINC, ETERNIT (ASBESTO)"/>
    <s v="CEMENTO, GRAVILLA"/>
    <s v="SI"/>
    <s v="SI"/>
    <s v="SI"/>
    <s v="SI"/>
    <s v="SI"/>
    <s v="SI"/>
    <s v="SI"/>
    <s v="SI"/>
    <s v="SI"/>
    <s v="SI"/>
    <s v="NO"/>
    <s v="NO"/>
    <s v="SI"/>
    <s v="SI"/>
    <s v="SI"/>
    <s v="NO"/>
    <s v="NO"/>
    <s v="SI"/>
    <s v="INODORO CON TANQUE"/>
    <s v="LA VIVIENDA NO CUENTA CON LAVAMANOS,LAVADERO .LA SEÑORA NO SE SABE EL NUMERODE CEDULA DEL ESPOSO, NO PAGA ALCANTARILLADO, NO DIO EL NOMBRE DEL CONTRARO DE LA CASA NI EL VALOR DEL ARRIENDO"/>
    <m/>
    <m/>
    <m/>
    <m/>
    <s v="NORMAL - BUENA"/>
    <s v="TIENE AGUA LAS 24 HORAS"/>
    <s v="SI"/>
    <s v="NO"/>
    <s v="NO"/>
    <s v="PVC"/>
    <s v="SI"/>
    <s v="SI"/>
    <s v="NO"/>
    <s v="NO"/>
    <s v="SI"/>
    <s v="OBRA GRIS"/>
    <s v="NUEVO HORIZONTE PEATONAL220129700000"/>
    <s v="OK"/>
    <s v="SI"/>
    <n v="1"/>
    <s v=""/>
    <s v=""/>
    <s v=""/>
    <n v="5"/>
    <n v="6"/>
    <s v=""/>
    <s v=""/>
    <n v="9"/>
    <s v=""/>
    <s v=""/>
    <n v="2"/>
    <n v="3069314.919342"/>
    <n v="3069314.919342"/>
    <s v=""/>
    <s v=""/>
    <n v="0"/>
    <s v=""/>
    <n v="0"/>
    <s v="NO"/>
    <n v="0"/>
    <x v="6"/>
    <x v="1"/>
  </r>
  <r>
    <d v="2017-08-23T00:00:00"/>
    <s v="ANTIOQUIA"/>
    <s v="Puerto Berrío"/>
    <n v="579"/>
    <n v="1039704703"/>
    <n v="3218398050"/>
    <n v="13"/>
    <x v="1"/>
    <s v="PEATONAL"/>
    <m/>
    <m/>
    <m/>
    <m/>
    <m/>
    <m/>
    <m/>
    <m/>
    <n v="220440410000"/>
    <m/>
    <m/>
    <n v="3204223241"/>
    <s v="DONATO"/>
    <m/>
    <s v="ARELIS"/>
    <m/>
    <s v="Cédula"/>
    <n v="43655663"/>
    <s v="F"/>
    <n v="34"/>
    <s v="NO"/>
    <s v="ORREGO"/>
    <m/>
    <s v="ORLANDO"/>
    <m/>
    <s v="Cédula"/>
    <n v="71711537"/>
    <s v="NO"/>
    <m/>
    <s v="NO"/>
    <n v="6"/>
    <n v="3"/>
    <n v="1"/>
    <s v="EN ARRIENDO O SUBARRIENDO"/>
    <m/>
    <m/>
    <m/>
    <s v="DE PALABRA"/>
    <m/>
    <n v="9"/>
    <n v="150000"/>
    <s v="SI"/>
    <n v="23049"/>
    <s v="SI"/>
    <n v="16741"/>
    <s v="SI"/>
    <n v="9561"/>
    <s v="INODORO CONECTADO A ALCANTARILLADO"/>
    <s v="BLOQUE, LADRILLO, PIEDRA"/>
    <s v="TEJA DE BARRO, ZINC, ETERNIT (ASBESTO)"/>
    <s v="BALDOSA, VINILO, TABLETA O LADRILLO"/>
    <s v="SI"/>
    <s v="NO"/>
    <s v="SI"/>
    <s v="SI"/>
    <s v="SI"/>
    <s v="SI"/>
    <s v="SI"/>
    <s v="SI"/>
    <s v="SI"/>
    <s v="SI"/>
    <s v="SI"/>
    <s v="SI"/>
    <s v="SI"/>
    <s v="SI"/>
    <s v="SI"/>
    <s v="SI"/>
    <s v="SI"/>
    <s v="SI"/>
    <s v="INODORO CON TANQUE"/>
    <s v="LA VIVIENDA CUENTA CON TODO"/>
    <m/>
    <m/>
    <m/>
    <m/>
    <s v="NORMAL - BUENA"/>
    <s v="TIENE AGUA LAS 24 HORAS"/>
    <s v="SI"/>
    <s v="NO"/>
    <s v="NO"/>
    <s v="PVC"/>
    <s v="SI"/>
    <s v="SI"/>
    <s v="SI"/>
    <s v="SI"/>
    <s v="SI"/>
    <s v="OBRA GRIS"/>
    <s v="SAN MARTIN PEATONAL220440410000"/>
    <s v="OK"/>
    <s v="SI"/>
    <s v=""/>
    <s v=""/>
    <s v=""/>
    <s v=""/>
    <s v=""/>
    <s v=" "/>
    <s v=""/>
    <s v=""/>
    <s v=""/>
    <s v=""/>
    <s v=""/>
    <n v="0"/>
    <n v="0"/>
    <n v="0"/>
    <s v=""/>
    <s v=""/>
    <s v=""/>
    <s v=""/>
    <n v="0"/>
    <s v="NO"/>
    <n v="0"/>
    <x v="0"/>
    <x v="0"/>
  </r>
  <r>
    <d v="2017-08-23T00:00:00"/>
    <s v="ANTIOQUIA"/>
    <s v="Puerto Berrío"/>
    <n v="579"/>
    <n v="1039704703"/>
    <n v="3218398050"/>
    <n v="14"/>
    <x v="1"/>
    <s v="PEATONAL"/>
    <m/>
    <m/>
    <m/>
    <m/>
    <m/>
    <m/>
    <m/>
    <m/>
    <n v="220447400000"/>
    <m/>
    <m/>
    <n v="3105435591"/>
    <s v="RUIZ"/>
    <s v="MONRROY"/>
    <s v="OSCAR"/>
    <s v="ALBERTO"/>
    <s v="Cédula"/>
    <n v="7247713"/>
    <s v="M"/>
    <n v="55"/>
    <s v="SI"/>
    <m/>
    <m/>
    <m/>
    <m/>
    <m/>
    <m/>
    <s v="NO"/>
    <m/>
    <s v="NO"/>
    <n v="1"/>
    <m/>
    <m/>
    <s v="EN ARRIENDO O SUBARRIENDO"/>
    <m/>
    <m/>
    <m/>
    <s v="DE PALABRA"/>
    <m/>
    <n v="10"/>
    <n v="200000"/>
    <s v="SI"/>
    <n v="12666"/>
    <s v="SI"/>
    <n v="8740"/>
    <s v="SI"/>
    <n v="9561"/>
    <s v="INODORO CONECTADO A ALCANTARILLADO"/>
    <s v="BLOQUE, LADRILLO, PIEDRA"/>
    <s v="TEJA DE BARRO, ZINC, ETERNIT (ASBESTO)"/>
    <s v="CEMENTO, GRAVILLA"/>
    <s v="SI"/>
    <s v="NO"/>
    <s v="SI"/>
    <s v="SI"/>
    <s v="SI"/>
    <s v="SI"/>
    <s v="SI"/>
    <s v="SI"/>
    <s v="SI"/>
    <s v="NO"/>
    <s v="SI"/>
    <s v="NO"/>
    <s v="SI"/>
    <s v="SI"/>
    <s v="NO"/>
    <s v="SI"/>
    <s v="NO"/>
    <s v="SI"/>
    <s v="INODORO CON TANQUE"/>
    <s v="LA VIVIENDA NO CUENTA CON: LAVAMANOS, LAVADERO"/>
    <m/>
    <m/>
    <m/>
    <m/>
    <s v="NORMAL - BUENA"/>
    <s v="TIENE AGUA LAS 24 HORAS"/>
    <s v="SI"/>
    <s v="NO"/>
    <s v="NO"/>
    <s v="PVC"/>
    <s v="SI"/>
    <s v="NO"/>
    <s v="SI"/>
    <s v="NO"/>
    <s v="SI"/>
    <s v="OBRA GRIS"/>
    <s v="SAN MARTIN PEATONAL220447400000"/>
    <s v="OK"/>
    <s v="SI"/>
    <s v=""/>
    <s v=""/>
    <s v=""/>
    <n v="4"/>
    <n v="5"/>
    <n v="6"/>
    <s v=""/>
    <s v=""/>
    <s v=""/>
    <s v=""/>
    <s v=""/>
    <n v="2"/>
    <n v="1477350.4881600002"/>
    <n v="1477350.4881600002"/>
    <s v=""/>
    <s v=""/>
    <n v="0"/>
    <s v=""/>
    <n v="0"/>
    <s v="NO"/>
    <n v="0"/>
    <x v="7"/>
    <x v="1"/>
  </r>
  <r>
    <d v="2017-08-23T00:00:00"/>
    <s v="ANTIOQUIA"/>
    <s v="Puerto Berrío"/>
    <n v="579"/>
    <n v="1039704703"/>
    <n v="3218398050"/>
    <n v="15"/>
    <x v="1"/>
    <s v="PEATONAL"/>
    <m/>
    <m/>
    <m/>
    <m/>
    <m/>
    <m/>
    <m/>
    <m/>
    <n v="220406500000"/>
    <m/>
    <m/>
    <n v="3117236131"/>
    <s v="GAVIRIA"/>
    <m/>
    <s v="CONSUELO"/>
    <m/>
    <s v="Cédula"/>
    <n v="43614146"/>
    <s v="F"/>
    <n v="42"/>
    <s v="SI"/>
    <m/>
    <m/>
    <m/>
    <m/>
    <m/>
    <m/>
    <s v="SI"/>
    <m/>
    <s v="SI"/>
    <n v="5"/>
    <n v="2"/>
    <m/>
    <s v="EN ARRIENDO O SUBARRIENDO"/>
    <m/>
    <m/>
    <m/>
    <s v="DE PALABRA"/>
    <m/>
    <n v="3"/>
    <n v="180000"/>
    <s v="SI"/>
    <n v="29239"/>
    <s v="SI"/>
    <n v="20701"/>
    <s v="SI"/>
    <n v="16732"/>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LA SEÑORA NO ENCONTRO LA CARPETA DE RED UNIDOS PARA EL NUMERO DEL FOLIO"/>
    <m/>
    <m/>
    <m/>
    <m/>
    <s v="NORMAL - BUENA"/>
    <s v="TIENE AGUA LAS 24 HORAS"/>
    <s v="SI"/>
    <s v="NO"/>
    <s v="NO"/>
    <s v="PVC"/>
    <s v="SI"/>
    <s v="SI"/>
    <s v="NO"/>
    <s v="SI"/>
    <s v="SI"/>
    <s v="OBRA GRIS"/>
    <s v="SAN MARTIN PEATONAL220406500000"/>
    <s v="OK"/>
    <s v="SI"/>
    <n v="1"/>
    <s v=""/>
    <s v=""/>
    <s v=""/>
    <s v=""/>
    <n v="6"/>
    <s v=""/>
    <s v=""/>
    <n v="9"/>
    <s v=""/>
    <s v=""/>
    <n v="1"/>
    <n v="2521462.954806"/>
    <n v="2521462.954806"/>
    <s v=""/>
    <s v=""/>
    <n v="0"/>
    <s v=""/>
    <n v="0"/>
    <s v="NO"/>
    <n v="0"/>
    <x v="8"/>
    <x v="1"/>
  </r>
  <r>
    <d v="2017-08-23T00:00:00"/>
    <s v="ANTIOQUIA"/>
    <s v="Puerto Berrío"/>
    <n v="579"/>
    <n v="1039704703"/>
    <n v="3218398050"/>
    <n v="16"/>
    <x v="1"/>
    <s v="PEATONAL"/>
    <m/>
    <m/>
    <m/>
    <m/>
    <m/>
    <m/>
    <m/>
    <m/>
    <n v="220402020000"/>
    <m/>
    <m/>
    <n v="3206376827"/>
    <s v="MARULANDA"/>
    <s v="OSORIO"/>
    <s v="VILLAMIN"/>
    <m/>
    <s v="Cédula"/>
    <n v="43656023"/>
    <s v="F"/>
    <n v="34"/>
    <s v="NO"/>
    <s v="SALDARIAGA "/>
    <m/>
    <s v="JAVIER"/>
    <s v="ALONZO"/>
    <s v="Cédula"/>
    <n v="71194203"/>
    <s v="SI"/>
    <m/>
    <s v="SI"/>
    <n v="5"/>
    <n v="2"/>
    <n v="1"/>
    <s v="EN ARRIENDO O SUBARRIENDO"/>
    <m/>
    <m/>
    <m/>
    <s v="DE PALABRA"/>
    <m/>
    <n v="6"/>
    <n v="130000"/>
    <s v="SI"/>
    <n v="15427"/>
    <s v="SI"/>
    <n v="10975"/>
    <s v="SI"/>
    <n v="8407"/>
    <s v="INODORO CONECTADO A ALCANTARILLADO"/>
    <s v="BLOQUE, LADRILLO, PIEDRA"/>
    <s v="TEJA DE BARRO, ZINC, ETERNIT (ASBESTO)"/>
    <s v="CEMENTO, GRAVILLA"/>
    <s v="SI"/>
    <s v="NO"/>
    <s v="SI"/>
    <s v="SI"/>
    <s v="SI"/>
    <s v="SI"/>
    <s v="SI"/>
    <s v="SI"/>
    <s v="SI"/>
    <s v="SI"/>
    <s v="NO"/>
    <s v="NO"/>
    <s v="SI"/>
    <s v="SI"/>
    <s v="SI"/>
    <s v="NO"/>
    <s v="NO"/>
    <s v="SI"/>
    <s v="INODORO CON TANQUE"/>
    <s v="LA SEÑORA ESTA EN FAMILIA EN ACCION PERO NO ENCONTRO LA CARPETA PARA EL NUMERO DEL FOLIO"/>
    <m/>
    <m/>
    <m/>
    <m/>
    <s v="NORMAL - BUENA"/>
    <s v="TIENE AGUA LAS 24 HORAS"/>
    <s v="SI"/>
    <s v="NO"/>
    <s v="NO"/>
    <s v="PVC"/>
    <s v="SI"/>
    <s v="SI"/>
    <s v="NO"/>
    <s v="NO"/>
    <s v="SI"/>
    <s v="OBRA GRIS"/>
    <s v="SAN MARTIN PEATONAL220402020000"/>
    <s v="OK"/>
    <s v="SI"/>
    <n v="1"/>
    <s v=""/>
    <s v=""/>
    <s v=""/>
    <n v="5"/>
    <n v="6"/>
    <s v=""/>
    <s v=""/>
    <n v="9"/>
    <s v=""/>
    <s v=""/>
    <n v="2"/>
    <n v="3069314.919342"/>
    <n v="3069314.919342"/>
    <s v=""/>
    <s v=""/>
    <n v="0"/>
    <s v=""/>
    <n v="0"/>
    <s v="NO"/>
    <n v="0"/>
    <x v="6"/>
    <x v="1"/>
  </r>
  <r>
    <d v="2017-08-23T00:00:00"/>
    <s v="ANTIOQUIA"/>
    <s v="Puerto Berrío"/>
    <n v="579"/>
    <n v="1039704703"/>
    <n v="3218398050"/>
    <n v="17"/>
    <x v="1"/>
    <s v="PEATONAL"/>
    <m/>
    <m/>
    <m/>
    <m/>
    <m/>
    <m/>
    <m/>
    <m/>
    <n v="5142"/>
    <m/>
    <m/>
    <n v="3128243803"/>
    <s v="SALAS "/>
    <m/>
    <s v="MIGUEL"/>
    <m/>
    <s v="Cédula"/>
    <n v="71193045"/>
    <s v="M"/>
    <n v="30"/>
    <s v="NO"/>
    <s v="FAJARDO"/>
    <m/>
    <s v="MAYERLY"/>
    <m/>
    <m/>
    <m/>
    <s v="NO"/>
    <m/>
    <s v="NO"/>
    <n v="7"/>
    <n v="4"/>
    <n v="2"/>
    <s v="EN ARRIENDO O SUBARRIENDO"/>
    <m/>
    <m/>
    <m/>
    <s v="DE PALABRA"/>
    <m/>
    <n v="6"/>
    <n v="150000"/>
    <s v="SI"/>
    <m/>
    <s v="SI"/>
    <m/>
    <s v="SI"/>
    <m/>
    <s v="INODORO CONECTADO A ALCANTARILLADO"/>
    <s v="BLOQUE, LADRILLO, PIEDRA"/>
    <s v="TEJA DE BARRO, ZINC, ETERNIT (ASBESTO)"/>
    <s v="CEMENTO, GRAVILLA"/>
    <s v="SI"/>
    <s v="NO"/>
    <s v="SI"/>
    <s v="SI"/>
    <s v="SI"/>
    <s v="SI"/>
    <s v="SI"/>
    <s v="SI"/>
    <s v="SI"/>
    <s v="SI"/>
    <s v="NO"/>
    <s v="SI"/>
    <s v="SI"/>
    <s v="SI"/>
    <s v="SI"/>
    <s v="NO"/>
    <s v="SI"/>
    <s v="SI"/>
    <s v="INODORO CON TANQUE"/>
    <s v="LA VIVIENDA NO TIEN LAVAPLATOS. EL SEÑOR NO ME ENTREGO EL RECIBO DEL AGUA EL SEÑOR NO PRESENTA EL DOCUMENTO DE LA ESPOSA "/>
    <m/>
    <m/>
    <m/>
    <m/>
    <s v="NORMAL - BUENA"/>
    <s v="TIENE AGUA LAS 24 HORAS"/>
    <s v="SI"/>
    <s v="NO"/>
    <s v="NO"/>
    <s v="PVC"/>
    <s v="SI"/>
    <s v="SI"/>
    <s v="NO"/>
    <s v="SI"/>
    <s v="SI"/>
    <s v="OBRA GRIS"/>
    <s v="SAN MARTIN PEATONAL5142"/>
    <s v="OK"/>
    <s v="SI"/>
    <n v="1"/>
    <s v=""/>
    <s v=""/>
    <s v=""/>
    <s v=""/>
    <n v="6"/>
    <s v=""/>
    <s v=""/>
    <n v="9"/>
    <s v=""/>
    <s v=""/>
    <n v="1"/>
    <n v="2521462.954806"/>
    <n v="2521462.954806"/>
    <s v=""/>
    <s v=""/>
    <n v="0"/>
    <s v=""/>
    <n v="0"/>
    <s v="NO"/>
    <n v="0"/>
    <x v="8"/>
    <x v="1"/>
  </r>
  <r>
    <d v="2017-08-23T00:00:00"/>
    <s v="ANTIOQUIA"/>
    <s v="Puerto Berrío"/>
    <n v="579"/>
    <n v="1039704703"/>
    <n v="3218398050"/>
    <n v="18"/>
    <x v="1"/>
    <s v="PEATONAL"/>
    <m/>
    <m/>
    <m/>
    <m/>
    <m/>
    <m/>
    <m/>
    <m/>
    <n v="4592"/>
    <m/>
    <m/>
    <n v="3105902050"/>
    <s v="URREGO"/>
    <s v="VELASQUEZ "/>
    <s v="ROSAURA"/>
    <m/>
    <s v="Cédula"/>
    <n v="21428578"/>
    <s v="F"/>
    <n v="66"/>
    <s v="NO"/>
    <s v="GIRALDO "/>
    <s v="FLORES"/>
    <s v="ANTONIO "/>
    <s v="MARIA"/>
    <s v="Cédula"/>
    <n v="4411067"/>
    <s v="NO"/>
    <m/>
    <s v="NO"/>
    <n v="3"/>
    <m/>
    <m/>
    <s v="PROPIA, TOTALMENTE PAGADA"/>
    <m/>
    <s v="ESCRITURA PÚBLICA"/>
    <m/>
    <m/>
    <m/>
    <m/>
    <m/>
    <s v="SI"/>
    <m/>
    <s v="SI"/>
    <m/>
    <s v="SI"/>
    <m/>
    <s v="INODORO CONECTADO A ALCANTARILLADO"/>
    <s v="BLOQUE, LADRILLO, PIEDRA"/>
    <s v="TEJA DE BARRO, ZINC, ETERNIT (ASBESTO)"/>
    <s v="CEMENTO, GRAVILLA"/>
    <s v="SI"/>
    <s v="NO"/>
    <s v="SI"/>
    <s v="SI"/>
    <s v="SI"/>
    <s v="SI"/>
    <s v="SI"/>
    <s v="SI"/>
    <s v="SI"/>
    <s v="SI"/>
    <s v="SI"/>
    <s v="SI"/>
    <s v="SI"/>
    <s v="SI"/>
    <s v="SI"/>
    <s v="SI"/>
    <s v="SI"/>
    <s v="SI"/>
    <s v="INODORO CON TANQUE"/>
    <s v="LA VIVIENDA SE ENCUENTRA EN BUEN ESTADO. LA SEÑORA NO PRESENTA RECIBO DEL AGUA "/>
    <m/>
    <m/>
    <m/>
    <m/>
    <s v="NORMAL - BUENA"/>
    <s v="TIENE AGUA LAS 24 HORAS"/>
    <s v="SI"/>
    <s v="NO"/>
    <s v="NO"/>
    <s v="PVC"/>
    <s v="SI"/>
    <s v="SI"/>
    <s v="SI"/>
    <s v="SI"/>
    <s v="SI"/>
    <s v="OBRA GRIS"/>
    <s v="SAN MARTIN PEATONAL4592"/>
    <s v="OK"/>
    <s v="SI"/>
    <s v=""/>
    <s v=""/>
    <s v=""/>
    <s v=""/>
    <s v=""/>
    <s v=" "/>
    <s v=""/>
    <s v=""/>
    <s v=""/>
    <s v=""/>
    <s v=""/>
    <n v="0"/>
    <n v="0"/>
    <n v="0"/>
    <s v=""/>
    <s v=""/>
    <s v=""/>
    <s v=""/>
    <n v="0"/>
    <s v="NO"/>
    <n v="0"/>
    <x v="0"/>
    <x v="0"/>
  </r>
  <r>
    <d v="2017-08-23T00:00:00"/>
    <s v="ANTIOQUIA"/>
    <s v="Puerto Berrío"/>
    <n v="579"/>
    <n v="1039704703"/>
    <n v="3218398050"/>
    <n v="19"/>
    <x v="1"/>
    <s v="PEATONAL"/>
    <m/>
    <m/>
    <m/>
    <m/>
    <m/>
    <m/>
    <m/>
    <m/>
    <n v="220450740000"/>
    <m/>
    <m/>
    <n v="3209602017"/>
    <s v="SEPULVEDA"/>
    <m/>
    <s v="ANA"/>
    <s v="LUCIA"/>
    <s v="Cédula"/>
    <n v="21924271"/>
    <s v="F"/>
    <n v="80"/>
    <s v="SI"/>
    <m/>
    <m/>
    <m/>
    <m/>
    <m/>
    <m/>
    <s v="NO"/>
    <m/>
    <s v="NO"/>
    <n v="3"/>
    <m/>
    <m/>
    <s v="PROPIA, LA ESTÁN PAGANDO"/>
    <m/>
    <s v="ESCRITURA PÚBLICA"/>
    <m/>
    <m/>
    <m/>
    <m/>
    <m/>
    <s v="SI"/>
    <n v="13195"/>
    <s v="SI"/>
    <n v="9290"/>
    <s v="SI"/>
    <n v="8406"/>
    <s v="INODORO CONECTADO A ALCANTARILLADO"/>
    <s v="BLOQUE, LADRILLO, PIEDRA"/>
    <s v="TEJA DE BARRO, ZINC, ETERNIT (ASBESTO)"/>
    <s v="CEMENTO, GRAVILLA"/>
    <s v="SI"/>
    <s v="NO"/>
    <s v="SI"/>
    <s v="SI"/>
    <s v="SI"/>
    <s v="SI"/>
    <s v="SI"/>
    <s v="SI"/>
    <s v="SI"/>
    <s v="NO"/>
    <s v="NO"/>
    <s v="SI"/>
    <s v="SI"/>
    <s v="SI"/>
    <s v="NO"/>
    <s v="NO"/>
    <s v="SI"/>
    <s v="SI"/>
    <s v="INODORO CON TANQUE"/>
    <s v="LA VIVIENDA NO CUENTA CON :LAVAPLATOS Y LAVAMANOS "/>
    <m/>
    <m/>
    <m/>
    <m/>
    <s v="NORMAL - BUENA"/>
    <s v="TIENE AGUA LAS 24 HORAS"/>
    <s v="SI"/>
    <s v="NO"/>
    <s v="NO"/>
    <s v="PVC"/>
    <s v="SI"/>
    <s v="NO"/>
    <s v="NO"/>
    <s v="NO"/>
    <s v="NO"/>
    <s v="OBRA GRIS"/>
    <s v="SAN MARTIN PEATONAL220450740000"/>
    <s v="OK"/>
    <s v="SI"/>
    <n v="1"/>
    <n v="2"/>
    <s v=""/>
    <n v="4"/>
    <n v="5"/>
    <n v="6"/>
    <n v="7"/>
    <s v=""/>
    <n v="9"/>
    <s v=""/>
    <s v=""/>
    <n v="4"/>
    <n v="4265446.3730819998"/>
    <n v="4265446.3730819998"/>
    <s v=""/>
    <s v=""/>
    <n v="0"/>
    <s v=""/>
    <n v="0"/>
    <s v="NO"/>
    <n v="0"/>
    <x v="9"/>
    <x v="1"/>
  </r>
  <r>
    <d v="2017-08-23T00:00:00"/>
    <s v="ANTIOQUIA"/>
    <s v="Puerto Berrío"/>
    <n v="579"/>
    <n v="1039704703"/>
    <n v="3218398050"/>
    <n v="20"/>
    <x v="4"/>
    <s v="PEATONAL"/>
    <m/>
    <m/>
    <m/>
    <m/>
    <m/>
    <m/>
    <m/>
    <m/>
    <n v="45113"/>
    <m/>
    <m/>
    <n v="3118398010"/>
    <s v="MUÑOZ"/>
    <s v="BEDOYA"/>
    <s v="AURA"/>
    <s v="ROSA"/>
    <s v="Cédula"/>
    <n v="21206388"/>
    <s v="F"/>
    <n v="81"/>
    <s v="SI"/>
    <m/>
    <m/>
    <m/>
    <m/>
    <m/>
    <m/>
    <s v="NO"/>
    <m/>
    <s v="NO"/>
    <n v="4"/>
    <n v="2"/>
    <n v="1"/>
    <s v="PROPIA, TOTALMENTE PAGADA"/>
    <m/>
    <s v="ESCRITURA PÚBLICA"/>
    <m/>
    <m/>
    <m/>
    <m/>
    <m/>
    <s v="SI"/>
    <m/>
    <s v="SI"/>
    <m/>
    <s v="SI"/>
    <m/>
    <s v="INODORO CONECTADO A ALCANTARILLADO"/>
    <s v="BLOQUE, LADRILLO, PIEDRA"/>
    <s v="TEJA DE BARRO, ZINC, ETERNIT (ASBESTO)"/>
    <s v="CEMENTO, GRAVILLA"/>
    <s v="SI"/>
    <s v="NO"/>
    <s v="SI"/>
    <s v="SI"/>
    <s v="SI"/>
    <s v="SI"/>
    <s v="SI"/>
    <s v="SI"/>
    <s v="SI"/>
    <s v="SI"/>
    <s v="SI"/>
    <s v="SI"/>
    <s v="SI"/>
    <s v="SI"/>
    <s v="SI"/>
    <s v="SI"/>
    <s v="SI"/>
    <s v="SI"/>
    <s v="INODORO CON TANQUE"/>
    <s v="LA VIVIENDA SE ENCUENTRA EN BUEN ESTADO. LA SEÑORA NO ME PRESENTO EL RECOBO DEL AGUA "/>
    <m/>
    <m/>
    <m/>
    <m/>
    <s v="NORMAL - BUENA"/>
    <s v="TIENE AGUA LAS 24 HORAS"/>
    <s v="SI"/>
    <s v="NO"/>
    <s v="NO"/>
    <s v="PVC"/>
    <s v="SI"/>
    <s v="SI"/>
    <s v="SI"/>
    <s v="SI"/>
    <s v="SI"/>
    <s v="OBRA NEGRA"/>
    <s v="PATIO BONITOPEATONAL45113"/>
    <s v="OK"/>
    <s v="SI"/>
    <s v=""/>
    <s v=""/>
    <s v=""/>
    <s v=""/>
    <s v=""/>
    <s v=" "/>
    <s v=""/>
    <s v=""/>
    <s v=""/>
    <s v=""/>
    <s v=""/>
    <n v="0"/>
    <n v="0"/>
    <n v="0"/>
    <s v=""/>
    <s v=""/>
    <s v=""/>
    <s v=""/>
    <n v="0"/>
    <s v="NO"/>
    <n v="0"/>
    <x v="0"/>
    <x v="0"/>
  </r>
  <r>
    <d v="2017-08-23T00:00:00"/>
    <s v="ANTIOQUIA"/>
    <s v="Puerto Berrío"/>
    <n v="579"/>
    <n v="1039704703"/>
    <n v="3218398050"/>
    <n v="21"/>
    <x v="1"/>
    <s v="PEATONAL"/>
    <m/>
    <m/>
    <m/>
    <m/>
    <m/>
    <m/>
    <m/>
    <m/>
    <n v="220404900000"/>
    <m/>
    <m/>
    <n v="3136988894"/>
    <s v="MOLINA"/>
    <s v="OSORIO"/>
    <s v="LUZ"/>
    <s v="MARINA"/>
    <s v="Cédula"/>
    <n v="21929017"/>
    <s v="F"/>
    <n v="65"/>
    <s v="NO"/>
    <s v="VILLA"/>
    <m/>
    <s v="GABRIEL"/>
    <s v="ANTONIO"/>
    <s v="Cédula"/>
    <n v="3501063"/>
    <s v="NO"/>
    <m/>
    <s v="NO"/>
    <n v="2"/>
    <m/>
    <m/>
    <s v="PROPIA, TOTALMENTE PAGADA"/>
    <m/>
    <s v="ESCRITURA PÚBLICA"/>
    <m/>
    <m/>
    <m/>
    <m/>
    <m/>
    <s v="SI"/>
    <n v="11608"/>
    <s v="SI"/>
    <n v="8071"/>
    <s v="SI"/>
    <n v="8366"/>
    <s v="INODORO CONECTADO A ALCANTARILLADO"/>
    <s v="BLOQUE, LADRILLO, PIEDRA"/>
    <s v="TEJA DE BARRO, ZINC, ETERNIT (ASBESTO)"/>
    <s v="BALDOSA, VINILO, TABLETA O LADRILLO"/>
    <s v="SI"/>
    <s v="NO"/>
    <s v="SI"/>
    <s v="SI"/>
    <s v="SI"/>
    <s v="SI"/>
    <s v="SI"/>
    <s v="SI"/>
    <s v="SI"/>
    <s v="SI"/>
    <s v="NO"/>
    <s v="SI"/>
    <s v="SI"/>
    <s v="SI"/>
    <s v="SI"/>
    <s v="NO"/>
    <s v="SI"/>
    <s v="SI"/>
    <s v="INODORO CON TANQUE"/>
    <s v="LA VIVIENDA NO CUENTA CON LAVAMANOS "/>
    <m/>
    <m/>
    <m/>
    <m/>
    <s v="NORMAL - BUENA"/>
    <s v="TIENE AGUA LAS 24 HORAS"/>
    <s v="SI"/>
    <s v="NO"/>
    <s v="NO"/>
    <s v="PVC"/>
    <s v="SI"/>
    <s v="SI"/>
    <s v="NO"/>
    <s v="SI"/>
    <s v="SI"/>
    <s v="OBRA GRIS"/>
    <s v="SAN MARTIN PEATONAL220404900000"/>
    <s v="OK"/>
    <s v="SI"/>
    <n v="1"/>
    <s v=""/>
    <s v=""/>
    <s v=""/>
    <s v=""/>
    <n v="6"/>
    <s v=""/>
    <s v=""/>
    <n v="9"/>
    <s v=""/>
    <s v=""/>
    <n v="1"/>
    <n v="2521462.954806"/>
    <n v="2521462.954806"/>
    <s v=""/>
    <s v=""/>
    <n v="0"/>
    <s v=""/>
    <n v="0"/>
    <s v="NO"/>
    <n v="0"/>
    <x v="8"/>
    <x v="1"/>
  </r>
  <r>
    <d v="2017-08-23T00:00:00"/>
    <s v="ANTIOQUIA"/>
    <s v="Puerto Berrío"/>
    <n v="579"/>
    <n v="1039704703"/>
    <n v="3218398050"/>
    <n v="22"/>
    <x v="2"/>
    <s v="CARRERA"/>
    <n v="15"/>
    <m/>
    <m/>
    <m/>
    <m/>
    <n v="52"/>
    <s v="B"/>
    <m/>
    <m/>
    <m/>
    <m/>
    <n v="3109216090"/>
    <s v="RIOS "/>
    <m/>
    <s v="JOHN"/>
    <s v="FREDY"/>
    <s v="Cédula"/>
    <n v="71191781"/>
    <s v="M"/>
    <n v="40"/>
    <s v="NO"/>
    <s v="VALENCIA"/>
    <s v="ARIAS"/>
    <s v="LEIDY "/>
    <s v="JOHANA"/>
    <s v="Cédula"/>
    <n v="1039687803"/>
    <s v="NO"/>
    <m/>
    <s v="NO"/>
    <n v="4"/>
    <n v="2"/>
    <m/>
    <s v="PROPIA, LA ESTÁN PAGANDO"/>
    <m/>
    <s v="CERTIFICADO DE COMPRAVENTA"/>
    <m/>
    <m/>
    <m/>
    <m/>
    <m/>
    <s v="SI"/>
    <n v="20019"/>
    <s v="SI"/>
    <n v="14556"/>
    <s v="SI"/>
    <n v="8324"/>
    <s v="INODORO CONECTADO A ALCANTARILLADO"/>
    <s v="BLOQUE, LADRILLO, PIEDRA"/>
    <s v="TEJA DE BARRO, ZINC, ETERNIT (ASBESTO)"/>
    <s v="BALDOSA, VINILO, TABLETA O LADRILLO"/>
    <s v="SI"/>
    <s v="SI"/>
    <s v="SI"/>
    <s v="SI"/>
    <s v="SI"/>
    <s v="SI"/>
    <s v="SI"/>
    <s v="SI"/>
    <s v="SI"/>
    <s v="SI"/>
    <s v="SI"/>
    <s v="SI"/>
    <s v="SI"/>
    <s v="SI"/>
    <s v="SI"/>
    <s v="SI"/>
    <s v="SI"/>
    <s v="SI"/>
    <s v="INODORO CON TANQUE"/>
    <s v="LA CASA ESTA EN BUEN ESTADO"/>
    <m/>
    <m/>
    <m/>
    <m/>
    <s v="NORMAL - BUENA"/>
    <s v="TIENE AGUA LAS 24 HORAS"/>
    <s v="SI"/>
    <s v="NO"/>
    <s v="NO"/>
    <s v="PVC"/>
    <s v="SI"/>
    <s v="SI"/>
    <s v="SI"/>
    <s v="SI"/>
    <s v="SI"/>
    <s v="OBRA GRIS"/>
    <s v="NUEVO MILENIOCARRERA1552B"/>
    <s v="OK"/>
    <s v="SI"/>
    <s v=""/>
    <s v=""/>
    <s v=""/>
    <s v=""/>
    <s v=""/>
    <s v=" "/>
    <s v=""/>
    <s v=""/>
    <s v=""/>
    <s v=""/>
    <s v=""/>
    <n v="0"/>
    <n v="0"/>
    <n v="0"/>
    <s v=""/>
    <s v=""/>
    <s v=""/>
    <s v=""/>
    <n v="0"/>
    <s v="NO"/>
    <n v="0"/>
    <x v="0"/>
    <x v="0"/>
  </r>
  <r>
    <d v="2017-08-23T00:00:00"/>
    <s v="ANTIOQUIA"/>
    <s v="Puerto Berrío"/>
    <n v="579"/>
    <n v="1039704703"/>
    <n v="3218398050"/>
    <n v="23"/>
    <x v="2"/>
    <s v="PEATONAL"/>
    <m/>
    <m/>
    <m/>
    <m/>
    <m/>
    <m/>
    <m/>
    <m/>
    <n v="220583140044"/>
    <m/>
    <m/>
    <n v="3009001020"/>
    <s v="ANGARITA"/>
    <s v="DE ECHAVARRIA "/>
    <s v="FLORINDA"/>
    <m/>
    <s v="Cédula"/>
    <n v="21914746"/>
    <s v="F"/>
    <n v="87"/>
    <s v="SI"/>
    <m/>
    <m/>
    <m/>
    <m/>
    <m/>
    <m/>
    <s v="NO"/>
    <m/>
    <s v="SI"/>
    <n v="3"/>
    <m/>
    <m/>
    <s v="PROPIA, TOTALMENTE PAGADA"/>
    <m/>
    <s v="OTRO"/>
    <m/>
    <m/>
    <m/>
    <m/>
    <m/>
    <s v="SI"/>
    <n v="10842"/>
    <s v="SI"/>
    <n v="7538"/>
    <s v="SI"/>
    <n v="8069"/>
    <s v="INODORO CONECTADO A ALCANTARILLADO"/>
    <s v="BLOQUE, LADRILLO, PIEDRA"/>
    <s v="TEJA DE BARRO, ZINC, ETERNIT (ASBESTO)"/>
    <s v="CEMENTO, GRAVILLA"/>
    <s v="SI"/>
    <s v="SI"/>
    <s v="SI"/>
    <s v="SI"/>
    <s v="SI"/>
    <s v="SI"/>
    <s v="SI"/>
    <s v="SI"/>
    <s v="SI"/>
    <s v="SI"/>
    <s v="NO"/>
    <s v="NO"/>
    <s v="SI"/>
    <s v="SI"/>
    <s v="SI"/>
    <s v="NO"/>
    <s v="NO"/>
    <s v="SI"/>
    <s v="INODORO CON TANQUE"/>
    <s v="NO TIENE LAVADERO, NO TIENE LAVAPLATOS. LA SEÑORA NO FIRMA"/>
    <m/>
    <m/>
    <m/>
    <m/>
    <s v="NORMAL - BUENA"/>
    <s v="TIENE AGUA LAS 24 HORAS"/>
    <s v="SI"/>
    <s v="NO"/>
    <s v="NO"/>
    <s v="PVC"/>
    <s v="SI"/>
    <s v="SI"/>
    <s v="NO"/>
    <s v="NO"/>
    <s v="SI"/>
    <s v="OBRA GRIS"/>
    <s v="NUEVO MILENIOPEATONAL220583140044"/>
    <s v="OK"/>
    <s v="SI"/>
    <n v="1"/>
    <s v=""/>
    <s v=""/>
    <s v=""/>
    <n v="5"/>
    <n v="6"/>
    <s v=""/>
    <s v=""/>
    <n v="9"/>
    <s v=""/>
    <s v=""/>
    <n v="2"/>
    <n v="3069314.919342"/>
    <n v="3069314.919342"/>
    <s v=""/>
    <s v=""/>
    <n v="0"/>
    <s v=""/>
    <n v="0"/>
    <s v="NO"/>
    <n v="0"/>
    <x v="6"/>
    <x v="1"/>
  </r>
  <r>
    <d v="2017-08-23T00:00:00"/>
    <s v="ANTIOQUIA"/>
    <s v="Puerto Berrío"/>
    <n v="579"/>
    <n v="1039704703"/>
    <n v="3218398050"/>
    <n v="24"/>
    <x v="2"/>
    <s v="PEATONAL"/>
    <m/>
    <m/>
    <m/>
    <m/>
    <m/>
    <m/>
    <m/>
    <m/>
    <n v="220583160004"/>
    <m/>
    <m/>
    <n v="3103568480"/>
    <s v="SANCHEZ"/>
    <s v="DIAZ"/>
    <s v="LUZ"/>
    <s v="MARY"/>
    <s v="Cédula"/>
    <n v="43649824"/>
    <s v="F"/>
    <n v="49"/>
    <s v="NO"/>
    <s v="RODRIGUEZ"/>
    <s v="QUICENO"/>
    <s v="JORGE"/>
    <s v="HERNAN"/>
    <s v="Cédula"/>
    <n v="71187707"/>
    <s v="SI"/>
    <n v="1683838"/>
    <s v="NO"/>
    <n v="5"/>
    <n v="2"/>
    <m/>
    <s v="PROPIA, TOTALMENTE PAGADA"/>
    <m/>
    <s v="CERTIFICADO DE COMPRAVENTA"/>
    <m/>
    <m/>
    <m/>
    <m/>
    <m/>
    <s v="SI"/>
    <n v="24013"/>
    <s v="SI"/>
    <n v="16753"/>
    <s v="SI"/>
    <n v="16776"/>
    <s v="INODORO CONECTADO A ALCANTARILLADO"/>
    <s v="BLOQUE, LADRILLO, PIEDRA"/>
    <s v="TEJA DE BARRO, ZINC, ETERNIT (ASBESTO)"/>
    <s v="CEMENTO, GRAVILLA"/>
    <s v="SI"/>
    <s v="NO"/>
    <s v="SI"/>
    <s v="SI"/>
    <s v="SI"/>
    <s v="SI"/>
    <s v="SI"/>
    <s v="SI"/>
    <s v="SI"/>
    <s v="SI"/>
    <s v="NO"/>
    <s v="NO"/>
    <s v="SI"/>
    <s v="SI"/>
    <s v="SI"/>
    <s v="NO"/>
    <s v="NO"/>
    <s v="SI"/>
    <s v="INODORO CON TANQUE"/>
    <s v="LA CASA SE ENCUENTRA EN BUEN ESTADO "/>
    <m/>
    <m/>
    <m/>
    <m/>
    <s v="NORMAL - BUENA"/>
    <s v="TIENE AGUA LAS 24 HORAS"/>
    <s v="SI"/>
    <s v="NO"/>
    <s v="NO"/>
    <s v="PVC"/>
    <s v="SI"/>
    <s v="SI"/>
    <s v="SI"/>
    <s v="SI"/>
    <s v="SI"/>
    <s v="OBRA GRIS"/>
    <s v="NUEVO MILENIOPEATONAL220583160004"/>
    <s v="OK"/>
    <s v="SI"/>
    <n v="1"/>
    <s v=""/>
    <s v=""/>
    <s v=""/>
    <n v="5"/>
    <n v="6"/>
    <s v=""/>
    <s v=""/>
    <n v="9"/>
    <s v=""/>
    <s v=""/>
    <n v="2"/>
    <n v="3069314.919342"/>
    <n v="3069314.919342"/>
    <s v=""/>
    <s v=""/>
    <n v="0"/>
    <s v=""/>
    <n v="0"/>
    <s v="NO"/>
    <n v="0"/>
    <x v="6"/>
    <x v="1"/>
  </r>
  <r>
    <d v="2017-08-23T00:00:00"/>
    <s v="ANTIOQUIA"/>
    <s v="Puerto Berrío"/>
    <n v="579"/>
    <n v="1039704703"/>
    <n v="3218398050"/>
    <n v="25"/>
    <x v="4"/>
    <s v="PEATONAL"/>
    <m/>
    <m/>
    <m/>
    <m/>
    <m/>
    <m/>
    <m/>
    <m/>
    <n v="220459480000"/>
    <m/>
    <m/>
    <n v="3209202233"/>
    <s v="LOAIZA"/>
    <s v="SUAREZ"/>
    <s v="ANA "/>
    <s v="MILENA"/>
    <s v="Cédula"/>
    <n v="1020434088"/>
    <s v="F"/>
    <n v="27"/>
    <s v="NO"/>
    <s v="PRADO"/>
    <s v="ORTEGA"/>
    <s v="DUBAN"/>
    <s v="EDUARDO"/>
    <s v="Cédula"/>
    <n v="71188314"/>
    <s v="NO"/>
    <m/>
    <s v="NO"/>
    <n v="3"/>
    <n v="1"/>
    <m/>
    <s v="EN ARRIENDO O SUBARRIENDO"/>
    <m/>
    <m/>
    <m/>
    <s v="DE PALABRA"/>
    <m/>
    <n v="6"/>
    <n v="200000"/>
    <s v="SI"/>
    <n v="13044"/>
    <s v="SI"/>
    <n v="9182"/>
    <s v="SI"/>
    <n v="8324"/>
    <s v="INODORO CONECTADO A ALCANTARILLADO"/>
    <s v="BLOQUE, LADRILLO, PIEDRA"/>
    <s v="BLOQUE, PIEDRA, MADERA PULIDA"/>
    <s v="CEMENTO, GRAVILLA"/>
    <s v="SI"/>
    <s v="SI"/>
    <s v="SI"/>
    <s v="SI"/>
    <s v="SI"/>
    <s v="SI"/>
    <s v="SI"/>
    <s v="SI"/>
    <s v="SI"/>
    <s v="SI"/>
    <s v="SI"/>
    <s v="NO"/>
    <s v="SI"/>
    <s v="SI"/>
    <s v="SI"/>
    <s v="SI"/>
    <s v="NO"/>
    <s v="SI"/>
    <s v="INODORO CON TANQUE"/>
    <s v="LA VIVIENDA NO CUENTA CON LAVADERO"/>
    <m/>
    <m/>
    <m/>
    <m/>
    <s v="NORMAL - BUENA"/>
    <s v="TIENE AGUA LAS 24 HORAS"/>
    <s v="SI"/>
    <s v="NO"/>
    <s v="NO"/>
    <s v="PVC"/>
    <s v="SI"/>
    <s v="SI"/>
    <s v="SI"/>
    <s v="NO"/>
    <s v="SI"/>
    <s v="OBRA GRIS"/>
    <s v="PATIO BONITOPEATONAL220459480000"/>
    <s v="OK"/>
    <s v="SI"/>
    <s v=""/>
    <s v=""/>
    <s v=""/>
    <s v=""/>
    <n v="5"/>
    <n v="6"/>
    <s v=""/>
    <s v=""/>
    <s v=""/>
    <s v=""/>
    <s v=""/>
    <n v="1"/>
    <n v="844096.41025200009"/>
    <n v="844096.41025200009"/>
    <s v=""/>
    <s v=""/>
    <n v="0"/>
    <s v=""/>
    <n v="0"/>
    <s v="NO"/>
    <n v="0"/>
    <x v="4"/>
    <x v="1"/>
  </r>
  <r>
    <d v="2017-08-23T00:00:00"/>
    <s v="ANTIOQUIA"/>
    <s v="Puerto Berrío"/>
    <n v="579"/>
    <n v="1039704703"/>
    <n v="3218398050"/>
    <n v="26"/>
    <x v="2"/>
    <s v="PEATONAL"/>
    <m/>
    <m/>
    <m/>
    <m/>
    <m/>
    <m/>
    <m/>
    <m/>
    <n v="220548690072"/>
    <m/>
    <m/>
    <n v="3172116227"/>
    <s v="GAÑAN"/>
    <s v="ZEA"/>
    <s v="REINSON"/>
    <s v="ESNEIDER"/>
    <s v="Cédula"/>
    <n v="71194937"/>
    <s v="M"/>
    <n v="32"/>
    <s v="NO"/>
    <s v="GIL"/>
    <s v="GUSMAN"/>
    <s v="ANA"/>
    <s v="SORELLY"/>
    <s v="Cédula"/>
    <n v="33625483"/>
    <s v="NO"/>
    <m/>
    <s v="NO"/>
    <n v="4"/>
    <n v="2"/>
    <m/>
    <s v="PROPIA, TOTALMENTE PAGADA"/>
    <m/>
    <s v="CERTIFICADO DE COMPRAVENTA"/>
    <m/>
    <m/>
    <m/>
    <m/>
    <m/>
    <s v="SI"/>
    <n v="26985"/>
    <s v="SI"/>
    <n v="19046"/>
    <s v="SI"/>
    <n v="16732"/>
    <s v="INODORO CONECTADO A ALCANTARILLADO"/>
    <s v="BLOQUE, LADRILLO, PIEDRA"/>
    <s v="TEJA DE BARRO, ZINC, ETERNIT (ASBESTO)"/>
    <s v="CEMENTO, GRAVILLA"/>
    <s v="SI"/>
    <s v="NO"/>
    <s v="SI"/>
    <s v="SI"/>
    <s v="SI"/>
    <s v="SI"/>
    <s v="SI"/>
    <s v="SI"/>
    <s v="SI"/>
    <s v="SI"/>
    <s v="NO"/>
    <s v="SI"/>
    <s v="SI"/>
    <s v="SI"/>
    <s v="SI"/>
    <s v="NO"/>
    <s v="SI"/>
    <s v="SI"/>
    <s v="INODORO CON TANQUE"/>
    <s v="LA CASA NO CUENTA LAVAMANOS Y LA VIVIENDA NO CUENTA CON RED UNIDOS"/>
    <m/>
    <m/>
    <m/>
    <m/>
    <s v="NORMAL - BUENA"/>
    <s v="TIENE AGUA LAS 24 HORAS"/>
    <s v="SI"/>
    <s v="NO"/>
    <s v="NO"/>
    <s v="PVC"/>
    <s v="SI"/>
    <s v="SI"/>
    <s v="NO"/>
    <s v="SI"/>
    <s v="SI"/>
    <s v="OBRA GRIS"/>
    <s v="NUEVO MILENIOPEATONAL220548690072"/>
    <s v="OK"/>
    <s v="SI"/>
    <n v="1"/>
    <s v=""/>
    <s v=""/>
    <s v=""/>
    <s v=""/>
    <n v="6"/>
    <s v=""/>
    <s v=""/>
    <n v="9"/>
    <s v=""/>
    <s v=""/>
    <n v="1"/>
    <n v="2521462.954806"/>
    <n v="2521462.954806"/>
    <s v=""/>
    <s v=""/>
    <n v="0"/>
    <s v=""/>
    <n v="0"/>
    <s v="NO"/>
    <n v="0"/>
    <x v="8"/>
    <x v="1"/>
  </r>
  <r>
    <d v="2017-08-23T00:00:00"/>
    <s v="ANTIOQUIA"/>
    <s v="Puerto Berrío"/>
    <n v="579"/>
    <n v="1039704703"/>
    <n v="3218398050"/>
    <n v="27"/>
    <x v="4"/>
    <s v="PEATONAL"/>
    <m/>
    <m/>
    <m/>
    <m/>
    <m/>
    <m/>
    <m/>
    <m/>
    <n v="220459400000"/>
    <m/>
    <m/>
    <n v="3128182870"/>
    <s v="CORDOBA"/>
    <s v="DE MORENO"/>
    <s v="CRUZ"/>
    <s v="DEL CARMEN"/>
    <s v="Cédula"/>
    <n v="26303753"/>
    <s v="F"/>
    <n v="72"/>
    <s v="SI"/>
    <m/>
    <m/>
    <m/>
    <m/>
    <m/>
    <m/>
    <s v="NO"/>
    <m/>
    <s v="NO"/>
    <n v="1"/>
    <m/>
    <m/>
    <s v="PROPIA, TOTALMENTE PAGADA"/>
    <m/>
    <s v="ESCRITURA PÚBLICA"/>
    <m/>
    <m/>
    <m/>
    <m/>
    <m/>
    <s v="SI"/>
    <n v="13792"/>
    <s v="SI"/>
    <n v="9757"/>
    <s v="SI"/>
    <n v="8324"/>
    <s v="INODORO CONECTADO A ALCANTARILLADO"/>
    <s v="MADERA PULIDA"/>
    <s v="TEJA DE BARRO, ZINC, ETERNIT (ASBESTO)"/>
    <s v="CEMENTO, GRAVILLA"/>
    <s v="SI"/>
    <s v="SI"/>
    <s v="SI"/>
    <s v="SI"/>
    <s v="SI"/>
    <s v="SI"/>
    <s v="SI"/>
    <s v="SI"/>
    <s v="SI"/>
    <s v="NO"/>
    <s v="NO"/>
    <s v="SI"/>
    <s v="SI"/>
    <s v="SI"/>
    <s v="NO"/>
    <s v="NO"/>
    <s v="SI"/>
    <s v="SI"/>
    <s v="INODORO CON TANQUE"/>
    <s v="NO TIENE LAVAPLATOS, NO TIENE LAVAMANOS. NO FIRMA LA JEFA DEL HOGAR"/>
    <m/>
    <m/>
    <m/>
    <m/>
    <s v="NORMAL - BUENA"/>
    <s v="TIENE AGUA LAS 24 HORAS"/>
    <s v="SI"/>
    <s v="NO"/>
    <s v="NO"/>
    <s v="PVC"/>
    <s v="SI"/>
    <s v="NO"/>
    <s v="NO"/>
    <s v="SI"/>
    <s v="SI"/>
    <s v="OBRA GRIS"/>
    <s v="PATIO BONITOPEATONAL220459400000"/>
    <s v="OK"/>
    <s v="SI"/>
    <n v="1"/>
    <s v=""/>
    <s v=""/>
    <n v="4"/>
    <s v=""/>
    <n v="6"/>
    <s v=""/>
    <s v=""/>
    <n v="9"/>
    <s v=""/>
    <s v=""/>
    <n v="2"/>
    <n v="3154717.032714"/>
    <n v="3154717.032714"/>
    <s v=""/>
    <s v=""/>
    <n v="0"/>
    <s v=""/>
    <n v="0"/>
    <s v="NO"/>
    <n v="0"/>
    <x v="1"/>
    <x v="1"/>
  </r>
  <r>
    <d v="2017-08-23T00:00:00"/>
    <s v="ANTIOQUIA"/>
    <s v="Puerto Berrío"/>
    <n v="579"/>
    <n v="1039704703"/>
    <n v="3218398050"/>
    <n v="28"/>
    <x v="4"/>
    <s v="PEATONAL"/>
    <m/>
    <m/>
    <m/>
    <m/>
    <m/>
    <m/>
    <m/>
    <m/>
    <n v="220458600000"/>
    <m/>
    <m/>
    <n v="3207669367"/>
    <s v="TABARES"/>
    <s v="ECHEVERRI"/>
    <s v="MARIA"/>
    <s v="DEL CARMEN"/>
    <s v="Cédula"/>
    <n v="43651220"/>
    <s v="F"/>
    <n v="45"/>
    <s v="SI"/>
    <m/>
    <m/>
    <m/>
    <m/>
    <m/>
    <m/>
    <s v="NO"/>
    <m/>
    <s v="NO"/>
    <n v="3"/>
    <n v="1"/>
    <m/>
    <s v="EN ARRIENDO O SUBARRIENDO"/>
    <m/>
    <m/>
    <m/>
    <s v="DE PALABRA"/>
    <n v="3"/>
    <m/>
    <n v="150000"/>
    <s v="SI"/>
    <n v="10055"/>
    <s v="SI"/>
    <n v="6878"/>
    <s v="SI"/>
    <n v="8324"/>
    <s v="INODORO CONECTADO A ALCANTARILLADO"/>
    <s v="BLOQUE, LADRILLO, PIEDRA"/>
    <s v="TEJA DE BARRO, ZINC, ETERNIT (ASBESTO)"/>
    <s v="CEMENTO, GRAVILLA"/>
    <s v="SI"/>
    <s v="SI"/>
    <s v="SI"/>
    <s v="SI"/>
    <s v="SI"/>
    <s v="SI"/>
    <s v="SI"/>
    <s v="SI"/>
    <s v="SI"/>
    <s v="SI"/>
    <s v="NO"/>
    <s v="SI"/>
    <s v="SI"/>
    <s v="SI"/>
    <s v="SI"/>
    <s v="NO"/>
    <s v="SI"/>
    <s v="SI"/>
    <s v="INODORO CON TANQUE"/>
    <s v="LA VIVIENDA NO CUENTA CON LAVAMANOS, EL BAÑO NO CUENTA CON PUERTA"/>
    <m/>
    <m/>
    <m/>
    <m/>
    <s v="NORMAL - BUENA"/>
    <s v="TIENE AGUA LAS 24 HORAS"/>
    <s v="SI"/>
    <s v="NO"/>
    <s v="NO"/>
    <s v="PVC"/>
    <s v="SI"/>
    <s v="SI"/>
    <s v="NO"/>
    <s v="SI"/>
    <s v="SI"/>
    <s v="OBRA GRIS"/>
    <s v="PATIO BONITOPEATONAL220458600000"/>
    <s v="OK"/>
    <s v="SI"/>
    <n v="1"/>
    <s v=""/>
    <s v=""/>
    <s v=""/>
    <s v=""/>
    <n v="6"/>
    <s v=""/>
    <s v=""/>
    <n v="9"/>
    <s v=""/>
    <s v=""/>
    <n v="1"/>
    <n v="2521462.954806"/>
    <n v="2521462.954806"/>
    <s v=""/>
    <s v=""/>
    <n v="0"/>
    <s v=""/>
    <n v="0"/>
    <s v="NO"/>
    <n v="0"/>
    <x v="8"/>
    <x v="1"/>
  </r>
  <r>
    <d v="2017-08-23T00:00:00"/>
    <s v="ANTIOQUIA"/>
    <s v="Puerto Berrío"/>
    <n v="579"/>
    <n v="1039704703"/>
    <n v="3218398050"/>
    <n v="29"/>
    <x v="4"/>
    <s v="PEATONAL"/>
    <m/>
    <m/>
    <m/>
    <m/>
    <m/>
    <m/>
    <m/>
    <m/>
    <n v="22045852000"/>
    <m/>
    <m/>
    <n v="3216059227"/>
    <s v="SERNA"/>
    <m/>
    <s v="MARIA"/>
    <s v="ALPIDIA"/>
    <s v="Cédula"/>
    <n v="1039682798"/>
    <s v="F"/>
    <n v="29"/>
    <s v="SI"/>
    <m/>
    <m/>
    <m/>
    <m/>
    <m/>
    <m/>
    <s v="NO"/>
    <m/>
    <s v="NO"/>
    <n v="4"/>
    <n v="2"/>
    <n v="1"/>
    <s v="PROPIA, TOTALMENTE PAGADA"/>
    <m/>
    <s v="CERTIFICADO DE COMPRAVENTA"/>
    <m/>
    <m/>
    <m/>
    <m/>
    <m/>
    <s v="SI"/>
    <n v="7167"/>
    <s v="SI"/>
    <n v="4648"/>
    <s v="SI"/>
    <n v="80366"/>
    <s v="INODORO CONECTADO A ALCANTARILLADO"/>
    <s v="BLOQUE, LADRILLO, PIEDRA"/>
    <s v="TEJA DE BARRO, ZINC, ETERNIT (ASBESTO)"/>
    <s v="CEMENTO, GRAVILLA"/>
    <s v="SI"/>
    <s v="SI"/>
    <s v="SI"/>
    <s v="SI"/>
    <s v="SI"/>
    <s v="SI"/>
    <s v="SI"/>
    <s v="SI"/>
    <s v="SI"/>
    <s v="SI"/>
    <s v="SI"/>
    <s v="NO"/>
    <s v="SI"/>
    <s v="SI"/>
    <s v="SI"/>
    <s v="SI"/>
    <s v="NO"/>
    <s v="SI"/>
    <s v="INODORO CON TANQUE"/>
    <s v="LA VIVIENDA NO CUENTA CON LAVADERO Y EL BAÑO NO TIENE PUERTA"/>
    <m/>
    <m/>
    <m/>
    <m/>
    <s v="NORMAL - BUENA"/>
    <s v="TIENE AGUA LAS 24 HORAS"/>
    <s v="SI"/>
    <s v="NO"/>
    <s v="NO"/>
    <s v="PVC"/>
    <s v="SI"/>
    <s v="SI"/>
    <s v="SI"/>
    <s v="NO"/>
    <s v="SI"/>
    <s v="OBRA GRIS"/>
    <s v="PATIO BONITOPEATONAL22045852000"/>
    <s v="OK"/>
    <s v="SI"/>
    <s v=""/>
    <s v=""/>
    <s v=""/>
    <s v=""/>
    <n v="5"/>
    <n v="6"/>
    <s v=""/>
    <s v=""/>
    <s v=""/>
    <s v=""/>
    <s v=""/>
    <n v="1"/>
    <n v="844096.41025200009"/>
    <n v="844096.41025200009"/>
    <s v=""/>
    <s v=""/>
    <n v="0"/>
    <s v=""/>
    <n v="0"/>
    <s v="NO"/>
    <n v="0"/>
    <x v="4"/>
    <x v="1"/>
  </r>
  <r>
    <d v="2017-08-23T00:00:00"/>
    <s v="ANTIOQUIA"/>
    <s v="Puerto Berrío"/>
    <n v="579"/>
    <n v="1039704703"/>
    <n v="3218398050"/>
    <n v="30"/>
    <x v="2"/>
    <s v="PEATONAL"/>
    <m/>
    <m/>
    <m/>
    <m/>
    <m/>
    <m/>
    <m/>
    <m/>
    <n v="2205270017"/>
    <m/>
    <m/>
    <n v="3219270927"/>
    <s v="RINCON"/>
    <s v="CORREA"/>
    <s v="NELLY"/>
    <s v="DEL SOCORRO"/>
    <s v="Cédula"/>
    <n v="43653481"/>
    <s v="F"/>
    <n v="42"/>
    <s v="SI"/>
    <m/>
    <m/>
    <m/>
    <m/>
    <m/>
    <m/>
    <s v="NO"/>
    <m/>
    <s v="NO"/>
    <n v="5"/>
    <n v="4"/>
    <m/>
    <s v="PROPIA, TOTALMENTE PAGADA"/>
    <m/>
    <s v="CERTIFICADO DE COMPRAVENTA"/>
    <m/>
    <m/>
    <m/>
    <m/>
    <m/>
    <s v="SI"/>
    <n v="13044"/>
    <s v="SI"/>
    <n v="9182"/>
    <s v="SI"/>
    <n v="8324"/>
    <s v="INODORO CONECTADO A ALCANTARILLADO"/>
    <s v="BLOQUE, LADRILLO, PIEDRA"/>
    <s v="TEJA DE BARRO, ZINC, ETERNIT (ASBESTO)"/>
    <s v="CEMENTO, GRAVILLA"/>
    <s v="NO"/>
    <s v="NO"/>
    <s v="SI"/>
    <s v="SI"/>
    <s v="SI"/>
    <s v="SI"/>
    <s v="SI"/>
    <s v="SI"/>
    <s v="SI"/>
    <s v="NO"/>
    <s v="NO"/>
    <s v="NO"/>
    <s v="SI"/>
    <s v="SI"/>
    <s v="NO"/>
    <s v="NO"/>
    <s v="NO"/>
    <s v="SI"/>
    <s v="INODORO SIN TANQUE"/>
    <s v="LA VIVIENDA CUENTA CON SANITARIO SIN TANQUE, NO TIENE LAVAPLATOS, NO TIENE LAVADERO, LAVAMANOS "/>
    <m/>
    <m/>
    <m/>
    <m/>
    <s v="NORMAL - BUENA"/>
    <s v="TIENE AGUA LAS 24 HORAS"/>
    <s v="SI"/>
    <s v="NO"/>
    <s v="NO"/>
    <s v="PVC"/>
    <s v="SI"/>
    <s v="NO"/>
    <s v="NO"/>
    <s v="NO"/>
    <s v="SI"/>
    <s v="OBRA GRIS"/>
    <s v="NUEVO MILENIOPEATONAL2205270017"/>
    <s v="OK"/>
    <s v="SI"/>
    <n v="1"/>
    <s v=""/>
    <n v="3"/>
    <n v="4"/>
    <n v="5"/>
    <n v="6"/>
    <n v="7"/>
    <s v=""/>
    <n v="9"/>
    <s v=""/>
    <s v=""/>
    <n v="4"/>
    <n v="4454492.9616899993"/>
    <n v="4454492.9616899993"/>
    <s v=""/>
    <s v=""/>
    <n v="0"/>
    <s v=""/>
    <n v="0"/>
    <s v="NO"/>
    <n v="0"/>
    <x v="10"/>
    <x v="1"/>
  </r>
  <r>
    <d v="2017-08-23T00:00:00"/>
    <s v="ANTIOQUIA"/>
    <s v="Puerto Berrío"/>
    <n v="579"/>
    <n v="1039704703"/>
    <n v="3218398050"/>
    <n v="31"/>
    <x v="2"/>
    <s v="PEATONAL"/>
    <m/>
    <m/>
    <m/>
    <m/>
    <m/>
    <m/>
    <m/>
    <m/>
    <n v="3032600005"/>
    <m/>
    <m/>
    <n v="3218362151"/>
    <s v="JIMENEZ"/>
    <s v="FLOREZ"/>
    <s v="CAMILA"/>
    <s v="ANDREA"/>
    <s v="Cédula"/>
    <n v="1003289495"/>
    <s v="F"/>
    <n v="23"/>
    <s v="NO"/>
    <s v="ROMERO"/>
    <m/>
    <s v="NEVER"/>
    <s v="JOSE"/>
    <s v="Cédula"/>
    <n v="95545705"/>
    <s v="SI"/>
    <m/>
    <s v="SI"/>
    <n v="9"/>
    <n v="4"/>
    <n v="3"/>
    <s v="EN ARRIENDO O SUBARRIENDO"/>
    <m/>
    <m/>
    <m/>
    <s v="POR ESCRITO"/>
    <m/>
    <n v="6"/>
    <n v="180000"/>
    <s v="SI"/>
    <m/>
    <s v="SI"/>
    <m/>
    <s v="SI"/>
    <m/>
    <s v="INODORO CONECTADO A ALCANTARILLADO"/>
    <s v="BLOQUE, LADRILLO, PIEDRA"/>
    <s v="TEJA DE BARRO, ZINC, ETERNIT (ASBESTO)"/>
    <s v="BALDOSA, VINILO, TABLETA O LADRILLO"/>
    <s v="SI"/>
    <s v="NO"/>
    <s v="SI"/>
    <s v="SI"/>
    <s v="SI"/>
    <s v="SI"/>
    <s v="SI"/>
    <s v="SI"/>
    <s v="SI"/>
    <s v="SI"/>
    <s v="SI"/>
    <s v="NO"/>
    <s v="SI"/>
    <s v="SI"/>
    <s v="SI"/>
    <s v="SI"/>
    <s v="NO"/>
    <s v="SI"/>
    <s v="INODORO CON TANQUE"/>
    <s v="LA SEÑORA ESTA EN RED UNIDOS PERO NO ENCUENTRA LA CARPETA PARA EL NUMERO DEL FOLIO. LA SEÑORA NO ME PRESENTO EL RECIBO DEL AGUA"/>
    <m/>
    <m/>
    <m/>
    <m/>
    <s v="NORMAL - BUENA"/>
    <s v="TIENE AGUA LAS 24 HORAS"/>
    <s v="SI"/>
    <s v="NO"/>
    <s v="NO"/>
    <s v="PVC"/>
    <s v="SI"/>
    <s v="SI"/>
    <s v="SI"/>
    <s v="NO"/>
    <s v="SI"/>
    <s v="OBRA GRIS"/>
    <s v="NUEVO MILENIOPEATONAL3032600005"/>
    <s v="OK"/>
    <s v="SI"/>
    <s v=""/>
    <s v=""/>
    <s v=""/>
    <s v=""/>
    <n v="5"/>
    <n v="6"/>
    <s v=""/>
    <s v=""/>
    <s v=""/>
    <s v=""/>
    <s v=""/>
    <n v="1"/>
    <n v="844096.41025200009"/>
    <n v="844096.41025200009"/>
    <s v=""/>
    <s v=""/>
    <n v="0"/>
    <s v=""/>
    <n v="0"/>
    <s v="NO"/>
    <n v="0"/>
    <x v="4"/>
    <x v="1"/>
  </r>
  <r>
    <d v="2017-08-23T00:00:00"/>
    <s v="ANTIOQUIA"/>
    <s v="Puerto Berrío"/>
    <n v="579"/>
    <n v="1039704703"/>
    <n v="3218398050"/>
    <n v="32"/>
    <x v="5"/>
    <s v="PEATONAL"/>
    <m/>
    <m/>
    <m/>
    <m/>
    <m/>
    <m/>
    <m/>
    <m/>
    <n v="22055140"/>
    <m/>
    <m/>
    <n v="3113147884"/>
    <s v="VILLA"/>
    <s v="PUERTA"/>
    <s v="LIGIA"/>
    <s v="DEL JESUS"/>
    <s v="Cédula"/>
    <n v="43650469"/>
    <s v="F"/>
    <n v="64"/>
    <s v="SI"/>
    <m/>
    <m/>
    <m/>
    <m/>
    <m/>
    <m/>
    <s v="NO"/>
    <m/>
    <s v="NO"/>
    <n v="3"/>
    <n v="2"/>
    <m/>
    <s v="PROPIA, TOTALMENTE PAGADA"/>
    <m/>
    <s v="CERTIFICADO DE COMPRAVENTA"/>
    <m/>
    <m/>
    <m/>
    <m/>
    <m/>
    <s v="SI"/>
    <n v="6392"/>
    <s v="SI"/>
    <n v="4051"/>
    <s v="SI"/>
    <n v="8366"/>
    <s v="INODORO CONECTADO A ALCANTARILLADO"/>
    <s v="BLOQUE, LADRILLO, PIEDRA"/>
    <s v="TEJA DE BARRO, ZINC, ETERNIT (ASBESTO)"/>
    <s v="CEMENTO, GRAVILLA"/>
    <s v="SI"/>
    <s v="NO"/>
    <s v="SI"/>
    <s v="SI"/>
    <s v="SI"/>
    <s v="SI"/>
    <s v="SI"/>
    <s v="SI"/>
    <s v="SI"/>
    <s v="SI"/>
    <s v="NO"/>
    <s v="NO"/>
    <s v="NO"/>
    <s v="SI"/>
    <s v="SI"/>
    <s v="NO"/>
    <s v="NO"/>
    <s v="NO"/>
    <s v="INODORO CON TANQUE"/>
    <s v="EL BAÑO NO TIENE PUERTA NO TIENE LAVADERO, DUCHA Y LAVAMANOS "/>
    <m/>
    <m/>
    <m/>
    <m/>
    <s v="NORMAL - BUENA"/>
    <s v="TIENE AGUA LAS 24 HORAS"/>
    <s v="SI"/>
    <s v="NO"/>
    <s v="NO"/>
    <s v="PVC"/>
    <s v="SI"/>
    <s v="NO"/>
    <s v="NO"/>
    <s v="NO"/>
    <s v="NO"/>
    <s v="OBRA GRIS"/>
    <s v="TAHAMIPEATONAL22055140"/>
    <s v="OK"/>
    <s v="SI"/>
    <n v="1"/>
    <n v="2"/>
    <s v=""/>
    <n v="4"/>
    <n v="5"/>
    <n v="6"/>
    <n v="7"/>
    <s v=""/>
    <n v="9"/>
    <s v=""/>
    <s v=""/>
    <n v="4"/>
    <n v="4265446.3730819998"/>
    <n v="4265446.3730819998"/>
    <s v=""/>
    <s v=""/>
    <n v="0"/>
    <s v=""/>
    <n v="0"/>
    <s v="NO"/>
    <n v="0"/>
    <x v="9"/>
    <x v="1"/>
  </r>
  <r>
    <d v="2017-08-23T00:00:00"/>
    <s v="ANTIOQUIA"/>
    <s v="Puerto Berrío"/>
    <n v="579"/>
    <n v="1039704703"/>
    <n v="3218398050"/>
    <n v="33"/>
    <x v="5"/>
    <s v="PEATONAL"/>
    <m/>
    <m/>
    <m/>
    <m/>
    <m/>
    <m/>
    <m/>
    <m/>
    <n v="22055060"/>
    <m/>
    <m/>
    <n v="3205017771"/>
    <s v="AMARILES"/>
    <s v="MONSALVE"/>
    <s v="ALINA"/>
    <s v="MARIA"/>
    <s v="Cédula"/>
    <n v="43653257"/>
    <s v="F"/>
    <n v="40"/>
    <s v="SI"/>
    <m/>
    <m/>
    <m/>
    <m/>
    <m/>
    <m/>
    <s v="NO"/>
    <m/>
    <s v="NO"/>
    <n v="6"/>
    <n v="4"/>
    <n v="1"/>
    <s v="PROPIA, TOTALMENTE PAGADA"/>
    <m/>
    <s v="CERTIFICADO DE COMPRAVENTA"/>
    <m/>
    <m/>
    <m/>
    <m/>
    <m/>
    <s v="SI"/>
    <n v="14608"/>
    <s v="SI"/>
    <n v="10382"/>
    <s v="SI"/>
    <n v="8366"/>
    <s v="INODORO CONECTADO A ALCANTARILLADO"/>
    <s v="MADERA PULIDA"/>
    <s v="TEJA DE BARRO, ZINC, ETERNIT (ASBESTO)"/>
    <s v="CEMENTO, GRAVILLA"/>
    <s v="NO"/>
    <s v="NO"/>
    <s v="SI"/>
    <s v="SI"/>
    <s v="SI"/>
    <s v="SI"/>
    <s v="SI"/>
    <s v="SI"/>
    <s v="NO"/>
    <s v="NO"/>
    <s v="NO"/>
    <s v="NO"/>
    <s v="NO"/>
    <s v="SI"/>
    <s v="NO"/>
    <s v="NO"/>
    <s v="NO"/>
    <s v="NO"/>
    <s v="INODORO CON TANQUE"/>
    <s v="NO TIENE LAVADER, DUCHA, LAVAPLATOS, LAVAMANOS"/>
    <m/>
    <m/>
    <m/>
    <m/>
    <s v="NORMAL - BUENA"/>
    <s v="TIENE AGUA LAS 24 HORAS"/>
    <s v="SI"/>
    <s v="NO"/>
    <s v="NO"/>
    <s v="PVC"/>
    <s v="SI"/>
    <s v="NO"/>
    <s v="NO"/>
    <s v="NO"/>
    <s v="NO"/>
    <s v="NO TIENE - NO APLICA"/>
    <s v="TAHAMIPEATONAL22055060"/>
    <s v="OK"/>
    <s v="SI"/>
    <n v="1"/>
    <n v="2"/>
    <n v="3"/>
    <n v="4"/>
    <n v="5"/>
    <n v="6"/>
    <n v="7"/>
    <n v="8"/>
    <s v=""/>
    <s v=""/>
    <s v=""/>
    <n v="5"/>
    <n v="7131225.9143519998"/>
    <n v="6099266.2918499997"/>
    <s v=""/>
    <s v=""/>
    <n v="0"/>
    <s v=""/>
    <n v="0"/>
    <s v="NO"/>
    <n v="0"/>
    <x v="11"/>
    <x v="1"/>
  </r>
  <r>
    <d v="2017-08-23T00:00:00"/>
    <s v="ANTIOQUIA"/>
    <s v="Puerto Berrío"/>
    <n v="579"/>
    <n v="1039704703"/>
    <n v="3218398050"/>
    <n v="34"/>
    <x v="2"/>
    <s v="PEATONAL"/>
    <m/>
    <m/>
    <m/>
    <m/>
    <m/>
    <m/>
    <m/>
    <m/>
    <n v="220548690128"/>
    <m/>
    <m/>
    <n v="3112472093"/>
    <s v="RODRIGUEZ"/>
    <s v="LOPERA"/>
    <s v="LUISA "/>
    <s v="FERNANDA"/>
    <s v="Cédula"/>
    <n v="1007114739"/>
    <s v="F"/>
    <n v="24"/>
    <s v="SI"/>
    <m/>
    <m/>
    <m/>
    <m/>
    <m/>
    <m/>
    <s v="NO"/>
    <m/>
    <s v="NO"/>
    <n v="7"/>
    <n v="3"/>
    <n v="3"/>
    <s v="PROPIA, TOTALMENTE PAGADA"/>
    <m/>
    <s v="ESCRITURA PÚBLICA"/>
    <m/>
    <m/>
    <m/>
    <m/>
    <m/>
    <s v="SI"/>
    <n v="18766"/>
    <s v="SI"/>
    <n v="12707"/>
    <s v="SI"/>
    <n v="16773"/>
    <s v="INODORO CONECTADO A ALCANTARILLADO"/>
    <s v="BLOQUE, LADRILLO, PIEDRA"/>
    <s v="TEJA DE BARRO, ZINC, ETERNIT (ASBESTO)"/>
    <s v="CEMENTO, GRAVILLA"/>
    <s v="SI"/>
    <s v="NO"/>
    <s v="SI"/>
    <s v="SI"/>
    <s v="SI"/>
    <s v="SI"/>
    <s v="SI"/>
    <s v="SI"/>
    <s v="SI"/>
    <s v="NO"/>
    <s v="NO"/>
    <s v="SI"/>
    <s v="SI"/>
    <s v="SI"/>
    <s v="NO"/>
    <s v="NO"/>
    <s v="SI"/>
    <s v="SI"/>
    <s v="INODORO CON TANQUE"/>
    <s v="LA VIVIENDA NO CUENTA CON:LAVAMANOS, LAVAPLATOS "/>
    <m/>
    <m/>
    <m/>
    <m/>
    <s v="NORMAL - BUENA"/>
    <s v="TIENE AGUA LAS 24 HORAS"/>
    <s v="SI"/>
    <s v="NO"/>
    <s v="NO"/>
    <s v="PVC"/>
    <s v="SI"/>
    <s v="NO"/>
    <s v="NO"/>
    <s v="SI"/>
    <s v="SI"/>
    <s v="OBRA GRIS"/>
    <s v="NUEVO MILENIOPEATONAL220548690128"/>
    <s v="OK"/>
    <s v="SI"/>
    <n v="1"/>
    <s v=""/>
    <s v=""/>
    <n v="4"/>
    <s v=""/>
    <n v="6"/>
    <s v=""/>
    <s v=""/>
    <n v="9"/>
    <s v=""/>
    <s v=""/>
    <n v="2"/>
    <n v="3154717.032714"/>
    <n v="3154717.032714"/>
    <s v=""/>
    <s v=""/>
    <n v="0"/>
    <s v=""/>
    <n v="0"/>
    <s v="NO"/>
    <n v="0"/>
    <x v="1"/>
    <x v="1"/>
  </r>
  <r>
    <d v="2017-08-23T00:00:00"/>
    <s v="ANTIOQUIA"/>
    <s v="Puerto Berrío"/>
    <n v="579"/>
    <n v="43654191"/>
    <n v="3122373072"/>
    <n v="35"/>
    <x v="6"/>
    <s v="PEATONAL"/>
    <m/>
    <m/>
    <m/>
    <m/>
    <m/>
    <m/>
    <m/>
    <m/>
    <n v="58201"/>
    <m/>
    <m/>
    <n v="3233972321"/>
    <s v="CINFUENTE"/>
    <s v="MEJIA"/>
    <s v="ANGELA "/>
    <s v="MARIA"/>
    <s v="Cédula"/>
    <n v="43652216"/>
    <s v="F"/>
    <n v="42"/>
    <s v="SI"/>
    <m/>
    <m/>
    <m/>
    <m/>
    <m/>
    <m/>
    <s v="SI"/>
    <n v="3165464"/>
    <s v="NO"/>
    <n v="3"/>
    <m/>
    <m/>
    <s v="PROPIA, TOTALMENTE PAGADA"/>
    <m/>
    <s v="CERTIFICADO DE COMPRAVENTA"/>
    <m/>
    <m/>
    <m/>
    <m/>
    <m/>
    <s v="NO"/>
    <m/>
    <s v="SI"/>
    <m/>
    <s v="NO"/>
    <m/>
    <s v="INODORO CONECTADO A ALCANTARILLADO"/>
    <s v="MADERA PULIDA"/>
    <s v="MADERA BURDA, TABLA, TABLÓN"/>
    <s v="CEMENTO, GRAVILLA"/>
    <s v="SI"/>
    <s v="SI"/>
    <s v="SI"/>
    <s v="SI"/>
    <s v="SI"/>
    <s v="SI"/>
    <s v="SI"/>
    <s v="SI"/>
    <s v="SI"/>
    <s v="NO"/>
    <s v="NO"/>
    <s v="NO"/>
    <s v="NO"/>
    <s v="SI"/>
    <s v="NO"/>
    <s v="NO"/>
    <s v="NO"/>
    <s v="NO"/>
    <s v="INODORO SIN TANQUE"/>
    <s v="EL SANITARIO NO CUENTA CON TANQUE,NO TIENE PUERTA, EL LAVADERO ES UNA PIEDRA, NO TIENE DUCHA, CANECA, RECIBE EL AGUA DE UNA VECINA"/>
    <s v="RECIBE VECINOS"/>
    <m/>
    <m/>
    <m/>
    <s v="BAJA"/>
    <s v="TIENE AGUA LAS 24 HORAS"/>
    <s v="SI"/>
    <s v="NO"/>
    <s v="NO"/>
    <s v="PVC"/>
    <s v="SI"/>
    <s v="NO"/>
    <s v="NO"/>
    <s v="NO"/>
    <s v="NO"/>
    <s v="OBRA GRIS"/>
    <s v="PEATONAL58201"/>
    <s v="OK"/>
    <s v="SI"/>
    <n v="1"/>
    <n v="2"/>
    <n v="3"/>
    <n v="4"/>
    <n v="5"/>
    <n v="6"/>
    <n v="7"/>
    <s v=""/>
    <n v="9"/>
    <s v=""/>
    <s v=""/>
    <n v="5"/>
    <n v="4648840.4286540002"/>
    <n v="4648840.4286540002"/>
    <s v=""/>
    <s v=""/>
    <n v="0"/>
    <s v=""/>
    <n v="0"/>
    <s v="NO"/>
    <n v="0"/>
    <x v="12"/>
    <x v="1"/>
  </r>
  <r>
    <d v="2017-08-23T00:00:00"/>
    <s v="ANTIOQUIA"/>
    <s v="Puerto Berrío"/>
    <n v="579"/>
    <n v="43654191"/>
    <n v="3122373072"/>
    <n v="36"/>
    <x v="0"/>
    <s v="PEATONAL"/>
    <m/>
    <m/>
    <m/>
    <m/>
    <m/>
    <m/>
    <m/>
    <m/>
    <n v="5830"/>
    <m/>
    <m/>
    <n v="3226564921"/>
    <s v="USME"/>
    <m/>
    <s v="CLARA "/>
    <s v="OFELIA"/>
    <s v="Cédula"/>
    <n v="22019006"/>
    <s v="F"/>
    <n v="60"/>
    <s v="SI"/>
    <m/>
    <m/>
    <m/>
    <m/>
    <m/>
    <m/>
    <s v="NO"/>
    <m/>
    <s v="SI"/>
    <n v="5"/>
    <n v="1"/>
    <m/>
    <s v="PROPIA, LA ESTÁN PAGANDO"/>
    <m/>
    <s v="CERTIFICADO DE COMPRAVENTA"/>
    <m/>
    <m/>
    <m/>
    <m/>
    <m/>
    <s v="SI"/>
    <n v="97996"/>
    <s v="SI"/>
    <m/>
    <s v="SI"/>
    <n v="66534"/>
    <s v="INODORO CONECTADO A ALCANTARILLADO"/>
    <s v="MADERA BURDA, TABLA, TABLÓN"/>
    <s v="TEJA DE BARRO, ZINC, ETERNIT (ASBESTO)"/>
    <s v="CEMENTO, GRAVILLA"/>
    <s v="SI"/>
    <s v="SI"/>
    <s v="SI"/>
    <s v="SI"/>
    <s v="SI"/>
    <s v="SI"/>
    <s v="SI"/>
    <s v="SI"/>
    <s v="SI"/>
    <s v="NO"/>
    <s v="NO"/>
    <s v="SI"/>
    <s v="SI"/>
    <s v="SI"/>
    <s v="NO"/>
    <s v="NO"/>
    <s v="NO"/>
    <s v="SI"/>
    <s v="INODORO CON TANQUE"/>
    <s v="LAQ DUCHA ES UN TUBO. EL TANQUE DEL SANITARIO NO SIRVE EL PISO DE LA VIVIENDA ES EN GRIETAS,NO COBRAN ALCANTARILLADO "/>
    <m/>
    <m/>
    <m/>
    <m/>
    <s v="NORMAL - BUENA"/>
    <s v="TIENE AGUA LAS 24 HORAS"/>
    <s v="SI"/>
    <s v="NO"/>
    <s v="NO"/>
    <s v="PVC"/>
    <s v="SI"/>
    <s v="NO"/>
    <s v="NO"/>
    <s v="NO"/>
    <s v="SI"/>
    <s v="OBRA GRIS"/>
    <s v="OASIS PEATONAL5830"/>
    <s v="OK"/>
    <s v="SI"/>
    <n v="1"/>
    <s v=""/>
    <s v=""/>
    <n v="4"/>
    <n v="5"/>
    <n v="6"/>
    <n v="7"/>
    <s v=""/>
    <n v="9"/>
    <s v=""/>
    <s v=""/>
    <n v="3"/>
    <n v="4071098.9061179999"/>
    <n v="4071098.9061179999"/>
    <s v=""/>
    <s v=""/>
    <n v="0"/>
    <s v=""/>
    <n v="0"/>
    <s v="NO"/>
    <n v="0"/>
    <x v="13"/>
    <x v="1"/>
  </r>
  <r>
    <d v="2017-08-23T00:00:00"/>
    <s v="ANTIOQUIA"/>
    <s v="Puerto Berrío"/>
    <n v="579"/>
    <n v="43654191"/>
    <n v="3122373072"/>
    <n v="37"/>
    <x v="0"/>
    <s v="CARRERA"/>
    <n v="15"/>
    <m/>
    <m/>
    <m/>
    <m/>
    <m/>
    <s v="A"/>
    <m/>
    <n v="59211"/>
    <m/>
    <m/>
    <n v="3216812173"/>
    <s v="RAMOS"/>
    <s v="GONZALEZ "/>
    <s v="EDUAR"/>
    <s v="ENRRIQUE"/>
    <s v="Cédula"/>
    <n v="1071349469"/>
    <s v="M"/>
    <n v="31"/>
    <s v="NO"/>
    <s v="NUÑEZ "/>
    <s v="GARCIA"/>
    <s v="JOHANA"/>
    <s v="SMITH"/>
    <s v="Cédula"/>
    <n v="44006575"/>
    <s v="SI"/>
    <n v="3165247"/>
    <s v="SI"/>
    <n v="5"/>
    <n v="3"/>
    <m/>
    <s v="PROPIA, TOTALMENTE PAGADA"/>
    <m/>
    <s v="CERTIFICADO DE COMPRAVENTA"/>
    <m/>
    <m/>
    <m/>
    <m/>
    <m/>
    <s v="SI"/>
    <n v="15350"/>
    <s v="SI"/>
    <n v="11000"/>
    <s v="SI"/>
    <n v="8500"/>
    <s v="INODORO CONECTADO A ALCANTARILLADO"/>
    <s v="MADERA BURDA, TABLA, TABLÓN"/>
    <s v="TEJA DE BARRO, ZINC, ETERNIT (ASBESTO)"/>
    <s v="CEMENTO, GRAVILLA"/>
    <s v="SI"/>
    <s v="NO"/>
    <s v="SI"/>
    <s v="SI"/>
    <s v="SI"/>
    <s v="SI"/>
    <s v="SI"/>
    <s v="SI"/>
    <s v="SI"/>
    <s v="NO"/>
    <s v="NO"/>
    <s v="NO"/>
    <s v="SI"/>
    <s v="SI"/>
    <s v="SI"/>
    <s v="SI"/>
    <s v="NO"/>
    <s v="SI"/>
    <s v="INODORO SIN TANQUE"/>
    <s v="LA DUCHA ES UNA LLAVES TERMINAL, NO CUENTA CON EL TANQUE EL SANITARIO, NO TIENE PUERTA EL BAÑO, LA COCINA EN LA MISMA HABITACION, NO TIENE LAVAPLATOS, LAVAMANOS, LAVADERO"/>
    <m/>
    <m/>
    <m/>
    <m/>
    <s v="NORMAL - BUENA"/>
    <s v="TIENE AGUA LAS 24 HORAS"/>
    <s v="SI"/>
    <s v="SI"/>
    <s v="NO"/>
    <s v="PVC"/>
    <s v="SI"/>
    <s v="NO"/>
    <s v="NO"/>
    <s v="NO"/>
    <s v="SI"/>
    <s v="OBRA GRIS"/>
    <s v="OASIS CARRERA15A59211"/>
    <s v="OK"/>
    <s v="SI"/>
    <n v="1"/>
    <s v=""/>
    <n v="3"/>
    <n v="4"/>
    <n v="5"/>
    <n v="6"/>
    <n v="7"/>
    <s v=""/>
    <n v="9"/>
    <s v=""/>
    <s v=""/>
    <n v="4"/>
    <n v="4454492.9616899993"/>
    <n v="4454492.9616899993"/>
    <s v=""/>
    <s v=""/>
    <n v="0"/>
    <s v=""/>
    <n v="0"/>
    <s v="NO"/>
    <n v="0"/>
    <x v="10"/>
    <x v="1"/>
  </r>
  <r>
    <d v="2017-08-23T00:00:00"/>
    <s v="ANTIOQUIA"/>
    <s v="Puerto Berrío"/>
    <n v="579"/>
    <n v="43654191"/>
    <n v="3122373072"/>
    <n v="38"/>
    <x v="0"/>
    <s v="PEATONAL"/>
    <m/>
    <m/>
    <m/>
    <m/>
    <m/>
    <m/>
    <m/>
    <m/>
    <n v="58290"/>
    <m/>
    <m/>
    <n v="3226783961"/>
    <s v="MONTOYA"/>
    <s v="VALDEZ"/>
    <s v="ELSA"/>
    <s v="PIEDAD"/>
    <s v="Cédula"/>
    <n v="21929029"/>
    <s v="F"/>
    <n v="59"/>
    <s v="SI"/>
    <m/>
    <m/>
    <m/>
    <m/>
    <m/>
    <m/>
    <s v="NO"/>
    <m/>
    <m/>
    <n v="4"/>
    <n v="1"/>
    <m/>
    <s v="PROPIA, TOTALMENTE PAGADA"/>
    <m/>
    <s v="CERTIFICADO DE COMPRAVENTA"/>
    <m/>
    <m/>
    <m/>
    <m/>
    <m/>
    <s v="SI"/>
    <n v="7853"/>
    <s v="SI"/>
    <n v="5177"/>
    <s v="SI"/>
    <n v="8366"/>
    <s v="INODORO CONECTADO A ALCANTARILLADO"/>
    <s v="MADERA BURDA, TABLA, TABLÓN"/>
    <s v="TEJA DE BARRO, ZINC, ETERNIT (ASBESTO)"/>
    <s v="CEMENTO, GRAVILLA"/>
    <s v="SI"/>
    <s v="SI"/>
    <s v="SI"/>
    <s v="SI"/>
    <s v="SI"/>
    <s v="SI"/>
    <s v="SI"/>
    <s v="SI"/>
    <s v="NO"/>
    <s v="NO"/>
    <s v="NO"/>
    <s v="NO"/>
    <s v="SI"/>
    <s v="NO"/>
    <s v="NO"/>
    <s v="NO"/>
    <s v="NO"/>
    <s v="SI"/>
    <s v="TAZA CAMPESINA"/>
    <s v="EL SANITARIO SE ENCUNTRA EN UN MAL ESTADO ,LA DUCHA ES UN TUBO, NO POSEE PUERTA,NO TIENE LAVAPLATOS, LAVAMANOS Y LAVADERO"/>
    <m/>
    <m/>
    <m/>
    <m/>
    <s v="NORMAL - BUENA"/>
    <s v="TIENE AGUA LAS 24 HORAS"/>
    <s v="SI"/>
    <s v="NO"/>
    <s v="NO"/>
    <s v="PVC"/>
    <s v="NO"/>
    <s v="NO"/>
    <s v="NO"/>
    <s v="NO"/>
    <s v="SI"/>
    <s v="OBRA NEGRA"/>
    <s v="OASIS PEATONAL58290"/>
    <s v="OK"/>
    <s v="SI"/>
    <n v="1"/>
    <s v=""/>
    <n v="3"/>
    <n v="4"/>
    <n v="5"/>
    <n v="6"/>
    <n v="7"/>
    <s v=""/>
    <n v="9"/>
    <s v=""/>
    <s v=""/>
    <n v="4"/>
    <n v="4454492.9616899993"/>
    <n v="4454492.9616899993"/>
    <s v=""/>
    <s v=""/>
    <n v="0"/>
    <s v=""/>
    <n v="0"/>
    <s v="NO"/>
    <n v="0"/>
    <x v="10"/>
    <x v="1"/>
  </r>
  <r>
    <d v="2017-08-23T00:00:00"/>
    <s v="ANTIOQUIA"/>
    <s v="Puerto Berrío"/>
    <n v="579"/>
    <n v="71187461"/>
    <n v="3147476437"/>
    <n v="39"/>
    <x v="0"/>
    <s v="PEATONAL"/>
    <m/>
    <m/>
    <m/>
    <m/>
    <m/>
    <m/>
    <m/>
    <m/>
    <n v="5788"/>
    <m/>
    <m/>
    <n v="3125103695"/>
    <s v="MENDOZA"/>
    <m/>
    <s v="ANA"/>
    <s v="LUDINIA"/>
    <s v="Cédula"/>
    <n v="39172746"/>
    <s v="F"/>
    <n v="36"/>
    <s v="SI"/>
    <m/>
    <m/>
    <m/>
    <m/>
    <m/>
    <m/>
    <s v="NO"/>
    <m/>
    <s v="NO"/>
    <n v="4"/>
    <n v="2"/>
    <n v="1"/>
    <s v="PROPIA, TOTALMENTE PAGADA"/>
    <m/>
    <s v="CERTIFICADO DE COMPRAVENTA"/>
    <m/>
    <m/>
    <m/>
    <m/>
    <m/>
    <s v="SI"/>
    <n v="21753"/>
    <s v="SI"/>
    <n v="15011"/>
    <s v="SI"/>
    <n v="16754"/>
    <s v="INODORO CONECTADO A ALCANTARILLADO"/>
    <s v="MADERA BURDA, TABLA, TABLÓN"/>
    <s v="CEMENTO O CONCRETO"/>
    <s v="CEMENTO, GRAVILLA"/>
    <s v="SI"/>
    <s v="SI"/>
    <s v="SI"/>
    <s v="SI"/>
    <s v="SI"/>
    <s v="SI"/>
    <s v="SI"/>
    <s v="SI"/>
    <s v="SI"/>
    <s v="NO"/>
    <s v="NO"/>
    <s v="NO"/>
    <s v="SI"/>
    <s v="SI"/>
    <s v="SI"/>
    <s v="SI"/>
    <s v="SI"/>
    <s v="SI"/>
    <s v="INODORO CON TANQUE"/>
    <s v="NO TIENE LAVAMANOS, LAVAPLATOS, NO FUNCIONA EL INODORO POARTIDO,NO FUNCIONA EL LAVADERO "/>
    <m/>
    <m/>
    <m/>
    <m/>
    <s v="NORMAL - BUENA"/>
    <s v="TIENE AGUA LAS 24 HORAS"/>
    <s v="SI"/>
    <s v="NO"/>
    <s v="NO"/>
    <s v="PVC"/>
    <s v="SI"/>
    <s v="NO"/>
    <s v="NO"/>
    <s v="SI"/>
    <s v="SI"/>
    <s v="OBRA NEGRA"/>
    <s v="OASIS PEATONAL5788"/>
    <s v="OK"/>
    <s v="SI"/>
    <n v="1"/>
    <s v=""/>
    <s v=""/>
    <n v="4"/>
    <n v="5"/>
    <n v="6"/>
    <n v="7"/>
    <s v=""/>
    <n v="9"/>
    <s v=""/>
    <s v=""/>
    <n v="3"/>
    <n v="4071098.9061179999"/>
    <n v="4071098.9061179999"/>
    <s v=""/>
    <s v=""/>
    <n v="0"/>
    <s v=""/>
    <n v="0"/>
    <s v="NO"/>
    <n v="0"/>
    <x v="13"/>
    <x v="1"/>
  </r>
  <r>
    <d v="2017-08-23T00:00:00"/>
    <s v="ANTIOQUIA"/>
    <s v="Puerto Berrío"/>
    <n v="579"/>
    <n v="71187461"/>
    <n v="3147476437"/>
    <n v="40"/>
    <x v="0"/>
    <s v="PEATONAL"/>
    <m/>
    <m/>
    <m/>
    <m/>
    <m/>
    <m/>
    <m/>
    <m/>
    <n v="5787"/>
    <m/>
    <m/>
    <n v="3138008611"/>
    <s v="BARON"/>
    <m/>
    <s v="EXPEDITO"/>
    <m/>
    <s v="Cédula"/>
    <n v="71135884"/>
    <s v="M"/>
    <n v="49"/>
    <s v="SI"/>
    <m/>
    <m/>
    <m/>
    <m/>
    <m/>
    <m/>
    <s v="NO"/>
    <m/>
    <s v="NO"/>
    <n v="2"/>
    <n v="1"/>
    <m/>
    <s v="PROPIA, LA ESTÁN PAGANDO"/>
    <m/>
    <s v="CERTIFICADO DE COMPRAVENTA"/>
    <m/>
    <m/>
    <m/>
    <m/>
    <m/>
    <s v="SI"/>
    <n v="6366"/>
    <s v="SI"/>
    <n v="4031"/>
    <s v="SI"/>
    <n v="8366"/>
    <s v="INODORO CONECTADO A ALCANTARILLADO"/>
    <s v="MADERA BURDA, TABLA, TABLÓN"/>
    <s v="TEJA DE BARRO, ZINC, ETERNIT (ASBESTO)"/>
    <s v="CEMENTO, GRAVILLA"/>
    <s v="SI"/>
    <s v="NO"/>
    <s v="SI"/>
    <s v="SI"/>
    <s v="SI"/>
    <s v="SI"/>
    <s v="SI"/>
    <s v="SI"/>
    <s v="SI"/>
    <s v="SI"/>
    <s v="SI"/>
    <s v="NO"/>
    <s v="SI"/>
    <s v="SI"/>
    <s v="SI"/>
    <s v="SI"/>
    <s v="SI"/>
    <s v="SI"/>
    <s v="INODORO SIN TANQUE"/>
    <s v="SANITARIO NO CUENTA CON TANQUE, ESTA EN MAL ESTADO,LA DUCHA ES TUBO, NO TIENE LAVADERO, EL BAÑO NO POSEE PUERTA"/>
    <m/>
    <m/>
    <m/>
    <m/>
    <s v="NORMAL - BUENA"/>
    <s v="TIENE AGUA LAS 24 HORAS"/>
    <s v="SI"/>
    <s v="NO"/>
    <s v="NO"/>
    <s v="PVC"/>
    <s v="SI"/>
    <s v="SI"/>
    <s v="SI"/>
    <s v="NO"/>
    <s v="SI"/>
    <s v="OBRA GRIS"/>
    <s v="OASIS PEATONAL5787"/>
    <s v="OK"/>
    <s v="SI"/>
    <s v=""/>
    <s v=""/>
    <n v="3"/>
    <s v=""/>
    <n v="5"/>
    <n v="6"/>
    <s v=""/>
    <s v=""/>
    <n v="9"/>
    <s v=""/>
    <s v=""/>
    <n v="2"/>
    <n v="3229699.5071459999"/>
    <n v="3229699.5071459999"/>
    <s v=""/>
    <s v=""/>
    <n v="0"/>
    <s v=""/>
    <n v="0"/>
    <s v="NO"/>
    <n v="0"/>
    <x v="14"/>
    <x v="1"/>
  </r>
  <r>
    <d v="2017-08-23T00:00:00"/>
    <s v="ANTIOQUIA"/>
    <s v="Puerto Berrío"/>
    <n v="579"/>
    <n v="71187461"/>
    <n v="3147476437"/>
    <n v="41"/>
    <x v="2"/>
    <s v="PEATONAL"/>
    <m/>
    <m/>
    <m/>
    <m/>
    <m/>
    <m/>
    <m/>
    <m/>
    <n v="583140070"/>
    <m/>
    <m/>
    <n v="3117157435"/>
    <s v="CORTES"/>
    <m/>
    <s v="ABIGAIL"/>
    <m/>
    <s v="Cédula"/>
    <n v="21932818"/>
    <s v="F"/>
    <n v="59"/>
    <s v="SI"/>
    <m/>
    <m/>
    <m/>
    <m/>
    <m/>
    <m/>
    <s v="NO"/>
    <m/>
    <s v="NO"/>
    <n v="3"/>
    <m/>
    <m/>
    <s v="PROPIA, TOTALMENTE PAGADA"/>
    <m/>
    <s v="NO TIENE"/>
    <m/>
    <m/>
    <m/>
    <m/>
    <m/>
    <s v="SI"/>
    <n v="21256"/>
    <s v="SI"/>
    <n v="15516"/>
    <s v="SI"/>
    <n v="8324"/>
    <s v="INODORO CONECTADO A ALCANTARILLADO"/>
    <s v="BLOQUE, LADRILLO, PIEDRA"/>
    <s v="TEJA DE BARRO, ZINC, ETERNIT (ASBESTO)"/>
    <s v="CEMENTO, GRAVILLA"/>
    <s v="SI"/>
    <s v="NO"/>
    <s v="SI"/>
    <s v="SI"/>
    <s v="SI"/>
    <s v="SI"/>
    <s v="SI"/>
    <s v="SI"/>
    <s v="SI"/>
    <s v="SI"/>
    <s v="SI"/>
    <s v="SI"/>
    <s v="SI"/>
    <s v="SI"/>
    <s v="SI"/>
    <s v="SI"/>
    <s v="SI"/>
    <s v="SI"/>
    <s v="INODORO CON TANQUE"/>
    <s v="NO TIENE PUERTA LOS BAÑOS "/>
    <m/>
    <m/>
    <m/>
    <m/>
    <s v="NORMAL - BUENA"/>
    <s v="TIENE AGUA LAS 24 HORAS"/>
    <s v="SI"/>
    <s v="NO"/>
    <s v="NO"/>
    <s v="PVC"/>
    <s v="SI"/>
    <s v="SI"/>
    <s v="SI"/>
    <s v="SI"/>
    <s v="SI"/>
    <s v="OBRA NEGRA"/>
    <s v="NUEVO MILENIOPEATONAL583140070"/>
    <s v="OK"/>
    <s v="SI"/>
    <s v=""/>
    <s v=""/>
    <s v=""/>
    <s v=""/>
    <s v=""/>
    <s v=" "/>
    <s v=""/>
    <s v=""/>
    <s v=""/>
    <s v=""/>
    <s v=""/>
    <n v="0"/>
    <n v="0"/>
    <n v="0"/>
    <s v=""/>
    <s v=""/>
    <s v=""/>
    <s v=""/>
    <n v="0"/>
    <s v="NO"/>
    <n v="0"/>
    <x v="0"/>
    <x v="0"/>
  </r>
  <r>
    <d v="2017-08-23T00:00:00"/>
    <s v="ANTIOQUIA"/>
    <s v="Puerto Berrío"/>
    <n v="579"/>
    <n v="71187461"/>
    <n v="3147476437"/>
    <n v="42"/>
    <x v="0"/>
    <s v="PEATONAL"/>
    <m/>
    <m/>
    <m/>
    <m/>
    <m/>
    <m/>
    <m/>
    <m/>
    <n v="5736"/>
    <m/>
    <m/>
    <n v="3113180236"/>
    <s v="SALDARRIAGA"/>
    <s v="IDARRAGA"/>
    <s v="HORACIO"/>
    <s v="DE JESUS "/>
    <s v="Cédula"/>
    <n v="15363537"/>
    <s v="M"/>
    <n v="62"/>
    <s v="NO"/>
    <s v="DIAZ"/>
    <s v="RAMIREZ"/>
    <s v="MARIA"/>
    <s v="VIRGELINA"/>
    <s v="Cédula"/>
    <n v="21932463"/>
    <s v="SI"/>
    <n v="3464592"/>
    <s v="NO"/>
    <n v="4"/>
    <n v="2"/>
    <m/>
    <s v="PROPIA, LA ESTÁN PAGANDO"/>
    <m/>
    <s v="NO TIENE"/>
    <m/>
    <m/>
    <m/>
    <m/>
    <m/>
    <s v="SI"/>
    <n v="13792"/>
    <s v="SI"/>
    <n v="9757"/>
    <s v="SI"/>
    <n v="8324"/>
    <s v="INODORO CONECTADO A ALCANTARILLADO"/>
    <s v="MADERA PULIDA"/>
    <s v="TEJA DE BARRO, ZINC, ETERNIT (ASBESTO)"/>
    <s v="TIERRA, ARENA"/>
    <s v="SI"/>
    <s v="SI"/>
    <s v="SI"/>
    <s v="SI"/>
    <s v="SI"/>
    <s v="NO"/>
    <s v="SI"/>
    <s v="SI"/>
    <s v="SI"/>
    <s v="NO"/>
    <s v="NO"/>
    <s v="SI"/>
    <s v="SI"/>
    <s v="SI"/>
    <s v="NO"/>
    <s v="NO"/>
    <s v="SI"/>
    <s v="SI"/>
    <s v="INODORO CON TANQUE"/>
    <s v="NO TIENE LAVAPLATOS, NO TIENE LAVAMANOS"/>
    <m/>
    <m/>
    <m/>
    <m/>
    <s v="NORMAL - BUENA"/>
    <s v="TIENE AGUA LAS 24 HORAS"/>
    <s v="SI"/>
    <s v="NO"/>
    <s v="NO"/>
    <s v="PVC"/>
    <s v="NO"/>
    <s v="NO"/>
    <s v="NO"/>
    <s v="SI"/>
    <s v="SI"/>
    <s v="OBRA NEGRA"/>
    <s v="OASIS PEATONAL5736"/>
    <s v="OK"/>
    <s v="SI"/>
    <n v="1"/>
    <s v=""/>
    <n v="3"/>
    <n v="4"/>
    <s v=""/>
    <n v="6"/>
    <n v="7"/>
    <s v=""/>
    <n v="9"/>
    <s v=""/>
    <s v=""/>
    <n v="3"/>
    <n v="3906640.9971539997"/>
    <n v="3906640.9971539997"/>
    <s v=""/>
    <s v=""/>
    <n v="0"/>
    <n v="20"/>
    <n v="487557.07988400001"/>
    <s v="SI"/>
    <n v="487557.07988400001"/>
    <x v="15"/>
    <x v="1"/>
  </r>
  <r>
    <d v="2017-08-23T00:00:00"/>
    <s v="ANTIOQUIA"/>
    <s v="Puerto Berrío"/>
    <n v="579"/>
    <n v="71187461"/>
    <n v="3147476437"/>
    <n v="43"/>
    <x v="0"/>
    <s v="PEATONAL"/>
    <m/>
    <m/>
    <m/>
    <m/>
    <m/>
    <m/>
    <m/>
    <m/>
    <n v="5798"/>
    <m/>
    <m/>
    <n v="3218737044"/>
    <s v="ACEVEDO"/>
    <s v="BUSTAMANTE"/>
    <s v="MARIA"/>
    <s v="EMILSE"/>
    <s v="Cédula"/>
    <n v="22031673"/>
    <s v="F"/>
    <n v="70"/>
    <s v="SI"/>
    <m/>
    <m/>
    <m/>
    <m/>
    <m/>
    <m/>
    <s v="NO"/>
    <m/>
    <s v="NO"/>
    <n v="5"/>
    <m/>
    <m/>
    <s v="PROPIA, TOTALMENTE PAGADA"/>
    <m/>
    <s v="CERTIFICADO DE COMPRAVENTA"/>
    <m/>
    <m/>
    <m/>
    <m/>
    <m/>
    <s v="SI"/>
    <n v="35842"/>
    <s v="SI"/>
    <n v="11485"/>
    <s v="SI"/>
    <n v="8324"/>
    <s v="INODORO CONECTADO A ALCANTARILLADO"/>
    <s v="BLOQUE, LADRILLO, PIEDRA"/>
    <s v="TEJA DE BARRO, ZINC, ETERNIT (ASBESTO)"/>
    <s v="CEMENTO, GRAVILLA"/>
    <s v="SI"/>
    <s v="SI"/>
    <s v="SI"/>
    <s v="SI"/>
    <s v="SI"/>
    <s v="SI"/>
    <s v="SI"/>
    <s v="SI"/>
    <s v="SI"/>
    <s v="SI"/>
    <s v="SI"/>
    <s v="SI"/>
    <s v="SI"/>
    <s v="SI"/>
    <s v="SI"/>
    <s v="SI"/>
    <s v="SI"/>
    <s v="SI"/>
    <s v="INODORO CON TANQUE"/>
    <s v="SE ENCUENTRA EN BUEN ESTADO"/>
    <m/>
    <m/>
    <m/>
    <m/>
    <s v="NORMAL - BUENA"/>
    <s v="TIENE AGUA LAS 24 HORAS"/>
    <s v="SI"/>
    <s v="NO"/>
    <s v="NO"/>
    <s v="PVC"/>
    <s v="SI"/>
    <s v="SI"/>
    <s v="SI"/>
    <s v="SI"/>
    <s v="SI"/>
    <s v="OBRA BLANCA"/>
    <s v="OASIS PEATONAL5798"/>
    <s v="OK"/>
    <s v="SI"/>
    <s v=""/>
    <s v=""/>
    <s v=""/>
    <s v=""/>
    <s v=""/>
    <s v=" "/>
    <s v=""/>
    <s v=""/>
    <s v=""/>
    <s v=""/>
    <s v=""/>
    <n v="0"/>
    <n v="0"/>
    <n v="0"/>
    <s v=""/>
    <s v=""/>
    <s v=""/>
    <s v=""/>
    <n v="0"/>
    <s v="NO"/>
    <n v="0"/>
    <x v="0"/>
    <x v="0"/>
  </r>
  <r>
    <d v="2017-08-23T00:00:00"/>
    <s v="ANTIOQUIA"/>
    <s v="Puerto Berrío"/>
    <n v="579"/>
    <n v="71187461"/>
    <n v="3147476437"/>
    <n v="44"/>
    <x v="0"/>
    <s v="PEATONAL"/>
    <m/>
    <m/>
    <m/>
    <m/>
    <m/>
    <m/>
    <m/>
    <m/>
    <n v="5716"/>
    <m/>
    <m/>
    <n v="3173520210"/>
    <s v="PEREZ"/>
    <s v="PEREZ"/>
    <s v="BLANCA "/>
    <s v="OLIVA"/>
    <s v="Cédula"/>
    <n v="21929450"/>
    <s v="F"/>
    <n v="61"/>
    <s v="SI"/>
    <m/>
    <m/>
    <m/>
    <m/>
    <m/>
    <m/>
    <s v="NO"/>
    <m/>
    <s v="NO"/>
    <n v="2"/>
    <m/>
    <m/>
    <s v="PROPIA, LA ESTÁN PAGANDO"/>
    <m/>
    <s v="CERTIFICADO DE COMPRAVENTA"/>
    <m/>
    <m/>
    <m/>
    <m/>
    <m/>
    <s v="SI"/>
    <m/>
    <s v="SI"/>
    <m/>
    <s v="SI"/>
    <m/>
    <s v="INODORO CONECTADO A ALCANTARILLADO"/>
    <s v="TAPIA PISADA, ADOBE"/>
    <s v="TEJA DE BARRO, ZINC, ETERNIT (ASBESTO)"/>
    <s v="CEMENTO, GRAVILLA"/>
    <s v="NO"/>
    <s v="NO"/>
    <s v="SI"/>
    <s v="SI"/>
    <s v="SI"/>
    <s v="NO"/>
    <s v="SI"/>
    <s v="SI"/>
    <s v="SI"/>
    <s v="NO"/>
    <s v="NO"/>
    <s v="SI"/>
    <s v="SI"/>
    <s v="SI"/>
    <s v="SI"/>
    <s v="NO"/>
    <s v="NO"/>
    <s v="SI"/>
    <s v="INODORO CON TANQUE"/>
    <s v="EL TANQUE DEL INODORO NO FUNCIONA, NO TIENE LAVAPLATOS, NO TIENE LAVAMANOS "/>
    <m/>
    <m/>
    <m/>
    <m/>
    <s v="NORMAL - BUENA"/>
    <s v="TIENE AGUA LAS 24 HORAS"/>
    <s v="SI"/>
    <s v="NO"/>
    <s v="NO"/>
    <s v="PVC"/>
    <s v="NO"/>
    <s v="NO"/>
    <s v="NO"/>
    <s v="SI"/>
    <s v="SI"/>
    <s v="OBRA NEGRA"/>
    <s v="OASIS PEATONAL5716"/>
    <s v="OK"/>
    <s v="SI"/>
    <n v="1"/>
    <s v=""/>
    <n v="3"/>
    <n v="4"/>
    <n v="5"/>
    <n v="6"/>
    <n v="7"/>
    <s v=""/>
    <n v="9"/>
    <s v=""/>
    <s v=""/>
    <n v="4"/>
    <n v="4454492.9616899993"/>
    <n v="4454492.9616899993"/>
    <s v=""/>
    <s v=""/>
    <n v="0"/>
    <n v="20"/>
    <n v="487557.07988400001"/>
    <s v="SI"/>
    <n v="487557.07988400001"/>
    <x v="16"/>
    <x v="1"/>
  </r>
  <r>
    <d v="2017-08-23T00:00:00"/>
    <s v="ANTIOQUIA"/>
    <s v="Puerto Berrío"/>
    <n v="579"/>
    <n v="71187461"/>
    <n v="3147476437"/>
    <n v="45"/>
    <x v="0"/>
    <s v="PEATONAL"/>
    <m/>
    <m/>
    <m/>
    <m/>
    <m/>
    <m/>
    <m/>
    <m/>
    <n v="5908"/>
    <m/>
    <m/>
    <n v="3144868872"/>
    <s v="TOBON"/>
    <s v="TOBON"/>
    <s v="CLAUDIA"/>
    <s v="PATRICIA "/>
    <s v="Cédula"/>
    <n v="43652531"/>
    <s v="F"/>
    <n v="42"/>
    <s v="NO"/>
    <s v="TOBON"/>
    <s v="ROJO"/>
    <s v="CARLOS"/>
    <s v="ALBERTO"/>
    <s v="Cédula"/>
    <n v="71187051"/>
    <s v="SI"/>
    <n v="3165234"/>
    <s v="NO"/>
    <n v="2"/>
    <m/>
    <m/>
    <s v="PROPIA, TOTALMENTE PAGADA"/>
    <m/>
    <s v="OTRO"/>
    <m/>
    <m/>
    <m/>
    <m/>
    <m/>
    <s v="SI"/>
    <n v="13931"/>
    <s v="SI"/>
    <n v="9855"/>
    <s v="SI"/>
    <n v="8408"/>
    <s v="INODORO CONECTADO A ALCANTARILLADO"/>
    <s v="BLOQUE, LADRILLO, PIEDRA"/>
    <s v="TEJA DE BARRO, ZINC, ETERNIT (ASBESTO)"/>
    <s v="CEMENTO, GRAVILLA"/>
    <s v="SI"/>
    <s v="NO"/>
    <s v="SI"/>
    <s v="SI"/>
    <s v="SI"/>
    <s v="SI"/>
    <s v="SI"/>
    <s v="SI"/>
    <s v="SI"/>
    <s v="SI"/>
    <s v="NO"/>
    <s v="NO"/>
    <s v="SI"/>
    <s v="SI"/>
    <s v="SI"/>
    <s v="SI"/>
    <s v="NO"/>
    <s v="SI"/>
    <s v="INODORO CON TANQUE"/>
    <s v="INODORO NO LE FUNCIONA EL TANQUE, NO TIENE LAVADERO"/>
    <m/>
    <m/>
    <m/>
    <m/>
    <s v="NORMAL - BUENA"/>
    <s v="TIENE AGUA LAS 24 HORAS"/>
    <s v="SI"/>
    <s v="NO"/>
    <s v="NO"/>
    <s v="PVC"/>
    <s v="NO"/>
    <s v="SI"/>
    <s v="NO"/>
    <s v="NO"/>
    <s v="SI"/>
    <s v="OTROS"/>
    <s v="OASIS PEATONAL5908"/>
    <s v="OK"/>
    <s v="SI"/>
    <n v="1"/>
    <s v=""/>
    <n v="3"/>
    <s v=""/>
    <n v="5"/>
    <n v="6"/>
    <n v="7"/>
    <n v="8"/>
    <s v=""/>
    <s v=""/>
    <s v=""/>
    <n v="3"/>
    <n v="6303624.3694799999"/>
    <n v="6099266.2918499997"/>
    <s v=""/>
    <s v=""/>
    <n v="0"/>
    <s v=""/>
    <n v="0"/>
    <s v="NO"/>
    <n v="0"/>
    <x v="11"/>
    <x v="1"/>
  </r>
  <r>
    <d v="2017-08-23T00:00:00"/>
    <s v="ANTIOQUIA"/>
    <s v="Puerto Berrío"/>
    <n v="579"/>
    <n v="71187461"/>
    <n v="3147476437"/>
    <n v="46"/>
    <x v="5"/>
    <s v="PEATONAL"/>
    <m/>
    <m/>
    <m/>
    <m/>
    <m/>
    <m/>
    <m/>
    <m/>
    <n v="45845"/>
    <m/>
    <m/>
    <n v="3127796363"/>
    <s v="USUGA"/>
    <s v="SALAZAR"/>
    <s v="LUZ"/>
    <s v="MARINA"/>
    <s v="Cédula"/>
    <n v="21928774"/>
    <s v="F"/>
    <n v="61"/>
    <s v="NO"/>
    <s v="RESTREPO"/>
    <m/>
    <s v="OSCAR"/>
    <s v="EMILIO"/>
    <s v="Cédula"/>
    <n v="71181835"/>
    <s v="NO"/>
    <m/>
    <s v="NO"/>
    <n v="2"/>
    <m/>
    <m/>
    <s v="PROPIA, TOTALMENTE PAGADA"/>
    <m/>
    <s v="CERTIFICADO DE COMPRAVENTA"/>
    <m/>
    <m/>
    <m/>
    <m/>
    <m/>
    <s v="SI"/>
    <n v="18880"/>
    <s v="SI"/>
    <m/>
    <s v="SI"/>
    <n v="8366"/>
    <s v="INODORO CONECTADO A ALCANTARILLADO"/>
    <s v="MADERA BURDA, TABLA, TABLÓN"/>
    <s v="TEJA DE BARRO, ZINC, ETERNIT (ASBESTO)"/>
    <s v="CEMENTO, GRAVILLA"/>
    <s v="NO"/>
    <s v="NO"/>
    <s v="SI"/>
    <s v="SI"/>
    <s v="SI"/>
    <s v="NO"/>
    <s v="SI"/>
    <s v="SI"/>
    <s v="SI"/>
    <s v="NO"/>
    <s v="SI"/>
    <s v="SI"/>
    <s v="SI"/>
    <s v="SI"/>
    <s v="NO"/>
    <s v="SI"/>
    <s v="SI"/>
    <s v="SI"/>
    <s v="INODORO CON TANQUE"/>
    <s v="NO TIENE LAVAPLATOS, NO TIENE PUERTA EL BAÑ, NO LE COBRAN ALCANTARILLADO "/>
    <m/>
    <m/>
    <m/>
    <m/>
    <s v="NORMAL - BUENA"/>
    <s v="TIENE AGUA LAS 24 HORAS"/>
    <s v="SI"/>
    <s v="NO"/>
    <s v="NO"/>
    <s v="PVC"/>
    <s v="SI"/>
    <s v="SI"/>
    <s v="NO"/>
    <s v="SI"/>
    <s v="SI"/>
    <s v="OTROS"/>
    <s v="TAHAMIPEATONAL45845"/>
    <s v="OK"/>
    <s v="SI"/>
    <n v="1"/>
    <s v=""/>
    <s v=""/>
    <n v="4"/>
    <s v=""/>
    <n v="6"/>
    <n v="7"/>
    <n v="8"/>
    <s v=""/>
    <s v=""/>
    <s v=""/>
    <n v="2"/>
    <n v="6005632.4272799995"/>
    <n v="6005632.4272799995"/>
    <s v=""/>
    <s v=""/>
    <n v="0"/>
    <n v="20"/>
    <n v="487557.07988400001"/>
    <s v="SI"/>
    <n v="487557.07988400001"/>
    <x v="17"/>
    <x v="1"/>
  </r>
  <r>
    <d v="2017-08-23T00:00:00"/>
    <s v="ANTIOQUIA"/>
    <s v="Puerto Berrío"/>
    <n v="579"/>
    <n v="71187461"/>
    <n v="3147476437"/>
    <n v="47"/>
    <x v="5"/>
    <s v="PEATONAL"/>
    <m/>
    <m/>
    <m/>
    <m/>
    <m/>
    <m/>
    <m/>
    <m/>
    <n v="5569"/>
    <m/>
    <m/>
    <n v="3204295816"/>
    <s v="CARRASQUILLA"/>
    <s v="MONTOYA"/>
    <s v="ISMENIA"/>
    <s v="DEL SOCORRO"/>
    <s v="Cédula"/>
    <n v="46044599"/>
    <s v="F"/>
    <n v="62"/>
    <s v="SI"/>
    <m/>
    <m/>
    <m/>
    <m/>
    <m/>
    <m/>
    <s v="NO"/>
    <m/>
    <s v="NO"/>
    <n v="3"/>
    <n v="1"/>
    <m/>
    <s v="PROPIA, LA ESTÁN PAGANDO"/>
    <m/>
    <s v="CERTIFICADO DE COMPRAVENTA"/>
    <m/>
    <m/>
    <m/>
    <m/>
    <m/>
    <s v="SI"/>
    <n v="20106"/>
    <s v="SI"/>
    <n v="14608"/>
    <s v="SI"/>
    <n v="8366"/>
    <s v="INODORO CONECTADO A ALCANTARILLADO"/>
    <s v="MADERA BURDA, TABLA, TABLÓN"/>
    <s v="TEJA DE BARRO, ZINC, ETERNIT (ASBESTO)"/>
    <s v="CEMENTO, GRAVILLA"/>
    <s v="SI"/>
    <s v="SI"/>
    <s v="SI"/>
    <s v="SI"/>
    <s v="SI"/>
    <s v="SI"/>
    <s v="SI"/>
    <s v="SI"/>
    <s v="SI"/>
    <s v="SI"/>
    <s v="SI"/>
    <s v="SI"/>
    <s v="SI"/>
    <s v="SI"/>
    <s v="SI"/>
    <s v="SI"/>
    <s v="SI"/>
    <s v="SI"/>
    <s v="INODORO CON TANQUE"/>
    <s v="LE FALTA LA PUERTA AL BAÑO"/>
    <m/>
    <m/>
    <m/>
    <m/>
    <s v="NORMAL - BUENA"/>
    <s v="TIENE AGUA LAS 24 HORAS"/>
    <s v="SI"/>
    <s v="NO"/>
    <s v="NO"/>
    <s v="PVC"/>
    <s v="SI"/>
    <s v="SI"/>
    <s v="SI"/>
    <s v="SI"/>
    <s v="SI"/>
    <s v="OBRA NEGRA"/>
    <s v="TAHAMIPEATONAL5569"/>
    <s v="OK"/>
    <s v="SI"/>
    <s v=""/>
    <s v=""/>
    <s v=""/>
    <s v=""/>
    <s v=""/>
    <s v=" "/>
    <s v=""/>
    <s v=""/>
    <s v=""/>
    <s v=""/>
    <s v=""/>
    <n v="0"/>
    <n v="0"/>
    <n v="0"/>
    <s v=""/>
    <s v=""/>
    <s v=""/>
    <s v=""/>
    <n v="0"/>
    <s v="NO"/>
    <n v="0"/>
    <x v="0"/>
    <x v="0"/>
  </r>
  <r>
    <d v="2017-08-23T00:00:00"/>
    <s v="ANTIOQUIA"/>
    <s v="Puerto Berrío"/>
    <n v="579"/>
    <n v="71187461"/>
    <n v="3147476437"/>
    <n v="48"/>
    <x v="5"/>
    <s v="PEATONAL"/>
    <m/>
    <m/>
    <m/>
    <m/>
    <m/>
    <m/>
    <m/>
    <m/>
    <n v="2205526"/>
    <m/>
    <m/>
    <n v="3206619608"/>
    <s v="URRUTIA"/>
    <s v="RESTREPO"/>
    <s v="WILLIAN "/>
    <s v="DE JESUS "/>
    <s v="Cédula"/>
    <n v="15362411"/>
    <s v="M"/>
    <n v="67"/>
    <s v="SI"/>
    <m/>
    <m/>
    <m/>
    <m/>
    <m/>
    <m/>
    <s v="NO"/>
    <m/>
    <s v="SI"/>
    <n v="6"/>
    <n v="3"/>
    <n v="2"/>
    <s v="PROPIA, LA ESTÁN PAGANDO"/>
    <m/>
    <s v="NO TIENE"/>
    <m/>
    <m/>
    <m/>
    <m/>
    <m/>
    <s v="SI"/>
    <n v="15286"/>
    <s v="SI"/>
    <n v="10909"/>
    <s v="SI"/>
    <n v="8324"/>
    <s v="INODORO CONECTADO A ALCANTARILLADO"/>
    <s v="MADERA BURDA, TABLA, TABLÓN"/>
    <s v="TEJA DE BARRO, ZINC, ETERNIT (ASBESTO)"/>
    <s v="CEMENTO, GRAVILLA"/>
    <s v="SI"/>
    <s v="SI"/>
    <s v="SI"/>
    <s v="SI"/>
    <s v="SI"/>
    <s v="SI"/>
    <s v="SI"/>
    <s v="SI"/>
    <s v="NO"/>
    <s v="NO"/>
    <s v="NO"/>
    <s v="SI"/>
    <s v="SI"/>
    <s v="NO"/>
    <s v="NO"/>
    <s v="NO"/>
    <s v="SI"/>
    <s v="SI"/>
    <s v="INODORO SIN TANQUE"/>
    <s v="NO TIENE LAVAMANOS,NO TIENE LAVAPLATOS, EL INODORO NO TIENE TANQUE"/>
    <m/>
    <m/>
    <m/>
    <m/>
    <s v="NORMAL - BUENA"/>
    <s v="TIENE AGUA LAS 24 HORAS"/>
    <s v="SI"/>
    <s v="NO"/>
    <s v="NO"/>
    <s v="PVC"/>
    <s v="NO"/>
    <s v="NO"/>
    <s v="NO"/>
    <s v="SI"/>
    <s v="SI"/>
    <s v="OBRA NEGRA"/>
    <s v="TAHAMIPEATONAL2205526"/>
    <s v="OK"/>
    <s v="SI"/>
    <n v="1"/>
    <s v=""/>
    <n v="3"/>
    <n v="4"/>
    <s v=""/>
    <n v="6"/>
    <n v="7"/>
    <s v=""/>
    <n v="9"/>
    <s v=""/>
    <s v=""/>
    <n v="3"/>
    <n v="3906640.9971539997"/>
    <n v="3906640.9971539997"/>
    <s v=""/>
    <s v=""/>
    <n v="0"/>
    <s v=""/>
    <n v="0"/>
    <s v="NO"/>
    <n v="0"/>
    <x v="18"/>
    <x v="1"/>
  </r>
  <r>
    <d v="2017-08-23T00:00:00"/>
    <s v="ANTIOQUIA"/>
    <s v="Puerto Berrío"/>
    <n v="579"/>
    <n v="71184422"/>
    <n v="3147348837"/>
    <n v="49"/>
    <x v="1"/>
    <s v="PEATONAL"/>
    <m/>
    <m/>
    <m/>
    <m/>
    <m/>
    <m/>
    <m/>
    <m/>
    <n v="8304"/>
    <m/>
    <m/>
    <n v="3103828848"/>
    <s v="MORENO"/>
    <m/>
    <s v="DELLA"/>
    <s v="LUZ"/>
    <s v="Cédula"/>
    <n v="21932366"/>
    <s v="F"/>
    <n v="53"/>
    <s v="SI"/>
    <m/>
    <m/>
    <m/>
    <m/>
    <m/>
    <m/>
    <s v="NO"/>
    <m/>
    <s v="NO"/>
    <n v="3"/>
    <m/>
    <m/>
    <s v="PROPIA, TOTALMENTE PAGADA"/>
    <m/>
    <s v="ESCRITURA PÚBLICA"/>
    <m/>
    <m/>
    <m/>
    <m/>
    <m/>
    <s v="SI"/>
    <n v="14616"/>
    <s v="SI"/>
    <m/>
    <s v="SI"/>
    <n v="8366"/>
    <s v="INODORO CONECTADO A ALCANTARILLADO"/>
    <s v="BLOQUE, LADRILLO, PIEDRA"/>
    <s v="TEJA DE BARRO, ZINC, ETERNIT (ASBESTO)"/>
    <s v="CEMENTO, GRAVILLA"/>
    <s v="SI"/>
    <s v="SI"/>
    <s v="SI"/>
    <s v="NO"/>
    <s v="SI"/>
    <s v="NO"/>
    <s v="SI"/>
    <s v="SI"/>
    <s v="SI"/>
    <s v="SI"/>
    <s v="SI"/>
    <s v="SI"/>
    <s v="SI"/>
    <s v="SI"/>
    <s v="SI"/>
    <s v="SI"/>
    <s v="SI"/>
    <s v="SI"/>
    <s v="INODORO CON TANQUE"/>
    <s v="BAÑO NO TIENE PUERTA,PATIO ES ESCUETO,NO TIENE ALCANTARILLADO, PATIO SE ADNEGA.NO LE COBRAN ALCANTARILLADO"/>
    <m/>
    <m/>
    <m/>
    <m/>
    <s v="BAJA"/>
    <s v="TIENE AGUA LAS 24 HORAS"/>
    <s v="NO"/>
    <s v="SI"/>
    <s v="NO"/>
    <s v="PVC"/>
    <s v="SI"/>
    <s v="SI"/>
    <s v="SI"/>
    <s v="NO"/>
    <s v="SI"/>
    <s v="OBRA GRIS"/>
    <s v="SAN MARTIN PEATONAL8304"/>
    <s v="OK"/>
    <s v="SI"/>
    <s v=""/>
    <s v=""/>
    <s v=""/>
    <s v=""/>
    <n v="5"/>
    <n v="6"/>
    <s v=""/>
    <s v=""/>
    <s v=""/>
    <s v=""/>
    <s v=""/>
    <n v="1"/>
    <n v="844096.41025200009"/>
    <n v="844096.41025200009"/>
    <s v=""/>
    <n v="18"/>
    <n v="0"/>
    <n v="20"/>
    <n v="1757703.420504"/>
    <s v="SI"/>
    <n v="1374366.7709999999"/>
    <x v="19"/>
    <x v="1"/>
  </r>
  <r>
    <d v="2017-08-23T00:00:00"/>
    <s v="ANTIOQUIA"/>
    <s v="Puerto Berrío"/>
    <n v="579"/>
    <n v="71184422"/>
    <n v="3147348837"/>
    <n v="50"/>
    <x v="1"/>
    <s v="PEATONAL"/>
    <m/>
    <m/>
    <m/>
    <m/>
    <m/>
    <m/>
    <m/>
    <m/>
    <n v="8302"/>
    <m/>
    <m/>
    <n v="3147393597"/>
    <s v="ROLDAN"/>
    <m/>
    <s v="CARMEN "/>
    <s v="JULIA"/>
    <s v="Cédula"/>
    <n v="21929355"/>
    <s v="F"/>
    <n v="66"/>
    <s v="SI"/>
    <m/>
    <m/>
    <m/>
    <m/>
    <m/>
    <m/>
    <s v="NO"/>
    <m/>
    <s v="NO"/>
    <n v="1"/>
    <m/>
    <m/>
    <s v="PROPIA, TOTALMENTE PAGADA"/>
    <m/>
    <s v="CERTIFICADO DE COMPRAVENTA"/>
    <m/>
    <m/>
    <m/>
    <m/>
    <m/>
    <s v="SI"/>
    <n v="19480"/>
    <s v="SI"/>
    <m/>
    <s v="SI"/>
    <n v="16732"/>
    <s v="INODORO CONECTADO A POZO SÉPTICO"/>
    <s v="BLOQUE, LADRILLO, PIEDRA"/>
    <s v="TEJA DE BARRO, ZINC, ETERNIT (ASBESTO)"/>
    <s v="CEMENTO, GRAVILLA"/>
    <s v="SI"/>
    <s v="SI"/>
    <s v="SI"/>
    <s v="NO"/>
    <s v="SI"/>
    <s v="NO"/>
    <s v="SI"/>
    <s v="NO"/>
    <s v="SI"/>
    <s v="SI"/>
    <s v="NO"/>
    <s v="NO"/>
    <s v="SI"/>
    <s v="SI"/>
    <s v="SI"/>
    <s v="NO"/>
    <s v="NO"/>
    <s v="SI"/>
    <s v="TAZA CAMPESINA"/>
    <s v="LOS BAÑOS NO TIENEN PUERTA, PATIO ES CUETO,NO TIENEN LAVAMANOS,EL PATIO SE ADNEGA,NO PAGA EL ALCANTARILLADO. NO FIRMA LA SEÑORA"/>
    <m/>
    <m/>
    <m/>
    <m/>
    <s v="NORMAL - BUENA"/>
    <s v="TIENE AGUA LAS 24 HORAS"/>
    <s v="SI"/>
    <s v="NO"/>
    <s v="NO"/>
    <s v="PVC"/>
    <s v="SI"/>
    <s v="SI"/>
    <s v="NO"/>
    <s v="NO"/>
    <s v="SI"/>
    <s v="OBRA NEGRA"/>
    <s v="SAN MARTIN PEATONAL8302"/>
    <s v="OK"/>
    <s v="SI"/>
    <n v="1"/>
    <s v=""/>
    <n v="3"/>
    <s v=""/>
    <n v="5"/>
    <n v="6"/>
    <n v="7"/>
    <s v=""/>
    <n v="9"/>
    <s v=""/>
    <n v="11"/>
    <n v="3"/>
    <n v="4459479.6521339994"/>
    <n v="4459479.6521339994"/>
    <s v=""/>
    <n v="18"/>
    <n v="0"/>
    <n v="20"/>
    <n v="1757703.420504"/>
    <s v="SI"/>
    <n v="1374366.7709999999"/>
    <x v="20"/>
    <x v="1"/>
  </r>
  <r>
    <d v="2017-08-23T00:00:00"/>
    <s v="ANTIOQUIA"/>
    <s v="Puerto Berrío"/>
    <n v="579"/>
    <n v="71184422"/>
    <n v="3147348837"/>
    <n v="51"/>
    <x v="1"/>
    <s v="PEATONAL"/>
    <m/>
    <m/>
    <m/>
    <m/>
    <m/>
    <m/>
    <m/>
    <m/>
    <n v="4451"/>
    <m/>
    <m/>
    <n v="3143419929"/>
    <s v="QUINTERO "/>
    <s v="GIRALDO"/>
    <s v="JORGE"/>
    <s v="ELIECER"/>
    <s v="Cédula"/>
    <n v="15364382"/>
    <s v="M"/>
    <n v="60"/>
    <s v="NO"/>
    <s v="GARZO"/>
    <s v="MUNERA"/>
    <s v="PASTORA"/>
    <s v="ELENA"/>
    <s v="Cédula"/>
    <n v="21934168"/>
    <s v="SI"/>
    <n v="947689"/>
    <s v="NO"/>
    <n v="2"/>
    <m/>
    <m/>
    <s v="PROPIA, TOTALMENTE PAGADA"/>
    <m/>
    <s v="ESCRITURA PÚBLICA"/>
    <m/>
    <m/>
    <m/>
    <m/>
    <m/>
    <s v="SI"/>
    <n v="7863"/>
    <s v="SI"/>
    <m/>
    <s v="SI"/>
    <n v="8366"/>
    <s v="INODORO CONECTADO A ALCANTARILLADO"/>
    <s v="BLOQUE, LADRILLO, PIEDRA"/>
    <s v="MATERIAL PREFABRICADO"/>
    <s v="CEMENTO, GRAVILLA"/>
    <s v="SI"/>
    <s v="SI"/>
    <s v="SI"/>
    <s v="SI"/>
    <s v="SI"/>
    <s v="SI"/>
    <s v="SI"/>
    <s v="SI"/>
    <s v="SI"/>
    <s v="SI"/>
    <s v="NO"/>
    <s v="SI"/>
    <s v="SI"/>
    <s v="SI"/>
    <s v="SI"/>
    <s v="NO"/>
    <s v="SI"/>
    <s v="SI"/>
    <s v="INODORO CON TANQUE"/>
    <s v="EL BAÑO NO TIENE PUERTA, LA COCINA NO TIENE SI NO EL MESON, NO TIENE LAVAMANOS, NO COBRAN ALCANTARILLADO"/>
    <m/>
    <m/>
    <m/>
    <m/>
    <s v="NORMAL - BUENA"/>
    <s v="TIENE AGUA LAS 24 HORAS"/>
    <s v="SI"/>
    <s v="NO"/>
    <s v="NO"/>
    <s v="PVC"/>
    <s v="SI"/>
    <s v="SI"/>
    <s v="NO"/>
    <s v="SI"/>
    <s v="SI"/>
    <s v="OBRA GRIS"/>
    <s v="SAN MARTIN PEATONAL4451"/>
    <s v="OK"/>
    <s v="SI"/>
    <n v="1"/>
    <s v=""/>
    <s v=""/>
    <s v=""/>
    <s v=""/>
    <n v="6"/>
    <s v=""/>
    <s v=""/>
    <n v="9"/>
    <s v=""/>
    <s v=""/>
    <n v="1"/>
    <n v="2521462.954806"/>
    <n v="2521462.954806"/>
    <s v=""/>
    <s v=""/>
    <n v="0"/>
    <s v=""/>
    <n v="0"/>
    <s v="NO"/>
    <n v="0"/>
    <x v="8"/>
    <x v="1"/>
  </r>
  <r>
    <d v="2017-08-23T00:00:00"/>
    <s v="ANTIOQUIA"/>
    <s v="Puerto Berrío"/>
    <n v="579"/>
    <n v="71187461"/>
    <n v="3147476437"/>
    <n v="52"/>
    <x v="5"/>
    <s v="PEATONAL"/>
    <m/>
    <m/>
    <m/>
    <m/>
    <m/>
    <m/>
    <m/>
    <m/>
    <n v="5944"/>
    <m/>
    <m/>
    <n v="3122729989"/>
    <s v="CARMONA"/>
    <m/>
    <s v="GLORIA"/>
    <s v="PATRICIA "/>
    <s v="Cédula"/>
    <n v="43653937"/>
    <s v="F"/>
    <n v="39"/>
    <s v="SI"/>
    <m/>
    <m/>
    <m/>
    <m/>
    <m/>
    <m/>
    <s v="NO"/>
    <m/>
    <s v="NO"/>
    <n v="4"/>
    <n v="2"/>
    <m/>
    <s v="PROPIA, LA ESTÁN PAGANDO"/>
    <m/>
    <s v="CERTIFICADO DE COMPRAVENTA"/>
    <m/>
    <m/>
    <m/>
    <m/>
    <m/>
    <s v="SI"/>
    <n v="24039"/>
    <s v="SI"/>
    <n v="15824"/>
    <s v="SI"/>
    <n v="16260"/>
    <s v="INODORO CONECTADO A ALCANTARILLADO"/>
    <s v="MADERA PULIDA"/>
    <s v="TEJA DE BARRO, ZINC, ETERNIT (ASBESTO)"/>
    <s v="CEMENTO, GRAVILLA"/>
    <s v="SI"/>
    <s v="SI"/>
    <s v="SI"/>
    <s v="SI"/>
    <s v="SI"/>
    <s v="SI"/>
    <s v="SI"/>
    <s v="SI"/>
    <s v="SI"/>
    <s v="SI"/>
    <s v="SI"/>
    <s v="SI"/>
    <s v="SI"/>
    <s v="SI"/>
    <s v="SI"/>
    <s v="SI"/>
    <s v="SI"/>
    <s v="SI"/>
    <s v="INODORO CON TANQUE"/>
    <s v="TANQUE INODORO MAL, LAVAMANOS MALO"/>
    <m/>
    <m/>
    <m/>
    <m/>
    <s v="NORMAL - BUENA"/>
    <s v="TIENE AGUA LAS 24 HORAS"/>
    <s v="SI"/>
    <s v="NO"/>
    <s v="NO"/>
    <s v="PVC"/>
    <s v="SI"/>
    <s v="SI"/>
    <s v="SI"/>
    <s v="SI"/>
    <s v="SI"/>
    <s v="OBRA GRIS"/>
    <s v="TAHAMIPEATONAL5944"/>
    <s v="OK"/>
    <s v="SI"/>
    <s v=""/>
    <s v=""/>
    <s v=""/>
    <s v=""/>
    <s v=""/>
    <s v=" "/>
    <s v=""/>
    <s v=""/>
    <s v=""/>
    <s v=""/>
    <s v=""/>
    <n v="0"/>
    <n v="0"/>
    <n v="0"/>
    <s v=""/>
    <s v=""/>
    <s v=""/>
    <s v=""/>
    <n v="0"/>
    <s v="NO"/>
    <n v="0"/>
    <x v="0"/>
    <x v="0"/>
  </r>
  <r>
    <d v="2017-08-23T00:00:00"/>
    <s v="ANTIOQUIA"/>
    <s v="Puerto Berrío"/>
    <n v="579"/>
    <n v="71187461"/>
    <n v="3147476437"/>
    <n v="53"/>
    <x v="5"/>
    <s v="PEATONAL"/>
    <m/>
    <m/>
    <m/>
    <m/>
    <m/>
    <m/>
    <m/>
    <m/>
    <n v="5948"/>
    <m/>
    <m/>
    <n v="3117990997"/>
    <s v="SUAREZ "/>
    <s v="MUÑOZ"/>
    <s v="NANCY"/>
    <s v="RUTH"/>
    <s v="Cédula"/>
    <n v="43650390"/>
    <s v="F"/>
    <n v="47"/>
    <s v="SI"/>
    <m/>
    <m/>
    <m/>
    <m/>
    <m/>
    <m/>
    <s v="NO"/>
    <m/>
    <s v="NO"/>
    <n v="7"/>
    <n v="3"/>
    <n v="1"/>
    <s v="PROPIA, LA ESTÁN PAGANDO"/>
    <m/>
    <s v="CERTIFICADO DE COMPRAVENTA"/>
    <m/>
    <m/>
    <m/>
    <m/>
    <m/>
    <s v="SI"/>
    <n v="15286"/>
    <s v="SI"/>
    <n v="10909"/>
    <s v="SI"/>
    <n v="8324"/>
    <s v="INODORO CONECTADO A ALCANTARILLADO"/>
    <s v="MADERA BURDA, TABLA, TABLÓN"/>
    <s v="TEJA DE BARRO, ZINC, ETERNIT (ASBESTO)"/>
    <s v="CEMENTO, GRAVILLA"/>
    <s v="SI"/>
    <s v="SI"/>
    <s v="SI"/>
    <s v="SI"/>
    <s v="SI"/>
    <s v="SI"/>
    <s v="SI"/>
    <s v="SI"/>
    <s v="SI"/>
    <s v="NO"/>
    <s v="NO"/>
    <s v="NO"/>
    <s v="NO"/>
    <s v="SI"/>
    <s v="NO"/>
    <s v="NO"/>
    <s v="NO"/>
    <s v="NO"/>
    <s v="INODORO SIN TANQUE"/>
    <s v="NO TIENE LAVAPLATOS, NO TIENE LAVADER, NO TIENE LAVAMANOS, EL INODORO NO TIENE TANQUE"/>
    <m/>
    <m/>
    <m/>
    <m/>
    <s v="NORMAL - BUENA"/>
    <s v="TIENE AGUA LAS 24 HORAS"/>
    <s v="SI"/>
    <s v="NO"/>
    <s v="NO"/>
    <s v="PVC"/>
    <s v="SI"/>
    <s v="NO"/>
    <s v="NO"/>
    <s v="NO"/>
    <s v="NO"/>
    <s v="OTROS"/>
    <s v="TAHAMIPEATONAL5948"/>
    <s v="OK"/>
    <s v="SI"/>
    <n v="1"/>
    <n v="2"/>
    <n v="3"/>
    <n v="4"/>
    <n v="5"/>
    <n v="6"/>
    <n v="7"/>
    <n v="8"/>
    <s v=""/>
    <s v=""/>
    <s v=""/>
    <n v="5"/>
    <n v="7131225.9143519998"/>
    <n v="6099266.2918499997"/>
    <s v=""/>
    <s v=""/>
    <n v="0"/>
    <s v=""/>
    <n v="0"/>
    <s v="NO"/>
    <n v="0"/>
    <x v="11"/>
    <x v="1"/>
  </r>
  <r>
    <d v="2017-08-23T00:00:00"/>
    <s v="ANTIOQUIA"/>
    <s v="Puerto Berrío"/>
    <n v="579"/>
    <n v="71187461"/>
    <n v="3147476437"/>
    <n v="54"/>
    <x v="0"/>
    <s v="PEATONAL"/>
    <m/>
    <m/>
    <m/>
    <m/>
    <m/>
    <m/>
    <m/>
    <m/>
    <n v="57616"/>
    <m/>
    <m/>
    <n v="3136907131"/>
    <s v="CRUZ"/>
    <m/>
    <s v="ALBA"/>
    <s v="ROSA"/>
    <s v="Cédula"/>
    <m/>
    <s v="F"/>
    <n v="76"/>
    <s v="SI"/>
    <m/>
    <m/>
    <m/>
    <m/>
    <m/>
    <m/>
    <s v="NO"/>
    <m/>
    <s v="NO"/>
    <n v="8"/>
    <n v="3"/>
    <n v="3"/>
    <s v="PROPIA, LA ESTÁN PAGANDO"/>
    <m/>
    <s v="NO TIENE"/>
    <m/>
    <m/>
    <m/>
    <m/>
    <m/>
    <s v="SI"/>
    <n v="16780"/>
    <s v="SI"/>
    <n v="10909"/>
    <s v="SI"/>
    <n v="8324"/>
    <s v="INODORO CONECTADO A ALCANTARILLADO"/>
    <s v="MADERA BURDA, TABLA, TABLÓN"/>
    <s v="TEJA DE BARRO, ZINC, ETERNIT (ASBESTO)"/>
    <s v="CEMENTO, GRAVILLA"/>
    <s v="NO"/>
    <s v="NO"/>
    <s v="SI"/>
    <s v="SI"/>
    <s v="SI"/>
    <s v="NO"/>
    <s v="SI"/>
    <s v="SI"/>
    <s v="SI"/>
    <s v="NO"/>
    <s v="NO"/>
    <s v="SI"/>
    <s v="SI"/>
    <s v="SI"/>
    <s v="NO"/>
    <s v="NO"/>
    <s v="SI"/>
    <s v="SI"/>
    <s v="INODORO CON TANQUE"/>
    <s v="NO TIENE LAVAPLATOS, NO TIENE LAVAMANOS, LAVADERO ESTA EN MAL ESTADO, BAÑOS NO SEPARADOS "/>
    <m/>
    <m/>
    <m/>
    <m/>
    <s v="NORMAL - BUENA"/>
    <s v="TIENE AGUA LAS 24 HORAS"/>
    <s v="SI"/>
    <s v="NO"/>
    <s v="NO"/>
    <s v="PVC"/>
    <s v="SI"/>
    <s v="NO"/>
    <s v="NO"/>
    <s v="SI"/>
    <s v="SI"/>
    <s v="OTROS"/>
    <s v="OASIS PEATONAL57616"/>
    <s v="OK"/>
    <s v="SI"/>
    <n v="1"/>
    <s v=""/>
    <s v=""/>
    <n v="4"/>
    <s v=""/>
    <n v="6"/>
    <n v="7"/>
    <n v="8"/>
    <s v=""/>
    <s v=""/>
    <s v=""/>
    <n v="2"/>
    <n v="6005632.4272799995"/>
    <n v="6005632.4272799995"/>
    <s v=""/>
    <s v=""/>
    <n v="0"/>
    <n v="20"/>
    <n v="487557.07988400001"/>
    <s v="SI"/>
    <n v="487557.07988400001"/>
    <x v="17"/>
    <x v="1"/>
  </r>
  <r>
    <d v="2017-08-23T00:00:00"/>
    <s v="ANTIOQUIA"/>
    <s v="Puerto Berrío"/>
    <n v="579"/>
    <n v="71187461"/>
    <n v="314474437"/>
    <n v="55"/>
    <x v="5"/>
    <s v="PEATONAL"/>
    <m/>
    <m/>
    <m/>
    <m/>
    <m/>
    <m/>
    <m/>
    <m/>
    <n v="5586"/>
    <m/>
    <m/>
    <n v="3136473662"/>
    <s v="TABERA"/>
    <m/>
    <s v="ANA"/>
    <s v="TERESA"/>
    <s v="Cédula"/>
    <n v="43649127"/>
    <s v="F"/>
    <n v="49"/>
    <s v="SI"/>
    <m/>
    <m/>
    <m/>
    <m/>
    <m/>
    <m/>
    <s v="NO"/>
    <m/>
    <s v="NO"/>
    <n v="4"/>
    <n v="1"/>
    <m/>
    <s v="PROPIA, LA ESTÁN PAGANDO"/>
    <m/>
    <s v="CERTIFICADO DE COMPRAVENTA"/>
    <m/>
    <m/>
    <m/>
    <m/>
    <m/>
    <s v="SI"/>
    <n v="21468"/>
    <s v="SI"/>
    <n v="15663"/>
    <s v="SI"/>
    <n v="8408"/>
    <s v="INODORO CONECTADO A ALCANTARILLADO"/>
    <s v="MADERA BURDA, TABLA, TABLÓN"/>
    <s v="TEJA DE BARRO, ZINC, ETERNIT (ASBESTO)"/>
    <s v="CEMENTO, GRAVILLA"/>
    <s v="SI"/>
    <s v="SI"/>
    <s v="SI"/>
    <s v="SI"/>
    <s v="SI"/>
    <s v="SI"/>
    <s v="SI"/>
    <s v="SI"/>
    <s v="SI"/>
    <s v="SI"/>
    <s v="SI"/>
    <s v="SI"/>
    <s v="SI"/>
    <s v="SI"/>
    <s v="SI"/>
    <s v="SI"/>
    <s v="SI"/>
    <s v="SI"/>
    <s v="INODORO CON TANQUE"/>
    <s v="LA CASA SE ENCUENTRA EN BUEN ESTADO"/>
    <m/>
    <m/>
    <m/>
    <m/>
    <s v="NORMAL - BUENA"/>
    <s v="TIENE AGUA LAS 24 HORAS"/>
    <s v="SI"/>
    <s v="NO"/>
    <s v="NO"/>
    <s v="PVC"/>
    <s v="SI"/>
    <s v="SI"/>
    <s v="SI"/>
    <s v="SI"/>
    <s v="SI"/>
    <s v="OBRA GRIS"/>
    <s v="TAHAMIPEATONAL5586"/>
    <s v="OK"/>
    <s v="SI"/>
    <s v=""/>
    <s v=""/>
    <s v=""/>
    <s v=""/>
    <s v=""/>
    <s v=" "/>
    <s v=""/>
    <s v=""/>
    <s v=""/>
    <s v=""/>
    <s v=""/>
    <n v="0"/>
    <n v="0"/>
    <n v="0"/>
    <s v=""/>
    <s v=""/>
    <s v=""/>
    <s v=""/>
    <n v="0"/>
    <s v="NO"/>
    <n v="0"/>
    <x v="0"/>
    <x v="0"/>
  </r>
  <r>
    <d v="2017-08-23T00:00:00"/>
    <s v="ANTIOQUIA"/>
    <s v="Puerto Berrío"/>
    <n v="579"/>
    <n v="71187461"/>
    <n v="314474437"/>
    <n v="56"/>
    <x v="0"/>
    <s v="PEATONAL"/>
    <m/>
    <m/>
    <m/>
    <m/>
    <m/>
    <m/>
    <m/>
    <m/>
    <n v="5902"/>
    <m/>
    <m/>
    <n v="3108611888"/>
    <s v="CARRASCO"/>
    <s v="MARIN"/>
    <s v="EUCARIS"/>
    <m/>
    <s v="Cédula"/>
    <n v="43651729"/>
    <s v="F"/>
    <n v="44"/>
    <s v="SI"/>
    <m/>
    <m/>
    <m/>
    <m/>
    <m/>
    <m/>
    <s v="NO"/>
    <m/>
    <s v="SI"/>
    <n v="11"/>
    <n v="3"/>
    <n v="1"/>
    <s v="PROPIA, LA ESTÁN PAGANDO"/>
    <m/>
    <s v="NO TIENE"/>
    <m/>
    <m/>
    <m/>
    <m/>
    <m/>
    <s v="SI"/>
    <n v="20262"/>
    <s v="SI"/>
    <n v="13860"/>
    <s v="SI"/>
    <n v="16850"/>
    <s v="INODORO CONECTADO A ALCANTARILLADO"/>
    <s v="BLOQUE, LADRILLO, PIEDRA"/>
    <s v="TEJA DE BARRO, ZINC, ETERNIT (ASBESTO)"/>
    <s v="CEMENTO, GRAVILLA"/>
    <s v="SI"/>
    <s v="SI"/>
    <s v="SI"/>
    <s v="SI"/>
    <s v="SI"/>
    <s v="SI"/>
    <s v="SI"/>
    <s v="SI"/>
    <s v="SI"/>
    <s v="NO"/>
    <s v="NO"/>
    <s v="SI"/>
    <s v="SI"/>
    <s v="SI"/>
    <s v="NO"/>
    <s v="NO"/>
    <s v="SI"/>
    <s v="SI"/>
    <s v="INODORO CON TANQUE"/>
    <s v="EL TANQUE DEL INODORO PARTIDO, NO TIENE PUERTA EL BAÑO, NO POSEE NINGUN DOCUMENTO DE LA CASA "/>
    <m/>
    <m/>
    <m/>
    <m/>
    <s v="NORMAL - BUENA"/>
    <s v="TIENE AGUA LAS 24 HORAS"/>
    <s v="SI"/>
    <s v="NO"/>
    <s v="NO"/>
    <s v="PVC"/>
    <s v="SI"/>
    <s v="NO"/>
    <s v="NO"/>
    <s v="SI"/>
    <s v="SI"/>
    <s v="OBRA NEGRA"/>
    <s v="OASIS PEATONAL5902"/>
    <s v="OK"/>
    <s v="SI"/>
    <n v="1"/>
    <s v=""/>
    <s v=""/>
    <n v="4"/>
    <s v=""/>
    <n v="6"/>
    <s v=""/>
    <s v=""/>
    <n v="9"/>
    <s v=""/>
    <s v=""/>
    <n v="2"/>
    <n v="3154717.032714"/>
    <n v="3154717.032714"/>
    <s v=""/>
    <s v=""/>
    <n v="0"/>
    <s v=""/>
    <n v="0"/>
    <s v="NO"/>
    <n v="0"/>
    <x v="1"/>
    <x v="1"/>
  </r>
  <r>
    <d v="2017-08-23T00:00:00"/>
    <s v="ANTIOQUIA"/>
    <s v="Puerto Berrío"/>
    <n v="579"/>
    <n v="71187461"/>
    <n v="314474437"/>
    <n v="57"/>
    <x v="0"/>
    <s v="PEATONAL"/>
    <m/>
    <m/>
    <m/>
    <m/>
    <m/>
    <m/>
    <m/>
    <m/>
    <m/>
    <m/>
    <m/>
    <n v="3208445663"/>
    <s v="MONSALVE"/>
    <s v="CRUZ"/>
    <s v="YURLEY"/>
    <s v="TATIANA"/>
    <s v="Cédula"/>
    <n v="1039678033"/>
    <s v="F"/>
    <n v="22"/>
    <s v="SI"/>
    <m/>
    <m/>
    <m/>
    <m/>
    <m/>
    <m/>
    <s v="NO"/>
    <m/>
    <s v="NO"/>
    <n v="4"/>
    <n v="2"/>
    <m/>
    <s v="EN ARRIENDO O SUBARRIENDO"/>
    <m/>
    <m/>
    <m/>
    <s v="DE PALABRA"/>
    <n v="1"/>
    <m/>
    <n v="100000"/>
    <s v="SI"/>
    <n v="16842"/>
    <s v="SI"/>
    <n v="12104"/>
    <s v="SI"/>
    <n v="8366"/>
    <s v="INODORO CONECTADO A ALCANTARILLADO"/>
    <s v="MADERA BURDA, TABLA, TABLÓN"/>
    <s v="TEJA DE BARRO, ZINC, ETERNIT (ASBESTO)"/>
    <s v="CEMENTO, GRAVILLA"/>
    <s v="SI"/>
    <s v="SI"/>
    <s v="SI"/>
    <s v="SI"/>
    <s v="SI"/>
    <s v="NO"/>
    <s v="SI"/>
    <s v="SI"/>
    <s v="NO"/>
    <s v="NO"/>
    <s v="NO"/>
    <s v="NO"/>
    <s v="SI"/>
    <s v="NO"/>
    <s v="NO"/>
    <s v="NO"/>
    <s v="NO"/>
    <s v="SI"/>
    <s v="INODORO SIN TANQUE"/>
    <s v="NO TIENE LAVADERO, NO TIENE LAVAPLATOS, NO TIENE LAVAMANOS, EL INODORO NO TIENE TANQUE"/>
    <m/>
    <m/>
    <m/>
    <m/>
    <s v="NORMAL - BUENA"/>
    <s v="TIENE AGUA LAS 24 HORAS"/>
    <s v="SI"/>
    <s v="NO"/>
    <s v="NO"/>
    <s v="PVC"/>
    <s v="NO"/>
    <s v="NO"/>
    <s v="NO"/>
    <s v="NO"/>
    <s v="SI"/>
    <s v="OBRA NEGRA"/>
    <s v="OASIS PEATONAL"/>
    <s v="OK"/>
    <s v="SI"/>
    <n v="1"/>
    <s v=""/>
    <n v="3"/>
    <n v="4"/>
    <n v="5"/>
    <n v="6"/>
    <n v="7"/>
    <s v=""/>
    <n v="9"/>
    <s v=""/>
    <s v=""/>
    <n v="4"/>
    <n v="4454492.9616899993"/>
    <n v="4454492.9616899993"/>
    <s v=""/>
    <s v=""/>
    <n v="0"/>
    <n v="20"/>
    <n v="487557.07988400001"/>
    <s v="SI"/>
    <n v="487557.07988400001"/>
    <x v="16"/>
    <x v="1"/>
  </r>
  <r>
    <d v="2017-08-23T00:00:00"/>
    <s v="ANTIOQUIA"/>
    <s v="Puerto Berrío"/>
    <n v="579"/>
    <n v="1039702444"/>
    <n v="3106433475"/>
    <n v="58"/>
    <x v="1"/>
    <s v="CARRERA"/>
    <n v="12"/>
    <m/>
    <m/>
    <m/>
    <m/>
    <n v="5616"/>
    <m/>
    <m/>
    <m/>
    <m/>
    <m/>
    <n v="3216163283"/>
    <s v="TORRES"/>
    <m/>
    <s v="SORAIMA"/>
    <m/>
    <s v="Cédula"/>
    <n v="1122128878"/>
    <s v="F"/>
    <n v="26"/>
    <s v="NO"/>
    <s v="VAHOS"/>
    <m/>
    <s v="LUIS"/>
    <s v="FERNANDO"/>
    <s v="Cédula"/>
    <n v="1039683443"/>
    <s v="NO"/>
    <m/>
    <s v="NO"/>
    <n v="2"/>
    <m/>
    <m/>
    <s v="EN ARRIENDO O SUBARRIENDO"/>
    <m/>
    <m/>
    <m/>
    <s v="DE PALABRA"/>
    <m/>
    <m/>
    <n v="230000"/>
    <s v="SI"/>
    <m/>
    <s v="SI"/>
    <m/>
    <s v="SI"/>
    <m/>
    <s v="INODORO CONECTADO A ALCANTARILLADO"/>
    <s v="TAPIA PISADA, ADOBE"/>
    <s v="BLOQUE, PIEDRA, MADERA PULIDA"/>
    <s v="BALDOSA, VINILO, TABLETA O LADRILLO"/>
    <s v="SI"/>
    <s v="NO"/>
    <s v="SI"/>
    <s v="SI"/>
    <s v="SI"/>
    <s v="SI"/>
    <s v="SI"/>
    <s v="SI"/>
    <s v="SI"/>
    <s v="SI"/>
    <s v="SI"/>
    <s v="NO"/>
    <s v="SI"/>
    <s v="SI"/>
    <s v="SI"/>
    <s v="SI"/>
    <s v="NO"/>
    <s v="SI"/>
    <s v="INODORO CON TANQUE"/>
    <s v="LA CASA NO CUENTA CON PATIO. LA SEÑORA NO PRESENTO EL RECIBO, LA CASA NO CUENTA CON LAVADERO. LA PERSONA MANIFIESTA QUE LLEVA UN AÑOVIVIENDO EN ESTA CASA, Y QUE HASTA HACE UNOS DIAS INDEPENDIZARON EL CONTADOR DEL AGUA CON LA DUEÑA DE LA CASA Y QUE NO SABE CUANTO LE VAN A COBRAR EL RECIBO DEL AGUA"/>
    <m/>
    <m/>
    <m/>
    <m/>
    <s v="NORMAL - BUENA"/>
    <s v="TIENE AGUA LAS 24 HORAS"/>
    <s v="SI"/>
    <s v="NO"/>
    <s v="NO"/>
    <s v="PVC"/>
    <s v="SI"/>
    <s v="SI"/>
    <s v="SI"/>
    <s v="NO"/>
    <s v="SI"/>
    <s v="OBRA BLANCA"/>
    <s v="SAN MARTIN CARRERA125616"/>
    <s v="OK"/>
    <s v="SI"/>
    <s v=""/>
    <s v=""/>
    <s v=""/>
    <s v=""/>
    <n v="5"/>
    <n v="6"/>
    <s v=""/>
    <s v=""/>
    <s v=""/>
    <s v=""/>
    <s v=""/>
    <n v="1"/>
    <n v="844096.41025200009"/>
    <n v="844096.41025200009"/>
    <s v=""/>
    <s v=""/>
    <n v="0"/>
    <s v=""/>
    <n v="0"/>
    <s v="NO"/>
    <n v="0"/>
    <x v="4"/>
    <x v="1"/>
  </r>
  <r>
    <d v="2017-08-23T00:00:00"/>
    <s v="ANTIOQUIA"/>
    <s v="Puerto Berrío"/>
    <n v="579"/>
    <n v="1039702444"/>
    <n v="3106433475"/>
    <n v="59"/>
    <x v="1"/>
    <s v="PEATONAL"/>
    <m/>
    <m/>
    <m/>
    <m/>
    <m/>
    <m/>
    <m/>
    <m/>
    <n v="220407000000"/>
    <m/>
    <m/>
    <n v="3185801878"/>
    <s v="LOPEZ"/>
    <m/>
    <s v="FABIAN"/>
    <m/>
    <s v="Cédula"/>
    <n v="3548215"/>
    <s v="M"/>
    <n v="76"/>
    <s v="SI"/>
    <m/>
    <m/>
    <m/>
    <m/>
    <m/>
    <m/>
    <s v="NO"/>
    <m/>
    <s v="NO"/>
    <n v="1"/>
    <m/>
    <m/>
    <s v="PROPIA, TOTALMENTE PAGADA"/>
    <m/>
    <s v="ESCRITURA PÚBLICA"/>
    <m/>
    <m/>
    <m/>
    <m/>
    <m/>
    <s v="SI"/>
    <n v="8244"/>
    <s v="SI"/>
    <n v="5337"/>
    <s v="SI"/>
    <n v="9513"/>
    <s v="INODORO CONECTADO A ALCANTARILLADO"/>
    <s v="TAPIA PISADA, ADOBE"/>
    <s v="TEJA DE BARRO, ZINC, ETERNIT (ASBESTO)"/>
    <s v="BALDOSA, VINILO, TABLETA O LADRILLO"/>
    <s v="SI"/>
    <s v="SI"/>
    <s v="SI"/>
    <s v="SI"/>
    <s v="SI"/>
    <s v="SI"/>
    <s v="SI"/>
    <s v="SI"/>
    <s v="SI"/>
    <s v="SI"/>
    <s v="SI"/>
    <s v="SI"/>
    <s v="SI"/>
    <s v="SI"/>
    <s v="SI"/>
    <s v="SI"/>
    <s v="SI"/>
    <s v="SI"/>
    <s v="INODORO CON TANQUE"/>
    <s v="LA CASA CUENTA CON DOS BAÑOS. EL SEÑOR MANIFIESTA QUE NO ESTA SEGURO SI AUN PERTENECE A RED UNIDOS"/>
    <m/>
    <m/>
    <m/>
    <m/>
    <s v="NORMAL - BUENA"/>
    <s v="TIENE AGUA LAS 24 HORAS"/>
    <s v="SI"/>
    <s v="NO"/>
    <s v="NO"/>
    <s v="PVC"/>
    <s v="SI"/>
    <s v="SI"/>
    <s v="SI"/>
    <s v="SI"/>
    <s v="SI"/>
    <s v="OBRA BLANCA"/>
    <s v="SAN MARTIN PEATONAL220407000000"/>
    <s v="OK"/>
    <s v="SI"/>
    <s v=""/>
    <s v=""/>
    <s v=""/>
    <s v=""/>
    <s v=""/>
    <s v=" "/>
    <s v=""/>
    <s v=""/>
    <s v=""/>
    <s v=""/>
    <s v=""/>
    <n v="0"/>
    <n v="0"/>
    <n v="0"/>
    <s v=""/>
    <s v=""/>
    <s v=""/>
    <s v=""/>
    <n v="0"/>
    <s v="NO"/>
    <n v="0"/>
    <x v="0"/>
    <x v="0"/>
  </r>
  <r>
    <d v="2017-08-23T00:00:00"/>
    <s v="ANTIOQUIA"/>
    <s v="Puerto Berrío"/>
    <n v="579"/>
    <n v="1039702444"/>
    <n v="3106433475"/>
    <n v="60"/>
    <x v="0"/>
    <s v="PEATONAL"/>
    <m/>
    <m/>
    <m/>
    <m/>
    <m/>
    <m/>
    <m/>
    <m/>
    <n v="220591500000"/>
    <m/>
    <m/>
    <n v="3502505282"/>
    <s v="QUINTERO "/>
    <s v="CARDONA"/>
    <s v="MATILDE"/>
    <m/>
    <s v="Cédula"/>
    <n v="21931748"/>
    <s v="F"/>
    <n v="55"/>
    <s v="SI"/>
    <m/>
    <m/>
    <m/>
    <m/>
    <m/>
    <m/>
    <s v="SI"/>
    <n v="29182"/>
    <s v="NO"/>
    <n v="4"/>
    <n v="1"/>
    <m/>
    <s v="PROPIA, TOTALMENTE PAGADA"/>
    <m/>
    <s v="CERTIFICADO DE TRADICIÓN Y LIBERTAD"/>
    <m/>
    <m/>
    <m/>
    <m/>
    <m/>
    <s v="SI"/>
    <n v="13369"/>
    <s v="SI"/>
    <n v="9459"/>
    <s v="SI"/>
    <n v="8069"/>
    <s v="INODORO CONECTADO A ALCANTARILLADO"/>
    <s v="PLÁSTICO"/>
    <s v="TEJA DE BARRO, ZINC, ETERNIT (ASBESTO)"/>
    <s v="TIERRA, ARENA"/>
    <s v="NO"/>
    <s v="NO"/>
    <s v="SI"/>
    <s v="SI"/>
    <s v="SI"/>
    <s v="NO"/>
    <s v="SI"/>
    <s v="SI"/>
    <s v="SI"/>
    <s v="SI"/>
    <s v="NO"/>
    <s v="SI"/>
    <s v="SI"/>
    <s v="SI"/>
    <s v="SI"/>
    <s v="NO"/>
    <s v="SI"/>
    <s v="SI"/>
    <s v="INODORO CON TANQUE"/>
    <s v="EL BAÑO NO TIENE ESPACIO SEPARADOS, ESTA CUBIERTO DE CORTINAS Y TABLAS, EL MESON ES DE TABLA, NO CUENTA CON LAVAMANOS, NO TIENE PATIO"/>
    <m/>
    <m/>
    <m/>
    <m/>
    <s v="NORMAL - BUENA"/>
    <s v="TIENE AGUA LAS 24 HORAS"/>
    <s v="SI"/>
    <s v="NO"/>
    <s v="NO"/>
    <s v="PVC"/>
    <s v="SI"/>
    <s v="SI"/>
    <s v="NO"/>
    <s v="SI"/>
    <s v="SI"/>
    <s v="OTROS"/>
    <s v="OASIS PEATONAL220591500000"/>
    <s v="OK"/>
    <s v="SI"/>
    <n v="1"/>
    <s v=""/>
    <s v=""/>
    <s v=""/>
    <s v=""/>
    <n v="6"/>
    <n v="7"/>
    <n v="8"/>
    <s v=""/>
    <s v=""/>
    <s v=""/>
    <n v="1"/>
    <n v="5372378.3493719995"/>
    <n v="5372378.3493719995"/>
    <s v=""/>
    <s v=""/>
    <n v="0"/>
    <n v="20"/>
    <n v="487557.07988400001"/>
    <s v="SI"/>
    <n v="487557.07988400001"/>
    <x v="21"/>
    <x v="1"/>
  </r>
  <r>
    <d v="2017-08-23T00:00:00"/>
    <s v="ANTIOQUIA"/>
    <s v="Puerto Berrío"/>
    <n v="579"/>
    <n v="1039702444"/>
    <n v="3106433475"/>
    <n v="61"/>
    <x v="2"/>
    <s v="PEATONAL"/>
    <m/>
    <m/>
    <m/>
    <m/>
    <m/>
    <m/>
    <m/>
    <m/>
    <n v="220548690150"/>
    <m/>
    <m/>
    <n v="3104950578"/>
    <s v="CARDONA"/>
    <s v="MOSQUERA"/>
    <s v="ZURELLA"/>
    <m/>
    <s v="Cédula"/>
    <n v="21933169"/>
    <s v="F"/>
    <n v="44"/>
    <s v="NO"/>
    <s v="MESA"/>
    <m/>
    <s v="HERNAN"/>
    <s v="DE JESUS"/>
    <s v="Cédula"/>
    <n v="3550843"/>
    <s v="NO"/>
    <m/>
    <s v="NO"/>
    <n v="3"/>
    <m/>
    <m/>
    <s v="PROPIA, TOTALMENTE PAGADA"/>
    <m/>
    <s v="CERTIFICADO DE COMPRAVENTA"/>
    <m/>
    <m/>
    <m/>
    <m/>
    <m/>
    <s v="SI"/>
    <n v="16033"/>
    <s v="SI"/>
    <n v="11485"/>
    <s v="SI"/>
    <n v="8324"/>
    <s v="INODORO CONECTADO A ALCANTARILLADO"/>
    <s v="MADERA BURDA, TABLA, TABLÓN"/>
    <s v="TEJA DE BARRO, ZINC, ETERNIT (ASBESTO)"/>
    <s v="TIERRA, ARENA"/>
    <s v="SI"/>
    <s v="SI"/>
    <s v="SI"/>
    <s v="SI"/>
    <s v="SI"/>
    <s v="NO"/>
    <s v="SI"/>
    <s v="SI"/>
    <s v="SI"/>
    <s v="NO"/>
    <s v="NO"/>
    <s v="NO"/>
    <s v="NO"/>
    <s v="SI"/>
    <s v="NO"/>
    <s v="NO"/>
    <s v="NO"/>
    <s v="NO"/>
    <s v="INODORO SIN TANQUE"/>
    <s v="EL BAÑO NO TIENE PUERT, EL SANITARIO NO TIENE TANQUE, NO TIENE DUCHA, NO TIENE LAVAMANOS,NO TIENE LAVAPLATOS,EL MESON ES DE TABLA, NO TIENE LAVADERO. CUENTA CON UNA PIEDRA"/>
    <m/>
    <m/>
    <m/>
    <m/>
    <s v="NORMAL - BUENA"/>
    <s v="TIENE AGUA LAS 24 HORAS"/>
    <s v="SI"/>
    <s v="NO"/>
    <s v="NO"/>
    <s v="PVC"/>
    <s v="NO"/>
    <s v="NO"/>
    <s v="NO"/>
    <s v="NO"/>
    <s v="NO"/>
    <s v="OBRA NEGRA"/>
    <s v="NUEVO MILENIOPEATONAL220548690150"/>
    <s v="OK"/>
    <s v="SI"/>
    <n v="1"/>
    <n v="2"/>
    <n v="3"/>
    <n v="4"/>
    <n v="5"/>
    <n v="6"/>
    <n v="7"/>
    <s v=""/>
    <n v="9"/>
    <s v=""/>
    <s v=""/>
    <n v="5"/>
    <n v="4648840.4286540002"/>
    <n v="4648840.4286540002"/>
    <s v=""/>
    <s v=""/>
    <n v="0"/>
    <n v="20"/>
    <n v="487557.07988400001"/>
    <s v="SI"/>
    <n v="487557.07988400001"/>
    <x v="22"/>
    <x v="1"/>
  </r>
  <r>
    <d v="2017-08-23T00:00:00"/>
    <s v="ANTIOQUIA"/>
    <s v="Puerto Berrío"/>
    <n v="579"/>
    <n v="1039702444"/>
    <n v="3106433475"/>
    <n v="62"/>
    <x v="0"/>
    <s v="PEATONAL"/>
    <m/>
    <m/>
    <m/>
    <m/>
    <m/>
    <m/>
    <m/>
    <m/>
    <n v="220594340002"/>
    <m/>
    <m/>
    <m/>
    <s v="GAVIRIA"/>
    <m/>
    <s v="DORIS"/>
    <s v="ESTELLA"/>
    <s v="Cédula"/>
    <n v="21932441"/>
    <s v="F"/>
    <n v="54"/>
    <s v="SI"/>
    <m/>
    <m/>
    <m/>
    <m/>
    <m/>
    <m/>
    <s v="NO"/>
    <m/>
    <s v="NO"/>
    <n v="2"/>
    <n v="1"/>
    <m/>
    <s v="PROPIA, LA ESTÁN PAGANDO"/>
    <m/>
    <s v="CERTIFICADO DE TRADICIÓN Y LIBERTAD"/>
    <m/>
    <m/>
    <m/>
    <m/>
    <m/>
    <s v="SI"/>
    <n v="10055"/>
    <s v="SI"/>
    <n v="6878"/>
    <s v="SI"/>
    <n v="8324"/>
    <s v="INODORO SIN CONEXIÓN / LETRINA / BAJAMAR"/>
    <s v="MADERA BURDA, TABLA, TABLÓN"/>
    <s v="TEJA DE BARRO, ZINC, ETERNIT (ASBESTO)"/>
    <s v="TIERRA, ARENA"/>
    <s v="NO"/>
    <s v="NO"/>
    <s v="SI"/>
    <s v="SI"/>
    <s v="SI"/>
    <s v="NO"/>
    <s v="SI"/>
    <s v="SI"/>
    <s v="NO"/>
    <s v="NO"/>
    <s v="NO"/>
    <s v="NO"/>
    <s v="NO"/>
    <s v="NO"/>
    <s v="NO"/>
    <s v="NO"/>
    <s v="NO"/>
    <s v="NO"/>
    <s v="TAZA CAMPESINA"/>
    <s v="LA CASA NO TIENE DUCHA, SE BAÑAN A COCADAS, EL SANITARIO NO TIENE TANQUE, NO TIENE LAVAMANOS, EL LAVADERO NO CUENTA CON GRIFO. LA CASA TIENE MESON DE TABLAS Y NO UENTA CON LAVAPLATOS , NO TIENE PATIO"/>
    <m/>
    <m/>
    <m/>
    <m/>
    <s v="NORMAL - BUENA"/>
    <s v="TIENE AGUA LAS 24 HORAS"/>
    <s v="SI"/>
    <s v="NO"/>
    <s v="SI"/>
    <s v="PVC"/>
    <s v="NO"/>
    <s v="NO"/>
    <s v="NO"/>
    <s v="NO"/>
    <s v="NO"/>
    <s v="OTROS"/>
    <s v="OASIS PEATONAL220594340002"/>
    <s v="OK"/>
    <s v="SI"/>
    <n v="1"/>
    <n v="2"/>
    <n v="3"/>
    <n v="4"/>
    <n v="5"/>
    <n v="6"/>
    <n v="7"/>
    <n v="8"/>
    <s v=""/>
    <s v=""/>
    <s v=""/>
    <n v="5"/>
    <n v="7131225.9143519998"/>
    <n v="6099266.2918499997"/>
    <s v=""/>
    <s v=""/>
    <n v="0"/>
    <n v="20"/>
    <n v="487557.07988400001"/>
    <s v="SI"/>
    <n v="487557.07988400001"/>
    <x v="23"/>
    <x v="1"/>
  </r>
  <r>
    <d v="2017-08-23T00:00:00"/>
    <s v="ANTIOQUIA"/>
    <s v="Puerto Berrío"/>
    <n v="579"/>
    <n v="1039702444"/>
    <n v="3106433475"/>
    <n v="63"/>
    <x v="1"/>
    <s v="CARRERA"/>
    <n v="53"/>
    <m/>
    <m/>
    <m/>
    <m/>
    <n v="12"/>
    <s v="A"/>
    <m/>
    <n v="220442600001"/>
    <m/>
    <m/>
    <n v="3217297352"/>
    <s v="AGUDELO"/>
    <s v="GARCIA"/>
    <s v="ARELIS"/>
    <m/>
    <s v="Cédula"/>
    <n v="43657588"/>
    <s v="F"/>
    <n v="40"/>
    <s v="SI"/>
    <m/>
    <m/>
    <m/>
    <m/>
    <m/>
    <m/>
    <s v="NO"/>
    <m/>
    <s v="NO"/>
    <n v="7"/>
    <n v="3"/>
    <m/>
    <s v="EN ARRIENDO O SUBARRIENDO"/>
    <m/>
    <m/>
    <m/>
    <s v="DE PALABRA"/>
    <m/>
    <m/>
    <n v="300000"/>
    <s v="SI"/>
    <n v="20157"/>
    <s v="SI"/>
    <n v="14658"/>
    <s v="SI"/>
    <n v="8366"/>
    <s v="INODORO CONECTADO A ALCANTARILLADO"/>
    <s v="TAPIA PISADA, ADOBE"/>
    <s v="TEJA DE BARRO, ZINC, ETERNIT (ASBESTO)"/>
    <s v="BALDOSA, VINILO, TABLETA O LADRILLO"/>
    <s v="SI"/>
    <s v="SI"/>
    <s v="SI"/>
    <s v="SI"/>
    <s v="SI"/>
    <s v="SI"/>
    <s v="SI"/>
    <s v="SI"/>
    <s v="SI"/>
    <s v="SI"/>
    <s v="SI"/>
    <s v="NO"/>
    <s v="SI"/>
    <s v="SI"/>
    <s v="SI"/>
    <s v="SI"/>
    <s v="NO"/>
    <s v="SI"/>
    <s v="INODORO CON TANQUE"/>
    <s v="LA CASA NO TIENE LAVADERO, EL BAÑO NO TIENE PUERTA"/>
    <m/>
    <m/>
    <m/>
    <m/>
    <s v="NORMAL - BUENA"/>
    <s v="TIENE AGUA LAS 24 HORAS"/>
    <s v="SI"/>
    <s v="NO"/>
    <s v="NO"/>
    <s v="PVC"/>
    <s v="SI"/>
    <s v="SI"/>
    <s v="SI"/>
    <s v="NO"/>
    <s v="SI"/>
    <s v="OBRA BLANCA"/>
    <s v="SAN MARTIN CARRERA5312A220442600001"/>
    <s v="OK"/>
    <s v="SI"/>
    <s v=""/>
    <s v=""/>
    <s v=""/>
    <s v=""/>
    <n v="5"/>
    <n v="6"/>
    <s v=""/>
    <s v=""/>
    <s v=""/>
    <s v=""/>
    <s v=""/>
    <n v="1"/>
    <n v="844096.41025200009"/>
    <n v="844096.41025200009"/>
    <s v=""/>
    <s v=""/>
    <n v="0"/>
    <s v=""/>
    <n v="0"/>
    <s v="NO"/>
    <n v="0"/>
    <x v="4"/>
    <x v="1"/>
  </r>
  <r>
    <d v="2017-08-23T00:00:00"/>
    <s v="ANTIOQUIA"/>
    <s v="Puerto Berrío"/>
    <n v="579"/>
    <n v="1039702444"/>
    <n v="3106433475"/>
    <n v="64"/>
    <x v="1"/>
    <s v="CARRERA"/>
    <n v="12"/>
    <m/>
    <m/>
    <m/>
    <m/>
    <n v="9"/>
    <m/>
    <m/>
    <n v="220441600000"/>
    <m/>
    <m/>
    <n v="3145302289"/>
    <s v="RAMIREZ"/>
    <s v="MONSALVE"/>
    <s v="LILIANA"/>
    <s v="PATRICIA "/>
    <s v="Cédula"/>
    <n v="43655226"/>
    <s v="F"/>
    <n v="37"/>
    <s v="SI"/>
    <m/>
    <m/>
    <m/>
    <m/>
    <m/>
    <m/>
    <s v="NO"/>
    <m/>
    <s v="NO"/>
    <n v="4"/>
    <n v="1"/>
    <m/>
    <s v="OTRA FORMA"/>
    <m/>
    <s v="ESCRITURA PÚBLICA"/>
    <m/>
    <m/>
    <m/>
    <m/>
    <m/>
    <s v="SI"/>
    <n v="18706"/>
    <s v="SI"/>
    <n v="13399"/>
    <s v="SI"/>
    <n v="9515"/>
    <s v="INODORO CONECTADO A ALCANTARILLADO"/>
    <s v="TAPIA PISADA, ADOBE"/>
    <s v="TAPIA PISADA, ADOBE, BAHAREQUE"/>
    <s v="BALDOSA, VINILO, TABLETA O LADRILLO"/>
    <s v="SI"/>
    <s v="SI"/>
    <s v="SI"/>
    <s v="SI"/>
    <s v="SI"/>
    <s v="SI"/>
    <s v="SI"/>
    <s v="SI"/>
    <s v="SI"/>
    <s v="SI"/>
    <s v="NO"/>
    <s v="SI"/>
    <s v="SI"/>
    <s v="SI"/>
    <s v="SI"/>
    <s v="NO"/>
    <s v="SI"/>
    <s v="SI"/>
    <s v="INODORO CON TANQUE"/>
    <s v="LOS BAÑOS NO TIENE PUERTA, EN LA CASA HAY DOS SANITARIOS, A LOS SANITARIO LES FALTALA TAPA DEL SANITARIO, LA CASA NO TIENE LAVAMANOS "/>
    <m/>
    <m/>
    <m/>
    <m/>
    <s v="BAJA"/>
    <s v="TIENE AGUA LAS 24 HORAS"/>
    <s v="NO SABE"/>
    <s v="SI"/>
    <s v="NO"/>
    <s v="PVC"/>
    <s v="SI"/>
    <s v="SI"/>
    <s v="NO"/>
    <s v="SI"/>
    <s v="SI"/>
    <s v="OBRA BLANCA"/>
    <s v="SAN MARTIN CARRERA129220441600000"/>
    <s v="OK"/>
    <s v="SI"/>
    <n v="1"/>
    <s v=""/>
    <s v=""/>
    <s v=""/>
    <s v=""/>
    <n v="6"/>
    <s v=""/>
    <s v=""/>
    <s v=""/>
    <s v=""/>
    <s v=""/>
    <n v="1"/>
    <n v="519253.91348400002"/>
    <n v="519253.91348400002"/>
    <s v=""/>
    <s v=""/>
    <n v="0"/>
    <s v=""/>
    <n v="0"/>
    <s v="NO"/>
    <n v="0"/>
    <x v="24"/>
    <x v="1"/>
  </r>
  <r>
    <d v="2017-08-23T00:00:00"/>
    <s v="ANTIOQUIA"/>
    <s v="Puerto Berrío"/>
    <n v="579"/>
    <n v="1039702444"/>
    <n v="3106433475"/>
    <n v="65"/>
    <x v="1"/>
    <s v="CARRERA"/>
    <n v="12"/>
    <m/>
    <m/>
    <m/>
    <m/>
    <n v="9"/>
    <s v="B"/>
    <m/>
    <n v="220440800000"/>
    <m/>
    <m/>
    <n v="3144823496"/>
    <s v="VILLA"/>
    <m/>
    <s v="MARIA"/>
    <s v="LIJIA"/>
    <s v="Cédula"/>
    <n v="21930316"/>
    <s v="F"/>
    <n v="58"/>
    <s v="NO"/>
    <m/>
    <m/>
    <m/>
    <m/>
    <m/>
    <m/>
    <s v="NO"/>
    <m/>
    <s v="NO"/>
    <n v="4"/>
    <n v="1"/>
    <n v="1"/>
    <s v="PROPIA, TOTALMENTE PAGADA"/>
    <m/>
    <s v="ESCRITURA PÚBLICA"/>
    <m/>
    <m/>
    <m/>
    <m/>
    <m/>
    <s v="SI"/>
    <n v="26704"/>
    <s v="SI"/>
    <n v="19594"/>
    <s v="SI"/>
    <n v="9222"/>
    <s v="INODORO CONECTADO A ALCANTARILLADO"/>
    <s v="BLOQUE, LADRILLO, PIEDRA"/>
    <s v="CEMENTO O CONCRETO"/>
    <s v="BALDOSA, VINILO, TABLETA O LADRILLO"/>
    <s v="SI"/>
    <s v="SI"/>
    <s v="SI"/>
    <s v="SI"/>
    <s v="SI"/>
    <s v="SI"/>
    <s v="SI"/>
    <s v="SI"/>
    <s v="SI"/>
    <s v="SI"/>
    <s v="SI"/>
    <s v="SI"/>
    <s v="SI"/>
    <s v="SI"/>
    <s v="SI"/>
    <s v="SI"/>
    <s v="SI"/>
    <s v="SI"/>
    <s v="INODORO CON TANQUE"/>
    <s v="LA CASA ESTA COMPLETA"/>
    <m/>
    <m/>
    <m/>
    <m/>
    <s v="NORMAL - BUENA"/>
    <s v="TIENE AGUA LAS 24 HORAS"/>
    <s v="SI"/>
    <s v="NO"/>
    <s v="NO"/>
    <s v="PVC"/>
    <s v="SI"/>
    <s v="SI"/>
    <s v="SI"/>
    <s v="SI"/>
    <s v="SI"/>
    <s v="OBRA BLANCA"/>
    <s v="SAN MARTIN CARRERA129B220440800000"/>
    <s v="OK"/>
    <s v="SI"/>
    <s v=""/>
    <s v=""/>
    <s v=""/>
    <s v=""/>
    <s v=""/>
    <s v=" "/>
    <s v=""/>
    <s v=""/>
    <s v=""/>
    <s v=""/>
    <s v=""/>
    <n v="0"/>
    <n v="0"/>
    <n v="0"/>
    <s v=""/>
    <s v=""/>
    <s v=""/>
    <s v=""/>
    <n v="0"/>
    <s v="NO"/>
    <n v="0"/>
    <x v="0"/>
    <x v="0"/>
  </r>
  <r>
    <d v="2017-08-23T00:00:00"/>
    <s v="ANTIOQUIA"/>
    <s v="Puerto Berrío"/>
    <n v="579"/>
    <n v="1039702444"/>
    <n v="3106433475"/>
    <n v="66"/>
    <x v="1"/>
    <s v="CALLE"/>
    <n v="10"/>
    <m/>
    <m/>
    <m/>
    <m/>
    <m/>
    <m/>
    <m/>
    <m/>
    <m/>
    <m/>
    <n v="3136294369"/>
    <s v="GALVIS "/>
    <s v="OSORIO"/>
    <s v="TANIA"/>
    <s v="PATRICIA "/>
    <s v="Cédula"/>
    <n v="43654658"/>
    <s v="F"/>
    <n v="37"/>
    <s v="NO"/>
    <s v="VALENCIA"/>
    <m/>
    <s v="FREDY"/>
    <s v="ALEXANDER"/>
    <m/>
    <m/>
    <s v="NO"/>
    <m/>
    <s v="NO"/>
    <n v="5"/>
    <n v="2"/>
    <n v="1"/>
    <s v="EN ARRIENDO O SUBARRIENDO"/>
    <m/>
    <m/>
    <m/>
    <s v="DE PALABRA"/>
    <m/>
    <m/>
    <n v="400000"/>
    <s v="SI"/>
    <n v="12350"/>
    <s v="SI"/>
    <n v="15332"/>
    <s v="SI"/>
    <n v="8300"/>
    <s v="INODORO CONECTADO A ALCANTARILLADO"/>
    <s v="TAPIA PISADA, ADOBE"/>
    <s v="TEJA DE BARRO, ZINC, ETERNIT (ASBESTO)"/>
    <s v="BALDOSA, VINILO, TABLETA O LADRILLO"/>
    <s v="SI"/>
    <s v="SI"/>
    <s v="SI"/>
    <s v="SI"/>
    <s v="SI"/>
    <s v="SI"/>
    <s v="SI"/>
    <s v="SI"/>
    <s v="SI"/>
    <s v="SI"/>
    <s v="SI"/>
    <s v="NO"/>
    <s v="SI"/>
    <s v="SI"/>
    <s v="SI"/>
    <s v="SI"/>
    <s v="NO"/>
    <s v="SI"/>
    <s v="INODORO CON TANQUE"/>
    <s v="LOS BAÑOS NO TIENE PUERTA, LA CASA CUENTA CON DOS BAÑOS, NO TIENE LAVADERO, LA SEÑORA NO SE SABE EL NUMERO DE CEDULA DEL CONYUGE "/>
    <m/>
    <m/>
    <m/>
    <m/>
    <s v="NORMAL - BUENA"/>
    <s v="TIENE AGUA LAS 24 HORAS"/>
    <s v="NO SABE"/>
    <s v="NO"/>
    <s v="NO"/>
    <s v="PVC"/>
    <s v="SI"/>
    <s v="SI"/>
    <s v="SI"/>
    <s v="NO"/>
    <s v="SI"/>
    <s v="OBRA BLANCA"/>
    <s v="SAN MARTIN CALLE10"/>
    <s v="OK"/>
    <s v="SI"/>
    <s v=""/>
    <s v=""/>
    <s v=""/>
    <s v=""/>
    <n v="5"/>
    <n v="6"/>
    <s v=""/>
    <s v=""/>
    <s v=""/>
    <s v=""/>
    <s v=""/>
    <n v="1"/>
    <n v="844096.41025200009"/>
    <n v="844096.41025200009"/>
    <s v=""/>
    <s v=""/>
    <n v="0"/>
    <s v=""/>
    <n v="0"/>
    <s v="NO"/>
    <n v="0"/>
    <x v="4"/>
    <x v="1"/>
  </r>
  <r>
    <d v="2017-08-23T00:00:00"/>
    <s v="ANTIOQUIA"/>
    <s v="Puerto Berrío"/>
    <n v="579"/>
    <n v="1039702444"/>
    <n v="3106433475"/>
    <n v="67"/>
    <x v="1"/>
    <s v="CALLE"/>
    <n v="45"/>
    <m/>
    <m/>
    <m/>
    <m/>
    <n v="10"/>
    <m/>
    <m/>
    <n v="220447000000"/>
    <m/>
    <m/>
    <n v="3215115399"/>
    <s v="LOPEZ"/>
    <m/>
    <s v="LORENA"/>
    <s v="GLORIA"/>
    <s v="Cédula"/>
    <n v="53167800"/>
    <s v="F"/>
    <n v="31"/>
    <s v="NO"/>
    <s v="DURAN"/>
    <m/>
    <s v="OSCAR"/>
    <m/>
    <m/>
    <m/>
    <s v="NO"/>
    <m/>
    <s v="NO"/>
    <n v="4"/>
    <n v="1"/>
    <n v="1"/>
    <s v="EN ARRIENDO O SUBARRIENDO"/>
    <m/>
    <m/>
    <m/>
    <s v="POR ESCRITO"/>
    <m/>
    <n v="12"/>
    <n v="400000"/>
    <s v="SI"/>
    <n v="26000"/>
    <s v="SI"/>
    <n v="16000"/>
    <s v="SI"/>
    <n v="9000"/>
    <s v="INODORO CONECTADO A ALCANTARILLADO"/>
    <s v="TAPIA PISADA, ADOBE"/>
    <s v="CEMENTO O CONCRETO"/>
    <s v="BALDOSA, VINILO, TABLETA O LADRILLO"/>
    <s v="SI"/>
    <s v="NO"/>
    <s v="SI"/>
    <s v="SI"/>
    <s v="SI"/>
    <s v="SI"/>
    <s v="SI"/>
    <s v="SI"/>
    <s v="SI"/>
    <s v="SI"/>
    <s v="SI"/>
    <s v="SI"/>
    <s v="SI"/>
    <s v="SI"/>
    <s v="SI"/>
    <s v="SI"/>
    <s v="SI"/>
    <s v="SI"/>
    <s v="INODORO CON TANQUE"/>
    <s v="LA CASA SE ENCUENTRA EN MUY BUEN ESTADO. LA SEÑORA NO SE SABE EL NUMERO DE CEDULA DEL CONYUGE. LA CASA NO TIEN PATIO "/>
    <m/>
    <m/>
    <m/>
    <m/>
    <s v="NORMAL - BUENA"/>
    <s v="TIENE AGUA LAS 24 HORAS"/>
    <s v="NO SABE"/>
    <s v="NO"/>
    <s v="NO"/>
    <s v="PVC"/>
    <s v="SI"/>
    <s v="SI"/>
    <s v="SI"/>
    <s v="SI"/>
    <s v="SI"/>
    <s v="OBRA BLANCA"/>
    <s v="SAN MARTIN CALLE4510220447000000"/>
    <s v="OK"/>
    <s v="SI"/>
    <s v=""/>
    <s v=""/>
    <s v=""/>
    <s v=""/>
    <s v=""/>
    <s v=" "/>
    <s v=""/>
    <s v=""/>
    <s v=""/>
    <s v=""/>
    <s v=""/>
    <n v="0"/>
    <n v="0"/>
    <n v="0"/>
    <s v=""/>
    <s v=""/>
    <s v=""/>
    <s v=""/>
    <n v="0"/>
    <s v="NO"/>
    <n v="0"/>
    <x v="0"/>
    <x v="0"/>
  </r>
  <r>
    <d v="2017-08-23T00:00:00"/>
    <s v="ANTIOQUIA"/>
    <s v="Puerto Berrío"/>
    <n v="579"/>
    <n v="1039702444"/>
    <n v="3106433475"/>
    <n v="68"/>
    <x v="1"/>
    <s v="CARRERA"/>
    <n v="12"/>
    <s v="A"/>
    <m/>
    <m/>
    <m/>
    <n v="10"/>
    <m/>
    <m/>
    <n v="220446910000"/>
    <m/>
    <m/>
    <n v="3213018605"/>
    <s v="FELIZZOLA"/>
    <m/>
    <s v="ASTRID"/>
    <m/>
    <s v="Cédula"/>
    <n v="1052700607"/>
    <s v="F"/>
    <n v="30"/>
    <s v="NO"/>
    <s v="SORACA"/>
    <m/>
    <s v="EVER"/>
    <m/>
    <s v="Cédula"/>
    <n v="19772309"/>
    <s v="NO"/>
    <m/>
    <s v="NO"/>
    <n v="4"/>
    <n v="2"/>
    <m/>
    <s v="EN ARRIENDO O SUBARRIENDO"/>
    <m/>
    <m/>
    <m/>
    <s v="DE PALABRA"/>
    <m/>
    <m/>
    <n v="200000"/>
    <s v="SI"/>
    <n v="23049"/>
    <s v="SI"/>
    <n v="16741"/>
    <s v="SI"/>
    <n v="9561"/>
    <s v="INODORO CONECTADO A ALCANTARILLADO"/>
    <s v="BLOQUE, LADRILLO, PIEDRA"/>
    <s v="BLOQUE, PIEDRA, MADERA PULIDA"/>
    <s v="CEMENTO, GRAVILLA"/>
    <s v="SI"/>
    <s v="NO"/>
    <s v="SI"/>
    <s v="SI"/>
    <s v="SI"/>
    <s v="SI"/>
    <s v="SI"/>
    <s v="SI"/>
    <s v="SI"/>
    <s v="SI"/>
    <s v="NO"/>
    <s v="SI"/>
    <s v="SI"/>
    <s v="SI"/>
    <s v="SI"/>
    <s v="NO"/>
    <s v="SI"/>
    <s v="SI"/>
    <s v="INODORO CON TANQUE"/>
    <s v="LA CASA NO TIENE PATIO, LA CASA NO TIENE LAVAMANOS"/>
    <m/>
    <m/>
    <m/>
    <m/>
    <s v="NORMAL - BUENA"/>
    <s v="TIENE AGUA LAS 24 HORAS"/>
    <s v="NO SABE"/>
    <s v="NO"/>
    <s v="NO"/>
    <s v="PVC"/>
    <s v="SI"/>
    <s v="SI"/>
    <s v="NO"/>
    <s v="SI"/>
    <s v="SI"/>
    <s v="OBRA BLANCA"/>
    <s v="SAN MARTIN CARRERA12A10220446910000"/>
    <s v="OK"/>
    <s v="SI"/>
    <n v="1"/>
    <s v=""/>
    <s v=""/>
    <s v=""/>
    <s v=""/>
    <n v="6"/>
    <s v=""/>
    <s v=""/>
    <s v=""/>
    <s v=""/>
    <s v=""/>
    <n v="1"/>
    <n v="519253.91348400002"/>
    <n v="519253.91348400002"/>
    <s v=""/>
    <s v=""/>
    <n v="0"/>
    <s v=""/>
    <n v="0"/>
    <s v="NO"/>
    <n v="0"/>
    <x v="24"/>
    <x v="1"/>
  </r>
  <r>
    <d v="2017-08-23T00:00:00"/>
    <s v="ANTIOQUIA"/>
    <s v="Puerto Berrío"/>
    <n v="579"/>
    <n v="1039702444"/>
    <n v="3106433475"/>
    <n v="69"/>
    <x v="1"/>
    <s v="CARRERA"/>
    <n v="12"/>
    <s v="A"/>
    <m/>
    <m/>
    <m/>
    <n v="54"/>
    <m/>
    <m/>
    <m/>
    <m/>
    <m/>
    <n v="3195601117"/>
    <s v="AGUIRRE"/>
    <m/>
    <s v="LUZ "/>
    <s v="ESTELLA"/>
    <s v="Cédula"/>
    <n v="43655115"/>
    <s v="F"/>
    <n v="48"/>
    <s v="NO"/>
    <s v="HENAO"/>
    <s v="URIBE"/>
    <s v="JHON "/>
    <s v="WALTER "/>
    <s v="Cédula"/>
    <n v="71188731"/>
    <s v="NO"/>
    <m/>
    <s v="NO"/>
    <n v="3"/>
    <n v="1"/>
    <n v="1"/>
    <s v="PROPIA, TOTALMENTE PAGADA"/>
    <m/>
    <s v="ESCRITURA PÚBLICA"/>
    <m/>
    <m/>
    <m/>
    <m/>
    <m/>
    <s v="SI"/>
    <n v="25300"/>
    <s v="SI"/>
    <n v="12533"/>
    <s v="SI"/>
    <n v="9000"/>
    <s v="INODORO CONECTADO A ALCANTARILLADO"/>
    <s v="TAPIA PISADA, ADOBE"/>
    <s v="TEJA DE BARRO, ZINC, ETERNIT (ASBESTO)"/>
    <s v="BALDOSA, VINILO, TABLETA O LADRILLO"/>
    <s v="SI"/>
    <s v="SI"/>
    <s v="SI"/>
    <s v="SI"/>
    <s v="SI"/>
    <s v="SI"/>
    <s v="SI"/>
    <s v="SI"/>
    <s v="SI"/>
    <s v="SI"/>
    <s v="NO"/>
    <s v="SI"/>
    <s v="SI"/>
    <s v="SI"/>
    <s v="SI"/>
    <s v="NO"/>
    <s v="SI"/>
    <s v="SI"/>
    <s v="INODORO CON TANQUE"/>
    <s v="LAS ACOMETIDAS DE ALCANTARILLADO FUE CONSTRUIDA POR ESTA COMUNIDAD, LA CASA NO TIENE LAVAMANOS "/>
    <m/>
    <m/>
    <m/>
    <m/>
    <s v="NORMAL - BUENA"/>
    <s v="TIENE AGUA LAS 24 HORAS"/>
    <s v="SI"/>
    <s v="NO"/>
    <s v="NO"/>
    <s v="PVC"/>
    <s v="SI"/>
    <s v="SI"/>
    <s v="NO"/>
    <s v="SI"/>
    <s v="SI"/>
    <s v="OBRA BLANCA"/>
    <s v="SAN MARTIN CARRERA12A54"/>
    <s v="OK"/>
    <s v="SI"/>
    <n v="1"/>
    <s v=""/>
    <s v=""/>
    <s v=""/>
    <s v=""/>
    <n v="6"/>
    <s v=""/>
    <s v=""/>
    <s v=""/>
    <s v=""/>
    <s v=""/>
    <n v="1"/>
    <n v="519253.91348400002"/>
    <n v="519253.91348400002"/>
    <s v=""/>
    <s v=""/>
    <n v="0"/>
    <s v=""/>
    <n v="0"/>
    <s v="NO"/>
    <n v="0"/>
    <x v="24"/>
    <x v="1"/>
  </r>
  <r>
    <d v="2017-08-23T00:00:00"/>
    <s v="ANTIOQUIA"/>
    <s v="Puerto Berrío"/>
    <n v="579"/>
    <n v="1039702444"/>
    <n v="3106433475"/>
    <n v="70"/>
    <x v="1"/>
    <s v="CARRERA"/>
    <n v="11"/>
    <m/>
    <m/>
    <m/>
    <m/>
    <m/>
    <m/>
    <m/>
    <m/>
    <m/>
    <m/>
    <n v="3196569326"/>
    <s v="SERNA "/>
    <s v="ISAZA"/>
    <s v="MARTHA"/>
    <s v="AURORA"/>
    <s v="Cédula"/>
    <n v="21926826"/>
    <s v="F"/>
    <n v="63"/>
    <s v="SI"/>
    <m/>
    <m/>
    <m/>
    <m/>
    <m/>
    <m/>
    <s v="NO"/>
    <m/>
    <s v="SI"/>
    <n v="3"/>
    <m/>
    <m/>
    <s v="PROPIA, TOTALMENTE PAGADA"/>
    <m/>
    <s v="ESCRITURA PÚBLICA"/>
    <m/>
    <m/>
    <m/>
    <m/>
    <m/>
    <s v="SI"/>
    <n v="19713"/>
    <s v="SI"/>
    <n v="14170"/>
    <s v="SI"/>
    <n v="9559"/>
    <s v="INODORO CONECTADO A ALCANTARILLADO"/>
    <s v="TAPIA PISADA, ADOBE"/>
    <s v="MADERA BURDA, TABLA, TABLÓN"/>
    <s v="BALDOSA, VINILO, TABLETA O LADRILLO"/>
    <s v="SI"/>
    <s v="NO"/>
    <s v="SI"/>
    <s v="SI"/>
    <s v="SI"/>
    <s v="NO"/>
    <s v="SI"/>
    <s v="SI"/>
    <s v="SI"/>
    <s v="SI"/>
    <s v="SI"/>
    <s v="SI"/>
    <s v="SI"/>
    <s v="SI"/>
    <s v="SI"/>
    <s v="SI"/>
    <s v="SI"/>
    <s v="SI"/>
    <s v="INODORO CON TANQUE"/>
    <s v="EL LAVADERO PRESENTA FILTRACION, EL LAVAMANOS TIENE LA GRIFERIA EN MAL ESTADO, EL SANITARIO TIENE TANQUE PERO NO FUNCIONA CORRECTAMENTE, LA CASA NO TIENE PATIO, EL BAÑO NO TIENE PUERTA "/>
    <m/>
    <m/>
    <m/>
    <m/>
    <s v="NORMAL - BUENA"/>
    <s v="TIENE AGUA LAS 24 HORAS"/>
    <s v="SI"/>
    <s v="NO"/>
    <s v="NO"/>
    <s v="PVC"/>
    <s v="NO"/>
    <s v="SI"/>
    <s v="NO"/>
    <s v="NO"/>
    <s v="SI"/>
    <s v="OBRA BLANCA"/>
    <s v="SAN MARTIN CARRERA11"/>
    <s v="OK"/>
    <s v="SI"/>
    <n v="1"/>
    <s v=""/>
    <n v="3"/>
    <s v=""/>
    <n v="5"/>
    <n v="6"/>
    <n v="7"/>
    <s v=""/>
    <s v=""/>
    <s v=""/>
    <s v=""/>
    <n v="3"/>
    <n v="1819029.84246"/>
    <n v="1819029.84246"/>
    <s v=""/>
    <s v=""/>
    <n v="0"/>
    <n v="20"/>
    <n v="487557.07988400001"/>
    <s v="SI"/>
    <n v="487557.07988400001"/>
    <x v="25"/>
    <x v="1"/>
  </r>
  <r>
    <d v="2017-08-23T00:00:00"/>
    <s v="ANTIOQUIA"/>
    <s v="Puerto Berrío"/>
    <n v="579"/>
    <n v="1039702444"/>
    <n v="3106433475"/>
    <n v="71"/>
    <x v="1"/>
    <s v="CARRERA"/>
    <n v="12"/>
    <m/>
    <m/>
    <m/>
    <m/>
    <n v="12"/>
    <m/>
    <m/>
    <m/>
    <m/>
    <m/>
    <n v="3135458825"/>
    <s v="VILLA"/>
    <s v="ALTAMIRANDA "/>
    <s v="LEIDY"/>
    <s v="JHOANA "/>
    <s v="Cédula"/>
    <n v="1039694876"/>
    <s v="F"/>
    <n v="25"/>
    <s v="NO"/>
    <s v="HERNANDEZ"/>
    <m/>
    <s v="SERGIO"/>
    <m/>
    <s v="Cédula"/>
    <n v="1039685628"/>
    <s v="NO"/>
    <m/>
    <s v="NO"/>
    <n v="3"/>
    <n v="1"/>
    <n v="1"/>
    <s v="EN ARRIENDO O SUBARRIENDO"/>
    <m/>
    <m/>
    <m/>
    <s v="POR ESCRITO"/>
    <m/>
    <n v="6"/>
    <n v="330000"/>
    <s v="SI"/>
    <m/>
    <s v="SI"/>
    <m/>
    <s v="SI"/>
    <m/>
    <s v="INODORO CONECTADO A ALCANTARILLADO"/>
    <s v="TAPIA PISADA, ADOBE"/>
    <s v="TAPIA PISADA, ADOBE, BAHAREQUE"/>
    <s v="BALDOSA, VINILO, TABLETA O LADRILLO"/>
    <s v="SI"/>
    <s v="SI"/>
    <s v="SI"/>
    <s v="SI"/>
    <s v="SI"/>
    <s v="SI"/>
    <s v="SI"/>
    <s v="SI"/>
    <s v="SI"/>
    <s v="SI"/>
    <s v="SI"/>
    <s v="SI"/>
    <s v="SI"/>
    <s v="SI"/>
    <s v="SI"/>
    <s v="SI"/>
    <s v="SI"/>
    <s v="SI"/>
    <s v="INODORO CON TANQUE"/>
    <s v="LOS BAÑOS NO TIENE PUERTA. LA PERSONA NO ENTREGO EL RECIBO DEL AGUA"/>
    <m/>
    <m/>
    <m/>
    <m/>
    <s v="NORMAL - BUENA"/>
    <s v="TIENE AGUA LAS 24 HORAS"/>
    <s v="NO SABE"/>
    <s v="NO"/>
    <s v="NO"/>
    <s v="PVC"/>
    <s v="SI"/>
    <s v="SI"/>
    <s v="SI"/>
    <s v="SI"/>
    <s v="SI"/>
    <s v="OBRA BLANCA"/>
    <s v="SAN MARTIN CARRERA1212"/>
    <s v="OK"/>
    <s v="SI"/>
    <s v=""/>
    <s v=""/>
    <s v=""/>
    <s v=""/>
    <s v=""/>
    <s v=" "/>
    <s v=""/>
    <s v=""/>
    <s v=""/>
    <s v=""/>
    <s v=""/>
    <n v="0"/>
    <n v="0"/>
    <n v="0"/>
    <s v=""/>
    <s v=""/>
    <s v=""/>
    <s v=""/>
    <n v="0"/>
    <s v="NO"/>
    <n v="0"/>
    <x v="0"/>
    <x v="0"/>
  </r>
  <r>
    <d v="2017-08-23T00:00:00"/>
    <s v="ANTIOQUIA"/>
    <s v="Puerto Berrío"/>
    <n v="579"/>
    <n v="1039702444"/>
    <n v="3106433475"/>
    <n v="72"/>
    <x v="1"/>
    <s v="PEATONAL"/>
    <m/>
    <m/>
    <m/>
    <m/>
    <m/>
    <m/>
    <m/>
    <m/>
    <n v="220390400000"/>
    <m/>
    <m/>
    <n v="3122578392"/>
    <s v="CASTRILLON"/>
    <s v="BARBARAN"/>
    <s v="FLOR "/>
    <s v="MARINA"/>
    <s v="Cédula"/>
    <n v="42756074"/>
    <s v="F"/>
    <n v="55"/>
    <s v="NO"/>
    <s v="YOREDA"/>
    <s v="MENA"/>
    <s v="MILTON"/>
    <m/>
    <s v="Cédula"/>
    <n v="71190188"/>
    <s v="NO"/>
    <m/>
    <s v="NO"/>
    <n v="4"/>
    <n v="1"/>
    <m/>
    <s v="PROPIA, TOTALMENTE PAGADA"/>
    <m/>
    <s v="ESCRITURA PÚBLICA"/>
    <m/>
    <m/>
    <m/>
    <m/>
    <m/>
    <s v="SI"/>
    <n v="67747"/>
    <s v="SI"/>
    <n v="51328"/>
    <s v="SI"/>
    <n v="8408"/>
    <s v="INODORO CONECTADO A ALCANTARILLADO"/>
    <s v="TAPIA PISADA, ADOBE"/>
    <s v="TEJA DE BARRO, ZINC, ETERNIT (ASBESTO)"/>
    <s v="BALDOSA, VINILO, TABLETA O LADRILLO"/>
    <s v="SI"/>
    <s v="SI"/>
    <s v="SI"/>
    <s v="SI"/>
    <s v="SI"/>
    <s v="SI"/>
    <s v="SI"/>
    <s v="SI"/>
    <s v="SI"/>
    <s v="SI"/>
    <s v="SI"/>
    <s v="SI"/>
    <s v="SI"/>
    <s v="SI"/>
    <s v="SI"/>
    <s v="SI"/>
    <s v="SI"/>
    <s v="SI"/>
    <s v="INODORO CON TANQUE"/>
    <s v="LA MITAD DE LA CASA ESTA ENBALDOSADA Y LA OTRA MITAD ESTA EN CEMENTO"/>
    <m/>
    <m/>
    <m/>
    <m/>
    <s v="NORMAL - BUENA"/>
    <s v="TIENE AGUA LAS 24 HORAS"/>
    <s v="NO SABE"/>
    <s v="NO"/>
    <s v="SI"/>
    <s v="PVC"/>
    <s v="SI"/>
    <s v="SI"/>
    <s v="SI"/>
    <s v="SI"/>
    <s v="SI"/>
    <s v="OBRA BLANCA"/>
    <s v="SAN MARTIN PEATONAL220390400000"/>
    <s v="OK"/>
    <s v="SI"/>
    <s v=""/>
    <s v=""/>
    <s v=""/>
    <s v=""/>
    <s v=""/>
    <s v=" "/>
    <s v=""/>
    <s v=""/>
    <s v=""/>
    <s v=""/>
    <s v=""/>
    <n v="0"/>
    <n v="0"/>
    <n v="0"/>
    <s v=""/>
    <s v=""/>
    <s v=""/>
    <s v=""/>
    <n v="0"/>
    <s v="NO"/>
    <n v="0"/>
    <x v="0"/>
    <x v="0"/>
  </r>
  <r>
    <d v="2017-08-23T00:00:00"/>
    <s v="ANTIOQUIA"/>
    <s v="Puerto Berrío"/>
    <n v="579"/>
    <n v="1039702444"/>
    <n v="3106433475"/>
    <n v="73"/>
    <x v="1"/>
    <s v="PEATONAL"/>
    <m/>
    <m/>
    <m/>
    <m/>
    <m/>
    <m/>
    <m/>
    <m/>
    <n v="220405400000"/>
    <m/>
    <m/>
    <n v="3127475961"/>
    <s v="TOBON"/>
    <s v="URIBE"/>
    <s v="OSCAR"/>
    <s v="DARIO"/>
    <s v="Cédula"/>
    <n v="1039704032"/>
    <s v="M"/>
    <n v="20"/>
    <s v="SI"/>
    <m/>
    <m/>
    <m/>
    <m/>
    <m/>
    <m/>
    <s v="SI"/>
    <n v="952807"/>
    <s v="NO"/>
    <n v="5"/>
    <n v="1"/>
    <m/>
    <s v="PROPIA, TOTALMENTE PAGADA"/>
    <m/>
    <s v="ESCRITURA PÚBLICA"/>
    <m/>
    <m/>
    <m/>
    <m/>
    <m/>
    <s v="SI"/>
    <n v="93180"/>
    <s v="SI"/>
    <n v="47261"/>
    <s v="SI"/>
    <n v="49329"/>
    <s v="INODORO CONECTADO A ALCANTARILLADO"/>
    <s v="BLOQUE, LADRILLO, PIEDRA"/>
    <s v="TEJA DE BARRO, ZINC, ETERNIT (ASBESTO)"/>
    <s v="TIERRA, ARENA"/>
    <s v="NO"/>
    <s v="SI"/>
    <s v="SI"/>
    <s v="SI"/>
    <s v="SI"/>
    <s v="SI"/>
    <s v="SI"/>
    <s v="SI"/>
    <s v="SI"/>
    <s v="NO"/>
    <s v="NO"/>
    <s v="NO"/>
    <s v="NO"/>
    <s v="SI"/>
    <s v="NO"/>
    <s v="NO"/>
    <s v="NO"/>
    <s v="NO"/>
    <s v="INODORO SIN TANQUE"/>
    <s v="LA CASA NO TIENE LAVADERO, CUENTA CON UNA PIEDRA, NO TIENE DUCHA,INODORO SIN TANQUE , NO TIENE LAVAPLATOS, NO TIENE LAVAMANOS, EL MESON ES DE TABLAS, EL BAÑO NO TIENE ESPACIO SEPARADOS, ES ZINC Y PLASTICO"/>
    <m/>
    <m/>
    <m/>
    <m/>
    <s v="NORMAL - BUENA"/>
    <s v="TIENE AGUA LAS 24 HORAS"/>
    <s v="SI"/>
    <s v="NO"/>
    <s v="SI"/>
    <s v="PVC"/>
    <s v="NO"/>
    <s v="NO APLICA"/>
    <s v="NO APLICA"/>
    <s v="NO APLICA"/>
    <s v="NO APLICA"/>
    <s v="OTROS"/>
    <s v="SAN MARTIN PEATONAL220405400000"/>
    <s v="OK"/>
    <s v="SI"/>
    <n v="1"/>
    <n v="2"/>
    <n v="3"/>
    <n v="4"/>
    <n v="5"/>
    <n v="6"/>
    <n v="7"/>
    <n v="8"/>
    <s v=""/>
    <s v=""/>
    <s v=""/>
    <n v="5"/>
    <n v="7131225.9143519998"/>
    <n v="6099266.2918499997"/>
    <s v=""/>
    <s v=""/>
    <n v="0"/>
    <s v=""/>
    <n v="0"/>
    <s v="NO"/>
    <n v="0"/>
    <x v="11"/>
    <x v="1"/>
  </r>
  <r>
    <d v="2017-08-23T00:00:00"/>
    <s v="ANTIOQUIA"/>
    <s v="Puerto Berrío"/>
    <n v="579"/>
    <n v="1039702444"/>
    <n v="3106433475"/>
    <n v="74"/>
    <x v="1"/>
    <s v="CALLE"/>
    <n v="9"/>
    <m/>
    <m/>
    <m/>
    <m/>
    <m/>
    <m/>
    <m/>
    <n v="220442500000"/>
    <m/>
    <m/>
    <n v="3217391593"/>
    <s v="PULGARIN"/>
    <s v="CASTAÑO"/>
    <s v="MIRTA"/>
    <s v="DEL CARMEN"/>
    <s v="Cédula"/>
    <n v="43650120"/>
    <s v="F"/>
    <n v="51"/>
    <s v="NO"/>
    <s v="GARCIA"/>
    <m/>
    <s v="RAFAEL"/>
    <m/>
    <s v="Cédula"/>
    <n v="13887590"/>
    <s v="NO"/>
    <m/>
    <s v="NO"/>
    <n v="3"/>
    <m/>
    <m/>
    <s v="PROPIA, TOTALMENTE PAGADA"/>
    <m/>
    <s v="CERTIFICADO DE COMPRAVENTA"/>
    <m/>
    <m/>
    <m/>
    <m/>
    <m/>
    <s v="SI"/>
    <n v="25571"/>
    <s v="SI"/>
    <n v="18685"/>
    <s v="SI"/>
    <n v="9561"/>
    <s v="INODORO CONECTADO A ALCANTARILLADO"/>
    <s v="BLOQUE, LADRILLO, PIEDRA"/>
    <s v="TEJA DE BARRO, ZINC, ETERNIT (ASBESTO)"/>
    <s v="CEMENTO, GRAVILLA"/>
    <s v="SI"/>
    <s v="NO"/>
    <s v="SI"/>
    <s v="SI"/>
    <s v="SI"/>
    <s v="SI"/>
    <s v="SI"/>
    <s v="SI"/>
    <s v="SI"/>
    <s v="NO"/>
    <s v="SI"/>
    <s v="SI"/>
    <s v="SI"/>
    <s v="SI"/>
    <s v="NO"/>
    <s v="SI"/>
    <s v="SI"/>
    <s v="SI"/>
    <s v="INODORO CON TANQUE"/>
    <s v="LAS ACOMETIDAS DEL ALCANTARILLADO FUERON CONSTRUIDAS POR LOS HABITANTES DEL BARRIO UNIDOS. EL BAÑO NO TIENE PUERTA, NO TIENE LAVAPLATOS. LA CASA NO TIENE PATIO"/>
    <m/>
    <m/>
    <m/>
    <m/>
    <s v="NORMAL - BUENA"/>
    <s v="TIENE AGUA LAS 24 HORAS"/>
    <s v="SI"/>
    <s v="NO"/>
    <s v="NO"/>
    <s v="PVC"/>
    <s v="SI"/>
    <s v="NO"/>
    <s v="SI"/>
    <s v="SI"/>
    <s v="SI"/>
    <s v="OBRA BLANCA"/>
    <s v="SAN MARTIN CALLE9220442500000"/>
    <s v="OK"/>
    <s v="SI"/>
    <s v=""/>
    <s v=""/>
    <s v=""/>
    <n v="4"/>
    <s v=""/>
    <n v="6"/>
    <s v=""/>
    <s v=""/>
    <s v=""/>
    <s v=""/>
    <s v=""/>
    <n v="1"/>
    <n v="929498.52362399991"/>
    <n v="929498.52362399991"/>
    <s v=""/>
    <s v=""/>
    <n v="0"/>
    <s v=""/>
    <n v="0"/>
    <s v="NO"/>
    <n v="0"/>
    <x v="3"/>
    <x v="1"/>
  </r>
  <r>
    <d v="2017-08-23T00:00:00"/>
    <s v="ANTIOQUIA"/>
    <s v="Puerto Berrío"/>
    <n v="579"/>
    <n v="1039702444"/>
    <n v="3106433475"/>
    <n v="75"/>
    <x v="1"/>
    <s v="PEATONAL"/>
    <m/>
    <m/>
    <m/>
    <m/>
    <m/>
    <m/>
    <m/>
    <m/>
    <n v="220406100000"/>
    <m/>
    <m/>
    <n v="3103735803"/>
    <s v="GIL"/>
    <m/>
    <s v="JULIO"/>
    <m/>
    <s v="Cédula"/>
    <n v="13886340"/>
    <s v="M"/>
    <n v="62"/>
    <s v="NO"/>
    <s v="PADILLA"/>
    <m/>
    <s v="RUBIELA"/>
    <m/>
    <s v="Cédula"/>
    <n v="37917998"/>
    <s v="NO"/>
    <m/>
    <s v="NO"/>
    <n v="8"/>
    <n v="1"/>
    <m/>
    <s v="PROPIA, TOTALMENTE PAGADA"/>
    <m/>
    <s v="ESCRITURA PÚBLICA"/>
    <m/>
    <m/>
    <m/>
    <m/>
    <m/>
    <s v="SI"/>
    <n v="32202"/>
    <s v="SI"/>
    <n v="23972"/>
    <s v="SI"/>
    <n v="8069"/>
    <s v="INODORO CONECTADO A ALCANTARILLADO"/>
    <s v="MADERA BURDA, TABLA, TABLÓN"/>
    <s v="TEJA DE BARRO, ZINC, ETERNIT (ASBESTO)"/>
    <s v="CEMENTO, GRAVILLA"/>
    <s v="SI"/>
    <s v="SI"/>
    <s v="SI"/>
    <s v="SI"/>
    <s v="SI"/>
    <s v="SI"/>
    <s v="SI"/>
    <s v="SI"/>
    <s v="SI"/>
    <s v="SI"/>
    <s v="NO"/>
    <s v="SI"/>
    <s v="SI"/>
    <s v="SI"/>
    <s v="SI"/>
    <s v="NO"/>
    <s v="SI"/>
    <s v="SI"/>
    <s v="INODORO CON TANQUE"/>
    <s v="LA CASA ESTA EN MAL ESTADO, LAS PAREDES DEL FRENTE SON EN MATERIAL, ESTAN PEGADAS DE LAS PAREDES DE LOS VECINOS, LAS PAREDES DE ADENTRO SON DE TABLAS EN MUY MAL ESTADO. LOS BAÑOS NO TIENE PUERTA, NO CUENTA CON LAVAMANOS "/>
    <m/>
    <m/>
    <m/>
    <m/>
    <s v="NORMAL - BUENA"/>
    <s v="TIENE AGUA LAS 24 HORAS"/>
    <s v="SI"/>
    <s v="NO"/>
    <s v="NO"/>
    <s v="PVC"/>
    <s v="SI"/>
    <s v="SI"/>
    <s v="NO"/>
    <s v="SI"/>
    <s v="SI"/>
    <s v="OBRA GRIS"/>
    <s v="SAN MARTIN PEATONAL220406100000"/>
    <s v="OK"/>
    <s v="SI"/>
    <n v="1"/>
    <s v=""/>
    <s v=""/>
    <s v=""/>
    <s v=""/>
    <n v="6"/>
    <s v=""/>
    <s v=""/>
    <n v="9"/>
    <s v=""/>
    <s v=""/>
    <n v="1"/>
    <n v="2521462.954806"/>
    <n v="2521462.954806"/>
    <s v=""/>
    <s v=""/>
    <n v="0"/>
    <s v=""/>
    <n v="0"/>
    <s v="NO"/>
    <n v="0"/>
    <x v="8"/>
    <x v="1"/>
  </r>
  <r>
    <d v="2017-08-23T00:00:00"/>
    <s v="ANTIOQUIA"/>
    <s v="Puerto Berrío"/>
    <n v="579"/>
    <n v="1039702444"/>
    <n v="3106433475"/>
    <n v="76"/>
    <x v="0"/>
    <s v="PEATONAL"/>
    <m/>
    <m/>
    <m/>
    <m/>
    <m/>
    <m/>
    <m/>
    <m/>
    <n v="220586800000"/>
    <m/>
    <m/>
    <n v="3116231012"/>
    <s v="GIRALDO"/>
    <m/>
    <s v="YULIZA"/>
    <s v="FERNANDA"/>
    <s v="Cédula"/>
    <n v="1039704932"/>
    <s v="F"/>
    <n v="19"/>
    <s v="NO"/>
    <s v="JARAMILLO"/>
    <m/>
    <s v="DIEGO "/>
    <s v="FERNANDO"/>
    <m/>
    <m/>
    <s v="NO"/>
    <m/>
    <s v="SI"/>
    <n v="2"/>
    <m/>
    <m/>
    <s v="EN ARRIENDO O SUBARRIENDO"/>
    <m/>
    <m/>
    <m/>
    <s v="POR ESCRITO"/>
    <m/>
    <n v="3"/>
    <n v="150000"/>
    <s v="SI"/>
    <n v="7850"/>
    <s v="SI"/>
    <n v="5174"/>
    <s v="SI"/>
    <n v="8366"/>
    <s v="INODORO CONECTADO A ALCANTARILLADO"/>
    <s v="BLOQUE, LADRILLO, PIEDRA"/>
    <s v="TEJA DE BARRO, ZINC, ETERNIT (ASBESTO)"/>
    <s v="CEMENTO, GRAVILLA"/>
    <s v="SI"/>
    <s v="NO"/>
    <s v="SI"/>
    <s v="SI"/>
    <s v="SI"/>
    <s v="NO"/>
    <s v="SI"/>
    <s v="SI"/>
    <s v="NO"/>
    <s v="SI"/>
    <s v="NO"/>
    <s v="SI"/>
    <s v="NO"/>
    <s v="NO"/>
    <s v="SI"/>
    <s v="NO"/>
    <s v="SI"/>
    <s v="NO"/>
    <s v="TAZA CAMPESINA"/>
    <s v="LA CASA NO TIENE PATIO, TIENE TAZA CAMPESINA Y LO BASEA CON BALDE, EL BAÑO NO TIENE PUERTA, NO TIENE LAVAMANOS,  EL TECHO DEL BAÑO ES DE TABLAS, NO SE SABE EL NUMERO DE CEDULA DEL MARIDO. NO TIENE DUCHA "/>
    <m/>
    <m/>
    <m/>
    <m/>
    <s v="NORMAL - BUENA"/>
    <s v="TIENE AGUA LAS 24 HORAS"/>
    <s v="NO SABE"/>
    <s v="NO"/>
    <s v="NO"/>
    <s v="PVC"/>
    <s v="NO APLICA"/>
    <s v="SI"/>
    <s v="NO APLICA"/>
    <s v="SI"/>
    <s v="SI"/>
    <s v="OBRA GRIS"/>
    <s v="OASIS PEATONAL220586800000"/>
    <s v="OK"/>
    <s v="SI"/>
    <n v="1"/>
    <n v="2"/>
    <n v="3"/>
    <s v=""/>
    <s v=""/>
    <n v="6"/>
    <n v="7"/>
    <s v=""/>
    <n v="9"/>
    <s v=""/>
    <s v=""/>
    <n v="3"/>
    <n v="3467734.3862099997"/>
    <n v="3467734.3862099997"/>
    <s v=""/>
    <s v=""/>
    <n v="0"/>
    <n v="20"/>
    <n v="487557.07988400001"/>
    <s v="SI"/>
    <n v="487557.07988400001"/>
    <x v="26"/>
    <x v="1"/>
  </r>
  <r>
    <d v="2017-08-23T00:00:00"/>
    <s v="ANTIOQUIA"/>
    <s v="Puerto Berrío"/>
    <n v="579"/>
    <n v="1039702444"/>
    <n v="3106433475"/>
    <n v="77"/>
    <x v="3"/>
    <s v="PEATONAL"/>
    <m/>
    <m/>
    <m/>
    <m/>
    <m/>
    <m/>
    <m/>
    <m/>
    <n v="220141280016"/>
    <m/>
    <m/>
    <n v="8331647"/>
    <s v="RAVE"/>
    <m/>
    <s v="MARIA"/>
    <s v="OLGA"/>
    <s v="Cédula"/>
    <n v="39209198"/>
    <s v="F"/>
    <n v="49"/>
    <s v="SI"/>
    <m/>
    <m/>
    <m/>
    <m/>
    <m/>
    <m/>
    <s v="NO"/>
    <m/>
    <s v="NO"/>
    <n v="2"/>
    <n v="1"/>
    <m/>
    <s v="PROPIA, TOTALMENTE PAGADA"/>
    <m/>
    <s v="ESCRITURA PÚBLICA"/>
    <m/>
    <m/>
    <m/>
    <m/>
    <m/>
    <s v="SI"/>
    <n v="7120"/>
    <s v="SI"/>
    <m/>
    <s v="SI"/>
    <n v="8366"/>
    <s v="INODORO CONECTADO A ALCANTARILLADO"/>
    <s v="TAPIA PISADA, ADOBE"/>
    <s v="TEJA DE BARRO, ZINC, ETERNIT (ASBESTO)"/>
    <s v="BALDOSA, VINILO, TABLETA O LADRILLO"/>
    <s v="SI"/>
    <s v="NO"/>
    <s v="SI"/>
    <s v="SI"/>
    <s v="SI"/>
    <s v="NO"/>
    <s v="SI"/>
    <s v="SI"/>
    <s v="SI"/>
    <s v="SI"/>
    <s v="SI"/>
    <s v="SI"/>
    <s v="SI"/>
    <s v="SI"/>
    <s v="SI"/>
    <s v="SI"/>
    <s v="SI"/>
    <s v="SI"/>
    <s v="INODORO CON TANQUE"/>
    <s v="EL BAÑO NO TIENE PUERTA, LA CASA NO TIENE PATIO, LAS AGUAS NEGRAS VAN DIRECTAMENTE A UN CAÑO LA ACOMETIDA DEL ALCANTARILLADO FUE CONSTRUIDA POR ESTA PERSONA "/>
    <m/>
    <m/>
    <m/>
    <m/>
    <s v="BAJA"/>
    <s v="TIENE AGUA LAS 24 HORAS"/>
    <s v="SI"/>
    <s v="NO"/>
    <s v="NO"/>
    <s v="PVC"/>
    <s v="SI"/>
    <s v="SI"/>
    <s v="SI"/>
    <s v="SI"/>
    <s v="SI"/>
    <s v="OBRA BLANCA"/>
    <s v="NUEVO HORIZONTE PEATONAL220141280016"/>
    <s v="OK"/>
    <s v="SI"/>
    <s v=""/>
    <s v=""/>
    <s v=""/>
    <s v=""/>
    <s v=""/>
    <s v=" "/>
    <s v=""/>
    <s v=""/>
    <s v=""/>
    <s v=""/>
    <s v=""/>
    <n v="0"/>
    <n v="0"/>
    <n v="0"/>
    <s v=""/>
    <s v=""/>
    <s v=""/>
    <s v=""/>
    <n v="0"/>
    <s v="NO"/>
    <n v="0"/>
    <x v="0"/>
    <x v="0"/>
  </r>
  <r>
    <d v="2017-08-23T00:00:00"/>
    <s v="ANTIOQUIA"/>
    <s v="Puerto Berrío"/>
    <n v="579"/>
    <n v="1039702444"/>
    <n v="3106433475"/>
    <n v="78"/>
    <x v="3"/>
    <s v="CARRERA"/>
    <n v="12"/>
    <s v="B"/>
    <m/>
    <m/>
    <m/>
    <n v="65"/>
    <m/>
    <m/>
    <n v="220141260012"/>
    <m/>
    <m/>
    <n v="3212191959"/>
    <s v="ORREGO "/>
    <s v="HERNANDEZ"/>
    <s v="SILVIA"/>
    <s v="VIVIANA"/>
    <s v="Cédula"/>
    <n v="436522175"/>
    <s v="F"/>
    <n v="42"/>
    <s v="SI"/>
    <m/>
    <m/>
    <m/>
    <m/>
    <m/>
    <m/>
    <s v="SI"/>
    <n v="1684040"/>
    <s v="NO"/>
    <n v="3"/>
    <n v="2"/>
    <m/>
    <s v="PROPIA, TOTALMENTE PAGADA"/>
    <m/>
    <s v="ESCRITURA PÚBLICA"/>
    <m/>
    <m/>
    <m/>
    <m/>
    <m/>
    <s v="SI"/>
    <n v="23000"/>
    <s v="SI"/>
    <m/>
    <s v="SI"/>
    <n v="8366"/>
    <s v="INODORO CONECTADO A ALCANTARILLADO"/>
    <s v="MADERA BURDA, TABLA, TABLÓN"/>
    <s v="TEJA DE BARRO, ZINC, ETERNIT (ASBESTO)"/>
    <s v="CEMENTO, GRAVILLA"/>
    <s v="SI"/>
    <s v="SI"/>
    <s v="SI"/>
    <s v="SI"/>
    <s v="SI"/>
    <s v="SI"/>
    <s v="SI"/>
    <s v="SI"/>
    <s v="SI"/>
    <s v="SI"/>
    <s v="SI"/>
    <s v="SI"/>
    <s v="SI"/>
    <s v="SI"/>
    <s v="SI"/>
    <s v="SI"/>
    <s v="SI"/>
    <s v="SI"/>
    <s v="INODORO CON TANQUE"/>
    <s v="EL BAÑO NO TIENE PUERTA, EL SANITARIO NO TIENE PUERTA, LA ACOMETIDA DEL ALCANTARILLADO FUE CONSTRUIDA POR ESTA PERSONA "/>
    <m/>
    <m/>
    <m/>
    <m/>
    <s v="NORMAL - BUENA"/>
    <s v="TIENE AGUA LAS 24 HORAS"/>
    <s v="SI"/>
    <s v="NO"/>
    <s v="NO"/>
    <s v="PVC"/>
    <s v="SI"/>
    <s v="SI"/>
    <s v="SI"/>
    <s v="SI"/>
    <s v="SI"/>
    <s v="OBRA GRIS"/>
    <s v="NUEVO HORIZONTE CARRERA12B65220141260012"/>
    <s v="OK"/>
    <s v="SI"/>
    <s v=""/>
    <s v=""/>
    <s v=""/>
    <s v=""/>
    <s v=""/>
    <s v=" "/>
    <s v=""/>
    <s v=""/>
    <s v=""/>
    <s v=""/>
    <s v=""/>
    <n v="0"/>
    <n v="0"/>
    <n v="0"/>
    <s v=""/>
    <s v=""/>
    <s v=""/>
    <s v=""/>
    <n v="0"/>
    <s v="NO"/>
    <n v="0"/>
    <x v="0"/>
    <x v="0"/>
  </r>
  <r>
    <d v="2017-08-23T00:00:00"/>
    <s v="ANTIOQUIA"/>
    <s v="Puerto Berrío"/>
    <n v="579"/>
    <n v="1039702444"/>
    <n v="3106433475"/>
    <n v="79"/>
    <x v="3"/>
    <s v="CARRERA"/>
    <n v="4"/>
    <m/>
    <m/>
    <m/>
    <m/>
    <n v="58"/>
    <m/>
    <m/>
    <n v="220112810000"/>
    <m/>
    <m/>
    <n v="3122415023"/>
    <s v="CORDOBA"/>
    <m/>
    <s v="LUZ"/>
    <s v="MARIANA "/>
    <s v="Cédula"/>
    <n v="43651312"/>
    <s v="F"/>
    <n v="52"/>
    <s v="SI"/>
    <m/>
    <m/>
    <m/>
    <m/>
    <m/>
    <m/>
    <s v="NO"/>
    <m/>
    <s v="NO"/>
    <n v="5"/>
    <n v="3"/>
    <n v="2"/>
    <s v="PROPIA, TOTALMENTE PAGADA"/>
    <m/>
    <s v="ESCRITURA PÚBLICA"/>
    <m/>
    <m/>
    <m/>
    <m/>
    <m/>
    <s v="SI"/>
    <n v="12000"/>
    <s v="SI"/>
    <n v="8109"/>
    <s v="SI"/>
    <n v="9100"/>
    <s v="INODORO CONECTADO A ALCANTARILLADO"/>
    <s v="BLOQUE, LADRILLO, PIEDRA"/>
    <s v="TEJA DE BARRO, ZINC, ETERNIT (ASBESTO)"/>
    <s v="CEMENTO, GRAVILLA"/>
    <s v="SI"/>
    <s v="SI"/>
    <s v="SI"/>
    <s v="SI"/>
    <s v="SI"/>
    <s v="SI"/>
    <s v="SI"/>
    <s v="SI"/>
    <s v="SI"/>
    <s v="SI"/>
    <s v="NO"/>
    <s v="SI"/>
    <s v="SI"/>
    <s v="SI"/>
    <s v="SI"/>
    <s v="NO"/>
    <s v="SI"/>
    <s v="SI"/>
    <s v="INODORO CON TANQUE"/>
    <s v="LA ACOMETIDA DEL ALCANTARILLADO FUERON CONSTRUIDAS POR LA COMUNIDAD, EL SANITARIO TIENE TANQUE, PERO NO FUNCIONA Y NO TIENE TAPA EL SANITARIO, NO TIENE LAVAMANOS "/>
    <m/>
    <m/>
    <m/>
    <m/>
    <s v="BAJA"/>
    <s v="MENOS DE 1 HORA"/>
    <s v="SI"/>
    <s v="NO"/>
    <s v="NO"/>
    <s v="PVC"/>
    <s v="NO"/>
    <s v="SI"/>
    <s v="NO"/>
    <s v="SI"/>
    <s v="SI"/>
    <s v="OBRA GRIS"/>
    <s v="NUEVO HORIZONTE CARRERA458220112810000"/>
    <s v="OK"/>
    <s v="SI"/>
    <n v="1"/>
    <s v=""/>
    <n v="3"/>
    <s v=""/>
    <s v=""/>
    <n v="6"/>
    <s v=""/>
    <s v=""/>
    <n v="9"/>
    <s v=""/>
    <s v=""/>
    <n v="2"/>
    <n v="2904857.0103779999"/>
    <n v="2904857.0103779999"/>
    <s v=""/>
    <s v=""/>
    <n v="0"/>
    <s v=""/>
    <n v="0"/>
    <s v="NO"/>
    <n v="0"/>
    <x v="27"/>
    <x v="1"/>
  </r>
  <r>
    <d v="2017-08-23T00:00:00"/>
    <s v="ANTIOQUIA"/>
    <s v="Puerto Berrío"/>
    <n v="579"/>
    <n v="1039702444"/>
    <n v="3106433475"/>
    <n v="80"/>
    <x v="3"/>
    <s v="CARRERA"/>
    <n v="12"/>
    <s v="B"/>
    <m/>
    <m/>
    <m/>
    <n v="66"/>
    <m/>
    <m/>
    <n v="220141280014"/>
    <m/>
    <m/>
    <n v="3137902930"/>
    <s v="CARDONA "/>
    <m/>
    <s v="JESUS"/>
    <s v="NEONEL "/>
    <s v="Cédula"/>
    <n v="795867"/>
    <s v="M"/>
    <n v="80"/>
    <s v="SI"/>
    <m/>
    <m/>
    <m/>
    <m/>
    <m/>
    <m/>
    <s v="SI"/>
    <n v="1684189"/>
    <s v="NO"/>
    <n v="2"/>
    <n v="1"/>
    <m/>
    <s v="PROPIA, TOTALMENTE PAGADA"/>
    <m/>
    <s v="ESCRITURA PÚBLICA"/>
    <m/>
    <m/>
    <m/>
    <m/>
    <m/>
    <s v="SI"/>
    <n v="4853"/>
    <s v="SI"/>
    <m/>
    <s v="SI"/>
    <n v="8366"/>
    <s v="INODORO SIN CONEXIÓN / LETRINA / BAJAMAR"/>
    <s v="MADERA BURDA, TABLA, TABLÓN"/>
    <s v="TEJA DE BARRO, ZINC, ETERNIT (ASBESTO)"/>
    <s v="CEMENTO, GRAVILLA"/>
    <s v="SI"/>
    <s v="NO"/>
    <s v="SI"/>
    <s v="SI"/>
    <s v="SI"/>
    <s v="SI"/>
    <s v="SI"/>
    <s v="SI"/>
    <s v="NO"/>
    <s v="NO"/>
    <s v="NO"/>
    <s v="SI"/>
    <s v="NO"/>
    <s v="NO"/>
    <s v="NO"/>
    <s v="NO"/>
    <s v="SI"/>
    <s v="NO"/>
    <s v="TAZA CAMPESINA"/>
    <s v="EL BAÑO ESTA DESCUBIERTO, ES DE TEJAS, DE ZINC, NO TIENE PUERTA,NO TIENE SANITARIO, CUENTA CON UNA TAZA CAMPESINA, NO TIENE DUCHA, NO TIENE LAVAMANOS , NO TIENE LAVAPLATOS. EL MESON ES DE TABLAS. LA ACOMETIDA DEL ALCANTARILLADO FUE CONSTRUIDA POR ESTA PERSONA "/>
    <m/>
    <m/>
    <m/>
    <m/>
    <s v="NORMAL - BUENA"/>
    <s v="TIENE AGUA LAS 24 HORAS"/>
    <s v="SI"/>
    <s v="SI"/>
    <s v="NO"/>
    <s v="PVC"/>
    <s v="NO APLICA"/>
    <s v="NO APLICA"/>
    <s v="NO APLICA"/>
    <s v="SI"/>
    <s v="NO APLICA"/>
    <s v="OTROS"/>
    <s v="NUEVO HORIZONTE CARRERA12B66220141280014"/>
    <s v="OK"/>
    <s v="SI"/>
    <n v="1"/>
    <n v="2"/>
    <n v="3"/>
    <n v="4"/>
    <s v=""/>
    <n v="6"/>
    <n v="7"/>
    <n v="8"/>
    <s v=""/>
    <s v=""/>
    <s v=""/>
    <n v="4"/>
    <n v="6583373.9498159997"/>
    <n v="6099266.2918499997"/>
    <s v=""/>
    <s v=""/>
    <n v="0"/>
    <s v=""/>
    <n v="0"/>
    <s v="NO"/>
    <n v="0"/>
    <x v="11"/>
    <x v="1"/>
  </r>
  <r>
    <d v="2017-08-23T00:00:00"/>
    <s v="ANTIOQUIA"/>
    <s v="Puerto Berrío"/>
    <n v="579"/>
    <n v="1039702444"/>
    <n v="3106433475"/>
    <n v="81"/>
    <x v="3"/>
    <s v="CARRERA"/>
    <n v="12"/>
    <m/>
    <m/>
    <m/>
    <m/>
    <m/>
    <m/>
    <m/>
    <n v="220141290016"/>
    <m/>
    <m/>
    <n v="3122736066"/>
    <s v="GUZMAN "/>
    <s v="VEGA"/>
    <s v="BRIAEL "/>
    <s v="SMITH"/>
    <s v="Cédula"/>
    <n v="71188442"/>
    <s v="M"/>
    <n v="44"/>
    <s v="SI"/>
    <m/>
    <m/>
    <m/>
    <m/>
    <m/>
    <m/>
    <s v="NO"/>
    <m/>
    <s v="NO"/>
    <n v="1"/>
    <m/>
    <m/>
    <s v="PROPIA, TOTALMENTE PAGADA"/>
    <m/>
    <s v="ESCRITURA PÚBLICA"/>
    <m/>
    <m/>
    <m/>
    <m/>
    <m/>
    <s v="SI"/>
    <n v="4077"/>
    <s v="SI"/>
    <m/>
    <s v="SI"/>
    <n v="8324"/>
    <s v="INODORO CONECTADO A ALCANTARILLADO"/>
    <s v="BLOQUE, LADRILLO, PIEDRA"/>
    <s v="TEJA DE BARRO, ZINC, ETERNIT (ASBESTO)"/>
    <s v="CEMENTO, GRAVILLA"/>
    <s v="SI"/>
    <s v="NO"/>
    <s v="SI"/>
    <s v="SI"/>
    <s v="SI"/>
    <s v="SI"/>
    <s v="SI"/>
    <s v="SI"/>
    <s v="SI"/>
    <s v="SI"/>
    <s v="NO"/>
    <s v="SI"/>
    <s v="SI"/>
    <s v="SI"/>
    <s v="SI"/>
    <s v="NO"/>
    <s v="SI"/>
    <s v="SI"/>
    <s v="INODORO CON TANQUE"/>
    <s v="NO TIENEPATIO, NO HAY LAVAMANOS,EL BAÑO NO TIENE PUERTA, LA ACOMETIDA DEL ALCANTARILLADO FUE CONSTRUIDA POR LA COMUNIDAD "/>
    <m/>
    <m/>
    <m/>
    <m/>
    <s v="NORMAL - BUENA"/>
    <s v="TIENE AGUA LAS 24 HORAS"/>
    <s v="SI"/>
    <s v="NO"/>
    <s v="NO"/>
    <s v="PVC"/>
    <s v="SI"/>
    <s v="SI"/>
    <s v="NO "/>
    <s v="SI"/>
    <s v="SI"/>
    <s v="OBRA GRIS"/>
    <s v="NUEVO HORIZONTE CARRERA12220141290016"/>
    <s v="OK"/>
    <s v="SI"/>
    <n v="1"/>
    <s v=""/>
    <s v=""/>
    <s v=""/>
    <s v=""/>
    <n v="6"/>
    <s v=""/>
    <s v=""/>
    <n v="9"/>
    <s v=""/>
    <s v=""/>
    <n v="1"/>
    <n v="2521462.954806"/>
    <n v="2521462.954806"/>
    <s v=""/>
    <s v=""/>
    <n v="0"/>
    <s v=""/>
    <n v="0"/>
    <s v="NO"/>
    <n v="0"/>
    <x v="8"/>
    <x v="1"/>
  </r>
  <r>
    <d v="2017-08-23T00:00:00"/>
    <s v="ANTIOQUIA"/>
    <s v="Puerto Berrío"/>
    <n v="579"/>
    <n v="1039702444"/>
    <n v="3106433475"/>
    <n v="82"/>
    <x v="3"/>
    <s v="CARRERA"/>
    <n v="12"/>
    <m/>
    <m/>
    <m/>
    <m/>
    <m/>
    <m/>
    <m/>
    <n v="220140600000"/>
    <m/>
    <m/>
    <n v="3225299466"/>
    <s v="HIGINIO"/>
    <s v="JIMENEZ"/>
    <s v="OLGA"/>
    <s v="LUCIA"/>
    <s v="Cédula"/>
    <n v="43816176"/>
    <s v="F"/>
    <n v="44"/>
    <s v="SI"/>
    <m/>
    <m/>
    <m/>
    <m/>
    <m/>
    <m/>
    <s v="NO"/>
    <m/>
    <s v="NO"/>
    <n v="1"/>
    <m/>
    <m/>
    <s v="EN ARRIENDO O SUBARRIENDO"/>
    <m/>
    <m/>
    <m/>
    <m/>
    <m/>
    <m/>
    <n v="250000"/>
    <s v="SI"/>
    <n v="7926"/>
    <s v="SI"/>
    <n v="5229"/>
    <s v="SI"/>
    <n v="8407"/>
    <s v="INODORO CONECTADO A ALCANTARILLADO"/>
    <s v="TAPIA PISADA, ADOBE"/>
    <s v="CEMENTO O CONCRETO"/>
    <s v="BALDOSA, VINILO, TABLETA O LADRILLO"/>
    <s v="SI"/>
    <s v="NO"/>
    <s v="SI"/>
    <s v="SI"/>
    <s v="SI"/>
    <s v="SI"/>
    <s v="SI"/>
    <s v="SI"/>
    <s v="SI"/>
    <s v="SI"/>
    <s v="SI"/>
    <s v="SI"/>
    <s v="SI"/>
    <s v="SI"/>
    <s v="SI"/>
    <s v="SI"/>
    <s v="SI"/>
    <s v="SI"/>
    <s v="INODORO CON TANQUE"/>
    <s v="LA CASA NO TIENE PATIO, NI ESPACIOS ABIERTOS, EL BAÑO NO TIENE PUERTA "/>
    <m/>
    <m/>
    <m/>
    <m/>
    <s v="NORMAL - BUENA"/>
    <s v="TIENE AGUA LAS 24 HORAS"/>
    <s v="NO SABE"/>
    <s v="NO"/>
    <s v="NO"/>
    <s v="PVC"/>
    <s v="SI"/>
    <s v="SI"/>
    <s v="SI"/>
    <s v="SI"/>
    <s v="SI"/>
    <s v="OBRA BLANCA"/>
    <s v="NUEVO HORIZONTE CARRERA12220140600000"/>
    <s v="OK"/>
    <s v="SI"/>
    <s v=""/>
    <s v=""/>
    <s v=""/>
    <s v=""/>
    <s v=""/>
    <s v=" "/>
    <s v=""/>
    <s v=""/>
    <s v=""/>
    <s v=""/>
    <s v=""/>
    <n v="0"/>
    <n v="0"/>
    <n v="0"/>
    <s v=""/>
    <s v=""/>
    <s v=""/>
    <s v=""/>
    <n v="0"/>
    <s v="NO"/>
    <n v="0"/>
    <x v="0"/>
    <x v="0"/>
  </r>
  <r>
    <d v="2017-08-23T00:00:00"/>
    <s v="ANTIOQUIA"/>
    <s v="Puerto Berrío"/>
    <n v="579"/>
    <n v="1039702444"/>
    <n v="3106433475"/>
    <n v="83"/>
    <x v="2"/>
    <s v="PEATONAL"/>
    <m/>
    <m/>
    <m/>
    <m/>
    <m/>
    <m/>
    <m/>
    <m/>
    <n v="220548690138"/>
    <m/>
    <m/>
    <n v="3195756915"/>
    <s v="VILLA"/>
    <s v="LONDOÑO"/>
    <s v="ANA "/>
    <s v="TERESA"/>
    <s v="Cédula"/>
    <n v="21928838"/>
    <s v="F"/>
    <n v="62"/>
    <s v="SI"/>
    <m/>
    <m/>
    <m/>
    <m/>
    <m/>
    <m/>
    <s v="NO"/>
    <m/>
    <s v="NO"/>
    <n v="4"/>
    <n v="1"/>
    <m/>
    <s v="PROPIA, TOTALMENTE PAGADA"/>
    <m/>
    <s v="CERTIFICADO DE COMPRAVENTA"/>
    <m/>
    <m/>
    <m/>
    <m/>
    <m/>
    <s v="SI"/>
    <n v="18855"/>
    <s v="SI"/>
    <n v="13652"/>
    <s v="SI"/>
    <n v="8366"/>
    <s v="INODORO CONECTADO A ALCANTARILLADO"/>
    <s v="BLOQUE, LADRILLO, PIEDRA"/>
    <s v="TEJA DE BARRO, ZINC, ETERNIT (ASBESTO)"/>
    <s v="BALDOSA, VINILO, TABLETA O LADRILLO"/>
    <s v="SI"/>
    <s v="NO"/>
    <s v="SI"/>
    <s v="SI"/>
    <s v="SI"/>
    <s v="SI"/>
    <s v="SI"/>
    <s v="SI"/>
    <s v="SI"/>
    <s v="SI"/>
    <s v="SI"/>
    <s v="SI"/>
    <s v="SI"/>
    <s v="SI"/>
    <s v="SI"/>
    <s v="SI"/>
    <s v="SI"/>
    <s v="SI"/>
    <s v="INODORO CON TANQUE"/>
    <s v="LA CASA NO TIENE PATIO, NI ESPACIO DESCUBIERTO, LA ACOMETIDA DEL ALCANTARILLADO FUE CONSTRUIDO POR ESTA PERSONA, LA CASA CUENTA CON DOS BAÑOS "/>
    <m/>
    <m/>
    <m/>
    <m/>
    <s v="NORMAL - BUENA"/>
    <s v="TIENE AGUA LAS 24 HORAS"/>
    <s v="SI"/>
    <s v="NO"/>
    <s v="NO"/>
    <s v="PVC"/>
    <s v="SI"/>
    <s v="SI"/>
    <s v="SI"/>
    <s v="SI"/>
    <s v="SI"/>
    <s v="OBRA BLANCA"/>
    <s v="NUEVO MILENIOPEATONAL220548690138"/>
    <s v="OK"/>
    <s v="SI"/>
    <s v=""/>
    <s v=""/>
    <s v=""/>
    <s v=""/>
    <s v=""/>
    <s v=" "/>
    <s v=""/>
    <s v=""/>
    <s v=""/>
    <s v=""/>
    <s v=""/>
    <n v="0"/>
    <n v="0"/>
    <n v="0"/>
    <s v=""/>
    <s v=""/>
    <s v=""/>
    <s v=""/>
    <n v="0"/>
    <s v="NO"/>
    <n v="0"/>
    <x v="0"/>
    <x v="0"/>
  </r>
  <r>
    <d v="2017-08-23T00:00:00"/>
    <s v="ANTIOQUIA"/>
    <s v="Puerto Berrío"/>
    <n v="579"/>
    <n v="1039702444"/>
    <n v="3106433475"/>
    <n v="84"/>
    <x v="2"/>
    <s v="PEATONAL"/>
    <m/>
    <m/>
    <m/>
    <m/>
    <m/>
    <m/>
    <m/>
    <m/>
    <n v="220548690100"/>
    <m/>
    <m/>
    <n v="313572"/>
    <s v="PALACIO "/>
    <m/>
    <s v="MARIA"/>
    <m/>
    <s v="Cédula"/>
    <n v="43656682"/>
    <s v="F"/>
    <n v="49"/>
    <s v="SI"/>
    <m/>
    <m/>
    <m/>
    <m/>
    <m/>
    <m/>
    <s v="NO"/>
    <m/>
    <s v="SI"/>
    <n v="9"/>
    <n v="4"/>
    <m/>
    <s v="PROPIA, TOTALMENTE PAGADA"/>
    <m/>
    <s v="CERTIFICADO DE COMPRAVENTA"/>
    <m/>
    <m/>
    <m/>
    <m/>
    <m/>
    <s v="SI"/>
    <n v="25959"/>
    <s v="SI"/>
    <m/>
    <s v="SI"/>
    <n v="25179"/>
    <s v="INODORO SIN CONEXIÓN / LETRINA / BAJAMAR"/>
    <s v="TAPIA PISADA, ADOBE"/>
    <s v="TEJA DE BARRO, ZINC, ETERNIT (ASBESTO)"/>
    <s v="CEMENTO, GRAVILLA"/>
    <s v="NO"/>
    <s v="SI"/>
    <s v="SI"/>
    <s v="SI"/>
    <s v="SI"/>
    <s v="SI"/>
    <s v="SI"/>
    <s v="SI"/>
    <s v="SI"/>
    <s v="SI"/>
    <s v="SI"/>
    <s v="SI"/>
    <s v="SI"/>
    <s v="SI"/>
    <s v="SI"/>
    <s v="SI"/>
    <s v="SI"/>
    <s v="SI"/>
    <s v="TAZA CAMPESINA"/>
    <s v="NO TIENE ESPACIO SEPARADO DE BAÑO. CUENTA CON UNA TAZA CAMPESINA, NO TIENE DUCHA NI LAVAMANOS, EL LAVADERO NO TIENE TANQUE, LA COCINA  NO TIENE LAVAPLATOS Y EL MESON ES DE TABLAS . LA SEÑORA NO ESTA SEGURA SI TODAVIA PERTENECE A RED UNIDOS "/>
    <m/>
    <m/>
    <m/>
    <m/>
    <s v="NORMAL - BUENA"/>
    <s v="TIENE AGUA LAS 24 HORAS"/>
    <s v="SI"/>
    <s v="NO"/>
    <s v="NO"/>
    <s v="PVC"/>
    <s v="NO APLICA"/>
    <s v="NO APLICA"/>
    <s v="NO APLICA"/>
    <s v="NO APLICA"/>
    <s v="NO APLICA"/>
    <s v="NO TIENE - NO APLICA"/>
    <s v="NUEVO MILENIOPEATONAL220548690100"/>
    <s v="OK"/>
    <s v="SI"/>
    <n v="1"/>
    <n v="2"/>
    <n v="3"/>
    <n v="4"/>
    <n v="5"/>
    <n v="6"/>
    <n v="7"/>
    <n v="8"/>
    <s v=""/>
    <s v=""/>
    <s v=""/>
    <n v="5"/>
    <n v="7131225.9143519998"/>
    <n v="6099266.2918499997"/>
    <s v=""/>
    <s v=""/>
    <n v="0"/>
    <s v=""/>
    <n v="0"/>
    <s v="NO"/>
    <n v="0"/>
    <x v="11"/>
    <x v="1"/>
  </r>
  <r>
    <d v="2017-08-23T00:00:00"/>
    <s v="ANTIOQUIA"/>
    <s v="Puerto Berrío"/>
    <n v="579"/>
    <n v="1039702444"/>
    <n v="3106433475"/>
    <n v="85"/>
    <x v="2"/>
    <s v="PEATONAL"/>
    <m/>
    <m/>
    <m/>
    <m/>
    <m/>
    <m/>
    <m/>
    <m/>
    <n v="220583140032"/>
    <m/>
    <m/>
    <n v="3103792388"/>
    <s v="MOSQUERA"/>
    <m/>
    <s v="GLORIA"/>
    <m/>
    <s v="Cédula"/>
    <n v="1039680819"/>
    <s v="F"/>
    <n v="30"/>
    <s v="SI"/>
    <m/>
    <m/>
    <m/>
    <m/>
    <m/>
    <m/>
    <s v="NO"/>
    <m/>
    <s v="NO"/>
    <n v="9"/>
    <n v="2"/>
    <n v="2"/>
    <s v="PROPIA, TOTALMENTE PAGADA"/>
    <m/>
    <s v="CERTIFICADO DE TRADICIÓN Y LIBERTAD"/>
    <m/>
    <m/>
    <m/>
    <m/>
    <m/>
    <s v="SI"/>
    <n v="21377"/>
    <s v="SI"/>
    <n v="15599"/>
    <s v="SI"/>
    <n v="8366"/>
    <s v="INODORO CONECTADO A ALCANTARILLADO"/>
    <s v="MADERA BURDA, TABLA, TABLÓN"/>
    <s v="TEJA DE BARRO, ZINC, ETERNIT (ASBESTO)"/>
    <s v="CEMENTO, GRAVILLA"/>
    <s v="SI"/>
    <s v="SI"/>
    <s v="SI"/>
    <s v="SI"/>
    <s v="SI"/>
    <s v="SI"/>
    <s v="SI"/>
    <s v="SI"/>
    <s v="SI"/>
    <s v="NO"/>
    <s v="NO"/>
    <s v="SI"/>
    <s v="SI"/>
    <s v="SI"/>
    <s v="NO"/>
    <s v="NO"/>
    <s v="SI"/>
    <s v="SI"/>
    <s v="INODORO CON TANQUE"/>
    <s v="EL BAÑO NO TIENE PUERTA, NO TIENE LAVAMANOS, NO TIENE LAVAPLATOS "/>
    <m/>
    <m/>
    <m/>
    <m/>
    <s v="NORMAL - BUENA"/>
    <s v="TIENE AGUA LAS 24 HORAS"/>
    <s v="SI"/>
    <s v="NO"/>
    <s v="NO"/>
    <s v="PVC"/>
    <s v="SI"/>
    <s v="SI"/>
    <s v="NO"/>
    <s v="SI"/>
    <s v="SI"/>
    <s v="OBRA GRIS"/>
    <s v="NUEVO MILENIOPEATONAL220583140032"/>
    <s v="OK"/>
    <s v="SI"/>
    <n v="1"/>
    <s v=""/>
    <s v=""/>
    <n v="4"/>
    <s v=""/>
    <n v="6"/>
    <s v=""/>
    <s v=""/>
    <n v="9"/>
    <s v=""/>
    <s v=""/>
    <n v="2"/>
    <n v="3154717.032714"/>
    <n v="3154717.032714"/>
    <s v=""/>
    <s v=""/>
    <n v="0"/>
    <s v=""/>
    <n v="0"/>
    <s v="NO"/>
    <n v="0"/>
    <x v="1"/>
    <x v="1"/>
  </r>
  <r>
    <d v="2017-08-23T00:00:00"/>
    <s v="ANTIOQUIA"/>
    <s v="Puerto Berrío"/>
    <n v="579"/>
    <n v="1039702444"/>
    <n v="3106433475"/>
    <n v="86"/>
    <x v="2"/>
    <s v="PEATONAL"/>
    <m/>
    <m/>
    <m/>
    <m/>
    <m/>
    <m/>
    <m/>
    <m/>
    <n v="220583140068"/>
    <m/>
    <m/>
    <n v="3146487478"/>
    <s v="DE LA MESA "/>
    <m/>
    <s v="ROSA "/>
    <m/>
    <s v="Cédula"/>
    <n v="43652806"/>
    <s v="F"/>
    <n v="43"/>
    <s v="SI"/>
    <m/>
    <m/>
    <m/>
    <m/>
    <m/>
    <m/>
    <s v="SI"/>
    <n v="13170"/>
    <s v="SI"/>
    <n v="3"/>
    <n v="1"/>
    <m/>
    <s v="OTRA FORMA"/>
    <m/>
    <s v="CERTIFICADO DE TRADICIÓN Y LIBERTAD"/>
    <m/>
    <m/>
    <m/>
    <m/>
    <m/>
    <s v="SI"/>
    <n v="9364"/>
    <s v="SI"/>
    <n v="6341"/>
    <s v="SI"/>
    <n v="8365"/>
    <s v="INODORO CONECTADO A ALCANTARILLADO"/>
    <s v="MADERA BURDA, TABLA, TABLÓN"/>
    <s v="MADERA BURDA, TABLA, TABLÓN"/>
    <s v="TIERRA, ARENA"/>
    <s v="NO"/>
    <s v="NO"/>
    <s v="SI"/>
    <s v="SI"/>
    <s v="SI"/>
    <s v="SI"/>
    <s v="SI"/>
    <s v="SI"/>
    <s v="SI"/>
    <s v="NO"/>
    <s v="NO"/>
    <s v="SI"/>
    <s v="SI"/>
    <s v="SI"/>
    <s v="NO"/>
    <s v="NO"/>
    <s v="SI"/>
    <s v="SI"/>
    <s v="INODORO CON TANQUE"/>
    <s v="EL BAÑO TIENE MITAD HECHO EN CEMENTO Y LA OTRA MITAD ES DESCUBIERTA, NO TIENE PUERTA, TIENE SANITARIO CON TANQUE, PERO EL TANQUE NO FUNCIONA, ADEMAS EL SANITARIO ESTA QUEBRADO POR DENTRO. NO CUENTA CON LAVAMANOS NI LAVAPLATOS, LA ACOMETIDA DE ALCANTARILLADO FUE CONSTRUIDA POR ESTA FAMILIA, LA COSINA NO TIENE MESON ES DE TABLAS "/>
    <m/>
    <m/>
    <m/>
    <m/>
    <s v="NORMAL - BUENA"/>
    <s v="TIENE AGUA LAS 24 HORAS"/>
    <s v="SI"/>
    <s v="NO"/>
    <s v="NO"/>
    <s v="PVC"/>
    <s v="NO"/>
    <s v="NO APLICA"/>
    <s v="NO APLICA"/>
    <s v="SI"/>
    <s v="SI"/>
    <s v="OBRA GRIS"/>
    <s v="NUEVO MILENIOPEATONAL220583140068"/>
    <s v="OK"/>
    <s v="SI"/>
    <n v="1"/>
    <s v=""/>
    <n v="3"/>
    <n v="4"/>
    <s v=""/>
    <n v="6"/>
    <n v="7"/>
    <s v=""/>
    <n v="9"/>
    <s v=""/>
    <s v=""/>
    <n v="3"/>
    <n v="3906640.9971539997"/>
    <n v="3906640.9971539997"/>
    <s v=""/>
    <s v=""/>
    <n v="0"/>
    <s v=""/>
    <n v="0"/>
    <s v="NO"/>
    <n v="0"/>
    <x v="18"/>
    <x v="1"/>
  </r>
  <r>
    <d v="2017-08-23T00:00:00"/>
    <s v="ANTIOQUIA"/>
    <s v="Puerto Berrío"/>
    <n v="579"/>
    <n v="1039702444"/>
    <n v="3106433475"/>
    <n v="87"/>
    <x v="2"/>
    <s v="PEATONAL"/>
    <m/>
    <m/>
    <m/>
    <m/>
    <m/>
    <m/>
    <m/>
    <m/>
    <n v="220583150082"/>
    <m/>
    <m/>
    <n v="3216869044"/>
    <s v="HOLGUIN"/>
    <s v="ZAPATA"/>
    <s v="YAZMIN"/>
    <s v="EUCARIS"/>
    <s v="Cédula"/>
    <n v="43651077"/>
    <s v="F"/>
    <n v="46"/>
    <s v="NO"/>
    <s v="VARON "/>
    <s v="VARELA "/>
    <s v="LEON"/>
    <s v="ALFONSO"/>
    <s v="Cédula"/>
    <n v="71184861"/>
    <s v="NO"/>
    <m/>
    <s v="NO"/>
    <n v="4"/>
    <n v="1"/>
    <m/>
    <s v="PROPIA, TOTALMENTE PAGADA"/>
    <m/>
    <s v="CERTIFICADO DE TRADICIÓN Y LIBERTAD"/>
    <m/>
    <m/>
    <m/>
    <m/>
    <m/>
    <s v="SI"/>
    <n v="17605"/>
    <s v="SI"/>
    <n v="12692"/>
    <s v="SI"/>
    <n v="8366"/>
    <s v="INODORO CONECTADO A ALCANTARILLADO"/>
    <s v="MADERA BURDA, TABLA, TABLÓN"/>
    <s v="TEJA DE BARRO, ZINC, ETERNIT (ASBESTO)"/>
    <s v="CEMENTO, GRAVILLA"/>
    <s v="NO"/>
    <s v="SI"/>
    <s v="SI"/>
    <s v="SI"/>
    <s v="SI"/>
    <s v="NO"/>
    <s v="SI"/>
    <s v="SI"/>
    <s v="SI"/>
    <s v="SI"/>
    <s v="NO"/>
    <s v="SI"/>
    <s v="SI"/>
    <s v="SI"/>
    <s v="SI"/>
    <s v="NO"/>
    <s v="SI"/>
    <s v="SI"/>
    <s v="INODORO SIN TANQUE"/>
    <s v="LAS ACOMETIDAS FUERON CONSTRUIDAS POR ELLOS MISMOS, EL BAÑO ESTA LA MITAD DESCUBIERTO, EL SANITARIO NO TIENE TANQUE, NO TIENE LAVAMANOS "/>
    <m/>
    <m/>
    <m/>
    <m/>
    <s v="BAJA"/>
    <s v="TIENE AGUA LAS 24 HORAS"/>
    <s v="SI"/>
    <s v="SI"/>
    <s v="NO"/>
    <s v="PVC"/>
    <s v="NO"/>
    <s v="SI"/>
    <s v="NO"/>
    <s v="SI"/>
    <s v="SI"/>
    <s v="OTROS"/>
    <s v="NUEVO MILENIOPEATONAL220583150082"/>
    <s v="OK"/>
    <s v="SI"/>
    <n v="1"/>
    <s v=""/>
    <n v="3"/>
    <s v=""/>
    <s v=""/>
    <n v="6"/>
    <n v="7"/>
    <n v="8"/>
    <s v=""/>
    <s v=""/>
    <s v=""/>
    <n v="2"/>
    <n v="5755772.4049439998"/>
    <n v="5755772.4049439998"/>
    <s v=""/>
    <s v=""/>
    <n v="0"/>
    <n v="20"/>
    <n v="487557.07988400001"/>
    <s v="SI"/>
    <n v="487557.07988400001"/>
    <x v="28"/>
    <x v="1"/>
  </r>
  <r>
    <d v="2017-08-23T00:00:00"/>
    <s v="ANTIOQUIA"/>
    <s v="Puerto Berrío"/>
    <n v="579"/>
    <n v="1039702444"/>
    <n v="3106433475"/>
    <n v="88"/>
    <x v="2"/>
    <s v="CARRERA"/>
    <n v="15"/>
    <s v="C"/>
    <m/>
    <m/>
    <m/>
    <n v="53"/>
    <m/>
    <m/>
    <n v="220583150052"/>
    <m/>
    <m/>
    <n v="3128587220"/>
    <s v="AGUIRRE "/>
    <s v="GALEANO"/>
    <s v="MARTHA"/>
    <s v="CECILIA"/>
    <s v="Cédula"/>
    <n v="43649912"/>
    <s v="F"/>
    <n v="49"/>
    <s v="SI"/>
    <m/>
    <m/>
    <m/>
    <m/>
    <m/>
    <m/>
    <s v="SI"/>
    <m/>
    <s v="SI"/>
    <n v="2"/>
    <n v="1"/>
    <m/>
    <s v="PROPIA, TOTALMENTE PAGADA"/>
    <m/>
    <s v="CERTIFICADO DE TRADICIÓN Y LIBERTAD"/>
    <m/>
    <m/>
    <m/>
    <m/>
    <m/>
    <s v="SI"/>
    <n v="4825"/>
    <s v="SI"/>
    <n v="2847"/>
    <s v="SI"/>
    <n v="8324"/>
    <s v="INODORO CONECTADO A ALCANTARILLADO"/>
    <s v="TAPIA PISADA, ADOBE"/>
    <s v="TEJA DE BARRO, ZINC, ETERNIT (ASBESTO)"/>
    <s v="CEMENTO, GRAVILLA"/>
    <s v="SI"/>
    <s v="NO"/>
    <s v="SI"/>
    <s v="SI"/>
    <s v="SI"/>
    <s v="SI"/>
    <s v="SI"/>
    <s v="SI"/>
    <s v="SI"/>
    <s v="SI"/>
    <s v="NO"/>
    <s v="SI"/>
    <s v="SI"/>
    <s v="SI"/>
    <s v="SI"/>
    <s v="NO"/>
    <s v="SI"/>
    <s v="SI"/>
    <s v="INODORO CON TANQUE"/>
    <s v="NO TIENE LAVAMANOS, MANIFIESTA QUE PERTENECE A RED UNIDOS, PERO NO ENCONTRO EL NUMERO DEL FOLIO. EL SANITARIO TIENE TANQUE PERO NO FUNCIONA  Y NO TIENE TAPA EL SANITARIO, EL BAÑO NO TIENE PUERTA, EL LAVADERO TIENE TANQUE PERO NO FUNCIONA, NO TIENE PATIO "/>
    <m/>
    <m/>
    <m/>
    <m/>
    <s v="NORMAL - BUENA"/>
    <s v="TIENE AGUA LAS 24 HORAS"/>
    <s v="SI"/>
    <s v="NO"/>
    <s v="NO"/>
    <s v="PVC"/>
    <s v="NO"/>
    <s v="SI"/>
    <s v="NO APLICA"/>
    <s v="NO"/>
    <s v="SI"/>
    <s v="OBRA GRIS"/>
    <s v="NUEVO MILENIOCARRERA15C53220583150052"/>
    <s v="OK"/>
    <s v="SI"/>
    <n v="1"/>
    <s v=""/>
    <n v="3"/>
    <s v=""/>
    <n v="5"/>
    <n v="6"/>
    <n v="7"/>
    <s v=""/>
    <n v="9"/>
    <s v=""/>
    <s v=""/>
    <n v="3"/>
    <n v="3821238.8837819998"/>
    <n v="3821238.8837819998"/>
    <s v=""/>
    <s v=""/>
    <n v="0"/>
    <s v=""/>
    <n v="0"/>
    <s v="NO"/>
    <n v="0"/>
    <x v="29"/>
    <x v="1"/>
  </r>
  <r>
    <d v="2017-08-23T00:00:00"/>
    <s v="ANTIOQUIA"/>
    <s v="Puerto Berrío"/>
    <n v="579"/>
    <n v="1039702444"/>
    <n v="3106433475"/>
    <n v="89"/>
    <x v="2"/>
    <s v="PEATONAL"/>
    <m/>
    <m/>
    <m/>
    <m/>
    <m/>
    <m/>
    <m/>
    <m/>
    <n v="220548690124"/>
    <m/>
    <m/>
    <n v="3166371994"/>
    <s v="GONZALES"/>
    <s v="JAIMES"/>
    <s v="FRANCIA"/>
    <s v="ELENA "/>
    <s v="Cédula"/>
    <n v="43657669"/>
    <s v="F"/>
    <n v="32"/>
    <s v="SI"/>
    <m/>
    <m/>
    <m/>
    <m/>
    <m/>
    <m/>
    <s v="NO"/>
    <m/>
    <s v="NO"/>
    <n v="8"/>
    <n v="5"/>
    <m/>
    <s v="OTRA FORMA"/>
    <m/>
    <s v="ESCRITURA PÚBLICA"/>
    <m/>
    <m/>
    <m/>
    <m/>
    <m/>
    <s v="SI"/>
    <n v="13931"/>
    <s v="SI"/>
    <n v="9855"/>
    <s v="SI"/>
    <m/>
    <s v="INODORO SIN CONEXIÓN / LETRINA / BAJAMAR"/>
    <s v="MADERA BURDA, TABLA, TABLÓN"/>
    <s v="TEJA DE BARRO, ZINC, ETERNIT (ASBESTO)"/>
    <s v="CEMENTO, GRAVILLA"/>
    <s v="NO"/>
    <s v="SI"/>
    <s v="SI"/>
    <s v="SI"/>
    <s v="SI"/>
    <s v="SI"/>
    <s v="SI"/>
    <s v="SI"/>
    <s v="SI"/>
    <s v="SI"/>
    <s v="SI"/>
    <s v="SI"/>
    <s v="SI"/>
    <s v="SI"/>
    <s v="SI"/>
    <s v="SI"/>
    <s v="SI"/>
    <s v="SI"/>
    <s v="TAZA CAMPESINA"/>
    <s v="LAS ACOMETIDAS DE ALCANTARILLADO FUERON CONSTRUIDAS POR ESTA PERSONA. EL BAÑO NO TIENE ESPACIOS SEPARADOS, TIENE LETRINA, EL LAVADERO ESTA MALO, NO TIENE TANQUE Y ESTA QUEBRADO, NO TIENE DUCHA, NO TIENE LAVAPLATOS, NO TIENE LAVAMANOS "/>
    <m/>
    <m/>
    <m/>
    <m/>
    <s v="INTERMITENTE"/>
    <s v="TIENE AGUA LAS 24 HORAS"/>
    <s v="SI"/>
    <s v="NO"/>
    <s v="NO"/>
    <s v="PVC"/>
    <s v="NO APLICA"/>
    <s v="NO APLICA"/>
    <s v="NO APLICA"/>
    <s v="NO APLICA"/>
    <s v="NO APLICA"/>
    <s v="OTROS"/>
    <s v="NUEVO MILENIOPEATONAL220548690124"/>
    <s v="OK"/>
    <s v="SI"/>
    <n v="1"/>
    <n v="2"/>
    <n v="3"/>
    <n v="4"/>
    <n v="5"/>
    <n v="6"/>
    <n v="7"/>
    <n v="8"/>
    <s v=""/>
    <s v=""/>
    <s v=""/>
    <n v="5"/>
    <n v="7131225.9143519998"/>
    <n v="6099266.2918499997"/>
    <s v=""/>
    <s v=""/>
    <n v="0"/>
    <s v=""/>
    <n v="0"/>
    <s v="NO"/>
    <n v="0"/>
    <x v="11"/>
    <x v="1"/>
  </r>
  <r>
    <d v="2017-08-23T00:00:00"/>
    <s v="ANTIOQUIA"/>
    <s v="Puerto Berrío"/>
    <n v="579"/>
    <n v="1039702444"/>
    <n v="3106433475"/>
    <n v="90"/>
    <x v="2"/>
    <s v="CALLE"/>
    <n v="52"/>
    <s v="A"/>
    <m/>
    <m/>
    <m/>
    <n v="15"/>
    <m/>
    <m/>
    <n v="220581810011"/>
    <m/>
    <m/>
    <n v="3206314571"/>
    <s v="GOMEZ"/>
    <s v="ARANGO"/>
    <s v="JESUS"/>
    <s v="IVAN "/>
    <s v="Cédula"/>
    <n v="3369051"/>
    <s v="M"/>
    <n v="75"/>
    <s v="SI"/>
    <m/>
    <m/>
    <m/>
    <m/>
    <m/>
    <m/>
    <s v="NO"/>
    <m/>
    <s v="NO"/>
    <n v="1"/>
    <m/>
    <m/>
    <s v="PROPIA, TOTALMENTE PAGADA"/>
    <m/>
    <s v="CERTIFICADO DE COMPRAVENTA"/>
    <m/>
    <m/>
    <m/>
    <m/>
    <m/>
    <s v="SI"/>
    <n v="6319"/>
    <s v="SI"/>
    <n v="3999"/>
    <s v="SI"/>
    <n v="8324"/>
    <s v="INODORO CONECTADO A ALCANTARILLADO"/>
    <s v="MADERA BURDA, TABLA, TABLÓN"/>
    <s v="TEJA DE BARRO, ZINC, ETERNIT (ASBESTO)"/>
    <s v="CEMENTO, GRAVILLA"/>
    <s v="NO"/>
    <s v="SI"/>
    <s v="SI"/>
    <s v="SI"/>
    <s v="SI"/>
    <s v="SI"/>
    <s v="SI"/>
    <s v="SI"/>
    <s v="SI"/>
    <s v="NO"/>
    <s v="NO"/>
    <s v="NO"/>
    <s v="SI"/>
    <s v="SI"/>
    <s v="NO"/>
    <s v="NO"/>
    <s v="NO"/>
    <s v="SI"/>
    <s v="INODORO CON TANQUE"/>
    <s v="LA ACOMETIDA DEL ALCANTARILLADO FUE CONSTRUIDA POR EL MISMO BARRIO. TIENE SANITARIO CON TANQUE PERO ESTA EN MAL ESTADO, EL TANQUE NO FUNCIONA, NO TIENE LAVADERO, ES UNA PIEDRA, NO TIENE LAVAMANOS, EL BAÑO ESTA MITAD DESCUBIERTO Y ES DE TEJA Y ZINC "/>
    <m/>
    <m/>
    <m/>
    <m/>
    <s v="NORMAL - BUENA"/>
    <s v="TIENE AGUA LAS 24 HORAS"/>
    <s v="SI"/>
    <s v="SI"/>
    <s v="NO"/>
    <s v="PVC"/>
    <s v="NO"/>
    <s v="NO APLICA"/>
    <s v="NO APLICA"/>
    <s v="NO APLICA"/>
    <s v="SI"/>
    <s v="OTROS"/>
    <s v="NUEVO MILENIOCALLE52A15220581810011"/>
    <s v="OK"/>
    <s v="SI"/>
    <n v="1"/>
    <s v=""/>
    <n v="3"/>
    <n v="4"/>
    <n v="5"/>
    <n v="6"/>
    <n v="7"/>
    <n v="8"/>
    <s v=""/>
    <s v=""/>
    <s v=""/>
    <n v="4"/>
    <n v="6936878.4473879999"/>
    <n v="6099266.2918499997"/>
    <s v=""/>
    <s v=""/>
    <n v="0"/>
    <s v=""/>
    <n v="0"/>
    <s v="NO"/>
    <n v="0"/>
    <x v="11"/>
    <x v="1"/>
  </r>
  <r>
    <d v="2017-08-23T00:00:00"/>
    <s v="ANTIOQUIA"/>
    <s v="Puerto Berrío"/>
    <n v="579"/>
    <n v="1039702444"/>
    <n v="3106433475"/>
    <n v="91"/>
    <x v="5"/>
    <s v="CARRERA"/>
    <n v="56"/>
    <m/>
    <m/>
    <m/>
    <m/>
    <n v="66"/>
    <m/>
    <m/>
    <n v="220556600000"/>
    <m/>
    <m/>
    <m/>
    <s v="TAVARES  "/>
    <s v="BUSTAMANTE"/>
    <s v="LUIS "/>
    <s v="FERNANDO "/>
    <s v="Cédula"/>
    <n v="71251324"/>
    <s v="M"/>
    <n v="45"/>
    <s v="SI"/>
    <m/>
    <m/>
    <m/>
    <m/>
    <m/>
    <m/>
    <s v="NO"/>
    <m/>
    <s v="SI"/>
    <n v="2"/>
    <m/>
    <m/>
    <s v="PROPIA, TOTALMENTE PAGADA"/>
    <m/>
    <s v="CERTIFICADO DE COMPRAVENTA"/>
    <m/>
    <m/>
    <m/>
    <m/>
    <m/>
    <s v="SI"/>
    <n v="9114"/>
    <s v="SI"/>
    <n v="6171"/>
    <s v="SI"/>
    <n v="8150"/>
    <s v="INODORO CONECTADO A ALCANTARILLADO"/>
    <s v="BLOQUE, LADRILLO, PIEDRA"/>
    <s v="TEJA DE BARRO, ZINC, ETERNIT (ASBESTO)"/>
    <s v="CEMENTO, GRAVILLA"/>
    <s v="SI"/>
    <s v="NO"/>
    <s v="SI"/>
    <s v="SI"/>
    <s v="SI"/>
    <s v="NO"/>
    <s v="SI"/>
    <s v="SI"/>
    <s v="NO"/>
    <s v="SI"/>
    <s v="NO"/>
    <s v="SI"/>
    <s v="SI"/>
    <s v="SI"/>
    <s v="NO"/>
    <s v="SI"/>
    <s v="NO"/>
    <s v="SI"/>
    <s v="INODORO CON TANQUE"/>
    <s v="LA CASA NO CUENTA CON LAVAPLATOS, LA CASA NO CUENTA CON LAVADERO, POR Q LE FALTA EL TANQUE. EL SEÑOR NO TIENE CELULAR"/>
    <m/>
    <m/>
    <m/>
    <m/>
    <s v="NORMAL - BUENA"/>
    <s v="TIENE AGUA LAS 24 HORAS"/>
    <s v="SI"/>
    <s v="NO"/>
    <s v="NO"/>
    <s v="PVC"/>
    <s v="SI"/>
    <s v="NO"/>
    <s v="SI"/>
    <s v="NO"/>
    <s v="SI"/>
    <s v="OBRA BLANCA"/>
    <s v="TAHAMICARRERA5666220556600000"/>
    <s v="OK"/>
    <s v="SI"/>
    <n v="1"/>
    <s v=""/>
    <n v="3"/>
    <n v="4"/>
    <n v="5"/>
    <n v="6"/>
    <n v="7"/>
    <s v=""/>
    <s v=""/>
    <s v=""/>
    <s v=""/>
    <n v="4"/>
    <n v="2452283.9203679999"/>
    <n v="2452283.9203679999"/>
    <s v=""/>
    <s v=""/>
    <n v="0"/>
    <n v="20"/>
    <n v="487557.07988400001"/>
    <s v="SI"/>
    <n v="487557.07988400001"/>
    <x v="30"/>
    <x v="1"/>
  </r>
  <r>
    <d v="2017-08-23T00:00:00"/>
    <s v="ANTIOQUIA"/>
    <s v="Puerto Berrío"/>
    <n v="579"/>
    <n v="1039702444"/>
    <n v="3106433475"/>
    <n v="92"/>
    <x v="2"/>
    <s v="PEATONAL"/>
    <m/>
    <m/>
    <m/>
    <m/>
    <m/>
    <m/>
    <m/>
    <m/>
    <n v="2205486900130"/>
    <m/>
    <m/>
    <n v="3109099222"/>
    <s v="SANCHEZ"/>
    <m/>
    <s v="GABRIELA"/>
    <m/>
    <s v="Cédula"/>
    <n v="43838122"/>
    <s v="F"/>
    <n v="37"/>
    <s v="SI"/>
    <m/>
    <m/>
    <m/>
    <m/>
    <m/>
    <m/>
    <s v="NO"/>
    <m/>
    <s v="NO"/>
    <n v="1"/>
    <m/>
    <m/>
    <s v="EN ARRIENDO O SUBARRIENDO"/>
    <m/>
    <m/>
    <m/>
    <s v="DE PALABRA"/>
    <m/>
    <m/>
    <n v="150000"/>
    <s v="SI"/>
    <n v="15719"/>
    <s v="SI"/>
    <n v="10358"/>
    <s v="SI"/>
    <n v="16773"/>
    <s v="INODORO CONECTADO A ALCANTARILLADO"/>
    <s v="BLOQUE, LADRILLO, PIEDRA"/>
    <s v="TEJA DE BARRO, ZINC, ETERNIT (ASBESTO)"/>
    <s v="CEMENTO, GRAVILLA"/>
    <s v="SI"/>
    <s v="NO"/>
    <s v="SI"/>
    <s v="SI"/>
    <s v="SI"/>
    <s v="NO"/>
    <s v="SI"/>
    <s v="SI"/>
    <s v="SI"/>
    <s v="SI"/>
    <s v="NO"/>
    <s v="SI"/>
    <s v="SI"/>
    <s v="SI"/>
    <s v="SI"/>
    <s v="NO"/>
    <s v="SI"/>
    <s v="SI"/>
    <s v="INODORO CON TANQUE"/>
    <m/>
    <m/>
    <m/>
    <m/>
    <m/>
    <m/>
    <m/>
    <m/>
    <m/>
    <m/>
    <m/>
    <m/>
    <m/>
    <m/>
    <m/>
    <m/>
    <m/>
    <s v="NUEVO MILENIOPEATONAL2205486900130"/>
    <s v="OK"/>
    <s v="SI"/>
    <n v="1"/>
    <n v="2"/>
    <n v="3"/>
    <n v="4"/>
    <n v="5"/>
    <n v="6"/>
    <n v="7"/>
    <n v="8"/>
    <s v=""/>
    <s v=""/>
    <s v=""/>
    <n v="5"/>
    <n v="7131225.9143519998"/>
    <n v="6099266.2918499997"/>
    <s v=""/>
    <s v=""/>
    <n v="0"/>
    <n v="20"/>
    <n v="487557.07988400001"/>
    <s v="SI"/>
    <n v="487557.07988400001"/>
    <x v="23"/>
    <x v="1"/>
  </r>
  <r>
    <d v="2017-08-23T00:00:00"/>
    <s v="ANTIOQUIA"/>
    <s v="Puerto Berrío"/>
    <n v="579"/>
    <n v="1039702444"/>
    <n v="3106433475"/>
    <n v="93"/>
    <x v="5"/>
    <s v="PEATONAL"/>
    <m/>
    <m/>
    <m/>
    <m/>
    <m/>
    <m/>
    <m/>
    <m/>
    <n v="220558500000"/>
    <m/>
    <m/>
    <n v="3218313417"/>
    <s v="SERNA "/>
    <s v="GAMBINDO"/>
    <s v="DIANA "/>
    <m/>
    <s v="Cédula"/>
    <n v="43657941"/>
    <s v="F"/>
    <n v="33"/>
    <s v="SI"/>
    <m/>
    <m/>
    <m/>
    <m/>
    <m/>
    <m/>
    <s v="NO"/>
    <m/>
    <s v="NO"/>
    <n v="5"/>
    <n v="1"/>
    <n v="1"/>
    <s v="EN ARRIENDO O SUBARRIENDO"/>
    <m/>
    <m/>
    <m/>
    <s v="DE PALABRA"/>
    <m/>
    <m/>
    <n v="210000"/>
    <s v="SI"/>
    <n v="21352"/>
    <s v="SI"/>
    <n v="15580"/>
    <s v="SI"/>
    <n v="8366"/>
    <s v="INODORO CONECTADO A ALCANTARILLADO"/>
    <s v="BLOQUE, LADRILLO, PIEDRA"/>
    <s v="TEJA DE BARRO, ZINC, ETERNIT (ASBESTO)"/>
    <s v="CEMENTO, GRAVILLA"/>
    <s v="SI"/>
    <s v="SI"/>
    <s v="SI"/>
    <s v="SI"/>
    <s v="SI"/>
    <s v="SI"/>
    <s v="SI"/>
    <s v="SI"/>
    <s v="SI"/>
    <s v="SI"/>
    <s v="NO"/>
    <s v="SI"/>
    <s v="SI"/>
    <s v="SI"/>
    <s v="SI"/>
    <s v="NO"/>
    <s v="SI"/>
    <s v="SI"/>
    <s v="INODORO CON TANQUE"/>
    <m/>
    <m/>
    <m/>
    <m/>
    <m/>
    <m/>
    <m/>
    <m/>
    <m/>
    <m/>
    <m/>
    <m/>
    <m/>
    <m/>
    <m/>
    <m/>
    <m/>
    <s v="TAHAMIPEATONAL220558500000"/>
    <s v="OK"/>
    <s v="SI"/>
    <n v="1"/>
    <n v="2"/>
    <n v="3"/>
    <n v="4"/>
    <n v="5"/>
    <n v="6"/>
    <n v="7"/>
    <n v="8"/>
    <s v=""/>
    <s v=""/>
    <s v=""/>
    <n v="5"/>
    <n v="7131225.9143519998"/>
    <n v="6099266.2918499997"/>
    <s v=""/>
    <s v=""/>
    <n v="0"/>
    <s v=""/>
    <n v="0"/>
    <s v="NO"/>
    <n v="0"/>
    <x v="11"/>
    <x v="1"/>
  </r>
  <r>
    <d v="2017-08-23T00:00:00"/>
    <s v="ANTIOQUIA"/>
    <s v="Puerto Berrío"/>
    <n v="579"/>
    <n v="1039702444"/>
    <n v="3106433475"/>
    <n v="94"/>
    <x v="4"/>
    <s v="CALLE"/>
    <n v="58"/>
    <m/>
    <m/>
    <m/>
    <m/>
    <n v="12"/>
    <m/>
    <m/>
    <n v="220459600000"/>
    <m/>
    <m/>
    <n v="3147431780"/>
    <s v="GONZALES"/>
    <s v="SASA"/>
    <s v="MARIA"/>
    <s v="EUGENIA"/>
    <s v="Cédula"/>
    <n v="21932869"/>
    <s v="F"/>
    <n v="58"/>
    <s v="NO"/>
    <s v="GUERRA"/>
    <m/>
    <s v="FELIX"/>
    <s v="ENRRIQUE "/>
    <m/>
    <m/>
    <s v="NO"/>
    <m/>
    <s v="NO"/>
    <m/>
    <m/>
    <m/>
    <s v="PROPIA, TOTALMENTE PAGADA"/>
    <m/>
    <s v="ESCRITURA PÚBLICA"/>
    <m/>
    <m/>
    <m/>
    <m/>
    <m/>
    <s v="SI"/>
    <n v="13098"/>
    <s v="SI"/>
    <n v="9219"/>
    <s v="SI"/>
    <n v="8366"/>
    <s v="INODORO CONECTADO A ALCANTARILLADO"/>
    <s v="BLOQUE, LADRILLO, PIEDRA"/>
    <s v="TEJA DE BARRO, ZINC, ETERNIT (ASBESTO)"/>
    <s v="CEMENTO, GRAVILLA"/>
    <s v="SI"/>
    <s v="NO"/>
    <s v="SI"/>
    <s v="SI"/>
    <s v="SI"/>
    <s v="SI"/>
    <s v="SI"/>
    <s v="SI"/>
    <s v="SI"/>
    <s v="SI"/>
    <s v="SI"/>
    <s v="SI"/>
    <s v="SI"/>
    <s v="SI"/>
    <s v="SI"/>
    <s v="SI"/>
    <s v="SI"/>
    <s v="SI"/>
    <s v="INODORO CON TANQUE"/>
    <m/>
    <m/>
    <m/>
    <m/>
    <m/>
    <m/>
    <m/>
    <m/>
    <m/>
    <m/>
    <m/>
    <m/>
    <m/>
    <m/>
    <m/>
    <m/>
    <m/>
    <s v="PATIO BONITOCALLE5812220459600000"/>
    <s v="OK"/>
    <s v="SI"/>
    <n v="1"/>
    <n v="2"/>
    <n v="3"/>
    <n v="4"/>
    <n v="5"/>
    <n v="6"/>
    <n v="7"/>
    <n v="8"/>
    <s v=""/>
    <s v=""/>
    <s v=""/>
    <n v="5"/>
    <n v="7131225.9143519998"/>
    <n v="6099266.2918499997"/>
    <s v=""/>
    <s v=""/>
    <n v="0"/>
    <s v=""/>
    <n v="0"/>
    <s v="NO"/>
    <n v="0"/>
    <x v="11"/>
    <x v="1"/>
  </r>
  <r>
    <d v="2017-08-23T00:00:00"/>
    <s v="ANTIOQUIA"/>
    <s v="Puerto Berrío"/>
    <n v="579"/>
    <n v="1039702444"/>
    <n v="3106433475"/>
    <n v="95"/>
    <x v="4"/>
    <s v="PEATONAL"/>
    <m/>
    <m/>
    <m/>
    <m/>
    <m/>
    <m/>
    <m/>
    <m/>
    <n v="220459230006"/>
    <m/>
    <m/>
    <n v="3145808587"/>
    <s v="LOPEZ"/>
    <s v="BEDOYA"/>
    <s v="NUBIA"/>
    <s v="ESTELLA"/>
    <s v="Cédula"/>
    <n v="43087047"/>
    <s v="F"/>
    <n v="51"/>
    <s v="SI"/>
    <m/>
    <m/>
    <m/>
    <m/>
    <m/>
    <m/>
    <s v="NO"/>
    <m/>
    <s v="NO"/>
    <n v="3"/>
    <m/>
    <m/>
    <s v="EN ARRIENDO O SUBARRIENDO"/>
    <m/>
    <m/>
    <m/>
    <s v="DE PALABRA"/>
    <m/>
    <m/>
    <n v="200000"/>
    <s v="SI"/>
    <n v="15000"/>
    <s v="SI"/>
    <n v="11000"/>
    <s v="SI"/>
    <n v="8774"/>
    <s v="INODORO CONECTADO A ALCANTARILLADO"/>
    <s v="MADERA BURDA, TABLA, TABLÓN"/>
    <s v="TEJA DE BARRO, ZINC, ETERNIT (ASBESTO)"/>
    <s v="CEMENTO, GRAVILLA"/>
    <s v="SI"/>
    <s v="SI"/>
    <s v="SI"/>
    <s v="SI"/>
    <s v="SI"/>
    <s v="SI"/>
    <s v="SI"/>
    <s v="SI"/>
    <s v="SI"/>
    <s v="SI"/>
    <s v="NO"/>
    <s v="SI"/>
    <s v="SI"/>
    <s v="NO"/>
    <s v="SI"/>
    <s v="NO"/>
    <s v="SI"/>
    <s v="SI"/>
    <s v="INODORO CON TANQUE"/>
    <m/>
    <m/>
    <m/>
    <m/>
    <m/>
    <m/>
    <m/>
    <m/>
    <m/>
    <m/>
    <m/>
    <m/>
    <m/>
    <m/>
    <m/>
    <m/>
    <m/>
    <s v="PATIO BONITOPEATONAL220459230006"/>
    <s v="OK"/>
    <s v="SI"/>
    <n v="1"/>
    <n v="2"/>
    <n v="3"/>
    <n v="4"/>
    <n v="5"/>
    <n v="6"/>
    <n v="7"/>
    <n v="8"/>
    <s v=""/>
    <s v=""/>
    <s v=""/>
    <n v="5"/>
    <n v="7131225.9143519998"/>
    <n v="6099266.2918499997"/>
    <s v=""/>
    <s v=""/>
    <n v="0"/>
    <s v=""/>
    <n v="0"/>
    <s v="NO"/>
    <n v="0"/>
    <x v="11"/>
    <x v="1"/>
  </r>
  <r>
    <d v="2017-08-23T00:00:00"/>
    <s v="ANTIOQUIA"/>
    <s v="Puerto Berrío"/>
    <n v="579"/>
    <n v="1039702444"/>
    <n v="3106433475"/>
    <n v="96"/>
    <x v="0"/>
    <s v="PEATONAL"/>
    <m/>
    <m/>
    <m/>
    <m/>
    <m/>
    <m/>
    <m/>
    <m/>
    <n v="220594310000"/>
    <m/>
    <m/>
    <n v="3206133311"/>
    <s v="ROMAÑA"/>
    <s v="MENA"/>
    <s v="SONIA "/>
    <s v="MARCELA "/>
    <s v="Cédula"/>
    <n v="1039684765"/>
    <s v="F"/>
    <n v="29"/>
    <s v="SI"/>
    <m/>
    <m/>
    <m/>
    <m/>
    <m/>
    <m/>
    <s v="NO"/>
    <m/>
    <s v="NO"/>
    <n v="2"/>
    <n v="1"/>
    <m/>
    <s v="PROPIA, TOTALMENTE PAGADA"/>
    <m/>
    <s v="CERTIFICADO DE TRADICIÓN Y LIBERTAD"/>
    <m/>
    <m/>
    <m/>
    <m/>
    <m/>
    <s v="SI"/>
    <n v="9747"/>
    <s v="SI"/>
    <n v="6667"/>
    <s v="SI"/>
    <n v="8069"/>
    <s v="INODORO CONECTADO A ALCANTARILLADO"/>
    <s v="MADERA BURDA, TABLA, TABLÓN"/>
    <s v="TEJA DE BARRO, ZINC, ETERNIT (ASBESTO)"/>
    <s v="CEMENTO, GRAVILLA"/>
    <s v="NO"/>
    <s v="NO"/>
    <s v="SI"/>
    <s v="SI"/>
    <s v="SI"/>
    <s v="NO"/>
    <s v="SI"/>
    <s v="SI"/>
    <s v="SI"/>
    <s v="SI"/>
    <s v="NO"/>
    <s v="SI"/>
    <s v="SI"/>
    <s v="SI"/>
    <s v="SI"/>
    <s v="NO"/>
    <s v="SI"/>
    <s v="SI"/>
    <s v="INODORO CON TANQUE"/>
    <s v="EL SANITARIO LE FALTA LA TAPA Y NO BASEA, NO TIENE LAVAMANOS, NO CUENTA CON PATIO "/>
    <m/>
    <m/>
    <m/>
    <m/>
    <s v="NORMAL - BUENA"/>
    <s v="TIENE AGUA LAS 24 HORAS"/>
    <s v="SI"/>
    <s v="NO"/>
    <s v="NO"/>
    <s v="PVC"/>
    <s v="NO"/>
    <s v="SI"/>
    <s v="NO APLICA"/>
    <s v="SI"/>
    <s v="SI"/>
    <s v="OTROS"/>
    <s v="OASIS PEATONAL220594310000"/>
    <s v="OK"/>
    <s v="SI"/>
    <n v="1"/>
    <s v=""/>
    <n v="3"/>
    <s v=""/>
    <s v=""/>
    <n v="6"/>
    <n v="7"/>
    <n v="8"/>
    <s v=""/>
    <s v=""/>
    <s v=""/>
    <n v="2"/>
    <n v="5755772.4049439998"/>
    <n v="5755772.4049439998"/>
    <s v=""/>
    <s v=""/>
    <n v="0"/>
    <n v="20"/>
    <n v="487557.07988400001"/>
    <s v="SI"/>
    <n v="487557.07988400001"/>
    <x v="28"/>
    <x v="1"/>
  </r>
  <r>
    <d v="2017-08-23T00:00:00"/>
    <s v="ANTIOQUIA"/>
    <s v="Puerto Berrío"/>
    <n v="579"/>
    <n v="1039702444"/>
    <n v="3106433475"/>
    <n v="97"/>
    <x v="0"/>
    <s v="PEATONAL"/>
    <m/>
    <m/>
    <m/>
    <m/>
    <m/>
    <m/>
    <m/>
    <m/>
    <n v="220554120000"/>
    <m/>
    <m/>
    <n v="3126254679"/>
    <s v="GAILON"/>
    <m/>
    <s v="EUNISE"/>
    <m/>
    <s v="Cédula"/>
    <n v="21930480"/>
    <s v="F"/>
    <n v="65"/>
    <s v="SI"/>
    <m/>
    <m/>
    <m/>
    <m/>
    <m/>
    <m/>
    <s v="NO"/>
    <m/>
    <s v="NO"/>
    <n v="7"/>
    <n v="4"/>
    <n v="2"/>
    <s v="PROPIA, TOTALMENTE PAGADA"/>
    <m/>
    <s v="CERTIFICADO DE TRADICIÓN Y LIBERTAD"/>
    <m/>
    <m/>
    <m/>
    <m/>
    <m/>
    <s v="SI"/>
    <n v="16119"/>
    <s v="SI"/>
    <m/>
    <s v="SI"/>
    <n v="8366"/>
    <s v="INODORO CONECTADO A ALCANTARILLADO"/>
    <s v="PLÁSTICO"/>
    <s v="TEJA DE BARRO, ZINC, ETERNIT (ASBESTO)"/>
    <s v="TIERRA, ARENA"/>
    <s v="NO"/>
    <s v="NO"/>
    <s v="SI"/>
    <s v="SI"/>
    <s v="SI"/>
    <s v="NO"/>
    <s v="SI"/>
    <s v="SI"/>
    <s v="NO"/>
    <s v="NO"/>
    <s v="NO"/>
    <s v="NO"/>
    <s v="NO"/>
    <s v="NO"/>
    <s v="NO"/>
    <s v="NO"/>
    <s v="NO"/>
    <s v="NO"/>
    <s v="TAZA CAMPESINA"/>
    <s v="LA CASA NO CUENTA CON LAVAMANOS, NI LAVAPLATOS, EL SANITARIO NO TIENE TANQUE, NI TAPA, NO TIENE LAVADERO, SOLO CUENTA CON UNA PIEDRA, NO TIENE DUCHA, SE BAÑAN CON UNA COCA. PERTENECE A RED UNIDOS PERO NO ENCONTRO LA FICHA PARA MIRAR EL NUMERO DEL FOLIO "/>
    <m/>
    <m/>
    <m/>
    <m/>
    <s v="NORMAL - BUENA"/>
    <s v="TIENE AGUA LAS 24 HORAS"/>
    <s v="SI"/>
    <s v="NO"/>
    <s v="NO"/>
    <s v="PVC"/>
    <s v="NO APLICA"/>
    <s v="NO APLICA"/>
    <s v="NO APLICA"/>
    <s v="NO APLICA"/>
    <s v="NO APLICA"/>
    <s v="OTROS"/>
    <s v="OASIS PEATONAL220554120000"/>
    <s v="OK"/>
    <s v="SI"/>
    <n v="1"/>
    <n v="2"/>
    <n v="3"/>
    <n v="4"/>
    <n v="5"/>
    <n v="6"/>
    <n v="7"/>
    <n v="8"/>
    <s v=""/>
    <s v=""/>
    <s v=""/>
    <n v="5"/>
    <n v="7131225.9143519998"/>
    <n v="6099266.2918499997"/>
    <s v=""/>
    <s v=""/>
    <n v="0"/>
    <n v="20"/>
    <n v="487557.07988400001"/>
    <s v="SI"/>
    <n v="487557.07988400001"/>
    <x v="23"/>
    <x v="1"/>
  </r>
  <r>
    <d v="2017-08-23T00:00:00"/>
    <s v="ANTIOQUIA"/>
    <s v="Puerto Berrío"/>
    <n v="579"/>
    <n v="1039702444"/>
    <n v="3106433475"/>
    <n v="98"/>
    <x v="0"/>
    <s v="PEATONAL"/>
    <m/>
    <m/>
    <m/>
    <m/>
    <m/>
    <m/>
    <m/>
    <m/>
    <n v="220591100000"/>
    <m/>
    <m/>
    <n v="3124047289"/>
    <s v="RESTREPO"/>
    <s v="GUTIERREZ"/>
    <s v="DANIELA"/>
    <m/>
    <s v="Cédula"/>
    <n v="1039702606"/>
    <s v="F"/>
    <n v="21"/>
    <s v="NO"/>
    <s v="MARIN "/>
    <s v="HOYOS"/>
    <s v="JOSE"/>
    <s v="MIGUEL"/>
    <s v="Cédula"/>
    <n v="1039701448"/>
    <s v="SI"/>
    <m/>
    <s v="NO"/>
    <n v="2"/>
    <m/>
    <m/>
    <s v="PROPIA, TOTALMENTE PAGADA"/>
    <m/>
    <s v="CERTIFICADO DE COMPRAVENTA"/>
    <m/>
    <m/>
    <m/>
    <m/>
    <m/>
    <s v="SI"/>
    <n v="7850"/>
    <s v="SI"/>
    <n v="5174"/>
    <s v="SI"/>
    <n v="8366"/>
    <s v="INODORO CONECTADO A ALCANTARILLADO"/>
    <s v="TAPIA PISADA, ADOBE"/>
    <s v="TEJA DE BARRO, ZINC, ETERNIT (ASBESTO)"/>
    <s v="BALDOSA, VINILO, TABLETA O LADRILLO"/>
    <s v="SI"/>
    <s v="SI"/>
    <s v="SI"/>
    <s v="SI"/>
    <s v="SI"/>
    <s v="NO"/>
    <s v="SI"/>
    <s v="SI"/>
    <s v="SI"/>
    <s v="SI"/>
    <s v="NO"/>
    <s v="SI"/>
    <s v="SI"/>
    <s v="SI"/>
    <s v="SI"/>
    <s v="NO"/>
    <s v="SI"/>
    <s v="SI"/>
    <s v="INODORO CON TANQUE"/>
    <s v="PERTENECE A RED UNIDOS PERO NO ENCONTRO EL NUMERO DEL FOLIO, EL BAÑO NO CUENTA CON PUERTA, TIENE CORTINA , LA CASA NO CUENTA CON LAVAMANOS "/>
    <m/>
    <m/>
    <m/>
    <m/>
    <s v="NORMAL - BUENA"/>
    <s v="TIENE AGUA LAS 24 HORAS"/>
    <s v="NO SABE"/>
    <s v="NO"/>
    <s v="NO"/>
    <s v="PVC"/>
    <s v="SI"/>
    <s v="SI"/>
    <s v="NO"/>
    <s v="SI"/>
    <s v="SI"/>
    <s v="OBRA BLANCA"/>
    <s v="OASIS PEATONAL220591100000"/>
    <s v="OK"/>
    <s v="SI"/>
    <n v="1"/>
    <s v=""/>
    <s v=""/>
    <s v=""/>
    <s v=""/>
    <n v="6"/>
    <s v=""/>
    <s v=""/>
    <s v=""/>
    <s v=""/>
    <s v=""/>
    <n v="1"/>
    <n v="519253.91348400002"/>
    <n v="519253.91348400002"/>
    <s v=""/>
    <s v=""/>
    <n v="0"/>
    <n v="20"/>
    <n v="487557.07988400001"/>
    <s v="SI"/>
    <n v="487557.07988400001"/>
    <x v="31"/>
    <x v="1"/>
  </r>
  <r>
    <d v="2017-08-23T00:00:00"/>
    <s v="ANTIOQUIA"/>
    <s v="Puerto Berrío"/>
    <n v="579"/>
    <n v="1039702444"/>
    <n v="3106433475"/>
    <n v="99"/>
    <x v="0"/>
    <s v="PEATONAL"/>
    <m/>
    <m/>
    <m/>
    <m/>
    <m/>
    <m/>
    <m/>
    <m/>
    <n v="220591200000"/>
    <m/>
    <m/>
    <n v="3117696708"/>
    <s v="QUINTANA"/>
    <s v="TAMAYO"/>
    <s v="MARIA"/>
    <s v="DEL CARMEN"/>
    <s v="Cédula"/>
    <n v="43650853"/>
    <s v="F"/>
    <n v="49"/>
    <s v="SI"/>
    <m/>
    <m/>
    <m/>
    <m/>
    <m/>
    <m/>
    <s v="NO"/>
    <m/>
    <s v="NO"/>
    <n v="2"/>
    <n v="1"/>
    <m/>
    <s v="PROPIA, TOTALMENTE PAGADA"/>
    <m/>
    <s v="CERTIFICADO DE COMPRAVENTA"/>
    <m/>
    <m/>
    <m/>
    <m/>
    <m/>
    <s v="SI"/>
    <n v="11593"/>
    <s v="SI"/>
    <n v="8059"/>
    <s v="SI"/>
    <n v="8366"/>
    <s v="INODORO CONECTADO A ALCANTARILLADO"/>
    <s v="MADERA BURDA, TABLA, TABLÓN"/>
    <s v="TEJA DE BARRO, ZINC, ETERNIT (ASBESTO)"/>
    <s v="CEMENTO, GRAVILLA"/>
    <s v="SI"/>
    <s v="SI"/>
    <s v="SI"/>
    <s v="SI"/>
    <s v="SI"/>
    <s v="NO"/>
    <s v="SI"/>
    <s v="SI"/>
    <s v="SI"/>
    <s v="SI"/>
    <s v="NO"/>
    <s v="SI"/>
    <s v="SI"/>
    <s v="SI"/>
    <s v="SI"/>
    <s v="NO"/>
    <s v="SI"/>
    <s v="SI"/>
    <s v="INODORO CON TANQUE"/>
    <s v="LA CASA NO CUENTA CON LAVAMANOS, EL BAÑO NO CUENTA CON PUERTA, EL BAÑO TIENE MITAD CONSTRUIDO "/>
    <m/>
    <m/>
    <m/>
    <m/>
    <s v="NORMAL - BUENA"/>
    <s v="TIENE AGUA LAS 24 HORAS"/>
    <s v="SI"/>
    <s v="NO"/>
    <s v="NO"/>
    <s v="PVC"/>
    <s v="SI"/>
    <s v="SI"/>
    <s v="NO"/>
    <s v="SI"/>
    <s v="SI"/>
    <s v="OBRA GRIS"/>
    <s v="OASIS PEATONAL220591200000"/>
    <s v="OK"/>
    <s v="SI"/>
    <n v="1"/>
    <s v=""/>
    <s v=""/>
    <s v=""/>
    <s v=""/>
    <n v="6"/>
    <s v=""/>
    <s v=""/>
    <n v="9"/>
    <s v=""/>
    <s v=""/>
    <n v="1"/>
    <n v="2521462.954806"/>
    <n v="2521462.954806"/>
    <s v=""/>
    <s v=""/>
    <n v="0"/>
    <n v="20"/>
    <n v="487557.07988400001"/>
    <s v="SI"/>
    <n v="487557.07988400001"/>
    <x v="32"/>
    <x v="1"/>
  </r>
  <r>
    <d v="2017-08-23T00:00:00"/>
    <s v="ANTIOQUIA"/>
    <s v="Puerto Berrío"/>
    <n v="579"/>
    <n v="1039702444"/>
    <n v="3106433475"/>
    <n v="100"/>
    <x v="0"/>
    <s v="PEATONAL"/>
    <m/>
    <m/>
    <m/>
    <m/>
    <m/>
    <m/>
    <m/>
    <m/>
    <n v="220591000000"/>
    <m/>
    <m/>
    <n v="3117755445"/>
    <s v="MONCADA"/>
    <s v="MARIN "/>
    <s v="NANCY"/>
    <s v="DEL SOCORRO"/>
    <s v="Cédula"/>
    <n v="43991521"/>
    <s v="F"/>
    <n v="48"/>
    <s v="NO"/>
    <s v="RAMIREZ"/>
    <s v="ZAPATA "/>
    <s v="RAMIRO"/>
    <s v="DE JESUS"/>
    <s v="Cédula"/>
    <m/>
    <s v="NO"/>
    <m/>
    <s v="SI"/>
    <n v="3"/>
    <m/>
    <m/>
    <s v="EN ARRIENDO O SUBARRIENDO"/>
    <m/>
    <m/>
    <m/>
    <s v="DE PALABRA"/>
    <m/>
    <m/>
    <n v="160000"/>
    <s v="SI"/>
    <n v="4873"/>
    <s v="SI"/>
    <n v="2876"/>
    <s v="SI"/>
    <n v="8407"/>
    <s v="INODORO CONECTADO A ALCANTARILLADO"/>
    <s v="MADERA BURDA, TABLA, TABLÓN"/>
    <s v="TEJA DE BARRO, ZINC, ETERNIT (ASBESTO)"/>
    <s v="CEMENTO, GRAVILLA"/>
    <s v="NO"/>
    <s v="SI"/>
    <s v="SI"/>
    <s v="SI"/>
    <s v="SI"/>
    <s v="NO"/>
    <s v="SI"/>
    <s v="SI"/>
    <s v="SI"/>
    <s v="SI"/>
    <s v="NO"/>
    <s v="SI"/>
    <s v="SI"/>
    <s v="SI"/>
    <s v="SI"/>
    <s v="NO"/>
    <s v="SI"/>
    <s v="SI"/>
    <s v="INODORO CON TANQUE"/>
    <s v="EL BAÑO NO TIENE PUERTA, NO CUENTA CON LAVAMANOS, EL MESON ES DE TABLAS, LA SEÑORA NO SE SABE EL NUMERO DE LA CEDULA DEL CONYUGE "/>
    <m/>
    <m/>
    <m/>
    <m/>
    <s v="NORMAL - BUENA"/>
    <s v="TIENE AGUA LAS 24 HORAS"/>
    <s v="SI"/>
    <s v="NO"/>
    <s v="NO"/>
    <s v="PVC"/>
    <s v="SI"/>
    <s v="SI"/>
    <s v="NO"/>
    <s v="SI"/>
    <s v="SI"/>
    <s v="OBRA GRIS"/>
    <s v="OASIS PEATONAL220591000000"/>
    <s v="OK"/>
    <s v="SI"/>
    <n v="1"/>
    <s v=""/>
    <s v=""/>
    <s v=""/>
    <s v=""/>
    <n v="6"/>
    <s v=""/>
    <s v=""/>
    <n v="9"/>
    <s v=""/>
    <s v=""/>
    <n v="1"/>
    <n v="2521462.954806"/>
    <n v="2521462.954806"/>
    <s v=""/>
    <s v=""/>
    <n v="0"/>
    <n v="20"/>
    <n v="487557.07988400001"/>
    <s v="SI"/>
    <n v="487557.07988400001"/>
    <x v="32"/>
    <x v="1"/>
  </r>
  <r>
    <d v="2017-08-23T00:00:00"/>
    <s v="ANTIOQUIA"/>
    <s v="Puerto Berrío"/>
    <n v="579"/>
    <n v="1039702444"/>
    <n v="3106433475"/>
    <n v="101"/>
    <x v="5"/>
    <s v="PEATONAL"/>
    <m/>
    <m/>
    <m/>
    <m/>
    <m/>
    <m/>
    <m/>
    <m/>
    <n v="220564100000"/>
    <m/>
    <m/>
    <n v="3128558701"/>
    <s v="CARDONA"/>
    <m/>
    <s v="GLORIA"/>
    <s v="EUGENIA"/>
    <s v="Cédula"/>
    <n v="43651264"/>
    <s v="F"/>
    <n v="45"/>
    <s v="SI"/>
    <s v="VALLADES"/>
    <m/>
    <s v="LUIS"/>
    <s v="ALFREDO"/>
    <s v="Cédula"/>
    <n v="71189892"/>
    <s v="SI"/>
    <m/>
    <s v="SI"/>
    <n v="6"/>
    <n v="3"/>
    <m/>
    <s v="EN ARRIENDO O SUBARRIENDO"/>
    <m/>
    <m/>
    <m/>
    <s v="DE PALABRA"/>
    <n v="1"/>
    <n v="1"/>
    <n v="2500000"/>
    <s v="SI"/>
    <n v="7136"/>
    <s v="NO"/>
    <m/>
    <s v="SI"/>
    <n v="8407"/>
    <s v="INODORO CONECTADO A ALCANTARILLADO"/>
    <s v="MADERA BURDA, TABLA, TABLÓN"/>
    <s v="TEJA DE BARRO, ZINC, ETERNIT (ASBESTO)"/>
    <s v="CEMENTO, GRAVILLA"/>
    <s v="SI"/>
    <s v="SI"/>
    <s v="SI"/>
    <s v="SI"/>
    <s v="SI"/>
    <s v="SI"/>
    <s v="SI"/>
    <s v="SI"/>
    <s v="SI"/>
    <s v="SI"/>
    <s v="NO"/>
    <s v="SI"/>
    <s v="SI"/>
    <s v="SI"/>
    <s v="SI"/>
    <s v="NO"/>
    <s v="NO"/>
    <s v="SI"/>
    <s v="INODORO CON TANQUE"/>
    <s v=" * EL BAÑO TIENE ESACIO SEPARADO, EL TECHO ES DE TABLONES Y NO TIENE PUERTA. LA CASA NO CUENTA CON LAVAMONOS,LA COCINA QUEDA EN EL PATIO, NO ESTA ENCERRADO PERO TIENE UN TECHO PEQUEÑO. LA SEÑORA NO CUENTA CON NUMERO DE FOLIO"/>
    <m/>
    <m/>
    <m/>
    <m/>
    <s v="NORMAL - BUENA"/>
    <s v="TIENE AGUA LAS 24 HORAS"/>
    <s v="SI"/>
    <s v="SI"/>
    <s v="NO"/>
    <s v="PVC"/>
    <s v="SI"/>
    <s v="SI"/>
    <s v="NO"/>
    <s v="SI"/>
    <s v="SI"/>
    <s v="OBRA GRIS"/>
    <s v="TAHAMIPEATONAL220564100000"/>
    <s v="OK"/>
    <s v="SI"/>
    <n v="1"/>
    <s v=""/>
    <s v=""/>
    <s v=""/>
    <n v="5"/>
    <n v="6"/>
    <s v=""/>
    <s v=""/>
    <n v="9"/>
    <s v=""/>
    <s v=""/>
    <n v="2"/>
    <n v="3069314.919342"/>
    <n v="3069314.919342"/>
    <s v=""/>
    <s v=""/>
    <n v="0"/>
    <s v=""/>
    <n v="0"/>
    <s v="NO"/>
    <n v="0"/>
    <x v="6"/>
    <x v="1"/>
  </r>
  <r>
    <d v="2017-08-23T00:00:00"/>
    <s v="ANTIOQUIA"/>
    <s v="Puerto Berrío"/>
    <n v="579"/>
    <n v="1039702444"/>
    <n v="3106433475"/>
    <n v="102"/>
    <x v="5"/>
    <s v="PEATONAL"/>
    <m/>
    <m/>
    <m/>
    <m/>
    <m/>
    <m/>
    <m/>
    <m/>
    <n v="22056240000"/>
    <m/>
    <m/>
    <n v="3111204974"/>
    <s v="CASTAÑEDA"/>
    <s v="MUÑOZ"/>
    <s v="TEREZA"/>
    <s v="DE JESUS"/>
    <s v="Cédula"/>
    <n v="21931268"/>
    <s v="F"/>
    <n v="57"/>
    <s v="SI"/>
    <m/>
    <m/>
    <m/>
    <m/>
    <m/>
    <m/>
    <s v="NO"/>
    <m/>
    <s v="NO"/>
    <n v="4"/>
    <n v="1"/>
    <m/>
    <s v="EN ARRIENDO O SUBARRIENDO"/>
    <m/>
    <m/>
    <m/>
    <s v="DE PALABRA"/>
    <m/>
    <m/>
    <n v="150000"/>
    <s v="SI"/>
    <n v="13792"/>
    <s v="NO"/>
    <m/>
    <s v="SI"/>
    <n v="8324"/>
    <s v="INODORO CONECTADO A ALCANTARILLADO"/>
    <s v="MADERA PULIDA"/>
    <s v="TEJA DE BARRO, ZINC, ETERNIT (ASBESTO)"/>
    <s v="CEMENTO, GRAVILLA"/>
    <s v="SI"/>
    <s v="SI"/>
    <s v="SI"/>
    <s v="SI"/>
    <s v="SI"/>
    <s v="SI"/>
    <s v="SI"/>
    <s v="SI"/>
    <s v="SI"/>
    <s v="SI"/>
    <s v="SI"/>
    <s v="SI"/>
    <s v="SI"/>
    <s v="SI"/>
    <s v="SI"/>
    <s v="SI"/>
    <s v="SI"/>
    <s v="SI"/>
    <s v="INODORO CON TANQUE"/>
    <s v="EL BAÑO NO TIENE PUERTA, EL SANITARIO NO FUNCIONA BIEN Y LE FALTA LA TAPA "/>
    <m/>
    <m/>
    <m/>
    <m/>
    <s v="NORMAL - BUENA"/>
    <s v="TIENE AGUA LAS 24 HORAS"/>
    <s v="SI"/>
    <s v="NO"/>
    <s v="NO"/>
    <s v="NO TIENE - NO APLICA"/>
    <s v="SI"/>
    <s v="SI"/>
    <s v="SI"/>
    <s v="SI"/>
    <s v="SI"/>
    <s v="OBRA GRIS"/>
    <s v="TAHAMIPEATONAL22056240000"/>
    <s v="OK"/>
    <s v="SI"/>
    <s v=""/>
    <s v=""/>
    <s v=""/>
    <s v=""/>
    <s v=""/>
    <s v=" "/>
    <s v=""/>
    <s v=""/>
    <s v=""/>
    <s v=""/>
    <s v=""/>
    <n v="0"/>
    <n v="0"/>
    <n v="0"/>
    <s v=""/>
    <s v=""/>
    <s v=""/>
    <s v=""/>
    <n v="0"/>
    <s v="NO"/>
    <n v="0"/>
    <x v="0"/>
    <x v="0"/>
  </r>
  <r>
    <d v="2017-08-23T00:00:00"/>
    <s v="ANTIOQUIA"/>
    <s v="Puerto Berrío"/>
    <n v="579"/>
    <n v="1039702444"/>
    <n v="3106433475"/>
    <n v="103"/>
    <x v="5"/>
    <s v="PEATONAL"/>
    <m/>
    <m/>
    <m/>
    <m/>
    <m/>
    <m/>
    <m/>
    <m/>
    <n v="22056260000"/>
    <m/>
    <m/>
    <n v="32187700846"/>
    <s v="OQUENDO"/>
    <s v="VALDERRAMA"/>
    <s v="ROSALBA"/>
    <m/>
    <s v="Cédula"/>
    <n v="2214842"/>
    <s v="F"/>
    <n v="68"/>
    <s v="SI"/>
    <m/>
    <m/>
    <m/>
    <m/>
    <m/>
    <m/>
    <s v="NO"/>
    <m/>
    <s v="NO"/>
    <n v="5"/>
    <n v="2"/>
    <m/>
    <s v="PROPIA, LA ESTÁN PAGANDO"/>
    <m/>
    <s v="ESCRITURA PÚBLICA"/>
    <m/>
    <m/>
    <m/>
    <m/>
    <m/>
    <s v="SI"/>
    <n v="16000"/>
    <s v="NO"/>
    <m/>
    <s v="SI"/>
    <n v="9000"/>
    <s v="INODORO CONECTADO A ALCANTARILLADO"/>
    <s v="BLOQUE, LADRILLO, PIEDRA"/>
    <s v="TEJA DE BARRO, ZINC, ETERNIT (ASBESTO)"/>
    <s v="CEMENTO, GRAVILLA"/>
    <s v="SI"/>
    <s v="SI"/>
    <s v="SI"/>
    <s v="SI"/>
    <s v="SI"/>
    <s v="NO"/>
    <s v="SI"/>
    <s v="SI"/>
    <s v="SI"/>
    <s v="SI"/>
    <s v="SI"/>
    <s v="SI"/>
    <s v="SI"/>
    <s v="SI"/>
    <s v="SI"/>
    <s v="SI"/>
    <s v="SI"/>
    <s v="SI"/>
    <s v="INODORO CON TANQUE"/>
    <s v="LOS BAÑOS NO TIENEN PUERTA, LA ACOMETIDA DE ALCANTARRILLADO FUE CONSTRUIDA POR EL MISMO BARRIO. "/>
    <m/>
    <m/>
    <m/>
    <m/>
    <s v="NORMAL - BUENA"/>
    <s v="TIENE AGUA LAS 24 HORAS"/>
    <s v="SI"/>
    <s v="NO"/>
    <s v="NO"/>
    <s v="PVC"/>
    <s v="SI"/>
    <s v="SI"/>
    <s v="SI"/>
    <s v="SI"/>
    <s v="SI"/>
    <s v="OBRA BLANCA"/>
    <s v="TAHAMIPEATONAL22056260000"/>
    <s v="OK"/>
    <s v="SI"/>
    <s v=""/>
    <s v=""/>
    <s v=""/>
    <s v=""/>
    <s v=""/>
    <s v=" "/>
    <s v=""/>
    <s v=""/>
    <s v=""/>
    <s v=""/>
    <s v=""/>
    <n v="0"/>
    <n v="0"/>
    <n v="0"/>
    <s v=""/>
    <s v=""/>
    <s v=""/>
    <s v=""/>
    <n v="0"/>
    <s v="NO"/>
    <n v="0"/>
    <x v="0"/>
    <x v="0"/>
  </r>
  <r>
    <d v="2017-08-23T00:00:00"/>
    <s v="ANTIOQUIA"/>
    <s v="Puerto Berrío"/>
    <n v="579"/>
    <n v="103970244"/>
    <n v="3106433475"/>
    <n v="104"/>
    <x v="5"/>
    <s v="PEATONAL"/>
    <m/>
    <m/>
    <m/>
    <m/>
    <m/>
    <m/>
    <m/>
    <m/>
    <n v="2256380000"/>
    <m/>
    <m/>
    <n v="3112497673"/>
    <s v="MUÑOZ"/>
    <s v="ESPINOZA"/>
    <s v="YULI"/>
    <s v="MILENA"/>
    <s v="Cédula"/>
    <n v="10396822060"/>
    <s v="F"/>
    <n v="32"/>
    <s v="NO"/>
    <s v="VALECIA"/>
    <m/>
    <s v="RICARDO"/>
    <m/>
    <s v="Cédula"/>
    <n v="91438254"/>
    <s v="SI"/>
    <n v="936212"/>
    <s v="NO"/>
    <n v="4"/>
    <n v="2"/>
    <m/>
    <s v="PROPIA, LA ESTÁN PAGANDO"/>
    <m/>
    <s v="ESCRITURA PÚBLICA"/>
    <m/>
    <m/>
    <m/>
    <m/>
    <m/>
    <s v="SI"/>
    <n v="22653"/>
    <s v="NO"/>
    <m/>
    <s v="SI"/>
    <n v="8366"/>
    <s v="INODORO CONECTADO A ALCANTARILLADO"/>
    <s v="MADERA PULIDA"/>
    <s v="TEJA DE BARRO, ZINC, ETERNIT (ASBESTO)"/>
    <s v="CEMENTO, GRAVILLA"/>
    <s v="NO"/>
    <s v="SI"/>
    <s v="SI"/>
    <s v="SI"/>
    <s v="SI"/>
    <s v="NO"/>
    <s v="SI"/>
    <s v="SI"/>
    <s v="SI"/>
    <s v="SI"/>
    <s v="NO"/>
    <s v="SI"/>
    <s v="NO"/>
    <s v="SI"/>
    <s v="SI"/>
    <s v="NO"/>
    <s v="SI"/>
    <s v="NO"/>
    <s v="INODORO CON TANQUE"/>
    <s v="* LA CASA NO CUENTA CON LAVAMANOS, NI DUCHA, EL SANITARIO LE FALATA LA TAPA Y NO FUNCIONA BIEN, EL LAVADERO ESTA DENTRO DEL BAÑO Y EL BAÑO ESTA MITAD EN MATERIAL Y MITAD DE TABALA Y NO TIENE UERTA, LA ACOMETIDA DEL ALCANTARRILLADO FUE CONSTRUIDA PO EL MISMO BARRIO"/>
    <m/>
    <m/>
    <m/>
    <m/>
    <s v="NORMAL - BUENA"/>
    <s v="TIENE AGUA LAS 24 HORAS"/>
    <s v="SI"/>
    <s v="SI"/>
    <s v="NO"/>
    <s v="PVC"/>
    <s v="NO"/>
    <s v="SI"/>
    <s v="NO"/>
    <s v="SI"/>
    <s v="NO"/>
    <s v="OTROS"/>
    <s v="TAHAMIPEATONAL2256380000"/>
    <s v="OK"/>
    <s v="SI"/>
    <n v="1"/>
    <n v="2"/>
    <n v="3"/>
    <s v=""/>
    <s v=""/>
    <n v="6"/>
    <n v="7"/>
    <n v="8"/>
    <s v=""/>
    <s v=""/>
    <s v=""/>
    <n v="3"/>
    <n v="5950119.8719079997"/>
    <n v="5950119.8719079997"/>
    <s v=""/>
    <s v=""/>
    <n v="0"/>
    <n v="20"/>
    <n v="487557.07988400001"/>
    <s v="SI"/>
    <n v="487557.07988400001"/>
    <x v="33"/>
    <x v="1"/>
  </r>
  <r>
    <d v="2017-08-23T00:00:00"/>
    <s v="ANTIOQUIA"/>
    <s v="Puerto Berrío"/>
    <n v="579"/>
    <n v="1039702444"/>
    <n v="3106433475"/>
    <n v="105"/>
    <x v="5"/>
    <s v="PEATONAL"/>
    <m/>
    <m/>
    <m/>
    <m/>
    <m/>
    <m/>
    <m/>
    <m/>
    <n v="220561190000"/>
    <m/>
    <m/>
    <n v="3106604810"/>
    <s v="MONTOYA"/>
    <m/>
    <s v="YADIRA"/>
    <m/>
    <s v="Cédula"/>
    <n v="43653883"/>
    <s v="F"/>
    <n v="39"/>
    <s v="SI"/>
    <m/>
    <m/>
    <m/>
    <m/>
    <m/>
    <m/>
    <s v="NO"/>
    <m/>
    <s v="NO"/>
    <n v="3"/>
    <n v="2"/>
    <m/>
    <s v="EN ARRIENDO O SUBARRIENDO"/>
    <m/>
    <m/>
    <m/>
    <s v="DE PALABRA"/>
    <m/>
    <m/>
    <n v="180000"/>
    <s v="SI"/>
    <n v="20239"/>
    <s v="NO"/>
    <m/>
    <s v="SI"/>
    <n v="8450"/>
    <s v="INODORO CONECTADO A ALCANTARILLADO"/>
    <s v="BLOQUE, LADRILLO, PIEDRA"/>
    <s v="TEJA DE BARRO, ZINC, ETERNIT (ASBESTO)"/>
    <s v="CEMENTO, GRAVILLA"/>
    <s v="SI"/>
    <s v="NO"/>
    <s v="SI"/>
    <s v="SI"/>
    <s v="SI"/>
    <s v="SI"/>
    <s v="SI"/>
    <s v="SI"/>
    <s v="SI"/>
    <s v="SI"/>
    <s v="SI"/>
    <s v="SI"/>
    <s v="SI"/>
    <s v="SI"/>
    <s v="SI"/>
    <s v="SI"/>
    <s v="SI"/>
    <s v="SI"/>
    <s v="INODORO CON TANQUE"/>
    <s v="* EL BAÑO NO TIENE PUERTA, LA CASA NO TIENE PATIO, EL SANITARIO NO CUENTA CON TAPA"/>
    <m/>
    <m/>
    <m/>
    <m/>
    <s v="BAJA"/>
    <s v="TIENE AGUA LAS 24 HORAS"/>
    <s v="SI"/>
    <s v="NO"/>
    <s v="NO"/>
    <s v="PVC"/>
    <s v="SI"/>
    <s v="SI"/>
    <s v="SI"/>
    <s v="SI"/>
    <s v="SI"/>
    <s v="OBRA GRIS"/>
    <s v="TAHAMIPEATONAL220561190000"/>
    <s v="OK"/>
    <s v="SI"/>
    <s v=""/>
    <s v=""/>
    <s v=""/>
    <s v=""/>
    <s v=""/>
    <s v=" "/>
    <s v=""/>
    <s v=""/>
    <s v=""/>
    <s v=""/>
    <s v=""/>
    <n v="0"/>
    <n v="0"/>
    <n v="0"/>
    <s v=""/>
    <s v=""/>
    <s v=""/>
    <s v=""/>
    <n v="0"/>
    <s v="NO"/>
    <n v="0"/>
    <x v="0"/>
    <x v="0"/>
  </r>
  <r>
    <d v="2017-08-23T00:00:00"/>
    <s v="ANTIOQUIA"/>
    <s v="Puerto Berrío"/>
    <n v="579"/>
    <n v="1039702444"/>
    <n v="3106433475"/>
    <n v="106"/>
    <x v="5"/>
    <s v="PEATONAL"/>
    <m/>
    <m/>
    <m/>
    <m/>
    <m/>
    <m/>
    <m/>
    <m/>
    <n v="220561300000"/>
    <m/>
    <m/>
    <n v="3132142026"/>
    <s v="BUELVAS"/>
    <s v="LOPEZ"/>
    <s v="JOSE"/>
    <s v="ANGEL"/>
    <s v="Cédula"/>
    <n v="71184058"/>
    <s v="M"/>
    <n v="52"/>
    <s v="SI"/>
    <m/>
    <m/>
    <m/>
    <m/>
    <m/>
    <m/>
    <s v="NO"/>
    <m/>
    <s v="NO"/>
    <n v="1"/>
    <m/>
    <m/>
    <s v="PROPIA, LA ESTÁN PAGANDO"/>
    <m/>
    <s v="ESCRITURA PÚBLICA"/>
    <m/>
    <m/>
    <m/>
    <m/>
    <m/>
    <s v="SI"/>
    <n v="8000"/>
    <s v="NO"/>
    <m/>
    <s v="SI"/>
    <n v="9000"/>
    <s v="INODORO CONECTADO A ALCANTARILLADO"/>
    <s v="BLOQUE, LADRILLO, PIEDRA"/>
    <s v="TEJA DE BARRO, ZINC, ETERNIT (ASBESTO)"/>
    <s v="CEMENTO, GRAVILLA"/>
    <s v="SI"/>
    <s v="NO"/>
    <s v="SI"/>
    <s v="SI"/>
    <s v="SI"/>
    <s v="NO"/>
    <s v="SI"/>
    <s v="SI"/>
    <s v="SI"/>
    <s v="NO"/>
    <s v="NO"/>
    <s v="SI"/>
    <s v="SI"/>
    <s v="SI"/>
    <s v="NO"/>
    <s v="NO"/>
    <s v="SI"/>
    <s v="SI"/>
    <s v="INODORO CON TANQUE"/>
    <s v="*LA ACOMETIDA DE ALCANTARRILLADO FUE CONSTRUDIO POR EL DUEÑO DE LA CASA, EL SANITARIO NO TIENE TAPA, EL BAÑO NO TIENE UERTA, LA COCINA O CUENTA CON LAVAPLATOS"/>
    <m/>
    <m/>
    <m/>
    <m/>
    <s v="NORMAL - BUENA"/>
    <s v="TIENE AGUA LAS 24 HORAS"/>
    <s v="SI"/>
    <s v="NO"/>
    <s v="NO"/>
    <s v="PVC"/>
    <s v="SI"/>
    <s v="NO"/>
    <s v="NO"/>
    <s v="SI"/>
    <s v="SI"/>
    <s v="OBRA NEGRA"/>
    <s v="TAHAMIPEATONAL220561300000"/>
    <s v="OK"/>
    <s v="SI"/>
    <n v="1"/>
    <s v=""/>
    <s v=""/>
    <n v="4"/>
    <s v=""/>
    <n v="6"/>
    <s v=""/>
    <s v=""/>
    <n v="9"/>
    <s v=""/>
    <s v=""/>
    <n v="2"/>
    <n v="3154717.032714"/>
    <n v="3154717.032714"/>
    <s v=""/>
    <s v=""/>
    <n v="0"/>
    <n v="20"/>
    <n v="487557.07988400001"/>
    <s v="SI"/>
    <n v="487557.07988400001"/>
    <x v="34"/>
    <x v="1"/>
  </r>
  <r>
    <d v="2017-08-23T00:00:00"/>
    <s v="ANTIOQUIA"/>
    <s v="Puerto Berrío"/>
    <n v="579"/>
    <n v="1039702244"/>
    <n v="3106433475"/>
    <n v="107"/>
    <x v="5"/>
    <s v="PEATONAL"/>
    <m/>
    <m/>
    <m/>
    <m/>
    <m/>
    <m/>
    <m/>
    <m/>
    <n v="220556700000"/>
    <m/>
    <m/>
    <n v="3146199688"/>
    <s v="TABARES"/>
    <m/>
    <s v="JAVIER"/>
    <s v="DE JESUS"/>
    <s v="Cédula"/>
    <n v="3635531"/>
    <s v="M"/>
    <n v="81"/>
    <s v="SI"/>
    <m/>
    <m/>
    <m/>
    <m/>
    <m/>
    <m/>
    <s v="NO"/>
    <m/>
    <s v="NO"/>
    <n v="1"/>
    <m/>
    <m/>
    <s v="PROPIA, LA ESTÁN PAGANDO"/>
    <m/>
    <m/>
    <m/>
    <m/>
    <m/>
    <m/>
    <m/>
    <s v="SI"/>
    <n v="2596"/>
    <s v="SI"/>
    <n v="3437"/>
    <s v="SI"/>
    <n v="8366"/>
    <s v="INODORO CONECTADO A ALCANTARILLADO"/>
    <s v="BLOQUE, LADRILLO, PIEDRA"/>
    <s v="TEJA DE BARRO, ZINC, ETERNIT (ASBESTO)"/>
    <s v="BALDOSA, VINILO, TABLETA O LADRILLO"/>
    <s v="SI"/>
    <s v="SI"/>
    <s v="SI"/>
    <s v="SI"/>
    <s v="SI"/>
    <s v="NO"/>
    <s v="SI"/>
    <s v="SI"/>
    <s v="SI"/>
    <s v="SI"/>
    <s v="SI"/>
    <s v="SI"/>
    <s v="SI"/>
    <s v="SI"/>
    <s v="SI"/>
    <s v="SI"/>
    <s v="SI"/>
    <s v="SI"/>
    <s v="INODORO CON TANQUE"/>
    <s v="* EL BAÑO NO CUENTA CON PUERTA"/>
    <m/>
    <m/>
    <m/>
    <m/>
    <s v="NORMAL - BUENA"/>
    <s v="TIENE AGUA LAS 24 HORAS"/>
    <s v="SI"/>
    <s v="NO"/>
    <s v="NO"/>
    <s v="PVC"/>
    <s v="SI"/>
    <s v="SI"/>
    <s v="SI"/>
    <s v="SI"/>
    <s v="SI"/>
    <s v="OBRA BLANCA"/>
    <s v="TAHAMIPEATONAL220556700000"/>
    <s v="OK"/>
    <s v="SI"/>
    <s v=""/>
    <s v=""/>
    <s v=""/>
    <s v=""/>
    <s v=""/>
    <s v=" "/>
    <s v=""/>
    <s v=""/>
    <s v=""/>
    <s v=""/>
    <s v=""/>
    <n v="0"/>
    <n v="0"/>
    <n v="0"/>
    <s v=""/>
    <s v=""/>
    <s v=""/>
    <s v=""/>
    <n v="0"/>
    <s v="NO"/>
    <n v="0"/>
    <x v="0"/>
    <x v="0"/>
  </r>
  <r>
    <d v="2017-08-23T00:00:00"/>
    <s v="ANTIOQUIA"/>
    <s v="Puerto Berrío"/>
    <n v="579"/>
    <n v="71187461"/>
    <n v="3147476491"/>
    <n v="108"/>
    <x v="2"/>
    <s v="PEATONAL"/>
    <m/>
    <m/>
    <m/>
    <m/>
    <m/>
    <m/>
    <m/>
    <m/>
    <n v="58796"/>
    <m/>
    <m/>
    <n v="3133032708"/>
    <s v="GUZMAN"/>
    <s v="PEREZ"/>
    <s v="MAIRA"/>
    <s v="ALEJANDRA"/>
    <s v="Cédula"/>
    <n v="10396866153"/>
    <s v="F"/>
    <n v="30"/>
    <s v="SI"/>
    <m/>
    <m/>
    <m/>
    <m/>
    <m/>
    <m/>
    <s v="NO"/>
    <m/>
    <s v="NO"/>
    <n v="4"/>
    <n v="2"/>
    <n v="1"/>
    <s v="OTRA FORMA"/>
    <m/>
    <m/>
    <m/>
    <m/>
    <m/>
    <m/>
    <m/>
    <s v="SI"/>
    <n v="12800"/>
    <s v="SI"/>
    <n v="12400"/>
    <s v="SI"/>
    <n v="8360"/>
    <s v="INODORO CONECTADO A ALCANTARILLADO"/>
    <s v="MADERA BURDA, TABLA, TABLÓN"/>
    <s v="TEJA DE BARRO, ZINC, ETERNIT (ASBESTO)"/>
    <s v="CEMENTO, GRAVILLA"/>
    <s v="SI"/>
    <s v="NO"/>
    <s v="SI"/>
    <s v="SI"/>
    <s v="SI"/>
    <s v="NO"/>
    <s v="SI"/>
    <s v="SI"/>
    <s v="SI"/>
    <s v="NO"/>
    <s v="NO"/>
    <s v="SI"/>
    <s v="SI"/>
    <s v="SI"/>
    <s v="NO"/>
    <s v="NO"/>
    <s v="NO"/>
    <s v="SI"/>
    <s v="INODORO SIN TANQUE"/>
    <s v="* NO TIENE LAVAMANOS, INODORO SIN TANQUE, EL BAÑO NO TIENE PUERTA "/>
    <m/>
    <m/>
    <m/>
    <m/>
    <s v="NORMAL - BUENA"/>
    <s v="TIENE AGUA LAS 24 HORAS"/>
    <s v="SI"/>
    <s v="NO"/>
    <s v="NO"/>
    <s v="PVC"/>
    <s v="SI"/>
    <s v="NO"/>
    <s v="NO"/>
    <s v="SI"/>
    <s v="SI"/>
    <s v="OBRA BLANCA"/>
    <s v="NUEVO MILENIOPEATONAL58796"/>
    <s v="OK"/>
    <s v="SI"/>
    <n v="1"/>
    <s v=""/>
    <n v="3"/>
    <n v="4"/>
    <n v="5"/>
    <n v="6"/>
    <n v="7"/>
    <s v=""/>
    <s v=""/>
    <s v=""/>
    <s v=""/>
    <n v="4"/>
    <n v="2452283.9203679999"/>
    <n v="2452283.9203679999"/>
    <s v=""/>
    <s v=""/>
    <n v="0"/>
    <n v="20"/>
    <n v="487557.07988400001"/>
    <s v="SI"/>
    <n v="487557.07988400001"/>
    <x v="30"/>
    <x v="1"/>
  </r>
  <r>
    <d v="2017-08-23T00:00:00"/>
    <s v="ANTIOQUIA"/>
    <s v="Puerto Berrío"/>
    <n v="579"/>
    <n v="1039699422"/>
    <n v="3148444838"/>
    <n v="109"/>
    <x v="5"/>
    <s v="PEATONAL"/>
    <m/>
    <m/>
    <m/>
    <m/>
    <m/>
    <m/>
    <m/>
    <m/>
    <n v="22055000000"/>
    <m/>
    <m/>
    <n v="3208831379"/>
    <s v="CHINCHILLA"/>
    <s v="HUERTAS"/>
    <s v="DORALIS"/>
    <m/>
    <s v="Cédula"/>
    <n v="436522136"/>
    <s v="F"/>
    <n v="41"/>
    <s v="SI"/>
    <m/>
    <m/>
    <m/>
    <m/>
    <m/>
    <m/>
    <s v="NO"/>
    <m/>
    <s v="NO"/>
    <n v="3"/>
    <n v="2"/>
    <m/>
    <s v="EN ARRIENDO O SUBARRIENDO"/>
    <m/>
    <m/>
    <m/>
    <s v="DE PALABRA"/>
    <n v="6"/>
    <m/>
    <n v="600000"/>
    <s v="SI"/>
    <n v="6588"/>
    <s v="SI"/>
    <n v="3669"/>
    <s v="NO"/>
    <m/>
    <s v="INODORO CONECTADO A ALCANTARILLADO"/>
    <s v="MADERA BURDA, TABLA, TABLÓN"/>
    <s v="BLOQUE, PIEDRA, MADERA PULIDA"/>
    <s v="CEMENTO, GRAVILLA"/>
    <s v="NO"/>
    <s v="NO"/>
    <s v="SI"/>
    <s v="SI"/>
    <s v="SI"/>
    <s v="NO"/>
    <s v="SI"/>
    <s v="SI"/>
    <s v="NO"/>
    <s v="NO"/>
    <s v="NO"/>
    <s v="NO"/>
    <s v="SI"/>
    <s v="NO"/>
    <s v="NO"/>
    <s v="NO"/>
    <s v="NO"/>
    <s v="SI"/>
    <s v="INODORO SIN TANQUE"/>
    <s v="* LA SEÑORA MANIFIESTA QUE EL CARRO RECOLECTA LA BASURA PERO EN EL RECIBO O MUESTRA CUANTO AGA"/>
    <m/>
    <m/>
    <m/>
    <m/>
    <s v="NORMAL - BUENA"/>
    <s v="TIENE AGUA LAS 24 HORAS"/>
    <s v="NO SABE"/>
    <s v="SI"/>
    <s v="SI"/>
    <s v="PVC"/>
    <s v="NO"/>
    <s v="NO"/>
    <s v="NO"/>
    <s v="NO"/>
    <s v="SI"/>
    <s v="OTROS"/>
    <s v="TAHAMIPEATONAL22055000000"/>
    <s v="OK"/>
    <s v="SI"/>
    <n v="1"/>
    <s v=""/>
    <n v="3"/>
    <n v="4"/>
    <n v="5"/>
    <n v="6"/>
    <n v="7"/>
    <n v="8"/>
    <s v=""/>
    <s v=""/>
    <s v=""/>
    <n v="4"/>
    <n v="6936878.4473879999"/>
    <n v="6099266.2918499997"/>
    <s v=""/>
    <s v=""/>
    <n v="0"/>
    <n v="20"/>
    <n v="487557.07988400001"/>
    <s v="SI"/>
    <n v="487557.07988400001"/>
    <x v="23"/>
    <x v="1"/>
  </r>
  <r>
    <d v="2017-08-23T00:00:00"/>
    <s v="ANTIOQUIA"/>
    <s v="Puerto Berrío"/>
    <n v="579"/>
    <n v="1039699422"/>
    <n v="3143844838"/>
    <n v="110"/>
    <x v="5"/>
    <s v="PEATONAL"/>
    <m/>
    <m/>
    <m/>
    <m/>
    <m/>
    <m/>
    <m/>
    <m/>
    <n v="5633"/>
    <m/>
    <m/>
    <n v="3108055139"/>
    <s v="GOMEZ"/>
    <s v="CUARTA"/>
    <s v="JHOANA"/>
    <s v="ANDREA"/>
    <s v="Cédula"/>
    <n v="1039694055"/>
    <s v="F"/>
    <n v="25"/>
    <s v="NO"/>
    <m/>
    <m/>
    <m/>
    <m/>
    <m/>
    <m/>
    <s v="NO"/>
    <m/>
    <s v="NO"/>
    <n v="6"/>
    <n v="3"/>
    <m/>
    <s v="PROPIA, LA ESTÁN PAGANDO"/>
    <m/>
    <s v="ESCRITURA PÚBLICA"/>
    <m/>
    <m/>
    <m/>
    <m/>
    <m/>
    <s v="SI"/>
    <m/>
    <s v="SI"/>
    <m/>
    <s v="SI"/>
    <m/>
    <s v="INODORO CONECTADO A ALCANTARILLADO"/>
    <s v="MADERA BURDA, TABLA, TABLÓN"/>
    <s v="TEJA DE BARRO, ZINC, ETERNIT (ASBESTO)"/>
    <s v="CEMENTO, GRAVILLA"/>
    <s v="NO"/>
    <s v="SI"/>
    <s v="SI"/>
    <s v="SI"/>
    <s v="SI"/>
    <s v="NO"/>
    <s v="SI"/>
    <s v="SI"/>
    <s v="NO"/>
    <s v="SI"/>
    <s v="NO"/>
    <s v="SI"/>
    <s v="SI"/>
    <s v="SI"/>
    <s v="SI"/>
    <s v="NO"/>
    <s v="SI"/>
    <s v="SI"/>
    <s v="INODORO SIN TANQUE"/>
    <s v="* EL TANQUE NO FUNCIONA POR FUGA,"/>
    <m/>
    <m/>
    <m/>
    <m/>
    <s v="NORMAL - BUENA"/>
    <s v="TIENE AGUA LAS 24 HORAS"/>
    <s v="NO SABE"/>
    <s v="NO"/>
    <s v="NO"/>
    <s v="PVC"/>
    <s v="NO"/>
    <s v="SI"/>
    <s v="NO"/>
    <s v="SI"/>
    <s v="SI"/>
    <s v="OBRA GRIS"/>
    <s v="TAHAMIPEATONAL5633"/>
    <s v="OK"/>
    <s v="SI"/>
    <n v="1"/>
    <s v=""/>
    <n v="3"/>
    <s v=""/>
    <s v=""/>
    <n v="6"/>
    <s v=""/>
    <s v=""/>
    <n v="9"/>
    <s v=""/>
    <s v=""/>
    <n v="2"/>
    <n v="2904857.0103779999"/>
    <n v="2904857.0103779999"/>
    <s v=""/>
    <s v=""/>
    <n v="0"/>
    <n v="20"/>
    <n v="487557.07988400001"/>
    <s v="SI"/>
    <n v="487557.07988400001"/>
    <x v="35"/>
    <x v="1"/>
  </r>
  <r>
    <d v="2017-08-23T00:00:00"/>
    <s v="ANTIOQUIA"/>
    <s v="Puerto Berrío"/>
    <n v="579"/>
    <n v="1039699422"/>
    <n v="3148444838"/>
    <n v="111"/>
    <x v="5"/>
    <s v="PEATONAL"/>
    <m/>
    <m/>
    <m/>
    <m/>
    <m/>
    <m/>
    <m/>
    <m/>
    <n v="5662"/>
    <m/>
    <m/>
    <n v="3148930856"/>
    <s v="PEREZ"/>
    <s v="ARROYAVE"/>
    <s v="LUZ"/>
    <s v="DALLY"/>
    <s v="Cédula"/>
    <n v="21944391"/>
    <s v="F"/>
    <n v="63"/>
    <s v="SI"/>
    <m/>
    <m/>
    <m/>
    <m/>
    <m/>
    <m/>
    <s v="NO"/>
    <m/>
    <s v="NO"/>
    <n v="1"/>
    <m/>
    <m/>
    <s v="PROPIA, LA ESTÁN PAGANDO"/>
    <m/>
    <s v="NO TIENE"/>
    <m/>
    <m/>
    <m/>
    <m/>
    <m/>
    <s v="SI"/>
    <m/>
    <s v="SI"/>
    <m/>
    <s v="SI"/>
    <m/>
    <s v="INODORO CONECTADO A ALCANTARILLADO"/>
    <s v="MADERA BURDA, TABLA, TABLÓN"/>
    <s v="TEJA DE BARRO, ZINC, ETERNIT (ASBESTO)"/>
    <m/>
    <s v="SI"/>
    <s v="SI"/>
    <s v="SI"/>
    <s v="SI"/>
    <s v="SI"/>
    <s v="SI"/>
    <s v="SI"/>
    <s v="SI"/>
    <s v="SI"/>
    <s v="SI"/>
    <s v="NO"/>
    <s v="SI"/>
    <s v="SI"/>
    <s v="SI"/>
    <s v="SI"/>
    <s v="NO"/>
    <s v="SI"/>
    <s v="SI"/>
    <s v="INODORO CON TANQUE"/>
    <s v="EL BAÑO NO FUNCIONA POR FUGAS, EL BAÑO NO TIENE PUERTA"/>
    <m/>
    <m/>
    <m/>
    <m/>
    <s v="NORMAL - BUENA"/>
    <s v="TIENE AGUA LAS 24 HORAS"/>
    <s v="SI"/>
    <s v="SI"/>
    <s v="NO"/>
    <s v="PVC"/>
    <s v="SI"/>
    <s v="SI"/>
    <s v="NO"/>
    <s v="SI"/>
    <s v="SI"/>
    <s v="OBRA GRIS"/>
    <s v="TAHAMIPEATONAL5662"/>
    <s v="OK"/>
    <s v="SI"/>
    <n v="1"/>
    <s v=""/>
    <s v=""/>
    <s v=""/>
    <s v=""/>
    <n v="6"/>
    <s v=""/>
    <s v=""/>
    <n v="9"/>
    <s v=""/>
    <s v=""/>
    <n v="1"/>
    <n v="2521462.954806"/>
    <n v="2521462.954806"/>
    <s v=""/>
    <s v=""/>
    <n v="0"/>
    <s v=""/>
    <n v="0"/>
    <s v="NO"/>
    <n v="0"/>
    <x v="8"/>
    <x v="1"/>
  </r>
  <r>
    <d v="2017-08-23T00:00:00"/>
    <s v="ANTIOQUIA"/>
    <s v="Puerto Berrío"/>
    <n v="579"/>
    <n v="1039699422"/>
    <n v="3143844838"/>
    <n v="112"/>
    <x v="2"/>
    <s v="PEATONAL"/>
    <m/>
    <m/>
    <m/>
    <m/>
    <m/>
    <m/>
    <m/>
    <m/>
    <n v="220548690052"/>
    <m/>
    <m/>
    <m/>
    <s v="RODIGUEZ"/>
    <s v="GONZALEZ"/>
    <s v="RUBIELA"/>
    <s v="DE JESUS"/>
    <s v="Cédula"/>
    <n v="21937988"/>
    <s v="F"/>
    <n v="54"/>
    <s v="NO"/>
    <s v="TAPIA"/>
    <s v="CASTAÑEDA"/>
    <s v="FRANCISCO"/>
    <m/>
    <m/>
    <m/>
    <s v="SI"/>
    <m/>
    <s v="NO"/>
    <n v="2"/>
    <m/>
    <m/>
    <s v="PROPIA, LA ESTÁN PAGANDO"/>
    <m/>
    <s v="CERTIFICADO DE COMPRAVENTA"/>
    <m/>
    <m/>
    <m/>
    <m/>
    <m/>
    <s v="SI"/>
    <n v="3551"/>
    <s v="NO"/>
    <m/>
    <s v="SI"/>
    <n v="8366"/>
    <s v="INODORO CONECTADO A ALCANTARILLADO"/>
    <s v="BLOQUE, LADRILLO, PIEDRA"/>
    <s v="MADERA BURDA, TABLA, TABLÓN"/>
    <s v="BALDOSA, VINILO, TABLETA O LADRILLO"/>
    <s v="SI"/>
    <s v="NO"/>
    <s v="SI"/>
    <s v="SI"/>
    <s v="SI"/>
    <s v="SI"/>
    <s v="SI"/>
    <s v="SI"/>
    <s v="SI"/>
    <s v="SI"/>
    <s v="SI"/>
    <s v="SI"/>
    <s v="SI"/>
    <s v="SI"/>
    <s v="SI"/>
    <s v="SI"/>
    <s v="SI"/>
    <s v="SI"/>
    <s v="INODORO CON TANQUE"/>
    <s v="* TIENE BAÑOS SIN PUERTA,NO ENCUENTRA EL CODIGO DE REDUNIDOS"/>
    <m/>
    <m/>
    <m/>
    <m/>
    <s v="NORMAL - BUENA"/>
    <s v="TIENE AGUA LAS 24 HORAS"/>
    <s v="SI"/>
    <s v="SI"/>
    <s v="SI"/>
    <s v="PVC"/>
    <s v="SI"/>
    <s v="SI"/>
    <s v="SI"/>
    <s v="SI"/>
    <s v="SI"/>
    <s v="OBRA BLANCA"/>
    <s v="NUEVO MILENIOPEATONAL220548690052"/>
    <s v="OK"/>
    <s v="SI"/>
    <s v=""/>
    <s v=""/>
    <s v=""/>
    <s v=""/>
    <s v=""/>
    <s v=" "/>
    <s v=""/>
    <s v=""/>
    <s v=""/>
    <s v=""/>
    <s v=""/>
    <n v="0"/>
    <n v="0"/>
    <n v="0"/>
    <s v=""/>
    <s v=""/>
    <s v=""/>
    <s v=""/>
    <n v="0"/>
    <s v="NO"/>
    <n v="0"/>
    <x v="0"/>
    <x v="0"/>
  </r>
  <r>
    <d v="2017-08-23T00:00:00"/>
    <s v="ANTIOQUIA"/>
    <s v="Puerto Berrío"/>
    <n v="579"/>
    <n v="1039699422"/>
    <n v="3143844838"/>
    <n v="113"/>
    <x v="0"/>
    <s v="PEATONAL"/>
    <m/>
    <m/>
    <m/>
    <m/>
    <m/>
    <m/>
    <m/>
    <m/>
    <n v="22059350000"/>
    <m/>
    <m/>
    <n v="3125274536"/>
    <s v="MEZA"/>
    <s v="GARCIA"/>
    <s v="ROCIO"/>
    <s v="ESTELLA"/>
    <s v="Cédula"/>
    <n v="43650361"/>
    <s v="F"/>
    <n v="50"/>
    <s v="SI"/>
    <m/>
    <m/>
    <m/>
    <m/>
    <m/>
    <m/>
    <s v="SI"/>
    <n v="939839"/>
    <s v="NO"/>
    <n v="2"/>
    <n v="1"/>
    <m/>
    <s v="PROPIA, LA ESTÁN PAGANDO"/>
    <m/>
    <s v="CERTIFICADO DE COMPRAVENTA"/>
    <m/>
    <m/>
    <m/>
    <m/>
    <m/>
    <s v="SI"/>
    <n v="13792"/>
    <s v="NO"/>
    <m/>
    <s v="SI"/>
    <n v="8324"/>
    <s v="INODORO CONECTADO A ALCANTARILLADO"/>
    <s v="MADERA BURDA, TABLA, TABLÓN"/>
    <s v="TEJA DE BARRO, ZINC, ETERNIT (ASBESTO)"/>
    <s v="CEMENTO, GRAVILLA"/>
    <s v="SI"/>
    <s v="NO"/>
    <s v="SI"/>
    <s v="SI"/>
    <s v="SI"/>
    <s v="SI"/>
    <s v="SI"/>
    <s v="SI"/>
    <s v="NO"/>
    <s v="NO"/>
    <s v="NO"/>
    <s v="NO"/>
    <s v="NO"/>
    <s v="NO"/>
    <s v="NO"/>
    <s v="NO"/>
    <s v="NO"/>
    <s v="NO"/>
    <s v="INODORO CON TANQUE"/>
    <s v="* INODORO FUERA DE SERVICIO POR REPUESTOS, PLANCHA DE COCRETO COMO LAVADERO"/>
    <m/>
    <m/>
    <m/>
    <m/>
    <s v="NORMAL - BUENA"/>
    <s v="TIENE AGUA LAS 24 HORAS"/>
    <s v="NO SABE"/>
    <s v="NO"/>
    <s v="NO"/>
    <s v="PVC"/>
    <s v="NO"/>
    <s v="NO"/>
    <s v="NO"/>
    <s v="NO"/>
    <s v="NO"/>
    <s v="OTROS"/>
    <s v="OASIS PEATONAL22059350000"/>
    <s v="OK"/>
    <s v="SI"/>
    <n v="1"/>
    <n v="2"/>
    <n v="3"/>
    <n v="4"/>
    <n v="5"/>
    <n v="6"/>
    <n v="7"/>
    <n v="8"/>
    <s v=""/>
    <s v=""/>
    <s v=""/>
    <n v="5"/>
    <n v="7131225.9143519998"/>
    <n v="6099266.2918499997"/>
    <s v=""/>
    <s v=""/>
    <n v="0"/>
    <s v=""/>
    <n v="0"/>
    <s v="NO"/>
    <n v="0"/>
    <x v="11"/>
    <x v="1"/>
  </r>
  <r>
    <d v="2017-08-23T00:00:00"/>
    <s v="ANTIOQUIA"/>
    <s v="Puerto Berrío"/>
    <n v="579"/>
    <n v="1039969422"/>
    <n v="3143844838"/>
    <n v="114"/>
    <x v="1"/>
    <s v="PEATONAL"/>
    <m/>
    <m/>
    <m/>
    <m/>
    <m/>
    <m/>
    <m/>
    <m/>
    <n v="22044559000"/>
    <m/>
    <m/>
    <n v="3186717196"/>
    <s v="GUTIERREZ"/>
    <m/>
    <s v="DAMARIS"/>
    <s v="ELENA"/>
    <s v="Cédula"/>
    <n v="43654547"/>
    <s v="F"/>
    <n v="37"/>
    <s v="SI"/>
    <m/>
    <m/>
    <m/>
    <m/>
    <m/>
    <m/>
    <s v="NO"/>
    <m/>
    <s v="NO"/>
    <n v="4"/>
    <n v="1"/>
    <m/>
    <s v="OTRA FORMA"/>
    <m/>
    <s v="ESCRITURA PÚBLICA"/>
    <m/>
    <m/>
    <m/>
    <m/>
    <m/>
    <s v="SI"/>
    <n v="15514"/>
    <s v="SI"/>
    <n v="10500"/>
    <s v="SI"/>
    <n v="9513"/>
    <s v="INODORO CONECTADO A ALCANTARILLADO"/>
    <s v="BLOQUE, LADRILLO, PIEDRA"/>
    <s v="TEJA DE BARRO, ZINC, ETERNIT (ASBESTO)"/>
    <s v="CEMENTO, GRAVILLA"/>
    <s v="SI"/>
    <s v="SI"/>
    <s v="SI"/>
    <s v="SI"/>
    <s v="SI"/>
    <s v="SI"/>
    <s v="SI"/>
    <s v="SI"/>
    <s v="SI"/>
    <s v="NO"/>
    <s v="SI"/>
    <s v="SI"/>
    <s v="SI"/>
    <s v="SI"/>
    <s v="NO"/>
    <s v="SI"/>
    <s v="SI"/>
    <s v="SI"/>
    <s v="INODORO CON TANQUE"/>
    <s v="DAÑO DE ALCANTARRILLADO EN EL TANQUE"/>
    <m/>
    <m/>
    <m/>
    <m/>
    <s v="NORMAL - BUENA"/>
    <s v="TIENE AGUA LAS 24 HORAS"/>
    <s v="SI"/>
    <s v="NO"/>
    <s v="SI"/>
    <s v="PVC"/>
    <s v="SI"/>
    <s v="NO"/>
    <s v="SI"/>
    <s v="SI"/>
    <s v="SI"/>
    <s v="OBRA BLANCA"/>
    <s v="SAN MARTIN PEATONAL22044559000"/>
    <s v="OK"/>
    <s v="SI"/>
    <s v=""/>
    <s v=""/>
    <s v=""/>
    <n v="4"/>
    <s v=""/>
    <n v="6"/>
    <s v=""/>
    <s v=""/>
    <s v=""/>
    <s v=""/>
    <s v=""/>
    <n v="1"/>
    <n v="929498.52362399991"/>
    <n v="929498.52362399991"/>
    <s v=""/>
    <s v=""/>
    <n v="0"/>
    <s v=""/>
    <n v="0"/>
    <s v="NO"/>
    <n v="0"/>
    <x v="3"/>
    <x v="1"/>
  </r>
  <r>
    <d v="2017-08-23T00:00:00"/>
    <s v="ANTIOQUIA"/>
    <s v="Puerto Berrío"/>
    <n v="579"/>
    <n v="10399699422"/>
    <n v="3143844838"/>
    <n v="115"/>
    <x v="2"/>
    <s v="PEATONAL"/>
    <s v="CARRERA"/>
    <m/>
    <m/>
    <m/>
    <m/>
    <m/>
    <m/>
    <m/>
    <n v="220548690106"/>
    <m/>
    <m/>
    <n v="3218101383"/>
    <s v="OSORIO"/>
    <s v="JIMENEZ"/>
    <s v="ORLANDO"/>
    <s v="DE JESUS"/>
    <s v="Cédula"/>
    <n v="3551791"/>
    <s v="M"/>
    <n v="34"/>
    <s v="NO"/>
    <m/>
    <m/>
    <m/>
    <m/>
    <m/>
    <m/>
    <s v="NO"/>
    <m/>
    <s v="NO"/>
    <n v="3"/>
    <n v="1"/>
    <m/>
    <s v="PROPIA, LA ESTÁN PAGANDO"/>
    <m/>
    <s v="CERTIFICADO DE COMPRAVENTA"/>
    <m/>
    <m/>
    <m/>
    <m/>
    <m/>
    <s v="SI"/>
    <n v="6795"/>
    <s v="SI"/>
    <n v="3783"/>
    <s v="SI"/>
    <n v="8324"/>
    <s v="INODORO CONECTADO A ALCANTARILLADO"/>
    <s v="BLOQUE, LADRILLO, PIEDRA"/>
    <s v="TEJA DE BARRO, ZINC, ETERNIT (ASBESTO)"/>
    <s v="CEMENTO, GRAVILLA"/>
    <s v="SI"/>
    <s v="NO"/>
    <s v="SI"/>
    <s v="SI"/>
    <s v="SI"/>
    <s v="SI"/>
    <s v="SI"/>
    <s v="SI"/>
    <s v="SI"/>
    <s v="NO"/>
    <s v="NO"/>
    <s v="NO"/>
    <s v="SI"/>
    <s v="SI"/>
    <s v="NO"/>
    <s v="NO"/>
    <s v="NO"/>
    <s v="SI"/>
    <s v="INODORO CON TANQUE"/>
    <s v="* BAÑO SIN PUERTA, TANQUE CON FUGA"/>
    <m/>
    <m/>
    <m/>
    <m/>
    <s v="NORMAL - BUENA"/>
    <s v="TIENE AGUA LAS 24 HORAS"/>
    <s v="NO SABE"/>
    <s v="SI"/>
    <s v="SI"/>
    <s v="PVC"/>
    <s v="SI"/>
    <s v="NO"/>
    <s v="NO"/>
    <s v="NO"/>
    <s v="SI"/>
    <s v="OBRA BLANCA"/>
    <s v="NUEVO MILENIOPEATONALCARRERA220548690106"/>
    <s v="OK"/>
    <s v="SI"/>
    <n v="1"/>
    <s v=""/>
    <s v=""/>
    <n v="4"/>
    <n v="5"/>
    <n v="6"/>
    <n v="7"/>
    <s v=""/>
    <s v=""/>
    <s v=""/>
    <s v=""/>
    <n v="3"/>
    <n v="2068889.8647960001"/>
    <n v="2068889.8647960001"/>
    <s v=""/>
    <s v=""/>
    <n v="0"/>
    <s v=""/>
    <n v="0"/>
    <s v="NO"/>
    <n v="0"/>
    <x v="36"/>
    <x v="1"/>
  </r>
  <r>
    <d v="2017-08-23T00:00:00"/>
    <s v="ANTIOQUIA"/>
    <s v="Puerto Berrío"/>
    <n v="579"/>
    <n v="71187461"/>
    <n v="3144746437"/>
    <n v="116"/>
    <x v="5"/>
    <s v="PEATONAL"/>
    <m/>
    <m/>
    <m/>
    <m/>
    <m/>
    <m/>
    <m/>
    <m/>
    <n v="55391"/>
    <m/>
    <m/>
    <n v="3104278121"/>
    <s v="YARCE"/>
    <m/>
    <s v="LUIS"/>
    <s v="EDUARDO"/>
    <s v="Cédula"/>
    <n v="3550993"/>
    <s v="M"/>
    <n v="73"/>
    <s v="SI"/>
    <s v="VALENCIA"/>
    <m/>
    <s v="MARTA"/>
    <s v="CECILIA"/>
    <s v="Cédula"/>
    <n v="22029862"/>
    <s v="NO"/>
    <m/>
    <s v="NO"/>
    <n v="5"/>
    <n v="2"/>
    <m/>
    <s v="PROPIA, LA ESTÁN PAGANDO"/>
    <m/>
    <s v="CERTIFICADO DE COMPRAVENTA"/>
    <m/>
    <m/>
    <m/>
    <m/>
    <m/>
    <s v="SI"/>
    <n v="10803"/>
    <s v="SI"/>
    <n v="7454"/>
    <s v="SI"/>
    <n v="8324"/>
    <s v="INODORO CONECTADO A ALCANTARILLADO"/>
    <m/>
    <s v="TEJA DE BARRO, ZINC, ETERNIT (ASBESTO)"/>
    <s v="CEMENTO, GRAVILLA"/>
    <m/>
    <s v="SI"/>
    <s v="NO"/>
    <s v="SI"/>
    <s v="SI"/>
    <s v="SI"/>
    <s v="SI"/>
    <s v="SI"/>
    <s v="SI"/>
    <s v="NO"/>
    <s v="NO"/>
    <s v="SI"/>
    <s v="SI"/>
    <s v="SI"/>
    <s v="NO"/>
    <s v="NO"/>
    <s v="SI"/>
    <s v="SI"/>
    <s v="INODORO CON TANQUE"/>
    <s v="*TANQUE INODORO SI TA´PA, BÑO SI PUERTA, NO TIENE LAVAPLATOS"/>
    <m/>
    <m/>
    <m/>
    <m/>
    <s v="NORMAL - BUENA"/>
    <s v="TIENE AGUA LAS 24 HORAS"/>
    <s v="SI"/>
    <s v="NO"/>
    <s v="NO"/>
    <s v="PVC"/>
    <s v="SI"/>
    <s v="NO"/>
    <s v="NO"/>
    <s v="SI"/>
    <s v="SI"/>
    <s v="OBRA GRIS"/>
    <s v="TAHAMIPEATONAL55391"/>
    <s v="OK"/>
    <s v="SI"/>
    <n v="1"/>
    <s v=""/>
    <s v=""/>
    <n v="4"/>
    <s v=""/>
    <n v="6"/>
    <s v=""/>
    <s v=""/>
    <n v="9"/>
    <s v=""/>
    <s v=""/>
    <n v="2"/>
    <n v="3154717.032714"/>
    <n v="3154717.032714"/>
    <n v="17"/>
    <s v=""/>
    <n v="0"/>
    <s v=""/>
    <n v="450902.75029200001"/>
    <s v="SI"/>
    <n v="450902.75029200001"/>
    <x v="37"/>
    <x v="1"/>
  </r>
  <r>
    <d v="2017-08-23T00:00:00"/>
    <s v="ANTIOQUIA"/>
    <s v="Puerto Berrío"/>
    <n v="579"/>
    <n v="43654191"/>
    <n v="3122373012"/>
    <n v="117"/>
    <x v="0"/>
    <s v="PEATONAL"/>
    <m/>
    <m/>
    <m/>
    <m/>
    <m/>
    <m/>
    <m/>
    <m/>
    <n v="58421"/>
    <m/>
    <m/>
    <m/>
    <s v="CARDONA"/>
    <s v="BUITRAGO"/>
    <s v="LUZ"/>
    <s v="DARY"/>
    <s v="Cédula"/>
    <n v="43652630"/>
    <s v="F"/>
    <n v="43"/>
    <s v="NO"/>
    <s v="URIBE"/>
    <m/>
    <s v="LUIS"/>
    <s v="ALFONSO"/>
    <s v="Cédula"/>
    <n v="71192353"/>
    <s v="SI"/>
    <n v="1683332"/>
    <s v="NO"/>
    <n v="4"/>
    <m/>
    <m/>
    <s v="PROPIA, LA ESTÁN PAGANDO"/>
    <m/>
    <s v="OTRO"/>
    <m/>
    <m/>
    <m/>
    <m/>
    <m/>
    <s v="SI"/>
    <n v="12404"/>
    <s v="SI"/>
    <n v="8684"/>
    <s v="SI"/>
    <n v="8366"/>
    <s v="INODORO CONECTADO A ALCANTARILLADO"/>
    <s v="MADERA BURDA, TABLA, TABLÓN"/>
    <s v="TEJA DE BARRO, ZINC, ETERNIT (ASBESTO)"/>
    <s v="CEMENTO, GRAVILLA"/>
    <s v="SI"/>
    <s v="SI"/>
    <s v="SI"/>
    <s v="SI"/>
    <s v="SI"/>
    <s v="SI"/>
    <s v="SI"/>
    <s v="SI"/>
    <s v="SI"/>
    <s v="NO"/>
    <s v="NO"/>
    <s v="NO"/>
    <s v="SI"/>
    <s v="SI"/>
    <s v="NO"/>
    <s v="NO"/>
    <s v="NO"/>
    <s v="SI"/>
    <s v="INODORO SIN TANQUE"/>
    <s v="* EL SANITARIO NO CUENTA CON TAPA, LA DUCHA ES UN TUVO"/>
    <m/>
    <m/>
    <m/>
    <m/>
    <s v="NORMAL - BUENA"/>
    <s v="TIENE AGUA LAS 24 HORAS"/>
    <s v="SI"/>
    <s v="NO"/>
    <s v="NO"/>
    <s v="PVC"/>
    <s v="SI"/>
    <s v="NO"/>
    <s v="NO"/>
    <s v="NO"/>
    <s v="SI"/>
    <s v="OBRA GRIS"/>
    <s v="OASIS PEATONAL58421"/>
    <s v="OK"/>
    <s v="SI"/>
    <n v="1"/>
    <s v=""/>
    <n v="3"/>
    <n v="4"/>
    <n v="5"/>
    <n v="6"/>
    <n v="7"/>
    <s v=""/>
    <n v="9"/>
    <s v=""/>
    <s v=""/>
    <n v="4"/>
    <n v="4454492.9616899993"/>
    <n v="4454492.9616899993"/>
    <s v=""/>
    <s v=""/>
    <n v="0"/>
    <s v=""/>
    <n v="0"/>
    <s v="NO"/>
    <n v="0"/>
    <x v="10"/>
    <x v="1"/>
  </r>
  <r>
    <d v="2017-08-23T00:00:00"/>
    <s v="ANTIOQUIA"/>
    <s v="Puerto Berrío"/>
    <n v="579"/>
    <n v="43654191"/>
    <n v="3122373072"/>
    <n v="118"/>
    <x v="0"/>
    <s v="PEATONAL"/>
    <m/>
    <m/>
    <m/>
    <m/>
    <m/>
    <m/>
    <m/>
    <m/>
    <n v="5765"/>
    <m/>
    <m/>
    <n v="3115119796"/>
    <s v="MADRID"/>
    <s v="MESTRA"/>
    <s v="CESAR"/>
    <s v="AUGUSTO"/>
    <s v="Cédula"/>
    <n v="1133795772"/>
    <s v="M"/>
    <n v="31"/>
    <s v="SI"/>
    <s v="SERNA"/>
    <s v="HERNANDEZ"/>
    <s v="DURLEY"/>
    <s v="XIOMARA"/>
    <s v="Cédula"/>
    <n v="1039689853"/>
    <s v="NO"/>
    <m/>
    <s v="NO"/>
    <n v="5"/>
    <n v="3"/>
    <n v="2"/>
    <s v="EN ARRIENDO O SUBARRIENDO"/>
    <m/>
    <m/>
    <m/>
    <s v="DE PALABRA"/>
    <n v="2"/>
    <m/>
    <n v="100000"/>
    <s v="SI"/>
    <n v="23228"/>
    <s v="NO"/>
    <m/>
    <s v="SI"/>
    <n v="16773"/>
    <s v="INODORO CONECTADO A ALCANTARILLADO"/>
    <s v="MADERA BURDA, TABLA, TABLÓN"/>
    <s v="TEJA DE BARRO, ZINC, ETERNIT (ASBESTO)"/>
    <s v="CEMENTO, GRAVILLA"/>
    <s v="NO"/>
    <s v="SI"/>
    <s v="SI"/>
    <s v="NO"/>
    <s v="SI"/>
    <s v="SI"/>
    <s v="SI"/>
    <s v="SI"/>
    <s v="SI"/>
    <s v="SI"/>
    <s v="NO"/>
    <s v="SI"/>
    <s v="SI"/>
    <s v="SI"/>
    <s v="SI"/>
    <s v="NO"/>
    <s v="SI"/>
    <s v="SI"/>
    <s v="INODORO CON TANQUE"/>
    <s v="* NO POSEE PUERTA, LA DUCHA ES UN TUVO, O LE COBRAN ALCATARRILADO"/>
    <m/>
    <m/>
    <m/>
    <m/>
    <s v="NORMAL - BUENA"/>
    <s v="TIENE AGUA LAS 24 HORAS"/>
    <s v="SI"/>
    <s v="SI"/>
    <s v="NO"/>
    <s v="PVC"/>
    <s v="SI"/>
    <s v="SI"/>
    <s v="NO"/>
    <s v="SI"/>
    <s v="SI"/>
    <s v="OBRA BLANCA"/>
    <s v="OASIS PEATONAL5765"/>
    <s v="OK"/>
    <s v="SI"/>
    <n v="1"/>
    <s v=""/>
    <s v=""/>
    <s v=""/>
    <s v=""/>
    <n v="6"/>
    <s v=""/>
    <s v=""/>
    <s v=""/>
    <s v=""/>
    <s v=""/>
    <n v="1"/>
    <n v="519253.91348400002"/>
    <n v="519253.91348400002"/>
    <s v=""/>
    <n v="18"/>
    <n v="0"/>
    <s v=""/>
    <n v="1270146.3406199999"/>
    <s v="SI"/>
    <n v="1270146.3406199999"/>
    <x v="38"/>
    <x v="1"/>
  </r>
  <r>
    <d v="2017-08-23T00:00:00"/>
    <s v="ANTIOQUIA"/>
    <s v="Puerto Berrío"/>
    <n v="579"/>
    <n v="43654191"/>
    <n v="3122373072"/>
    <n v="119"/>
    <x v="0"/>
    <s v="PEATONAL"/>
    <m/>
    <m/>
    <m/>
    <m/>
    <m/>
    <m/>
    <m/>
    <m/>
    <n v="5799"/>
    <m/>
    <m/>
    <n v="3148158161"/>
    <s v="ESTRADA"/>
    <s v="MORALES"/>
    <s v="NANCY"/>
    <s v="AMPARO"/>
    <s v="Cédula"/>
    <n v="43656437"/>
    <s v="F"/>
    <n v="39"/>
    <s v="SI"/>
    <m/>
    <m/>
    <m/>
    <m/>
    <m/>
    <m/>
    <s v="NO"/>
    <m/>
    <s v="NO"/>
    <n v="2"/>
    <m/>
    <m/>
    <s v="PROPIA, LA ESTÁN PAGANDO"/>
    <m/>
    <s v="CERTIFICADO DE TRADICIÓN Y LIBERTAD"/>
    <m/>
    <m/>
    <m/>
    <m/>
    <m/>
    <s v="SI"/>
    <n v="8561"/>
    <s v="SI"/>
    <n v="5726"/>
    <s v="SI"/>
    <n v="8324"/>
    <s v="INODORO CONECTADO A ALCANTARILLADO"/>
    <m/>
    <s v="MADERA BURDA, TABLA, TABLÓN"/>
    <s v="CEMENTO, GRAVILLA"/>
    <s v="NO"/>
    <s v="SI"/>
    <s v="SI"/>
    <s v="SI"/>
    <s v="SI"/>
    <s v="SI"/>
    <s v="SI"/>
    <s v="SI"/>
    <s v="SI"/>
    <s v="SI"/>
    <s v="SI"/>
    <s v="SI"/>
    <s v="SI"/>
    <s v="SI"/>
    <s v="SI"/>
    <s v="SI"/>
    <s v="SI"/>
    <s v="SI"/>
    <s v="INODORO CON TANQUE"/>
    <s v="* TIENE FUGA EN EL TANQUE SANITARIO, EL BAÑO NO POEE PUERTA"/>
    <m/>
    <m/>
    <m/>
    <m/>
    <s v="NORMAL - BUENA"/>
    <s v="TIENE AGUA LAS 24 HORAS"/>
    <s v="SI"/>
    <s v="SI"/>
    <s v="NO"/>
    <s v="PVC"/>
    <s v="SI"/>
    <s v="SI"/>
    <s v="SI"/>
    <s v="SI"/>
    <s v="SI"/>
    <s v="OBRA GRIS"/>
    <s v="OASIS PEATONAL5799"/>
    <s v="OK"/>
    <s v="SI"/>
    <s v=""/>
    <s v=""/>
    <s v=""/>
    <s v=""/>
    <s v=""/>
    <s v=" "/>
    <s v=""/>
    <s v=""/>
    <s v=""/>
    <s v=""/>
    <s v=""/>
    <n v="0"/>
    <n v="0"/>
    <n v="0"/>
    <s v=""/>
    <s v=""/>
    <s v=""/>
    <s v=""/>
    <n v="0"/>
    <s v="NO"/>
    <n v="0"/>
    <x v="0"/>
    <x v="0"/>
  </r>
  <r>
    <d v="2017-08-23T00:00:00"/>
    <s v="ANTIOQUIA"/>
    <s v="Puerto Berrío"/>
    <n v="579"/>
    <n v="1039699422"/>
    <n v="3143844838"/>
    <n v="120"/>
    <x v="0"/>
    <s v="PEATONAL"/>
    <m/>
    <m/>
    <m/>
    <m/>
    <m/>
    <m/>
    <m/>
    <m/>
    <n v="220572800000"/>
    <m/>
    <m/>
    <n v="3206687418"/>
    <s v="GOMEZ"/>
    <s v="PULGARIN"/>
    <s v="YAMILE"/>
    <s v="DE JESUS"/>
    <s v="Cédula"/>
    <n v="21934223"/>
    <s v="F"/>
    <n v="60"/>
    <s v="NO"/>
    <s v="LONDOÑO"/>
    <s v="VICTOR"/>
    <m/>
    <m/>
    <s v="Cédula"/>
    <n v="71450848"/>
    <s v="NO"/>
    <m/>
    <s v="NO"/>
    <n v="4"/>
    <n v="2"/>
    <m/>
    <s v="PROPIA, LA ESTÁN PAGANDO"/>
    <m/>
    <s v="CERTIFICADO DE TRADICIÓN Y LIBERTAD"/>
    <m/>
    <m/>
    <m/>
    <m/>
    <m/>
    <s v="SI"/>
    <n v="15627"/>
    <s v="NO"/>
    <m/>
    <s v="SI"/>
    <n v="8109"/>
    <s v="INODORO CONECTADO A ALCANTARILLADO"/>
    <s v="MADERA BURDA, TABLA, TABLÓN"/>
    <s v="TEJA DE BARRO, ZINC, ETERNIT (ASBESTO)"/>
    <s v="CEMENTO, GRAVILLA"/>
    <s v="SI"/>
    <s v="NO"/>
    <s v="SI"/>
    <s v="NO"/>
    <s v="SI"/>
    <s v="NO"/>
    <s v="SI"/>
    <s v="SI"/>
    <s v="NO"/>
    <s v="SI"/>
    <s v="NO"/>
    <s v="SI"/>
    <s v="SI"/>
    <s v="SI"/>
    <s v="SI"/>
    <s v="NO"/>
    <s v="SI"/>
    <s v="SI"/>
    <s v="INODORO SIN TANQUE"/>
    <s v="EL INODORO EN MAL ESTADO, NO TIENEN ALCANTARRILLADO TIENE TUVO MADRE"/>
    <m/>
    <m/>
    <m/>
    <m/>
    <s v="NORMAL - BUENA"/>
    <s v="TIENE AGUA LAS 24 HORAS"/>
    <s v="SI"/>
    <s v="NO"/>
    <s v="NO"/>
    <s v="PVC"/>
    <s v="NO"/>
    <s v="SI"/>
    <s v="NO"/>
    <s v="SI"/>
    <s v="SI"/>
    <s v="OBRA GRIS"/>
    <s v="OASIS PEATONAL220572800000"/>
    <s v="OK"/>
    <s v="SI"/>
    <n v="1"/>
    <s v=""/>
    <n v="3"/>
    <s v=""/>
    <s v=""/>
    <n v="6"/>
    <s v=""/>
    <s v=""/>
    <n v="9"/>
    <s v=""/>
    <s v=""/>
    <n v="2"/>
    <n v="2904857.0103779999"/>
    <n v="2904857.0103779999"/>
    <s v=""/>
    <n v="18"/>
    <n v="0"/>
    <n v="20"/>
    <n v="1757703.420504"/>
    <s v="SI"/>
    <n v="1374366.7709999999"/>
    <x v="39"/>
    <x v="1"/>
  </r>
  <r>
    <d v="2017-08-23T00:00:00"/>
    <s v="ANTIOQUIA"/>
    <s v="Puerto Berrío"/>
    <n v="579"/>
    <n v="1039699422"/>
    <n v="3143484838"/>
    <n v="121"/>
    <x v="0"/>
    <s v="PEATONAL"/>
    <m/>
    <m/>
    <m/>
    <m/>
    <m/>
    <m/>
    <m/>
    <m/>
    <n v="22057420000"/>
    <m/>
    <m/>
    <m/>
    <s v="BARON"/>
    <m/>
    <s v="LUZ"/>
    <s v="ESTELLA"/>
    <s v="Cédula"/>
    <n v="37926093"/>
    <s v="F"/>
    <n v="58"/>
    <s v="SI"/>
    <m/>
    <m/>
    <m/>
    <m/>
    <m/>
    <m/>
    <s v="NO"/>
    <m/>
    <s v="NO"/>
    <n v="3"/>
    <n v="1"/>
    <m/>
    <s v="PROPIA, LA ESTÁN PAGANDO"/>
    <m/>
    <s v="NO TIENE"/>
    <m/>
    <m/>
    <m/>
    <m/>
    <m/>
    <s v="SI"/>
    <n v="9359"/>
    <s v="SI"/>
    <n v="6337"/>
    <s v="SI"/>
    <n v="8366"/>
    <s v="INODORO CONECTADO A ALCANTARILLADO"/>
    <s v="MADERA BURDA, TABLA, TABLÓN"/>
    <s v="TEJA DE BARRO, ZINC, ETERNIT (ASBESTO)"/>
    <s v="CEMENTO, GRAVILLA"/>
    <s v="NO"/>
    <s v="NO"/>
    <s v="SI"/>
    <s v="SI"/>
    <s v="SI"/>
    <s v="NO"/>
    <s v="SI"/>
    <s v="SI"/>
    <s v="SI"/>
    <s v="NO"/>
    <s v="NO"/>
    <s v="SI"/>
    <s v="NO"/>
    <s v="SI"/>
    <s v="NO"/>
    <s v="NO"/>
    <s v="SI"/>
    <s v="NO"/>
    <s v="INODORO CON TANQUE"/>
    <s v="INODORO NO FUNCIIONA POR FALTA DE ACCESORIOS, BAÑO NO TIENE PUERTA"/>
    <m/>
    <m/>
    <m/>
    <m/>
    <s v="NORMAL - BUENA"/>
    <s v="TIENE AGUA LAS 24 HORAS"/>
    <s v="SI"/>
    <s v="NO"/>
    <s v="NO"/>
    <s v="PVC"/>
    <s v="SI"/>
    <s v="NO"/>
    <s v="NO"/>
    <s v="SI"/>
    <s v="NO"/>
    <s v="OTROS"/>
    <s v="OASIS PEATONAL22057420000"/>
    <s v="OK"/>
    <s v="SI"/>
    <n v="1"/>
    <n v="2"/>
    <s v=""/>
    <n v="4"/>
    <s v=""/>
    <n v="6"/>
    <n v="7"/>
    <n v="8"/>
    <s v=""/>
    <s v=""/>
    <s v=""/>
    <n v="3"/>
    <n v="6199979.8942440003"/>
    <n v="6099266.2918499997"/>
    <s v=""/>
    <s v=""/>
    <n v="0"/>
    <n v="20"/>
    <n v="487557.07988400001"/>
    <s v="SI"/>
    <n v="487557.07988400001"/>
    <x v="23"/>
    <x v="1"/>
  </r>
  <r>
    <d v="2017-08-23T00:00:00"/>
    <s v="ANTIOQUIA"/>
    <s v="Puerto Berrío"/>
    <n v="579"/>
    <n v="1039699422"/>
    <n v="3143844838"/>
    <n v="122"/>
    <x v="0"/>
    <s v="PEATONAL"/>
    <m/>
    <m/>
    <m/>
    <m/>
    <m/>
    <m/>
    <m/>
    <m/>
    <n v="220594330000"/>
    <m/>
    <m/>
    <n v="3137646399"/>
    <s v="MIRANDA"/>
    <s v="HENAO"/>
    <s v="MARIA"/>
    <s v="EUGENIA"/>
    <s v="Cédula"/>
    <n v="21652082"/>
    <s v="F"/>
    <n v="57"/>
    <s v="SI"/>
    <m/>
    <m/>
    <m/>
    <m/>
    <m/>
    <m/>
    <s v="NO"/>
    <m/>
    <s v="NO"/>
    <n v="1"/>
    <m/>
    <m/>
    <s v="EN ARRIENDO O SUBARRIENDO"/>
    <m/>
    <m/>
    <m/>
    <s v="DE PALABRA"/>
    <m/>
    <m/>
    <n v="100000"/>
    <s v="SI"/>
    <n v="7846"/>
    <s v="SI"/>
    <n v="5171"/>
    <s v="SI"/>
    <n v="8366"/>
    <s v="INODORO CONECTADO A ALCANTARILLADO"/>
    <s v="BLOQUE, LADRILLO, PIEDRA"/>
    <s v="TEJA DE BARRO, ZINC, ETERNIT (ASBESTO)"/>
    <s v="BALDOSA, VINILO, TABLETA O LADRILLO"/>
    <s v="SI"/>
    <s v="NO"/>
    <s v="SI"/>
    <s v="SI"/>
    <s v="SI"/>
    <s v="NO"/>
    <s v="SI"/>
    <s v="SI"/>
    <s v="SI"/>
    <s v="SI"/>
    <s v="NO"/>
    <s v="NO"/>
    <s v="NO"/>
    <s v="SI"/>
    <s v="SI"/>
    <s v="NO"/>
    <s v="NO"/>
    <s v="NO"/>
    <s v="INODORO CON TANQUE"/>
    <s v="SE BAÑAN CON AGUA QUE RECOGEN EN UA CANECA, SE NIEGA A DECIR CUANTO PAGA, NO TIENE LAVADERO ERO TIEE UA PLACA DE CONCRETO QUE ESTA CONECTADA AL CALCATARRILLADO E IGUAL DONDE SE BAÑAN"/>
    <m/>
    <m/>
    <m/>
    <m/>
    <s v="NORMAL - BUENA"/>
    <s v="TIENE AGUA LAS 24 HORAS"/>
    <s v="SI"/>
    <s v="NO"/>
    <s v="NO"/>
    <s v="PVC"/>
    <s v="SI"/>
    <s v="SI"/>
    <s v="NO"/>
    <s v="NO"/>
    <s v="NO"/>
    <s v="OBRA GRIS"/>
    <s v="OASIS PEATONAL220594330000"/>
    <s v="OK"/>
    <s v="SI"/>
    <n v="1"/>
    <n v="2"/>
    <s v=""/>
    <s v=""/>
    <n v="5"/>
    <n v="6"/>
    <n v="7"/>
    <s v=""/>
    <n v="9"/>
    <s v=""/>
    <s v=""/>
    <n v="3"/>
    <n v="3632192.2951739999"/>
    <n v="3632192.2951739999"/>
    <s v=""/>
    <s v=""/>
    <n v="0"/>
    <n v="20"/>
    <n v="487557.07988400001"/>
    <s v="SI"/>
    <n v="487557.07988400001"/>
    <x v="40"/>
    <x v="1"/>
  </r>
  <r>
    <d v="2017-08-24T00:00:00"/>
    <s v="ANTIOQUIA"/>
    <s v="Puerto Berrío"/>
    <n v="579"/>
    <n v="1039694422"/>
    <n v="3143844838"/>
    <n v="123"/>
    <x v="5"/>
    <s v="PEATONAL"/>
    <m/>
    <m/>
    <m/>
    <m/>
    <m/>
    <m/>
    <m/>
    <m/>
    <n v="22059580000"/>
    <m/>
    <m/>
    <n v="3235811510"/>
    <s v="URRITIA "/>
    <s v="MOLINA"/>
    <s v="CARMEN"/>
    <s v="GIRLEZA"/>
    <s v="Cédula"/>
    <n v="10396866742"/>
    <s v="F"/>
    <n v="28"/>
    <s v="SI"/>
    <m/>
    <m/>
    <m/>
    <m/>
    <m/>
    <m/>
    <s v="NO"/>
    <m/>
    <m/>
    <n v="6"/>
    <n v="3"/>
    <n v="1"/>
    <s v="PROPIA, LA ESTÁN PAGANDO"/>
    <m/>
    <s v="OTRO"/>
    <m/>
    <m/>
    <m/>
    <m/>
    <m/>
    <s v="SI"/>
    <n v="16103"/>
    <s v="SI"/>
    <n v="11534"/>
    <s v="SI"/>
    <n v="11534"/>
    <s v="INODORO CONECTADO A ALCANTARILLADO"/>
    <s v="BLOQUE, LADRILLO, PIEDRA"/>
    <s v="TEJA DE BARRO, ZINC, ETERNIT (ASBESTO)"/>
    <s v="CEMENTO, GRAVILLA"/>
    <s v="SI"/>
    <s v="NO"/>
    <s v="SI"/>
    <s v="SI"/>
    <s v="SI"/>
    <s v="NO"/>
    <s v="SI"/>
    <s v="SI"/>
    <s v="SI"/>
    <s v="SI"/>
    <s v="NO"/>
    <s v="SI"/>
    <s v="SI"/>
    <s v="SI"/>
    <s v="SI"/>
    <s v="NO"/>
    <s v="SI"/>
    <s v="SI"/>
    <s v="INODORO CON TANQUE"/>
    <m/>
    <m/>
    <m/>
    <m/>
    <m/>
    <s v="NORMAL - BUENA"/>
    <s v="TIENE AGUA LAS 24 HORAS"/>
    <s v="SI"/>
    <s v="NO"/>
    <s v="NO"/>
    <s v="PVC"/>
    <s v="SI"/>
    <s v="SI"/>
    <s v="NO"/>
    <s v="SI"/>
    <s v="SI"/>
    <s v="OBRA BLANCA"/>
    <s v="TAHAMIPEATONAL22059580000"/>
    <s v="OK"/>
    <s v="SI"/>
    <n v="1"/>
    <s v=""/>
    <s v=""/>
    <s v=""/>
    <s v=""/>
    <n v="6"/>
    <s v=""/>
    <s v=""/>
    <s v=""/>
    <s v=""/>
    <s v=""/>
    <n v="1"/>
    <n v="519253.91348400002"/>
    <n v="519253.91348400002"/>
    <s v=""/>
    <s v=""/>
    <n v="0"/>
    <n v="20"/>
    <n v="487557.07988400001"/>
    <s v="SI"/>
    <n v="487557.07988400001"/>
    <x v="31"/>
    <x v="1"/>
  </r>
  <r>
    <d v="2017-08-24T00:00:00"/>
    <s v="ANTIOQUIA"/>
    <s v="Puerto Berrío"/>
    <n v="579"/>
    <n v="1039699422"/>
    <n v="314384838"/>
    <n v="124"/>
    <x v="5"/>
    <s v="PEATONAL"/>
    <m/>
    <m/>
    <m/>
    <m/>
    <m/>
    <m/>
    <m/>
    <m/>
    <n v="5590"/>
    <m/>
    <m/>
    <n v="3226669374"/>
    <s v="ANZOLA"/>
    <s v="PEÑA"/>
    <s v="BEATRIS"/>
    <s v="ELENA"/>
    <s v="Cédula"/>
    <n v="43655175"/>
    <s v="F"/>
    <n v="47"/>
    <s v="SI"/>
    <m/>
    <m/>
    <m/>
    <m/>
    <m/>
    <m/>
    <s v="NO"/>
    <m/>
    <s v="NO"/>
    <n v="3"/>
    <n v="2"/>
    <m/>
    <s v="PROPIA, LA ESTÁN PAGANDO"/>
    <m/>
    <s v="ESCRITURA PÚBLICA"/>
    <m/>
    <m/>
    <m/>
    <m/>
    <m/>
    <s v="NO"/>
    <m/>
    <s v="SI"/>
    <m/>
    <s v="SI"/>
    <m/>
    <s v="INODORO CONECTADO A ALCANTARILLADO"/>
    <s v="MADERA BURDA, TABLA, TABLÓN"/>
    <s v="TEJA DE BARRO, ZINC, ETERNIT (ASBESTO)"/>
    <s v="TIERRA, ARENA"/>
    <s v="NO"/>
    <s v="SI"/>
    <s v="SI"/>
    <s v="SI"/>
    <s v="NO"/>
    <s v="NO"/>
    <s v="SI"/>
    <s v="SI"/>
    <s v="SI"/>
    <s v="NO"/>
    <s v="NO"/>
    <s v="SI"/>
    <s v="SI"/>
    <s v="SI"/>
    <s v="NO"/>
    <s v="NO"/>
    <s v="SI"/>
    <s v="SI"/>
    <s v="INODORO CON TANQUE"/>
    <s v="NO TIENE SERVICIO DE AGUA, PERO TIENE ALCANTARRILLADO, EL AGUA SE LA REGALA UNA VECIA"/>
    <m/>
    <m/>
    <m/>
    <m/>
    <s v="NORMAL - BUENA"/>
    <s v="TIENE AGUA LAS 24 HORAS"/>
    <s v="SI"/>
    <s v="NO"/>
    <s v="NO"/>
    <s v="PVC"/>
    <s v="SI"/>
    <s v="NO"/>
    <s v="NO"/>
    <s v="SI"/>
    <s v="SI"/>
    <s v="OBRA GRIS"/>
    <s v="TAHAMIPEATONAL5590"/>
    <s v="¿REPETIDA?"/>
    <s v="SI"/>
    <n v="1"/>
    <s v=""/>
    <s v=""/>
    <n v="4"/>
    <s v=""/>
    <n v="6"/>
    <s v=""/>
    <s v=""/>
    <n v="9"/>
    <s v=""/>
    <s v=""/>
    <n v="2"/>
    <n v="3154717.032714"/>
    <n v="3154717.032714"/>
    <s v=""/>
    <s v=""/>
    <n v="19"/>
    <n v="20"/>
    <n v="742202.21192399994"/>
    <s v="SI"/>
    <n v="742202.21192399994"/>
    <x v="41"/>
    <x v="1"/>
  </r>
  <r>
    <d v="2017-08-24T00:00:00"/>
    <s v="ANTIOQUIA"/>
    <s v="Puerto Berrío"/>
    <n v="579"/>
    <n v="1039699422"/>
    <n v="3148444838"/>
    <n v="125"/>
    <x v="5"/>
    <s v="PEATONAL"/>
    <m/>
    <m/>
    <m/>
    <m/>
    <m/>
    <m/>
    <m/>
    <m/>
    <n v="220563400000"/>
    <m/>
    <m/>
    <n v="3104418678"/>
    <s v="AVENDAÑO"/>
    <s v="MORALES"/>
    <s v="MICAELA"/>
    <m/>
    <s v="Cédula"/>
    <n v="22166674"/>
    <s v="F"/>
    <n v="71"/>
    <s v="SI"/>
    <m/>
    <m/>
    <m/>
    <m/>
    <m/>
    <m/>
    <s v="NO"/>
    <m/>
    <s v="NO"/>
    <n v="2"/>
    <m/>
    <m/>
    <s v="PROPIA, LA ESTÁN PAGANDO"/>
    <m/>
    <s v="ESCRITURA PÚBLICA"/>
    <m/>
    <m/>
    <m/>
    <m/>
    <m/>
    <s v="SI"/>
    <n v="10105"/>
    <s v="NO"/>
    <m/>
    <s v="SI"/>
    <n v="8366"/>
    <s v="INODORO CONECTADO A ALCANTARILLADO"/>
    <s v="BLOQUE, LADRILLO, PIEDRA"/>
    <s v="TEJA DE BARRO, ZINC, ETERNIT (ASBESTO)"/>
    <s v="CEMENTO, GRAVILLA"/>
    <s v="SI"/>
    <s v="SI"/>
    <s v="SI"/>
    <s v="SI"/>
    <s v="SI"/>
    <s v="NO"/>
    <s v="SI"/>
    <s v="SI"/>
    <s v="SI"/>
    <s v="SI"/>
    <s v="SI"/>
    <s v="SI"/>
    <s v="SI"/>
    <s v="SI"/>
    <s v="SI"/>
    <s v="SI"/>
    <s v="SI"/>
    <s v="SI"/>
    <s v="INODORO CON TANQUE"/>
    <s v="LA ENCUESTADA MANIFIESTA ESTAR CONECTADA A UNA TUBERIA IMPROVISADA, PERO NO SABE DONDE VA A CAER."/>
    <m/>
    <m/>
    <m/>
    <m/>
    <s v="NORMAL - BUENA"/>
    <s v="TIENE AGUA LAS 24 HORAS"/>
    <s v="SI"/>
    <s v="NO"/>
    <s v="NO"/>
    <s v="PVC"/>
    <s v="SI"/>
    <s v="SI"/>
    <s v="SI"/>
    <s v="SI"/>
    <s v="SI"/>
    <s v="OBRA BLANCA"/>
    <s v="TAHAMIPEATONAL220563400000"/>
    <s v="OK"/>
    <s v="SI"/>
    <s v=""/>
    <s v=""/>
    <s v=""/>
    <s v=""/>
    <s v=""/>
    <s v=" "/>
    <s v=""/>
    <s v=""/>
    <s v=""/>
    <s v=""/>
    <s v=""/>
    <n v="0"/>
    <n v="0"/>
    <n v="0"/>
    <s v=""/>
    <s v=""/>
    <s v=""/>
    <s v=""/>
    <n v="0"/>
    <s v="NO"/>
    <n v="0"/>
    <x v="0"/>
    <x v="0"/>
  </r>
  <r>
    <d v="2017-08-24T00:00:00"/>
    <s v="ANTIOQUIA"/>
    <s v="Puerto Berrío"/>
    <n v="579"/>
    <n v="1039704703"/>
    <n v="3218398050"/>
    <n v="126"/>
    <x v="5"/>
    <s v="PEATONAL"/>
    <m/>
    <m/>
    <m/>
    <m/>
    <m/>
    <m/>
    <m/>
    <m/>
    <n v="220583150014"/>
    <m/>
    <m/>
    <n v="3208971160"/>
    <s v="MORENO"/>
    <s v="BENITE"/>
    <s v="ADIELA"/>
    <m/>
    <s v="Cédula"/>
    <n v="21930825"/>
    <s v="F"/>
    <n v="59"/>
    <s v="SI"/>
    <m/>
    <m/>
    <m/>
    <m/>
    <m/>
    <m/>
    <s v="NO"/>
    <m/>
    <s v="NO"/>
    <n v="4"/>
    <n v="1"/>
    <m/>
    <s v="PROPIA, LA ESTÁN PAGANDO"/>
    <s v="C"/>
    <s v="DECLARACIÓN EXTRAJUICIO"/>
    <m/>
    <m/>
    <m/>
    <m/>
    <m/>
    <s v="SI"/>
    <n v="11669"/>
    <s v="SI"/>
    <n v="8117"/>
    <s v="SI"/>
    <n v="8366"/>
    <s v="INODORO CONECTADO A ALCANTARILLADO"/>
    <s v="MADERA BURDA, TABLA, TABLÓN"/>
    <s v="TEJA DE BARRO, ZINC, ETERNIT (ASBESTO)"/>
    <s v="CEMENTO, GRAVILLA"/>
    <s v="SI"/>
    <s v="NO"/>
    <s v="SI"/>
    <s v="SI"/>
    <s v="SI"/>
    <s v="SI"/>
    <s v="SI"/>
    <s v="SI"/>
    <s v="NO"/>
    <s v="NO"/>
    <s v="NO"/>
    <s v="NO"/>
    <s v="NO"/>
    <s v="NO"/>
    <s v="NO"/>
    <s v="NO"/>
    <s v="NO"/>
    <s v="NO"/>
    <s v="TAZA CAMPESINA"/>
    <s v="LA VIVIENDA SE ENCUETRA SIN NADA"/>
    <m/>
    <m/>
    <m/>
    <m/>
    <s v="NORMAL - BUENA"/>
    <s v="TIENE AGUA LAS 24 HORAS"/>
    <s v="SI"/>
    <s v="NO"/>
    <s v="NO"/>
    <s v="PVC"/>
    <s v="NO"/>
    <s v="NO"/>
    <s v="NO"/>
    <s v="NO"/>
    <s v="NO"/>
    <s v="NO TIENE - NO APLICA"/>
    <s v="TAHAMIPEATONAL220583150014"/>
    <s v="OK"/>
    <s v="SI"/>
    <n v="1"/>
    <n v="2"/>
    <n v="3"/>
    <n v="4"/>
    <n v="5"/>
    <n v="6"/>
    <n v="7"/>
    <n v="8"/>
    <s v=""/>
    <s v=""/>
    <s v=""/>
    <n v="5"/>
    <n v="7131225.9143519998"/>
    <n v="6099266.2918499997"/>
    <s v=""/>
    <s v=""/>
    <n v="0"/>
    <s v=""/>
    <n v="0"/>
    <s v="NO"/>
    <n v="0"/>
    <x v="11"/>
    <x v="1"/>
  </r>
  <r>
    <d v="2017-08-24T00:00:00"/>
    <s v="ANTIOQUIA"/>
    <s v="Puerto Berrío"/>
    <n v="579"/>
    <n v="1039699422"/>
    <n v="3143844838"/>
    <n v="127"/>
    <x v="2"/>
    <s v="PEATONAL"/>
    <m/>
    <m/>
    <m/>
    <m/>
    <m/>
    <m/>
    <m/>
    <m/>
    <n v="22058130076"/>
    <m/>
    <m/>
    <n v="3127922596"/>
    <s v="MARIN"/>
    <s v="BETANCUR"/>
    <s v="SANDRA"/>
    <s v="LILIANA"/>
    <s v="Cédula"/>
    <n v="43654993"/>
    <s v="F"/>
    <n v="36"/>
    <s v="SI"/>
    <m/>
    <m/>
    <m/>
    <m/>
    <m/>
    <m/>
    <s v="NO"/>
    <m/>
    <s v="NO"/>
    <n v="4"/>
    <n v="2"/>
    <m/>
    <s v="PROPIA, LA ESTÁN PAGANDO"/>
    <m/>
    <s v="NO TIENE"/>
    <m/>
    <m/>
    <m/>
    <m/>
    <m/>
    <s v="SI"/>
    <n v="27491"/>
    <s v="SI"/>
    <n v="20315"/>
    <s v="SI"/>
    <n v="8324"/>
    <s v="INODORO CONECTADO A ALCANTARILLADO"/>
    <s v="BLOQUE, LADRILLO, PIEDRA"/>
    <s v="TEJA DE BARRO, ZINC, ETERNIT (ASBESTO)"/>
    <s v="CEMENTO, GRAVILLA"/>
    <s v="SI"/>
    <s v="SI"/>
    <s v="SI"/>
    <s v="SI"/>
    <s v="SI"/>
    <s v="SI"/>
    <s v="SI"/>
    <s v="SI"/>
    <s v="SI"/>
    <s v="SI"/>
    <s v="NO"/>
    <s v="SI"/>
    <s v="SI"/>
    <s v="SI"/>
    <s v="SI"/>
    <s v="NO"/>
    <s v="SI"/>
    <s v="SI"/>
    <s v="INODORO CON TANQUE"/>
    <s v="EL BAÑO NO TIENE PUERTA"/>
    <m/>
    <m/>
    <m/>
    <m/>
    <s v="NORMAL - BUENA"/>
    <s v="TIENE AGUA LAS 24 HORAS"/>
    <s v="SI"/>
    <s v="NO"/>
    <s v="NO"/>
    <s v="PVC"/>
    <s v="SI"/>
    <s v="SI"/>
    <s v="NO"/>
    <s v="SI"/>
    <s v="SI"/>
    <s v="OBRA GRIS"/>
    <s v="NUEVO MILENIOPEATONAL22058130076"/>
    <s v="OK"/>
    <s v="SI"/>
    <n v="1"/>
    <s v=""/>
    <s v=""/>
    <s v=""/>
    <s v=""/>
    <n v="6"/>
    <s v=""/>
    <s v=""/>
    <n v="9"/>
    <s v=""/>
    <s v=""/>
    <n v="1"/>
    <n v="2521462.954806"/>
    <n v="2521462.954806"/>
    <s v=""/>
    <s v=""/>
    <n v="0"/>
    <s v=""/>
    <n v="0"/>
    <s v="NO"/>
    <n v="0"/>
    <x v="8"/>
    <x v="1"/>
  </r>
  <r>
    <d v="2017-08-24T00:00:00"/>
    <s v="ANTIOQUIA"/>
    <s v="Puerto Berrío"/>
    <n v="579"/>
    <n v="1039699422"/>
    <n v="3143844838"/>
    <n v="128"/>
    <x v="2"/>
    <s v="PEATONAL"/>
    <m/>
    <m/>
    <m/>
    <m/>
    <m/>
    <m/>
    <m/>
    <m/>
    <n v="583130090"/>
    <m/>
    <m/>
    <n v="3504251377"/>
    <s v="PELAEZ "/>
    <s v="RODRIGUEZ"/>
    <s v="ARGEMIRO"/>
    <m/>
    <s v="Cédula"/>
    <n v="71189461"/>
    <s v="M"/>
    <n v="42"/>
    <s v="SI"/>
    <m/>
    <m/>
    <m/>
    <m/>
    <m/>
    <m/>
    <s v="NO"/>
    <m/>
    <s v="NO"/>
    <n v="2"/>
    <m/>
    <m/>
    <s v="PROPIA, LA ESTÁN PAGANDO"/>
    <m/>
    <s v="NO TIENE"/>
    <m/>
    <m/>
    <m/>
    <m/>
    <m/>
    <s v="SI"/>
    <m/>
    <s v="SI"/>
    <m/>
    <s v="SI"/>
    <m/>
    <s v="INODORO CONECTADO A ALCANTARILLADO"/>
    <m/>
    <s v="BLOQUE, PIEDRA, MADERA PULIDA"/>
    <s v="CEMENTO, GRAVILLA"/>
    <s v="SI"/>
    <s v="NO"/>
    <s v="SI"/>
    <s v="SI"/>
    <s v="SI"/>
    <s v="SI"/>
    <s v="SI"/>
    <s v="SI"/>
    <s v="SI"/>
    <s v="SI"/>
    <s v="SI"/>
    <s v="SI"/>
    <s v="SI"/>
    <s v="SI"/>
    <s v="SI"/>
    <s v="SI"/>
    <s v="SI"/>
    <s v="SI"/>
    <s v="INODORO CON TANQUE"/>
    <s v="NO PRESENTO RECIBO"/>
    <m/>
    <m/>
    <m/>
    <m/>
    <s v="NORMAL - BUENA"/>
    <s v="TIENE AGUA LAS 24 HORAS"/>
    <s v="SI"/>
    <s v="NO"/>
    <s v="NO"/>
    <s v="PVC"/>
    <s v="SI"/>
    <s v="SI"/>
    <s v="SI"/>
    <s v="SI"/>
    <s v="SI"/>
    <s v="OBRA BLANCA"/>
    <s v="NUEVO MILENIOPEATONAL583130090"/>
    <s v="OK"/>
    <s v="SI"/>
    <s v=""/>
    <s v=""/>
    <s v=""/>
    <s v=""/>
    <s v=""/>
    <s v=" "/>
    <s v=""/>
    <s v=""/>
    <s v=""/>
    <s v=""/>
    <s v=""/>
    <n v="0"/>
    <n v="0"/>
    <n v="0"/>
    <s v=""/>
    <s v=""/>
    <s v=""/>
    <s v=""/>
    <n v="0"/>
    <s v="NO"/>
    <n v="0"/>
    <x v="0"/>
    <x v="0"/>
  </r>
  <r>
    <d v="2017-08-24T00:00:00"/>
    <s v="ANTIOQUIA"/>
    <s v="Puerto Berrío"/>
    <n v="579"/>
    <n v="1039699422"/>
    <n v="314384838"/>
    <n v="129"/>
    <x v="0"/>
    <s v="PEATONAL"/>
    <m/>
    <m/>
    <m/>
    <m/>
    <m/>
    <m/>
    <m/>
    <m/>
    <n v="2205922000"/>
    <m/>
    <m/>
    <m/>
    <s v="ZULETA"/>
    <m/>
    <s v="NURY"/>
    <s v="LUZ"/>
    <s v="Cédula"/>
    <n v="28481924"/>
    <s v="F"/>
    <n v="26"/>
    <s v="SI"/>
    <m/>
    <m/>
    <m/>
    <m/>
    <m/>
    <m/>
    <s v="NO"/>
    <m/>
    <s v="NO"/>
    <n v="5"/>
    <n v="2"/>
    <m/>
    <s v="EN ARRIENDO O SUBARRIENDO"/>
    <m/>
    <m/>
    <m/>
    <s v="DE PALABRA"/>
    <m/>
    <m/>
    <n v="100000"/>
    <s v="SI"/>
    <n v="10831"/>
    <s v="SI"/>
    <n v="7471"/>
    <s v="SI"/>
    <n v="8366"/>
    <s v="INODORO CONECTADO A ALCANTARILLADO"/>
    <s v="BLOQUE, LADRILLO, PIEDRA"/>
    <s v="TEJA DE BARRO, ZINC, ETERNIT (ASBESTO)"/>
    <s v="CEMENTO, GRAVILLA"/>
    <s v="NO"/>
    <s v="SI"/>
    <s v="SI"/>
    <s v="SI"/>
    <s v="SI"/>
    <s v="NO"/>
    <s v="SI"/>
    <s v="SI"/>
    <s v="NO"/>
    <s v="NO"/>
    <s v="NO"/>
    <s v="SI"/>
    <s v="NO"/>
    <s v="NO"/>
    <s v="NO"/>
    <s v="NO"/>
    <s v="SI"/>
    <s v="NO"/>
    <s v="INODORO SIN TANQUE"/>
    <s v="* LAVADERO TIENE TANQUE NO FUNCIONA POR FUGA, NO TIENE DUCHA ERO TIENE SIFON, "/>
    <m/>
    <m/>
    <m/>
    <m/>
    <s v="NORMAL - BUENA"/>
    <s v="TIENE AGUA LAS 24 HORAS"/>
    <s v="SI"/>
    <s v="SI"/>
    <s v="NO"/>
    <s v="PVC"/>
    <s v="NO"/>
    <s v="NO"/>
    <s v="NO"/>
    <s v="SI"/>
    <s v="NO"/>
    <s v="OBRA NEGRA"/>
    <s v="OASIS PEATONAL2205922000"/>
    <s v="OK"/>
    <s v="SI"/>
    <n v="1"/>
    <n v="2"/>
    <n v="3"/>
    <n v="4"/>
    <s v=""/>
    <n v="6"/>
    <n v="7"/>
    <s v=""/>
    <n v="9"/>
    <s v=""/>
    <s v=""/>
    <n v="4"/>
    <n v="4100988.4641179997"/>
    <n v="4100988.4641179997"/>
    <s v=""/>
    <s v=""/>
    <n v="0"/>
    <n v="20"/>
    <n v="487557.07988400001"/>
    <s v="SI"/>
    <n v="487557.07988400001"/>
    <x v="42"/>
    <x v="1"/>
  </r>
  <r>
    <d v="2017-08-24T00:00:00"/>
    <s v="ANTIOQUIA"/>
    <s v="Puerto Berrío"/>
    <n v="579"/>
    <n v="1039699422"/>
    <n v="3143844838"/>
    <n v="130"/>
    <x v="0"/>
    <s v="PEATONAL"/>
    <m/>
    <m/>
    <m/>
    <m/>
    <m/>
    <m/>
    <m/>
    <m/>
    <n v="220591800000"/>
    <m/>
    <m/>
    <m/>
    <s v="MOSQUERA"/>
    <s v="MURILLO"/>
    <s v="NELSON"/>
    <m/>
    <s v="Cédula"/>
    <n v="82381408"/>
    <s v="M"/>
    <n v="55"/>
    <s v="NO"/>
    <s v="PALACIOS"/>
    <s v="RENTERIA"/>
    <s v="MARIA"/>
    <m/>
    <m/>
    <n v="43654396"/>
    <s v="NO"/>
    <m/>
    <s v="NO"/>
    <n v="5"/>
    <n v="3"/>
    <n v="1"/>
    <s v="PROPIA, LA ESTÁN PAGANDO"/>
    <m/>
    <s v="CERTIFICADO DE TRADICIÓN Y LIBERTAD"/>
    <m/>
    <m/>
    <m/>
    <m/>
    <m/>
    <s v="SI"/>
    <n v="13109"/>
    <s v="SI"/>
    <n v="9228"/>
    <s v="SI"/>
    <n v="8362"/>
    <s v="INODORO CONECTADO A ALCANTARILLADO"/>
    <s v="BLOQUE, LADRILLO, PIEDRA"/>
    <s v="TEJA DE BARRO, ZINC, ETERNIT (ASBESTO)"/>
    <s v="CEMENTO, GRAVILLA"/>
    <s v="SI"/>
    <s v="NO"/>
    <s v="SI"/>
    <s v="SI"/>
    <s v="SI"/>
    <s v="NO"/>
    <s v="SI"/>
    <s v="SI"/>
    <s v="SI"/>
    <s v="SI"/>
    <s v="NO"/>
    <s v="SI"/>
    <s v="SI"/>
    <s v="SI"/>
    <s v="SI"/>
    <s v="NO"/>
    <s v="SI"/>
    <s v="SI"/>
    <s v="INODORO CON TANQUE"/>
    <s v="*EL ENCUESTADO MANIFIESTA NO SABER EL NNOMBRE DE LOS VECINOS, NO FUCNIONA EL INODORO POR REUESTOS EN MAL CONDCIO, NO SE COLOCA NUMERO DE CELULAR POR QUE O TIENE"/>
    <m/>
    <m/>
    <m/>
    <m/>
    <s v="NORMAL - BUENA"/>
    <s v="TIENE AGUA LAS 24 HORAS"/>
    <s v="SI"/>
    <s v="NO"/>
    <s v="NO"/>
    <s v="PVC"/>
    <s v="SI"/>
    <s v="SI"/>
    <s v="NO"/>
    <s v="SI"/>
    <s v="SI"/>
    <s v="OBRA GRIS"/>
    <s v="OASIS PEATONAL220591800000"/>
    <s v="OK"/>
    <s v="SI"/>
    <n v="1"/>
    <s v=""/>
    <s v=""/>
    <s v=""/>
    <s v=""/>
    <n v="6"/>
    <s v=""/>
    <s v=""/>
    <n v="9"/>
    <s v=""/>
    <s v=""/>
    <n v="1"/>
    <n v="2521462.954806"/>
    <n v="2521462.954806"/>
    <s v=""/>
    <s v=""/>
    <n v="0"/>
    <n v="20"/>
    <n v="487557.07988400001"/>
    <s v="SI"/>
    <n v="487557.07988400001"/>
    <x v="32"/>
    <x v="1"/>
  </r>
  <r>
    <d v="2017-08-24T00:00:00"/>
    <s v="ANTIOQUIA"/>
    <s v="Puerto Berrío"/>
    <n v="579"/>
    <n v="10396999422"/>
    <n v="3143844838"/>
    <n v="131"/>
    <x v="0"/>
    <s v="PEATONAL"/>
    <m/>
    <m/>
    <m/>
    <m/>
    <m/>
    <m/>
    <m/>
    <m/>
    <n v="22055401000"/>
    <m/>
    <m/>
    <m/>
    <s v="HERRERA "/>
    <s v="GONZALES"/>
    <s v="LUZ"/>
    <s v="MARINA"/>
    <s v="Cédula"/>
    <n v="21932076"/>
    <s v="F"/>
    <n v="59"/>
    <s v="NO"/>
    <s v="URRUTIA"/>
    <s v="RESTREPO"/>
    <s v="REYNALDO"/>
    <m/>
    <m/>
    <m/>
    <s v="SI"/>
    <n v="1683697"/>
    <s v="NO"/>
    <n v="5"/>
    <n v="1"/>
    <m/>
    <s v="PROPIA, LA ESTÁN PAGANDO"/>
    <m/>
    <m/>
    <m/>
    <m/>
    <m/>
    <m/>
    <m/>
    <s v="SI"/>
    <n v="25442"/>
    <s v="SI"/>
    <n v="18762"/>
    <s v="SI"/>
    <n v="8069"/>
    <s v="INODORO CONECTADO A ALCANTARILLADO"/>
    <s v="BLOQUE, LADRILLO, PIEDRA"/>
    <s v="TEJA DE BARRO, ZINC, ETERNIT (ASBESTO)"/>
    <s v="CEMENTO, GRAVILLA"/>
    <s v="SI"/>
    <s v="NO"/>
    <s v="SI"/>
    <s v="SI"/>
    <s v="SI"/>
    <s v="NO"/>
    <s v="SI"/>
    <s v="SI"/>
    <s v="SI"/>
    <s v="SI"/>
    <s v="SI"/>
    <s v="SI"/>
    <s v="SI"/>
    <s v="SI"/>
    <s v="SI"/>
    <s v="SI"/>
    <s v="SI"/>
    <s v="SI"/>
    <s v="INODORO CON TANQUE"/>
    <s v="* TIENE BAÑO SEPARADO PERO NO TIENE PUERTA, NO TIENE CELULAR, LA MUJER MAIFIESTA NO SABER DE CEDULA DEL CONYUGE"/>
    <m/>
    <m/>
    <m/>
    <m/>
    <s v="NORMAL - BUENA"/>
    <s v="TIENE AGUA LAS 24 HORAS"/>
    <s v="SI"/>
    <s v="NO"/>
    <s v="NO"/>
    <s v="PVC"/>
    <s v="SI"/>
    <s v="SI"/>
    <s v="SI"/>
    <s v="SI"/>
    <s v="SI"/>
    <s v="OBRA GRIS"/>
    <s v="OASIS PEATONAL22055401000"/>
    <s v="OK"/>
    <s v="SI"/>
    <s v=""/>
    <s v=""/>
    <s v=""/>
    <s v=""/>
    <s v=""/>
    <s v=" "/>
    <s v=""/>
    <s v=""/>
    <s v=""/>
    <s v=""/>
    <s v=""/>
    <n v="0"/>
    <n v="0"/>
    <n v="0"/>
    <s v=""/>
    <s v=""/>
    <s v=""/>
    <s v=""/>
    <n v="0"/>
    <s v="NO"/>
    <n v="0"/>
    <x v="0"/>
    <x v="0"/>
  </r>
  <r>
    <d v="2017-08-24T00:00:00"/>
    <s v="ANTIOQUIA"/>
    <s v="Puerto Berrío"/>
    <n v="579"/>
    <n v="1039704703"/>
    <n v="3218398050"/>
    <n v="132"/>
    <x v="2"/>
    <s v="PEATONAL"/>
    <m/>
    <m/>
    <m/>
    <m/>
    <m/>
    <m/>
    <m/>
    <m/>
    <n v="2205310054"/>
    <m/>
    <m/>
    <m/>
    <s v="CIFUENTES"/>
    <m/>
    <s v="LENIS"/>
    <s v="EVERIDES"/>
    <s v="Cédula"/>
    <n v="43655653"/>
    <s v="F"/>
    <n v="41"/>
    <s v="NO"/>
    <s v="VARGAS"/>
    <s v="MORENO"/>
    <s v="JAVIER"/>
    <s v="DE JESUS"/>
    <m/>
    <n v="71193140"/>
    <s v="NO"/>
    <m/>
    <s v="NO"/>
    <n v="4"/>
    <n v="1"/>
    <m/>
    <s v="PROPIA, LA ESTÁN PAGANDO"/>
    <m/>
    <m/>
    <m/>
    <m/>
    <m/>
    <m/>
    <m/>
    <s v="SI"/>
    <n v="312345"/>
    <s v="SI"/>
    <n v="109035"/>
    <s v="SI"/>
    <n v="331628"/>
    <s v="NO TIENE"/>
    <s v="MADERA BURDA, TABLA, TABLÓN"/>
    <s v="TEJA DE BARRO, ZINC, ETERNIT (ASBESTO)"/>
    <s v="TIERRA, ARENA"/>
    <s v="NO"/>
    <s v="NO"/>
    <s v="SI"/>
    <s v="SI"/>
    <s v="SI"/>
    <s v="SI"/>
    <s v="SI"/>
    <s v="SI"/>
    <s v="NO"/>
    <s v="NO"/>
    <s v="NO"/>
    <s v="NO"/>
    <s v="NO"/>
    <s v="NO"/>
    <s v="NO"/>
    <s v="NO"/>
    <s v="NO"/>
    <s v="NO"/>
    <s v="TAZA CAMPESINA"/>
    <s v="* TIENE EL AGUA CORTADA, NO TIENE LAVADERO, NO TIENE LAVAMANOS, NO TIENE DUCHA, NO TIENE BAÑO"/>
    <s v="RECIBE VECINOS"/>
    <m/>
    <m/>
    <m/>
    <s v="NORMAL - BUENA"/>
    <s v="TIENE AGUA LAS 24 HORAS"/>
    <s v="SI"/>
    <s v="NO"/>
    <s v="NO"/>
    <s v="PVC"/>
    <s v="NO"/>
    <s v="NO"/>
    <s v="NO"/>
    <s v="NO"/>
    <s v="NO"/>
    <s v="NO TIENE - NO APLICA"/>
    <s v="NUEVO MILENIOPEATONAL2205310054"/>
    <s v="OK"/>
    <s v="SI"/>
    <n v="1"/>
    <n v="2"/>
    <n v="3"/>
    <n v="4"/>
    <n v="5"/>
    <n v="6"/>
    <n v="7"/>
    <n v="8"/>
    <s v=""/>
    <s v=""/>
    <s v=""/>
    <n v="5"/>
    <n v="7131225.9143519998"/>
    <n v="6099266.2918499997"/>
    <s v=""/>
    <s v=""/>
    <n v="0"/>
    <s v=""/>
    <n v="0"/>
    <s v="NO"/>
    <n v="0"/>
    <x v="11"/>
    <x v="1"/>
  </r>
  <r>
    <d v="2017-08-24T00:00:00"/>
    <s v="ANTIOQUIA"/>
    <s v="Puerto Berrío"/>
    <n v="579"/>
    <n v="1039704703"/>
    <n v="3218398050"/>
    <n v="133"/>
    <x v="2"/>
    <s v="PEATONAL"/>
    <s v="CARRERA 15 #52.30"/>
    <m/>
    <m/>
    <m/>
    <m/>
    <m/>
    <m/>
    <m/>
    <m/>
    <m/>
    <m/>
    <n v="3229321020"/>
    <s v="GALLEGO"/>
    <m/>
    <s v="OFELIA"/>
    <s v="DE JESUS"/>
    <s v="Cédula"/>
    <n v="39212913"/>
    <s v="F"/>
    <n v="48"/>
    <s v="NO"/>
    <s v="PUERTA"/>
    <s v="RIOS"/>
    <s v="ALFREDO"/>
    <s v="DE JESUS"/>
    <m/>
    <n v="70135009"/>
    <s v="SI"/>
    <m/>
    <s v="NO"/>
    <n v="5"/>
    <n v="2"/>
    <m/>
    <s v="PROPIA, LA ESTÁN PAGANDO"/>
    <m/>
    <s v="CERTIFICADO DE COMPRAVENTA"/>
    <m/>
    <m/>
    <m/>
    <m/>
    <m/>
    <s v="SI"/>
    <m/>
    <s v="SI"/>
    <m/>
    <s v="SI"/>
    <m/>
    <s v="INODORO CONECTADO A ALCANTARILLADO"/>
    <s v="BLOQUE, LADRILLO, PIEDRA"/>
    <s v="TEJA DE BARRO, ZINC, ETERNIT (ASBESTO)"/>
    <s v="CEMENTO, GRAVILLA"/>
    <s v="SI"/>
    <s v="NO"/>
    <s v="SI"/>
    <s v="SI"/>
    <s v="SI"/>
    <s v="SI"/>
    <s v="SI"/>
    <s v="SI"/>
    <s v="SI"/>
    <s v="SI"/>
    <s v="NO"/>
    <s v="SI"/>
    <s v="SI"/>
    <s v="SI"/>
    <s v="SI"/>
    <s v="NO"/>
    <s v="SI"/>
    <s v="SI"/>
    <s v="INODORO CON TANQUE"/>
    <s v="* LA CASA NO PRESENTA RECIBO DEL AGU, EL BAÑO NO TIENE PUERTA, NO TIENE LAVAMANOS, LA SEÑORA NO ENCUENTRA LA CARPETA DE RED UNIDOS "/>
    <m/>
    <m/>
    <m/>
    <m/>
    <s v="NORMAL - BUENA"/>
    <s v="TIENE AGUA LAS 24 HORAS"/>
    <s v="SI"/>
    <s v="NO"/>
    <s v="NO"/>
    <s v="PVC"/>
    <s v="SI"/>
    <s v="SI"/>
    <s v="NO"/>
    <s v="SI"/>
    <s v="SI"/>
    <s v="OBRA GRIS"/>
    <s v="NUEVO MILENIOPEATONALCARRERA 15 #52.30"/>
    <s v="OK"/>
    <s v="SI"/>
    <n v="1"/>
    <s v=""/>
    <s v=""/>
    <s v=""/>
    <s v=""/>
    <n v="6"/>
    <s v=""/>
    <s v=""/>
    <n v="9"/>
    <s v=""/>
    <s v=""/>
    <n v="1"/>
    <n v="2521462.954806"/>
    <n v="2521462.954806"/>
    <s v=""/>
    <s v=""/>
    <n v="0"/>
    <s v=""/>
    <n v="0"/>
    <s v="NO"/>
    <n v="0"/>
    <x v="8"/>
    <x v="1"/>
  </r>
  <r>
    <d v="2017-08-24T00:00:00"/>
    <s v="ANTIOQUIA"/>
    <s v="Puerto Berrío"/>
    <n v="579"/>
    <n v="1039704703"/>
    <n v="3218398050"/>
    <n v="134"/>
    <x v="1"/>
    <s v="PEATONAL"/>
    <m/>
    <m/>
    <m/>
    <m/>
    <m/>
    <m/>
    <m/>
    <m/>
    <n v="3433100"/>
    <m/>
    <m/>
    <m/>
    <s v="JACOME"/>
    <s v="SERNA"/>
    <s v="LUZ"/>
    <s v="DARY"/>
    <s v="Cédula"/>
    <n v="43651630"/>
    <s v="F"/>
    <n v="45"/>
    <m/>
    <s v="CORDOBA "/>
    <s v="GARCIA"/>
    <s v="CARLOS"/>
    <s v="AUGUSO"/>
    <m/>
    <m/>
    <s v="NO"/>
    <m/>
    <s v="NO"/>
    <n v="2"/>
    <m/>
    <m/>
    <s v="EN ARRIENDO O SUBARRIENDO"/>
    <m/>
    <m/>
    <m/>
    <s v="DE PALABRA"/>
    <m/>
    <m/>
    <n v="180000"/>
    <s v="SI"/>
    <m/>
    <s v="SI"/>
    <m/>
    <s v="SI"/>
    <m/>
    <s v="INODORO CONECTADO A ALCANTARILLADO"/>
    <s v="BLOQUE, LADRILLO, PIEDRA"/>
    <s v="TEJA DE BARRO, ZINC, ETERNIT (ASBESTO)"/>
    <s v="CEMENTO, GRAVILLA"/>
    <s v="SI"/>
    <s v="NO"/>
    <s v="SI"/>
    <s v="SI"/>
    <s v="SI"/>
    <s v="SI"/>
    <s v="SI"/>
    <s v="SI"/>
    <s v="SI"/>
    <s v="NO"/>
    <s v="NO"/>
    <s v="SI"/>
    <s v="SI"/>
    <s v="SI"/>
    <s v="NO"/>
    <s v="NO"/>
    <s v="SI"/>
    <s v="SI"/>
    <s v="INODORO CON TANQUE"/>
    <s v="* LA VIVIENDA NO CUENTA CON LAVAMANOS NI CON LAVAPLATOS, LA SEÑORA O PRESENTO EL RECIBO DEL AGUA NO PRESETA EL DOCUMENTO DE SU ESPOSO"/>
    <m/>
    <m/>
    <m/>
    <m/>
    <s v="NORMAL - BUENA"/>
    <s v="TIENE AGUA LAS 24 HORAS"/>
    <s v="SI"/>
    <s v="NO"/>
    <s v="NO"/>
    <s v="PVC"/>
    <s v="SI"/>
    <s v="NO"/>
    <s v="NO"/>
    <s v="SI"/>
    <s v="SI"/>
    <s v="OBRA GRIS"/>
    <s v="SAN MARTIN PEATONAL3433100"/>
    <s v="OK"/>
    <s v="SI"/>
    <n v="1"/>
    <s v=""/>
    <s v=""/>
    <n v="4"/>
    <s v=""/>
    <n v="6"/>
    <s v=""/>
    <s v=""/>
    <n v="9"/>
    <s v=""/>
    <s v=""/>
    <n v="2"/>
    <n v="3154717.032714"/>
    <n v="3154717.032714"/>
    <s v=""/>
    <s v=""/>
    <n v="0"/>
    <s v=""/>
    <n v="0"/>
    <s v="NO"/>
    <n v="0"/>
    <x v="1"/>
    <x v="1"/>
  </r>
  <r>
    <d v="2017-08-24T00:00:00"/>
    <s v="ANTIOQUIA"/>
    <s v="Puerto Berrío"/>
    <n v="579"/>
    <n v="1039699422"/>
    <n v="3148444838"/>
    <n v="135"/>
    <x v="2"/>
    <s v="PEATONAL"/>
    <m/>
    <m/>
    <m/>
    <m/>
    <m/>
    <m/>
    <m/>
    <m/>
    <n v="220583140010"/>
    <m/>
    <m/>
    <n v="3117869080"/>
    <s v="MALDONA"/>
    <s v="GAVIRIA"/>
    <s v="OOMAIRA"/>
    <s v="AMPARO"/>
    <s v="Cédula"/>
    <n v="21933545"/>
    <s v="F"/>
    <n v="52"/>
    <s v="NO"/>
    <s v="MARIN"/>
    <s v="MURILLO"/>
    <s v="FERNANDO"/>
    <s v="LEON"/>
    <s v="Cédula"/>
    <n v="71183499"/>
    <s v="SI"/>
    <n v="1683814"/>
    <s v="NO"/>
    <n v="3"/>
    <n v="1"/>
    <m/>
    <s v="PROPIA, LA ESTÁN PAGANDO"/>
    <m/>
    <s v="NO TIENE"/>
    <m/>
    <m/>
    <m/>
    <m/>
    <m/>
    <s v="SI"/>
    <n v="26649"/>
    <s v="SI"/>
    <n v="19639"/>
    <s v="SI"/>
    <n v="8069"/>
    <s v="INODORO CONECTADO A ALCANTARILLADO"/>
    <s v="MADERA BURDA, TABLA, TABLÓN"/>
    <s v="TEJA DE BARRO, ZINC, ETERNIT (ASBESTO)"/>
    <s v="CEMENTO, GRAVILLA"/>
    <s v="NO"/>
    <s v="NO"/>
    <s v="SI"/>
    <s v="SI"/>
    <s v="SI"/>
    <s v="SI"/>
    <s v="SI"/>
    <s v="SI"/>
    <s v="SI"/>
    <s v="NO"/>
    <s v="NO"/>
    <s v="NO"/>
    <s v="SI"/>
    <s v="SI"/>
    <s v="NO"/>
    <s v="NO"/>
    <s v="NO"/>
    <s v="SI"/>
    <s v="INODORO CON TANQUE"/>
    <s v="* LAVA EN UNA PLACA DE CEMENTO "/>
    <m/>
    <m/>
    <m/>
    <m/>
    <s v="NORMAL - BUENA"/>
    <s v="TIENE AGUA LAS 24 HORAS"/>
    <s v="SI"/>
    <s v="NO"/>
    <s v="NO"/>
    <s v="PVC"/>
    <s v="SI"/>
    <s v="NO"/>
    <s v="NO"/>
    <s v="NO"/>
    <s v="SI"/>
    <s v="OTROS"/>
    <s v="NUEVO MILENIOPEATONAL220583140010"/>
    <s v="OK"/>
    <s v="SI"/>
    <n v="1"/>
    <s v=""/>
    <s v=""/>
    <n v="4"/>
    <n v="5"/>
    <n v="6"/>
    <n v="7"/>
    <n v="8"/>
    <s v=""/>
    <s v=""/>
    <s v=""/>
    <n v="3"/>
    <n v="6553484.3918159995"/>
    <n v="6099266.2918499997"/>
    <s v=""/>
    <s v=""/>
    <n v="0"/>
    <s v=""/>
    <n v="0"/>
    <s v="NO"/>
    <n v="0"/>
    <x v="11"/>
    <x v="1"/>
  </r>
  <r>
    <d v="2017-08-24T00:00:00"/>
    <s v="ANTIOQUIA"/>
    <s v="Puerto Berrío"/>
    <n v="579"/>
    <n v="1039699422"/>
    <n v="3148444838"/>
    <n v="136"/>
    <x v="1"/>
    <s v="PEATONAL"/>
    <m/>
    <m/>
    <m/>
    <m/>
    <m/>
    <m/>
    <m/>
    <m/>
    <n v="220459300000"/>
    <m/>
    <m/>
    <n v="3207364145"/>
    <s v="RAMIREZ"/>
    <m/>
    <s v="NINFA"/>
    <m/>
    <s v="Cédula"/>
    <n v="21928983"/>
    <s v="F"/>
    <n v="70"/>
    <s v="NO"/>
    <s v="MORENO "/>
    <m/>
    <s v="ANTONIO"/>
    <s v="JOSE"/>
    <s v="Cédula"/>
    <n v="3550560"/>
    <s v="NO"/>
    <m/>
    <s v="NO"/>
    <n v="2"/>
    <m/>
    <m/>
    <s v="PROPIA, LA ESTÁN PAGANDO"/>
    <m/>
    <s v="ESCRITURA PÚBLICA"/>
    <m/>
    <m/>
    <m/>
    <m/>
    <m/>
    <s v="SI"/>
    <n v="9068"/>
    <s v="SI"/>
    <n v="6140"/>
    <s v="SI"/>
    <n v="8110"/>
    <s v="INODORO CONECTADO A ALCANTARILLADO"/>
    <s v="MADERA BURDA, TABLA, TABLÓN"/>
    <s v="TEJA DE BARRO, ZINC, ETERNIT (ASBESTO)"/>
    <s v="CEMENTO, GRAVILLA"/>
    <s v="SI"/>
    <s v="SI"/>
    <s v="SI"/>
    <s v="SI"/>
    <s v="SI"/>
    <s v="SI"/>
    <s v="SI"/>
    <s v="SI"/>
    <s v="SI"/>
    <s v="NO"/>
    <s v="NO"/>
    <s v="SI"/>
    <s v="SI"/>
    <s v="SI"/>
    <s v="NO"/>
    <s v="NO"/>
    <s v="SI"/>
    <s v="SI"/>
    <s v="INODORO CON TANQUE"/>
    <s v="* BAÑO SI PUERTA"/>
    <m/>
    <m/>
    <m/>
    <m/>
    <s v="NORMAL - BUENA"/>
    <s v="TIENE AGUA LAS 24 HORAS"/>
    <s v="SI"/>
    <s v="NO"/>
    <s v="NO"/>
    <s v="PVC"/>
    <s v="SI"/>
    <s v="NO"/>
    <s v="NO"/>
    <s v="SI"/>
    <s v="SI"/>
    <s v="OBRA GRIS"/>
    <s v="SAN MARTIN PEATONAL220459300000"/>
    <s v="OK"/>
    <s v="SI"/>
    <n v="1"/>
    <s v=""/>
    <s v=""/>
    <n v="4"/>
    <s v=""/>
    <n v="6"/>
    <s v=""/>
    <s v=""/>
    <n v="9"/>
    <s v=""/>
    <s v=""/>
    <n v="2"/>
    <n v="3154717.032714"/>
    <n v="3154717.032714"/>
    <s v=""/>
    <s v=""/>
    <n v="0"/>
    <s v=""/>
    <n v="0"/>
    <s v="NO"/>
    <n v="0"/>
    <x v="1"/>
    <x v="1"/>
  </r>
  <r>
    <d v="2017-08-24T00:00:00"/>
    <s v="ANTIOQUIA"/>
    <s v="Puerto Berrío"/>
    <n v="579"/>
    <n v="1039699422"/>
    <n v="3148444838"/>
    <n v="137"/>
    <x v="1"/>
    <s v="PEATONAL"/>
    <m/>
    <m/>
    <m/>
    <m/>
    <m/>
    <m/>
    <m/>
    <m/>
    <n v="220457900000"/>
    <m/>
    <m/>
    <n v="3126502422"/>
    <s v="RAMIREZ"/>
    <s v="AREDES"/>
    <s v="CARMEN"/>
    <s v="ELIZA"/>
    <s v="Cédula"/>
    <n v="43651468"/>
    <s v="F"/>
    <n v="55"/>
    <s v="SI"/>
    <m/>
    <m/>
    <m/>
    <m/>
    <m/>
    <m/>
    <s v="NO"/>
    <m/>
    <s v="NO"/>
    <n v="2"/>
    <n v="1"/>
    <m/>
    <s v="PROPIA, LA ESTÁN PAGANDO"/>
    <m/>
    <s v="CERTIFICADO DE COMPRAVENTA"/>
    <m/>
    <m/>
    <m/>
    <m/>
    <m/>
    <s v="SI"/>
    <n v="32949"/>
    <s v="SI"/>
    <n v="23940"/>
    <s v="SI"/>
    <n v="8324"/>
    <s v="INODORO CONECTADO A ALCANTARILLADO"/>
    <s v="MADERA BURDA, TABLA, TABLÓN"/>
    <s v="TEJA DE BARRO, ZINC, ETERNIT (ASBESTO)"/>
    <s v="CEMENTO, GRAVILLA"/>
    <s v="SI"/>
    <s v="SI"/>
    <s v="SI"/>
    <s v="SI"/>
    <s v="SI"/>
    <s v="SI"/>
    <s v="SI"/>
    <s v="SI"/>
    <s v="NO"/>
    <s v="NO"/>
    <s v="SI"/>
    <s v="SI"/>
    <s v="SI"/>
    <s v="NO"/>
    <s v="NO"/>
    <s v="SI"/>
    <s v="SI"/>
    <s v="SI"/>
    <s v="INODORO SIN TANQUE"/>
    <s v="* INODORO SIN TANQUE, TIENE BAÑO REBOCADO, SIN TECHO Y SIN PUERTA, EL TANQUE QUE HAY ESTA AL AIRE LIBR. "/>
    <m/>
    <m/>
    <m/>
    <m/>
    <s v="NORMAL - BUENA"/>
    <s v="TIENE AGUA LAS 24 HORAS"/>
    <s v="SI"/>
    <s v="NO"/>
    <s v="NO"/>
    <s v="PVC"/>
    <s v="NO"/>
    <s v="NO"/>
    <s v="SI"/>
    <s v="SI"/>
    <s v="SI"/>
    <s v="OBRA GRIS"/>
    <s v="SAN MARTIN PEATONAL220457900000"/>
    <s v="OK"/>
    <s v="SI"/>
    <s v=""/>
    <s v=""/>
    <n v="3"/>
    <n v="4"/>
    <s v=""/>
    <n v="6"/>
    <s v=""/>
    <s v=""/>
    <n v="9"/>
    <s v=""/>
    <s v=""/>
    <n v="2"/>
    <n v="3315101.6205179999"/>
    <n v="3315101.6205179999"/>
    <s v=""/>
    <s v=""/>
    <n v="0"/>
    <s v=""/>
    <n v="0"/>
    <s v="NO"/>
    <n v="0"/>
    <x v="43"/>
    <x v="1"/>
  </r>
  <r>
    <d v="2017-08-24T00:00:00"/>
    <s v="ANTIOQUIA"/>
    <s v="Puerto Berrío"/>
    <n v="579"/>
    <n v="1039699422"/>
    <n v="3143844838"/>
    <n v="138"/>
    <x v="2"/>
    <s v="PEATONAL"/>
    <m/>
    <m/>
    <m/>
    <m/>
    <m/>
    <m/>
    <m/>
    <m/>
    <n v="22058350036"/>
    <m/>
    <m/>
    <n v="3207116572"/>
    <s v="SUACHE"/>
    <s v="LOPEZ"/>
    <s v="JHON"/>
    <s v="JAIRO"/>
    <s v="Cédula"/>
    <n v="10187385"/>
    <s v="M"/>
    <n v="37"/>
    <s v="SI"/>
    <m/>
    <m/>
    <m/>
    <m/>
    <m/>
    <m/>
    <s v="SI"/>
    <n v="930045"/>
    <s v="NO"/>
    <n v="2"/>
    <m/>
    <m/>
    <s v="PROPIA, LA ESTÁN PAGANDO"/>
    <m/>
    <s v="CERTIFICADO DE COMPRAVENTA"/>
    <m/>
    <m/>
    <m/>
    <m/>
    <m/>
    <s v="SI"/>
    <n v="4109"/>
    <s v="SI"/>
    <n v="2291"/>
    <s v="SI"/>
    <n v="8366"/>
    <s v="INODORO CONECTADO A ALCANTARILLADO"/>
    <s v="BLOQUE, LADRILLO, PIEDRA"/>
    <s v="TEJA DE BARRO, ZINC, ETERNIT (ASBESTO)"/>
    <s v="CEMENTO, GRAVILLA"/>
    <s v="SI"/>
    <s v="SI"/>
    <s v="SI"/>
    <s v="NO"/>
    <s v="SI"/>
    <s v="SI"/>
    <s v="SI"/>
    <s v="SI"/>
    <s v="SI"/>
    <s v="NO"/>
    <s v="NO"/>
    <s v="SI"/>
    <s v="SI"/>
    <s v="SI"/>
    <s v="NO"/>
    <s v="NO"/>
    <s v="SI"/>
    <s v="SI"/>
    <s v="INODORO CON TANQUE"/>
    <s v="* INODORO CON TANQUE SIN FUNCIIONAR OR FALTA DE ACCESORIOS, "/>
    <m/>
    <m/>
    <m/>
    <m/>
    <s v="NORMAL - BUENA"/>
    <s v="TIENE AGUA LAS 24 HORAS"/>
    <s v="SI"/>
    <s v="NO"/>
    <s v="NO"/>
    <s v="PVC"/>
    <s v="SI"/>
    <s v="NO"/>
    <s v="NO"/>
    <s v="SI"/>
    <s v="SI"/>
    <s v="OBRA GRIS"/>
    <s v="NUEVO MILENIOPEATONAL22058350036"/>
    <s v="OK"/>
    <s v="SI"/>
    <n v="1"/>
    <s v=""/>
    <s v=""/>
    <n v="4"/>
    <s v=""/>
    <n v="6"/>
    <s v=""/>
    <s v=""/>
    <n v="9"/>
    <s v=""/>
    <s v=""/>
    <n v="2"/>
    <n v="3154717.032714"/>
    <n v="3154717.032714"/>
    <s v=""/>
    <n v="18"/>
    <n v="0"/>
    <s v=""/>
    <n v="1270146.3406199999"/>
    <s v="SI"/>
    <n v="1270146.3406199999"/>
    <x v="44"/>
    <x v="1"/>
  </r>
  <r>
    <d v="2017-08-24T00:00:00"/>
    <s v="ANTIOQUIA"/>
    <s v="Puerto Berrío"/>
    <n v="579"/>
    <n v="10396995422"/>
    <n v="3148226544"/>
    <n v="139"/>
    <x v="2"/>
    <s v="PEATONAL"/>
    <m/>
    <m/>
    <m/>
    <m/>
    <m/>
    <m/>
    <m/>
    <m/>
    <n v="3003200"/>
    <m/>
    <m/>
    <n v="3148226544"/>
    <s v="BEDOYA"/>
    <s v="GARCIA"/>
    <s v="CLAUDIA"/>
    <s v="MARCELA"/>
    <s v="Cédula"/>
    <n v="43916219"/>
    <s v="F"/>
    <n v="36"/>
    <s v="SI"/>
    <m/>
    <m/>
    <m/>
    <m/>
    <m/>
    <m/>
    <s v="NO"/>
    <m/>
    <s v="NO"/>
    <n v="3"/>
    <n v="1"/>
    <m/>
    <s v="PROPIA, LA ESTÁN PAGANDO"/>
    <m/>
    <s v="CERTIFICADO DE COMPRAVENTA"/>
    <m/>
    <m/>
    <m/>
    <m/>
    <m/>
    <s v="SI"/>
    <m/>
    <s v="SI"/>
    <m/>
    <s v="SI"/>
    <m/>
    <s v="INODORO CONECTADO A ALCANTARILLADO"/>
    <s v="MADERA BURDA, TABLA, TABLÓN"/>
    <s v="TEJA DE BARRO, ZINC, ETERNIT (ASBESTO)"/>
    <s v="CEMENTO, GRAVILLA"/>
    <s v="NO"/>
    <s v="NO"/>
    <s v="SI"/>
    <s v="SI"/>
    <s v="SI"/>
    <s v="SI"/>
    <s v="SI"/>
    <s v="SI"/>
    <s v="SI"/>
    <s v="SI"/>
    <s v="SI"/>
    <s v="SI"/>
    <s v="SI"/>
    <s v="SI"/>
    <s v="SI"/>
    <s v="SI"/>
    <s v="SI"/>
    <s v="SI"/>
    <s v="INODORO SIN TANQUE"/>
    <s v="* ACUEDUCTO SUSPENDIDO, POR ESO NO TIENEN RECIBO, NO CUENTA CON SERVICIOOS SANITARIOS PERO TIENE TODAS LAS TUBERIAS INTERAS,OBTIENEN EL AGUA DE LOS VECINOS, SE BAÑAN A COCADAS"/>
    <m/>
    <m/>
    <m/>
    <m/>
    <s v="NO LE LLEGA AGUA - SERVICIO SUSPENDIDO"/>
    <s v="NO LE LLEGA AGUA"/>
    <s v="SI"/>
    <s v="NO"/>
    <s v="NO"/>
    <s v="PVC"/>
    <m/>
    <s v="NO"/>
    <s v="NO"/>
    <s v="NO"/>
    <s v="NO"/>
    <s v="NO TIENE - NO APLICA"/>
    <s v="NUEVO MILENIOPEATONAL3003200"/>
    <s v="OK"/>
    <s v="SI"/>
    <n v="1"/>
    <n v="2"/>
    <n v="3"/>
    <n v="4"/>
    <n v="5"/>
    <n v="6"/>
    <n v="7"/>
    <n v="8"/>
    <s v=""/>
    <s v=""/>
    <s v=""/>
    <n v="5"/>
    <n v="7131225.9143519998"/>
    <n v="6099266.2918499997"/>
    <s v=""/>
    <s v=""/>
    <n v="0"/>
    <s v=""/>
    <n v="0"/>
    <s v="NO"/>
    <n v="0"/>
    <x v="11"/>
    <x v="1"/>
  </r>
  <r>
    <d v="2017-08-24T00:00:00"/>
    <s v="ANTIOQUIA"/>
    <s v="Puerto Berrío"/>
    <n v="579"/>
    <n v="1039699422"/>
    <n v="3143844838"/>
    <n v="140"/>
    <x v="2"/>
    <s v="PEATONAL"/>
    <m/>
    <m/>
    <m/>
    <m/>
    <m/>
    <m/>
    <m/>
    <m/>
    <n v="583130088"/>
    <m/>
    <m/>
    <n v="3146135731"/>
    <s v="MUÑETON"/>
    <s v="DIAZ"/>
    <s v="MARIO"/>
    <s v="DE JESUS"/>
    <s v="Cédula"/>
    <n v="3524167"/>
    <s v="M"/>
    <n v="72"/>
    <s v="SI"/>
    <m/>
    <m/>
    <m/>
    <m/>
    <m/>
    <m/>
    <s v="NO"/>
    <m/>
    <s v="NO"/>
    <m/>
    <m/>
    <m/>
    <s v="PROPIA, LA ESTÁN PAGANDO"/>
    <m/>
    <s v="CERTIFICADO DE COMPRAVENTA"/>
    <m/>
    <m/>
    <m/>
    <m/>
    <m/>
    <s v="SI"/>
    <m/>
    <s v="NO"/>
    <m/>
    <s v="SI"/>
    <m/>
    <s v="INODORO CONECTADO A ALCANTARILLADO"/>
    <s v="BLOQUE, LADRILLO, PIEDRA"/>
    <s v="TEJA DE BARRO, ZINC, ETERNIT (ASBESTO)"/>
    <s v="CEMENTO, GRAVILLA"/>
    <s v="SI"/>
    <s v="NO"/>
    <s v="SI"/>
    <s v="SI"/>
    <s v="NO"/>
    <s v="SI"/>
    <s v="SI"/>
    <s v="SI"/>
    <s v="SI"/>
    <s v="SI"/>
    <s v="SI"/>
    <s v="SI"/>
    <s v="NO"/>
    <s v="NO"/>
    <s v="SI"/>
    <s v="NO"/>
    <s v="SI"/>
    <s v="SI"/>
    <s v="INODORO CON TANQUE"/>
    <s v="*  NO TIENE RECIBO"/>
    <m/>
    <m/>
    <m/>
    <m/>
    <s v="NORMAL - BUENA"/>
    <s v="TIENE AGUA LAS 24 HORAS"/>
    <s v="SI"/>
    <s v="NO"/>
    <s v="NO"/>
    <s v="PVC"/>
    <s v="SI"/>
    <s v="SI"/>
    <s v="NO"/>
    <s v="SI"/>
    <s v="SI"/>
    <s v="OBRA BLANCA"/>
    <s v="NUEVO MILENIOPEATONAL583130088"/>
    <s v="OK"/>
    <s v="SI"/>
    <n v="1"/>
    <n v="2"/>
    <n v="3"/>
    <s v=""/>
    <s v=""/>
    <n v="6"/>
    <n v="7"/>
    <s v=""/>
    <s v=""/>
    <s v=""/>
    <s v=""/>
    <n v="3"/>
    <n v="1465525.3448879998"/>
    <n v="1465525.3448879998"/>
    <s v=""/>
    <s v=""/>
    <n v="19"/>
    <s v=""/>
    <n v="254645.13204"/>
    <s v="SI"/>
    <n v="254645.13204"/>
    <x v="45"/>
    <x v="1"/>
  </r>
  <r>
    <d v="2017-08-24T00:00:00"/>
    <s v="ANTIOQUIA"/>
    <s v="Puerto Berrío"/>
    <n v="579"/>
    <n v="1039699422"/>
    <n v="314645911"/>
    <n v="141"/>
    <x v="2"/>
    <s v="PEATONAL"/>
    <m/>
    <m/>
    <m/>
    <m/>
    <m/>
    <m/>
    <m/>
    <m/>
    <n v="220548690070"/>
    <m/>
    <m/>
    <n v="3146459111"/>
    <s v="BEDOLLA"/>
    <s v="AGUDELO"/>
    <s v="JAVIER"/>
    <s v="DE JESUS"/>
    <s v="Cédula"/>
    <n v="3586991"/>
    <s v="M"/>
    <n v="69"/>
    <s v="NO"/>
    <s v="GARCIA"/>
    <s v="DUQUE"/>
    <s v="MARINA"/>
    <s v="DEL SOCORRO"/>
    <s v="Cédula"/>
    <n v="2207625"/>
    <s v="NO"/>
    <m/>
    <s v="SI"/>
    <n v="5"/>
    <n v="2"/>
    <n v="1"/>
    <s v="PROPIA, LA ESTÁN PAGANDO"/>
    <m/>
    <s v="CERTIFICADO DE COMPRAVENTA"/>
    <m/>
    <m/>
    <m/>
    <m/>
    <m/>
    <s v="SI"/>
    <n v="17614"/>
    <s v="SI"/>
    <n v="12695"/>
    <s v="SI"/>
    <n v="8366"/>
    <s v="INODORO CONECTADO A ALCANTARILLADO"/>
    <s v="BLOQUE, LADRILLO, PIEDRA"/>
    <s v="TEJA DE BARRO, ZINC, ETERNIT (ASBESTO)"/>
    <s v="CEMENTO, GRAVILLA"/>
    <s v="SI"/>
    <s v="SI"/>
    <s v="SI"/>
    <s v="SI"/>
    <s v="SI"/>
    <s v="SI"/>
    <s v="SI"/>
    <s v="SI"/>
    <s v="SI"/>
    <s v="SI"/>
    <s v="SI"/>
    <s v="NO"/>
    <s v="SI"/>
    <s v="SI"/>
    <s v="NO"/>
    <s v="SI"/>
    <s v="SI"/>
    <s v="SI"/>
    <s v="INODORO CON TANQUE"/>
    <s v="* LAVAN LOS TRATES EN EL LAVDERO "/>
    <m/>
    <m/>
    <m/>
    <m/>
    <s v="NORMAL - BUENA"/>
    <s v="TIENE AGUA LAS 24 HORAS"/>
    <s v="SI"/>
    <s v="NO"/>
    <s v="NO"/>
    <s v="PVC"/>
    <s v="SI"/>
    <s v="NO"/>
    <s v="NO"/>
    <s v="SI"/>
    <s v="SI"/>
    <s v="OBRA GRIS"/>
    <s v="NUEVO MILENIOPEATONAL220548690070"/>
    <s v="OK"/>
    <s v="SI"/>
    <n v="1"/>
    <s v=""/>
    <s v=""/>
    <n v="4"/>
    <n v="5"/>
    <n v="6"/>
    <n v="7"/>
    <s v=""/>
    <n v="9"/>
    <s v=""/>
    <s v=""/>
    <n v="3"/>
    <n v="4071098.9061179999"/>
    <n v="4071098.9061179999"/>
    <s v=""/>
    <s v=""/>
    <n v="0"/>
    <s v=""/>
    <n v="0"/>
    <s v="NO"/>
    <n v="0"/>
    <x v="13"/>
    <x v="1"/>
  </r>
  <r>
    <d v="2017-08-24T00:00:00"/>
    <s v="ANTIOQUIA"/>
    <s v="Puerto Berrío"/>
    <n v="579"/>
    <n v="1039699422"/>
    <n v="3143844838"/>
    <n v="142"/>
    <x v="2"/>
    <s v="PEATONAL"/>
    <m/>
    <m/>
    <m/>
    <m/>
    <m/>
    <m/>
    <m/>
    <m/>
    <n v="3015500"/>
    <m/>
    <m/>
    <n v="3148156586"/>
    <s v="ECHEVERRI"/>
    <m/>
    <s v="ARGELIA"/>
    <s v="DEL CARMEN"/>
    <s v="Cédula"/>
    <n v="21930313"/>
    <s v="F"/>
    <n v="77"/>
    <s v="NO"/>
    <s v="GOMEZ"/>
    <m/>
    <s v="FERNANDO"/>
    <s v="ANTONIO"/>
    <s v="Cédula"/>
    <n v="3525446"/>
    <s v="NO"/>
    <m/>
    <s v="SI"/>
    <n v="3"/>
    <m/>
    <m/>
    <s v="PROPIA, LA ESTÁN PAGANDO"/>
    <m/>
    <s v="CERTIFICADO DE COMPRAVENTA"/>
    <m/>
    <m/>
    <m/>
    <m/>
    <m/>
    <s v="SI"/>
    <m/>
    <s v="NO"/>
    <m/>
    <s v="SI"/>
    <m/>
    <s v="INODORO CONECTADO A ALCANTARILLADO"/>
    <s v="BLOQUE, LADRILLO, PIEDRA"/>
    <s v="TEJA DE BARRO, ZINC, ETERNIT (ASBESTO)"/>
    <s v="BALDOSA, VINILO, TABLETA O LADRILLO"/>
    <s v="SI"/>
    <s v="NO"/>
    <s v="SI"/>
    <s v="SI"/>
    <s v="SI"/>
    <s v="SI"/>
    <s v="SI"/>
    <s v="SI"/>
    <s v="SI"/>
    <s v="SI"/>
    <s v="SI"/>
    <s v="SI"/>
    <s v="SI"/>
    <s v="SI"/>
    <s v="SI"/>
    <s v="SI"/>
    <s v="SI"/>
    <s v="SI"/>
    <s v="INODORO CON TANQUE"/>
    <s v="*NO TIENE EL RECIBO DEL AGUA, TIENEN PUERTA LOS BAÑOS "/>
    <m/>
    <m/>
    <m/>
    <m/>
    <s v="NORMAL - BUENA"/>
    <s v="TIENE AGUA LAS 24 HORAS"/>
    <m/>
    <s v="SI"/>
    <s v="NO"/>
    <s v="PVC"/>
    <s v="SI"/>
    <s v="SI"/>
    <s v="SI"/>
    <s v="SI"/>
    <s v="SI"/>
    <s v="OBRA BLANCA"/>
    <s v="NUEVO MILENIOPEATONAL3015500"/>
    <s v="OK"/>
    <s v="SI"/>
    <s v=""/>
    <s v=""/>
    <s v=""/>
    <s v=""/>
    <s v=""/>
    <s v=" "/>
    <s v=""/>
    <s v=""/>
    <s v=""/>
    <s v=""/>
    <s v=""/>
    <n v="0"/>
    <n v="0"/>
    <n v="0"/>
    <s v=""/>
    <s v=""/>
    <s v=""/>
    <s v=""/>
    <n v="0"/>
    <s v="NO"/>
    <n v="0"/>
    <x v="0"/>
    <x v="0"/>
  </r>
  <r>
    <d v="2017-08-24T00:00:00"/>
    <s v="ANTIOQUIA"/>
    <s v="Puerto Berrío"/>
    <n v="579"/>
    <n v="10396999422"/>
    <n v="3143844838"/>
    <n v="143"/>
    <x v="2"/>
    <s v="PEATONAL"/>
    <m/>
    <m/>
    <m/>
    <m/>
    <m/>
    <m/>
    <m/>
    <m/>
    <n v="220583140020"/>
    <m/>
    <m/>
    <n v="3116371819"/>
    <s v="AVENDAÑO"/>
    <s v="HERNANDEZ"/>
    <s v="AURORA"/>
    <m/>
    <s v="Cédula"/>
    <n v="21932326"/>
    <s v="F"/>
    <n v="51"/>
    <s v="NO"/>
    <s v="SEPULVEDA"/>
    <m/>
    <s v="JORGE"/>
    <m/>
    <s v="Cédula"/>
    <n v="71186809"/>
    <s v="SI"/>
    <m/>
    <s v="NO"/>
    <n v="5"/>
    <n v="1"/>
    <m/>
    <s v="PROPIA, LA ESTÁN PAGANDO"/>
    <m/>
    <s v="NO TIENE"/>
    <m/>
    <m/>
    <m/>
    <m/>
    <m/>
    <s v="SI"/>
    <n v="21478"/>
    <s v="SI"/>
    <n v="15672"/>
    <s v="SI"/>
    <n v="8408"/>
    <s v="INODORO CONECTADO A ALCANTARILLADO"/>
    <s v="MADERA BURDA, TABLA, TABLÓN"/>
    <s v="TEJA DE BARRO, ZINC, ETERNIT (ASBESTO)"/>
    <s v="CEMENTO, GRAVILLA"/>
    <s v="NO"/>
    <s v="SI"/>
    <s v="SI"/>
    <s v="SI"/>
    <s v="SI"/>
    <s v="SI"/>
    <s v="SI"/>
    <s v="SI"/>
    <s v="SI"/>
    <s v="NO"/>
    <s v="NO"/>
    <s v="SI"/>
    <s v="SI"/>
    <s v="SI"/>
    <s v="NO"/>
    <s v="NO"/>
    <s v="SI"/>
    <s v="SI"/>
    <s v="INODORO CON TANQUE"/>
    <s v="* NO ENCUENTRA FOLIO, BAÑOS SIN PUERTAS Y AUN COSTADO E TABLA"/>
    <m/>
    <m/>
    <m/>
    <m/>
    <s v="NORMAL - BUENA"/>
    <s v="TIENE AGUA LAS 24 HORAS"/>
    <s v="SI"/>
    <s v="NO"/>
    <s v="NO"/>
    <s v="PVC"/>
    <s v="SI"/>
    <s v="NO"/>
    <s v="NO"/>
    <s v="SI"/>
    <s v="SI"/>
    <s v="OBRA GRIS"/>
    <s v="NUEVO MILENIOPEATONAL220583140020"/>
    <s v="OK"/>
    <s v="SI"/>
    <n v="1"/>
    <s v=""/>
    <s v=""/>
    <n v="4"/>
    <s v=""/>
    <n v="6"/>
    <s v=""/>
    <s v=""/>
    <n v="9"/>
    <s v=""/>
    <s v=""/>
    <n v="2"/>
    <n v="3154717.032714"/>
    <n v="3154717.032714"/>
    <s v=""/>
    <s v=""/>
    <n v="0"/>
    <s v=""/>
    <n v="0"/>
    <s v="NO"/>
    <n v="0"/>
    <x v="1"/>
    <x v="1"/>
  </r>
  <r>
    <d v="2017-08-24T00:00:00"/>
    <s v="ANTIOQUIA"/>
    <s v="Puerto Berrío"/>
    <n v="579"/>
    <n v="43654191"/>
    <n v="3122373072"/>
    <n v="144"/>
    <x v="0"/>
    <s v="PEATONAL"/>
    <s v="CARRERA 15 #52.30"/>
    <m/>
    <m/>
    <s v="B"/>
    <m/>
    <m/>
    <m/>
    <m/>
    <m/>
    <m/>
    <m/>
    <n v="3133449334"/>
    <s v="ESCALANTE"/>
    <m/>
    <s v="BEATRIS"/>
    <m/>
    <s v="Cédula"/>
    <n v="43650615"/>
    <s v="F"/>
    <n v="50"/>
    <s v="SI"/>
    <m/>
    <m/>
    <m/>
    <m/>
    <m/>
    <m/>
    <s v="SI"/>
    <n v="927954"/>
    <s v="NO"/>
    <n v="2"/>
    <n v="1"/>
    <m/>
    <s v="PROPIA, LA ESTÁN PAGANDO"/>
    <m/>
    <s v="CERTIFICADO DE COMPRAVENTA"/>
    <m/>
    <m/>
    <m/>
    <m/>
    <m/>
    <s v="SI"/>
    <n v="10106"/>
    <s v="SI"/>
    <n v="6913"/>
    <s v="SI"/>
    <n v="8366"/>
    <s v="INODORO CONECTADO A ALCANTARILLADO"/>
    <s v="MADERA BURDA, TABLA, TABLÓN"/>
    <s v="TEJA DE BARRO, ZINC, ETERNIT (ASBESTO)"/>
    <s v="CEMENTO, GRAVILLA"/>
    <s v="SI"/>
    <s v="NO"/>
    <s v="SI"/>
    <s v="SI"/>
    <s v="SI"/>
    <s v="SI"/>
    <s v="SI"/>
    <s v="SI"/>
    <s v="SI"/>
    <s v="NO"/>
    <s v="NO"/>
    <s v="NO"/>
    <s v="SI"/>
    <s v="SI"/>
    <s v="NO"/>
    <s v="NO"/>
    <s v="NO"/>
    <s v="SI"/>
    <s v="INODORO CON TANQUE"/>
    <s v="* BAÑO SIN PUERTA, NO TIENE LAVADERO"/>
    <m/>
    <m/>
    <m/>
    <m/>
    <s v="NORMAL - BUENA"/>
    <s v="TIENE AGUA LAS 24 HORAS"/>
    <s v="SI"/>
    <s v="NO"/>
    <s v="NO"/>
    <s v="PVC"/>
    <s v="SI"/>
    <s v="NO"/>
    <s v="NO"/>
    <s v="NO"/>
    <s v="SI"/>
    <s v="OBRA GRIS"/>
    <s v="OASIS PEATONALCARRERA 15 #52.30B"/>
    <s v="OK"/>
    <s v="SI"/>
    <n v="1"/>
    <s v=""/>
    <s v=""/>
    <n v="4"/>
    <n v="5"/>
    <n v="6"/>
    <n v="7"/>
    <s v=""/>
    <n v="9"/>
    <s v=""/>
    <s v=""/>
    <n v="3"/>
    <n v="4071098.9061179999"/>
    <n v="4071098.9061179999"/>
    <s v=""/>
    <s v=""/>
    <n v="0"/>
    <s v=""/>
    <n v="0"/>
    <s v="NO"/>
    <n v="0"/>
    <x v="13"/>
    <x v="1"/>
  </r>
  <r>
    <d v="2017-08-24T00:00:00"/>
    <s v="ANTIOQUIA"/>
    <s v="Puerto Berrío"/>
    <n v="579"/>
    <n v="43654191"/>
    <n v="3122373072"/>
    <n v="145"/>
    <x v="0"/>
    <s v="PEATONAL"/>
    <m/>
    <m/>
    <m/>
    <m/>
    <m/>
    <m/>
    <m/>
    <m/>
    <n v="591"/>
    <m/>
    <m/>
    <n v="3148158161"/>
    <s v="NISPERUZA"/>
    <s v="MONTALVO"/>
    <s v="ALDEMAR"/>
    <s v="DEL CRSITO"/>
    <s v="Cédula"/>
    <m/>
    <s v="M"/>
    <n v="45"/>
    <s v="SI"/>
    <s v="ESTRADA"/>
    <s v="VARGAS"/>
    <s v="LUZ"/>
    <s v="MARY"/>
    <s v="Cédula"/>
    <n v="1039678234"/>
    <s v="NO"/>
    <m/>
    <s v="NO"/>
    <n v="3"/>
    <n v="1"/>
    <m/>
    <s v="PROPIA, LA ESTÁN PAGANDO"/>
    <m/>
    <s v="CERTIFICADO DE COMPRAVENTA"/>
    <m/>
    <m/>
    <m/>
    <m/>
    <m/>
    <s v="SI"/>
    <n v="11604"/>
    <s v="SI"/>
    <n v="8067"/>
    <s v="SI"/>
    <n v="8366"/>
    <s v="INODORO CONECTADO A ALCANTARILLADO"/>
    <s v="MADERA BURDA, TABLA, TABLÓN"/>
    <s v="TEJA DE BARRO, ZINC, ETERNIT (ASBESTO)"/>
    <s v="CEMENTO, GRAVILLA"/>
    <s v="NO"/>
    <s v="SI"/>
    <s v="SI"/>
    <s v="SI"/>
    <s v="SI"/>
    <s v="SI"/>
    <s v="SI"/>
    <s v="SI"/>
    <s v="SI"/>
    <s v="SI"/>
    <s v="NO"/>
    <s v="NO"/>
    <s v="SI"/>
    <s v="SI"/>
    <s v="SI"/>
    <s v="NO"/>
    <s v="NO"/>
    <s v="SI"/>
    <s v="INODORO CON TANQUE"/>
    <s v="* EL SANITARIO SE SALE EL AGUA, EL BAÑO NO POSEE PUERTA, LA DUCHA ES DE TUBO"/>
    <m/>
    <m/>
    <m/>
    <m/>
    <s v="NORMAL - BUENA"/>
    <s v="TIENE AGUA LAS 24 HORAS"/>
    <s v="SI"/>
    <s v="SI"/>
    <s v="SI"/>
    <s v="PVC"/>
    <s v="SI"/>
    <s v="SI"/>
    <s v="NO"/>
    <s v="SI"/>
    <s v="SI"/>
    <s v="OBRA GRIS"/>
    <s v="OASIS PEATONAL591"/>
    <s v="OK"/>
    <s v="SI"/>
    <n v="1"/>
    <s v=""/>
    <s v=""/>
    <s v=""/>
    <n v="5"/>
    <n v="6"/>
    <s v=""/>
    <s v=""/>
    <n v="9"/>
    <s v=""/>
    <s v=""/>
    <n v="2"/>
    <n v="3069314.919342"/>
    <n v="3069314.919342"/>
    <s v=""/>
    <s v=""/>
    <n v="0"/>
    <s v=""/>
    <n v="0"/>
    <s v="NO"/>
    <n v="0"/>
    <x v="6"/>
    <x v="1"/>
  </r>
  <r>
    <d v="2017-08-24T00:00:00"/>
    <s v="ANTIOQUIA"/>
    <s v="Puerto Berrío"/>
    <n v="579"/>
    <n v="43654191"/>
    <n v="3122373072"/>
    <n v="146"/>
    <x v="0"/>
    <s v="PEATONAL"/>
    <m/>
    <m/>
    <m/>
    <m/>
    <m/>
    <m/>
    <m/>
    <m/>
    <n v="5937"/>
    <m/>
    <m/>
    <n v="3216786577"/>
    <s v="VALENCIA"/>
    <s v="CASTAÑEDA"/>
    <s v="EFREN"/>
    <s v="DE JESUS"/>
    <s v="Cédula"/>
    <n v="71189170"/>
    <s v="M"/>
    <n v="44"/>
    <s v="SI"/>
    <s v="URIBE"/>
    <s v="LONDOÑO"/>
    <s v="ANA"/>
    <s v="ISABEL"/>
    <s v="Cédula"/>
    <n v="43651726"/>
    <s v="SI"/>
    <n v="34647726"/>
    <s v="NO"/>
    <n v="7"/>
    <n v="4"/>
    <m/>
    <s v="PROPIA, LA ESTÁN PAGANDO"/>
    <m/>
    <s v="CERTIFICADO DE COMPRAVENTA"/>
    <m/>
    <m/>
    <m/>
    <m/>
    <m/>
    <s v="SI"/>
    <m/>
    <s v="SI"/>
    <m/>
    <s v="SI"/>
    <m/>
    <s v="INODORO CONECTADO A ALCANTARILLADO"/>
    <m/>
    <s v="TEJA DE BARRO, ZINC, ETERNIT (ASBESTO)"/>
    <s v="CEMENTO, GRAVILLA"/>
    <s v="NO"/>
    <s v="NO"/>
    <s v="SI"/>
    <s v="SI"/>
    <s v="SI"/>
    <s v="SI"/>
    <s v="SI"/>
    <s v="SI"/>
    <s v="NO"/>
    <s v="NO"/>
    <s v="NO"/>
    <s v="NO"/>
    <s v="SI"/>
    <s v="SI"/>
    <s v="SI"/>
    <s v="SI"/>
    <s v="NO"/>
    <s v="SI"/>
    <s v="INODORO SIN TANQUE"/>
    <s v="* EL BAÑO NO CUENTA CON PUERTA, LOS VECINOS LE VENDEN EL AGUA"/>
    <s v="RECIBE VECINOS"/>
    <s v="NO TIENE - NO APLICA"/>
    <m/>
    <m/>
    <s v="NO LE LLEGA AGUA - SERVICIO SUSPENDIDO"/>
    <s v="NO LE LLEGA AGUA"/>
    <s v="SI"/>
    <s v="NO"/>
    <s v="NO"/>
    <s v="PVC"/>
    <s v="NO"/>
    <s v="NO"/>
    <s v="NO"/>
    <s v="NO"/>
    <s v="SI"/>
    <s v="NO TIENE - NO APLICA"/>
    <s v="OASIS PEATONAL5937"/>
    <s v="OK"/>
    <s v="SI"/>
    <n v="1"/>
    <s v=""/>
    <n v="3"/>
    <n v="4"/>
    <n v="5"/>
    <n v="6"/>
    <n v="7"/>
    <n v="8"/>
    <s v=""/>
    <s v=""/>
    <s v=""/>
    <n v="4"/>
    <n v="6936878.4473879999"/>
    <n v="6099266.2918499997"/>
    <s v=""/>
    <s v=""/>
    <n v="0"/>
    <s v=""/>
    <n v="0"/>
    <s v="NO"/>
    <n v="0"/>
    <x v="11"/>
    <x v="1"/>
  </r>
  <r>
    <d v="2017-08-24T00:00:00"/>
    <s v="ANTIOQUIA"/>
    <s v="Puerto Berrío"/>
    <n v="579"/>
    <n v="43654191"/>
    <n v="3122373072"/>
    <n v="147"/>
    <x v="0"/>
    <s v="PEATONAL"/>
    <m/>
    <m/>
    <m/>
    <m/>
    <m/>
    <m/>
    <m/>
    <m/>
    <n v="58809"/>
    <m/>
    <m/>
    <n v="3128294526"/>
    <s v="USUAGA"/>
    <s v="GOMEZ"/>
    <s v="ARCELIO"/>
    <s v="DE JESUS"/>
    <s v="Cédula"/>
    <n v="1039699249"/>
    <s v="M"/>
    <n v="23"/>
    <s v="SI"/>
    <s v="BETANCUR"/>
    <s v="ISAZA"/>
    <s v="MARIA"/>
    <s v="CAMILA"/>
    <s v="Cédula"/>
    <n v="1001738320"/>
    <s v="SI"/>
    <n v="1683822"/>
    <s v="NO"/>
    <n v="2"/>
    <m/>
    <m/>
    <s v="PROPIA, LA ESTÁN PAGANDO"/>
    <m/>
    <s v="CERTIFICADO DE COMPRAVENTA"/>
    <m/>
    <m/>
    <m/>
    <m/>
    <m/>
    <s v="SI"/>
    <n v="16901"/>
    <s v="SI"/>
    <n v="12145"/>
    <s v="SI"/>
    <n v="8405"/>
    <s v="INODORO CONECTADO A ALCANTARILLADO"/>
    <s v="MADERA BURDA, TABLA, TABLÓN"/>
    <s v="TEJA DE BARRO, ZINC, ETERNIT (ASBESTO)"/>
    <s v="CEMENTO, GRAVILLA"/>
    <s v="SI"/>
    <s v="SI"/>
    <s v="SI"/>
    <s v="SI"/>
    <s v="SI"/>
    <s v="SI"/>
    <s v="SI"/>
    <s v="SI"/>
    <s v="SI"/>
    <s v="NO"/>
    <s v="NO"/>
    <s v="SI"/>
    <s v="SI"/>
    <s v="SI"/>
    <s v="NO"/>
    <s v="NO"/>
    <s v="SI"/>
    <s v="SI"/>
    <s v="INODORO SIN TANQUE"/>
    <s v="* LA DUCHA ES UN TUVO, EL SANITARIO NO CUENTA CON SU TANQUE NO OSEE UERTA, ENCUENTRA UA FUGA EN LA ARTE DE AFUERA"/>
    <m/>
    <m/>
    <m/>
    <m/>
    <s v="NORMAL - BUENA"/>
    <s v="TIENE AGUA LAS 24 HORAS"/>
    <s v="SI"/>
    <s v="SI"/>
    <s v="NO"/>
    <s v="PVC"/>
    <s v="SI"/>
    <s v="NO"/>
    <s v="NO"/>
    <s v="SI"/>
    <s v="SI"/>
    <s v="OTROS"/>
    <s v="OASIS PEATONAL58809"/>
    <s v="OK"/>
    <s v="SI"/>
    <n v="1"/>
    <s v=""/>
    <n v="3"/>
    <n v="4"/>
    <s v=""/>
    <n v="6"/>
    <n v="7"/>
    <n v="8"/>
    <s v=""/>
    <s v=""/>
    <s v=""/>
    <n v="3"/>
    <n v="6389026.4828519998"/>
    <n v="6099266.2918499997"/>
    <s v=""/>
    <s v=""/>
    <n v="0"/>
    <s v=""/>
    <n v="0"/>
    <s v="NO"/>
    <n v="0"/>
    <x v="11"/>
    <x v="1"/>
  </r>
  <r>
    <d v="2017-08-24T00:00:00"/>
    <s v="ANTIOQUIA"/>
    <s v="Puerto Berrío"/>
    <n v="579"/>
    <n v="43654191"/>
    <n v="3122373072"/>
    <n v="148"/>
    <x v="0"/>
    <s v="PEATONAL"/>
    <m/>
    <m/>
    <m/>
    <m/>
    <m/>
    <m/>
    <m/>
    <m/>
    <n v="5929"/>
    <m/>
    <m/>
    <n v="3193129304"/>
    <s v="RUIZ"/>
    <s v="GONZALES"/>
    <s v="DAMARIS"/>
    <s v="DEL SOCOROO"/>
    <s v="Cédula"/>
    <n v="29702990"/>
    <s v="F"/>
    <n v="46"/>
    <s v="SI"/>
    <m/>
    <m/>
    <m/>
    <m/>
    <m/>
    <m/>
    <s v="NO"/>
    <m/>
    <s v="NO"/>
    <n v="4"/>
    <n v="1"/>
    <m/>
    <s v="PROPIA, LA ESTÁN PAGANDO"/>
    <m/>
    <s v="CERTIFICADO DE COMPRAVENTA"/>
    <m/>
    <m/>
    <m/>
    <m/>
    <m/>
    <s v="SI"/>
    <n v="7814"/>
    <s v="SI"/>
    <n v="5154"/>
    <s v="SI"/>
    <n v="8324"/>
    <s v="INODORO CONECTADO A ALCANTARILLADO"/>
    <s v="MADERA BURDA, TABLA, TABLÓN"/>
    <s v="TEJA DE BARRO, ZINC, ETERNIT (ASBESTO)"/>
    <s v="CEMENTO, GRAVILLA"/>
    <s v="NO"/>
    <s v="NO"/>
    <s v="SI"/>
    <s v="SI"/>
    <s v="SI"/>
    <s v="SI"/>
    <s v="SI"/>
    <s v="SI"/>
    <s v="SI"/>
    <s v="NO"/>
    <s v="NO"/>
    <s v="NO"/>
    <s v="NO"/>
    <s v="NO"/>
    <s v="NO"/>
    <s v="NO"/>
    <s v="NO"/>
    <s v="NO"/>
    <s v="INODORO SIN TANQUE"/>
    <s v="*O CUENTA CO SANITARIO EN BUEN ESTADO, NO TIENE PUERTA, EL PISO EN MAL ESTADO, N O SE ENCUENTRA EN RED UNIDOS"/>
    <m/>
    <m/>
    <m/>
    <m/>
    <s v="NORMAL - BUENA"/>
    <s v="TIENE AGUA LAS 24 HORAS"/>
    <s v="SI"/>
    <s v="NO"/>
    <s v="NO"/>
    <s v="PVC"/>
    <s v="SI"/>
    <s v="NO"/>
    <s v="NO"/>
    <s v="NO"/>
    <s v="NO"/>
    <s v="OBRA NEGRA"/>
    <s v="OASIS PEATONAL5929"/>
    <s v="OK"/>
    <s v="SI"/>
    <n v="1"/>
    <n v="2"/>
    <n v="3"/>
    <n v="4"/>
    <n v="5"/>
    <n v="6"/>
    <n v="7"/>
    <s v=""/>
    <n v="9"/>
    <s v=""/>
    <s v=""/>
    <n v="5"/>
    <n v="4648840.4286540002"/>
    <n v="4648840.4286540002"/>
    <s v=""/>
    <s v=""/>
    <n v="0"/>
    <s v=""/>
    <n v="0"/>
    <s v="NO"/>
    <n v="0"/>
    <x v="12"/>
    <x v="1"/>
  </r>
  <r>
    <d v="2017-08-24T00:00:00"/>
    <s v="ANTIOQUIA"/>
    <s v="Puerto Berrío"/>
    <n v="579"/>
    <n v="43654191"/>
    <n v="3122373072"/>
    <n v="149"/>
    <x v="0"/>
    <s v="PEATONAL"/>
    <m/>
    <m/>
    <m/>
    <m/>
    <m/>
    <m/>
    <m/>
    <m/>
    <n v="5923"/>
    <m/>
    <m/>
    <n v="3117414652"/>
    <s v="ROJAS"/>
    <s v="JIMENEZ"/>
    <s v="NERY"/>
    <s v="MARIA"/>
    <s v="Cédula"/>
    <n v="373277041"/>
    <s v="F"/>
    <n v="45"/>
    <m/>
    <m/>
    <m/>
    <m/>
    <m/>
    <m/>
    <m/>
    <s v="NO"/>
    <m/>
    <s v="NO"/>
    <n v="5"/>
    <n v="2"/>
    <m/>
    <s v="PROPIA, LA ESTÁN PAGANDO"/>
    <m/>
    <s v="CERTIFICADO DE COMPRAVENTA"/>
    <m/>
    <m/>
    <m/>
    <m/>
    <m/>
    <s v="SI"/>
    <n v="26000"/>
    <s v="SI"/>
    <n v="31000"/>
    <s v="SI"/>
    <n v="16690"/>
    <s v="INODORO CONECTADO A ALCANTARILLADO"/>
    <s v="MADERA BURDA, TABLA, TABLÓN"/>
    <s v="TEJA DE BARRO, ZINC, ETERNIT (ASBESTO)"/>
    <s v="CEMENTO, GRAVILLA"/>
    <s v="SI"/>
    <s v="NO"/>
    <s v="SI"/>
    <s v="SI"/>
    <s v="SI"/>
    <s v="NO"/>
    <s v="SI"/>
    <s v="SI"/>
    <s v="SI"/>
    <s v="NO"/>
    <s v="NO"/>
    <s v="SI"/>
    <s v="SI"/>
    <s v="SI"/>
    <s v="NO"/>
    <s v="NO"/>
    <s v="SI"/>
    <s v="SI"/>
    <s v="INODORO CON TANQUE"/>
    <s v="* TAPA Y TAZA QUEBRADA POR UN LADO, LAVADERO SE ENCUETRA CON UNA FILTRACION, EL BAÑO NO POSEE PUERTA, NO TIENE ETCHO"/>
    <m/>
    <m/>
    <m/>
    <m/>
    <s v="NORMAL - BUENA"/>
    <s v="TIENE AGUA LAS 24 HORAS"/>
    <s v="SI"/>
    <s v="NO"/>
    <s v="NO"/>
    <s v="PVC"/>
    <s v="SI"/>
    <s v="NO"/>
    <s v="NO"/>
    <s v="SI"/>
    <s v="SI"/>
    <s v="OBRA GRIS"/>
    <s v="OASIS PEATONAL5923"/>
    <s v="OK"/>
    <s v="SI"/>
    <n v="1"/>
    <s v=""/>
    <s v=""/>
    <n v="4"/>
    <s v=""/>
    <n v="6"/>
    <s v=""/>
    <s v=""/>
    <n v="9"/>
    <s v=""/>
    <s v=""/>
    <n v="2"/>
    <n v="3154717.032714"/>
    <n v="3154717.032714"/>
    <s v=""/>
    <s v=""/>
    <n v="0"/>
    <n v="20"/>
    <n v="487557.07988400001"/>
    <s v="SI"/>
    <n v="487557.07988400001"/>
    <x v="34"/>
    <x v="1"/>
  </r>
  <r>
    <d v="2017-08-24T00:00:00"/>
    <s v="ANTIOQUIA"/>
    <s v="Puerto Berrío"/>
    <n v="579"/>
    <n v="43654191"/>
    <n v="3122373072"/>
    <n v="150"/>
    <x v="0"/>
    <s v="PEATONAL"/>
    <m/>
    <m/>
    <m/>
    <m/>
    <m/>
    <m/>
    <m/>
    <m/>
    <n v="5933"/>
    <m/>
    <m/>
    <m/>
    <s v="RENDON"/>
    <s v="CARDONA"/>
    <s v="RICARDO"/>
    <s v="LEON"/>
    <s v="Cédula"/>
    <m/>
    <s v="M"/>
    <n v="45"/>
    <m/>
    <s v="ESCALANTE"/>
    <m/>
    <s v="ROSA"/>
    <s v="LINA"/>
    <s v="Cédula"/>
    <n v="63357190"/>
    <s v="NO"/>
    <m/>
    <s v="NO"/>
    <n v="3"/>
    <m/>
    <m/>
    <s v="PROPIA, LA ESTÁN PAGANDO"/>
    <m/>
    <s v="CERTIFICADO DE COMPRAVENTA"/>
    <m/>
    <m/>
    <m/>
    <m/>
    <m/>
    <s v="SI"/>
    <n v="21710"/>
    <s v="SI"/>
    <n v="14980"/>
    <s v="SI"/>
    <n v="16732"/>
    <s v="INODORO CONECTADO A ALCANTARILLADO"/>
    <s v="MADERA BURDA, TABLA, TABLÓN"/>
    <s v="MADERA BURDA, TABLA, TABLÓN"/>
    <s v="CEMENTO, GRAVILLA"/>
    <s v="SI"/>
    <s v="SI"/>
    <s v="SI"/>
    <s v="SI"/>
    <s v="SI"/>
    <s v="SI"/>
    <s v="SI"/>
    <s v="SI"/>
    <s v="SI"/>
    <s v="SI"/>
    <s v="NO"/>
    <s v="SI"/>
    <s v="SI"/>
    <s v="SI"/>
    <s v="SI"/>
    <s v="NO"/>
    <s v="SI"/>
    <s v="SI"/>
    <s v="INODORO CON TANQUE"/>
    <s v="* EL BAÑO NO CUETA CON CORTINA, NO DA EL NUMERO DE CELULAR"/>
    <m/>
    <m/>
    <m/>
    <m/>
    <s v="NORMAL - BUENA"/>
    <s v="TIENE AGUA LAS 24 HORAS"/>
    <s v="SI"/>
    <s v="NO"/>
    <s v="NO"/>
    <s v="PVC"/>
    <s v="SI"/>
    <s v="SI"/>
    <s v="NO"/>
    <s v="SI"/>
    <s v="SI"/>
    <s v="OBRA GRIS"/>
    <s v="OASIS PEATONAL5933"/>
    <s v="OK"/>
    <s v="SI"/>
    <n v="1"/>
    <s v=""/>
    <s v=""/>
    <s v=""/>
    <s v=""/>
    <n v="6"/>
    <s v=""/>
    <s v=""/>
    <n v="9"/>
    <s v=""/>
    <s v=""/>
    <n v="1"/>
    <n v="2521462.954806"/>
    <n v="2521462.954806"/>
    <s v=""/>
    <s v=""/>
    <n v="0"/>
    <s v=""/>
    <n v="0"/>
    <s v="NO"/>
    <n v="0"/>
    <x v="8"/>
    <x v="1"/>
  </r>
  <r>
    <d v="2017-08-24T00:00:00"/>
    <s v="ANTIOQUIA"/>
    <s v="Puerto Berrío"/>
    <n v="579"/>
    <n v="43654191"/>
    <n v="3122373072"/>
    <n v="151"/>
    <x v="0"/>
    <s v="PEATONAL"/>
    <m/>
    <m/>
    <m/>
    <m/>
    <m/>
    <m/>
    <m/>
    <m/>
    <n v="5921"/>
    <m/>
    <m/>
    <n v="3118296306"/>
    <s v="JARAMILL"/>
    <m/>
    <s v="JORGE"/>
    <s v="ALBERTO"/>
    <s v="Cédula"/>
    <m/>
    <s v="M"/>
    <n v="36"/>
    <s v="SI"/>
    <s v="VALLEGO"/>
    <m/>
    <s v="DORA"/>
    <s v="LUZ"/>
    <s v="Cédula"/>
    <n v="43657409"/>
    <s v="SI"/>
    <n v="16840060"/>
    <s v="NO"/>
    <n v="4"/>
    <n v="1"/>
    <n v="1"/>
    <s v="PROPIA, LA ESTÁN PAGANDO"/>
    <m/>
    <s v="CERTIFICADO DE COMPRAVENTA"/>
    <m/>
    <m/>
    <m/>
    <m/>
    <m/>
    <s v="SI"/>
    <n v="8604"/>
    <s v="SI"/>
    <n v="5755"/>
    <s v="SI"/>
    <n v="8366"/>
    <s v="INODORO CONECTADO A ALCANTARILLADO"/>
    <s v="MADERA BURDA, TABLA, TABLÓN"/>
    <s v="TEJA DE BARRO, ZINC, ETERNIT (ASBESTO)"/>
    <s v="CEMENTO, GRAVILLA"/>
    <s v="NO"/>
    <s v="NO"/>
    <s v="SI"/>
    <s v="SI"/>
    <s v="SI"/>
    <s v="SI"/>
    <s v="SI"/>
    <s v="SI"/>
    <s v="SI"/>
    <s v="NO"/>
    <m/>
    <s v="SI"/>
    <s v="NO"/>
    <s v="SI"/>
    <s v="NO"/>
    <s v="NO"/>
    <s v="SI"/>
    <s v="NO"/>
    <s v="INODORO CON TANQUE"/>
    <s v="* EL BAÑO NO TIEE PUERTA, NO TIENE LAVAMANOS,NI LAVAPLATOS"/>
    <m/>
    <m/>
    <m/>
    <m/>
    <s v="NORMAL - BUENA"/>
    <s v="TIENE AGUA LAS 24 HORAS"/>
    <s v="SI"/>
    <s v="NO"/>
    <s v="NO"/>
    <s v="PVC"/>
    <s v="SI"/>
    <s v="NO"/>
    <s v="NO"/>
    <s v="SI"/>
    <s v="NO"/>
    <s v="OBRA GRIS"/>
    <s v="OASIS PEATONAL5921"/>
    <s v="OK"/>
    <s v="SI"/>
    <n v="1"/>
    <n v="2"/>
    <s v=""/>
    <n v="4"/>
    <s v=""/>
    <n v="6"/>
    <n v="7"/>
    <s v=""/>
    <n v="9"/>
    <s v=""/>
    <s v=""/>
    <n v="3"/>
    <n v="3717594.4085459998"/>
    <n v="3717594.4085459998"/>
    <s v=""/>
    <s v=""/>
    <n v="0"/>
    <s v=""/>
    <n v="0"/>
    <s v="NO"/>
    <n v="0"/>
    <x v="5"/>
    <x v="1"/>
  </r>
  <r>
    <d v="2017-08-24T00:00:00"/>
    <s v="ANTIOQUIA"/>
    <s v="Puerto Berrío"/>
    <n v="579"/>
    <n v="1039699422"/>
    <n v="3143844838"/>
    <n v="152"/>
    <x v="1"/>
    <s v="PEATONAL"/>
    <m/>
    <m/>
    <m/>
    <m/>
    <m/>
    <m/>
    <m/>
    <m/>
    <n v="3427700"/>
    <m/>
    <m/>
    <n v="8335998"/>
    <s v="GUZMAN"/>
    <m/>
    <s v="MARTA"/>
    <s v="ELVIA"/>
    <s v="Cédula"/>
    <n v="21930550"/>
    <s v="F"/>
    <n v="60"/>
    <s v="NO"/>
    <s v="SARABI"/>
    <s v="MELENDES"/>
    <s v="SAMUEL"/>
    <s v="ENRIQUE0"/>
    <s v="Cédula"/>
    <n v="15361410"/>
    <s v="NO"/>
    <m/>
    <s v="NO"/>
    <n v="4"/>
    <n v="1"/>
    <m/>
    <s v="PROPIA, LA ESTÁN PAGANDO"/>
    <m/>
    <s v="CERTIFICADO DE COMPRAVENTA"/>
    <m/>
    <m/>
    <m/>
    <m/>
    <m/>
    <s v="SI"/>
    <m/>
    <s v="SI"/>
    <m/>
    <s v="SI"/>
    <m/>
    <s v="INODORO CONECTADO A ALCANTARILLADO"/>
    <s v="BLOQUE, LADRILLO, PIEDRA"/>
    <s v="TEJA DE BARRO, ZINC, ETERNIT (ASBESTO)"/>
    <s v="CEMENTO, GRAVILLA"/>
    <s v="SI"/>
    <s v="SI"/>
    <s v="SI"/>
    <s v="SI"/>
    <s v="SI"/>
    <s v="SI"/>
    <s v="SI"/>
    <s v="SI"/>
    <s v="SI"/>
    <s v="SI"/>
    <s v="NO"/>
    <s v="SI"/>
    <s v="SI"/>
    <s v="SI"/>
    <s v="SI"/>
    <s v="NO"/>
    <s v="SI"/>
    <s v="SI"/>
    <s v="INODORO CON TANQUE"/>
    <s v="* NO PRESETO EL RECIBO. NO PRESENTA ESCRITURA"/>
    <m/>
    <m/>
    <m/>
    <m/>
    <s v="NORMAL - BUENA"/>
    <s v="TIENE AGUA LAS 24 HORAS"/>
    <s v="SI"/>
    <s v="NO"/>
    <s v="NO"/>
    <s v="PVC"/>
    <s v="SI"/>
    <s v="SI"/>
    <s v="NO"/>
    <s v="SI"/>
    <s v="SI"/>
    <s v="OBRA GRIS"/>
    <s v="SAN MARTIN PEATONAL3427700"/>
    <s v="OK"/>
    <s v="SI"/>
    <n v="1"/>
    <s v=""/>
    <s v=""/>
    <s v=""/>
    <s v=""/>
    <n v="6"/>
    <s v=""/>
    <s v=""/>
    <n v="9"/>
    <s v=""/>
    <s v=""/>
    <n v="1"/>
    <n v="2521462.954806"/>
    <n v="2521462.954806"/>
    <s v=""/>
    <s v=""/>
    <n v="0"/>
    <s v=""/>
    <n v="0"/>
    <s v="NO"/>
    <n v="0"/>
    <x v="8"/>
    <x v="1"/>
  </r>
  <r>
    <d v="2017-08-24T00:00:00"/>
    <s v="ANTIOQUIA"/>
    <s v="Puerto Berrío"/>
    <n v="579"/>
    <n v="1039699422"/>
    <n v="3218491742"/>
    <n v="153"/>
    <x v="2"/>
    <s v="PEATONAL"/>
    <m/>
    <m/>
    <m/>
    <m/>
    <m/>
    <m/>
    <m/>
    <m/>
    <n v="22058316008"/>
    <m/>
    <m/>
    <n v="3218491742"/>
    <s v="CHINCHILLA"/>
    <s v="HUERTAS"/>
    <s v="DORIS"/>
    <m/>
    <s v="Cédula"/>
    <n v="21930666"/>
    <s v="F"/>
    <n v="57"/>
    <s v="SI"/>
    <m/>
    <m/>
    <m/>
    <m/>
    <m/>
    <m/>
    <s v="SI"/>
    <n v="90812"/>
    <s v="NO"/>
    <n v="4"/>
    <n v="1"/>
    <m/>
    <s v="PROPIA, LA ESTÁN PAGANDO"/>
    <m/>
    <s v="CERTIFICADO DE COMPRAVENTA"/>
    <m/>
    <m/>
    <m/>
    <m/>
    <m/>
    <s v="SI"/>
    <n v="18197"/>
    <s v="SI"/>
    <n v="13079"/>
    <s v="SI"/>
    <n v="8366"/>
    <s v="INODORO CONECTADO A ALCANTARILLADO"/>
    <s v="MADERA BURDA, TABLA, TABLÓN"/>
    <s v="TEJA DE BARRO, ZINC, ETERNIT (ASBESTO)"/>
    <s v="CEMENTO, GRAVILLA"/>
    <s v="SI"/>
    <s v="SI"/>
    <s v="SI"/>
    <s v="SI"/>
    <s v="SI"/>
    <s v="SI"/>
    <s v="SI"/>
    <s v="SI"/>
    <s v="NO"/>
    <s v="SI"/>
    <s v="NO"/>
    <s v="SI"/>
    <s v="SI"/>
    <s v="NO"/>
    <s v="SI"/>
    <s v="NO"/>
    <s v="SI"/>
    <s v="SI"/>
    <s v="INODORO SIN TANQUE"/>
    <s v="* BAÑO SI UERTA,INODORO SIN TANQUE, TIEE ALCANTARRILLADO ITERNO, PERO NO ACUEDUCTO"/>
    <m/>
    <m/>
    <m/>
    <m/>
    <s v="NORMAL - BUENA"/>
    <s v="TIENE AGUA LAS 24 HORAS"/>
    <s v="NO SABE"/>
    <s v="NO"/>
    <s v="NO"/>
    <s v="PVC"/>
    <s v="NO"/>
    <s v="SI"/>
    <s v="NO"/>
    <s v="SI"/>
    <s v="SI"/>
    <s v="OTROS"/>
    <s v="NUEVO MILENIOPEATONAL22058316008"/>
    <s v="OK"/>
    <s v="SI"/>
    <n v="1"/>
    <s v=""/>
    <n v="3"/>
    <s v=""/>
    <s v=""/>
    <n v="6"/>
    <n v="7"/>
    <n v="8"/>
    <s v=""/>
    <s v=""/>
    <s v=""/>
    <n v="2"/>
    <n v="5755772.4049439998"/>
    <n v="5755772.4049439998"/>
    <s v=""/>
    <s v=""/>
    <n v="0"/>
    <s v=""/>
    <n v="0"/>
    <s v="NO"/>
    <n v="0"/>
    <x v="46"/>
    <x v="1"/>
  </r>
  <r>
    <d v="2017-08-24T00:00:00"/>
    <s v="ANTIOQUIA"/>
    <s v="Puerto Berrío"/>
    <n v="579"/>
    <n v="1039699422"/>
    <n v="3143844838"/>
    <n v="154"/>
    <x v="2"/>
    <s v="PEATONAL"/>
    <m/>
    <m/>
    <m/>
    <m/>
    <m/>
    <m/>
    <m/>
    <m/>
    <n v="2205830044"/>
    <m/>
    <m/>
    <n v="3503281490"/>
    <s v="TABORDA"/>
    <s v="AGUDELO"/>
    <s v="LUZ"/>
    <s v="NOIELA"/>
    <s v="Cédula"/>
    <n v="1039702413"/>
    <s v="F"/>
    <n v="21"/>
    <s v="NO"/>
    <m/>
    <m/>
    <m/>
    <m/>
    <m/>
    <m/>
    <m/>
    <m/>
    <m/>
    <m/>
    <m/>
    <m/>
    <s v="PROPIA, LA ESTÁN PAGANDO"/>
    <m/>
    <s v="CERTIFICADO DE COMPRAVENTA"/>
    <m/>
    <m/>
    <m/>
    <m/>
    <m/>
    <s v="SI"/>
    <n v="6796"/>
    <s v="SI"/>
    <n v="3785"/>
    <s v="SI"/>
    <n v="8324"/>
    <s v="INODORO CONECTADO A ALCANTARILLADO"/>
    <s v="MADERA BURDA, TABLA, TABLÓN"/>
    <s v="TEJA DE BARRO, ZINC, ETERNIT (ASBESTO)"/>
    <s v="CEMENTO, GRAVILLA"/>
    <s v="NO"/>
    <s v="SI"/>
    <s v="SI"/>
    <s v="SI"/>
    <s v="SI"/>
    <s v="SI"/>
    <s v="SI"/>
    <s v="SI"/>
    <s v="NO"/>
    <s v="NO"/>
    <s v="NO"/>
    <s v="NO"/>
    <s v="SI"/>
    <s v="NO"/>
    <s v="NO"/>
    <s v="NO"/>
    <s v="NO"/>
    <s v="SI"/>
    <s v="INODORO SIN TANQUE"/>
    <s v="* INODORO TIEE ALCANTARRILLADO PERO O ACUEDUCTO, TIEE DE LAVADERO UNA PLACA EN CONCRETO"/>
    <m/>
    <m/>
    <m/>
    <m/>
    <s v="NORMAL - BUENA"/>
    <s v="TIENE AGUA LAS 24 HORAS"/>
    <s v="SI"/>
    <s v="NO"/>
    <s v="NO"/>
    <s v="PVC"/>
    <s v="NO"/>
    <s v="NO"/>
    <s v="NO"/>
    <s v="NO"/>
    <s v="SI"/>
    <s v="OBRA NEGRA"/>
    <s v="NUEVO MILENIOPEATONAL2205830044"/>
    <s v="OK"/>
    <s v="SI"/>
    <n v="1"/>
    <s v=""/>
    <n v="3"/>
    <n v="4"/>
    <n v="5"/>
    <n v="6"/>
    <n v="7"/>
    <s v=""/>
    <n v="9"/>
    <s v=""/>
    <s v=""/>
    <n v="4"/>
    <n v="4454492.9616899993"/>
    <n v="4454492.9616899993"/>
    <s v=""/>
    <s v=""/>
    <n v="0"/>
    <s v=""/>
    <n v="0"/>
    <s v="NO"/>
    <n v="0"/>
    <x v="10"/>
    <x v="1"/>
  </r>
  <r>
    <d v="2017-08-24T00:00:00"/>
    <s v="ANTIOQUIA"/>
    <s v="Puerto Berrío"/>
    <n v="579"/>
    <n v="1039699422"/>
    <n v="3148444838"/>
    <n v="155"/>
    <x v="1"/>
    <s v="PEATONAL"/>
    <m/>
    <m/>
    <m/>
    <m/>
    <m/>
    <m/>
    <m/>
    <m/>
    <n v="2204551500000"/>
    <m/>
    <m/>
    <n v="3207302973"/>
    <s v="DAZA"/>
    <s v="ANGARITA"/>
    <s v="FLORA"/>
    <s v="MARIA"/>
    <s v="Cédula"/>
    <n v="21927585"/>
    <s v="F"/>
    <s v="S"/>
    <m/>
    <m/>
    <m/>
    <m/>
    <m/>
    <m/>
    <m/>
    <s v="SI"/>
    <n v="1684236"/>
    <s v="NO"/>
    <n v="6"/>
    <n v="2"/>
    <m/>
    <s v="PROPIA, LA ESTÁN PAGANDO"/>
    <m/>
    <s v="CERTIFICADO DE COMPRAVENTA"/>
    <m/>
    <m/>
    <m/>
    <m/>
    <m/>
    <s v="SI"/>
    <n v="20213"/>
    <s v="SI"/>
    <n v="14701"/>
    <s v="SI"/>
    <n v="8366"/>
    <s v="INODORO CONECTADO A ALCANTARILLADO"/>
    <s v="BLOQUE, LADRILLO, PIEDRA"/>
    <s v="TEJA DE BARRO, ZINC, ETERNIT (ASBESTO)"/>
    <s v="TIERRA, ARENA"/>
    <s v="SI"/>
    <s v="SI"/>
    <s v="SI"/>
    <s v="SI"/>
    <s v="SI"/>
    <s v="SI"/>
    <s v="SI"/>
    <s v="SI"/>
    <s v="SI"/>
    <s v="SI"/>
    <s v="NO"/>
    <s v="SI"/>
    <s v="SI"/>
    <s v="SI"/>
    <s v="SI"/>
    <s v="NO"/>
    <s v="SI"/>
    <s v="SI"/>
    <s v="INODORO CON TANQUE"/>
    <s v="* NO TIENE LAVAMANOS, INODORO SIN TANQUE, EL BAÑO NO TIENE PUERTA "/>
    <m/>
    <m/>
    <m/>
    <m/>
    <s v="NORMAL - BUENA"/>
    <s v="TIENE AGUA LAS 24 HORAS"/>
    <s v="SI"/>
    <s v="NO"/>
    <s v="NO"/>
    <s v="PVC"/>
    <s v="SI"/>
    <s v="SI"/>
    <s v="NO"/>
    <s v="SI"/>
    <s v="SI"/>
    <s v="OBRA BLANCA"/>
    <s v="SAN MARTIN PEATONAL2204551500000"/>
    <s v="OK"/>
    <s v="SI"/>
    <n v="1"/>
    <s v=""/>
    <s v=""/>
    <s v=""/>
    <s v=""/>
    <n v="6"/>
    <s v=""/>
    <s v=""/>
    <s v=""/>
    <s v=""/>
    <s v=""/>
    <n v="1"/>
    <n v="519253.91348400002"/>
    <n v="519253.91348400002"/>
    <s v=""/>
    <s v=""/>
    <n v="0"/>
    <s v=""/>
    <n v="0"/>
    <s v="NO"/>
    <n v="0"/>
    <x v="24"/>
    <x v="1"/>
  </r>
  <r>
    <d v="2017-08-24T00:00:00"/>
    <s v="ANTIOQUIA"/>
    <s v="Puerto Berrío"/>
    <n v="579"/>
    <n v="1039699422"/>
    <n v="3143844838"/>
    <n v="156"/>
    <x v="1"/>
    <s v="PEATONAL"/>
    <m/>
    <m/>
    <m/>
    <m/>
    <m/>
    <m/>
    <m/>
    <m/>
    <n v="4939"/>
    <m/>
    <m/>
    <n v="3216053561"/>
    <s v="HERNANDEZ"/>
    <s v="JIMENEZ"/>
    <s v="DIANA"/>
    <s v="MARIA"/>
    <s v="Cédula"/>
    <n v="43656337"/>
    <s v="F"/>
    <n v="34"/>
    <s v="NO"/>
    <s v="BETANCUR"/>
    <s v="CADAVID"/>
    <s v="GERARDO"/>
    <m/>
    <s v="Cédula"/>
    <n v="717155806"/>
    <s v="NO"/>
    <m/>
    <s v="NO"/>
    <n v="4"/>
    <n v="2"/>
    <m/>
    <s v="EN ARRIENDO O SUBARRIENDO"/>
    <m/>
    <m/>
    <m/>
    <s v="DE PALABRA"/>
    <m/>
    <m/>
    <n v="200000"/>
    <s v="SI"/>
    <m/>
    <s v="SI"/>
    <m/>
    <s v="SI"/>
    <m/>
    <s v="INODORO CONECTADO A ALCANTARILLADO"/>
    <s v="BLOQUE, LADRILLO, PIEDRA"/>
    <s v="TEJA DE BARRO, ZINC, ETERNIT (ASBESTO)"/>
    <s v="CEMENTO, GRAVILLA"/>
    <s v="SI"/>
    <s v="SI"/>
    <s v="SI"/>
    <s v="SI"/>
    <s v="SI"/>
    <s v="SI"/>
    <s v="SI"/>
    <s v="SI"/>
    <s v="SI"/>
    <s v="SI"/>
    <s v="SI"/>
    <s v="SI"/>
    <s v="SI"/>
    <s v="SI"/>
    <s v="SI"/>
    <s v="SI"/>
    <s v="SI"/>
    <s v="SI"/>
    <s v="INODORO CON TANQUE"/>
    <s v="*NO TIENE RECIBO"/>
    <m/>
    <m/>
    <m/>
    <m/>
    <s v="NORMAL - BUENA"/>
    <s v="TIENE AGUA LAS 24 HORAS"/>
    <s v="NO SABE"/>
    <s v="NO"/>
    <s v="NO"/>
    <s v="PVC"/>
    <s v="SI"/>
    <s v="SI"/>
    <s v="SI"/>
    <s v="SI"/>
    <s v="SI"/>
    <s v="OBRA GRIS"/>
    <s v="SAN MARTIN PEATONAL4939"/>
    <s v="OK"/>
    <s v="SI"/>
    <s v=""/>
    <s v=""/>
    <s v=""/>
    <s v=""/>
    <s v=""/>
    <s v=" "/>
    <s v=""/>
    <s v=""/>
    <s v=""/>
    <s v=""/>
    <s v=""/>
    <n v="0"/>
    <n v="0"/>
    <n v="0"/>
    <s v=""/>
    <s v=""/>
    <s v=""/>
    <s v=""/>
    <n v="0"/>
    <s v="NO"/>
    <n v="0"/>
    <x v="0"/>
    <x v="0"/>
  </r>
  <r>
    <d v="2017-08-24T00:00:00"/>
    <s v="ANTIOQUIA"/>
    <s v="Puerto Berrío"/>
    <n v="579"/>
    <n v="1039699422"/>
    <n v="3148444838"/>
    <n v="157"/>
    <x v="1"/>
    <s v="PEATONAL"/>
    <m/>
    <m/>
    <m/>
    <m/>
    <m/>
    <m/>
    <m/>
    <m/>
    <n v="4045"/>
    <m/>
    <m/>
    <n v="3134877545"/>
    <s v="PATIÑO"/>
    <s v="CARMONA"/>
    <s v="JOSE"/>
    <s v="LEONEL"/>
    <s v="Cédula"/>
    <n v="71187010"/>
    <s v="M"/>
    <n v="47"/>
    <s v="SI"/>
    <m/>
    <m/>
    <m/>
    <m/>
    <m/>
    <m/>
    <s v="NO"/>
    <m/>
    <s v="NO"/>
    <n v="5"/>
    <m/>
    <m/>
    <s v="PROPIA, LA ESTÁN PAGANDO"/>
    <m/>
    <s v="CERTIFICADO DE COMPRAVENTA"/>
    <m/>
    <m/>
    <m/>
    <m/>
    <m/>
    <s v="SI"/>
    <m/>
    <s v="SI"/>
    <m/>
    <s v="SI"/>
    <m/>
    <s v="INODORO CONECTADO A ALCANTARILLADO"/>
    <s v="BLOQUE, LADRILLO, PIEDRA"/>
    <s v="TEJA DE BARRO, ZINC, ETERNIT (ASBESTO)"/>
    <s v="CEMENTO, GRAVILLA"/>
    <s v="SI"/>
    <s v="SI"/>
    <s v="SI"/>
    <s v="SI"/>
    <s v="SI"/>
    <s v="SI"/>
    <s v="SI"/>
    <s v="SI"/>
    <s v="NO"/>
    <s v="SI"/>
    <s v="NO"/>
    <s v="SI"/>
    <s v="SI"/>
    <s v="NO"/>
    <s v="SI"/>
    <s v="NO"/>
    <s v="SI"/>
    <s v="SI"/>
    <s v="INODORO SIN TANQUE"/>
    <s v="* NO TIENE SERVICIO.SAÑOS SIN PUERTA"/>
    <m/>
    <m/>
    <m/>
    <m/>
    <s v="INTERMITENTE"/>
    <s v="TIENE AGUA LAS 24 HORAS"/>
    <s v="SI"/>
    <s v="NO"/>
    <s v="NO"/>
    <s v="PVC"/>
    <s v="NO"/>
    <s v="SI"/>
    <s v="NO"/>
    <s v="SI"/>
    <s v="SI"/>
    <s v="OBRA GRIS"/>
    <s v="SAN MARTIN PEATONAL4045"/>
    <s v="OK"/>
    <s v="SI"/>
    <n v="1"/>
    <s v=""/>
    <n v="3"/>
    <s v=""/>
    <s v=""/>
    <n v="6"/>
    <s v=""/>
    <s v=""/>
    <n v="9"/>
    <s v=""/>
    <s v=""/>
    <n v="2"/>
    <n v="2904857.0103779999"/>
    <n v="2904857.0103779999"/>
    <s v=""/>
    <s v=""/>
    <n v="0"/>
    <s v=""/>
    <n v="0"/>
    <s v="NO"/>
    <n v="0"/>
    <x v="27"/>
    <x v="1"/>
  </r>
  <r>
    <d v="2017-08-24T00:00:00"/>
    <s v="ANTIOQUIA"/>
    <s v="Puerto Berrío"/>
    <n v="579"/>
    <n v="1039699422"/>
    <n v="3143844838"/>
    <n v="158"/>
    <x v="1"/>
    <s v="PEATONAL"/>
    <m/>
    <m/>
    <m/>
    <m/>
    <m/>
    <m/>
    <m/>
    <m/>
    <n v="22045196000"/>
    <m/>
    <m/>
    <n v="3116560411"/>
    <s v="MEDINA"/>
    <s v="OCAMPO"/>
    <s v="YULI"/>
    <s v="ANDREA"/>
    <s v="Cédula"/>
    <n v="1039682238"/>
    <s v="F"/>
    <n v="30"/>
    <s v="SI"/>
    <m/>
    <m/>
    <m/>
    <m/>
    <m/>
    <m/>
    <s v="SI"/>
    <n v="935174"/>
    <s v="NO"/>
    <n v="7"/>
    <n v="4"/>
    <m/>
    <s v="PROPIA, LA ESTÁN PAGANDO"/>
    <m/>
    <s v="NO TIENE"/>
    <m/>
    <m/>
    <m/>
    <m/>
    <m/>
    <s v="SI"/>
    <n v="17628"/>
    <s v="SI"/>
    <n v="12710"/>
    <s v="SI"/>
    <n v="8366"/>
    <s v="INODORO CONECTADO A ALCANTARILLADO"/>
    <s v="MADERA BURDA, TABLA, TABLÓN"/>
    <s v="TEJA DE BARRO, ZINC, ETERNIT (ASBESTO)"/>
    <s v="CEMENTO, GRAVILLA"/>
    <s v="NO"/>
    <s v="SI"/>
    <s v="SI"/>
    <s v="SI"/>
    <s v="SI"/>
    <s v="SI"/>
    <s v="SI"/>
    <s v="SI"/>
    <s v="SI"/>
    <s v="SI"/>
    <s v="NO"/>
    <s v="NO"/>
    <s v="NO"/>
    <s v="SI"/>
    <s v="SI"/>
    <s v="NO"/>
    <s v="NO"/>
    <s v="SI"/>
    <s v="INODORO CON TANQUE"/>
    <s v="* TIENE UNA TABLA EN COCRETO DONDE LAVA"/>
    <m/>
    <m/>
    <m/>
    <m/>
    <s v="NORMAL - BUENA"/>
    <s v="TIENE AGUA LAS 24 HORAS"/>
    <s v="SI"/>
    <s v="NO"/>
    <s v="NO"/>
    <s v="PVC"/>
    <s v="SI"/>
    <s v="NO"/>
    <s v="NO"/>
    <s v="NO"/>
    <s v="SI"/>
    <s v="OTROS"/>
    <s v="SAN MARTIN PEATONAL22045196000"/>
    <s v="OK"/>
    <s v="SI"/>
    <n v="1"/>
    <n v="2"/>
    <s v=""/>
    <n v="4"/>
    <n v="5"/>
    <n v="6"/>
    <n v="7"/>
    <n v="8"/>
    <s v=""/>
    <s v=""/>
    <s v=""/>
    <n v="4"/>
    <n v="6747831.8587800004"/>
    <n v="6099266.2918499997"/>
    <s v=""/>
    <s v=""/>
    <n v="0"/>
    <s v=""/>
    <n v="0"/>
    <s v="NO"/>
    <n v="0"/>
    <x v="11"/>
    <x v="1"/>
  </r>
  <r>
    <d v="2017-08-24T00:00:00"/>
    <s v="ANTIOQUIA"/>
    <s v="Puerto Berrío"/>
    <n v="579"/>
    <n v="1039699422"/>
    <n v="3143844838"/>
    <n v="159"/>
    <x v="1"/>
    <s v="PEATONAL"/>
    <m/>
    <m/>
    <m/>
    <m/>
    <m/>
    <m/>
    <m/>
    <m/>
    <n v="6345920"/>
    <m/>
    <m/>
    <n v="3216404479"/>
    <s v="MAZO"/>
    <m/>
    <s v="IVAN"/>
    <s v="DARIO"/>
    <s v="Cédula"/>
    <n v="711855112"/>
    <s v="M"/>
    <n v="51"/>
    <m/>
    <m/>
    <m/>
    <m/>
    <m/>
    <m/>
    <m/>
    <m/>
    <m/>
    <m/>
    <m/>
    <m/>
    <m/>
    <m/>
    <m/>
    <m/>
    <m/>
    <m/>
    <m/>
    <m/>
    <m/>
    <m/>
    <m/>
    <m/>
    <m/>
    <m/>
    <m/>
    <s v="INODORO CONECTADO A ALCANTARILLADO"/>
    <s v="BAHAREQUE REVOCADO"/>
    <m/>
    <m/>
    <m/>
    <m/>
    <m/>
    <m/>
    <m/>
    <m/>
    <m/>
    <m/>
    <m/>
    <m/>
    <m/>
    <m/>
    <m/>
    <m/>
    <m/>
    <m/>
    <m/>
    <m/>
    <m/>
    <m/>
    <m/>
    <m/>
    <m/>
    <m/>
    <s v="NORMAL - BUENA"/>
    <s v="TIENE AGUA LAS 24 HORAS"/>
    <s v="SI"/>
    <s v="NO"/>
    <s v="NO"/>
    <s v="PVC"/>
    <s v="NO"/>
    <s v="SI"/>
    <s v="NO"/>
    <s v="SI"/>
    <s v="SI"/>
    <s v="OBRA GRIS"/>
    <s v="SAN MARTIN PEATONAL6345920"/>
    <s v="OK"/>
    <s v="NO"/>
    <s v=""/>
    <s v=""/>
    <s v=""/>
    <s v=""/>
    <s v=""/>
    <s v=""/>
    <s v=""/>
    <s v=""/>
    <s v=""/>
    <s v=""/>
    <s v=""/>
    <s v=""/>
    <n v="0"/>
    <n v="0"/>
    <s v=""/>
    <s v=""/>
    <s v=""/>
    <s v=""/>
    <n v="0"/>
    <s v="NO"/>
    <n v="0"/>
    <x v="0"/>
    <x v="0"/>
  </r>
  <r>
    <d v="2017-08-24T00:00:00"/>
    <s v="ANTIOQUIA"/>
    <s v="Puerto Berrío"/>
    <n v="579"/>
    <n v="1039699422"/>
    <n v="3142624483"/>
    <n v="160"/>
    <x v="1"/>
    <s v="PEATONAL"/>
    <m/>
    <m/>
    <m/>
    <m/>
    <m/>
    <m/>
    <m/>
    <m/>
    <n v="22044570000"/>
    <m/>
    <m/>
    <n v="3142624483"/>
    <s v="MOYANO"/>
    <s v="GOMEZ"/>
    <s v="LUZ"/>
    <s v="ELENA"/>
    <s v="Cédula"/>
    <n v="43650062"/>
    <s v="F"/>
    <n v="46"/>
    <s v="SI"/>
    <m/>
    <m/>
    <m/>
    <m/>
    <m/>
    <m/>
    <s v="NO"/>
    <m/>
    <s v="NO"/>
    <n v="3"/>
    <n v="1"/>
    <m/>
    <s v="PROPIA, LA ESTÁN PAGANDO"/>
    <m/>
    <s v="OTRO"/>
    <m/>
    <m/>
    <m/>
    <m/>
    <m/>
    <s v="SI"/>
    <n v="41667"/>
    <s v="SI"/>
    <n v="30659"/>
    <s v="SI"/>
    <n v="9513"/>
    <s v="INODORO CONECTADO A ALCANTARILLADO"/>
    <s v="MADERA PULIDA"/>
    <s v="TEJA DE BARRO, ZINC, ETERNIT (ASBESTO)"/>
    <s v="CEMENTO, GRAVILLA"/>
    <s v="SI"/>
    <s v="SI"/>
    <s v="SI"/>
    <s v="SI"/>
    <s v="SI"/>
    <s v="SI"/>
    <s v="SI"/>
    <s v="SI"/>
    <s v="NO"/>
    <s v="SI"/>
    <s v="NO"/>
    <s v="SI"/>
    <s v="NO"/>
    <s v="SI"/>
    <s v="NO"/>
    <s v="SI"/>
    <s v="SI"/>
    <s v="SI"/>
    <s v="INODORO CON TANQUE"/>
    <s v="* INODORO EN MAL ESTADO, NO FUNCIONA"/>
    <m/>
    <m/>
    <m/>
    <m/>
    <s v="NORMAL - BUENA"/>
    <s v="TIENE AGUA LAS 24 HORAS"/>
    <s v="SI"/>
    <s v="NO"/>
    <s v="NO"/>
    <s v="PVC"/>
    <s v="NO"/>
    <s v="SI"/>
    <s v="NO"/>
    <s v="SI"/>
    <s v="SI"/>
    <s v="OBRA GRIS"/>
    <s v="SAN MARTIN PEATONAL22044570000"/>
    <s v="OK"/>
    <s v="SI"/>
    <n v="1"/>
    <n v="2"/>
    <n v="3"/>
    <n v="4"/>
    <s v=""/>
    <n v="6"/>
    <n v="7"/>
    <s v=""/>
    <n v="9"/>
    <s v=""/>
    <s v=""/>
    <n v="4"/>
    <n v="4100988.4641179997"/>
    <n v="4100988.4641179997"/>
    <s v=""/>
    <s v=""/>
    <n v="0"/>
    <s v=""/>
    <n v="0"/>
    <s v="NO"/>
    <n v="0"/>
    <x v="2"/>
    <x v="1"/>
  </r>
  <r>
    <d v="2017-08-24T00:00:00"/>
    <s v="ANTIOQUIA"/>
    <s v="Puerto Berrío"/>
    <n v="579"/>
    <n v="1039699422"/>
    <n v="3142624483"/>
    <n v="161"/>
    <x v="1"/>
    <s v="PEATONAL"/>
    <m/>
    <m/>
    <m/>
    <m/>
    <m/>
    <m/>
    <m/>
    <m/>
    <n v="220442560000"/>
    <m/>
    <m/>
    <n v="3118724853"/>
    <s v="ULGARIN"/>
    <s v="CASTAÑO"/>
    <s v="MARIELA"/>
    <s v="DEL SOCOROO"/>
    <s v="Cédula"/>
    <n v="21927846"/>
    <s v="F"/>
    <n v="66"/>
    <s v="NO"/>
    <m/>
    <m/>
    <m/>
    <m/>
    <m/>
    <m/>
    <s v="NO"/>
    <m/>
    <s v="NO"/>
    <n v="1"/>
    <m/>
    <m/>
    <s v="PROPIA, LA ESTÁN PAGANDO"/>
    <m/>
    <s v="ESCRITURA PÚBLICA"/>
    <m/>
    <m/>
    <m/>
    <m/>
    <m/>
    <s v="SI"/>
    <n v="19577"/>
    <s v="SI"/>
    <n v="14071"/>
    <s v="SI"/>
    <n v="9513"/>
    <s v="INODORO CONECTADO A ALCANTARILLADO"/>
    <s v="BLOQUE, LADRILLO, PIEDRA"/>
    <s v="TEJA DE BARRO, ZINC, ETERNIT (ASBESTO)"/>
    <s v="CEMENTO, GRAVILLA"/>
    <s v="SI"/>
    <s v="NO"/>
    <s v="SI"/>
    <s v="SI"/>
    <s v="SI"/>
    <s v="SI"/>
    <s v="SI"/>
    <s v="SI"/>
    <s v="SI"/>
    <s v="SI"/>
    <s v="SI"/>
    <s v="SI"/>
    <s v="SI"/>
    <s v="SI"/>
    <s v="SI"/>
    <s v="SI"/>
    <s v="SI"/>
    <s v="SI"/>
    <s v="INODORO CON TANQUE"/>
    <s v="* USUARIO MAFIESTA AVER COLOCADO ACUEDUCTO Y ALCANATARILLADO-"/>
    <m/>
    <m/>
    <m/>
    <m/>
    <s v="NORMAL - BUENA"/>
    <s v="TIENE AGUA LAS 24 HORAS"/>
    <s v="NO SABE"/>
    <s v="NO"/>
    <s v="NO"/>
    <s v="PVC"/>
    <s v="SI"/>
    <s v="SI"/>
    <s v="SI"/>
    <s v="SI"/>
    <s v="SI"/>
    <s v="OBRA GRIS"/>
    <s v="SAN MARTIN PEATONAL220442560000"/>
    <s v="OK"/>
    <s v="SI"/>
    <s v=""/>
    <s v=""/>
    <s v=""/>
    <s v=""/>
    <s v=""/>
    <s v=" "/>
    <s v=""/>
    <s v=""/>
    <s v=""/>
    <s v=""/>
    <s v=""/>
    <n v="0"/>
    <n v="0"/>
    <n v="0"/>
    <s v=""/>
    <s v=""/>
    <s v=""/>
    <s v=""/>
    <n v="0"/>
    <s v="NO"/>
    <n v="0"/>
    <x v="0"/>
    <x v="0"/>
  </r>
  <r>
    <d v="2017-08-24T00:00:00"/>
    <s v="ANTIOQUIA"/>
    <s v="Puerto Berrío"/>
    <n v="579"/>
    <n v="1039699422"/>
    <n v="3202811210"/>
    <n v="162"/>
    <x v="1"/>
    <s v="PEATONAL"/>
    <m/>
    <m/>
    <m/>
    <m/>
    <m/>
    <m/>
    <m/>
    <m/>
    <n v="22083230000"/>
    <m/>
    <m/>
    <n v="3202811210"/>
    <s v="TRIANA"/>
    <s v="REYES"/>
    <s v="NORA"/>
    <s v="MALLELY"/>
    <s v="Cédula"/>
    <n v="42686648"/>
    <s v="F"/>
    <n v="45"/>
    <s v="NO"/>
    <s v="MARQUEZ"/>
    <s v="GUTIERREZ"/>
    <s v="JOSE"/>
    <s v="ANIVAL"/>
    <s v="Cédula"/>
    <n v="98483540"/>
    <s v="NO"/>
    <m/>
    <s v="NO"/>
    <n v="6"/>
    <n v="1"/>
    <m/>
    <s v="PROPIA, LA ESTÁN PAGANDO"/>
    <m/>
    <s v="ESCRITURA PÚBLICA"/>
    <m/>
    <m/>
    <m/>
    <m/>
    <m/>
    <s v="SI"/>
    <n v="26214"/>
    <s v="NO"/>
    <m/>
    <s v="SI"/>
    <n v="19122"/>
    <s v="INODORO CONECTADO A ALCANTARILLADO"/>
    <s v="BLOQUE, LADRILLO, PIEDRA"/>
    <s v="TEJA DE BARRO, ZINC, ETERNIT (ASBESTO)"/>
    <s v="CEMENTO, GRAVILLA"/>
    <s v="SI"/>
    <s v="NO"/>
    <s v="SI"/>
    <s v="SI"/>
    <s v="SI"/>
    <s v="SI"/>
    <s v="SI"/>
    <s v="SI"/>
    <s v="SI"/>
    <s v="SI"/>
    <s v="SI"/>
    <s v="NO"/>
    <s v="SI"/>
    <s v="SI"/>
    <s v="NO"/>
    <s v="SI"/>
    <s v="SI"/>
    <s v="SI"/>
    <s v="INODORO CON TANQUE"/>
    <s v="* TIENE BAÑO SIN PUERTAS, TIEE ALCANTARILLADO INTERNO,  VIERTEA UN CAÑO DETRÁS DE LA CASA"/>
    <m/>
    <m/>
    <m/>
    <s v="SE VIERTEN A CANAL O QUEBRADA"/>
    <s v="NORMAL - BUENA"/>
    <s v="TIENE AGUA LAS 24 HORAS"/>
    <s v="SI"/>
    <s v="NO"/>
    <s v="NO"/>
    <s v="PVC"/>
    <s v="SI"/>
    <s v="SI"/>
    <s v="NO"/>
    <s v="SI"/>
    <s v="SI"/>
    <s v="OBRA NEGRA"/>
    <s v="SAN MARTIN PEATONAL22083230000"/>
    <s v="OK"/>
    <s v="SI"/>
    <n v="1"/>
    <s v=""/>
    <s v=""/>
    <n v="4"/>
    <n v="5"/>
    <n v="6"/>
    <n v="7"/>
    <s v=""/>
    <n v="9"/>
    <s v=""/>
    <s v=""/>
    <n v="3"/>
    <n v="4071098.9061179999"/>
    <n v="4071098.9061179999"/>
    <s v=""/>
    <s v=""/>
    <n v="0"/>
    <s v=""/>
    <n v="0"/>
    <s v="NO"/>
    <n v="0"/>
    <x v="13"/>
    <x v="1"/>
  </r>
  <r>
    <d v="2017-08-24T00:00:00"/>
    <s v="ANTIOQUIA"/>
    <s v="Puerto Berrío"/>
    <n v="579"/>
    <n v="43654191"/>
    <n v="3122373072"/>
    <n v="163"/>
    <x v="0"/>
    <s v="PEATONAL"/>
    <m/>
    <m/>
    <m/>
    <m/>
    <m/>
    <m/>
    <m/>
    <m/>
    <n v="59431"/>
    <m/>
    <m/>
    <n v="3206133311"/>
    <s v="ROMAÑA"/>
    <s v="MENA"/>
    <s v="SONIA"/>
    <s v="MARCELA"/>
    <s v="Cédula"/>
    <n v="1039684765"/>
    <s v="F"/>
    <n v="29"/>
    <s v="NO"/>
    <m/>
    <m/>
    <m/>
    <m/>
    <m/>
    <m/>
    <s v="NO"/>
    <m/>
    <s v="NO"/>
    <n v="2"/>
    <n v="1"/>
    <m/>
    <s v="PROPIA, LA ESTÁN PAGANDO"/>
    <m/>
    <s v="OTRO"/>
    <m/>
    <m/>
    <m/>
    <m/>
    <m/>
    <s v="SI"/>
    <n v="9747"/>
    <s v="SI"/>
    <n v="6667"/>
    <s v="SI"/>
    <n v="87069"/>
    <s v="INODORO CONECTADO A ALCANTARILLADO"/>
    <s v="BLOQUE, LADRILLO, PIEDRA"/>
    <s v="TEJA DE BARRO, ZINC, ETERNIT (ASBESTO)"/>
    <s v="CEMENTO, GRAVILLA"/>
    <s v="SI"/>
    <s v="NO"/>
    <s v="SI"/>
    <s v="SI"/>
    <s v="SI"/>
    <s v="SI"/>
    <s v="SI"/>
    <s v="SI"/>
    <s v="SI"/>
    <s v="SI"/>
    <s v="NO"/>
    <s v="SI"/>
    <s v="SI"/>
    <s v="SI"/>
    <s v="SI"/>
    <s v="SI"/>
    <s v="NO"/>
    <s v="SI"/>
    <s v="INODORO CON TANQUE"/>
    <s v="* PUERTA NO TIENE EL BAÑO, NO POSEE REGADA,SANITAIO NO VACEA"/>
    <m/>
    <m/>
    <m/>
    <m/>
    <s v="NO LE LLEGA AGUA - SERVICIO SUSPENDIDO"/>
    <s v="TIENE AGUA LAS 24 HORAS"/>
    <s v="SI"/>
    <s v="NO"/>
    <s v="NO"/>
    <s v="PVC"/>
    <s v="SI"/>
    <s v="SI"/>
    <s v="NO"/>
    <s v="SI"/>
    <s v="SI"/>
    <s v="OBRA GRIS"/>
    <s v="OASIS PEATONAL59431"/>
    <s v="OK"/>
    <s v="SI"/>
    <n v="1"/>
    <s v=""/>
    <s v=""/>
    <s v=""/>
    <n v="5"/>
    <n v="6"/>
    <s v=""/>
    <s v=""/>
    <n v="9"/>
    <s v=""/>
    <s v=""/>
    <n v="2"/>
    <n v="3069314.919342"/>
    <n v="3069314.919342"/>
    <s v=""/>
    <s v=""/>
    <n v="0"/>
    <s v=""/>
    <n v="0"/>
    <s v="NO"/>
    <n v="0"/>
    <x v="6"/>
    <x v="1"/>
  </r>
  <r>
    <d v="2017-08-24T00:00:00"/>
    <s v="ANTIOQUIA"/>
    <s v="Puerto Berrío"/>
    <n v="579"/>
    <n v="43654191"/>
    <n v="3123733072"/>
    <n v="164"/>
    <x v="0"/>
    <s v="PEATONAL"/>
    <m/>
    <m/>
    <m/>
    <m/>
    <m/>
    <m/>
    <m/>
    <m/>
    <n v="5935"/>
    <m/>
    <m/>
    <n v="3217126589"/>
    <s v="RODRIGUEZ"/>
    <s v="LOPEZ"/>
    <s v="CARLOS"/>
    <m/>
    <s v="Cédula"/>
    <n v="71186980"/>
    <s v="M"/>
    <n v="48"/>
    <s v="NO"/>
    <s v="MOTOYA"/>
    <s v="CLAUDIA"/>
    <s v="MARIA"/>
    <m/>
    <s v="Cédula"/>
    <n v="43653814"/>
    <s v="SI"/>
    <n v="31652229"/>
    <s v="NO"/>
    <n v="3"/>
    <n v="1"/>
    <m/>
    <s v="PROPIA, LA ESTÁN PAGANDO"/>
    <m/>
    <s v="OTRO"/>
    <m/>
    <m/>
    <m/>
    <m/>
    <m/>
    <s v="SI"/>
    <n v="13835"/>
    <s v="SI"/>
    <n v="9786"/>
    <s v="SI"/>
    <n v="8366"/>
    <s v="INODORO CONECTADO A ALCANTARILLADO"/>
    <s v="MADERA PULIDA"/>
    <s v="TEJA DE BARRO, ZINC, ETERNIT (ASBESTO)"/>
    <s v="CEMENTO, GRAVILLA"/>
    <s v="SI"/>
    <s v="SI"/>
    <s v="SI"/>
    <s v="SI"/>
    <s v="SI"/>
    <s v="SI"/>
    <s v="SI"/>
    <s v="NO"/>
    <s v="SI"/>
    <s v="SI"/>
    <s v="SI"/>
    <s v="SI"/>
    <s v="SI"/>
    <s v="NO"/>
    <s v="SI"/>
    <s v="NO"/>
    <s v="SI"/>
    <s v="SI"/>
    <s v="INODORO CON TANQUE"/>
    <s v="*EL BAÑO NO POSEE DEL BAÑO"/>
    <m/>
    <m/>
    <m/>
    <m/>
    <s v="NORMAL - BUENA"/>
    <s v="TIENE AGUA LAS 24 HORAS"/>
    <s v="SI"/>
    <s v="NO"/>
    <s v="NO"/>
    <s v="PVC"/>
    <s v="SI"/>
    <s v="SI"/>
    <s v="NO"/>
    <s v="SI"/>
    <s v="SI"/>
    <s v="OBRA GRIS"/>
    <s v="OASIS PEATONAL5935"/>
    <s v="OK"/>
    <s v="SI"/>
    <n v="1"/>
    <s v=""/>
    <n v="3"/>
    <s v=""/>
    <s v=""/>
    <n v="6"/>
    <s v=""/>
    <s v=""/>
    <n v="9"/>
    <s v=""/>
    <n v="11"/>
    <n v="2"/>
    <n v="3543097.7787299999"/>
    <n v="3543097.7787299999"/>
    <s v=""/>
    <s v=""/>
    <n v="0"/>
    <s v=""/>
    <n v="0"/>
    <s v="NO"/>
    <n v="0"/>
    <x v="47"/>
    <x v="1"/>
  </r>
  <r>
    <d v="2017-08-24T00:00:00"/>
    <s v="ANTIOQUIA"/>
    <s v="Puerto Berrío"/>
    <n v="579"/>
    <n v="71184422"/>
    <n v="3147348837"/>
    <n v="165"/>
    <x v="3"/>
    <s v="PEATONAL"/>
    <m/>
    <m/>
    <m/>
    <m/>
    <m/>
    <m/>
    <m/>
    <m/>
    <n v="1407"/>
    <m/>
    <m/>
    <n v="3207657630"/>
    <s v="OLAYA"/>
    <s v="DE LOPEZ"/>
    <s v="MARIA"/>
    <s v="NUBIA"/>
    <s v="Cédula"/>
    <n v="21929724"/>
    <s v="F"/>
    <n v="63"/>
    <s v="SI"/>
    <m/>
    <m/>
    <m/>
    <m/>
    <m/>
    <m/>
    <s v="NO"/>
    <m/>
    <s v="NO"/>
    <n v="5"/>
    <n v="1"/>
    <m/>
    <s v="PROPIA, LA ESTÁN PAGANDO"/>
    <m/>
    <s v="ESCRITURA PÚBLICA"/>
    <m/>
    <m/>
    <m/>
    <m/>
    <m/>
    <s v="SI"/>
    <n v="19325"/>
    <s v="SI"/>
    <n v="14048"/>
    <s v="SI"/>
    <n v="8366"/>
    <s v="INODORO CONECTADO A ALCANTARILLADO"/>
    <s v="BLOQUE, LADRILLO, PIEDRA"/>
    <s v="TEJA DE BARRO, ZINC, ETERNIT (ASBESTO)"/>
    <s v="CEMENTO, GRAVILLA"/>
    <s v="SI"/>
    <s v="SI"/>
    <s v="SI"/>
    <s v="SI"/>
    <s v="SI"/>
    <s v="SI"/>
    <s v="SI"/>
    <s v="SI"/>
    <s v="SI"/>
    <s v="SI"/>
    <s v="SI"/>
    <s v="SI"/>
    <s v="SI"/>
    <s v="SI"/>
    <s v="SI"/>
    <s v="SI"/>
    <s v="SI"/>
    <s v="SI"/>
    <s v="INODORO CON TANQUE"/>
    <s v="* "/>
    <m/>
    <m/>
    <m/>
    <m/>
    <s v="NO LE LLEGA AGUA - SIN PRESION"/>
    <s v="TIENE AGUA LAS 24 HORAS"/>
    <s v="SI"/>
    <s v="NO"/>
    <s v="NO"/>
    <s v="PVC"/>
    <s v="SI"/>
    <s v="SI"/>
    <s v="SI"/>
    <s v="SI"/>
    <s v="SI"/>
    <s v="OBRA BLANCA"/>
    <s v="NUEVO HORIZONTE PEATONAL1407"/>
    <s v="OK"/>
    <s v="SI"/>
    <s v=""/>
    <s v=""/>
    <s v=""/>
    <s v=""/>
    <s v=""/>
    <s v=" "/>
    <s v=""/>
    <s v=""/>
    <s v=""/>
    <s v=""/>
    <s v=""/>
    <n v="0"/>
    <n v="0"/>
    <n v="0"/>
    <s v=""/>
    <s v=""/>
    <s v=""/>
    <s v=""/>
    <n v="0"/>
    <s v="NO"/>
    <n v="0"/>
    <x v="0"/>
    <x v="0"/>
  </r>
  <r>
    <d v="2017-08-24T00:00:00"/>
    <s v="ANTIOQUIA"/>
    <s v="Puerto Berrío"/>
    <n v="579"/>
    <n v="71184422"/>
    <n v="3147348837"/>
    <n v="166"/>
    <x v="3"/>
    <s v="PEATONAL"/>
    <m/>
    <m/>
    <m/>
    <m/>
    <m/>
    <m/>
    <m/>
    <m/>
    <n v="1416"/>
    <m/>
    <m/>
    <n v="3116355080"/>
    <s v="MUÑOZ"/>
    <s v="ESTADA"/>
    <s v="ROSAIO"/>
    <m/>
    <s v="Cédula"/>
    <n v="24427784"/>
    <s v="F"/>
    <n v="84"/>
    <s v="NO"/>
    <m/>
    <m/>
    <m/>
    <m/>
    <m/>
    <m/>
    <s v="NO"/>
    <m/>
    <s v="NO"/>
    <n v="4"/>
    <n v="2"/>
    <n v="1"/>
    <s v="PROPIA, LA ESTÁN PAGANDO"/>
    <m/>
    <s v="ESCRITURA PÚBLICA"/>
    <m/>
    <m/>
    <m/>
    <m/>
    <m/>
    <s v="SI"/>
    <n v="18121"/>
    <s v="SI"/>
    <n v="13065"/>
    <s v="SI"/>
    <n v="8366"/>
    <s v="INODORO CONECTADO A ALCANTARILLADO"/>
    <s v="BLOQUE, LADRILLO, PIEDRA"/>
    <s v="TEJA DE BARRO, ZINC, ETERNIT (ASBESTO)"/>
    <s v="CEMENTO, GRAVILLA"/>
    <s v="SI"/>
    <s v="SI"/>
    <s v="SI"/>
    <s v="SI"/>
    <s v="SI"/>
    <s v="SI"/>
    <s v="SI"/>
    <s v="SI"/>
    <s v="SI"/>
    <s v="NO"/>
    <s v="NO"/>
    <s v="SI"/>
    <s v="SI"/>
    <s v="SI"/>
    <s v="NO"/>
    <s v="NO"/>
    <s v="SI"/>
    <s v="SI"/>
    <s v="TAZA CAMPESINA"/>
    <s v="* BAÑO O TIENE UERTA, COCINA O HAY SI NO MESON,NO TIENE LAVAMANOS, EL PATIO ES ESCUETO"/>
    <m/>
    <m/>
    <m/>
    <m/>
    <s v="NORMAL - BUENA"/>
    <s v="TIENE AGUA LAS 24 HORAS"/>
    <s v="SI"/>
    <s v="NO"/>
    <s v="NO"/>
    <s v="PVC"/>
    <s v="SI"/>
    <s v="NO"/>
    <s v="NO"/>
    <s v="SI"/>
    <s v="SI"/>
    <s v="OBRA GRIS"/>
    <s v="NUEVO HORIZONTE PEATONAL1416"/>
    <s v="OK"/>
    <s v="SI"/>
    <n v="1"/>
    <s v=""/>
    <n v="3"/>
    <n v="4"/>
    <s v=""/>
    <n v="6"/>
    <n v="7"/>
    <s v=""/>
    <n v="9"/>
    <s v=""/>
    <s v=""/>
    <n v="3"/>
    <n v="3906640.9971539997"/>
    <n v="3906640.9971539997"/>
    <s v=""/>
    <s v=""/>
    <n v="0"/>
    <s v=""/>
    <n v="0"/>
    <s v="NO"/>
    <n v="0"/>
    <x v="18"/>
    <x v="1"/>
  </r>
  <r>
    <d v="2017-08-24T00:00:00"/>
    <s v="ANTIOQUIA"/>
    <s v="Puerto Berrío"/>
    <n v="579"/>
    <n v="1039704703"/>
    <n v="3218398050"/>
    <n v="167"/>
    <x v="1"/>
    <s v="PEATONAL"/>
    <m/>
    <m/>
    <m/>
    <m/>
    <m/>
    <m/>
    <m/>
    <m/>
    <n v="2350100"/>
    <m/>
    <m/>
    <n v="3123129208"/>
    <s v="LOPEZ"/>
    <s v="LUZ"/>
    <s v="DARY"/>
    <m/>
    <s v="Cédula"/>
    <n v="43655894"/>
    <s v="F"/>
    <m/>
    <s v="NO"/>
    <m/>
    <m/>
    <m/>
    <m/>
    <m/>
    <m/>
    <s v="NO"/>
    <m/>
    <s v="NO"/>
    <n v="6"/>
    <n v="2"/>
    <m/>
    <s v="PROPIA, LA ESTÁN PAGANDO"/>
    <m/>
    <s v="ESCRITURA PÚBLICA"/>
    <m/>
    <m/>
    <m/>
    <m/>
    <m/>
    <s v="SI"/>
    <m/>
    <s v="SI"/>
    <m/>
    <s v="SI"/>
    <m/>
    <s v="INODORO CONECTADO A ALCANTARILLADO"/>
    <s v="BLOQUE, LADRILLO, PIEDRA"/>
    <s v="TEJA DE BARRO, ZINC, ETERNIT (ASBESTO)"/>
    <s v="CEMENTO, GRAVILLA"/>
    <s v="SI"/>
    <s v="NO"/>
    <s v="SI"/>
    <s v="SI"/>
    <s v="SI"/>
    <s v="SI"/>
    <s v="SI"/>
    <s v="SI"/>
    <s v="SI"/>
    <s v="SI"/>
    <s v="SI"/>
    <s v="SI"/>
    <s v="SI"/>
    <s v="SI"/>
    <s v="SI"/>
    <s v="SI"/>
    <s v="SI"/>
    <s v="SI"/>
    <s v="INODORO CON TANQUE"/>
    <s v="* LA CASA SE ENCUENTRA EN BUE ESTADO, LA SEÑORA, LA SEÑORA SE ECUETRA CO FUGA DE ACUEEDUCTO."/>
    <m/>
    <m/>
    <m/>
    <m/>
    <s v="NORMAL - BUENA"/>
    <s v="TIENE AGUA LAS 24 HORAS"/>
    <s v="SI"/>
    <s v="SI"/>
    <s v="NO"/>
    <s v="PVC"/>
    <s v="SI"/>
    <s v="SI"/>
    <s v="SI"/>
    <s v="SI"/>
    <s v="SI"/>
    <s v="OBRA GRIS"/>
    <s v="SAN MARTIN PEATONAL2350100"/>
    <s v="OK"/>
    <s v="SI"/>
    <s v=""/>
    <s v=""/>
    <s v=""/>
    <s v=""/>
    <s v=""/>
    <s v=" "/>
    <s v=""/>
    <s v=""/>
    <s v=""/>
    <s v=""/>
    <s v=""/>
    <n v="0"/>
    <n v="0"/>
    <n v="0"/>
    <s v=""/>
    <s v=""/>
    <s v=""/>
    <s v=""/>
    <n v="0"/>
    <s v="NO"/>
    <n v="0"/>
    <x v="0"/>
    <x v="0"/>
  </r>
  <r>
    <d v="2017-08-24T00:00:00"/>
    <s v="ANTIOQUIA"/>
    <s v="Puerto Berrío"/>
    <n v="579"/>
    <n v="1039740703"/>
    <n v="3218398050"/>
    <n v="168"/>
    <x v="1"/>
    <s v="PEATONAL"/>
    <m/>
    <m/>
    <m/>
    <m/>
    <m/>
    <m/>
    <m/>
    <m/>
    <n v="2204050000"/>
    <m/>
    <m/>
    <n v="3206264480"/>
    <s v="CENTENO"/>
    <s v="SEQUEDA"/>
    <s v="VICTOR"/>
    <s v="NAZARIO"/>
    <s v="Cédula"/>
    <n v="71185129"/>
    <s v="M"/>
    <n v="52"/>
    <s v="SI"/>
    <m/>
    <m/>
    <m/>
    <m/>
    <m/>
    <m/>
    <s v="NO"/>
    <m/>
    <s v="NO"/>
    <n v="5"/>
    <m/>
    <m/>
    <s v="PROPIA, LA ESTÁN PAGANDO"/>
    <m/>
    <s v="ESCRITURA PÚBLICA"/>
    <m/>
    <m/>
    <m/>
    <m/>
    <m/>
    <s v="SI"/>
    <n v="36209"/>
    <s v="SI"/>
    <n v="27033"/>
    <s v="SI"/>
    <n v="8329"/>
    <s v="INODORO CONECTADO A ALCANTARILLADO"/>
    <s v="BLOQUE, LADRILLO, PIEDRA"/>
    <s v="TEJA DE BARRO, ZINC, ETERNIT (ASBESTO)"/>
    <s v="BALDOSA, VINILO, TABLETA O LADRILLO"/>
    <s v="SI"/>
    <s v="NO"/>
    <s v="SI"/>
    <s v="SI"/>
    <s v="SI"/>
    <s v="SI"/>
    <s v="SI"/>
    <s v="SI"/>
    <s v="SI"/>
    <s v="SI"/>
    <s v="SI"/>
    <s v="SI"/>
    <s v="SI"/>
    <s v="SI"/>
    <s v="SI"/>
    <s v="SI"/>
    <s v="NO"/>
    <s v="SI"/>
    <s v="INODORO CON TANQUE"/>
    <s v="* LA CASA LE FALTA EL LAVADERO"/>
    <m/>
    <m/>
    <m/>
    <m/>
    <s v="NORMAL - BUENA"/>
    <s v="TIENE AGUA LAS 24 HORAS"/>
    <s v="SI"/>
    <s v="NO"/>
    <s v="NO"/>
    <s v="PVC"/>
    <s v="SI"/>
    <s v="SI"/>
    <s v="SI"/>
    <s v="NO"/>
    <s v="SI"/>
    <s v="OBRA GRIS"/>
    <s v="SAN MARTIN PEATONAL2204050000"/>
    <s v="OK"/>
    <s v="SI"/>
    <s v=""/>
    <s v=""/>
    <s v=""/>
    <s v=""/>
    <n v="5"/>
    <n v="6"/>
    <s v=""/>
    <s v=""/>
    <s v=""/>
    <s v=""/>
    <s v=""/>
    <n v="1"/>
    <n v="844096.41025200009"/>
    <n v="844096.41025200009"/>
    <s v=""/>
    <s v=""/>
    <n v="0"/>
    <s v=""/>
    <n v="0"/>
    <s v="NO"/>
    <n v="0"/>
    <x v="4"/>
    <x v="1"/>
  </r>
  <r>
    <d v="2017-08-24T00:00:00"/>
    <s v="ANTIOQUIA"/>
    <s v="Puerto Berrío"/>
    <n v="579"/>
    <n v="71184422"/>
    <n v="3147348837"/>
    <n v="169"/>
    <x v="3"/>
    <s v="PEATONAL"/>
    <m/>
    <m/>
    <m/>
    <m/>
    <m/>
    <m/>
    <m/>
    <m/>
    <n v="22028962"/>
    <m/>
    <m/>
    <n v="3163412395"/>
    <s v="GARCIA"/>
    <s v="HERNNANDEZ"/>
    <s v="MARIA"/>
    <s v="DEL CARMEN"/>
    <s v="Cédula"/>
    <n v="22028962"/>
    <s v="F"/>
    <n v="52"/>
    <s v="SI"/>
    <m/>
    <m/>
    <m/>
    <m/>
    <m/>
    <m/>
    <s v="NO"/>
    <m/>
    <s v="NO"/>
    <n v="1"/>
    <m/>
    <m/>
    <s v="PROPIA, LA ESTÁN PAGANDO"/>
    <m/>
    <s v="ESCRITURA PÚBLICA"/>
    <m/>
    <m/>
    <m/>
    <m/>
    <m/>
    <s v="SI"/>
    <n v="11550"/>
    <s v="SI"/>
    <m/>
    <s v="SI"/>
    <n v="8324"/>
    <s v="INODORO CONECTADO A ALCANTARILLADO"/>
    <s v="MADERA BURDA, TABLA, TABLÓN"/>
    <s v="TEJA DE BARRO, ZINC, ETERNIT (ASBESTO)"/>
    <s v="CEMENTO, GRAVILLA"/>
    <s v="SI"/>
    <s v="SI"/>
    <s v="SI"/>
    <s v="SI"/>
    <s v="SI"/>
    <s v="SI"/>
    <s v="SI"/>
    <s v="SI"/>
    <s v="SI"/>
    <s v="SI"/>
    <s v="SI"/>
    <s v="SI"/>
    <s v="SI"/>
    <s v="SI"/>
    <s v="SI"/>
    <s v="SI"/>
    <s v="SI"/>
    <s v="SI"/>
    <s v="INODORO CON TANQUE"/>
    <s v="* BAÑO SIN PUERTA, PATIO ESCUETO, NO AGA ALCANTARRILLADO"/>
    <m/>
    <m/>
    <m/>
    <m/>
    <s v="NORMAL - BUENA"/>
    <s v="TIENE AGUA LAS 24 HORAS"/>
    <s v="SI"/>
    <s v="NO"/>
    <s v="NO"/>
    <s v="PVC"/>
    <s v="SI"/>
    <s v="SI"/>
    <s v="SI"/>
    <s v="SI"/>
    <s v="SI"/>
    <s v="OBRA GRIS"/>
    <s v="NUEVO HORIZONTE PEATONAL22028962"/>
    <s v="OK"/>
    <s v="SI"/>
    <s v=""/>
    <s v=""/>
    <s v=""/>
    <s v=""/>
    <s v=""/>
    <s v=" "/>
    <s v=""/>
    <s v=""/>
    <s v=""/>
    <s v=""/>
    <s v=""/>
    <n v="0"/>
    <n v="0"/>
    <n v="0"/>
    <s v=""/>
    <s v=""/>
    <s v=""/>
    <s v=""/>
    <n v="0"/>
    <s v="NO"/>
    <n v="0"/>
    <x v="0"/>
    <x v="0"/>
  </r>
  <r>
    <d v="2017-08-24T00:00:00"/>
    <s v="ANTIOQUIA"/>
    <s v="Puerto Berrío"/>
    <n v="579"/>
    <n v="71184422"/>
    <n v="3147378837"/>
    <n v="170"/>
    <x v="3"/>
    <s v="PEATONAL"/>
    <m/>
    <m/>
    <m/>
    <m/>
    <m/>
    <m/>
    <m/>
    <m/>
    <n v="14129"/>
    <m/>
    <m/>
    <n v="3137929995"/>
    <s v="HERNANDEZ"/>
    <s v="YALI"/>
    <s v="ANGEL"/>
    <m/>
    <s v="Cédula"/>
    <n v="22026560"/>
    <s v="M"/>
    <n v="80"/>
    <s v="SI"/>
    <m/>
    <m/>
    <m/>
    <m/>
    <m/>
    <m/>
    <s v="NO"/>
    <m/>
    <s v="NO"/>
    <n v="1"/>
    <m/>
    <m/>
    <s v="PROPIA, LA ESTÁN PAGANDO"/>
    <m/>
    <s v="ESCRITURA PÚBLICA"/>
    <m/>
    <m/>
    <m/>
    <m/>
    <m/>
    <s v="SI"/>
    <n v="4825"/>
    <s v="SI"/>
    <m/>
    <s v="SI"/>
    <n v="8324"/>
    <s v="INODORO CONECTADO A ALCANTARILLADO"/>
    <s v="MADERA BURDA, TABLA, TABLÓN"/>
    <s v="TEJA DE BARRO, ZINC, ETERNIT (ASBESTO)"/>
    <s v="CEMENTO, GRAVILLA"/>
    <s v="SI"/>
    <s v="SI"/>
    <s v="SI"/>
    <s v="SI"/>
    <s v="SI"/>
    <s v="SI"/>
    <s v="SI"/>
    <s v="SI"/>
    <s v="SI"/>
    <s v="SI"/>
    <s v="SI"/>
    <s v="SI"/>
    <s v="SI"/>
    <s v="SI"/>
    <s v="SI"/>
    <s v="SI"/>
    <s v="SI"/>
    <s v="SI"/>
    <s v="INODORO CON TANQUE"/>
    <s v="* NO TIENE SOLO EL MESON, NO AGA ALCANTARRILLADO,PRESENTA FUGA EN ACUEDUCTO"/>
    <m/>
    <m/>
    <m/>
    <m/>
    <s v="NORMAL - BUENA"/>
    <s v="TIENE AGUA LAS 24 HORAS"/>
    <s v="SI"/>
    <s v="SI"/>
    <s v="NO"/>
    <s v="PVC"/>
    <s v="SI"/>
    <s v="SI"/>
    <s v="SI"/>
    <s v="SI"/>
    <s v="SI"/>
    <s v="OBRA GRIS"/>
    <s v="NUEVO HORIZONTE PEATONAL14129"/>
    <s v="¿REPETIDA?"/>
    <s v="SI"/>
    <s v=""/>
    <s v=""/>
    <s v=""/>
    <s v=""/>
    <s v=""/>
    <s v=" "/>
    <s v=""/>
    <s v=""/>
    <s v=""/>
    <s v=""/>
    <s v=""/>
    <n v="0"/>
    <n v="0"/>
    <n v="0"/>
    <s v=""/>
    <s v=""/>
    <s v=""/>
    <s v=""/>
    <n v="0"/>
    <s v="NO"/>
    <n v="0"/>
    <x v="0"/>
    <x v="0"/>
  </r>
  <r>
    <d v="2017-08-24T00:00:00"/>
    <s v="ANTIOQUIA"/>
    <s v="Puerto Berrío"/>
    <n v="579"/>
    <n v="1039699422"/>
    <n v="3143844838"/>
    <n v="171"/>
    <x v="1"/>
    <s v="PEATONAL"/>
    <m/>
    <m/>
    <m/>
    <m/>
    <m/>
    <m/>
    <m/>
    <m/>
    <n v="4496"/>
    <m/>
    <m/>
    <n v="8334387"/>
    <s v="MALOLANADO "/>
    <s v="ANGEL"/>
    <s v="CAROLINA"/>
    <m/>
    <s v="Cédula"/>
    <n v="21934069"/>
    <s v="F"/>
    <n v="53"/>
    <s v="SI"/>
    <m/>
    <m/>
    <m/>
    <m/>
    <m/>
    <m/>
    <s v="NO"/>
    <m/>
    <s v="NO"/>
    <n v="2"/>
    <m/>
    <m/>
    <s v="PROPIA, LA ESTÁN PAGANDO"/>
    <m/>
    <s v="CERTIFICADO DE COMPRAVENTA"/>
    <m/>
    <m/>
    <m/>
    <m/>
    <m/>
    <s v="SI"/>
    <m/>
    <s v="SI"/>
    <m/>
    <s v="SI"/>
    <m/>
    <s v="INODORO CONECTADO A ALCANTARILLADO"/>
    <s v="BLOQUE, LADRILLO, PIEDRA"/>
    <s v="TEJA DE BARRO, ZINC, ETERNIT (ASBESTO)"/>
    <s v="TIERRA, ARENA"/>
    <s v="NO"/>
    <s v="SI"/>
    <s v="SI"/>
    <s v="SI"/>
    <s v="NO"/>
    <s v="SI"/>
    <s v="SI"/>
    <s v="NO"/>
    <s v="NO"/>
    <s v="NO"/>
    <s v="NO"/>
    <s v="NO"/>
    <s v="NO"/>
    <s v="NO"/>
    <s v="NO"/>
    <s v="NO"/>
    <s v="NO"/>
    <s v="NO"/>
    <s v="INODORO SIN TANQUE"/>
    <s v="* TIENE SERVICIO ERO NO LE LLEGA FACTURA, SE LE DEVUELVE LAS AGUAS NEGRAS A LA CASA, INODORO SIN TANQUE"/>
    <m/>
    <m/>
    <m/>
    <m/>
    <s v="NORMAL - BUENA"/>
    <s v="TIENE AGUA LAS 24 HORAS"/>
    <s v="SI"/>
    <s v="NO"/>
    <s v="SI"/>
    <s v="PVC"/>
    <s v="NO"/>
    <s v="NO"/>
    <s v="NO"/>
    <s v="NO"/>
    <s v="NO"/>
    <s v="OTROS"/>
    <s v="SAN MARTIN PEATONAL4496"/>
    <s v="OK"/>
    <s v="SI"/>
    <n v="1"/>
    <n v="2"/>
    <n v="3"/>
    <n v="4"/>
    <n v="5"/>
    <n v="6"/>
    <n v="7"/>
    <n v="8"/>
    <s v=""/>
    <s v=""/>
    <n v="11"/>
    <n v="5"/>
    <n v="7769466.6827039998"/>
    <n v="6099266.2918499997"/>
    <s v=""/>
    <s v=""/>
    <n v="19"/>
    <s v=""/>
    <n v="254645.13204"/>
    <s v="SI"/>
    <n v="254645.13204"/>
    <x v="48"/>
    <x v="1"/>
  </r>
  <r>
    <d v="2017-08-24T00:00:00"/>
    <s v="ANTIOQUIA"/>
    <s v="Puerto Berrío"/>
    <n v="579"/>
    <n v="71184422"/>
    <n v="3147348837"/>
    <n v="172"/>
    <x v="3"/>
    <s v="PEATONAL"/>
    <m/>
    <m/>
    <m/>
    <m/>
    <m/>
    <m/>
    <m/>
    <m/>
    <n v="1412"/>
    <m/>
    <m/>
    <n v="3118125014"/>
    <s v="SANTAMARIA"/>
    <s v="MATEUS"/>
    <s v="ORFA"/>
    <s v="ELY"/>
    <s v="Cédula"/>
    <n v="43653855"/>
    <s v="F"/>
    <n v="39"/>
    <s v="SI"/>
    <m/>
    <m/>
    <m/>
    <m/>
    <m/>
    <m/>
    <s v="SI"/>
    <n v="980104"/>
    <s v="NO"/>
    <n v="5"/>
    <n v="2"/>
    <n v="1"/>
    <s v="PROPIA, LA ESTÁN PAGANDO"/>
    <m/>
    <s v="ESCRITURA PÚBLICA"/>
    <m/>
    <m/>
    <m/>
    <m/>
    <m/>
    <s v="SI"/>
    <n v="119783"/>
    <s v="SI"/>
    <m/>
    <s v="SI"/>
    <n v="51330"/>
    <s v="INODORO CONECTADO A ALCANTARILLADO"/>
    <s v="MADERA PULIDA"/>
    <s v="TEJA DE BARRO, ZINC, ETERNIT (ASBESTO)"/>
    <s v="CEMENTO, GRAVILLA"/>
    <s v="SI"/>
    <s v="SI"/>
    <s v="SI"/>
    <s v="SI"/>
    <s v="SI"/>
    <s v="SI"/>
    <s v="SI"/>
    <s v="SI"/>
    <s v="SI"/>
    <s v="SI"/>
    <s v="SI"/>
    <s v="SI"/>
    <s v="SI"/>
    <s v="SI"/>
    <s v="SI"/>
    <s v="SI"/>
    <s v="SI"/>
    <s v="SI"/>
    <s v="INODORO CON TANQUE"/>
    <s v="* BAÑO NO TIENE PUERTA, COCINA EL MEON ESTA SIN TERMINAR, NO LE COBRAN ALCANTARRILLADO"/>
    <m/>
    <m/>
    <m/>
    <m/>
    <s v="NORMAL - BUENA"/>
    <s v="TIENE AGUA LAS 24 HORAS"/>
    <s v="SI"/>
    <s v="NO"/>
    <s v="NO"/>
    <s v="PVC"/>
    <s v="SI"/>
    <s v="SI"/>
    <s v="SI"/>
    <s v="SI"/>
    <s v="SI"/>
    <s v="OBRA BLANCA"/>
    <s v="NUEVO HORIZONTE PEATONAL1412"/>
    <s v="OK"/>
    <s v="SI"/>
    <s v=""/>
    <s v=""/>
    <s v=""/>
    <s v=""/>
    <s v=""/>
    <s v=" "/>
    <s v=""/>
    <s v=""/>
    <s v=""/>
    <s v=""/>
    <s v=""/>
    <n v="0"/>
    <n v="0"/>
    <n v="0"/>
    <s v=""/>
    <s v=""/>
    <s v=""/>
    <s v=""/>
    <n v="0"/>
    <s v="NO"/>
    <n v="0"/>
    <x v="0"/>
    <x v="0"/>
  </r>
  <r>
    <d v="2017-08-24T00:00:00"/>
    <s v="ANTIOQUIA"/>
    <s v="Puerto Berrío"/>
    <n v="579"/>
    <n v="71184422"/>
    <n v="3147348837"/>
    <n v="173"/>
    <x v="3"/>
    <s v="PEATONAL"/>
    <m/>
    <m/>
    <m/>
    <m/>
    <m/>
    <m/>
    <m/>
    <m/>
    <n v="14129"/>
    <m/>
    <m/>
    <m/>
    <s v="HENAO"/>
    <s v=" AGAIZA"/>
    <s v="ELKIN"/>
    <s v="MAURICIO"/>
    <s v="Cédula"/>
    <n v="71192861"/>
    <s v="M"/>
    <n v="34"/>
    <s v="NO"/>
    <s v="BEODYA"/>
    <s v="MATUTE"/>
    <s v="MARIBEL"/>
    <m/>
    <s v="Cédula"/>
    <s v="71192/861"/>
    <s v="NO"/>
    <m/>
    <s v="NO"/>
    <n v="4"/>
    <n v="1"/>
    <m/>
    <s v="PROPIA, LA ESTÁN PAGANDO"/>
    <m/>
    <s v="ESCRITURA PÚBLICA"/>
    <m/>
    <m/>
    <m/>
    <m/>
    <m/>
    <s v="SI"/>
    <n v="13858"/>
    <s v="SI"/>
    <m/>
    <s v="SI"/>
    <n v="8360"/>
    <s v="INODORO CONECTADO A ALCANTARILLADO"/>
    <s v="BLOQUE, LADRILLO, PIEDRA"/>
    <s v="TEJA DE BARRO, ZINC, ETERNIT (ASBESTO)"/>
    <s v="CEMENTO, GRAVILLA"/>
    <s v="SI"/>
    <s v="NO"/>
    <s v="SI"/>
    <s v="SI"/>
    <s v="SI"/>
    <s v="SI"/>
    <s v="SI"/>
    <s v="SI"/>
    <s v="SI"/>
    <s v="SI"/>
    <s v="NO"/>
    <s v="SI"/>
    <s v="SI"/>
    <s v="SI"/>
    <s v="SI"/>
    <s v="NO"/>
    <s v="SI"/>
    <s v="SI"/>
    <s v="INODORO CON TANQUE"/>
    <s v="* BAÑO O TIENE PUERTA, O TIEE LAVAMANOS"/>
    <m/>
    <m/>
    <m/>
    <m/>
    <s v="NO LE LLEGA AGUA - SIN PRESION"/>
    <s v="TIENE AGUA LAS 24 HORAS"/>
    <m/>
    <s v="SI"/>
    <s v="NO"/>
    <s v="PVC"/>
    <s v="SI"/>
    <s v="SI"/>
    <s v="NO"/>
    <s v="SI"/>
    <s v="SI"/>
    <s v="OBRA GRIS"/>
    <s v="NUEVO HORIZONTE PEATONAL14129"/>
    <s v="¿REPETIDA?"/>
    <s v="SI"/>
    <n v="1"/>
    <s v=""/>
    <s v=""/>
    <s v=""/>
    <s v=""/>
    <n v="6"/>
    <s v=""/>
    <s v=""/>
    <n v="9"/>
    <s v=""/>
    <s v=""/>
    <n v="1"/>
    <n v="2521462.954806"/>
    <n v="2521462.954806"/>
    <s v=""/>
    <s v=""/>
    <n v="0"/>
    <s v=""/>
    <n v="0"/>
    <s v="NO"/>
    <n v="0"/>
    <x v="8"/>
    <x v="1"/>
  </r>
  <r>
    <d v="2017-08-24T00:00:00"/>
    <s v="ANTIOQUIA"/>
    <s v="Puerto Berrío"/>
    <n v="579"/>
    <n v="711844252"/>
    <n v="3147348837"/>
    <n v="174"/>
    <x v="3"/>
    <s v="PEATONAL"/>
    <m/>
    <m/>
    <m/>
    <m/>
    <m/>
    <m/>
    <m/>
    <m/>
    <n v="6546"/>
    <m/>
    <m/>
    <n v="3226211604"/>
    <s v="ROJAS"/>
    <m/>
    <s v="MARGARITA"/>
    <m/>
    <s v="Cédula"/>
    <n v="21932894"/>
    <s v="F"/>
    <n v="61"/>
    <s v="SI"/>
    <m/>
    <m/>
    <m/>
    <m/>
    <m/>
    <m/>
    <s v="SI"/>
    <m/>
    <s v="NO"/>
    <n v="6"/>
    <n v="3"/>
    <n v="2"/>
    <s v="PROPIA, LA ESTÁN PAGANDO"/>
    <m/>
    <s v="ESCRITURA PÚBLICA"/>
    <m/>
    <m/>
    <m/>
    <m/>
    <m/>
    <s v="SI"/>
    <n v="43681"/>
    <s v="SI"/>
    <m/>
    <s v="SI"/>
    <n v="8324"/>
    <s v="INODORO CONECTADO A ALCANTARILLADO"/>
    <s v="MADERA PULIDA"/>
    <s v="CEMENTO O CONCRETO"/>
    <s v="CEMENTO, GRAVILLA"/>
    <s v="SI"/>
    <s v="NO"/>
    <s v="SI"/>
    <s v="SI"/>
    <s v="SI"/>
    <s v="SI"/>
    <s v="SI"/>
    <s v="SI"/>
    <s v="SI"/>
    <s v="SI"/>
    <s v="SI"/>
    <s v="SI"/>
    <s v="NO"/>
    <s v="NO"/>
    <s v="SI"/>
    <s v="SI"/>
    <s v="SI"/>
    <s v="SI"/>
    <s v="INODORO CON TANQUE"/>
    <s v="* BAÑO NO TIENE PUERTA, NO TIENE LAVADERO, NO POSEE CANET DE RED UNIDOS"/>
    <m/>
    <m/>
    <m/>
    <m/>
    <s v="BAJA"/>
    <s v="TIENE AGUA LAS 24 HORAS"/>
    <s v="NO SABE"/>
    <s v="NO"/>
    <s v="NO"/>
    <s v="PVC"/>
    <s v="SI"/>
    <s v="SI"/>
    <s v="SI"/>
    <s v="NO"/>
    <s v="SI"/>
    <s v="OBRA GRIS"/>
    <s v="NUEVO HORIZONTE PEATONAL6546"/>
    <s v="OK"/>
    <s v="SI"/>
    <s v=""/>
    <n v="2"/>
    <n v="3"/>
    <s v=""/>
    <n v="5"/>
    <n v="6"/>
    <n v="7"/>
    <s v=""/>
    <n v="9"/>
    <s v=""/>
    <s v=""/>
    <n v="3"/>
    <n v="3792576.8829779997"/>
    <n v="3792576.8829779997"/>
    <s v=""/>
    <s v=""/>
    <n v="0"/>
    <s v=""/>
    <n v="0"/>
    <s v="NO"/>
    <n v="0"/>
    <x v="49"/>
    <x v="1"/>
  </r>
  <r>
    <d v="2017-08-24T00:00:00"/>
    <s v="ANTIOQUIA"/>
    <s v="Puerto Berrío"/>
    <n v="579"/>
    <n v="10396884221"/>
    <n v="3143844838"/>
    <n v="175"/>
    <x v="1"/>
    <s v="PEATONAL"/>
    <m/>
    <m/>
    <m/>
    <m/>
    <m/>
    <m/>
    <m/>
    <m/>
    <n v="22040470000"/>
    <m/>
    <m/>
    <n v="3206277891"/>
    <s v="FOMEZ"/>
    <s v="LONDOÑO"/>
    <s v="MARINELA"/>
    <m/>
    <s v="Cédula"/>
    <n v="1018402556"/>
    <s v="F"/>
    <n v="30"/>
    <s v="SI"/>
    <m/>
    <m/>
    <m/>
    <m/>
    <m/>
    <m/>
    <s v="NO"/>
    <m/>
    <s v="NO"/>
    <n v="1"/>
    <m/>
    <m/>
    <s v="PROPIA, LA ESTÁN PAGANDO"/>
    <m/>
    <s v="OTRO"/>
    <m/>
    <m/>
    <m/>
    <m/>
    <m/>
    <s v="SI"/>
    <n v="4308"/>
    <s v="SI"/>
    <n v="6302"/>
    <s v="SI"/>
    <n v="8324"/>
    <s v="INODORO CONECTADO A ALCANTARILLADO"/>
    <s v="BLOQUE, LADRILLO, PIEDRA"/>
    <s v="TEJA DE BARRO, ZINC, ETERNIT (ASBESTO)"/>
    <s v="CEMENTO, GRAVILLA"/>
    <s v="SI"/>
    <s v="SI"/>
    <s v="SI"/>
    <s v="NO"/>
    <s v="NO"/>
    <s v="SI"/>
    <s v="SI"/>
    <s v="SI"/>
    <s v="NO"/>
    <s v="NO"/>
    <s v="SI"/>
    <s v="NO"/>
    <s v="SI"/>
    <s v="SI"/>
    <s v="SI"/>
    <s v="SI"/>
    <s v="SI"/>
    <s v="SI"/>
    <s v="INODORO CON TANQUE"/>
    <s v="* BAÑOS SIN PUERTA, LAVAN LOS TRASTES EN EL LAVADERO, VIVI CO LOS PADRES."/>
    <m/>
    <m/>
    <m/>
    <m/>
    <s v="NORMAL - BUENA"/>
    <s v="TIENE AGUA LAS 24 HORAS"/>
    <s v="SI"/>
    <s v="NO"/>
    <s v="NO"/>
    <s v="PVC"/>
    <s v="SI"/>
    <s v="NO"/>
    <s v="NO"/>
    <s v="SI"/>
    <s v="SI"/>
    <s v="OBRA GRIS"/>
    <s v="SAN MARTIN PEATONAL22040470000"/>
    <s v="OK"/>
    <s v="SI"/>
    <n v="1"/>
    <s v=""/>
    <n v="3"/>
    <n v="4"/>
    <n v="5"/>
    <n v="6"/>
    <n v="7"/>
    <s v=""/>
    <n v="9"/>
    <s v=""/>
    <s v=""/>
    <n v="4"/>
    <n v="4454492.9616899993"/>
    <n v="4454492.9616899993"/>
    <s v=""/>
    <n v="18"/>
    <n v="19"/>
    <s v=""/>
    <n v="1524791.47266"/>
    <s v="SI"/>
    <n v="1374366.7709999999"/>
    <x v="50"/>
    <x v="1"/>
  </r>
  <r>
    <d v="2017-08-24T00:00:00"/>
    <s v="ANTIOQUIA"/>
    <s v="Puerto Berrío"/>
    <n v="579"/>
    <n v="1039699422"/>
    <n v="3143844838"/>
    <n v="176"/>
    <x v="1"/>
    <s v="PEATONAL"/>
    <m/>
    <m/>
    <m/>
    <m/>
    <m/>
    <m/>
    <m/>
    <m/>
    <n v="2204528000"/>
    <m/>
    <m/>
    <n v="3108937386"/>
    <s v="PUERTA"/>
    <s v="BURITICA"/>
    <s v="LUZ"/>
    <s v="MARINA"/>
    <s v="Cédula"/>
    <n v="43653969"/>
    <s v="F"/>
    <n v="42"/>
    <s v="SI"/>
    <m/>
    <m/>
    <m/>
    <m/>
    <m/>
    <m/>
    <s v="NO"/>
    <m/>
    <s v="NO"/>
    <n v="7"/>
    <n v="4"/>
    <n v="1"/>
    <s v="PROPIA, LA ESTÁN PAGANDO"/>
    <m/>
    <s v="CERTIFICADO DE COMPRAVENTA"/>
    <m/>
    <m/>
    <m/>
    <m/>
    <m/>
    <s v="SI"/>
    <n v="39176"/>
    <s v="SI"/>
    <n v="28739"/>
    <s v="SI"/>
    <n v="8324"/>
    <s v="INODORO CONECTADO A ALCANTARILLADO"/>
    <s v="MADERA PULIDA"/>
    <s v="TEJA DE BARRO, ZINC, ETERNIT (ASBESTO)"/>
    <s v="CEMENTO, GRAVILLA"/>
    <s v="SI"/>
    <s v="SI"/>
    <s v="SI"/>
    <s v="SI"/>
    <s v="SI"/>
    <s v="SI"/>
    <s v="SI"/>
    <s v="SI"/>
    <s v="SI"/>
    <s v="NO"/>
    <s v="SI"/>
    <s v="SI"/>
    <s v="SI"/>
    <s v="SI"/>
    <s v="NO"/>
    <s v="SI"/>
    <s v="SI"/>
    <s v="SI"/>
    <s v="INODORO CON TANQUE"/>
    <s v="* TUBO DE BAÑO REVENTADO, NO LOS USAN POR EL DAÑO DE LA TUBERIA PERO ESTAN BUENOS."/>
    <m/>
    <m/>
    <m/>
    <m/>
    <s v="NORMAL - BUENA"/>
    <s v="TIENE AGUA LAS 24 HORAS"/>
    <s v="SI"/>
    <s v="NO"/>
    <s v="SI"/>
    <s v="PVC"/>
    <s v="SI"/>
    <s v="NO"/>
    <s v="SI"/>
    <s v="SI"/>
    <s v="SI"/>
    <s v="OBRA GRIS"/>
    <s v="SAN MARTIN PEATONAL2204528000"/>
    <s v="OK"/>
    <s v="SI"/>
    <s v=""/>
    <s v=""/>
    <s v=""/>
    <n v="4"/>
    <s v=""/>
    <n v="6"/>
    <s v=""/>
    <s v=""/>
    <s v=""/>
    <s v=""/>
    <s v=""/>
    <n v="1"/>
    <n v="929498.52362399991"/>
    <n v="929498.52362399991"/>
    <s v=""/>
    <s v=""/>
    <n v="0"/>
    <s v=""/>
    <n v="0"/>
    <s v="NO"/>
    <n v="0"/>
    <x v="3"/>
    <x v="1"/>
  </r>
  <r>
    <d v="2017-08-24T00:00:00"/>
    <s v="ANTIOQUIA"/>
    <s v="Puerto Berrío"/>
    <n v="579"/>
    <n v="1039699422"/>
    <n v="3143844838"/>
    <n v="177"/>
    <x v="1"/>
    <s v="PEATONAL"/>
    <m/>
    <m/>
    <m/>
    <m/>
    <m/>
    <m/>
    <m/>
    <m/>
    <n v="22045360000"/>
    <m/>
    <m/>
    <n v="3165304345"/>
    <s v="GOMEZ"/>
    <s v="PATIÑO"/>
    <s v="LILIANA"/>
    <m/>
    <s v="Cédula"/>
    <n v="1039678108"/>
    <s v="F"/>
    <n v="31"/>
    <s v="SI"/>
    <m/>
    <m/>
    <m/>
    <m/>
    <m/>
    <m/>
    <s v="SI"/>
    <n v="2524370"/>
    <s v="SI"/>
    <n v="3"/>
    <n v="2"/>
    <m/>
    <s v="PROPIA, LA ESTÁN PAGANDO"/>
    <m/>
    <s v="ESCRITURA PÚBLICA"/>
    <m/>
    <m/>
    <m/>
    <m/>
    <m/>
    <s v="SI"/>
    <n v="14615"/>
    <s v="SI"/>
    <m/>
    <s v="SI"/>
    <n v="8366"/>
    <s v="INODORO CONECTADO A ALCANTARILLADO"/>
    <s v="BLOQUE, LADRILLO, PIEDRA"/>
    <s v="TEJA DE BARRO, ZINC, ETERNIT (ASBESTO)"/>
    <s v="CEMENTO, GRAVILLA"/>
    <s v="SI"/>
    <s v="SI"/>
    <s v="SI"/>
    <s v="SI"/>
    <s v="SI"/>
    <s v="SI"/>
    <s v="SI"/>
    <s v="SI"/>
    <s v="SI"/>
    <s v="SI"/>
    <s v="SI"/>
    <s v="SI"/>
    <s v="SI"/>
    <s v="SI"/>
    <s v="SI"/>
    <s v="SI"/>
    <s v="SI"/>
    <s v="SI"/>
    <s v="INODORO CON TANQUE"/>
    <s v="* LOS SERVICIOS TIENEN ACUEDUCTO PERO NO ALCANTARRILLADO, BAÑOS SIN PUERTA"/>
    <m/>
    <s v="SE DESECHAN EN CAMPO"/>
    <m/>
    <m/>
    <s v="NORMAL - BUENA"/>
    <s v="TIENE AGUA LAS 24 HORAS"/>
    <s v="SI"/>
    <s v="NO"/>
    <s v="NO"/>
    <s v="PVC"/>
    <s v="SI"/>
    <s v="SI"/>
    <s v="SI"/>
    <s v="SI"/>
    <s v="SI"/>
    <s v="OBRA GRIS"/>
    <s v="SAN MARTIN PEATONAL22045360000"/>
    <s v="OK"/>
    <s v="SI"/>
    <s v=""/>
    <s v=""/>
    <s v=""/>
    <s v=""/>
    <s v=""/>
    <s v=" "/>
    <s v=""/>
    <s v=""/>
    <s v=""/>
    <s v=""/>
    <s v=""/>
    <n v="0"/>
    <n v="0"/>
    <n v="0"/>
    <s v=""/>
    <s v=""/>
    <s v=""/>
    <s v=""/>
    <n v="0"/>
    <s v="NO"/>
    <n v="0"/>
    <x v="0"/>
    <x v="0"/>
  </r>
  <r>
    <d v="2017-08-24T00:00:00"/>
    <s v="ANTIOQUIA"/>
    <s v="Puerto Berrío"/>
    <n v="579"/>
    <n v="1039699422"/>
    <n v="3143844838"/>
    <n v="178"/>
    <x v="1"/>
    <s v="PEATONAL"/>
    <m/>
    <m/>
    <m/>
    <m/>
    <m/>
    <m/>
    <m/>
    <m/>
    <n v="22045337000"/>
    <m/>
    <m/>
    <n v="3128228643"/>
    <s v="GOMEZ"/>
    <s v="RUIZ"/>
    <s v="ANDRES "/>
    <s v="ANTONIO"/>
    <s v="Cédula"/>
    <n v="71191810"/>
    <s v="F"/>
    <n v="37"/>
    <s v="NO"/>
    <s v="HERNANDEZ"/>
    <s v="GIRALDO"/>
    <s v="DORA"/>
    <s v="MILDREY"/>
    <s v="Cédula"/>
    <n v="43657278"/>
    <s v="NO"/>
    <m/>
    <s v="NO"/>
    <n v="3"/>
    <n v="1"/>
    <m/>
    <s v="PROPIA, LA ESTÁN PAGANDO"/>
    <m/>
    <s v="ESCRITURA PÚBLICA"/>
    <m/>
    <m/>
    <m/>
    <m/>
    <m/>
    <s v="SI"/>
    <n v="23856"/>
    <s v="SI"/>
    <n v="17509"/>
    <s v="SI"/>
    <n v="8366"/>
    <s v="INODORO CONECTADO A ALCANTARILLADO"/>
    <s v="BLOQUE, LADRILLO, PIEDRA"/>
    <s v="CEMENTO O CONCRETO"/>
    <s v="CEMENTO, GRAVILLA"/>
    <s v="SI"/>
    <s v="SI"/>
    <s v="SI"/>
    <s v="SI"/>
    <s v="SI"/>
    <s v="SI"/>
    <s v="SI"/>
    <s v="SI"/>
    <s v="SI"/>
    <s v="SI"/>
    <s v="SI"/>
    <s v="SI"/>
    <s v="SI"/>
    <s v="SI"/>
    <s v="SI"/>
    <s v="SI"/>
    <s v="SI"/>
    <s v="SI"/>
    <s v="INODORO CON TANQUE"/>
    <s v="* TODO EN ORDEN"/>
    <m/>
    <m/>
    <m/>
    <m/>
    <s v="NORMAL - BUENA"/>
    <s v="TIENE AGUA LAS 24 HORAS"/>
    <s v="SI"/>
    <s v="NO"/>
    <s v="NO"/>
    <s v="PVC"/>
    <s v="SI"/>
    <s v="SI"/>
    <s v="SI"/>
    <s v="SI"/>
    <s v="SI"/>
    <s v="OBRA BLANCA"/>
    <s v="SAN MARTIN PEATONAL22045337000"/>
    <s v="OK"/>
    <s v="SI"/>
    <s v=""/>
    <s v=""/>
    <s v=""/>
    <s v=""/>
    <s v=""/>
    <s v=" "/>
    <s v=""/>
    <s v=""/>
    <s v=""/>
    <s v=""/>
    <s v=""/>
    <n v="0"/>
    <n v="0"/>
    <n v="0"/>
    <s v=""/>
    <s v=""/>
    <s v=""/>
    <s v=""/>
    <n v="0"/>
    <s v="NO"/>
    <n v="0"/>
    <x v="0"/>
    <x v="0"/>
  </r>
  <r>
    <d v="2017-08-24T00:00:00"/>
    <s v="ANTIOQUIA"/>
    <s v="Puerto Berrío"/>
    <n v="579"/>
    <n v="1039699422"/>
    <n v="3143844838"/>
    <n v="179"/>
    <x v="1"/>
    <s v="PEATONAL"/>
    <m/>
    <m/>
    <m/>
    <m/>
    <m/>
    <m/>
    <m/>
    <m/>
    <n v="22045310000"/>
    <m/>
    <m/>
    <n v="3204438051"/>
    <s v="RODRIGUZ"/>
    <m/>
    <s v="CECILIA"/>
    <m/>
    <s v="Cédula"/>
    <n v="21921393"/>
    <s v="F"/>
    <n v="88"/>
    <s v="SI"/>
    <m/>
    <m/>
    <m/>
    <m/>
    <m/>
    <m/>
    <s v="NO"/>
    <m/>
    <s v="NO"/>
    <n v="2"/>
    <m/>
    <m/>
    <s v="PROPIA, LA ESTÁN PAGANDO"/>
    <m/>
    <s v="ESCRITURA PÚBLICA"/>
    <m/>
    <m/>
    <m/>
    <m/>
    <m/>
    <s v="SI"/>
    <n v="7102"/>
    <s v="SI"/>
    <n v="4598"/>
    <s v="SI"/>
    <n v="8366"/>
    <s v="INODORO CONECTADO A ALCANTARILLADO"/>
    <s v="BLOQUE, LADRILLO, PIEDRA"/>
    <s v="TEJA DE BARRO, ZINC, ETERNIT (ASBESTO)"/>
    <s v="CEMENTO, GRAVILLA"/>
    <s v="SI"/>
    <s v="SI"/>
    <s v="SI"/>
    <s v="SI"/>
    <s v="SI"/>
    <s v="SI"/>
    <s v="SI"/>
    <s v="SI"/>
    <s v="SI"/>
    <s v="SI"/>
    <s v="NO"/>
    <s v="SI"/>
    <s v="SI"/>
    <s v="SI"/>
    <s v="SI"/>
    <s v="NO"/>
    <s v="SI"/>
    <s v="SI"/>
    <s v="INODORO CON TANQUE"/>
    <s v="* BAOS SIN PUERTA, MEDIDOR DAÑADIO"/>
    <m/>
    <m/>
    <m/>
    <m/>
    <s v="NORMAL - BUENA"/>
    <s v="TIENE AGUA LAS 24 HORAS"/>
    <s v="SI"/>
    <s v="SI"/>
    <s v="NO"/>
    <s v="PVC"/>
    <s v="SI"/>
    <s v="SI"/>
    <s v="NO"/>
    <s v="SI"/>
    <s v="SI"/>
    <s v="OBRA GRIS"/>
    <s v="SAN MARTIN PEATONAL22045310000"/>
    <s v="¿REPETIDA?"/>
    <s v="SI"/>
    <n v="1"/>
    <s v=""/>
    <s v=""/>
    <s v=""/>
    <s v=""/>
    <n v="6"/>
    <s v=""/>
    <s v=""/>
    <n v="9"/>
    <s v=""/>
    <s v=""/>
    <n v="1"/>
    <n v="2521462.954806"/>
    <n v="2521462.954806"/>
    <s v=""/>
    <s v=""/>
    <n v="0"/>
    <s v=""/>
    <n v="0"/>
    <s v="NO"/>
    <n v="0"/>
    <x v="8"/>
    <x v="1"/>
  </r>
  <r>
    <d v="2017-08-24T00:00:00"/>
    <s v="ANTIOQUIA"/>
    <s v="Puerto Berrío"/>
    <n v="579"/>
    <n v="1039699422"/>
    <n v="3148344838"/>
    <n v="180"/>
    <x v="1"/>
    <s v="PEATONAL"/>
    <m/>
    <m/>
    <m/>
    <m/>
    <m/>
    <m/>
    <m/>
    <m/>
    <n v="22045320000"/>
    <m/>
    <m/>
    <n v="3137258318"/>
    <s v="VALENCIA"/>
    <s v="ESCUDERO"/>
    <s v="WILLIAM"/>
    <m/>
    <s v="Cédula"/>
    <n v="3550763"/>
    <s v="M"/>
    <n v="70"/>
    <s v="SI"/>
    <m/>
    <m/>
    <m/>
    <m/>
    <m/>
    <m/>
    <s v="NO"/>
    <m/>
    <s v="NO"/>
    <n v="5"/>
    <n v="1"/>
    <m/>
    <s v="PROPIA, LA ESTÁN PAGANDO"/>
    <m/>
    <s v="ESCRITURA PÚBLICA"/>
    <m/>
    <m/>
    <m/>
    <m/>
    <m/>
    <s v="SI"/>
    <n v="14552"/>
    <s v="SI"/>
    <n v="10424"/>
    <s v="SI"/>
    <n v="8110"/>
    <s v="INODORO CONECTADO A ALCANTARILLADO"/>
    <s v="MADERA PULIDA"/>
    <s v="TEJA DE BARRO, ZINC, ETERNIT (ASBESTO)"/>
    <s v="TIERRA, ARENA"/>
    <s v="SI"/>
    <s v="SI"/>
    <s v="SI"/>
    <s v="SI"/>
    <s v="SI"/>
    <s v="SI"/>
    <s v="SI"/>
    <s v="SI"/>
    <s v="SI"/>
    <s v="SI"/>
    <s v="SI"/>
    <s v="SI"/>
    <s v="SI"/>
    <s v="SI"/>
    <s v="SI"/>
    <s v="SI"/>
    <s v="SI"/>
    <s v="SI"/>
    <s v="INODORO CON TANQUE"/>
    <s v="* SE ENCUENTRA EN BUEN ESTADO "/>
    <m/>
    <m/>
    <m/>
    <m/>
    <s v="NORMAL - BUENA"/>
    <s v="TIENE AGUA LAS 24 HORAS"/>
    <s v="SI"/>
    <s v="NO"/>
    <s v="NO"/>
    <s v="PVC"/>
    <s v="SI"/>
    <s v="SI"/>
    <s v="SI"/>
    <s v="SI"/>
    <s v="SI"/>
    <s v="OBRA GRIS"/>
    <s v="SAN MARTIN PEATONAL22045320000"/>
    <s v="OK"/>
    <s v="SI"/>
    <s v=""/>
    <s v=""/>
    <s v=""/>
    <s v=""/>
    <s v=""/>
    <s v=" "/>
    <s v=""/>
    <s v=""/>
    <s v=""/>
    <s v=""/>
    <s v=""/>
    <n v="0"/>
    <n v="0"/>
    <n v="0"/>
    <s v=""/>
    <s v=""/>
    <s v=""/>
    <s v=""/>
    <n v="0"/>
    <s v="NO"/>
    <n v="0"/>
    <x v="0"/>
    <x v="0"/>
  </r>
  <r>
    <d v="2017-08-24T00:00:00"/>
    <s v="ANTIOQUIA"/>
    <s v="Puerto Berrío"/>
    <n v="579"/>
    <n v="1039699422"/>
    <n v="3143844838"/>
    <n v="181"/>
    <x v="3"/>
    <s v="PEATONAL"/>
    <m/>
    <m/>
    <m/>
    <m/>
    <m/>
    <m/>
    <m/>
    <m/>
    <n v="22014280000"/>
    <m/>
    <m/>
    <n v="8331456"/>
    <s v="ALZATE"/>
    <s v="MATINEZ"/>
    <s v="VIRGEN"/>
    <s v="LINA"/>
    <s v="Cédula"/>
    <n v="21650876"/>
    <s v="F"/>
    <n v="68"/>
    <s v="SI"/>
    <m/>
    <m/>
    <m/>
    <m/>
    <m/>
    <m/>
    <s v="NO"/>
    <m/>
    <s v="NO"/>
    <n v="5"/>
    <n v="2"/>
    <m/>
    <s v="PROPIA, LA ESTÁN PAGANDO"/>
    <m/>
    <s v="ESCRITURA PÚBLICA"/>
    <m/>
    <m/>
    <m/>
    <m/>
    <m/>
    <s v="SI"/>
    <n v="23008"/>
    <s v="SI"/>
    <n v="16860"/>
    <s v="SI"/>
    <n v="8324"/>
    <s v="INODORO CONECTADO A ALCANTARILLADO"/>
    <s v="BLOQUE, LADRILLO, PIEDRA"/>
    <s v="TEJA DE BARRO, ZINC, ETERNIT (ASBESTO)"/>
    <s v="CEMENTO, GRAVILLA"/>
    <s v="SI"/>
    <s v="SI"/>
    <s v="SI"/>
    <s v="SI"/>
    <s v="SI"/>
    <s v="SI"/>
    <s v="SI"/>
    <s v="SI"/>
    <s v="SI"/>
    <s v="SI"/>
    <s v="SI"/>
    <s v="SI"/>
    <s v="SI"/>
    <s v="SI"/>
    <s v="SI"/>
    <s v="SI"/>
    <s v="SI"/>
    <s v="SI"/>
    <s v="INODORO CON TANQUE"/>
    <s v="* MEDIDOR DAÑADO,BAÑO SIN PUERTA"/>
    <m/>
    <m/>
    <m/>
    <m/>
    <s v="NORMAL - BUENA"/>
    <s v="TIENE AGUA LAS 24 HORAS"/>
    <s v="SI"/>
    <s v="NO"/>
    <s v="NO"/>
    <s v="PVC"/>
    <s v="SI"/>
    <s v="SI"/>
    <s v="SI"/>
    <s v="SI"/>
    <s v="SI"/>
    <s v="OBRA BLANCA"/>
    <s v="NUEVO HORIZONTE PEATONAL22014280000"/>
    <s v="OK"/>
    <s v="SI"/>
    <s v=""/>
    <s v=""/>
    <s v=""/>
    <s v=""/>
    <s v=""/>
    <s v=" "/>
    <s v=""/>
    <s v=""/>
    <s v=""/>
    <s v=""/>
    <s v=""/>
    <n v="0"/>
    <n v="0"/>
    <n v="0"/>
    <s v=""/>
    <s v=""/>
    <s v=""/>
    <s v=""/>
    <n v="0"/>
    <s v="NO"/>
    <n v="0"/>
    <x v="0"/>
    <x v="0"/>
  </r>
  <r>
    <d v="2017-08-24T00:00:00"/>
    <s v="ANTIOQUIA"/>
    <s v="Puerto Berrío"/>
    <n v="579"/>
    <n v="1039699422"/>
    <n v="3143844838"/>
    <n v="182"/>
    <x v="3"/>
    <s v="PEATONAL"/>
    <m/>
    <m/>
    <m/>
    <m/>
    <m/>
    <m/>
    <m/>
    <m/>
    <n v="2201443000"/>
    <m/>
    <m/>
    <n v="3147122354"/>
    <s v="MIRANDA"/>
    <s v="JIMENEZ"/>
    <s v="JORGE"/>
    <s v="IVO"/>
    <s v="Cédula"/>
    <n v="71180995"/>
    <s v="M"/>
    <n v="57"/>
    <s v="SI"/>
    <m/>
    <m/>
    <m/>
    <m/>
    <m/>
    <m/>
    <s v="NO"/>
    <m/>
    <s v="NO"/>
    <n v="1"/>
    <m/>
    <m/>
    <s v="PROPIA, LA ESTÁN PAGANDO"/>
    <m/>
    <s v="ESCRITURA PÚBLICA"/>
    <m/>
    <m/>
    <m/>
    <m/>
    <m/>
    <s v="SI"/>
    <n v="6319"/>
    <s v="NO"/>
    <m/>
    <s v="SI"/>
    <n v="8324"/>
    <s v="INODORO CONECTADO A ALCANTARILLADO"/>
    <s v="BLOQUE, LADRILLO, PIEDRA"/>
    <s v="BLOQUE, PIEDRA, MADERA PULIDA"/>
    <s v="CEMENTO, GRAVILLA"/>
    <s v="SI"/>
    <s v="SI"/>
    <s v="SI"/>
    <s v="SI"/>
    <s v="SI"/>
    <s v="SI"/>
    <s v="SI"/>
    <s v="SI"/>
    <s v="SI"/>
    <s v="SI"/>
    <s v="NO"/>
    <s v="SI"/>
    <s v="SI"/>
    <s v="SI"/>
    <s v="SI"/>
    <s v="NO"/>
    <s v="SI"/>
    <s v="SI"/>
    <s v="INODORO CON TANQUE"/>
    <s v="* INODORO FUERA DE SERVICIO OR DAÑO E LOS CCESORIOS, BAÑO SIN PUERA"/>
    <m/>
    <s v="SE VIERTEN A CANAL O QUEBRADA"/>
    <m/>
    <m/>
    <s v="NORMAL - BUENA"/>
    <s v="TIENE AGUA LAS 24 HORAS"/>
    <s v="SI"/>
    <s v="NO"/>
    <s v="NO"/>
    <s v="PVC"/>
    <s v="SI"/>
    <s v="SI"/>
    <s v="NO"/>
    <s v="SI"/>
    <s v="SI"/>
    <s v="OBRA GRIS"/>
    <s v="NUEVO HORIZONTE PEATONAL2201443000"/>
    <s v="OK"/>
    <s v="SI"/>
    <n v="1"/>
    <s v=""/>
    <s v=""/>
    <s v=""/>
    <s v=""/>
    <n v="6"/>
    <s v=""/>
    <s v=""/>
    <n v="9"/>
    <s v=""/>
    <s v=""/>
    <n v="1"/>
    <n v="2521462.954806"/>
    <n v="2521462.954806"/>
    <s v=""/>
    <s v=""/>
    <n v="0"/>
    <s v=""/>
    <n v="0"/>
    <s v="NO"/>
    <n v="0"/>
    <x v="8"/>
    <x v="1"/>
  </r>
  <r>
    <d v="2017-08-24T00:00:00"/>
    <s v="ANTIOQUIA"/>
    <s v="Puerto Berrío"/>
    <n v="579"/>
    <n v="1039699422"/>
    <n v="3148844838"/>
    <n v="183"/>
    <x v="3"/>
    <s v="PEATONAL"/>
    <m/>
    <m/>
    <m/>
    <m/>
    <m/>
    <m/>
    <m/>
    <m/>
    <n v="2176900"/>
    <m/>
    <m/>
    <m/>
    <s v="RAMIREZ"/>
    <s v="DAZA"/>
    <s v="MARIA"/>
    <s v="ILDURA"/>
    <s v="Cédula"/>
    <n v="21938493"/>
    <s v="F"/>
    <n v="54"/>
    <s v="NO"/>
    <s v="AGUIRE"/>
    <s v="MARIN"/>
    <s v="GUSTAVO"/>
    <m/>
    <s v="Cédula"/>
    <n v="15362349"/>
    <s v="NO"/>
    <m/>
    <s v="NO"/>
    <n v="2"/>
    <m/>
    <m/>
    <s v="PROPIA, LA ESTÁN PAGANDO"/>
    <m/>
    <s v="ESCRITURA PÚBLICA"/>
    <m/>
    <m/>
    <m/>
    <m/>
    <m/>
    <s v="SI"/>
    <n v="12645"/>
    <s v="SI"/>
    <m/>
    <s v="SI"/>
    <n v="8069"/>
    <s v="INODORO CONECTADO A ALCANTARILLADO"/>
    <s v="MADERA PULIDA"/>
    <s v="TEJA DE BARRO, ZINC, ETERNIT (ASBESTO)"/>
    <s v="CEMENTO, GRAVILLA"/>
    <s v="SI"/>
    <s v="SI"/>
    <s v="SI"/>
    <s v="SI"/>
    <s v="SI"/>
    <s v="SI"/>
    <s v="SI"/>
    <s v="SI"/>
    <s v="SI"/>
    <s v="SI"/>
    <s v="NO"/>
    <s v="SI"/>
    <s v="SI"/>
    <s v="SI"/>
    <s v="SI"/>
    <s v="NO"/>
    <s v="SI"/>
    <s v="SI"/>
    <s v="INODORO CON TANQUE"/>
    <s v="* TIENEN ALCANTARRILLADO QUE ELLOS MISMO COLOCARON, OR ESO NO LA EMPRESA NO LES COBRA EL SERVICIO, NO SABE EL NUMERO DEL CELULAR"/>
    <m/>
    <m/>
    <m/>
    <m/>
    <s v="NORMAL - BUENA"/>
    <s v="TIENE AGUA LAS 24 HORAS"/>
    <s v="SI"/>
    <s v="NO"/>
    <s v="NO"/>
    <s v="PVC"/>
    <s v="SI"/>
    <s v="SI"/>
    <s v="NO"/>
    <s v="SI"/>
    <s v="SI"/>
    <s v="OBRA GRIS"/>
    <s v="NUEVO HORIZONTE PEATONAL2176900"/>
    <s v="OK"/>
    <s v="SI"/>
    <n v="1"/>
    <s v=""/>
    <s v=""/>
    <s v=""/>
    <s v=""/>
    <n v="6"/>
    <s v=""/>
    <s v=""/>
    <n v="9"/>
    <s v=""/>
    <s v=""/>
    <n v="1"/>
    <n v="2521462.954806"/>
    <n v="2521462.954806"/>
    <s v=""/>
    <s v=""/>
    <n v="0"/>
    <s v=""/>
    <n v="0"/>
    <s v="NO"/>
    <n v="0"/>
    <x v="8"/>
    <x v="1"/>
  </r>
  <r>
    <d v="2017-08-24T00:00:00"/>
    <s v="ANTIOQUIA"/>
    <s v="Puerto Berrío"/>
    <n v="579"/>
    <n v="1039699422"/>
    <n v="3143844838"/>
    <n v="184"/>
    <x v="3"/>
    <s v="PEATONAL"/>
    <m/>
    <m/>
    <m/>
    <m/>
    <m/>
    <m/>
    <m/>
    <m/>
    <n v="220141230018"/>
    <m/>
    <m/>
    <n v="3206927871"/>
    <s v="ASPRILLA"/>
    <s v="BORJA"/>
    <s v="DIRLEYDI"/>
    <m/>
    <s v="Cédula"/>
    <n v="1039692645"/>
    <s v="F"/>
    <n v="26"/>
    <m/>
    <m/>
    <m/>
    <m/>
    <m/>
    <m/>
    <m/>
    <s v="SI"/>
    <n v="987871"/>
    <s v="NO"/>
    <n v="2"/>
    <n v="1"/>
    <m/>
    <s v="PROPIA, LA ESTÁN PAGANDO"/>
    <m/>
    <s v="ESCRITURA PÚBLICA"/>
    <m/>
    <m/>
    <m/>
    <m/>
    <m/>
    <s v="SI"/>
    <n v="9308"/>
    <s v="NO"/>
    <m/>
    <s v="SI"/>
    <n v="8324"/>
    <s v="INODORO CONECTADO A ALCANTARILLADO"/>
    <s v="MADERA PULIDA"/>
    <s v="TEJA DE BARRO, ZINC, ETERNIT (ASBESTO)"/>
    <s v="CEMENTO, GRAVILLA"/>
    <s v="NO"/>
    <s v="NO"/>
    <s v="SI"/>
    <s v="SI"/>
    <s v="SI"/>
    <s v="SI"/>
    <s v="SI"/>
    <s v="SI"/>
    <s v="SI"/>
    <s v="SI"/>
    <s v="NO"/>
    <s v="NO"/>
    <s v="SI"/>
    <s v="SI"/>
    <s v="NO"/>
    <s v="SI"/>
    <s v="SI"/>
    <s v="SI"/>
    <s v="INODORO SIN TANQUE"/>
    <s v="* INODORO EN MAL ESTADO, SIN TANQUE."/>
    <m/>
    <s v="SE DESECHAN EN CAMPO"/>
    <m/>
    <m/>
    <s v="NORMAL - BUENA"/>
    <s v="TIENE AGUA LAS 24 HORAS"/>
    <s v="NO SABE"/>
    <s v="NO"/>
    <s v="NO"/>
    <s v="PVC"/>
    <s v="NO"/>
    <s v="SI"/>
    <s v="NO"/>
    <s v="SI"/>
    <s v="SI"/>
    <s v="OTROS"/>
    <s v="NUEVO HORIZONTE PEATONAL220141230018"/>
    <s v="OK"/>
    <s v="SI"/>
    <n v="1"/>
    <s v=""/>
    <n v="3"/>
    <n v="4"/>
    <n v="5"/>
    <n v="6"/>
    <n v="7"/>
    <n v="8"/>
    <s v=""/>
    <s v=""/>
    <s v=""/>
    <n v="4"/>
    <n v="6936878.4473879999"/>
    <n v="6099266.2918499997"/>
    <s v=""/>
    <s v=""/>
    <n v="0"/>
    <s v=""/>
    <n v="0"/>
    <s v="NO"/>
    <n v="0"/>
    <x v="11"/>
    <x v="1"/>
  </r>
  <r>
    <d v="2017-08-24T00:00:00"/>
    <s v="ANTIOQUIA"/>
    <s v="Puerto Berrío"/>
    <n v="579"/>
    <n v="1039699422"/>
    <n v="3148444838"/>
    <n v="185"/>
    <x v="3"/>
    <s v="PEATONAL"/>
    <m/>
    <m/>
    <m/>
    <m/>
    <m/>
    <m/>
    <m/>
    <m/>
    <n v="220144230012"/>
    <m/>
    <m/>
    <n v="3127463255"/>
    <s v="DEL SOCORRO"/>
    <s v="ASQUEZ"/>
    <s v="SOR "/>
    <m/>
    <s v="Cédula"/>
    <n v="43650975"/>
    <s v="F"/>
    <n v="26"/>
    <s v="SI"/>
    <m/>
    <m/>
    <m/>
    <m/>
    <m/>
    <m/>
    <s v="NO"/>
    <m/>
    <s v="NO"/>
    <n v="3"/>
    <n v="1"/>
    <m/>
    <s v="PROPIA, LA ESTÁN PAGANDO"/>
    <m/>
    <s v="ESCRITURA PÚBLICA"/>
    <m/>
    <m/>
    <m/>
    <m/>
    <m/>
    <s v="SI"/>
    <n v="16781"/>
    <s v="NO"/>
    <m/>
    <s v="SI"/>
    <n v="8324"/>
    <s v="INODORO CONECTADO A ALCANTARILLADO"/>
    <s v="MADERA BURDA, TABLA, TABLÓN"/>
    <s v="TEJA DE BARRO, ZINC, ETERNIT (ASBESTO)"/>
    <s v="CEMENTO, GRAVILLA"/>
    <s v="SI"/>
    <s v="NO"/>
    <s v="SI"/>
    <s v="SI"/>
    <s v="SI"/>
    <s v="NO"/>
    <s v="SI"/>
    <s v="SI"/>
    <s v="SI"/>
    <s v="SI"/>
    <s v="NO"/>
    <s v="NO"/>
    <s v="SI"/>
    <s v="SI"/>
    <s v="SI"/>
    <s v="NO"/>
    <s v="NO"/>
    <s v="SI"/>
    <s v="INODORO CON TANQUE"/>
    <s v="* TIENE ALCANTARRILADO INTERNO, LAVAN E U BLOQUE DE CONCRETO"/>
    <m/>
    <m/>
    <m/>
    <m/>
    <s v="NORMAL - BUENA"/>
    <s v="TIENE AGUA LAS 24 HORAS"/>
    <s v="SI"/>
    <s v="NO"/>
    <s v="NO"/>
    <s v="PVC"/>
    <s v="SI"/>
    <s v="SI"/>
    <s v="NO"/>
    <s v="NO"/>
    <s v="SI"/>
    <s v="OTROS"/>
    <s v="NUEVO HORIZONTE PEATONAL220144230012"/>
    <s v="OK"/>
    <s v="SI"/>
    <n v="1"/>
    <s v=""/>
    <s v=""/>
    <s v=""/>
    <n v="5"/>
    <n v="6"/>
    <n v="7"/>
    <n v="8"/>
    <s v=""/>
    <s v=""/>
    <s v=""/>
    <n v="2"/>
    <n v="5920230.3139079995"/>
    <n v="5920230.3139079995"/>
    <s v=""/>
    <s v=""/>
    <n v="0"/>
    <n v="20"/>
    <n v="487557.07988400001"/>
    <s v="SI"/>
    <n v="487557.07988400001"/>
    <x v="51"/>
    <x v="1"/>
  </r>
  <r>
    <d v="2017-08-24T00:00:00"/>
    <s v="ANTIOQUIA"/>
    <s v="Puerto Berrío"/>
    <n v="579"/>
    <n v="1039699422"/>
    <n v="3143844838"/>
    <n v="186"/>
    <x v="3"/>
    <s v="PEATONAL"/>
    <m/>
    <m/>
    <m/>
    <m/>
    <m/>
    <m/>
    <m/>
    <m/>
    <n v="220141250008"/>
    <m/>
    <m/>
    <n v="3108990841"/>
    <s v="GONZALES"/>
    <s v="OSORIO"/>
    <s v="NIDIA"/>
    <s v="MARIA"/>
    <s v="Cédula"/>
    <n v="43089876"/>
    <s v="F"/>
    <n v="59"/>
    <s v="NO"/>
    <s v="PINTO"/>
    <s v="IBARRA"/>
    <s v="JOSE"/>
    <s v="DONAL"/>
    <s v="Cédula"/>
    <n v="71184882"/>
    <s v="SI"/>
    <n v="961215"/>
    <s v="NO"/>
    <n v="6"/>
    <n v="3"/>
    <n v="1"/>
    <s v="PROPIA, LA ESTÁN PAGANDO"/>
    <s v="´"/>
    <s v="ESCRITURA PÚBLICA"/>
    <m/>
    <m/>
    <m/>
    <m/>
    <m/>
    <s v="SI"/>
    <n v="25749"/>
    <s v="NO"/>
    <m/>
    <s v="SI"/>
    <n v="8408"/>
    <s v="INODORO CONECTADO A ALCANTARILLADO"/>
    <s v="MADERA PULIDA"/>
    <s v="TEJA DE BARRO, ZINC, ETERNIT (ASBESTO)"/>
    <s v="CEMENTO, GRAVILLA"/>
    <s v="NO"/>
    <s v="NO"/>
    <s v="SI"/>
    <s v="SI"/>
    <s v="SI"/>
    <s v="SI"/>
    <s v="SI"/>
    <s v="SI"/>
    <s v="SI"/>
    <s v="NO"/>
    <s v="SI"/>
    <s v="NO"/>
    <s v="NO"/>
    <s v="SI"/>
    <s v="NO"/>
    <s v="NO"/>
    <s v="NO"/>
    <s v="NO"/>
    <s v="INODORO CON TANQUE"/>
    <s v="* INODORO SIN REPUESTOS, TANQUE EN MUY MAL ESTADO"/>
    <m/>
    <s v="SE VIERTEN A CANAL O QUEBRADA"/>
    <m/>
    <m/>
    <s v="NORMAL - BUENA"/>
    <s v="TIENE AGUA LAS 24 HORAS"/>
    <s v="SI"/>
    <s v="NO"/>
    <s v="NO"/>
    <s v="PVC"/>
    <s v="SI"/>
    <s v="NO"/>
    <s v="NO"/>
    <s v="NO"/>
    <s v="NO"/>
    <s v="OTROS"/>
    <s v="NUEVO HORIZONTE PEATONAL220141250008"/>
    <s v="OK"/>
    <s v="SI"/>
    <n v="1"/>
    <n v="2"/>
    <s v=""/>
    <n v="4"/>
    <n v="5"/>
    <n v="6"/>
    <n v="7"/>
    <n v="8"/>
    <s v=""/>
    <s v=""/>
    <s v=""/>
    <n v="4"/>
    <n v="6747831.8587800004"/>
    <n v="6099266.2918499997"/>
    <s v=""/>
    <s v=""/>
    <n v="0"/>
    <s v=""/>
    <n v="0"/>
    <s v="NO"/>
    <n v="0"/>
    <x v="11"/>
    <x v="1"/>
  </r>
  <r>
    <d v="2017-08-24T00:00:00"/>
    <s v="ANTIOQUIA"/>
    <s v="Puerto Berrío"/>
    <n v="579"/>
    <n v="1039699422"/>
    <n v="3148444838"/>
    <n v="187"/>
    <x v="0"/>
    <s v="PEATONAL"/>
    <m/>
    <m/>
    <m/>
    <m/>
    <m/>
    <m/>
    <m/>
    <m/>
    <n v="22058790000"/>
    <m/>
    <m/>
    <n v="3148540038"/>
    <s v="AREIZA"/>
    <s v="CHALARCA"/>
    <s v="LUISA"/>
    <s v="FERNANDA"/>
    <s v="Cédula"/>
    <n v="1039705228"/>
    <s v="F"/>
    <n v="19"/>
    <s v="SI"/>
    <m/>
    <m/>
    <m/>
    <m/>
    <m/>
    <m/>
    <s v="SI"/>
    <n v="1683824"/>
    <s v="NO"/>
    <n v="5"/>
    <n v="1"/>
    <m/>
    <s v="PROPIA, LA ESTÁN PAGANDO"/>
    <m/>
    <s v="NO TIENE"/>
    <m/>
    <m/>
    <m/>
    <m/>
    <m/>
    <s v="SI"/>
    <n v="29982"/>
    <s v="SI"/>
    <n v="22234"/>
    <s v="SI"/>
    <n v="8324"/>
    <s v="INODORO CONECTADO A ALCANTARILLADO"/>
    <s v="MATERIAL PREFABRICADO"/>
    <s v="TEJA DE BARRO, ZINC, ETERNIT (ASBESTO)"/>
    <s v="CEMENTO, GRAVILLA"/>
    <s v="SI"/>
    <s v="NO"/>
    <s v="SI"/>
    <s v="SI"/>
    <s v="SI"/>
    <s v="NO"/>
    <s v="SI"/>
    <s v="SI"/>
    <s v="NO"/>
    <s v="SI"/>
    <s v="NO"/>
    <s v="NO"/>
    <s v="SI"/>
    <s v="NO"/>
    <s v="SI"/>
    <s v="SI"/>
    <s v="NO"/>
    <s v="SI"/>
    <s v="INODORO SIN TANQUE"/>
    <s v="* INODORO SIN TANQUE Y MAL ESTADO, EL ACUEDUCTO Y ALCANTARRILLADO INTERNJO LO COLOCO EL USUARIO , BAÑO NO TIENE PUERTA"/>
    <m/>
    <m/>
    <m/>
    <m/>
    <s v="NORMAL - BUENA"/>
    <s v="TIENE AGUA LAS 24 HORAS"/>
    <s v="SI"/>
    <s v="NO"/>
    <s v="NO"/>
    <s v="PVC"/>
    <s v="NO"/>
    <s v="NO"/>
    <s v="NO"/>
    <s v="NO"/>
    <s v="NO"/>
    <s v="OBRA GRIS"/>
    <s v="OASIS PEATONAL22058790000"/>
    <s v="OK"/>
    <s v="SI"/>
    <n v="1"/>
    <n v="2"/>
    <n v="3"/>
    <n v="4"/>
    <n v="5"/>
    <n v="6"/>
    <n v="7"/>
    <s v=""/>
    <n v="9"/>
    <s v=""/>
    <s v=""/>
    <n v="5"/>
    <n v="4648840.4286540002"/>
    <n v="4648840.4286540002"/>
    <s v=""/>
    <s v=""/>
    <n v="0"/>
    <n v="20"/>
    <n v="487557.07988400001"/>
    <s v="SI"/>
    <n v="487557.07988400001"/>
    <x v="22"/>
    <x v="1"/>
  </r>
  <r>
    <d v="2017-08-24T00:00:00"/>
    <s v="ANTIOQUIA"/>
    <s v="Puerto Berrío"/>
    <n v="579"/>
    <n v="1039699422"/>
    <n v="3143844838"/>
    <n v="188"/>
    <x v="1"/>
    <s v="PEATONAL"/>
    <m/>
    <m/>
    <m/>
    <m/>
    <m/>
    <m/>
    <m/>
    <m/>
    <n v="2204426000"/>
    <m/>
    <m/>
    <n v="3194991011"/>
    <s v="ARIZTIZABAL"/>
    <s v="POSADA"/>
    <s v="NIDIA"/>
    <s v="DEL SOCORRO"/>
    <s v="Cédula"/>
    <n v="21928569"/>
    <s v="F"/>
    <n v="63"/>
    <s v="NO"/>
    <m/>
    <m/>
    <m/>
    <m/>
    <m/>
    <m/>
    <s v="NO"/>
    <m/>
    <s v="NO"/>
    <n v="3"/>
    <m/>
    <m/>
    <s v="EN ARRIENDO O SUBARRIENDO"/>
    <m/>
    <m/>
    <m/>
    <s v="DE PALABRA"/>
    <m/>
    <m/>
    <n v="350000"/>
    <s v="SI"/>
    <n v="19662"/>
    <s v="SI"/>
    <n v="14132"/>
    <s v="SI"/>
    <n v="9561"/>
    <s v="INODORO CONECTADO A ALCANTARILLADO"/>
    <s v="BLOQUE, LADRILLO, PIEDRA"/>
    <s v="TEJA DE BARRO, ZINC, ETERNIT (ASBESTO)"/>
    <s v="BALDOSA, VINILO, TABLETA O LADRILLO"/>
    <s v="SI"/>
    <s v="SI"/>
    <s v="SI"/>
    <s v="SI"/>
    <s v="SI"/>
    <s v="SI"/>
    <s v="SI"/>
    <s v="SI"/>
    <s v="SI"/>
    <s v="SI"/>
    <s v="SI"/>
    <s v="SI"/>
    <s v="SI"/>
    <s v="SI"/>
    <s v="SI"/>
    <s v="SI"/>
    <s v="SI"/>
    <s v="SI"/>
    <s v="INODORO CON TANQUE"/>
    <s v="* BAÑOS SI PUERTA"/>
    <m/>
    <m/>
    <m/>
    <m/>
    <s v="NORMAL - BUENA"/>
    <s v="TIENE AGUA LAS 24 HORAS"/>
    <s v="SI"/>
    <s v="NO"/>
    <s v="NO"/>
    <s v="PVC"/>
    <s v="SI"/>
    <s v="SI"/>
    <s v="SI"/>
    <s v="SI"/>
    <s v="SI"/>
    <s v="OBRA BLANCA"/>
    <s v="SAN MARTIN PEATONAL2204426000"/>
    <s v="OK"/>
    <s v="SI"/>
    <s v=""/>
    <s v=""/>
    <s v=""/>
    <s v=""/>
    <s v=""/>
    <s v=" "/>
    <s v=""/>
    <s v=""/>
    <s v=""/>
    <s v=""/>
    <s v=""/>
    <n v="0"/>
    <n v="0"/>
    <n v="0"/>
    <s v=""/>
    <s v=""/>
    <s v=""/>
    <s v=""/>
    <n v="0"/>
    <s v="NO"/>
    <n v="0"/>
    <x v="0"/>
    <x v="0"/>
  </r>
  <r>
    <d v="2017-08-24T00:00:00"/>
    <s v="ANTIOQUIA"/>
    <s v="Puerto Berrío"/>
    <n v="579"/>
    <n v="1039704703"/>
    <n v="3218398050"/>
    <n v="189"/>
    <x v="0"/>
    <s v="PEATONAL"/>
    <m/>
    <m/>
    <m/>
    <m/>
    <m/>
    <m/>
    <m/>
    <m/>
    <n v="22058260000"/>
    <m/>
    <m/>
    <n v="3148209280"/>
    <s v="SANCHEZ"/>
    <s v="RESTREPO"/>
    <s v="MARIA"/>
    <s v="OLIVIA"/>
    <s v="Cédula"/>
    <n v="21430750"/>
    <s v="F"/>
    <n v="65"/>
    <m/>
    <m/>
    <m/>
    <m/>
    <m/>
    <m/>
    <m/>
    <s v="NO"/>
    <m/>
    <s v="NO"/>
    <n v="1"/>
    <m/>
    <m/>
    <s v="PROPIA, LA ESTÁN PAGANDO"/>
    <m/>
    <s v="CERTIFICADO DE COMPRAVENTA"/>
    <m/>
    <m/>
    <m/>
    <m/>
    <m/>
    <s v="SI"/>
    <n v="8299"/>
    <s v="NO"/>
    <m/>
    <s v="SI"/>
    <n v="8069"/>
    <s v="INODORO CONECTADO A ALCANTARILLADO"/>
    <s v="MADERA PULIDA"/>
    <s v="TEJA DE BARRO, ZINC, ETERNIT (ASBESTO)"/>
    <s v="BALDOSA, VINILO, TABLETA O LADRILLO"/>
    <s v="SI"/>
    <s v="SI"/>
    <s v="SI"/>
    <s v="SI"/>
    <s v="SI"/>
    <s v="SI"/>
    <s v="SI"/>
    <s v="NO"/>
    <s v="NO"/>
    <s v="SI"/>
    <s v="SI"/>
    <s v="NO"/>
    <s v="NO"/>
    <s v="SI"/>
    <s v="SI"/>
    <s v="NO"/>
    <s v="SI"/>
    <s v="SI"/>
    <s v="INODORO CON TANQUE"/>
    <s v="* EL LAVADERO NO CUENTA CON EL TANQUE, NO LE COBRAN ALCANTARRILLADO"/>
    <m/>
    <m/>
    <m/>
    <m/>
    <s v="NORMAL - BUENA"/>
    <s v="TIENE AGUA LAS 24 HORAS"/>
    <s v="SI"/>
    <s v="SI"/>
    <s v="NO"/>
    <s v="PVC"/>
    <s v="SI"/>
    <s v="SI"/>
    <s v="NO"/>
    <s v="SI"/>
    <s v="SI"/>
    <s v="OBRA GRIS"/>
    <s v="OASIS PEATONAL22058260000"/>
    <s v="OK"/>
    <s v="SI"/>
    <n v="1"/>
    <n v="2"/>
    <n v="3"/>
    <s v=""/>
    <n v="5"/>
    <n v="6"/>
    <n v="7"/>
    <s v=""/>
    <n v="9"/>
    <s v=""/>
    <n v="11"/>
    <n v="4"/>
    <n v="4653827.1190980002"/>
    <n v="4653827.1190980002"/>
    <s v=""/>
    <s v=""/>
    <n v="0"/>
    <s v=""/>
    <n v="0"/>
    <s v="NO"/>
    <n v="0"/>
    <x v="52"/>
    <x v="1"/>
  </r>
  <r>
    <d v="2017-08-24T00:00:00"/>
    <s v="ANTIOQUIA"/>
    <s v="Puerto Berrío"/>
    <n v="579"/>
    <n v="71184422"/>
    <n v="3147348877"/>
    <n v="191"/>
    <x v="3"/>
    <s v="PEATONAL"/>
    <m/>
    <m/>
    <m/>
    <m/>
    <m/>
    <m/>
    <m/>
    <m/>
    <n v="12967"/>
    <m/>
    <m/>
    <m/>
    <s v="ESPAÑA"/>
    <s v="SALINA"/>
    <s v="MAYORI"/>
    <s v="ATRCIA"/>
    <s v="Cédula"/>
    <n v="43602085"/>
    <s v="F"/>
    <m/>
    <s v="SI"/>
    <m/>
    <m/>
    <m/>
    <m/>
    <m/>
    <m/>
    <s v="SI"/>
    <m/>
    <s v="NO"/>
    <n v="3"/>
    <m/>
    <m/>
    <s v="PROPIA, LA ESTÁN PAGANDO"/>
    <m/>
    <s v="ESCRITURA PÚBLICA"/>
    <m/>
    <m/>
    <m/>
    <m/>
    <m/>
    <s v="SI"/>
    <n v="14225"/>
    <s v="SI"/>
    <m/>
    <s v="SI"/>
    <n v="12774"/>
    <s v="INODORO CONECTADO A ALCANTARILLADO"/>
    <s v="BLOQUE, LADRILLO, PIEDRA"/>
    <s v="TEJA DE BARRO, ZINC, ETERNIT (ASBESTO)"/>
    <s v="CEMENTO, GRAVILLA"/>
    <s v="SI"/>
    <s v="SI"/>
    <s v="SI"/>
    <s v="SI"/>
    <s v="SI"/>
    <s v="SI"/>
    <s v="SI"/>
    <s v="SI"/>
    <s v="SI"/>
    <s v="NO"/>
    <s v="NO"/>
    <s v="SI"/>
    <s v="SI"/>
    <s v="SI"/>
    <s v="NO"/>
    <s v="NO"/>
    <s v="SI"/>
    <s v="SI"/>
    <s v="TAZA CAMPESINA"/>
    <s v="* BAÑO NO TIENE PUERTA, COCINA TIENE DOS MESAS,LAVEDERO LA POSETA ES SI SERVICIO,NO HAY ALCATARRILLADO,"/>
    <m/>
    <m/>
    <m/>
    <m/>
    <s v="NORMAL - BUENA"/>
    <s v="TIENE AGUA LAS 24 HORAS"/>
    <s v="NO SABE"/>
    <s v="NO"/>
    <s v="NO"/>
    <s v="PVC"/>
    <s v="NO"/>
    <s v="NO"/>
    <s v="NO"/>
    <s v="NO"/>
    <s v="SI"/>
    <s v="OBRA GRIS"/>
    <s v="NUEVO HORIZONTE PEATONAL12967"/>
    <s v="OK"/>
    <s v="SI"/>
    <n v="1"/>
    <s v=""/>
    <n v="3"/>
    <n v="4"/>
    <n v="5"/>
    <n v="6"/>
    <n v="7"/>
    <s v=""/>
    <n v="9"/>
    <s v=""/>
    <s v=""/>
    <n v="4"/>
    <n v="4454492.9616899993"/>
    <n v="4454492.9616899993"/>
    <s v=""/>
    <s v=""/>
    <n v="0"/>
    <s v=""/>
    <n v="0"/>
    <s v="NO"/>
    <n v="0"/>
    <x v="10"/>
    <x v="1"/>
  </r>
  <r>
    <d v="2017-08-24T00:00:00"/>
    <s v="ANTIOQUIA"/>
    <s v="Puerto Berrío"/>
    <n v="579"/>
    <n v="71184422"/>
    <n v="3147348837"/>
    <n v="192"/>
    <x v="3"/>
    <s v="PEATONAL"/>
    <m/>
    <m/>
    <m/>
    <m/>
    <m/>
    <m/>
    <m/>
    <m/>
    <n v="12961"/>
    <m/>
    <m/>
    <m/>
    <s v="FRANCO"/>
    <s v="SALZAR"/>
    <s v="PEDRO"/>
    <s v="LUIS"/>
    <s v="Cédula"/>
    <n v="8211205"/>
    <s v="M"/>
    <n v="76"/>
    <s v="SI"/>
    <m/>
    <m/>
    <m/>
    <m/>
    <m/>
    <m/>
    <s v="NO"/>
    <m/>
    <s v="NO"/>
    <n v="3"/>
    <m/>
    <m/>
    <s v="PROPIA, LA ESTÁN PAGANDO"/>
    <m/>
    <s v="ESCRITURA PÚBLICA"/>
    <m/>
    <m/>
    <m/>
    <m/>
    <m/>
    <s v="SI"/>
    <n v="28539"/>
    <s v="SI"/>
    <m/>
    <s v="SI"/>
    <n v="16774"/>
    <s v="INODORO CONECTADO A ALCANTARILLADO"/>
    <s v="BLOQUE, LADRILLO, PIEDRA"/>
    <s v="TEJA DE BARRO, ZINC, ETERNIT (ASBESTO)"/>
    <s v="CEMENTO, GRAVILLA"/>
    <s v="SI"/>
    <s v="SI"/>
    <s v="SI"/>
    <s v="SI"/>
    <s v="SI"/>
    <s v="SI"/>
    <s v="SI"/>
    <s v="SI"/>
    <s v="SI"/>
    <s v="NO"/>
    <s v="NO"/>
    <s v="SI"/>
    <s v="SI"/>
    <s v="SI"/>
    <s v="NO"/>
    <s v="NO"/>
    <s v="SI"/>
    <s v="SI"/>
    <s v="INODORO CON TANQUE"/>
    <s v="* BAÑO NO TIENE PUERTA, NO TIENE LAVAPLATOS,NO LE COBRAN ALCANTARRILLADO"/>
    <m/>
    <m/>
    <m/>
    <m/>
    <s v="NORMAL - BUENA"/>
    <s v="TIENE AGUA LAS 24 HORAS"/>
    <s v="SI"/>
    <s v="NO"/>
    <s v="NO"/>
    <s v="PVC"/>
    <s v="SI"/>
    <s v="NO"/>
    <s v="NO"/>
    <s v="SI"/>
    <s v="SI"/>
    <s v="OBRA GRIS"/>
    <s v="NUEVO HORIZONTE PEATONAL12961"/>
    <s v="OK"/>
    <s v="SI"/>
    <n v="1"/>
    <s v=""/>
    <s v=""/>
    <n v="4"/>
    <s v=""/>
    <n v="6"/>
    <s v=""/>
    <s v=""/>
    <n v="9"/>
    <s v=""/>
    <s v=""/>
    <n v="2"/>
    <n v="3154717.032714"/>
    <n v="3154717.032714"/>
    <s v=""/>
    <s v=""/>
    <n v="0"/>
    <s v=""/>
    <n v="0"/>
    <s v="NO"/>
    <n v="0"/>
    <x v="1"/>
    <x v="1"/>
  </r>
  <r>
    <d v="2017-08-24T00:00:00"/>
    <s v="ANTIOQUIA"/>
    <s v="Puerto Berrío"/>
    <n v="579"/>
    <n v="1039704703"/>
    <n v="3218398050"/>
    <n v="193"/>
    <x v="3"/>
    <s v="PEATONAL"/>
    <s v="CARRERA 13# 64/44"/>
    <m/>
    <m/>
    <m/>
    <m/>
    <m/>
    <m/>
    <m/>
    <m/>
    <m/>
    <m/>
    <m/>
    <s v="ZAPATA"/>
    <m/>
    <s v="WILMER"/>
    <m/>
    <s v="Cédula"/>
    <n v="1039773221"/>
    <s v="M"/>
    <n v="24"/>
    <s v="SI"/>
    <m/>
    <m/>
    <m/>
    <m/>
    <m/>
    <m/>
    <s v="NO"/>
    <m/>
    <s v="NO"/>
    <n v="3"/>
    <n v="1"/>
    <m/>
    <s v="EN ARRIENDO O SUBARRIENDO"/>
    <m/>
    <m/>
    <m/>
    <s v="DE PALABRA"/>
    <m/>
    <m/>
    <n v="100000"/>
    <s v="SI"/>
    <n v="61965"/>
    <s v="NO"/>
    <m/>
    <s v="NO"/>
    <m/>
    <s v="INODORO CONECTADO A ALCANTARILLADO"/>
    <s v="BLOQUE, LADRILLO, PIEDRA"/>
    <s v="TEJA DE BARRO, ZINC, ETERNIT (ASBESTO)"/>
    <s v="BALDOSA, VINILO, TABLETA O LADRILLO"/>
    <s v="SI"/>
    <s v="NO"/>
    <s v="SI"/>
    <s v="SI"/>
    <s v="SI"/>
    <s v="SI"/>
    <s v="SI"/>
    <s v="SI"/>
    <s v="SI"/>
    <s v="NO"/>
    <s v="NO"/>
    <s v="NO"/>
    <s v="SI"/>
    <s v="SI"/>
    <s v="NO"/>
    <s v="NO"/>
    <s v="NO"/>
    <s v="SI"/>
    <s v="INODORO CON TANQUE"/>
    <s v="* LA VIVIENDA NO CUENTA CON LAVAMANOS NI CON LAVAPLATOS, NO PAGA ALCANTARRILLADO"/>
    <m/>
    <m/>
    <m/>
    <m/>
    <s v="NORMAL - BUENA"/>
    <s v="TIENE AGUA LAS 24 HORAS"/>
    <s v="SI"/>
    <s v="NO"/>
    <s v="NO"/>
    <s v="PVC"/>
    <s v="SI"/>
    <s v="NO"/>
    <s v="NO"/>
    <s v="NO"/>
    <s v="SI"/>
    <s v="OBRA GRIS"/>
    <s v="NUEVO HORIZONTE PEATONALCARRERA 13# 64/44"/>
    <s v="OK"/>
    <s v="SI"/>
    <n v="1"/>
    <s v=""/>
    <s v=""/>
    <n v="4"/>
    <n v="5"/>
    <n v="6"/>
    <n v="7"/>
    <s v=""/>
    <n v="9"/>
    <s v=""/>
    <s v=""/>
    <n v="3"/>
    <n v="4071098.9061179999"/>
    <n v="4071098.9061179999"/>
    <s v=""/>
    <s v=""/>
    <n v="0"/>
    <s v=""/>
    <n v="0"/>
    <s v="NO"/>
    <n v="0"/>
    <x v="13"/>
    <x v="1"/>
  </r>
  <r>
    <d v="2017-08-24T00:00:00"/>
    <s v="ANTIOQUIA"/>
    <s v="Puerto Berrío"/>
    <n v="579"/>
    <n v="71189422"/>
    <n v="3147348837"/>
    <n v="194"/>
    <x v="3"/>
    <s v="PEATONAL"/>
    <m/>
    <m/>
    <m/>
    <m/>
    <m/>
    <m/>
    <m/>
    <m/>
    <n v="40344"/>
    <m/>
    <m/>
    <n v="3195392213"/>
    <s v="GOMEZ"/>
    <s v="GIRALOO"/>
    <s v="ROSMIA"/>
    <m/>
    <s v="Cédula"/>
    <n v="21932548"/>
    <s v="F"/>
    <n v="58"/>
    <s v="SI"/>
    <m/>
    <m/>
    <m/>
    <m/>
    <m/>
    <m/>
    <s v="NO"/>
    <m/>
    <s v="NO"/>
    <n v="5"/>
    <n v="3"/>
    <n v="1"/>
    <s v="PROPIA, LA ESTÁN PAGANDO"/>
    <m/>
    <s v="ESCRITURA PÚBLICA"/>
    <m/>
    <m/>
    <m/>
    <m/>
    <m/>
    <m/>
    <m/>
    <m/>
    <m/>
    <m/>
    <m/>
    <s v="NO TIENE"/>
    <s v="MADERA PULIDA"/>
    <s v="TEJA DE BARRO, ZINC, ETERNIT (ASBESTO)"/>
    <s v="CEMENTO, GRAVILLA"/>
    <s v="SI"/>
    <s v="SI"/>
    <s v="SI"/>
    <s v="SI"/>
    <s v="SI"/>
    <s v="SI"/>
    <s v="SI"/>
    <s v="SI"/>
    <s v="NO"/>
    <s v="NO"/>
    <s v="NO"/>
    <s v="NO"/>
    <s v="NO"/>
    <s v="NO"/>
    <s v="NO"/>
    <s v="NO"/>
    <s v="NO"/>
    <s v="NO"/>
    <s v="NO TIENE  "/>
    <s v="* NO TIENE NINGUN SERVICIO DOMICILIARIO"/>
    <m/>
    <m/>
    <m/>
    <m/>
    <s v="NORMAL - BUENA"/>
    <s v="TIENE AGUA LAS 24 HORAS"/>
    <s v="SI"/>
    <s v="NO"/>
    <s v="NO"/>
    <s v="NO TIENE - NO APLICA"/>
    <s v="NO"/>
    <s v="NO"/>
    <s v="NO"/>
    <s v="NO"/>
    <s v="NO"/>
    <s v="NO TIENE - NO APLICA"/>
    <s v="NUEVO HORIZONTE PEATONAL40344"/>
    <s v="OK"/>
    <s v="SI"/>
    <n v="1"/>
    <n v="2"/>
    <n v="3"/>
    <n v="4"/>
    <n v="5"/>
    <n v="6"/>
    <n v="7"/>
    <n v="8"/>
    <s v=""/>
    <s v=""/>
    <s v=""/>
    <n v="5"/>
    <n v="7131225.9143519998"/>
    <n v="6099266.2918499997"/>
    <s v=""/>
    <s v=""/>
    <n v="0"/>
    <s v=""/>
    <n v="0"/>
    <s v="NO"/>
    <n v="0"/>
    <x v="11"/>
    <x v="1"/>
  </r>
  <r>
    <d v="2017-08-24T00:00:00"/>
    <s v="ANTIOQUIA"/>
    <s v="Puerto Berrío"/>
    <n v="579"/>
    <n v="100743596"/>
    <n v="3005949869"/>
    <n v="195"/>
    <x v="1"/>
    <s v="PEATONAL"/>
    <m/>
    <m/>
    <m/>
    <m/>
    <m/>
    <m/>
    <m/>
    <m/>
    <n v="2204511100000"/>
    <m/>
    <m/>
    <m/>
    <s v="ZDAZA"/>
    <s v="ANGARITA"/>
    <s v="MARIA"/>
    <s v="MARLENA"/>
    <s v="Cédula"/>
    <n v="21924157"/>
    <s v="F"/>
    <n v="82"/>
    <s v="SI"/>
    <m/>
    <m/>
    <m/>
    <m/>
    <m/>
    <m/>
    <s v="NO"/>
    <m/>
    <s v="NO"/>
    <n v="1"/>
    <m/>
    <m/>
    <s v="PROPIA, LA ESTÁN PAGANDO"/>
    <m/>
    <s v="ESCRITURA PÚBLICA"/>
    <m/>
    <m/>
    <m/>
    <m/>
    <m/>
    <s v="SI"/>
    <n v="28736"/>
    <s v="SI"/>
    <n v="21275"/>
    <s v="SI"/>
    <n v="8324"/>
    <s v="INODORO CONECTADO A ALCANTARILLADO"/>
    <s v="BLOQUE, LADRILLO, PIEDRA"/>
    <s v="TEJA DE BARRO, ZINC, ETERNIT (ASBESTO)"/>
    <s v="CEMENTO, GRAVILLA"/>
    <s v="SI"/>
    <s v="SI"/>
    <s v="SI"/>
    <s v="SI"/>
    <s v="SI"/>
    <s v="SI"/>
    <s v="SI"/>
    <s v="SI"/>
    <s v="NO"/>
    <s v="SI"/>
    <s v="SI"/>
    <s v="SI"/>
    <s v="SI"/>
    <s v="NO"/>
    <s v="SI"/>
    <s v="NO"/>
    <s v="SI"/>
    <s v="SI"/>
    <s v="INODORO CON TANQUE"/>
    <s v="* LAVAMANOS NO TIENE"/>
    <m/>
    <m/>
    <m/>
    <m/>
    <s v="NORMAL - BUENA"/>
    <s v="TIENE AGUA LAS 24 HORAS"/>
    <s v="SI"/>
    <s v="NO"/>
    <s v="NO"/>
    <s v="PVC"/>
    <s v="SI"/>
    <s v="SI"/>
    <s v="NO"/>
    <s v="SI"/>
    <s v="SI"/>
    <s v="OBRA BLANCA"/>
    <s v="SAN MARTIN PEATONAL2204511100000"/>
    <s v="OK"/>
    <s v="SI"/>
    <n v="1"/>
    <s v=""/>
    <n v="3"/>
    <s v=""/>
    <s v=""/>
    <n v="6"/>
    <s v=""/>
    <s v=""/>
    <s v=""/>
    <s v=""/>
    <s v=""/>
    <n v="2"/>
    <n v="902647.969056"/>
    <n v="902647.969056"/>
    <s v=""/>
    <s v=""/>
    <n v="0"/>
    <s v=""/>
    <n v="0"/>
    <s v="NO"/>
    <n v="0"/>
    <x v="53"/>
    <x v="1"/>
  </r>
  <r>
    <d v="2017-08-24T00:00:00"/>
    <s v="ANTIOQUIA"/>
    <s v="Puerto Berrío"/>
    <n v="579"/>
    <n v="100743076"/>
    <n v="3005949369"/>
    <n v="196"/>
    <x v="1"/>
    <s v="PEATONAL"/>
    <m/>
    <m/>
    <m/>
    <m/>
    <m/>
    <m/>
    <m/>
    <m/>
    <n v="220443340002"/>
    <m/>
    <m/>
    <m/>
    <s v="CUERVO"/>
    <s v="JIMENEZ"/>
    <s v="LIBIA"/>
    <s v="DEL RORRIO"/>
    <s v="Cédula"/>
    <n v="21740845"/>
    <s v="F"/>
    <n v="69"/>
    <s v="SI"/>
    <m/>
    <m/>
    <m/>
    <m/>
    <m/>
    <m/>
    <s v="NO"/>
    <m/>
    <s v="NO"/>
    <n v="2"/>
    <m/>
    <m/>
    <s v="PROPIA, LA ESTÁN PAGANDO"/>
    <m/>
    <s v="ESCRITURA PÚBLICA"/>
    <m/>
    <m/>
    <m/>
    <m/>
    <m/>
    <s v="SI"/>
    <n v="9796"/>
    <s v="SI"/>
    <n v="6701"/>
    <s v="SI"/>
    <n v="8110"/>
    <s v="INODORO CONECTADO A ALCANTARILLADO"/>
    <s v="BLOQUE, LADRILLO, PIEDRA"/>
    <s v="MADERA BURDA, TABLA, TABLÓN"/>
    <s v="BALDOSA, VINILO, TABLETA O LADRILLO"/>
    <s v="SI"/>
    <s v="NO"/>
    <s v="SI"/>
    <s v="SI"/>
    <s v="SI"/>
    <s v="SI"/>
    <s v="SI"/>
    <s v="SI"/>
    <s v="SI"/>
    <s v="SI"/>
    <s v="SI"/>
    <s v="SI"/>
    <s v="SI"/>
    <s v="SI"/>
    <s v="SI"/>
    <s v="SI"/>
    <s v="SI"/>
    <s v="SI"/>
    <s v="INODORO CON TANQUE"/>
    <s v="* LA CASA ESTA EN BUEN ESTADO"/>
    <m/>
    <m/>
    <m/>
    <m/>
    <s v="NORMAL - BUENA"/>
    <s v="TIENE AGUA LAS 24 HORAS"/>
    <s v="SI"/>
    <s v="NO"/>
    <s v="NO"/>
    <s v="PVC"/>
    <s v="SI"/>
    <s v="SI"/>
    <s v="SI"/>
    <s v="SI"/>
    <s v="SI"/>
    <s v="OBRA BLANCA"/>
    <s v="SAN MARTIN PEATONAL220443340002"/>
    <s v="OK"/>
    <s v="SI"/>
    <s v=""/>
    <s v=""/>
    <s v=""/>
    <s v=""/>
    <s v=""/>
    <s v=" "/>
    <s v=""/>
    <s v=""/>
    <s v=""/>
    <s v=""/>
    <s v=""/>
    <n v="0"/>
    <n v="0"/>
    <n v="0"/>
    <s v=""/>
    <s v=""/>
    <s v=""/>
    <s v=""/>
    <n v="0"/>
    <s v="NO"/>
    <n v="0"/>
    <x v="0"/>
    <x v="0"/>
  </r>
  <r>
    <d v="2017-08-24T00:00:00"/>
    <s v="ANTIOQUIA"/>
    <s v="Puerto Berrío"/>
    <n v="579"/>
    <n v="71184422"/>
    <n v="3147348837"/>
    <n v="197"/>
    <x v="0"/>
    <s v="PEATONAL"/>
    <m/>
    <m/>
    <m/>
    <m/>
    <m/>
    <m/>
    <m/>
    <m/>
    <n v="5887"/>
    <m/>
    <m/>
    <n v="3136066695"/>
    <s v="CASTAÑEDA"/>
    <s v="LARRILLO"/>
    <s v="YESICA"/>
    <s v="ALEJANDRA"/>
    <s v="Cédula"/>
    <n v="1046914377"/>
    <s v="F"/>
    <n v="21"/>
    <s v="NO"/>
    <m/>
    <m/>
    <m/>
    <m/>
    <m/>
    <m/>
    <s v="NO"/>
    <m/>
    <s v="NO"/>
    <n v="2"/>
    <n v="1"/>
    <m/>
    <s v="PROPIA, LA ESTÁN PAGANDO"/>
    <m/>
    <s v="ESCRITURA PÚBLICA"/>
    <m/>
    <m/>
    <m/>
    <m/>
    <m/>
    <s v="SI"/>
    <n v="7814"/>
    <s v="SI"/>
    <n v="51551"/>
    <s v="SI"/>
    <n v="8324"/>
    <s v="INODORO CONECTADO A ALCANTARILLADO"/>
    <s v="BLOQUE, LADRILLO, PIEDRA"/>
    <s v="TEJA DE BARRO, ZINC, ETERNIT (ASBESTO)"/>
    <s v="CEMENTO, GRAVILLA"/>
    <s v="SI"/>
    <s v="SI"/>
    <s v="SI"/>
    <s v="SI"/>
    <s v="SI"/>
    <s v="SI"/>
    <s v="SI"/>
    <s v="SI"/>
    <s v="SI"/>
    <s v="SI"/>
    <s v="SI"/>
    <s v="SI"/>
    <s v="SI"/>
    <s v="SI"/>
    <s v="SI"/>
    <s v="SI"/>
    <s v="SI"/>
    <s v="SI"/>
    <s v="INODORO CON TANQUE"/>
    <s v="BAÑO NO TIENE PUERTA, PATIO ES ESCUETO"/>
    <m/>
    <m/>
    <m/>
    <m/>
    <s v="NORMAL - BUENA"/>
    <s v="TIENE AGUA LAS 24 HORAS"/>
    <s v="SI"/>
    <s v="NO"/>
    <s v="NO"/>
    <s v="PVC"/>
    <s v="SI"/>
    <s v="SI"/>
    <s v="SI"/>
    <s v="SI"/>
    <s v="SI"/>
    <s v="OBRA BLANCA"/>
    <s v="OASIS PEATONAL5887"/>
    <s v="OK"/>
    <s v="SI"/>
    <s v=""/>
    <s v=""/>
    <s v=""/>
    <s v=""/>
    <s v=""/>
    <s v=" "/>
    <s v=""/>
    <s v=""/>
    <s v=""/>
    <s v=""/>
    <s v=""/>
    <n v="0"/>
    <n v="0"/>
    <n v="0"/>
    <s v=""/>
    <s v=""/>
    <s v=""/>
    <s v=""/>
    <n v="0"/>
    <s v="NO"/>
    <n v="0"/>
    <x v="0"/>
    <x v="0"/>
  </r>
  <r>
    <d v="2017-08-24T00:00:00"/>
    <s v="ANTIOQUIA"/>
    <s v="Puerto Berrío"/>
    <n v="579"/>
    <n v="1039702581"/>
    <n v="3117047099"/>
    <n v="198"/>
    <x v="0"/>
    <s v="PEATONAL"/>
    <m/>
    <m/>
    <m/>
    <m/>
    <m/>
    <m/>
    <m/>
    <m/>
    <n v="2203922150000"/>
    <m/>
    <m/>
    <n v="3144705973"/>
    <s v="MADRIGAL"/>
    <s v="GARZON"/>
    <s v="YANETH"/>
    <s v="ANDREA"/>
    <s v="Cédula"/>
    <n v="43654244"/>
    <s v="F"/>
    <n v="38"/>
    <s v="NO"/>
    <s v="MUÑOZ"/>
    <s v="CARDONA"/>
    <s v="VICTOR"/>
    <s v="ALFONSO"/>
    <s v="Cédula"/>
    <n v="711955000"/>
    <s v="NO"/>
    <m/>
    <s v="NO"/>
    <n v="5"/>
    <n v="3"/>
    <m/>
    <s v="EN ARRIENDO O SUBARRIENDO"/>
    <m/>
    <m/>
    <m/>
    <s v="POR ESCRITO"/>
    <m/>
    <m/>
    <n v="600000"/>
    <s v="SI"/>
    <n v="27698"/>
    <s v="SI"/>
    <n v="19561"/>
    <s v="SI"/>
    <n v="16690"/>
    <s v="INODORO CONECTADO A ALCANTARILLADO"/>
    <s v="BLOQUE, LADRILLO, PIEDRA"/>
    <s v="TEJA DE BARRO, ZINC, ETERNIT (ASBESTO)"/>
    <s v="CEMENTO, GRAVILLA"/>
    <s v="SI"/>
    <s v="SI"/>
    <s v="SI"/>
    <s v="SI"/>
    <s v="SI"/>
    <s v="SI"/>
    <s v="SI"/>
    <s v="SI"/>
    <s v="SI"/>
    <s v="SI"/>
    <s v="SI"/>
    <s v="SI"/>
    <s v="SI"/>
    <s v="SI"/>
    <s v="SI"/>
    <s v="SI"/>
    <s v="SI"/>
    <s v="SI"/>
    <s v="INODORO CON TANQUE"/>
    <s v="* RESENTA FUA E LA DUCHA"/>
    <m/>
    <m/>
    <m/>
    <m/>
    <s v="BAJA"/>
    <s v="MAS DE 12 HORAS - MENOS DE 20 AL DIA"/>
    <s v="SI"/>
    <s v="NO"/>
    <s v="NO"/>
    <s v="PVC"/>
    <s v="SI"/>
    <s v="SI"/>
    <s v="SI"/>
    <s v="SI"/>
    <s v="SI"/>
    <s v="OBRA BLANCA"/>
    <s v="OASIS PEATONAL2203922150000"/>
    <s v="OK"/>
    <s v="SI"/>
    <s v=""/>
    <s v=""/>
    <s v=""/>
    <s v=""/>
    <s v=""/>
    <s v=" "/>
    <s v=""/>
    <s v=""/>
    <s v=""/>
    <s v=""/>
    <s v=""/>
    <n v="0"/>
    <n v="0"/>
    <n v="0"/>
    <s v=""/>
    <s v=""/>
    <s v=""/>
    <s v=""/>
    <n v="0"/>
    <s v="NO"/>
    <n v="0"/>
    <x v="0"/>
    <x v="0"/>
  </r>
  <r>
    <d v="2017-08-24T00:00:00"/>
    <s v="ANTIOQUIA"/>
    <s v="Puerto Berrío"/>
    <n v="579"/>
    <n v="1039702581"/>
    <n v="3117047099"/>
    <n v="199"/>
    <x v="2"/>
    <s v="PEATONAL"/>
    <m/>
    <m/>
    <m/>
    <m/>
    <m/>
    <m/>
    <m/>
    <m/>
    <n v="2205831330048"/>
    <m/>
    <m/>
    <n v="3202125418"/>
    <s v="ZAPATA "/>
    <m/>
    <s v="JOSEFIA"/>
    <m/>
    <s v="Cédula"/>
    <n v="21926722"/>
    <s v="F"/>
    <n v="70"/>
    <s v="SI"/>
    <m/>
    <m/>
    <m/>
    <m/>
    <m/>
    <m/>
    <s v="NO"/>
    <m/>
    <s v="NO"/>
    <n v="3"/>
    <n v="1"/>
    <m/>
    <s v="PROPIA, LA ESTÁN PAGANDO"/>
    <m/>
    <s v="ESCRITURA PÚBLICA"/>
    <m/>
    <m/>
    <m/>
    <m/>
    <m/>
    <s v="SI"/>
    <n v="13110"/>
    <s v="SI"/>
    <n v="9228"/>
    <s v="SI"/>
    <n v="8366"/>
    <s v="INODORO CONECTADO A ALCANTARILLADO"/>
    <s v="BLOQUE, LADRILLO, PIEDRA"/>
    <s v="TEJA DE BARRO, ZINC, ETERNIT (ASBESTO)"/>
    <s v="TIERRA, ARENA"/>
    <s v="NO"/>
    <s v="SI"/>
    <s v="SI"/>
    <s v="SI"/>
    <s v="SI"/>
    <s v="SI"/>
    <s v="SI"/>
    <s v="SI"/>
    <s v="SI"/>
    <s v="NO"/>
    <s v="NO"/>
    <s v="SI"/>
    <s v="SI"/>
    <s v="SI"/>
    <s v="NO"/>
    <s v="NO"/>
    <s v="SI"/>
    <s v="SI"/>
    <s v="INODORO CON TANQUE"/>
    <s v="* NO TIENE LAVAMANOS, EL LAVADERO CUMPLE DOS FUCIONES, LAVAPLATOS, EL INOORO NO TIEE TANQUE, NI TAPA"/>
    <m/>
    <m/>
    <m/>
    <m/>
    <s v="NORMAL - BUENA"/>
    <s v="TIENE AGUA LAS 24 HORAS"/>
    <s v="NO SABE"/>
    <s v="NO"/>
    <s v="NO"/>
    <s v="PVC"/>
    <s v="SI"/>
    <s v="NO"/>
    <s v="NO"/>
    <s v="SI"/>
    <s v="SI"/>
    <s v="OBRA NEGRA"/>
    <s v="NUEVO MILENIOPEATONAL2205831330048"/>
    <s v="OK"/>
    <s v="SI"/>
    <n v="1"/>
    <s v=""/>
    <s v=""/>
    <n v="4"/>
    <s v=""/>
    <n v="6"/>
    <s v=""/>
    <s v=""/>
    <n v="9"/>
    <s v=""/>
    <s v=""/>
    <n v="2"/>
    <n v="3154717.032714"/>
    <n v="3154717.032714"/>
    <s v=""/>
    <s v=""/>
    <n v="0"/>
    <s v=""/>
    <n v="0"/>
    <s v="NO"/>
    <n v="0"/>
    <x v="1"/>
    <x v="1"/>
  </r>
  <r>
    <d v="2017-08-24T00:00:00"/>
    <s v="ANTIOQUIA"/>
    <s v="Puerto Berrío"/>
    <n v="579"/>
    <n v="1007433076"/>
    <n v="3005949869"/>
    <n v="200"/>
    <x v="2"/>
    <s v="PEATONAL"/>
    <m/>
    <m/>
    <m/>
    <m/>
    <m/>
    <m/>
    <m/>
    <m/>
    <n v="22054786699132"/>
    <m/>
    <m/>
    <n v="3128297134"/>
    <s v="ESTRADA"/>
    <s v="SEPULVEDA"/>
    <s v="VIVIANA"/>
    <m/>
    <s v="Cédula"/>
    <n v="436533051"/>
    <s v="F"/>
    <n v="39"/>
    <s v="NO"/>
    <m/>
    <m/>
    <m/>
    <m/>
    <m/>
    <m/>
    <s v="SI"/>
    <n v="9252103"/>
    <s v="NO"/>
    <n v="5"/>
    <n v="3"/>
    <n v="1"/>
    <s v="OCUPANTE DE HECHO O POSEEDOR"/>
    <m/>
    <m/>
    <m/>
    <m/>
    <m/>
    <m/>
    <m/>
    <s v="SI"/>
    <n v="17093"/>
    <s v="SI"/>
    <n v="12295"/>
    <s v="SI"/>
    <n v="8387"/>
    <s v="INODORO CONECTADO A ALCANTARILLADO"/>
    <s v="BLOQUE, LADRILLO, PIEDRA"/>
    <s v="TEJA DE BARRO, ZINC, ETERNIT (ASBESTO)"/>
    <s v="CEMENTO, GRAVILLA"/>
    <s v="SI"/>
    <s v="NO"/>
    <s v="SI"/>
    <s v="SI"/>
    <s v="SI"/>
    <s v="SI"/>
    <s v="SI"/>
    <s v="SI"/>
    <s v="SI"/>
    <s v="SI"/>
    <s v="NO"/>
    <s v="SI"/>
    <s v="SI"/>
    <s v="SI"/>
    <s v="SI"/>
    <s v="NO"/>
    <s v="SI"/>
    <s v="SI"/>
    <s v="INODORO CON TANQUE"/>
    <s v="* NO TIENE LAVAMANOS"/>
    <m/>
    <m/>
    <m/>
    <m/>
    <s v="NORMAL - BUENA"/>
    <s v="TIENE AGUA LAS 24 HORAS"/>
    <s v="SI"/>
    <s v="NO"/>
    <s v="NO"/>
    <s v="PVC"/>
    <s v="SI"/>
    <s v="SI"/>
    <s v="NO"/>
    <s v="SI"/>
    <s v="SI"/>
    <s v="OBRA GRIS"/>
    <s v="NUEVO MILENIOPEATONAL22054786699132"/>
    <s v="OK"/>
    <s v="SI"/>
    <n v="1"/>
    <s v=""/>
    <s v=""/>
    <s v=""/>
    <s v=""/>
    <n v="6"/>
    <s v=""/>
    <s v=""/>
    <n v="9"/>
    <s v=""/>
    <s v=""/>
    <n v="1"/>
    <n v="2521462.954806"/>
    <n v="2521462.954806"/>
    <s v=""/>
    <s v=""/>
    <n v="0"/>
    <s v=""/>
    <n v="0"/>
    <s v="NO"/>
    <n v="0"/>
    <x v="8"/>
    <x v="1"/>
  </r>
  <r>
    <d v="2017-08-24T00:00:00"/>
    <s v="ANTIOQUIA"/>
    <s v="Puerto Berrío"/>
    <n v="579"/>
    <n v="71184422"/>
    <n v="3147348837"/>
    <n v="201"/>
    <x v="6"/>
    <s v="PEATONAL"/>
    <m/>
    <m/>
    <m/>
    <m/>
    <m/>
    <m/>
    <m/>
    <m/>
    <n v="54869"/>
    <m/>
    <m/>
    <n v="3105199231"/>
    <s v="ROJAS"/>
    <s v="JIMENEZ"/>
    <s v="ELVER"/>
    <m/>
    <s v="Cédula"/>
    <n v="13617088"/>
    <s v="M"/>
    <n v="34"/>
    <s v="NO"/>
    <m/>
    <m/>
    <m/>
    <m/>
    <m/>
    <m/>
    <s v="NO"/>
    <m/>
    <s v="NO"/>
    <n v="2"/>
    <m/>
    <m/>
    <s v="PROPIA, TOTALMENTE PAGADA"/>
    <m/>
    <s v="CERTIFICADO DE COMPRAVENTA"/>
    <m/>
    <m/>
    <m/>
    <m/>
    <m/>
    <s v="SI"/>
    <m/>
    <s v="SI"/>
    <m/>
    <s v="SI"/>
    <m/>
    <s v="INODORO CONECTADO A ALCANTARILLADO"/>
    <s v="BLOQUE, LADRILLO, PIEDRA"/>
    <s v="TEJA DE BARRO, ZINC, ETERNIT (ASBESTO)"/>
    <s v="CEMENTO, GRAVILLA"/>
    <s v="NO"/>
    <s v="NO"/>
    <s v="SI"/>
    <s v="SI"/>
    <s v="SI"/>
    <s v="SI"/>
    <s v="SI"/>
    <s v="SI"/>
    <s v="SI"/>
    <s v="SI"/>
    <s v="NO"/>
    <s v="SI"/>
    <s v="SI"/>
    <s v="SI"/>
    <s v="SI"/>
    <s v="NO"/>
    <s v="SI"/>
    <s v="SI"/>
    <s v="INODORO CON TANQUE"/>
    <s v="NO CUENTA CON LAVAMANOS."/>
    <m/>
    <m/>
    <m/>
    <m/>
    <s v="NORMAL - BUENA"/>
    <s v="TIENE AGUA LAS 24 HORAS"/>
    <s v="NO"/>
    <s v="NO"/>
    <s v="NO"/>
    <s v="PVC"/>
    <s v="SI"/>
    <s v="SI"/>
    <s v="NO"/>
    <s v="SI"/>
    <s v="SI"/>
    <s v="OBRA GRIS"/>
    <s v="PEATONAL54869"/>
    <s v="OK"/>
    <s v="SI"/>
    <n v="1"/>
    <s v=""/>
    <s v=""/>
    <s v=""/>
    <s v=""/>
    <n v="6"/>
    <s v=""/>
    <s v=""/>
    <n v="9"/>
    <s v=""/>
    <s v=""/>
    <n v="1"/>
    <n v="2521462.954806"/>
    <n v="2521462.954806"/>
    <s v=""/>
    <s v=""/>
    <n v="0"/>
    <s v=""/>
    <n v="0"/>
    <s v="NO"/>
    <n v="0"/>
    <x v="8"/>
    <x v="1"/>
  </r>
  <r>
    <d v="2017-08-24T00:00:00"/>
    <s v="ANTIOQUIA"/>
    <s v="Puerto Berrío"/>
    <n v="579"/>
    <n v="1007435096"/>
    <n v="3005949869"/>
    <n v="202"/>
    <x v="1"/>
    <s v="PEATONAL"/>
    <m/>
    <m/>
    <m/>
    <m/>
    <m/>
    <m/>
    <m/>
    <m/>
    <n v="22443350000"/>
    <m/>
    <m/>
    <n v="3219322060"/>
    <s v="TAMAYO"/>
    <m/>
    <s v="BERNANDO"/>
    <m/>
    <s v="Cédula"/>
    <n v="7133403"/>
    <s v="M"/>
    <m/>
    <s v="NO"/>
    <m/>
    <m/>
    <m/>
    <m/>
    <m/>
    <m/>
    <s v="NO"/>
    <m/>
    <s v="NO"/>
    <n v="2"/>
    <m/>
    <m/>
    <s v="PROPIA, TOTALMENTE PAGADA"/>
    <m/>
    <s v="CERTIFICADO DE COMPRAVENTA"/>
    <m/>
    <m/>
    <m/>
    <m/>
    <m/>
    <s v="SI"/>
    <n v="15825"/>
    <s v="SI"/>
    <n v="11409"/>
    <s v="SI"/>
    <n v="8069"/>
    <s v="INODORO CONECTADO A ALCANTARILLADO"/>
    <s v="BLOQUE, LADRILLO, PIEDRA"/>
    <s v="TEJA DE BARRO, ZINC, ETERNIT (ASBESTO)"/>
    <s v="CEMENTO, GRAVILLA"/>
    <s v="SI"/>
    <s v="NO"/>
    <s v="SI"/>
    <s v="SI"/>
    <s v="SI"/>
    <s v="SI"/>
    <s v="SI"/>
    <s v="SI"/>
    <s v="SI"/>
    <s v="NO"/>
    <s v="NO"/>
    <s v="NO"/>
    <s v="SI"/>
    <s v="SI"/>
    <s v="NO"/>
    <s v="NO"/>
    <s v="NO"/>
    <s v="SI"/>
    <s v="INODORO CON TANQUE"/>
    <s v="NO CUENTA CON LAVAPLATOS, LAVAMANOS, LAVADERO."/>
    <m/>
    <m/>
    <m/>
    <m/>
    <s v="NORMAL - BUENA"/>
    <s v="TIENE AGUA LAS 24 HORAS"/>
    <s v="SI"/>
    <s v="NO"/>
    <s v="NO"/>
    <s v="PVC"/>
    <s v="SI"/>
    <s v="NO"/>
    <s v="NO"/>
    <s v="NO"/>
    <s v="SI"/>
    <s v="OBRA GRIS"/>
    <s v="SAN MARTIN PEATONAL22443350000"/>
    <s v="OK"/>
    <s v="SI"/>
    <n v="1"/>
    <s v=""/>
    <s v=""/>
    <n v="4"/>
    <n v="5"/>
    <n v="6"/>
    <n v="7"/>
    <s v=""/>
    <n v="9"/>
    <s v=""/>
    <s v=""/>
    <n v="3"/>
    <n v="4071098.9061179999"/>
    <n v="4071098.9061179999"/>
    <s v=""/>
    <s v=""/>
    <n v="0"/>
    <s v=""/>
    <n v="0"/>
    <s v="NO"/>
    <n v="0"/>
    <x v="13"/>
    <x v="1"/>
  </r>
  <r>
    <d v="2017-08-24T00:00:00"/>
    <s v="ANTIOQUIA"/>
    <s v="Puerto Berrío"/>
    <n v="579"/>
    <n v="1007435096"/>
    <n v="3005949869"/>
    <n v="203"/>
    <x v="1"/>
    <s v="PEATONAL"/>
    <m/>
    <m/>
    <m/>
    <m/>
    <m/>
    <m/>
    <m/>
    <m/>
    <n v="44254"/>
    <m/>
    <m/>
    <n v="3163047206"/>
    <s v="LOPEZ"/>
    <s v="SOLERA"/>
    <s v="FABER"/>
    <s v="LUIS"/>
    <s v="Cédula"/>
    <n v="98597520"/>
    <s v="M"/>
    <n v="47"/>
    <s v="NO"/>
    <s v="PENAGOS"/>
    <s v="MOLINARES"/>
    <s v="MARTHA"/>
    <s v="CECILIA"/>
    <s v="Cédula"/>
    <n v="22465991"/>
    <s v="NO"/>
    <m/>
    <s v="NO"/>
    <n v="3"/>
    <n v="1"/>
    <m/>
    <s v="EN ARRIENDO O SUBARRIENDO"/>
    <m/>
    <m/>
    <m/>
    <s v="DE PALABRA"/>
    <m/>
    <n v="6"/>
    <n v="380000"/>
    <s v="SI"/>
    <m/>
    <s v="SI"/>
    <m/>
    <s v="SI"/>
    <m/>
    <s v="INODORO CONECTADO A ALCANTARILLADO"/>
    <s v="BLOQUE, LADRILLO, PIEDRA"/>
    <s v="BLOQUE, PIEDRA, MADERA PULIDA"/>
    <s v="BALDOSA, VINILO, TABLETA O LADRILLO"/>
    <s v="SI"/>
    <s v="SI"/>
    <s v="SI"/>
    <s v="SI"/>
    <s v="SI"/>
    <s v="SI"/>
    <s v="SI"/>
    <s v="SI"/>
    <s v="SI"/>
    <s v="SI"/>
    <s v="SI"/>
    <s v="SI"/>
    <s v="SI"/>
    <s v="SI"/>
    <s v="SI"/>
    <s v="SI"/>
    <s v="SI"/>
    <s v="SI"/>
    <s v="INODORO CON TANQUE"/>
    <s v="NO PRESENTA RECIBO. CUENTA CON TODO."/>
    <m/>
    <m/>
    <m/>
    <m/>
    <s v="NORMAL - BUENA"/>
    <s v="TIENE AGUA LAS 24 HORAS"/>
    <s v="SI"/>
    <s v="NO"/>
    <s v="NO"/>
    <s v="PVC"/>
    <s v="SI"/>
    <s v="SI"/>
    <s v="SI"/>
    <s v="SI"/>
    <s v="SI"/>
    <s v="OBRA BLANCA"/>
    <s v="SAN MARTIN PEATONAL44254"/>
    <s v="OK"/>
    <s v="SI"/>
    <s v=""/>
    <s v=""/>
    <s v=""/>
    <s v=""/>
    <s v=""/>
    <s v=" "/>
    <s v=""/>
    <s v=""/>
    <s v=""/>
    <s v=""/>
    <s v=""/>
    <n v="0"/>
    <n v="0"/>
    <n v="0"/>
    <s v=""/>
    <s v=""/>
    <s v=""/>
    <s v=""/>
    <n v="0"/>
    <s v="NO"/>
    <n v="0"/>
    <x v="0"/>
    <x v="0"/>
  </r>
  <r>
    <d v="2017-08-24T00:00:00"/>
    <s v="ANTIOQUIA"/>
    <s v="Puerto Berrío"/>
    <n v="579"/>
    <n v="1007435096"/>
    <n v="3005949869"/>
    <n v="204"/>
    <x v="1"/>
    <s v="PEATONAL"/>
    <m/>
    <m/>
    <m/>
    <m/>
    <m/>
    <m/>
    <m/>
    <m/>
    <n v="3461600"/>
    <m/>
    <m/>
    <n v="3216402578"/>
    <s v="HERNANDEZ"/>
    <s v="FONSECA"/>
    <s v="LUIS"/>
    <s v="FERNEY"/>
    <s v="Cédula"/>
    <n v="79006099"/>
    <s v="M"/>
    <n v="33"/>
    <s v="NO"/>
    <s v="GONZALES"/>
    <m/>
    <s v="YENIFER"/>
    <m/>
    <s v="Cédula"/>
    <n v="1039694784"/>
    <s v="NO"/>
    <m/>
    <s v="NO"/>
    <n v="3"/>
    <n v="1"/>
    <n v="1"/>
    <s v="PROPIA, TOTALMENTE PAGADA"/>
    <m/>
    <s v="ESCRITURA PÚBLICA"/>
    <m/>
    <m/>
    <m/>
    <m/>
    <m/>
    <s v="SI"/>
    <m/>
    <s v="SI"/>
    <m/>
    <s v="SI"/>
    <m/>
    <s v="INODORO CONECTADO A ALCANTARILLADO"/>
    <s v="BLOQUE, LADRILLO, PIEDRA"/>
    <s v="TEJA DE BARRO, ZINC, ETERNIT (ASBESTO)"/>
    <s v="BALDOSA, VINILO, TABLETA O LADRILLO"/>
    <s v="SI"/>
    <s v="NO"/>
    <s v="SI"/>
    <s v="SI"/>
    <s v="SI"/>
    <s v="SI"/>
    <s v="SI"/>
    <s v="SI"/>
    <s v="SI"/>
    <s v="SI"/>
    <s v="SI"/>
    <s v="SI"/>
    <s v="SI"/>
    <s v="SI"/>
    <s v="SI"/>
    <s v="SI"/>
    <s v="SI"/>
    <s v="SI"/>
    <s v="INODORO CON TANQUE"/>
    <s v="NO PRESENTA CON RECIBO. CUENTA CON TODO."/>
    <m/>
    <m/>
    <m/>
    <m/>
    <s v="NORMAL - BUENA"/>
    <s v="TIENE AGUA LAS 24 HORAS"/>
    <s v="SI"/>
    <s v="NO"/>
    <s v="NO"/>
    <s v="PVC"/>
    <s v="SI"/>
    <s v="SI"/>
    <s v="SI"/>
    <s v="SI"/>
    <s v="SI"/>
    <s v="OBRA BLANCA"/>
    <s v="SAN MARTIN PEATONAL3461600"/>
    <s v="OK"/>
    <s v="SI"/>
    <s v=""/>
    <s v=""/>
    <s v=""/>
    <s v=""/>
    <s v=""/>
    <s v=" "/>
    <s v=""/>
    <s v=""/>
    <s v=""/>
    <s v=""/>
    <s v=""/>
    <n v="0"/>
    <n v="0"/>
    <n v="0"/>
    <s v=""/>
    <s v=""/>
    <s v=""/>
    <s v=""/>
    <n v="0"/>
    <s v="NO"/>
    <n v="0"/>
    <x v="0"/>
    <x v="0"/>
  </r>
  <r>
    <d v="2017-08-24T00:00:00"/>
    <s v="ANTIOQUIA"/>
    <s v="Puerto Berrío"/>
    <n v="579"/>
    <n v="1007435096"/>
    <n v="3005949869"/>
    <n v="205"/>
    <x v="2"/>
    <s v="PEATONAL"/>
    <m/>
    <m/>
    <m/>
    <m/>
    <m/>
    <m/>
    <m/>
    <m/>
    <n v="22058315000"/>
    <m/>
    <m/>
    <m/>
    <s v="CHICA"/>
    <s v="VAHOS"/>
    <s v="NORELA"/>
    <s v="DEL SOCORRO"/>
    <s v="Cédula"/>
    <m/>
    <s v="F"/>
    <n v="56"/>
    <s v="SI"/>
    <m/>
    <m/>
    <m/>
    <m/>
    <m/>
    <m/>
    <s v="NO"/>
    <m/>
    <s v="NO"/>
    <n v="2"/>
    <m/>
    <m/>
    <s v="PROPIA, TOTALMENTE PAGADA"/>
    <m/>
    <s v="CERTIFICADO DE COMPRAVENTA"/>
    <m/>
    <m/>
    <m/>
    <m/>
    <m/>
    <s v="SI"/>
    <n v="16033"/>
    <s v="SI"/>
    <n v="11485"/>
    <s v="SI"/>
    <n v="8329"/>
    <s v="INODORO CONECTADO A ALCANTARILLADO"/>
    <s v="BLOQUE, LADRILLO, PIEDRA"/>
    <s v="TEJA DE BARRO, ZINC, ETERNIT (ASBESTO)"/>
    <s v="CEMENTO, GRAVILLA"/>
    <s v="SI"/>
    <s v="NO"/>
    <s v="SI"/>
    <s v="SI"/>
    <s v="SI"/>
    <s v="SI"/>
    <s v="SI"/>
    <s v="SI"/>
    <s v="SI"/>
    <s v="SI"/>
    <s v="NO"/>
    <s v="SI"/>
    <s v="SI"/>
    <s v="SI"/>
    <s v="SI"/>
    <s v="NO"/>
    <s v="SI"/>
    <s v="SI"/>
    <s v="INODORO CON TANQUE"/>
    <s v="NO CUENTA CON LAVAMANOS. NO PRESENTA CEDULA."/>
    <m/>
    <m/>
    <m/>
    <m/>
    <s v="NORMAL - BUENA"/>
    <s v="TIENE AGUA LAS 24 HORAS"/>
    <s v="NO"/>
    <s v="NO"/>
    <s v="NO"/>
    <s v="PVC"/>
    <s v="SI"/>
    <s v="SI"/>
    <s v="NO"/>
    <s v="SI"/>
    <s v="SI"/>
    <s v="OBRA BLANCA"/>
    <s v="NUEVO MILENIOPEATONAL22058315000"/>
    <s v="OK"/>
    <s v="SI"/>
    <n v="1"/>
    <s v=""/>
    <s v=""/>
    <s v=""/>
    <s v=""/>
    <n v="6"/>
    <s v=""/>
    <s v=""/>
    <s v=""/>
    <s v=""/>
    <s v=""/>
    <n v="1"/>
    <n v="519253.91348400002"/>
    <n v="519253.91348400002"/>
    <s v=""/>
    <s v=""/>
    <n v="0"/>
    <s v=""/>
    <n v="0"/>
    <s v="NO"/>
    <n v="0"/>
    <x v="24"/>
    <x v="1"/>
  </r>
  <r>
    <d v="2017-08-24T00:00:00"/>
    <s v="ANTIOQUIA"/>
    <s v="Puerto Berrío"/>
    <n v="579"/>
    <n v="1007435096"/>
    <n v="3005949869"/>
    <n v="206"/>
    <x v="3"/>
    <s v="CARRERA"/>
    <n v="12"/>
    <m/>
    <m/>
    <m/>
    <m/>
    <n v="66"/>
    <m/>
    <m/>
    <n v="220141230006"/>
    <m/>
    <m/>
    <n v="3217935316"/>
    <s v="JARAMILLO"/>
    <s v="PUERTA"/>
    <s v="GUSTAVO"/>
    <s v="ALONSO"/>
    <s v="Cédula"/>
    <n v="71618032"/>
    <s v="M"/>
    <n v="56"/>
    <s v="NO"/>
    <m/>
    <m/>
    <m/>
    <m/>
    <m/>
    <m/>
    <s v="NO"/>
    <m/>
    <s v="NO"/>
    <n v="1"/>
    <m/>
    <m/>
    <s v="PROPIA, TOTALMENTE PAGADA"/>
    <m/>
    <s v="CERTIFICADO DE COMPRAVENTA"/>
    <m/>
    <m/>
    <m/>
    <m/>
    <m/>
    <s v="SI"/>
    <n v="7413"/>
    <s v="SI"/>
    <m/>
    <s v="SI"/>
    <n v="8366"/>
    <s v="INODORO CONECTADO A ALCANTARILLADO"/>
    <s v="BLOQUE, LADRILLO, PIEDRA"/>
    <s v="TEJA DE BARRO, ZINC, ETERNIT (ASBESTO)"/>
    <s v="CEMENTO, GRAVILLA"/>
    <s v="NO"/>
    <s v="SI"/>
    <s v="SI"/>
    <s v="SI"/>
    <s v="SI"/>
    <s v="SI"/>
    <s v="SI"/>
    <s v="SI"/>
    <s v="SI"/>
    <s v="NO"/>
    <s v="NO"/>
    <s v="SI"/>
    <s v="SI"/>
    <s v="SI"/>
    <s v="NO"/>
    <s v="NO"/>
    <s v="SI"/>
    <s v="SI"/>
    <s v="INODORO CON TANQUE"/>
    <s v="NO CUENTA CON LAVAPLATOS, LAVAMANOS."/>
    <m/>
    <m/>
    <m/>
    <m/>
    <s v="NORMAL - BUENA"/>
    <s v="TIENE AGUA LAS 24 HORAS"/>
    <s v="SI"/>
    <s v="NO"/>
    <s v="NO"/>
    <s v="PVC"/>
    <s v="SI"/>
    <s v="NO"/>
    <s v="NO"/>
    <s v="SI"/>
    <s v="SI"/>
    <s v="OBRA GRIS"/>
    <s v="NUEVO HORIZONTE CARRERA1266220141230006"/>
    <s v="OK"/>
    <s v="SI"/>
    <n v="1"/>
    <s v=""/>
    <s v=""/>
    <n v="4"/>
    <s v=""/>
    <n v="6"/>
    <s v=""/>
    <s v=""/>
    <n v="9"/>
    <s v=""/>
    <s v=""/>
    <n v="2"/>
    <n v="3154717.032714"/>
    <n v="3154717.032714"/>
    <s v=""/>
    <s v=""/>
    <n v="0"/>
    <s v=""/>
    <n v="0"/>
    <s v="NO"/>
    <n v="0"/>
    <x v="1"/>
    <x v="1"/>
  </r>
  <r>
    <d v="2017-08-24T00:00:00"/>
    <s v="ANTIOQUIA"/>
    <s v="Puerto Berrío"/>
    <n v="579"/>
    <n v="1007435096"/>
    <n v="3005949869"/>
    <n v="207"/>
    <x v="2"/>
    <s v="CARRERA"/>
    <n v="12"/>
    <m/>
    <m/>
    <m/>
    <m/>
    <n v="65"/>
    <m/>
    <m/>
    <n v="220141270012"/>
    <m/>
    <m/>
    <m/>
    <s v="GONSALEZ"/>
    <s v="RODAS"/>
    <s v="OMAIRA"/>
    <m/>
    <s v="Cédula"/>
    <n v="43653459"/>
    <s v="F"/>
    <n v="46"/>
    <s v="SI"/>
    <m/>
    <m/>
    <m/>
    <m/>
    <m/>
    <m/>
    <s v="SI"/>
    <n v="977755"/>
    <s v="SI"/>
    <n v="10"/>
    <n v="5"/>
    <n v="1"/>
    <s v="PROPIA, TOTALMENTE PAGADA"/>
    <m/>
    <s v="CERTIFICADO DE COMPRAVENTA"/>
    <m/>
    <m/>
    <m/>
    <m/>
    <m/>
    <s v="SI"/>
    <n v="11666"/>
    <s v="SI"/>
    <m/>
    <s v="SI"/>
    <n v="8408"/>
    <s v="INODORO CONECTADO A ALCANTARILLADO"/>
    <s v="MADERA BURDA, TABLA, TABLÓN"/>
    <s v="TEJA DE BARRO, ZINC, ETERNIT (ASBESTO)"/>
    <s v="CEMENTO, GRAVILLA"/>
    <s v="SI"/>
    <s v="SI"/>
    <s v="SI"/>
    <s v="SI"/>
    <s v="SI"/>
    <s v="SI"/>
    <s v="SI"/>
    <s v="SI"/>
    <s v="NO"/>
    <s v="SI"/>
    <s v="NO"/>
    <s v="SI"/>
    <s v="SI"/>
    <s v="NO"/>
    <s v="SI"/>
    <s v="NO"/>
    <s v="SI"/>
    <s v="SI"/>
    <s v="INODORO SIN TANQUE"/>
    <s v="NO CUENTA CON LAVAMANOS, INODORO SIN TANQUE. NO TIENE CELULAR."/>
    <m/>
    <m/>
    <m/>
    <m/>
    <s v="NORMAL - BUENA"/>
    <s v="TIENE AGUA LAS 24 HORAS"/>
    <s v="SI"/>
    <s v="NO"/>
    <s v="NO"/>
    <s v="PVC"/>
    <s v="NO"/>
    <s v="SI"/>
    <s v="NO"/>
    <s v="SI"/>
    <s v="SI"/>
    <s v="OBRA GRIS"/>
    <s v="NUEVO MILENIOCARRERA1265220141270012"/>
    <s v="OK"/>
    <s v="SI"/>
    <n v="1"/>
    <s v=""/>
    <n v="3"/>
    <s v=""/>
    <s v=""/>
    <n v="6"/>
    <s v=""/>
    <s v=""/>
    <n v="9"/>
    <s v=""/>
    <s v=""/>
    <n v="2"/>
    <n v="2904857.0103779999"/>
    <n v="2904857.0103779999"/>
    <s v=""/>
    <s v=""/>
    <n v="0"/>
    <s v=""/>
    <n v="0"/>
    <s v="NO"/>
    <n v="0"/>
    <x v="27"/>
    <x v="1"/>
  </r>
  <r>
    <d v="2017-08-24T00:00:00"/>
    <s v="ANTIOQUIA"/>
    <s v="Puerto Berrío"/>
    <n v="579"/>
    <n v="1007435096"/>
    <n v="3005949869"/>
    <n v="208"/>
    <x v="1"/>
    <s v="CARRERA"/>
    <n v="12"/>
    <m/>
    <m/>
    <m/>
    <m/>
    <n v="12"/>
    <m/>
    <m/>
    <n v="220405610000"/>
    <m/>
    <m/>
    <n v="3115264551"/>
    <s v="MORALES"/>
    <s v="LUZ"/>
    <s v="MARIA"/>
    <m/>
    <s v="Cédula"/>
    <m/>
    <s v="F"/>
    <n v="47"/>
    <s v="NO"/>
    <s v="CORTES"/>
    <m/>
    <s v="CARLOS"/>
    <s v="ENRIQUE"/>
    <s v="Cédula"/>
    <n v="71977733"/>
    <s v="NO"/>
    <m/>
    <s v="NO"/>
    <n v="4"/>
    <n v="2"/>
    <m/>
    <s v="PROPIA, TOTALMENTE PAGADA"/>
    <m/>
    <s v="ESCRITURA PÚBLICA"/>
    <m/>
    <m/>
    <m/>
    <m/>
    <m/>
    <s v="SI"/>
    <n v="17609"/>
    <s v="SI"/>
    <n v="12695"/>
    <s v="SI"/>
    <n v="8366"/>
    <s v="INODORO CONECTADO A ALCANTARILLADO"/>
    <s v="BLOQUE, LADRILLO, PIEDRA"/>
    <s v="TEJA DE BARRO, ZINC, ETERNIT (ASBESTO)"/>
    <s v="CEMENTO, GRAVILLA"/>
    <s v="SI"/>
    <s v="SI"/>
    <s v="SI"/>
    <s v="SI"/>
    <s v="SI"/>
    <s v="SI"/>
    <s v="SI"/>
    <s v="SI"/>
    <s v="SI"/>
    <s v="SI"/>
    <s v="SI"/>
    <s v="SI"/>
    <s v="SI"/>
    <s v="SI"/>
    <s v="SI"/>
    <s v="SI"/>
    <s v="SI"/>
    <s v="SI"/>
    <s v="INODORO CON TANQUE"/>
    <s v="NO PRESENTA CEDULA. CUENTA CON TODO. "/>
    <m/>
    <m/>
    <m/>
    <m/>
    <s v="NORMAL - BUENA"/>
    <s v="TIENE AGUA LAS 24 HORAS"/>
    <s v="SI"/>
    <s v="NO"/>
    <s v="NO"/>
    <s v="PVC"/>
    <s v="SI"/>
    <s v="SI"/>
    <s v="SI"/>
    <s v="SI"/>
    <s v="SI"/>
    <s v="OBRA BLANCA"/>
    <s v="SAN MARTIN CARRERA1212220405610000"/>
    <s v="OK"/>
    <s v="SI"/>
    <s v=""/>
    <s v=""/>
    <s v=""/>
    <s v=""/>
    <s v=""/>
    <s v=" "/>
    <s v=""/>
    <s v=""/>
    <s v=""/>
    <s v=""/>
    <s v=""/>
    <n v="0"/>
    <n v="0"/>
    <n v="0"/>
    <s v=""/>
    <s v=""/>
    <s v=""/>
    <s v=""/>
    <n v="0"/>
    <s v="NO"/>
    <n v="0"/>
    <x v="0"/>
    <x v="0"/>
  </r>
  <r>
    <d v="2017-08-24T00:00:00"/>
    <s v="ANTIOQUIA"/>
    <s v="Puerto Berrío"/>
    <n v="579"/>
    <n v="1007435096"/>
    <n v="3005949869"/>
    <n v="209"/>
    <x v="1"/>
    <s v="PEATONAL"/>
    <m/>
    <m/>
    <m/>
    <m/>
    <m/>
    <m/>
    <m/>
    <m/>
    <n v="220403950000"/>
    <m/>
    <m/>
    <n v="3103673898"/>
    <s v="LARGO"/>
    <s v="RUIZ"/>
    <s v="DIANA"/>
    <s v="ISALELL"/>
    <s v="Cédula"/>
    <n v="1096189990"/>
    <s v="F"/>
    <n v="35"/>
    <s v="NO"/>
    <s v="LOPEZ"/>
    <s v="CASTILLON"/>
    <s v="REINALDO"/>
    <s v="ANTONIO"/>
    <s v="Cédula"/>
    <n v="10185376"/>
    <s v="NO"/>
    <m/>
    <s v="NO"/>
    <n v="4"/>
    <n v="2"/>
    <m/>
    <s v="EN ARRIENDO O SUBARRIENDO"/>
    <m/>
    <m/>
    <m/>
    <s v="DE PALABRA"/>
    <m/>
    <n v="4"/>
    <n v="300000"/>
    <s v="SI"/>
    <n v="21835"/>
    <s v="SI"/>
    <n v="15306"/>
    <s v="SI"/>
    <n v="9561"/>
    <s v="INODORO CONECTADO A ALCANTARILLADO"/>
    <s v="BLOQUE, LADRILLO, PIEDRA"/>
    <s v="TEJA DE BARRO, ZINC, ETERNIT (ASBESTO)"/>
    <s v="CEMENTO, GRAVILLA"/>
    <s v="SI"/>
    <s v="SI"/>
    <s v="SI"/>
    <s v="SI"/>
    <s v="SI"/>
    <s v="SI"/>
    <s v="SI"/>
    <s v="SI"/>
    <s v="SI"/>
    <s v="SI"/>
    <s v="SI"/>
    <s v="SI"/>
    <s v="SI"/>
    <s v="SI"/>
    <s v="SI"/>
    <s v="SI"/>
    <s v="SI"/>
    <s v="SI"/>
    <s v="INODORO CON TANQUE"/>
    <s v="CUENTA CON TODO"/>
    <m/>
    <m/>
    <m/>
    <m/>
    <s v="NORMAL - BUENA"/>
    <s v="TIENE AGUA LAS 24 HORAS"/>
    <s v="SI"/>
    <s v="NO"/>
    <s v="NO"/>
    <s v="PVC"/>
    <s v="SI"/>
    <s v="SI"/>
    <s v="SI"/>
    <s v="SI"/>
    <s v="SI"/>
    <s v="OBRA BLANCA"/>
    <s v="SAN MARTIN PEATONAL220403950000"/>
    <s v="OK"/>
    <s v="SI"/>
    <s v=""/>
    <s v=""/>
    <s v=""/>
    <s v=""/>
    <s v=""/>
    <s v=" "/>
    <s v=""/>
    <s v=""/>
    <s v=""/>
    <s v=""/>
    <s v=""/>
    <n v="0"/>
    <n v="0"/>
    <n v="0"/>
    <s v=""/>
    <s v=""/>
    <s v=""/>
    <s v=""/>
    <n v="0"/>
    <s v="NO"/>
    <n v="0"/>
    <x v="0"/>
    <x v="0"/>
  </r>
  <r>
    <d v="2017-08-24T00:00:00"/>
    <s v="ANTIOQUIA"/>
    <s v="Puerto Berrío"/>
    <n v="579"/>
    <n v="1007435096"/>
    <n v="3005949869"/>
    <n v="210"/>
    <x v="1"/>
    <s v="CARRERA"/>
    <n v="12"/>
    <m/>
    <m/>
    <m/>
    <m/>
    <n v="56"/>
    <m/>
    <m/>
    <n v="2204502000"/>
    <m/>
    <m/>
    <m/>
    <s v="MARTINEZ"/>
    <s v="VELASQUEZ"/>
    <s v="LUZ"/>
    <s v="MARINA"/>
    <s v="Cédula"/>
    <m/>
    <s v="F"/>
    <n v="76"/>
    <s v="NO"/>
    <s v="ZAPATA"/>
    <s v="TORRES"/>
    <s v="NOEL"/>
    <s v="ANTONIO"/>
    <s v="Cédula"/>
    <n v="3549993"/>
    <s v="NO"/>
    <m/>
    <s v="NO"/>
    <n v="2"/>
    <m/>
    <m/>
    <s v="PROPIA, TOTALMENTE PAGADA"/>
    <m/>
    <s v="ESCRITURA PÚBLICA"/>
    <m/>
    <m/>
    <m/>
    <m/>
    <m/>
    <s v="SI"/>
    <n v="15367"/>
    <s v="SI"/>
    <n v="10967"/>
    <s v="SI"/>
    <n v="8366"/>
    <s v="INODORO CONECTADO A ALCANTARILLADO"/>
    <s v="BLOQUE, LADRILLO, PIEDRA"/>
    <s v="TEJA DE BARRO, ZINC, ETERNIT (ASBESTO)"/>
    <s v="BALDOSA, VINILO, TABLETA O LADRILLO"/>
    <s v="SI"/>
    <s v="SI"/>
    <s v="SI"/>
    <s v="SI"/>
    <s v="SI"/>
    <s v="SI"/>
    <s v="SI"/>
    <s v="SI"/>
    <s v="SI"/>
    <s v="SI"/>
    <s v="SI"/>
    <s v="SI"/>
    <s v="SI"/>
    <s v="SI"/>
    <s v="SI"/>
    <s v="SI"/>
    <s v="SI"/>
    <s v="SI"/>
    <s v="INODORO CON TANQUE"/>
    <s v="NO PRESENTA NUMERO DE CEDULA. NO TIENE CELULAR"/>
    <m/>
    <m/>
    <m/>
    <m/>
    <s v="NORMAL - BUENA"/>
    <s v="TIENE AGUA LAS 24 HORAS"/>
    <s v="SI"/>
    <s v="NO"/>
    <s v="NO"/>
    <s v="PVC"/>
    <s v="SI"/>
    <s v="SI"/>
    <s v="SI"/>
    <s v="SI"/>
    <s v="SI"/>
    <s v="OBRA GRIS"/>
    <s v="SAN MARTIN CARRERA12562204502000"/>
    <s v="OK"/>
    <s v="SI"/>
    <s v=""/>
    <s v=""/>
    <s v=""/>
    <s v=""/>
    <s v=""/>
    <s v=" "/>
    <s v=""/>
    <s v=""/>
    <s v=""/>
    <s v=""/>
    <s v=""/>
    <n v="0"/>
    <n v="0"/>
    <n v="0"/>
    <s v=""/>
    <s v=""/>
    <s v=""/>
    <s v=""/>
    <n v="0"/>
    <s v="NO"/>
    <n v="0"/>
    <x v="0"/>
    <x v="0"/>
  </r>
  <r>
    <d v="2017-08-24T00:00:00"/>
    <s v="ANTIOQUIA"/>
    <s v="Puerto Berrío"/>
    <n v="579"/>
    <n v="1007435096"/>
    <n v="3005949869"/>
    <n v="211"/>
    <x v="1"/>
    <s v="PEATONAL"/>
    <m/>
    <m/>
    <m/>
    <m/>
    <m/>
    <m/>
    <m/>
    <m/>
    <n v="2204522000"/>
    <m/>
    <m/>
    <n v="3146223718"/>
    <s v="FIGUEROA"/>
    <s v="DE ZAPATA"/>
    <s v="ANA"/>
    <s v="ELISA"/>
    <s v="Cédula"/>
    <n v="21922864"/>
    <s v="F"/>
    <n v="89"/>
    <s v="NO"/>
    <s v="HOLGUIN"/>
    <m/>
    <s v="ALFONSO"/>
    <m/>
    <s v="Cédula"/>
    <n v="706447"/>
    <s v="NO"/>
    <m/>
    <s v="NO"/>
    <n v="4"/>
    <m/>
    <m/>
    <s v="PROPIA, TOTALMENTE PAGADA"/>
    <m/>
    <s v="ESCRITURA PÚBLICA"/>
    <m/>
    <m/>
    <m/>
    <m/>
    <m/>
    <s v="SI"/>
    <n v="23171"/>
    <s v="SI"/>
    <n v="16902"/>
    <s v="SI"/>
    <n v="9222"/>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GRIS"/>
    <s v="SAN MARTIN PEATONAL2204522000"/>
    <s v="OK"/>
    <s v="SI"/>
    <n v="1"/>
    <s v=""/>
    <s v=""/>
    <s v=""/>
    <s v=""/>
    <n v="6"/>
    <s v=""/>
    <s v=""/>
    <n v="9"/>
    <s v=""/>
    <s v=""/>
    <n v="1"/>
    <n v="2521462.954806"/>
    <n v="2521462.954806"/>
    <s v=""/>
    <s v=""/>
    <n v="0"/>
    <s v=""/>
    <n v="0"/>
    <s v="NO"/>
    <n v="0"/>
    <x v="8"/>
    <x v="1"/>
  </r>
  <r>
    <d v="2017-08-24T00:00:00"/>
    <s v="ANTIOQUIA"/>
    <s v="Puerto Berrío"/>
    <n v="579"/>
    <n v="1039689067"/>
    <m/>
    <n v="212"/>
    <x v="0"/>
    <s v="PEATONAL"/>
    <m/>
    <m/>
    <m/>
    <m/>
    <m/>
    <m/>
    <m/>
    <m/>
    <n v="22058303000"/>
    <m/>
    <m/>
    <n v="3136019330"/>
    <s v="HERNANDEZ"/>
    <s v="PEREZ"/>
    <s v="CARLOS"/>
    <s v="ALBERTO"/>
    <s v="Cédula"/>
    <m/>
    <s v="M"/>
    <n v="60"/>
    <s v="NO"/>
    <s v="CAÑOS"/>
    <s v="DELGADO"/>
    <s v="BLANCA"/>
    <s v="DEL CARMEN "/>
    <s v="Cédula"/>
    <n v="21862360"/>
    <s v="NO"/>
    <m/>
    <s v="NO"/>
    <n v="2"/>
    <m/>
    <m/>
    <s v="EN ARRIENDO O SUBARRIENDO"/>
    <m/>
    <m/>
    <m/>
    <s v="DE PALABRA"/>
    <n v="1"/>
    <m/>
    <n v="100000"/>
    <s v="SI"/>
    <n v="16991"/>
    <s v="SI"/>
    <n v="12250"/>
    <s v="SI"/>
    <n v="8069"/>
    <s v="INODORO CONECTADO A ALCANTARILLADO"/>
    <s v="MADERA BURDA, TABLA, TABLÓN"/>
    <s v="TEJA DE BARRO, ZINC, ETERNIT (ASBESTO)"/>
    <s v="CEMENTO, GRAVILLA"/>
    <s v="SI"/>
    <s v="SI"/>
    <s v="SI"/>
    <s v="SI"/>
    <s v="SI"/>
    <s v="SI"/>
    <s v="SI"/>
    <s v="SI"/>
    <s v="SI"/>
    <s v="NO"/>
    <s v="NO"/>
    <s v="SI"/>
    <s v="SI"/>
    <s v="SI"/>
    <s v="NO"/>
    <s v="NO"/>
    <s v="SI"/>
    <s v="SI"/>
    <s v="INODORO CON TANQUE"/>
    <s v="NO CUENTA CON LAVAPLATOS, LAVAMANOS. NO PRESENTO CEDULA."/>
    <m/>
    <m/>
    <m/>
    <m/>
    <s v="NORMAL - BUENA"/>
    <s v="TIENE AGUA LAS 24 HORAS"/>
    <s v="SI"/>
    <s v="SI"/>
    <s v="NO"/>
    <s v="PVC"/>
    <s v="SI"/>
    <s v="NO"/>
    <s v="NO"/>
    <s v="SI"/>
    <s v="SI"/>
    <s v="OBRA GRIS"/>
    <s v="OASIS PEATONAL22058303000"/>
    <s v="OK"/>
    <s v="SI"/>
    <n v="1"/>
    <s v=""/>
    <s v=""/>
    <n v="4"/>
    <s v=""/>
    <n v="6"/>
    <s v=""/>
    <s v=""/>
    <n v="9"/>
    <s v=""/>
    <s v=""/>
    <n v="2"/>
    <n v="3154717.032714"/>
    <n v="3154717.032714"/>
    <s v=""/>
    <s v=""/>
    <n v="0"/>
    <s v=""/>
    <n v="0"/>
    <s v="NO"/>
    <n v="0"/>
    <x v="1"/>
    <x v="1"/>
  </r>
  <r>
    <d v="2017-08-24T00:00:00"/>
    <s v="ANTIOQUIA"/>
    <s v="Puerto Berrío"/>
    <n v="579"/>
    <n v="1007435096"/>
    <n v="3005949869"/>
    <n v="213"/>
    <x v="5"/>
    <s v="CALLE"/>
    <n v="14"/>
    <m/>
    <m/>
    <m/>
    <m/>
    <n v="54"/>
    <m/>
    <m/>
    <n v="2205655000"/>
    <m/>
    <m/>
    <n v="3137643954"/>
    <s v="GAMBINDO"/>
    <s v="CASTAÑEDA"/>
    <s v="BERTHA"/>
    <s v="GLADYS"/>
    <s v="Cédula"/>
    <n v="43649598"/>
    <s v="F"/>
    <n v="50"/>
    <s v="NO"/>
    <s v="POSO"/>
    <s v="VERA"/>
    <s v="MANUEL"/>
    <s v="JOSE"/>
    <s v="Cédula"/>
    <n v="15307404"/>
    <s v="NO"/>
    <m/>
    <s v="NO"/>
    <n v="2"/>
    <m/>
    <m/>
    <s v="PROPIA, TOTALMENTE PAGADA"/>
    <m/>
    <s v="ESCRITURA PÚBLICA"/>
    <m/>
    <m/>
    <m/>
    <m/>
    <m/>
    <s v="SI"/>
    <n v="14539"/>
    <s v="SI"/>
    <n v="10333"/>
    <s v="SI"/>
    <n v="8324"/>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BLANCA"/>
    <s v="TAHAMICALLE14542205655000"/>
    <s v="OK"/>
    <s v="SI"/>
    <n v="1"/>
    <s v=""/>
    <s v=""/>
    <s v=""/>
    <s v=""/>
    <n v="6"/>
    <s v=""/>
    <s v=""/>
    <s v=""/>
    <s v=""/>
    <s v=""/>
    <n v="1"/>
    <n v="519253.91348400002"/>
    <n v="519253.91348400002"/>
    <s v=""/>
    <s v=""/>
    <n v="0"/>
    <s v=""/>
    <n v="0"/>
    <s v="NO"/>
    <n v="0"/>
    <x v="24"/>
    <x v="1"/>
  </r>
  <r>
    <d v="2017-08-24T00:00:00"/>
    <s v="ANTIOQUIA"/>
    <s v="Puerto Berrío"/>
    <n v="579"/>
    <n v="1007435096"/>
    <n v="3005949869"/>
    <n v="214"/>
    <x v="2"/>
    <s v="PEATONAL"/>
    <m/>
    <m/>
    <m/>
    <m/>
    <m/>
    <m/>
    <m/>
    <m/>
    <n v="22058314090"/>
    <m/>
    <m/>
    <m/>
    <s v="QUERUBIN"/>
    <s v="AGUDELO"/>
    <s v="ANA"/>
    <s v="MARIA"/>
    <s v="Cédula"/>
    <n v="43657001"/>
    <s v="F"/>
    <n v="33"/>
    <s v="NO"/>
    <s v="BARRIENTOS"/>
    <s v="RODRIGUEZ"/>
    <s v="LUIS"/>
    <s v="FERNANDO"/>
    <s v="Cédula"/>
    <n v="15295679"/>
    <s v="NO"/>
    <m/>
    <s v="NO"/>
    <n v="3"/>
    <n v="1"/>
    <m/>
    <s v="PROPIA, TOTALMENTE PAGADA"/>
    <m/>
    <s v="CERTIFICADO DE COMPRAVENTA"/>
    <m/>
    <m/>
    <m/>
    <m/>
    <m/>
    <s v="SI"/>
    <n v="11550"/>
    <s v="SI"/>
    <n v="8030"/>
    <s v="SI"/>
    <n v="8324"/>
    <s v="INODORO CONECTADO A ALCANTARILLADO"/>
    <s v="MADERA BURDA, TABLA, TABLÓN"/>
    <s v="TEJA DE BARRO, ZINC, ETERNIT (ASBESTO)"/>
    <s v="CEMENTO, GRAVILLA"/>
    <s v="SI"/>
    <s v="NO"/>
    <s v="SI"/>
    <s v="SI"/>
    <s v="SI"/>
    <s v="SI"/>
    <s v="SI"/>
    <s v="SI"/>
    <s v="SI"/>
    <s v="SI"/>
    <s v="SI"/>
    <s v="SI"/>
    <s v="SI"/>
    <s v="SI"/>
    <s v="SI"/>
    <s v="SI"/>
    <s v="SI"/>
    <s v="SI"/>
    <s v="INODORO CON TANQUE"/>
    <s v="NO TIENE CELULAR. CUENTA CON TODO."/>
    <m/>
    <m/>
    <m/>
    <m/>
    <s v="NORMAL - BUENA"/>
    <s v="TIENE AGUA LAS 24 HORAS"/>
    <s v="SI"/>
    <s v="NO"/>
    <s v="NO"/>
    <s v="PVC"/>
    <s v="SI"/>
    <s v="SI"/>
    <s v="SI"/>
    <s v="SI"/>
    <s v="SI"/>
    <s v="OBRA BLANCA"/>
    <s v="NUEVO MILENIOPEATONAL22058314090"/>
    <s v="OK"/>
    <s v="SI"/>
    <s v=""/>
    <s v=""/>
    <s v=""/>
    <s v=""/>
    <s v=""/>
    <s v=" "/>
    <s v=""/>
    <s v=""/>
    <s v=""/>
    <s v=""/>
    <s v=""/>
    <n v="0"/>
    <n v="0"/>
    <n v="0"/>
    <s v=""/>
    <s v=""/>
    <s v=""/>
    <s v=""/>
    <n v="0"/>
    <s v="NO"/>
    <n v="0"/>
    <x v="0"/>
    <x v="0"/>
  </r>
  <r>
    <d v="2017-08-24T00:00:00"/>
    <s v="ANTIOQUIA"/>
    <s v="Puerto Berrío"/>
    <n v="579"/>
    <n v="1007435096"/>
    <n v="3005949869"/>
    <n v="215"/>
    <x v="5"/>
    <s v="PEATONAL"/>
    <m/>
    <m/>
    <m/>
    <m/>
    <m/>
    <m/>
    <m/>
    <m/>
    <n v="22059460000"/>
    <m/>
    <m/>
    <m/>
    <s v="MAYA "/>
    <s v="POSADA"/>
    <s v="ANTONIO"/>
    <s v="JOSE"/>
    <s v="Cédula"/>
    <n v="542022"/>
    <s v="M"/>
    <n v="90"/>
    <s v="NO"/>
    <m/>
    <m/>
    <m/>
    <m/>
    <m/>
    <m/>
    <s v="NO"/>
    <m/>
    <s v="NO"/>
    <n v="2"/>
    <m/>
    <m/>
    <s v="PROPIA, TOTALMENTE PAGADA"/>
    <m/>
    <s v="CERTIFICADO DE COMPRAVENTA"/>
    <m/>
    <m/>
    <m/>
    <m/>
    <m/>
    <s v="SI"/>
    <n v="14539"/>
    <s v="SI"/>
    <n v="10333"/>
    <s v="SI"/>
    <n v="8324"/>
    <s v="INODORO CONECTADO A ALCANTARILLADO"/>
    <s v="MADERA BURDA, TABLA, TABLÓN"/>
    <s v="TEJA DE BARRO, ZINC, ETERNIT (ASBESTO)"/>
    <s v="CEMENTO, GRAVILLA"/>
    <s v="SI"/>
    <s v="SI"/>
    <s v="SI"/>
    <s v="SI"/>
    <s v="SI"/>
    <s v="NO"/>
    <s v="SI"/>
    <s v="SI"/>
    <s v="SI"/>
    <s v="NO"/>
    <s v="NO"/>
    <s v="NO"/>
    <s v="SI"/>
    <s v="SI"/>
    <s v="NO"/>
    <s v="NO"/>
    <s v="NO"/>
    <s v="SI"/>
    <s v="INODORO CON TANQUE"/>
    <s v="NO CUENTA CON LAVAPALTOS, LAVAMANOS, LAVADERO. NO TIENE CELULAR."/>
    <m/>
    <m/>
    <m/>
    <m/>
    <s v="NORMAL - BUENA"/>
    <s v="TIENE AGUA LAS 24 HORAS"/>
    <s v="SI"/>
    <s v="NO"/>
    <s v="NO"/>
    <s v="PVC"/>
    <s v="SI"/>
    <s v="NO"/>
    <s v="NO"/>
    <s v="NO"/>
    <s v="SI"/>
    <s v="OBRA GRIS"/>
    <s v="TAHAMIPEATONAL22059460000"/>
    <s v="OK"/>
    <s v="SI"/>
    <n v="1"/>
    <s v=""/>
    <s v=""/>
    <n v="4"/>
    <n v="5"/>
    <n v="6"/>
    <n v="7"/>
    <s v=""/>
    <n v="9"/>
    <s v=""/>
    <s v=""/>
    <n v="3"/>
    <n v="4071098.9061179999"/>
    <n v="4071098.9061179999"/>
    <s v=""/>
    <s v=""/>
    <n v="0"/>
    <n v="20"/>
    <n v="487557.07988400001"/>
    <s v="SI"/>
    <n v="487557.07988400001"/>
    <x v="54"/>
    <x v="1"/>
  </r>
  <r>
    <d v="2017-08-24T00:00:00"/>
    <s v="ANTIOQUIA"/>
    <s v="Puerto Berrío"/>
    <n v="579"/>
    <n v="1007435096"/>
    <n v="3005949869"/>
    <n v="216"/>
    <x v="2"/>
    <s v="PEATONAL"/>
    <m/>
    <m/>
    <m/>
    <m/>
    <m/>
    <m/>
    <m/>
    <m/>
    <n v="220548690016"/>
    <m/>
    <m/>
    <m/>
    <s v="DELGADO"/>
    <m/>
    <s v="MARIA"/>
    <s v="LUCELLY"/>
    <s v="Cédula"/>
    <n v="21928294"/>
    <s v="F"/>
    <n v="64"/>
    <s v="SI"/>
    <m/>
    <m/>
    <m/>
    <m/>
    <m/>
    <m/>
    <s v="NO"/>
    <m/>
    <s v="NO"/>
    <n v="4"/>
    <n v="3"/>
    <m/>
    <s v="PROPIA, TOTALMENTE PAGADA"/>
    <m/>
    <s v="CERTIFICADO DE COMPRAVENTA"/>
    <m/>
    <m/>
    <m/>
    <m/>
    <m/>
    <s v="SI"/>
    <n v="14627"/>
    <s v="SI"/>
    <n v="10397"/>
    <s v="SI"/>
    <n v="8366"/>
    <s v="INODORO CONECTADO A ALCANTARILLADO"/>
    <s v="BLOQUE, LADRILLO, PIEDRA"/>
    <s v="TEJA DE BARRO, ZINC, ETERNIT (ASBESTO)"/>
    <s v="CEMENTO, GRAVILLA"/>
    <s v="SI"/>
    <s v="SI"/>
    <s v="SI"/>
    <s v="SI"/>
    <s v="SI"/>
    <s v="NO"/>
    <s v="SI"/>
    <s v="SI"/>
    <s v="SI"/>
    <s v="NO"/>
    <s v="NO"/>
    <s v="SI"/>
    <s v="SI"/>
    <s v="SI"/>
    <s v="NO"/>
    <s v="NO"/>
    <s v="SI"/>
    <s v="SI"/>
    <s v="INODORO CON TANQUE"/>
    <s v="NO CEUNTA CON LAVAPLATOS, LAVAMANOS.NO TIENE CELULAR."/>
    <m/>
    <m/>
    <m/>
    <m/>
    <s v="NORMAL - BUENA"/>
    <s v="TIENE AGUA LAS 24 HORAS"/>
    <s v="SI"/>
    <s v="NO"/>
    <s v="NO"/>
    <s v="PVC"/>
    <s v="SI"/>
    <s v="NO"/>
    <s v="NO"/>
    <s v="SI"/>
    <s v="SI"/>
    <s v="OBRA GRIS"/>
    <s v="NUEVO MILENIOPEATONAL220548690016"/>
    <s v="OK"/>
    <s v="SI"/>
    <n v="1"/>
    <s v=""/>
    <s v=""/>
    <n v="4"/>
    <s v=""/>
    <n v="6"/>
    <s v=""/>
    <s v=""/>
    <n v="9"/>
    <s v=""/>
    <s v=""/>
    <n v="2"/>
    <n v="3154717.032714"/>
    <n v="3154717.032714"/>
    <s v=""/>
    <s v=""/>
    <n v="0"/>
    <n v="20"/>
    <n v="487557.07988400001"/>
    <s v="SI"/>
    <n v="487557.07988400001"/>
    <x v="34"/>
    <x v="1"/>
  </r>
  <r>
    <d v="2017-08-24T00:00:00"/>
    <s v="ANTIOQUIA"/>
    <s v="Puerto Berrío"/>
    <n v="579"/>
    <n v="1007435096"/>
    <n v="3005949869"/>
    <n v="217"/>
    <x v="2"/>
    <s v="PEATONAL"/>
    <s v="  "/>
    <m/>
    <m/>
    <m/>
    <m/>
    <m/>
    <m/>
    <m/>
    <n v="22054869009"/>
    <m/>
    <m/>
    <n v="3218700643"/>
    <s v="HERNANDEZ"/>
    <m/>
    <s v="ANA"/>
    <s v="GABRIELA"/>
    <s v="Cédula"/>
    <n v="1039679483"/>
    <s v="F"/>
    <n v="53"/>
    <s v="SI"/>
    <m/>
    <m/>
    <m/>
    <m/>
    <m/>
    <m/>
    <s v="NO"/>
    <m/>
    <s v="NO"/>
    <n v="9"/>
    <n v="6"/>
    <n v="2"/>
    <s v="PROPIA, TOTALMENTE PAGADA"/>
    <m/>
    <s v="CERTIFICADO DE COMPRAVENTA"/>
    <m/>
    <m/>
    <m/>
    <m/>
    <m/>
    <s v="SI"/>
    <n v="10454"/>
    <s v="SI"/>
    <n v="7454"/>
    <s v="SI"/>
    <n v="8324"/>
    <s v="INODORO CONECTADO A ALCANTARILLADO"/>
    <s v="MADERA BURDA, TABLA, TABLÓN"/>
    <s v="TEJA DE BARRO, ZINC, ETERNIT (ASBESTO)"/>
    <s v="CEMENTO, GRAVILLA"/>
    <s v="NO"/>
    <s v="NO"/>
    <s v="SI"/>
    <s v="SI"/>
    <s v="SI"/>
    <s v="NO"/>
    <s v="SI"/>
    <s v="SI"/>
    <s v="SI"/>
    <s v="NO"/>
    <s v="NO"/>
    <s v="SI"/>
    <s v="SI"/>
    <s v="SI"/>
    <s v="NO"/>
    <s v="NO"/>
    <s v="SI"/>
    <s v="SI"/>
    <s v="INODORO CON TANQUE"/>
    <s v="NO CUENTA CON LAVAPLATOS, LAVAMANOS."/>
    <m/>
    <m/>
    <m/>
    <m/>
    <s v="NORMAL - BUENA"/>
    <s v="TIENE AGUA LAS 24 HORAS"/>
    <s v="SI"/>
    <s v="NO"/>
    <s v="NO"/>
    <s v="PVC"/>
    <s v="SI"/>
    <s v="NO"/>
    <s v="NO"/>
    <s v="SI"/>
    <s v="SI"/>
    <s v="OBRA GRIS"/>
    <s v="NUEVO MILENIOPEATONAL  22054869009"/>
    <s v="OK"/>
    <s v="SI"/>
    <n v="1"/>
    <s v=""/>
    <s v=""/>
    <n v="4"/>
    <s v=""/>
    <n v="6"/>
    <s v=""/>
    <s v=""/>
    <n v="9"/>
    <s v=""/>
    <s v=""/>
    <n v="2"/>
    <n v="3154717.032714"/>
    <n v="3154717.032714"/>
    <s v=""/>
    <s v=""/>
    <n v="0"/>
    <n v="20"/>
    <n v="487557.07988400001"/>
    <s v="SI"/>
    <n v="487557.07988400001"/>
    <x v="34"/>
    <x v="1"/>
  </r>
  <r>
    <d v="2017-08-24T00:00:00"/>
    <s v="ANTIOQUIA"/>
    <s v="Puerto Berrío"/>
    <n v="579"/>
    <n v="1039702281"/>
    <n v="3117047099"/>
    <n v="218"/>
    <x v="0"/>
    <s v="PEATONAL"/>
    <m/>
    <m/>
    <m/>
    <m/>
    <m/>
    <m/>
    <m/>
    <m/>
    <n v="22057150000"/>
    <m/>
    <m/>
    <n v="3218688561"/>
    <s v="LONDOÑO"/>
    <s v="ALVARES"/>
    <s v="BERTALINA"/>
    <m/>
    <s v="Cédula"/>
    <n v="43653408"/>
    <s v="F"/>
    <n v="40"/>
    <s v="NO"/>
    <m/>
    <m/>
    <m/>
    <m/>
    <m/>
    <m/>
    <s v="NO"/>
    <m/>
    <s v="NO"/>
    <n v="3"/>
    <n v="1"/>
    <m/>
    <s v="PROPIA, TOTALMENTE PAGADA"/>
    <m/>
    <s v="OTRO"/>
    <m/>
    <m/>
    <m/>
    <m/>
    <m/>
    <s v="SI"/>
    <n v="7066"/>
    <s v="SI"/>
    <n v="4575"/>
    <s v="SI"/>
    <n v="8324"/>
    <s v="INODORO CONECTADO A ALCANTARILLADO"/>
    <s v="MADERA BURDA, TABLA, TABLÓN"/>
    <s v="TEJA DE BARRO, ZINC, ETERNIT (ASBESTO)"/>
    <s v="CEMENTO, GRAVILLA"/>
    <s v="NO"/>
    <s v="SI"/>
    <s v="SI"/>
    <s v="SI"/>
    <s v="SI"/>
    <s v="SI"/>
    <s v="SI"/>
    <s v="SI"/>
    <s v="SI"/>
    <s v="NO"/>
    <s v="NO"/>
    <s v="SI"/>
    <s v="SI"/>
    <s v="SI"/>
    <s v="NO"/>
    <s v="NO"/>
    <s v="SI"/>
    <s v="SI"/>
    <s v="INODORO CON TANQUE"/>
    <s v="NO CUENTA CON LAVAPLATOS NI LAVAMANOS."/>
    <m/>
    <m/>
    <m/>
    <m/>
    <s v="NORMAL - BUENA"/>
    <s v="TIENE AGUA LAS 24 HORAS"/>
    <s v="SI"/>
    <s v="NO"/>
    <s v="NO"/>
    <s v="PVC"/>
    <s v="SI"/>
    <s v="NO"/>
    <s v="NO"/>
    <s v="SI"/>
    <s v="SI"/>
    <s v="OBRA NEGRA"/>
    <s v="OASIS PEATONAL22057150000"/>
    <s v="OK"/>
    <s v="SI"/>
    <n v="1"/>
    <s v=""/>
    <s v=""/>
    <n v="4"/>
    <s v=""/>
    <n v="6"/>
    <s v=""/>
    <s v=""/>
    <n v="9"/>
    <s v=""/>
    <s v=""/>
    <n v="2"/>
    <n v="3154717.032714"/>
    <n v="3154717.032714"/>
    <s v=""/>
    <s v=""/>
    <n v="0"/>
    <s v=""/>
    <n v="0"/>
    <s v="NO"/>
    <n v="0"/>
    <x v="1"/>
    <x v="1"/>
  </r>
  <r>
    <d v="2017-08-24T00:00:00"/>
    <s v="ANTIOQUIA"/>
    <s v="Puerto Berrío"/>
    <n v="579"/>
    <n v="71184422"/>
    <n v="3147348837"/>
    <n v="219"/>
    <x v="2"/>
    <s v="PEATONAL"/>
    <m/>
    <m/>
    <m/>
    <m/>
    <m/>
    <m/>
    <m/>
    <m/>
    <n v="58134"/>
    <m/>
    <m/>
    <n v="3206722012"/>
    <s v="PEREZ"/>
    <s v="CATAÑO"/>
    <s v="ROSAURA"/>
    <m/>
    <s v="Cédula"/>
    <n v="21931817"/>
    <s v="F"/>
    <n v="57"/>
    <s v="SI"/>
    <m/>
    <m/>
    <m/>
    <m/>
    <m/>
    <m/>
    <s v="SI"/>
    <n v="936017"/>
    <s v="NO"/>
    <n v="3"/>
    <n v="1"/>
    <m/>
    <s v="PROPIA, TOTALMENTE PAGADA"/>
    <m/>
    <s v="OTRO"/>
    <m/>
    <m/>
    <m/>
    <m/>
    <m/>
    <s v="SI"/>
    <n v="6319"/>
    <s v="SI"/>
    <n v="3990"/>
    <s v="SI"/>
    <n v="8324"/>
    <s v="INODORO CONECTADO A ALCANTARILLADO"/>
    <s v="MADERA BURDA, TABLA, TABLÓN"/>
    <s v="TEJA DE BARRO, ZINC, ETERNIT (ASBESTO)"/>
    <s v="CEMENTO, GRAVILLA"/>
    <s v="SI"/>
    <s v="SI"/>
    <s v="SI"/>
    <s v="SI"/>
    <s v="SI"/>
    <s v="NO"/>
    <s v="SI"/>
    <s v="SI"/>
    <s v="SI"/>
    <s v="SI"/>
    <s v="SI"/>
    <s v="SI"/>
    <s v="SI"/>
    <s v="SI"/>
    <s v="SI"/>
    <s v="SI"/>
    <s v="SI"/>
    <s v="SI"/>
    <s v="INODORO CON TANQUE"/>
    <s v="PAGA CATASTRO. CUENTA CON TODO."/>
    <m/>
    <m/>
    <m/>
    <m/>
    <s v="NORMAL - BUENA"/>
    <s v="TIENE AGUA LAS 24 HORAS"/>
    <s v="SI"/>
    <s v="SI"/>
    <s v="SI"/>
    <s v="PVC"/>
    <s v="SI"/>
    <s v="SI"/>
    <s v="SI"/>
    <s v="SI"/>
    <s v="SI"/>
    <s v="OBRA GRIS"/>
    <s v="NUEVO MILENIOPEATONAL58134"/>
    <s v="OK"/>
    <s v="SI"/>
    <s v=""/>
    <s v=""/>
    <s v=""/>
    <s v=""/>
    <s v=""/>
    <s v=" "/>
    <s v=""/>
    <s v=""/>
    <s v=""/>
    <s v=""/>
    <s v=""/>
    <n v="0"/>
    <n v="0"/>
    <n v="0"/>
    <s v=""/>
    <s v=""/>
    <s v=""/>
    <s v=""/>
    <n v="0"/>
    <s v="NO"/>
    <n v="0"/>
    <x v="0"/>
    <x v="0"/>
  </r>
  <r>
    <d v="2017-08-24T00:00:00"/>
    <s v="ANTIOQUIA"/>
    <s v="Puerto Berrío"/>
    <n v="579"/>
    <n v="1039702581"/>
    <n v="3117047099"/>
    <n v="220"/>
    <x v="3"/>
    <s v="PEATONAL"/>
    <m/>
    <m/>
    <m/>
    <m/>
    <m/>
    <m/>
    <m/>
    <m/>
    <n v="2201448000"/>
    <m/>
    <m/>
    <n v="3218276703"/>
    <s v="URIBE"/>
    <s v="HERRERA"/>
    <s v="ESTEFANY"/>
    <s v="ANDREA"/>
    <s v="Cédula"/>
    <n v="1039703119"/>
    <s v="F"/>
    <n v="21"/>
    <s v="SI"/>
    <m/>
    <m/>
    <m/>
    <m/>
    <m/>
    <m/>
    <s v="NO"/>
    <m/>
    <s v="NO"/>
    <n v="4"/>
    <n v="1"/>
    <m/>
    <s v="PROPIA, TOTALMENTE PAGADA"/>
    <m/>
    <s v="ESCRITURA PÚBLICA"/>
    <m/>
    <m/>
    <m/>
    <m/>
    <m/>
    <s v="SI"/>
    <n v="23008"/>
    <s v="SI"/>
    <m/>
    <s v="SI"/>
    <n v="8324"/>
    <s v="INODORO CONECTADO A ALCANTARILLADO"/>
    <s v="BLOQUE, LADRILLO, PIEDRA"/>
    <s v="TEJA DE BARRO, ZINC, ETERNIT (ASBESTO)"/>
    <s v="ALFOMBRA, MÁRMOL, PARQUÉ, MADERA PULIDA"/>
    <s v="NO"/>
    <s v="SI"/>
    <s v="SI"/>
    <s v="SI"/>
    <s v="SI"/>
    <s v="SI"/>
    <s v="SI"/>
    <s v="SI"/>
    <s v="SI"/>
    <s v="SI"/>
    <s v="NO"/>
    <s v="SI"/>
    <s v="SI"/>
    <s v="SI"/>
    <s v="SI"/>
    <s v="NO"/>
    <s v="SI"/>
    <s v="SI"/>
    <s v="INODORO CON TANQUE"/>
    <s v="NO CUENTA CON LAVAMANOS. NO PAGA ALCANTARILLADO."/>
    <m/>
    <m/>
    <m/>
    <m/>
    <s v="NORMAL - BUENA"/>
    <s v="TIENE AGUA LAS 24 HORAS"/>
    <s v="SI"/>
    <s v="NO"/>
    <s v="NO"/>
    <s v="PVC"/>
    <s v="SI"/>
    <s v="SI"/>
    <s v="NO"/>
    <s v="SI"/>
    <s v="SI"/>
    <s v="OBRA GRIS"/>
    <s v="NUEVO HORIZONTE PEATONAL2201448000"/>
    <s v="OK"/>
    <s v="SI"/>
    <n v="1"/>
    <s v=""/>
    <s v=""/>
    <s v=""/>
    <s v=""/>
    <n v="6"/>
    <s v=""/>
    <s v=""/>
    <n v="9"/>
    <s v=""/>
    <s v=""/>
    <n v="1"/>
    <n v="2521462.954806"/>
    <n v="2521462.954806"/>
    <s v=""/>
    <s v=""/>
    <n v="0"/>
    <s v=""/>
    <n v="0"/>
    <s v="NO"/>
    <n v="0"/>
    <x v="8"/>
    <x v="1"/>
  </r>
  <r>
    <d v="2017-08-24T00:00:00"/>
    <s v="ANTIOQUIA"/>
    <s v="Puerto Berrío"/>
    <n v="579"/>
    <n v="71184422"/>
    <n v="3147348837"/>
    <n v="221"/>
    <x v="2"/>
    <s v="PEATONAL"/>
    <m/>
    <m/>
    <m/>
    <m/>
    <m/>
    <m/>
    <m/>
    <m/>
    <n v="58316"/>
    <m/>
    <m/>
    <n v="3216932608"/>
    <s v="MIRANDA"/>
    <m/>
    <s v="GILMA"/>
    <s v="ROSA"/>
    <s v="Cédula"/>
    <n v="21940928"/>
    <s v="F"/>
    <n v="60"/>
    <s v="SI"/>
    <m/>
    <m/>
    <m/>
    <m/>
    <m/>
    <m/>
    <s v="SI"/>
    <m/>
    <s v="NO"/>
    <n v="7"/>
    <n v="3"/>
    <n v="2"/>
    <s v="PROPIA, TOTALMENTE PAGADA"/>
    <m/>
    <s v="OTRO"/>
    <m/>
    <m/>
    <m/>
    <m/>
    <m/>
    <s v="SI"/>
    <n v="16033"/>
    <s v="SI"/>
    <n v="11485"/>
    <s v="SI"/>
    <n v="8324"/>
    <s v="INODORO CONECTADO A ALCANTARILLADO"/>
    <s v="MADERA BURDA, TABLA, TABLÓN"/>
    <s v="TEJA DE BARRO, ZINC, ETERNIT (ASBESTO)"/>
    <s v="TIERRA, ARENA"/>
    <s v="NO"/>
    <s v="SI"/>
    <s v="SI"/>
    <s v="SI"/>
    <s v="SI"/>
    <s v="SI"/>
    <s v="SI"/>
    <s v="SI"/>
    <s v="NO"/>
    <s v="NO"/>
    <s v="NO"/>
    <s v="NO"/>
    <s v="NO"/>
    <s v="NO"/>
    <s v="NO"/>
    <s v="NO"/>
    <s v="NO"/>
    <s v="NO"/>
    <s v="TAZA CAMPESINA"/>
    <s v="NO CUENTA CON INODORO, LAVAPLATOS, LAVAMANOS, LAVADERO, DUCHA. PAGA CATASTRO. NO PRESENTA NUMERO DE FOLIO"/>
    <m/>
    <m/>
    <m/>
    <m/>
    <s v="NORMAL - BUENA"/>
    <s v="TIENE AGUA LAS 24 HORAS"/>
    <s v="SI"/>
    <s v="SI"/>
    <s v="NO"/>
    <s v="PVC"/>
    <s v="NO"/>
    <s v="NO"/>
    <s v="NO"/>
    <s v="NO"/>
    <s v="NO"/>
    <s v="NO TIENE - NO APLICA"/>
    <s v="NUEVO MILENIOPEATONAL58316"/>
    <s v="¿REPETIDA?"/>
    <s v="SI"/>
    <n v="1"/>
    <n v="2"/>
    <n v="3"/>
    <n v="4"/>
    <n v="5"/>
    <n v="6"/>
    <n v="7"/>
    <n v="8"/>
    <s v=""/>
    <s v=""/>
    <s v=""/>
    <n v="5"/>
    <n v="7131225.9143519998"/>
    <n v="6099266.2918499997"/>
    <s v=""/>
    <s v=""/>
    <n v="0"/>
    <s v=""/>
    <n v="0"/>
    <s v="NO"/>
    <n v="0"/>
    <x v="11"/>
    <x v="1"/>
  </r>
  <r>
    <d v="2017-08-24T00:00:00"/>
    <s v="ANTIOQUIA"/>
    <s v="Puerto Berrío"/>
    <n v="579"/>
    <n v="71184422"/>
    <n v="3147348837"/>
    <n v="222"/>
    <x v="2"/>
    <s v="PEATONAL"/>
    <m/>
    <m/>
    <m/>
    <m/>
    <m/>
    <m/>
    <m/>
    <m/>
    <n v="58316"/>
    <m/>
    <m/>
    <n v="3234596669"/>
    <s v="LOPEZ"/>
    <m/>
    <s v="NELSON"/>
    <s v="ENRIQUE"/>
    <s v="Cédula"/>
    <n v="15343197"/>
    <s v="M"/>
    <n v="36"/>
    <s v="NO"/>
    <m/>
    <m/>
    <m/>
    <m/>
    <m/>
    <m/>
    <s v="NO"/>
    <m/>
    <s v="NO"/>
    <n v="3"/>
    <n v="1"/>
    <m/>
    <s v="EN ARRIENDO O SUBARRIENDO"/>
    <m/>
    <m/>
    <m/>
    <s v="DE PALABRA"/>
    <n v="1"/>
    <m/>
    <n v="100000"/>
    <s v="SI"/>
    <n v="16033"/>
    <s v="SI"/>
    <n v="11485"/>
    <s v="SI"/>
    <n v="8324"/>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GRIS"/>
    <s v="NUEVO MILENIOPEATONAL58316"/>
    <s v="¿REPETIDA?"/>
    <s v="SI"/>
    <n v="1"/>
    <s v=""/>
    <s v=""/>
    <s v=""/>
    <s v=""/>
    <n v="6"/>
    <s v=""/>
    <s v=""/>
    <n v="9"/>
    <s v=""/>
    <s v=""/>
    <n v="1"/>
    <n v="2521462.954806"/>
    <n v="2521462.954806"/>
    <s v=""/>
    <s v=""/>
    <n v="0"/>
    <s v=""/>
    <n v="0"/>
    <s v="NO"/>
    <n v="0"/>
    <x v="8"/>
    <x v="1"/>
  </r>
  <r>
    <d v="2017-08-24T00:00:00"/>
    <s v="ANTIOQUIA"/>
    <s v="Puerto Berrío"/>
    <n v="579"/>
    <n v="1039702581"/>
    <n v="3117047099"/>
    <n v="223"/>
    <x v="1"/>
    <s v="PEATONAL"/>
    <m/>
    <m/>
    <m/>
    <m/>
    <m/>
    <m/>
    <m/>
    <m/>
    <n v="2204497000"/>
    <m/>
    <m/>
    <n v="3128452489"/>
    <s v="GIRALDO"/>
    <s v="MOLINA"/>
    <s v="LILIANA"/>
    <s v="MARIA"/>
    <s v="Cédula"/>
    <n v="43103539"/>
    <s v="F"/>
    <n v="32"/>
    <s v="NO"/>
    <s v="OSORIO"/>
    <s v="MEZA"/>
    <s v="JUAN"/>
    <s v="GABRIEL"/>
    <s v="Cédula"/>
    <n v="70143006"/>
    <s v="NO"/>
    <m/>
    <s v="NO"/>
    <n v="2"/>
    <m/>
    <m/>
    <s v="EN ARRIENDO O SUBARRIENDO"/>
    <m/>
    <m/>
    <m/>
    <s v="DE PALABRA"/>
    <n v="1"/>
    <m/>
    <n v="350000"/>
    <s v="SI"/>
    <n v="9747"/>
    <s v="SI"/>
    <n v="6667"/>
    <s v="SI"/>
    <n v="8069"/>
    <s v="INODORO CONECTADO A ALCANTARILLADO"/>
    <s v="BLOQUE, LADRILLO, PIEDRA"/>
    <s v="TEJA DE BARRO, ZINC, ETERNIT (ASBESTO)"/>
    <s v="CEMENTO, GRAVILLA"/>
    <s v="NO"/>
    <s v="SI"/>
    <s v="SI"/>
    <s v="SI"/>
    <s v="SI"/>
    <s v="SI"/>
    <s v="SI"/>
    <s v="SI"/>
    <s v="SI"/>
    <s v="SI"/>
    <s v="SI"/>
    <s v="SI"/>
    <s v="SI"/>
    <s v="SI"/>
    <s v="SI"/>
    <s v="SI"/>
    <s v="SI"/>
    <s v="SI"/>
    <s v="INODORO CON TANQUE"/>
    <s v="NO TIENE ESPACIO SEPARADO DE BAÑO"/>
    <m/>
    <m/>
    <m/>
    <m/>
    <s v="NORMAL - BUENA"/>
    <s v="TIENE AGUA LAS 24 HORAS"/>
    <s v="SI"/>
    <s v="SI"/>
    <s v="NO"/>
    <s v="PVC"/>
    <s v="SI"/>
    <s v="SI"/>
    <s v="SI"/>
    <s v="SI"/>
    <s v="SI"/>
    <s v="OBRA GRIS"/>
    <s v="SAN MARTIN PEATONAL2204497000"/>
    <s v="OK"/>
    <s v="SI"/>
    <s v=""/>
    <s v=""/>
    <s v=""/>
    <s v=""/>
    <s v=""/>
    <s v=" "/>
    <s v=""/>
    <s v=""/>
    <s v=""/>
    <s v=""/>
    <s v=""/>
    <n v="0"/>
    <n v="0"/>
    <n v="0"/>
    <s v=""/>
    <s v=""/>
    <s v=""/>
    <s v=""/>
    <n v="0"/>
    <s v="NO"/>
    <n v="0"/>
    <x v="0"/>
    <x v="0"/>
  </r>
  <r>
    <d v="2017-08-24T00:00:00"/>
    <s v="ANTIOQUIA"/>
    <s v="Puerto Berrío"/>
    <n v="579"/>
    <n v="1039702581"/>
    <n v="3117047099"/>
    <n v="224"/>
    <x v="2"/>
    <s v="PEATONAL"/>
    <m/>
    <m/>
    <m/>
    <m/>
    <m/>
    <m/>
    <m/>
    <m/>
    <n v="220583150038"/>
    <m/>
    <m/>
    <n v="3202636760"/>
    <s v="GOMEZ"/>
    <s v="ECHEVERRY"/>
    <s v="LISIMA"/>
    <m/>
    <s v="Cédula"/>
    <n v="3587716"/>
    <s v="M"/>
    <n v="48"/>
    <s v="NO"/>
    <m/>
    <m/>
    <m/>
    <m/>
    <m/>
    <m/>
    <s v="NO"/>
    <m/>
    <s v="NO"/>
    <n v="2"/>
    <m/>
    <m/>
    <s v="PROPIA, TOTALMENTE PAGADA"/>
    <m/>
    <s v="CERTIFICADO DE COMPRAVENTA"/>
    <m/>
    <m/>
    <m/>
    <m/>
    <m/>
    <s v="SI"/>
    <n v="9343"/>
    <s v="SI"/>
    <n v="6325"/>
    <s v="SI"/>
    <n v="8365"/>
    <s v="INODORO CONECTADO A ALCANTARILLADO"/>
    <s v="MADERA PULIDA"/>
    <s v="TEJA DE BARRO, ZINC, ETERNIT (ASBESTO)"/>
    <s v="CEMENTO, GRAVILLA"/>
    <s v="NO"/>
    <s v="SI"/>
    <s v="SI"/>
    <s v="SI"/>
    <s v="SI"/>
    <s v="SI"/>
    <s v="SI"/>
    <s v="SI"/>
    <s v="SI"/>
    <s v="NO"/>
    <s v="NO"/>
    <s v="SI"/>
    <s v="NO"/>
    <s v="SI"/>
    <s v="NO"/>
    <s v="NO"/>
    <s v="SI"/>
    <s v="NO"/>
    <s v="INODORO CON TANQUE"/>
    <s v="NO CUENTA CON LAVAPLATOS, LAVAMANOS, DUCHA."/>
    <m/>
    <m/>
    <m/>
    <m/>
    <s v="NORMAL - BUENA"/>
    <s v="TIENE AGUA LAS 24 HORAS"/>
    <s v="SI"/>
    <s v="NO"/>
    <s v="NO"/>
    <s v="PVC"/>
    <s v="SI"/>
    <s v="NO"/>
    <s v="NO"/>
    <s v="SI"/>
    <s v="NO"/>
    <s v="OBRA NEGRA"/>
    <s v="NUEVO MILENIOPEATONAL220583150038"/>
    <s v="OK"/>
    <s v="SI"/>
    <n v="1"/>
    <n v="2"/>
    <s v=""/>
    <n v="4"/>
    <s v=""/>
    <n v="6"/>
    <n v="7"/>
    <s v=""/>
    <n v="9"/>
    <s v=""/>
    <s v=""/>
    <n v="3"/>
    <n v="3717594.4085459998"/>
    <n v="3717594.4085459998"/>
    <s v=""/>
    <s v=""/>
    <n v="0"/>
    <s v=""/>
    <n v="0"/>
    <s v="NO"/>
    <n v="0"/>
    <x v="5"/>
    <x v="1"/>
  </r>
  <r>
    <d v="2017-08-24T00:00:00"/>
    <s v="ANTIOQUIA"/>
    <s v="Puerto Berrío"/>
    <n v="579"/>
    <n v="1039706195"/>
    <n v="3004312255"/>
    <n v="225"/>
    <x v="2"/>
    <s v="PEATONAL"/>
    <m/>
    <m/>
    <m/>
    <m/>
    <m/>
    <m/>
    <m/>
    <m/>
    <n v="220548670024"/>
    <m/>
    <m/>
    <n v="3232985034"/>
    <s v="CARPIO"/>
    <m/>
    <s v="DANIS"/>
    <s v="MARIA"/>
    <s v="Cédula"/>
    <n v="63463859"/>
    <s v="F"/>
    <n v="44"/>
    <s v="NO"/>
    <s v="BARBOSA"/>
    <s v="CADENAS"/>
    <s v="JOSE"/>
    <s v="ELADIO"/>
    <s v="Cédula"/>
    <n v="71183677"/>
    <s v="NO"/>
    <m/>
    <s v="NO"/>
    <n v="5"/>
    <n v="2"/>
    <m/>
    <s v="PROPIA, TOTALMENTE PAGADA"/>
    <m/>
    <s v="CERTIFICADO DE COMPRAVENTA"/>
    <m/>
    <m/>
    <m/>
    <m/>
    <m/>
    <s v="SI"/>
    <n v="13930"/>
    <s v="SI"/>
    <n v="9855"/>
    <s v="SI"/>
    <n v="8407"/>
    <s v="INODORO CONECTADO A ALCANTARILLADO"/>
    <s v="BLOQUE, LADRILLO, PIEDRA"/>
    <s v="TEJA DE BARRO, ZINC, ETERNIT (ASBESTO)"/>
    <s v="CEMENTO, GRAVILLA"/>
    <s v="NO"/>
    <s v="NO"/>
    <s v="SI"/>
    <s v="SI"/>
    <s v="SI"/>
    <s v="SI"/>
    <s v="SI"/>
    <s v="SI"/>
    <s v="NO"/>
    <s v="SI"/>
    <s v="NO"/>
    <s v="SI"/>
    <s v="SI"/>
    <s v="NO"/>
    <s v="SI"/>
    <s v="NO"/>
    <s v="SI"/>
    <s v="SI"/>
    <s v="NO TIENE / TUBO A LA VISTA"/>
    <s v="NO CUENTA CON INODORO, LAVAMANOS. NI ESPACIO SEPARADO DE BAÑO."/>
    <m/>
    <m/>
    <m/>
    <m/>
    <s v="NORMAL - BUENA"/>
    <s v="TIENE AGUA LAS 24 HORAS"/>
    <s v="SI"/>
    <s v="NO"/>
    <s v="NO"/>
    <s v="PVC"/>
    <s v="NO"/>
    <s v="SI"/>
    <s v="NO"/>
    <s v="SI"/>
    <s v="SI"/>
    <s v="OBRA GRIS"/>
    <s v="NUEVO MILENIOPEATONAL220548670024"/>
    <s v="OK"/>
    <s v="SI"/>
    <n v="1"/>
    <s v=""/>
    <n v="3"/>
    <s v=""/>
    <s v=""/>
    <n v="6"/>
    <s v=""/>
    <s v=""/>
    <n v="9"/>
    <s v=""/>
    <s v=""/>
    <n v="2"/>
    <n v="2904857.0103779999"/>
    <n v="2904857.0103779999"/>
    <s v=""/>
    <s v=""/>
    <n v="0"/>
    <s v=""/>
    <n v="0"/>
    <s v="NO"/>
    <n v="0"/>
    <x v="27"/>
    <x v="1"/>
  </r>
  <r>
    <d v="2017-08-24T00:00:00"/>
    <s v="ANTIOQUIA"/>
    <s v="Puerto Berrío"/>
    <n v="579"/>
    <n v="1039706195"/>
    <n v="300431255"/>
    <n v="226"/>
    <x v="2"/>
    <s v="PEATONAL"/>
    <m/>
    <m/>
    <m/>
    <m/>
    <m/>
    <m/>
    <m/>
    <m/>
    <n v="220548690010"/>
    <m/>
    <m/>
    <n v="3207391799"/>
    <s v="MONTOYA"/>
    <s v="RIVERA"/>
    <s v="ARBEY"/>
    <s v="ANDRES"/>
    <s v="Cédula"/>
    <n v="71191627"/>
    <s v="M"/>
    <n v="38"/>
    <s v="NO"/>
    <m/>
    <m/>
    <m/>
    <m/>
    <m/>
    <m/>
    <s v="SI"/>
    <n v="3165101"/>
    <s v="NO"/>
    <n v="3"/>
    <n v="1"/>
    <m/>
    <s v="PROPIA, TOTALMENTE PAGADA"/>
    <m/>
    <s v="CERTIFICADO DE COMPRAVENTA"/>
    <m/>
    <m/>
    <m/>
    <m/>
    <m/>
    <s v="SI"/>
    <n v="10912"/>
    <s v="SI"/>
    <n v="7529"/>
    <s v="SI"/>
    <n v="8408"/>
    <s v="INODORO CONECTADO A ALCANTARILLADO"/>
    <s v="MADERA BURDA, TABLA, TABLÓN"/>
    <s v="TEJA DE BARRO, ZINC, ETERNIT (ASBESTO)"/>
    <s v="CEMENTO, GRAVILLA"/>
    <s v="NO"/>
    <s v="SI"/>
    <s v="SI"/>
    <s v="SI"/>
    <s v="SI"/>
    <s v="SI"/>
    <s v="SI"/>
    <s v="SI"/>
    <s v="SI"/>
    <s v="SI"/>
    <s v="NO"/>
    <s v="NO"/>
    <s v="SI"/>
    <s v="SI"/>
    <s v="SI"/>
    <s v="NO"/>
    <s v="NO"/>
    <s v="SI"/>
    <s v="INODORO CON TANQUE"/>
    <s v="NO CUENTA CON LAVAMANOS, LAVADERO. NI ESPACIO SEPARADO DE BAÑO."/>
    <m/>
    <m/>
    <m/>
    <m/>
    <s v="NORMAL - BUENA"/>
    <s v="TIENE AGUA LAS 24 HORAS"/>
    <s v="SI"/>
    <s v="NO"/>
    <s v="NO"/>
    <s v="PVC"/>
    <s v="SI"/>
    <s v="SI"/>
    <s v="NO"/>
    <s v="NO"/>
    <s v="SI"/>
    <s v="OBRA GRIS"/>
    <s v="NUEVO MILENIOPEATONAL220548690010"/>
    <s v="OK"/>
    <s v="SI"/>
    <n v="1"/>
    <s v=""/>
    <s v=""/>
    <s v=""/>
    <n v="5"/>
    <n v="6"/>
    <s v=""/>
    <s v=""/>
    <n v="9"/>
    <s v=""/>
    <s v=""/>
    <n v="2"/>
    <n v="3069314.919342"/>
    <n v="3069314.919342"/>
    <s v=""/>
    <s v=""/>
    <n v="0"/>
    <s v=""/>
    <n v="0"/>
    <s v="NO"/>
    <n v="0"/>
    <x v="6"/>
    <x v="1"/>
  </r>
  <r>
    <d v="2017-08-24T00:00:00"/>
    <s v="ANTIOQUIA"/>
    <s v="Puerto Berrío"/>
    <n v="579"/>
    <n v="1039706195"/>
    <n v="3004312255"/>
    <n v="227"/>
    <x v="2"/>
    <s v="PEATONAL"/>
    <m/>
    <m/>
    <m/>
    <m/>
    <m/>
    <m/>
    <m/>
    <m/>
    <n v="220548690034"/>
    <m/>
    <m/>
    <n v="3127606144"/>
    <s v="SOSSA"/>
    <s v="BETANCUR"/>
    <s v="NURY"/>
    <s v="DE JESUS"/>
    <s v="Cédula"/>
    <n v="2190090899"/>
    <s v="F"/>
    <n v="53"/>
    <s v="SI"/>
    <m/>
    <m/>
    <m/>
    <m/>
    <m/>
    <m/>
    <s v="NO"/>
    <m/>
    <s v="SI"/>
    <n v="2"/>
    <m/>
    <m/>
    <s v="PROPIA, TOTALMENTE PAGADA"/>
    <m/>
    <s v="CERTIFICADO DE COMPRAVENTA"/>
    <m/>
    <m/>
    <m/>
    <m/>
    <m/>
    <s v="SI"/>
    <n v="4825"/>
    <s v="SI"/>
    <n v="2847"/>
    <s v="SI"/>
    <n v="8324"/>
    <s v="INODORO CONECTADO A ALCANTARILLADO"/>
    <s v="BLOQUE, LADRILLO, PIEDRA"/>
    <s v="TEJA DE BARRO, ZINC, ETERNIT (ASBESTO)"/>
    <s v="CEMENTO, GRAVILLA"/>
    <s v="NO"/>
    <s v="SI"/>
    <s v="SI"/>
    <s v="SI"/>
    <s v="SI"/>
    <s v="SI"/>
    <s v="SI"/>
    <s v="SI"/>
    <s v="NO"/>
    <s v="SI"/>
    <s v="NO"/>
    <s v="SI"/>
    <s v="NO"/>
    <s v="NO"/>
    <s v="SI"/>
    <s v="NO"/>
    <s v="SI"/>
    <s v="NO"/>
    <s v="NO TIENE / TUBO A LA VISTA"/>
    <s v="NO CUENTA CON INODORO, LAVAMANOS, DUCHA."/>
    <m/>
    <m/>
    <m/>
    <m/>
    <s v="NORMAL - BUENA"/>
    <s v="TIENE AGUA LAS 24 HORAS"/>
    <s v="SI"/>
    <s v="NO"/>
    <s v="NO"/>
    <s v="PVC"/>
    <s v="NO"/>
    <s v="SI"/>
    <s v="NO"/>
    <s v="SI"/>
    <s v="NO"/>
    <s v="NO TIENE - NO APLICA"/>
    <s v="NUEVO MILENIOPEATONAL220548690034"/>
    <s v="OK"/>
    <s v="SI"/>
    <n v="1"/>
    <n v="2"/>
    <n v="3"/>
    <s v=""/>
    <s v=""/>
    <n v="6"/>
    <n v="7"/>
    <n v="8"/>
    <s v=""/>
    <s v=""/>
    <s v=""/>
    <n v="3"/>
    <n v="5950119.8719079997"/>
    <n v="5950119.8719079997"/>
    <s v=""/>
    <s v=""/>
    <n v="0"/>
    <s v=""/>
    <n v="0"/>
    <s v="NO"/>
    <n v="0"/>
    <x v="55"/>
    <x v="1"/>
  </r>
  <r>
    <d v="2017-08-24T00:00:00"/>
    <s v="ANTIOQUIA"/>
    <s v="Puerto Berrío"/>
    <n v="579"/>
    <n v="43653334"/>
    <n v="3223130625"/>
    <n v="228"/>
    <x v="4"/>
    <s v="PEATONAL"/>
    <m/>
    <m/>
    <m/>
    <m/>
    <m/>
    <m/>
    <m/>
    <m/>
    <n v="45932"/>
    <m/>
    <m/>
    <n v="3104679123"/>
    <s v="SALAS"/>
    <s v="BORJA"/>
    <s v="ANDERSON"/>
    <s v="FRANCO"/>
    <s v="Cédula"/>
    <n v="1039682923"/>
    <s v="M"/>
    <n v="29"/>
    <s v="SI"/>
    <m/>
    <m/>
    <m/>
    <m/>
    <m/>
    <m/>
    <s v="NO"/>
    <m/>
    <s v="NO"/>
    <n v="2"/>
    <m/>
    <m/>
    <s v="PROPIA, TOTALMENTE PAGADA"/>
    <m/>
    <s v="OTRO"/>
    <m/>
    <m/>
    <m/>
    <m/>
    <m/>
    <s v="SI"/>
    <m/>
    <s v="SI"/>
    <m/>
    <s v="SI"/>
    <m/>
    <s v="INODORO CONECTADO A ALCANTARILLADO"/>
    <s v="MADERA PULIDA"/>
    <s v="TEJA DE BARRO, ZINC, ETERNIT (ASBESTO)"/>
    <s v="CEMENTO, GRAVILLA"/>
    <s v="SI"/>
    <s v="SI"/>
    <s v="SI"/>
    <s v="SI"/>
    <s v="SI"/>
    <s v="SI"/>
    <s v="SI"/>
    <s v="SI"/>
    <s v="NO"/>
    <s v="NO"/>
    <s v="NO"/>
    <s v="SI"/>
    <s v="SI"/>
    <s v="NO"/>
    <s v="NO"/>
    <s v="NO"/>
    <s v="SI"/>
    <s v="SI"/>
    <s v="TAZA CAMPESINA"/>
    <s v="NO PRESENTO EL RECIBO. PAGA CATASTRO"/>
    <m/>
    <m/>
    <m/>
    <m/>
    <s v="NORMAL - BUENA"/>
    <s v="TIENE AGUA LAS 24 HORAS"/>
    <s v="SI"/>
    <s v="NO"/>
    <s v="NO"/>
    <s v="PVC"/>
    <s v="NO"/>
    <s v="NO"/>
    <s v="NO"/>
    <s v="SI"/>
    <s v="SI"/>
    <s v="OBRA GRIS"/>
    <s v="PATIO BONITOPEATONAL45932"/>
    <s v="OK"/>
    <s v="SI"/>
    <n v="1"/>
    <s v=""/>
    <n v="3"/>
    <n v="4"/>
    <s v=""/>
    <n v="6"/>
    <n v="7"/>
    <s v=""/>
    <n v="9"/>
    <s v=""/>
    <s v=""/>
    <n v="3"/>
    <n v="3906640.9971539997"/>
    <n v="3906640.9971539997"/>
    <s v=""/>
    <s v=""/>
    <n v="0"/>
    <s v=""/>
    <n v="0"/>
    <s v="NO"/>
    <n v="0"/>
    <x v="18"/>
    <x v="1"/>
  </r>
  <r>
    <d v="2017-08-24T00:00:00"/>
    <s v="ANTIOQUIA"/>
    <s v="Puerto Berrío"/>
    <n v="579"/>
    <n v="1039706195"/>
    <n v="3004312255"/>
    <n v="229"/>
    <x v="2"/>
    <s v="PEATONAL"/>
    <m/>
    <m/>
    <m/>
    <m/>
    <m/>
    <m/>
    <m/>
    <m/>
    <n v="3115200"/>
    <m/>
    <m/>
    <n v="3117696990"/>
    <s v="VELEZ"/>
    <s v="HERNANDEZ"/>
    <s v="ALEXANDER"/>
    <s v="DE JESUS"/>
    <s v="Cédula"/>
    <n v="1039681407"/>
    <s v="M"/>
    <n v="28"/>
    <s v="NO"/>
    <s v="ESTRADA"/>
    <s v="MORALES"/>
    <s v="DEISY"/>
    <s v="MARCELA"/>
    <s v="Cédula"/>
    <n v="1039700783"/>
    <s v="SI"/>
    <n v="1020155"/>
    <s v="NO"/>
    <n v="3"/>
    <n v="1"/>
    <m/>
    <s v="PROPIA, TOTALMENTE PAGADA"/>
    <m/>
    <s v="CERTIFICADO DE COMPRAVENTA"/>
    <m/>
    <m/>
    <m/>
    <m/>
    <m/>
    <s v="SI"/>
    <n v="5604"/>
    <s v="SI"/>
    <n v="3443"/>
    <s v="SI"/>
    <n v="8366"/>
    <s v="INODORO CONECTADO A ALCANTARILLADO"/>
    <s v="MADERA BURDA, TABLA, TABLÓN"/>
    <s v="TEJA DE BARRO, ZINC, ETERNIT (ASBESTO)"/>
    <s v="CEMENTO, GRAVILLA"/>
    <s v="SI"/>
    <s v="SI"/>
    <s v="SI"/>
    <s v="SI"/>
    <s v="SI"/>
    <s v="SI"/>
    <s v="SI"/>
    <s v="SI"/>
    <s v="SI"/>
    <s v="SI"/>
    <s v="NO"/>
    <s v="SI"/>
    <s v="SI"/>
    <s v="SI"/>
    <s v="SI"/>
    <s v="NO"/>
    <s v="SI"/>
    <s v="SI"/>
    <s v="INODORO CON TANQUE"/>
    <s v="NO CUENTA LAVAMANOS."/>
    <m/>
    <m/>
    <m/>
    <m/>
    <s v="NORMAL - BUENA"/>
    <s v="TIENE AGUA LAS 24 HORAS"/>
    <s v="SI"/>
    <s v="NO"/>
    <s v="NO"/>
    <s v="PVC"/>
    <s v="SI"/>
    <s v="SI"/>
    <s v="NO"/>
    <s v="SI"/>
    <s v="SI"/>
    <s v="OBRA GRIS"/>
    <s v="NUEVO MILENIOPEATONAL3115200"/>
    <s v="OK"/>
    <s v="SI"/>
    <n v="1"/>
    <s v=""/>
    <s v=""/>
    <s v=""/>
    <s v=""/>
    <n v="6"/>
    <s v=""/>
    <s v=""/>
    <n v="9"/>
    <s v=""/>
    <s v=""/>
    <n v="1"/>
    <n v="2521462.954806"/>
    <n v="2521462.954806"/>
    <s v=""/>
    <s v=""/>
    <n v="0"/>
    <s v=""/>
    <n v="0"/>
    <s v="NO"/>
    <n v="0"/>
    <x v="8"/>
    <x v="1"/>
  </r>
  <r>
    <d v="2017-08-24T00:00:00"/>
    <s v="ANTIOQUIA"/>
    <s v="Puerto Berrío"/>
    <n v="579"/>
    <n v="1039706195"/>
    <n v="3004312255"/>
    <n v="230"/>
    <x v="2"/>
    <s v="PEATONAL"/>
    <m/>
    <m/>
    <m/>
    <m/>
    <m/>
    <m/>
    <m/>
    <m/>
    <n v="220548690036"/>
    <m/>
    <m/>
    <n v="3114234221"/>
    <s v="VELILLA"/>
    <s v="MARTINEZ"/>
    <s v="ANA"/>
    <s v="EDITH"/>
    <s v="Cédula"/>
    <n v="50995595"/>
    <s v="F"/>
    <n v="40"/>
    <s v="SI"/>
    <m/>
    <m/>
    <m/>
    <m/>
    <m/>
    <m/>
    <s v="SI"/>
    <n v="3285546"/>
    <s v="NO"/>
    <n v="4"/>
    <n v="1"/>
    <m/>
    <s v="EN ARRIENDO O SUBARRIENDO"/>
    <m/>
    <m/>
    <m/>
    <s v="DE PALABRA"/>
    <m/>
    <n v="6"/>
    <n v="100000"/>
    <s v="SI"/>
    <n v="10868"/>
    <s v="SI"/>
    <n v="7500"/>
    <s v="SI"/>
    <n v="8366"/>
    <s v="INODORO CONECTADO A ALCANTARILLADO"/>
    <s v="MADERA BURDA, TABLA, TABLÓN"/>
    <s v="TEJA DE BARRO, ZINC, ETERNIT (ASBESTO)"/>
    <s v="CEMENTO, GRAVILLA"/>
    <s v="NO"/>
    <s v="NO"/>
    <s v="SI"/>
    <s v="SI"/>
    <s v="SI"/>
    <s v="SI"/>
    <s v="SI"/>
    <s v="SI"/>
    <s v="SI"/>
    <s v="SI"/>
    <s v="NO"/>
    <s v="SI"/>
    <s v="NO"/>
    <s v="SI"/>
    <s v="SI"/>
    <s v="NO"/>
    <s v="SI"/>
    <s v="NO"/>
    <s v="INODORO CON TANQUE"/>
    <s v="NO CEUNTA CON LAVAMANOS, NI DUCHA."/>
    <m/>
    <m/>
    <m/>
    <m/>
    <s v="NORMAL - BUENA"/>
    <s v="TIENE AGUA LAS 24 HORAS"/>
    <s v="SI"/>
    <s v="NO"/>
    <s v="NO"/>
    <s v="PVC"/>
    <s v="SI"/>
    <s v="SI"/>
    <s v="NO"/>
    <s v="SI"/>
    <s v="NO"/>
    <s v="OBRA GRIS"/>
    <s v="NUEVO MILENIOPEATONAL220548690036"/>
    <s v="OK"/>
    <s v="SI"/>
    <n v="1"/>
    <n v="2"/>
    <s v=""/>
    <s v=""/>
    <s v=""/>
    <n v="6"/>
    <s v=""/>
    <s v=""/>
    <n v="9"/>
    <s v=""/>
    <s v=""/>
    <n v="2"/>
    <n v="2715810.4217699999"/>
    <n v="2715810.4217699999"/>
    <s v=""/>
    <s v=""/>
    <n v="0"/>
    <s v=""/>
    <n v="0"/>
    <s v="NO"/>
    <n v="0"/>
    <x v="56"/>
    <x v="1"/>
  </r>
  <r>
    <d v="2017-08-24T00:00:00"/>
    <s v="ANTIOQUIA"/>
    <s v="Puerto Berrío"/>
    <n v="579"/>
    <n v="1039706195"/>
    <n v="3004312255"/>
    <n v="231"/>
    <x v="5"/>
    <s v="PEATONAL"/>
    <m/>
    <m/>
    <m/>
    <m/>
    <m/>
    <m/>
    <m/>
    <m/>
    <n v="22055528000"/>
    <m/>
    <m/>
    <n v="3135428390"/>
    <s v="JIMENEZ"/>
    <s v="RUA"/>
    <s v="SANDRA"/>
    <s v="BIBIANA"/>
    <s v="Cédula"/>
    <n v="43656778"/>
    <s v="F"/>
    <n v="33"/>
    <s v="SI"/>
    <m/>
    <m/>
    <m/>
    <m/>
    <m/>
    <m/>
    <s v="NO"/>
    <m/>
    <s v="NO"/>
    <n v="12"/>
    <n v="5"/>
    <n v="3"/>
    <s v="PROPIA, TOTALMENTE PAGADA"/>
    <m/>
    <s v="CERTIFICADO DE COMPRAVENTA"/>
    <m/>
    <m/>
    <m/>
    <m/>
    <m/>
    <s v="SI"/>
    <n v="10156"/>
    <s v="SI"/>
    <n v="6947"/>
    <s v="SI"/>
    <n v="8408"/>
    <s v="INODORO CONECTADO A ALCANTARILLADO"/>
    <s v="MADERA BURDA, TABLA, TABLÓN"/>
    <s v="TEJA DE BARRO, ZINC, ETERNIT (ASBESTO)"/>
    <s v="CEMENTO, GRAVILLA"/>
    <s v="SI"/>
    <s v="SI"/>
    <s v="SI"/>
    <s v="SI"/>
    <s v="SI"/>
    <s v="SI"/>
    <s v="SI"/>
    <s v="SI"/>
    <s v="NO"/>
    <s v="SI"/>
    <s v="NO"/>
    <s v="SI"/>
    <s v="NO"/>
    <s v="NO"/>
    <s v="SI"/>
    <s v="NO"/>
    <s v="SI"/>
    <s v="NO"/>
    <s v="INODORO CON TANQUE"/>
    <s v="EL INODORO NO TIENE TANQUE. NO CUENTA CON LAVAMANOS, NI DUCHA."/>
    <m/>
    <m/>
    <m/>
    <m/>
    <s v="NORMAL - BUENA"/>
    <s v="TIENE AGUA LAS 24 HORAS"/>
    <s v="NO SABE"/>
    <s v="NO"/>
    <s v="NO"/>
    <s v="PVC"/>
    <s v="NO"/>
    <s v="SI"/>
    <s v="NO"/>
    <s v="SI"/>
    <s v="NO"/>
    <s v="OBRA GRIS"/>
    <s v="TAHAMIPEATONAL22055528000"/>
    <s v="OK"/>
    <s v="SI"/>
    <n v="1"/>
    <n v="2"/>
    <n v="3"/>
    <s v=""/>
    <s v=""/>
    <n v="6"/>
    <n v="7"/>
    <s v=""/>
    <n v="9"/>
    <s v=""/>
    <s v=""/>
    <n v="3"/>
    <n v="3467734.3862099997"/>
    <n v="3467734.3862099997"/>
    <s v=""/>
    <s v=""/>
    <n v="0"/>
    <s v=""/>
    <n v="0"/>
    <s v="NO"/>
    <n v="0"/>
    <x v="57"/>
    <x v="1"/>
  </r>
  <r>
    <d v="2017-08-24T00:00:00"/>
    <s v="ANTIOQUIA"/>
    <s v="Puerto Berrío"/>
    <n v="579"/>
    <n v="1039706195"/>
    <n v="3004312255"/>
    <n v="232"/>
    <x v="5"/>
    <s v="PEATONAL"/>
    <m/>
    <m/>
    <m/>
    <m/>
    <m/>
    <m/>
    <m/>
    <m/>
    <n v="55502"/>
    <m/>
    <m/>
    <n v="3216295034"/>
    <s v="ZAPATA"/>
    <m/>
    <s v="BERNABE"/>
    <s v="LUIS"/>
    <s v="Cédula"/>
    <n v="8299682"/>
    <s v="M"/>
    <n v="68"/>
    <s v="NO"/>
    <m/>
    <m/>
    <m/>
    <m/>
    <m/>
    <m/>
    <s v="NO"/>
    <m/>
    <s v="NO"/>
    <n v="1"/>
    <m/>
    <m/>
    <s v="PROPIA, TOTALMENTE PAGADA"/>
    <m/>
    <s v="CERTIFICADO DE COMPRAVENTA"/>
    <m/>
    <m/>
    <m/>
    <m/>
    <m/>
    <s v="SI"/>
    <n v="5604"/>
    <s v="SI"/>
    <n v="3443"/>
    <s v="SI"/>
    <n v="8336"/>
    <s v="INODORO CONECTADO A ALCANTARILLADO"/>
    <s v="BLOQUE, LADRILLO, PIEDRA"/>
    <s v="BLOQUE, PIEDRA, MADERA PULIDA"/>
    <s v="CEMENTO, GRAVILLA"/>
    <s v="SI"/>
    <s v="SI"/>
    <s v="SI"/>
    <s v="SI"/>
    <s v="SI"/>
    <s v="SI"/>
    <s v="SI"/>
    <s v="SI"/>
    <s v="SI"/>
    <s v="SI"/>
    <s v="SI"/>
    <s v="SI"/>
    <s v="SI"/>
    <s v="SI"/>
    <s v="SI"/>
    <s v="SI"/>
    <s v="SI"/>
    <s v="SI"/>
    <s v="INODORO CON TANQUE"/>
    <s v="NO CEUNTA CON PUERTA DE BAÑO"/>
    <m/>
    <m/>
    <m/>
    <m/>
    <s v="NORMAL - BUENA"/>
    <s v="TIENE AGUA LAS 24 HORAS"/>
    <s v="SI"/>
    <s v="NO"/>
    <s v="NO"/>
    <s v="PVC"/>
    <s v="SI"/>
    <s v="SI"/>
    <s v="SI"/>
    <s v="SI"/>
    <s v="SI"/>
    <s v="OBRA BLANCA"/>
    <s v="TAHAMIPEATONAL55502"/>
    <s v="OK"/>
    <s v="SI"/>
    <s v=""/>
    <s v=""/>
    <s v=""/>
    <s v=""/>
    <s v=""/>
    <s v=" "/>
    <s v=""/>
    <s v=""/>
    <s v=""/>
    <s v=""/>
    <s v=""/>
    <n v="0"/>
    <n v="0"/>
    <n v="0"/>
    <s v=""/>
    <s v=""/>
    <s v=""/>
    <s v=""/>
    <n v="0"/>
    <s v="NO"/>
    <n v="0"/>
    <x v="0"/>
    <x v="0"/>
  </r>
  <r>
    <d v="2017-08-24T00:00:00"/>
    <s v="ANTIOQUIA"/>
    <s v="Puerto Berrío"/>
    <n v="579"/>
    <n v="1039704469"/>
    <n v="3196416663"/>
    <n v="233"/>
    <x v="0"/>
    <s v="PEATONAL"/>
    <m/>
    <m/>
    <m/>
    <m/>
    <m/>
    <m/>
    <m/>
    <m/>
    <n v="5839"/>
    <m/>
    <m/>
    <n v="3147768765"/>
    <s v="CARVAJAL"/>
    <s v="LOPEZ"/>
    <s v="DORA"/>
    <s v="ELSY"/>
    <s v="Cédula"/>
    <n v="1039695401"/>
    <s v="F"/>
    <n v="50"/>
    <s v="SI"/>
    <m/>
    <m/>
    <m/>
    <m/>
    <m/>
    <m/>
    <s v="NO"/>
    <m/>
    <s v="NO"/>
    <n v="8"/>
    <n v="2"/>
    <n v="1"/>
    <s v="EN ARRIENDO O SUBARRIENDO"/>
    <m/>
    <m/>
    <m/>
    <s v="DE PALABRA"/>
    <m/>
    <n v="6"/>
    <n v="150000"/>
    <s v="SI"/>
    <m/>
    <s v="SI"/>
    <m/>
    <s v="SI"/>
    <m/>
    <s v="INODORO CONECTADO A ALCANTARILLADO"/>
    <s v="MADERA BURDA, TABLA, TABLÓN"/>
    <s v="TEJA DE BARRO, ZINC, ETERNIT (ASBESTO)"/>
    <s v="CEMENTO, GRAVILLA"/>
    <s v="SI"/>
    <s v="SI"/>
    <s v="SI"/>
    <s v="SI"/>
    <s v="SI"/>
    <s v="SI"/>
    <s v="SI"/>
    <s v="SI"/>
    <s v="SI"/>
    <s v="SI"/>
    <s v="NO"/>
    <s v="NO"/>
    <s v="SI"/>
    <s v="SI"/>
    <s v="SI"/>
    <s v="NO"/>
    <s v="NO"/>
    <s v="SI"/>
    <s v="INODORO CON TANQUE"/>
    <s v="NO CEUNTA CON LAVAMANOS NI LAVADERO. NO PRESENTA RECIBO DE AGUA."/>
    <s v="RECIBE VECINOS"/>
    <m/>
    <m/>
    <m/>
    <s v="NO LE LLEGA AGUA - SERVICIO SUSPENDIDO"/>
    <s v="NO LE LLEGA AGUA"/>
    <s v="SI"/>
    <s v="NO"/>
    <s v="NO"/>
    <s v="PVC"/>
    <s v="SI"/>
    <s v="SI"/>
    <s v="NO"/>
    <s v="NO"/>
    <s v="SI"/>
    <s v="OBRA GRIS"/>
    <s v="OASIS PEATONAL5839"/>
    <s v="OK"/>
    <s v="SI"/>
    <n v="1"/>
    <s v=""/>
    <s v=""/>
    <s v=""/>
    <n v="5"/>
    <n v="6"/>
    <s v=""/>
    <s v=""/>
    <n v="9"/>
    <s v=""/>
    <s v=""/>
    <n v="2"/>
    <n v="3069314.919342"/>
    <n v="3069314.919342"/>
    <s v=""/>
    <s v=""/>
    <n v="0"/>
    <s v=""/>
    <n v="0"/>
    <s v="NO"/>
    <n v="0"/>
    <x v="6"/>
    <x v="1"/>
  </r>
  <r>
    <d v="2017-08-24T00:00:00"/>
    <s v="ANTIOQUIA"/>
    <s v="Puerto Berrío"/>
    <n v="579"/>
    <n v="71184422"/>
    <n v="3147348837"/>
    <n v="235"/>
    <x v="2"/>
    <s v="PEATONAL"/>
    <m/>
    <m/>
    <m/>
    <m/>
    <m/>
    <m/>
    <m/>
    <m/>
    <n v="58314"/>
    <m/>
    <m/>
    <n v="3217572364"/>
    <s v="ENCIZO"/>
    <m/>
    <s v="DAGOBERRTO"/>
    <m/>
    <s v="Cédula"/>
    <n v="3550687"/>
    <s v="M"/>
    <n v="70"/>
    <s v="NO"/>
    <s v="RODRIGUEZ"/>
    <m/>
    <s v="ANA"/>
    <s v="DE JESUS"/>
    <s v="Cédula"/>
    <n v="23247505"/>
    <s v="NO"/>
    <m/>
    <s v="NO"/>
    <n v="3"/>
    <m/>
    <m/>
    <s v="PROPIA, TOTALMENTE PAGADA"/>
    <m/>
    <s v="CERTIFICADO DE COMPRAVENTA"/>
    <m/>
    <m/>
    <m/>
    <m/>
    <m/>
    <s v="SI"/>
    <n v="21352"/>
    <s v="SI"/>
    <n v="15579"/>
    <s v="SI"/>
    <n v="8366"/>
    <s v="INODORO CONECTADO A ALCANTARILLADO"/>
    <s v="BLOQUE, LADRILLO, PIEDRA"/>
    <s v="TEJA DE BARRO, ZINC, ETERNIT (ASBESTO)"/>
    <s v="MADERA BURDA, MADERA EN MAL ESTADO, TABLA O TABLÓN"/>
    <s v="SI"/>
    <s v="NO"/>
    <s v="SI"/>
    <s v="SI"/>
    <s v="SI"/>
    <s v="SI"/>
    <s v="SI"/>
    <s v="SI"/>
    <s v="SI"/>
    <s v="SI"/>
    <s v="SI"/>
    <s v="SI"/>
    <s v="SI"/>
    <s v="SI"/>
    <s v="SI"/>
    <s v="SI"/>
    <s v="SI"/>
    <s v="SI"/>
    <s v="INODORO CON TANQUE"/>
    <s v="EL BAÑO NO TIENE PUERTO."/>
    <m/>
    <m/>
    <m/>
    <m/>
    <s v="NORMAL - BUENA"/>
    <s v="TIENE AGUA LAS 24 HORAS"/>
    <s v="SI"/>
    <s v="NO"/>
    <s v="NO"/>
    <s v="PVC"/>
    <s v="SI"/>
    <s v="SI"/>
    <s v="SI"/>
    <s v="SI"/>
    <s v="SI"/>
    <s v="OBRA BLANCA"/>
    <s v="NUEVO MILENIOPEATONAL58314"/>
    <s v="¿REPETIDA?"/>
    <s v="SI"/>
    <s v=""/>
    <s v=""/>
    <s v=""/>
    <s v=""/>
    <s v=""/>
    <s v=" "/>
    <s v=""/>
    <s v=""/>
    <s v=""/>
    <s v=""/>
    <s v=""/>
    <n v="0"/>
    <n v="0"/>
    <n v="0"/>
    <s v=""/>
    <s v=""/>
    <s v=""/>
    <s v=""/>
    <n v="0"/>
    <s v="NO"/>
    <n v="0"/>
    <x v="0"/>
    <x v="0"/>
  </r>
  <r>
    <d v="2017-08-24T00:00:00"/>
    <s v="ANTIOQUIA"/>
    <s v="Puerto Berrío"/>
    <n v="579"/>
    <n v="10397022581"/>
    <n v="3117047099"/>
    <n v="236"/>
    <x v="1"/>
    <s v="PEATONAL"/>
    <m/>
    <m/>
    <m/>
    <m/>
    <m/>
    <m/>
    <m/>
    <m/>
    <n v="2204028000"/>
    <m/>
    <m/>
    <n v="8333895"/>
    <s v="PEREZ"/>
    <s v="SALAZAR"/>
    <s v="NORA"/>
    <s v="ELENA "/>
    <s v="Cédula"/>
    <n v="43649999"/>
    <s v="F"/>
    <n v="44"/>
    <s v="SI"/>
    <m/>
    <m/>
    <m/>
    <m/>
    <m/>
    <m/>
    <s v="NO"/>
    <m/>
    <s v="NO"/>
    <n v="3"/>
    <m/>
    <m/>
    <s v="PROPIA, TOTALMENTE PAGADA"/>
    <m/>
    <s v="CERTIFICADO DE COMPRAVENTA"/>
    <m/>
    <m/>
    <m/>
    <m/>
    <m/>
    <s v="SI"/>
    <n v="13044"/>
    <s v="SI"/>
    <n v="9182"/>
    <s v="SI"/>
    <n v="8324"/>
    <s v="INODORO CONECTADO A ALCANTARILLADO"/>
    <s v="BLOQUE, LADRILLO, PIEDRA"/>
    <s v="TEJA DE BARRO, ZINC, ETERNIT (ASBESTO)"/>
    <s v="CEMENTO, GRAVILLA"/>
    <s v="NO"/>
    <s v="SI"/>
    <s v="SI"/>
    <s v="SI"/>
    <s v="SI"/>
    <s v="SI"/>
    <s v="SI"/>
    <s v="SI"/>
    <s v="SI"/>
    <s v="NO"/>
    <s v="SI"/>
    <s v="SI"/>
    <s v="SI"/>
    <s v="SI"/>
    <s v="NO"/>
    <s v="SI"/>
    <s v="SI"/>
    <s v="SI"/>
    <s v="INODORO CON TANQUE"/>
    <s v="NO CEUNTA CON LAVAPLATOS."/>
    <m/>
    <m/>
    <m/>
    <m/>
    <s v="NORMAL - BUENA"/>
    <s v="TIENE AGUA LAS 24 HORAS"/>
    <s v="SI"/>
    <s v="NO"/>
    <s v="NO"/>
    <s v="PVC"/>
    <s v="SI"/>
    <s v="NO"/>
    <s v="SI"/>
    <s v="SI"/>
    <s v="SI"/>
    <s v="OBRA GRIS"/>
    <s v="SAN MARTIN PEATONAL2204028000"/>
    <s v="OK"/>
    <s v="SI"/>
    <s v=""/>
    <s v=""/>
    <s v=""/>
    <n v="4"/>
    <s v=""/>
    <n v="6"/>
    <s v=""/>
    <s v=""/>
    <s v=""/>
    <s v=""/>
    <s v=""/>
    <n v="1"/>
    <n v="929498.52362399991"/>
    <n v="929498.52362399991"/>
    <s v=""/>
    <s v=""/>
    <n v="0"/>
    <s v=""/>
    <n v="0"/>
    <s v="NO"/>
    <n v="0"/>
    <x v="3"/>
    <x v="1"/>
  </r>
  <r>
    <d v="2017-08-24T00:00:00"/>
    <s v="ANTIOQUIA"/>
    <s v="Puerto Berrío"/>
    <n v="579"/>
    <n v="1039702581"/>
    <n v="3117047099"/>
    <n v="237"/>
    <x v="5"/>
    <s v="CALLE"/>
    <n v="14"/>
    <m/>
    <m/>
    <m/>
    <m/>
    <n v="20"/>
    <m/>
    <m/>
    <n v="22055624000"/>
    <m/>
    <m/>
    <n v="3006815559"/>
    <s v="CANO"/>
    <s v="RAMIREZ"/>
    <s v="NATALIA"/>
    <m/>
    <s v="Cédula"/>
    <n v="1039699536"/>
    <s v="F"/>
    <n v="23"/>
    <s v="NO"/>
    <s v="MUÑOZ"/>
    <s v="RUANGO"/>
    <s v="IVAN"/>
    <m/>
    <s v="Cédula"/>
    <m/>
    <s v="NO"/>
    <m/>
    <s v="NO"/>
    <n v="5"/>
    <m/>
    <n v="3"/>
    <s v="PROPIA, TOTALMENTE PAGADA"/>
    <m/>
    <s v="CERTIFICADO DE COMPRAVENTA"/>
    <m/>
    <m/>
    <m/>
    <m/>
    <m/>
    <s v="SI"/>
    <n v="9747"/>
    <s v="SI"/>
    <n v="6667"/>
    <s v="SI"/>
    <n v="8069"/>
    <s v="INODORO CONECTADO A ALCANTARILLADO"/>
    <s v="MADERA BURDA, TABLA, TABLÓN"/>
    <s v="TEJA DE BARRO, ZINC, ETERNIT (ASBESTO)"/>
    <s v="CEMENTO, GRAVILLA"/>
    <s v="SI"/>
    <s v="SI"/>
    <s v="SI"/>
    <s v="SI"/>
    <s v="SI"/>
    <s v="SI"/>
    <s v="SI"/>
    <s v="SI"/>
    <s v="SI"/>
    <s v="NO"/>
    <s v="NO"/>
    <s v="SI"/>
    <s v="NO"/>
    <s v="SI"/>
    <s v="NO"/>
    <s v="NO"/>
    <s v="SI"/>
    <s v="NO"/>
    <s v="INODORO CON TANQUE"/>
    <s v="NO CEUNTA CON LAVAMANOS NI LAVAPLATOS, NI DUCHA."/>
    <m/>
    <m/>
    <m/>
    <m/>
    <s v="NORMAL - BUENA"/>
    <s v="TIENE AGUA LAS 24 HORAS"/>
    <s v="SI"/>
    <s v="NO"/>
    <s v="NO"/>
    <s v="PVC"/>
    <s v="SI"/>
    <s v="NO"/>
    <s v="NO"/>
    <s v="SI"/>
    <s v="NO"/>
    <s v="OBRA NEGRA"/>
    <s v="TAHAMICALLE142022055624000"/>
    <s v="OK"/>
    <s v="SI"/>
    <n v="1"/>
    <n v="2"/>
    <s v=""/>
    <n v="4"/>
    <s v=""/>
    <n v="6"/>
    <n v="7"/>
    <s v=""/>
    <n v="9"/>
    <s v=""/>
    <s v=""/>
    <n v="3"/>
    <n v="3717594.4085459998"/>
    <n v="3717594.4085459998"/>
    <s v=""/>
    <s v=""/>
    <n v="0"/>
    <s v=""/>
    <n v="0"/>
    <s v="NO"/>
    <n v="0"/>
    <x v="5"/>
    <x v="1"/>
  </r>
  <r>
    <d v="2017-08-24T00:00:00"/>
    <s v="ANTIOQUIA"/>
    <s v="Puerto Berrío"/>
    <n v="579"/>
    <n v="1007435096"/>
    <n v="3005949868"/>
    <n v="238"/>
    <x v="2"/>
    <s v="PEATONAL"/>
    <m/>
    <m/>
    <m/>
    <m/>
    <m/>
    <m/>
    <m/>
    <m/>
    <n v="220548680040"/>
    <m/>
    <m/>
    <n v="3218576567"/>
    <s v="GOMEZ"/>
    <s v="MONTOYA"/>
    <s v="LUZ"/>
    <s v="VIVIANA"/>
    <s v="Cédula"/>
    <n v="10396944618"/>
    <s v="F"/>
    <n v="25"/>
    <s v="NO"/>
    <s v="SIERRA"/>
    <s v="VERGARA"/>
    <s v="LUIS"/>
    <s v="FERNANDO"/>
    <s v="Cédula"/>
    <n v="71184915"/>
    <s v="NO"/>
    <m/>
    <s v="NO"/>
    <n v="3"/>
    <n v="1"/>
    <m/>
    <s v="PROPIA, TOTALMENTE PAGADA"/>
    <m/>
    <s v="CERTIFICADO DE COMPRAVENTA"/>
    <m/>
    <m/>
    <m/>
    <m/>
    <m/>
    <s v="SI"/>
    <n v="13110"/>
    <s v="SI"/>
    <n v="9228"/>
    <s v="SI"/>
    <n v="8366"/>
    <s v="INODORO CONECTADO A ALCANTARILLADO"/>
    <s v="MADERA BURDA, TABLA, TABLÓN"/>
    <s v="TEJA DE BARRO, ZINC, ETERNIT (ASBESTO)"/>
    <s v="CEMENTO, GRAVILLA"/>
    <s v="NO"/>
    <s v="NO"/>
    <s v="SI"/>
    <s v="SI"/>
    <s v="SI"/>
    <s v="NO"/>
    <s v="SI"/>
    <s v="SI"/>
    <s v="SI"/>
    <s v="NO"/>
    <s v="NO"/>
    <s v="SI"/>
    <s v="SI"/>
    <s v="SI"/>
    <s v="NO"/>
    <s v="NO"/>
    <s v="SI"/>
    <s v="SI"/>
    <s v="INODORO CON TANQUE"/>
    <s v="NO CUENTA CON LAVAPLATOS, NI LAVAMANOS."/>
    <m/>
    <m/>
    <m/>
    <m/>
    <s v="NORMAL - BUENA"/>
    <s v="TIENE AGUA LAS 24 HORAS"/>
    <s v="SI"/>
    <s v="NO"/>
    <s v="NO"/>
    <s v="PVC"/>
    <s v="SI"/>
    <s v="NO"/>
    <s v="NO"/>
    <s v="SI"/>
    <s v="SI"/>
    <s v="OBRA GRIS"/>
    <s v="NUEVO MILENIOPEATONAL220548680040"/>
    <s v="OK"/>
    <s v="SI"/>
    <n v="1"/>
    <s v=""/>
    <s v=""/>
    <n v="4"/>
    <s v=""/>
    <n v="6"/>
    <s v=""/>
    <s v=""/>
    <n v="9"/>
    <s v=""/>
    <s v=""/>
    <n v="2"/>
    <n v="3154717.032714"/>
    <n v="3154717.032714"/>
    <s v=""/>
    <s v=""/>
    <n v="0"/>
    <n v="20"/>
    <n v="487557.07988400001"/>
    <s v="SI"/>
    <n v="487557.07988400001"/>
    <x v="34"/>
    <x v="1"/>
  </r>
  <r>
    <d v="2017-08-24T00:00:00"/>
    <s v="ANTIOQUIA"/>
    <s v="Puerto Berrío"/>
    <n v="579"/>
    <n v="1007435096"/>
    <n v="3005949868"/>
    <n v="239"/>
    <x v="2"/>
    <s v="PEATONAL"/>
    <m/>
    <m/>
    <m/>
    <m/>
    <m/>
    <m/>
    <m/>
    <m/>
    <n v="220583140034"/>
    <m/>
    <m/>
    <m/>
    <s v="ALZATE"/>
    <s v="MONSALVE"/>
    <s v="SOR"/>
    <s v="ANGELA"/>
    <s v="Cédula"/>
    <n v="63643127"/>
    <s v="F"/>
    <n v="57"/>
    <s v="NO"/>
    <s v="GIRALDO"/>
    <s v="CAÑAS"/>
    <s v="FRANCISCO"/>
    <s v="JAVIER"/>
    <s v="Cédula"/>
    <n v="71183925"/>
    <s v="SI"/>
    <n v="3064705"/>
    <s v="NO"/>
    <n v="5"/>
    <n v="2"/>
    <m/>
    <s v="PROPIA, TOTALMENTE PAGADA"/>
    <m/>
    <s v="OTRO"/>
    <m/>
    <m/>
    <m/>
    <m/>
    <m/>
    <s v="SI"/>
    <n v="12297"/>
    <s v="SI"/>
    <n v="8606"/>
    <s v="SI"/>
    <n v="8324"/>
    <s v="INODORO CONECTADO A ALCANTARILLADO"/>
    <s v="MADERA BURDA, TABLA, TABLÓN"/>
    <s v="TEJA DE BARRO, ZINC, ETERNIT (ASBESTO)"/>
    <s v="TIERRA, ARENA"/>
    <s v="SI"/>
    <s v="SI"/>
    <s v="SI"/>
    <s v="SI"/>
    <s v="SI"/>
    <s v="SI"/>
    <s v="SI"/>
    <s v="SI"/>
    <s v="SI"/>
    <s v="NO"/>
    <s v="NO"/>
    <s v="SI"/>
    <s v="SI"/>
    <s v="SI"/>
    <s v="NO"/>
    <s v="NO"/>
    <s v="SI"/>
    <s v="SI"/>
    <s v="INODORO CON TANQUE"/>
    <s v="NO CUENTA CON LAVAMANOS. LAVAMANOS."/>
    <m/>
    <m/>
    <m/>
    <m/>
    <s v="NORMAL - BUENA"/>
    <s v="TIENE AGUA LAS 24 HORAS"/>
    <s v="SI"/>
    <s v="NO"/>
    <s v="NO"/>
    <s v="PVC"/>
    <s v="SI"/>
    <s v="NO"/>
    <s v="NO"/>
    <s v="SI"/>
    <s v="SI"/>
    <s v="OBRA GRIS"/>
    <s v="NUEVO MILENIOPEATONAL220583140034"/>
    <s v="OK"/>
    <s v="SI"/>
    <n v="1"/>
    <s v=""/>
    <s v=""/>
    <n v="4"/>
    <s v=""/>
    <n v="6"/>
    <s v=""/>
    <s v=""/>
    <n v="9"/>
    <s v=""/>
    <s v=""/>
    <n v="2"/>
    <n v="3154717.032714"/>
    <n v="3154717.032714"/>
    <s v=""/>
    <s v=""/>
    <n v="0"/>
    <s v=""/>
    <n v="0"/>
    <s v="NO"/>
    <n v="0"/>
    <x v="1"/>
    <x v="1"/>
  </r>
  <r>
    <d v="2017-08-24T00:00:00"/>
    <s v="ANTIOQUIA"/>
    <s v="Puerto Berrío"/>
    <n v="579"/>
    <n v="1039706195"/>
    <n v="3004312255"/>
    <n v="240"/>
    <x v="4"/>
    <s v="PEATONAL"/>
    <m/>
    <m/>
    <m/>
    <m/>
    <m/>
    <m/>
    <m/>
    <m/>
    <n v="45856"/>
    <m/>
    <m/>
    <n v="3122362162"/>
    <s v="MONTOYA"/>
    <s v="GOMEZ"/>
    <s v="BEATRIS"/>
    <s v="EUGENIA"/>
    <s v="Cédula"/>
    <n v="43651699"/>
    <s v="F"/>
    <n v="44"/>
    <s v="NO"/>
    <s v="LOPEZ"/>
    <s v="RAMIREZ"/>
    <s v="ELKIN"/>
    <s v="MANCEL"/>
    <s v="Cédula"/>
    <n v="71189950"/>
    <s v="SI"/>
    <m/>
    <s v="NO"/>
    <n v="5"/>
    <n v="2"/>
    <m/>
    <s v="PROPIA, TOTALMENTE PAGADA"/>
    <m/>
    <s v="NO TIENE"/>
    <m/>
    <m/>
    <m/>
    <m/>
    <m/>
    <s v="SI"/>
    <n v="45094"/>
    <s v="SI"/>
    <m/>
    <s v="SI"/>
    <n v="8366"/>
    <s v="INODORO CONECTADO A ALCANTARILLADO"/>
    <s v="BLOQUE, LADRILLO, PIEDRA"/>
    <s v="TEJA DE BARRO, ZINC, ETERNIT (ASBESTO)"/>
    <s v="BALDOSA, VINILO, TABLETA O LADRILLO"/>
    <s v="SI"/>
    <s v="SI"/>
    <s v="SI"/>
    <s v="SI"/>
    <s v="SI"/>
    <s v="SI"/>
    <s v="SI"/>
    <s v="SI"/>
    <s v="SI"/>
    <s v="SI"/>
    <s v="SI"/>
    <s v="SI"/>
    <s v="SI"/>
    <s v="SI"/>
    <s v="SI"/>
    <s v="SI"/>
    <s v="SI"/>
    <s v="SI"/>
    <s v="INODORO CON TANQUE"/>
    <s v="NO PAGA ALCANTARILLADO. NO PRESENTA NUEMRO DE FOLIO."/>
    <m/>
    <m/>
    <m/>
    <m/>
    <s v="NORMAL - BUENA"/>
    <s v="TIENE AGUA LAS 24 HORAS"/>
    <s v="SI"/>
    <s v="NO"/>
    <s v="NO"/>
    <s v="PVC"/>
    <s v="SI"/>
    <s v="SI"/>
    <s v="SI"/>
    <s v="SI"/>
    <s v="SI"/>
    <s v="OBRA NEGRA"/>
    <s v="PATIO BONITOPEATONAL45856"/>
    <s v="OK"/>
    <s v="SI"/>
    <s v=""/>
    <s v=""/>
    <s v=""/>
    <s v=""/>
    <s v=""/>
    <s v=" "/>
    <s v=""/>
    <s v=""/>
    <s v=""/>
    <s v=""/>
    <s v=""/>
    <n v="0"/>
    <n v="0"/>
    <n v="0"/>
    <s v=""/>
    <s v=""/>
    <s v=""/>
    <s v=""/>
    <n v="0"/>
    <s v="NO"/>
    <n v="0"/>
    <x v="0"/>
    <x v="0"/>
  </r>
  <r>
    <d v="2017-08-24T00:00:00"/>
    <s v="ANTIOQUIA"/>
    <s v="Puerto Berrío"/>
    <n v="579"/>
    <n v="1039706195"/>
    <n v="3004312255"/>
    <n v="241"/>
    <x v="2"/>
    <s v="PEATONAL"/>
    <m/>
    <m/>
    <m/>
    <m/>
    <m/>
    <m/>
    <m/>
    <m/>
    <n v="220583200050"/>
    <m/>
    <m/>
    <n v="3007071129"/>
    <s v="OSPINA"/>
    <m/>
    <s v="MARIA"/>
    <s v="DE JESUS"/>
    <s v="Cédula"/>
    <n v="43650527"/>
    <s v="F"/>
    <n v="50"/>
    <s v="NO"/>
    <s v="RODRIGUEZ"/>
    <s v="MACEA"/>
    <s v="FERNAN"/>
    <s v="JOSE"/>
    <s v="Cédula"/>
    <n v="11001751"/>
    <s v="NO"/>
    <m/>
    <s v="SI"/>
    <n v="7"/>
    <n v="3"/>
    <n v="1"/>
    <s v="PROPIA, TOTALMENTE PAGADA"/>
    <m/>
    <s v="ESCRITURA PÚBLICA"/>
    <m/>
    <m/>
    <m/>
    <m/>
    <m/>
    <s v="SI"/>
    <m/>
    <s v="SI"/>
    <m/>
    <s v="SI"/>
    <m/>
    <s v="INODORO CONECTADO A ALCANTARILLADO"/>
    <s v="BLOQUE, LADRILLO, PIEDRA"/>
    <s v="TAPIA PISADA, ADOBE, BAHAREQUE"/>
    <s v="CEMENTO, GRAVILLA"/>
    <s v="SI"/>
    <s v="NO"/>
    <s v="SI"/>
    <s v="SI"/>
    <s v="SI"/>
    <s v="SI"/>
    <s v="SI"/>
    <s v="SI"/>
    <s v="SI"/>
    <s v="SI"/>
    <s v="NO"/>
    <s v="SI"/>
    <s v="SI"/>
    <s v="SI"/>
    <s v="SI"/>
    <s v="NO"/>
    <s v="SI"/>
    <s v="SI"/>
    <s v="INODORO CON TANQUE"/>
    <s v="NO PRESENTA RECIBO DE AGUA. NO CEUNTA CON LAVAMANOS."/>
    <m/>
    <m/>
    <m/>
    <m/>
    <s v="NORMAL - BUENA"/>
    <s v="TIENE AGUA LAS 24 HORAS"/>
    <s v="NO SABE"/>
    <s v="NO"/>
    <s v="NO"/>
    <s v="PVC"/>
    <s v="SI"/>
    <s v="SI"/>
    <s v="NO"/>
    <s v="SI"/>
    <s v="SI"/>
    <s v="OBRA GRIS"/>
    <s v="NUEVO MILENIOPEATONAL220583200050"/>
    <s v="OK"/>
    <s v="SI"/>
    <n v="1"/>
    <s v=""/>
    <s v=""/>
    <s v=""/>
    <s v=""/>
    <n v="6"/>
    <s v=""/>
    <s v=""/>
    <n v="9"/>
    <s v=""/>
    <s v=""/>
    <n v="1"/>
    <n v="2521462.954806"/>
    <n v="2521462.954806"/>
    <s v=""/>
    <s v=""/>
    <n v="0"/>
    <s v=""/>
    <n v="0"/>
    <s v="NO"/>
    <n v="0"/>
    <x v="8"/>
    <x v="1"/>
  </r>
  <r>
    <d v="2017-08-24T00:00:00"/>
    <s v="ANTIOQUIA"/>
    <s v="Puerto Berrío"/>
    <n v="579"/>
    <n v="1039706195"/>
    <n v="3004312255"/>
    <n v="242"/>
    <x v="2"/>
    <s v="PEATONAL"/>
    <m/>
    <m/>
    <m/>
    <m/>
    <m/>
    <m/>
    <m/>
    <m/>
    <n v="3032600"/>
    <m/>
    <m/>
    <n v="3218726985"/>
    <s v="ZAPATA"/>
    <m/>
    <s v="YERALDIN"/>
    <s v="FRANCO"/>
    <s v="Cédula"/>
    <n v="1039698064"/>
    <s v="F"/>
    <n v="23"/>
    <s v="SI"/>
    <m/>
    <m/>
    <m/>
    <m/>
    <m/>
    <m/>
    <s v="NO"/>
    <m/>
    <s v="NO"/>
    <n v="4"/>
    <n v="2"/>
    <m/>
    <s v="EN ARRIENDO O SUBARRIENDO"/>
    <m/>
    <m/>
    <m/>
    <s v="DE PALABRA"/>
    <n v="1"/>
    <m/>
    <n v="150000"/>
    <s v="SI"/>
    <n v="7683"/>
    <s v="SI"/>
    <n v="5068"/>
    <s v="SI"/>
    <n v="8150"/>
    <s v="INODORO CONECTADO A ALCANTARILLADO"/>
    <s v="MADERA BURDA, TABLA, TABLÓN"/>
    <s v="TEJA DE BARRO, ZINC, ETERNIT (ASBESTO)"/>
    <s v="CEMENTO, GRAVILLA"/>
    <s v="SI"/>
    <s v="SI"/>
    <s v="SI"/>
    <s v="SI"/>
    <s v="SI"/>
    <s v="SI"/>
    <s v="SI"/>
    <s v="SI"/>
    <s v="SI"/>
    <s v="NO"/>
    <s v="NO"/>
    <s v="SI"/>
    <s v="SI"/>
    <s v="SI"/>
    <s v="NO"/>
    <s v="NO"/>
    <s v="SI"/>
    <s v="SI"/>
    <s v="INODORO CON TANQUE"/>
    <s v="NO CUENTA CON LAVAMANOS NI LAVAPLATOS."/>
    <m/>
    <m/>
    <m/>
    <m/>
    <s v="NORMAL - BUENA"/>
    <s v="TIENE AGUA LAS 24 HORAS"/>
    <s v="SI"/>
    <s v="NO"/>
    <s v="NO"/>
    <s v="PVC"/>
    <s v="SI"/>
    <s v="NO"/>
    <s v="NO"/>
    <s v="SI"/>
    <s v="SI"/>
    <s v="OBRA GRIS"/>
    <s v="NUEVO MILENIOPEATONAL3032600"/>
    <s v="OK"/>
    <s v="SI"/>
    <n v="1"/>
    <s v=""/>
    <s v=""/>
    <n v="4"/>
    <s v=""/>
    <n v="6"/>
    <s v=""/>
    <s v=""/>
    <n v="9"/>
    <s v=""/>
    <s v=""/>
    <n v="2"/>
    <n v="3154717.032714"/>
    <n v="3154717.032714"/>
    <s v=""/>
    <s v=""/>
    <n v="0"/>
    <s v=""/>
    <n v="0"/>
    <s v="NO"/>
    <n v="0"/>
    <x v="1"/>
    <x v="1"/>
  </r>
  <r>
    <d v="2017-08-24T00:00:00"/>
    <s v="ANTIOQUIA"/>
    <s v="Puerto Berrío"/>
    <n v="579"/>
    <n v="1039706195"/>
    <n v="3004312255"/>
    <n v="243"/>
    <x v="2"/>
    <s v="PEATONAL"/>
    <m/>
    <m/>
    <m/>
    <m/>
    <m/>
    <m/>
    <m/>
    <m/>
    <n v="253180"/>
    <m/>
    <m/>
    <n v="3225151759"/>
    <s v="MANJARRES"/>
    <s v="FERNANDEZ"/>
    <s v="MARFA"/>
    <s v="MIRELLA"/>
    <s v="Cédula"/>
    <n v="43653678"/>
    <s v="F"/>
    <n v="40"/>
    <s v="NO"/>
    <s v="QUIROZ"/>
    <m/>
    <s v="FREDY"/>
    <s v="ORLANDO"/>
    <s v="Cédula"/>
    <n v="71188022"/>
    <s v="NO"/>
    <m/>
    <s v="NO"/>
    <n v="4"/>
    <m/>
    <m/>
    <s v="PROPIA, TOTALMENTE PAGADA"/>
    <m/>
    <s v="OTRO"/>
    <m/>
    <m/>
    <m/>
    <m/>
    <m/>
    <s v="SI"/>
    <m/>
    <s v="SI"/>
    <m/>
    <s v="SI"/>
    <m/>
    <s v="INODORO CONECTADO A ALCANTARILLADO"/>
    <s v="MADERA BURDA, TABLA, TABLÓN"/>
    <s v="TEJA DE BARRO, ZINC, ETERNIT (ASBESTO)"/>
    <s v="CEMENTO, GRAVILLA"/>
    <s v="SI"/>
    <s v="SI"/>
    <s v="SI"/>
    <s v="SI"/>
    <s v="SI"/>
    <s v="SI"/>
    <s v="SI"/>
    <s v="SI"/>
    <s v="SI"/>
    <s v="SI"/>
    <s v="SI"/>
    <s v="SI"/>
    <s v="SI"/>
    <s v="SI"/>
    <s v="SI"/>
    <s v="SI"/>
    <s v="SI"/>
    <s v="SI"/>
    <s v="INODORO CON TANQUE"/>
    <s v="NO PRESENTA RECIBO. PAGA CATASTRO. CUENTA CON TODO."/>
    <m/>
    <m/>
    <m/>
    <m/>
    <s v="NORMAL - BUENA"/>
    <s v="TIENE AGUA LAS 24 HORAS"/>
    <s v="SI"/>
    <s v="NO"/>
    <s v="NO"/>
    <s v="PVC"/>
    <s v="SI"/>
    <s v="SI"/>
    <s v="SI"/>
    <s v="SI"/>
    <s v="SI"/>
    <s v="OBRA BLANCA"/>
    <s v="NUEVO MILENIOPEATONAL253180"/>
    <s v="OK"/>
    <s v="SI"/>
    <s v=""/>
    <s v=""/>
    <s v=""/>
    <s v=""/>
    <s v=""/>
    <s v=" "/>
    <s v=""/>
    <s v=""/>
    <s v=""/>
    <s v=""/>
    <s v=""/>
    <n v="0"/>
    <n v="0"/>
    <n v="0"/>
    <s v=""/>
    <s v=""/>
    <s v=""/>
    <s v=""/>
    <n v="0"/>
    <s v="NO"/>
    <n v="0"/>
    <x v="0"/>
    <x v="0"/>
  </r>
  <r>
    <d v="2017-08-24T00:00:00"/>
    <s v="ANTIOQUIA"/>
    <s v="Puerto Berrío"/>
    <n v="579"/>
    <n v="1039702581"/>
    <n v="3117047099"/>
    <n v="243"/>
    <x v="3"/>
    <s v="CALLE"/>
    <n v="64"/>
    <m/>
    <m/>
    <m/>
    <m/>
    <n v="27"/>
    <m/>
    <m/>
    <n v="22014250000"/>
    <m/>
    <m/>
    <m/>
    <s v="RIVILLAS"/>
    <s v="ECHEVERRIA"/>
    <s v="MARIA"/>
    <s v="ESMERALDA"/>
    <s v="Cédula"/>
    <n v="37866850"/>
    <s v="F"/>
    <n v="43"/>
    <s v="SI"/>
    <m/>
    <m/>
    <m/>
    <m/>
    <m/>
    <m/>
    <s v="NO"/>
    <m/>
    <s v="NO"/>
    <n v="2"/>
    <m/>
    <m/>
    <s v="PROPIA, TOTALMENTE PAGADA"/>
    <m/>
    <s v="ESCRITURA PÚBLICA"/>
    <m/>
    <m/>
    <m/>
    <m/>
    <m/>
    <s v="SI"/>
    <n v="23134"/>
    <s v="SI"/>
    <n v="16852"/>
    <s v="SI"/>
    <n v="8366"/>
    <s v="INODORO CONECTADO A ALCANTARILLADO"/>
    <s v="BLOQUE, LADRILLO, PIEDRA"/>
    <s v="TEJA DE BARRO, ZINC, ETERNIT (ASBESTO)"/>
    <s v="CEMENTO, GRAVILLA"/>
    <s v="NO"/>
    <s v="SI"/>
    <s v="SI"/>
    <s v="SI"/>
    <s v="SI"/>
    <s v="SI"/>
    <s v="SI"/>
    <s v="SI"/>
    <s v="SI"/>
    <s v="SI"/>
    <s v="SI"/>
    <s v="SI"/>
    <s v="SI"/>
    <s v="SI"/>
    <s v="SI"/>
    <s v="SI"/>
    <s v="SI"/>
    <s v="SI"/>
    <s v="INODORO CON TANQUE"/>
    <s v="NO TIENE CELULAR. CUENTA CON TODO."/>
    <m/>
    <m/>
    <m/>
    <m/>
    <s v="NORMAL - BUENA"/>
    <s v="TIENE AGUA LAS 24 HORAS"/>
    <s v="SI"/>
    <s v="NO"/>
    <s v="NO"/>
    <s v="PVC"/>
    <s v="SI"/>
    <s v="SI"/>
    <s v="SI"/>
    <s v="SI"/>
    <s v="SI"/>
    <s v="OBRA GRIS"/>
    <s v="NUEVO HORIZONTE CALLE642722014250000"/>
    <s v="OK"/>
    <s v="SI"/>
    <s v=""/>
    <s v=""/>
    <s v=""/>
    <s v=""/>
    <s v=""/>
    <s v=" "/>
    <s v=""/>
    <s v=""/>
    <s v=""/>
    <s v=""/>
    <s v=""/>
    <n v="0"/>
    <n v="0"/>
    <n v="0"/>
    <s v=""/>
    <s v=""/>
    <s v=""/>
    <s v=""/>
    <n v="0"/>
    <s v="NO"/>
    <n v="0"/>
    <x v="0"/>
    <x v="0"/>
  </r>
  <r>
    <d v="2017-08-24T00:00:00"/>
    <s v="ANTIOQUIA"/>
    <s v="Puerto Berrío"/>
    <n v="579"/>
    <n v="1039706195"/>
    <n v="3004312255"/>
    <n v="244"/>
    <x v="2"/>
    <s v="PEATONAL"/>
    <m/>
    <m/>
    <m/>
    <m/>
    <m/>
    <m/>
    <m/>
    <m/>
    <n v="58314026"/>
    <m/>
    <m/>
    <n v="3127127951"/>
    <s v="MONSALVE"/>
    <s v="ACEVEDO"/>
    <s v="YESICA"/>
    <s v="PAOLA"/>
    <s v="Cédula"/>
    <n v="1038541507"/>
    <s v="F"/>
    <n v="23"/>
    <s v="SI"/>
    <m/>
    <m/>
    <m/>
    <m/>
    <m/>
    <m/>
    <s v="NO"/>
    <m/>
    <s v="NO"/>
    <n v="2"/>
    <n v="1"/>
    <n v="1"/>
    <s v="EN ARRIENDO O SUBARRIENDO"/>
    <m/>
    <m/>
    <m/>
    <s v="DE PALABRA"/>
    <n v="1"/>
    <m/>
    <n v="250000"/>
    <s v="SI"/>
    <n v="7066"/>
    <s v="SI"/>
    <n v="47575"/>
    <s v="SI"/>
    <n v="8324"/>
    <s v="INODORO CONECTADO A ALCANTARILLADO"/>
    <s v="BLOQUE, LADRILLO, PIEDRA"/>
    <s v="TEJA DE BARRO, ZINC, ETERNIT (ASBESTO)"/>
    <s v="CEMENTO, GRAVILLA"/>
    <s v="SI"/>
    <s v="SI"/>
    <s v="SI"/>
    <s v="SI"/>
    <s v="SI"/>
    <s v="SI"/>
    <s v="SI"/>
    <s v="SI"/>
    <s v="SI"/>
    <s v="SI"/>
    <s v="SI"/>
    <s v="SI"/>
    <s v="SI"/>
    <s v="SI"/>
    <s v="SI"/>
    <s v="SI"/>
    <s v="SI"/>
    <s v="SI"/>
    <s v="INODORO CON TANQUE"/>
    <s v="CUENTA CON TODO"/>
    <m/>
    <m/>
    <m/>
    <m/>
    <s v="NORMAL - BUENA"/>
    <s v="TIENE AGUA LAS 24 HORAS"/>
    <s v="SI"/>
    <s v="NO"/>
    <s v="NO"/>
    <s v="PVC"/>
    <s v="SI"/>
    <s v="SI"/>
    <s v="SI"/>
    <s v="SI"/>
    <s v="SI"/>
    <s v="OBRA BLANCA"/>
    <s v="NUEVO MILENIOPEATONAL58314026"/>
    <s v="OK"/>
    <s v="SI"/>
    <s v=""/>
    <s v=""/>
    <s v=""/>
    <s v=""/>
    <s v=""/>
    <s v=" "/>
    <s v=""/>
    <s v=""/>
    <s v=""/>
    <s v=""/>
    <s v=""/>
    <n v="0"/>
    <n v="0"/>
    <n v="0"/>
    <s v=""/>
    <s v=""/>
    <s v=""/>
    <s v=""/>
    <n v="0"/>
    <s v="NO"/>
    <n v="0"/>
    <x v="0"/>
    <x v="0"/>
  </r>
  <r>
    <d v="2017-08-24T00:00:00"/>
    <s v="ANTIOQUIA"/>
    <s v="Puerto Berrío"/>
    <n v="579"/>
    <n v="1039706195"/>
    <n v="3004312255"/>
    <n v="245"/>
    <x v="2"/>
    <s v="PEATONAL"/>
    <m/>
    <m/>
    <m/>
    <m/>
    <m/>
    <m/>
    <m/>
    <m/>
    <n v="58314"/>
    <m/>
    <m/>
    <m/>
    <s v="TABARES"/>
    <s v="ECHAVERRIA"/>
    <s v="NIA"/>
    <s v="ROSA"/>
    <s v="Cédula"/>
    <n v="43651352"/>
    <s v="F"/>
    <n v="46"/>
    <s v="SI"/>
    <m/>
    <m/>
    <m/>
    <m/>
    <m/>
    <m/>
    <s v="NO"/>
    <m/>
    <s v="SI"/>
    <n v="4"/>
    <n v="2"/>
    <n v="2"/>
    <s v="EN ARRIENDO O SUBARRIENDO"/>
    <m/>
    <m/>
    <m/>
    <s v="DE PALABRA"/>
    <n v="1"/>
    <m/>
    <n v="150000"/>
    <s v="SI"/>
    <m/>
    <s v="SI"/>
    <m/>
    <s v="SI"/>
    <m/>
    <s v="INODORO CONECTADO A ALCANTARILLADO"/>
    <s v="MADERA BURDA, TABLA, TABLÓN"/>
    <s v="TEJA DE BARRO, ZINC, ETERNIT (ASBESTO)"/>
    <s v="CEMENTO, GRAVILLA"/>
    <s v="SI"/>
    <s v="SI"/>
    <s v="SI"/>
    <s v="SI"/>
    <s v="SI"/>
    <s v="SI"/>
    <s v="SI"/>
    <s v="SI"/>
    <s v="SI"/>
    <s v="NO"/>
    <s v="NO"/>
    <s v="SI"/>
    <s v="SI"/>
    <s v="SI"/>
    <s v="NO"/>
    <s v="NO"/>
    <s v="SI"/>
    <s v="SI"/>
    <s v="INODORO CON TANQUE"/>
    <s v="NO CEUNTA CON LAVAPLATOS, LAVAMANOS. NO PRESENTA RECIBO DE AGUA. NO CEUNTA CON NUMERO TELEFONICO."/>
    <m/>
    <m/>
    <m/>
    <m/>
    <s v="NORMAL - BUENA"/>
    <s v="TIENE AGUA LAS 24 HORAS"/>
    <s v="NO SABE"/>
    <s v="NO"/>
    <s v="NO"/>
    <s v="PVC"/>
    <s v="SI"/>
    <s v="NO"/>
    <s v="NO"/>
    <s v="SI"/>
    <s v="SI"/>
    <s v="OBRA GRIS"/>
    <s v="NUEVO MILENIOPEATONAL58314"/>
    <s v="¿REPETIDA?"/>
    <s v="SI"/>
    <n v="1"/>
    <s v=""/>
    <s v=""/>
    <n v="4"/>
    <s v=""/>
    <n v="6"/>
    <s v=""/>
    <s v=""/>
    <n v="9"/>
    <s v=""/>
    <s v=""/>
    <n v="2"/>
    <n v="3154717.032714"/>
    <n v="3154717.032714"/>
    <s v=""/>
    <s v=""/>
    <n v="0"/>
    <s v=""/>
    <n v="0"/>
    <s v="NO"/>
    <n v="0"/>
    <x v="1"/>
    <x v="1"/>
  </r>
  <r>
    <d v="2017-08-25T00:00:00"/>
    <s v="ANTIOQUIA"/>
    <s v="Puerto Berrío"/>
    <n v="579"/>
    <n v="1039706195"/>
    <n v="3004312255"/>
    <n v="246"/>
    <x v="2"/>
    <s v="CARRERA"/>
    <n v="15"/>
    <m/>
    <m/>
    <m/>
    <m/>
    <n v="52"/>
    <s v="A"/>
    <m/>
    <n v="220548690146"/>
    <m/>
    <m/>
    <n v="3146848250"/>
    <s v="ARIAS"/>
    <s v="BERRIO"/>
    <s v="SANDRA"/>
    <s v="MILENA"/>
    <s v="Cédula"/>
    <n v="43654706"/>
    <s v="F"/>
    <n v="37"/>
    <s v="NO"/>
    <s v="GONZALES"/>
    <m/>
    <s v="LUIS"/>
    <s v="FREDY"/>
    <s v="Cédula"/>
    <n v="71188594"/>
    <s v="SI"/>
    <n v="2189569"/>
    <s v="NO"/>
    <n v="4"/>
    <n v="2"/>
    <n v="1"/>
    <s v="PROPIA, TOTALMENTE PAGADA"/>
    <m/>
    <s v="OTRO"/>
    <m/>
    <m/>
    <m/>
    <m/>
    <m/>
    <s v="SI"/>
    <n v="23881"/>
    <s v="SI"/>
    <n v="17528"/>
    <s v="SI"/>
    <n v="8366"/>
    <s v="INODORO CONECTADO A ALCANTARILLADO"/>
    <s v="BLOQUE, LADRILLO, PIEDRA"/>
    <s v="BLOQUE, PIEDRA, MADERA PULIDA"/>
    <s v="BALDOSA, VINILO, TABLETA O LADRILLO"/>
    <s v="SI"/>
    <s v="SI"/>
    <s v="SI"/>
    <s v="SI"/>
    <s v="SI"/>
    <s v="SI"/>
    <s v="SI"/>
    <s v="SI"/>
    <s v="SI"/>
    <s v="SI"/>
    <s v="SI"/>
    <s v="SI"/>
    <s v="SI"/>
    <s v="SI"/>
    <s v="SI"/>
    <s v="SI"/>
    <s v="SI"/>
    <s v="SI"/>
    <s v="INODORO CON TANQUE"/>
    <s v="CUENTA CON TODO."/>
    <m/>
    <m/>
    <m/>
    <m/>
    <s v="NORMAL - BUENA"/>
    <s v="TIENE AGUA LAS 24 HORAS"/>
    <s v="SI"/>
    <s v="NO"/>
    <s v="NO"/>
    <s v="PVC"/>
    <s v="SI"/>
    <s v="SI"/>
    <s v="SI"/>
    <s v="SI"/>
    <s v="SI"/>
    <s v="OBRA BLANCA"/>
    <s v="NUEVO MILENIOCARRERA1552A220548690146"/>
    <s v="OK"/>
    <s v="SI"/>
    <s v=""/>
    <s v=""/>
    <s v=""/>
    <s v=""/>
    <s v=""/>
    <s v=" "/>
    <s v=""/>
    <s v=""/>
    <s v=""/>
    <s v=""/>
    <s v=""/>
    <n v="0"/>
    <n v="0"/>
    <n v="0"/>
    <s v=""/>
    <s v=""/>
    <s v=""/>
    <s v=""/>
    <n v="0"/>
    <s v="NO"/>
    <n v="0"/>
    <x v="0"/>
    <x v="0"/>
  </r>
  <r>
    <d v="2017-08-25T00:00:00"/>
    <s v="ANTIOQUIA"/>
    <s v="Puerto Berrío"/>
    <n v="579"/>
    <n v="1039706195"/>
    <n v="3004312255"/>
    <n v="247"/>
    <x v="2"/>
    <s v="PEATONAL"/>
    <m/>
    <m/>
    <m/>
    <m/>
    <m/>
    <m/>
    <m/>
    <m/>
    <n v="252000"/>
    <m/>
    <m/>
    <n v="3206128075"/>
    <s v="PALACIO"/>
    <s v="SIERRA"/>
    <s v="CRISTIAN"/>
    <s v="CAMILO"/>
    <s v="Cédula"/>
    <n v="71195078"/>
    <s v="M"/>
    <n v="32"/>
    <s v="NO"/>
    <s v="CARVAJAL"/>
    <m/>
    <s v="SANDRA"/>
    <s v="PATRICIA"/>
    <s v="Cédula"/>
    <n v="43653592"/>
    <s v="NO"/>
    <m/>
    <s v="NO"/>
    <n v="2"/>
    <m/>
    <m/>
    <s v="PROPIA, TOTALMENTE PAGADA"/>
    <m/>
    <s v="CERTIFICADO DE COMPRAVENTA"/>
    <m/>
    <m/>
    <m/>
    <m/>
    <m/>
    <s v="SI"/>
    <m/>
    <s v="SI"/>
    <m/>
    <s v="SI"/>
    <m/>
    <s v="INODORO CONECTADO A ALCANTARILLADO"/>
    <s v="BLOQUE, LADRILLO, PIEDRA"/>
    <s v="TEJA DE BARRO, ZINC, ETERNIT (ASBESTO)"/>
    <s v="CEMENTO, GRAVILLA"/>
    <s v="SI"/>
    <s v="NO"/>
    <s v="SI"/>
    <s v="SI"/>
    <s v="SI"/>
    <s v="SI"/>
    <s v="SI"/>
    <s v="SI"/>
    <s v="SI"/>
    <s v="SI"/>
    <s v="SI"/>
    <s v="SI"/>
    <s v="SI"/>
    <s v="SI"/>
    <s v="SI"/>
    <s v="SI"/>
    <s v="SI"/>
    <s v="SI"/>
    <s v="INODORO CON TANQUE"/>
    <s v="NO PRESENTA RECIBO DE AGUA."/>
    <m/>
    <m/>
    <m/>
    <m/>
    <s v="NORMAL - BUENA"/>
    <s v="TIENE AGUA LAS 24 HORAS"/>
    <s v="SI"/>
    <s v="NO"/>
    <s v="NO"/>
    <s v="PVC"/>
    <s v="SI"/>
    <s v="SI"/>
    <s v="SI"/>
    <s v="SI"/>
    <s v="SI"/>
    <s v="OBRA BLANCA"/>
    <s v="NUEVO MILENIOPEATONAL252000"/>
    <s v="OK"/>
    <s v="SI"/>
    <s v=""/>
    <s v=""/>
    <s v=""/>
    <s v=""/>
    <s v=""/>
    <s v=" "/>
    <s v=""/>
    <s v=""/>
    <s v=""/>
    <s v=""/>
    <s v=""/>
    <n v="0"/>
    <n v="0"/>
    <n v="0"/>
    <s v=""/>
    <s v=""/>
    <s v=""/>
    <s v=""/>
    <n v="0"/>
    <s v="NO"/>
    <n v="0"/>
    <x v="0"/>
    <x v="0"/>
  </r>
  <r>
    <d v="2017-08-25T00:00:00"/>
    <s v="ANTIOQUIA"/>
    <s v="Puerto Berrío"/>
    <n v="579"/>
    <n v="10393706195"/>
    <n v="3004312255"/>
    <n v="248"/>
    <x v="2"/>
    <s v="PEATONAL"/>
    <m/>
    <m/>
    <m/>
    <m/>
    <m/>
    <m/>
    <m/>
    <m/>
    <n v="220548690108"/>
    <m/>
    <m/>
    <n v="3207182474"/>
    <s v="URIBE"/>
    <s v="BARRENECHE"/>
    <s v="BRAYAN"/>
    <s v="ARLEY"/>
    <s v="Cédula"/>
    <n v="1039694290"/>
    <s v="M"/>
    <n v="25"/>
    <s v="NO"/>
    <s v="POSSO"/>
    <s v="RUA"/>
    <s v="YULISA"/>
    <s v="CATHERINE"/>
    <s v="Tarjeta identida"/>
    <n v="1193576459"/>
    <s v="SI"/>
    <m/>
    <s v="NO"/>
    <n v="3"/>
    <n v="1"/>
    <n v="1"/>
    <s v="EN ARRIENDO O SUBARRIENDO"/>
    <m/>
    <m/>
    <m/>
    <s v="DE PALABRA"/>
    <n v="1"/>
    <m/>
    <n v="250000"/>
    <s v="SI"/>
    <n v="11600"/>
    <s v="SI"/>
    <n v="8008"/>
    <s v="SI"/>
    <n v="8365"/>
    <s v="INODORO CONECTADO A ALCANTARILLADO"/>
    <s v="BLOQUE, LADRILLO, PIEDRA"/>
    <s v="TEJA DE BARRO, ZINC, ETERNIT (ASBESTO)"/>
    <s v="CEMENTO, GRAVILLA"/>
    <s v="SI"/>
    <s v="NO"/>
    <s v="SI"/>
    <s v="SI"/>
    <s v="SI"/>
    <s v="SI"/>
    <s v="SI"/>
    <s v="SI"/>
    <s v="SI"/>
    <s v="SI"/>
    <s v="SI"/>
    <s v="SI"/>
    <s v="SI"/>
    <s v="SI"/>
    <s v="SI"/>
    <s v="SI"/>
    <s v="SI"/>
    <s v="SI"/>
    <s v="INODORO CON TANQUE"/>
    <s v="NO PRESENTA NUMERO DE FOLIO."/>
    <m/>
    <m/>
    <m/>
    <m/>
    <s v="NORMAL - BUENA"/>
    <s v="TIENE AGUA LAS 24 HORAS"/>
    <s v="NO"/>
    <s v="NO"/>
    <s v="NO"/>
    <s v="PVC"/>
    <s v="SI"/>
    <s v="SI"/>
    <s v="SI"/>
    <s v="SI"/>
    <s v="SI"/>
    <s v="OBRA BLANCA"/>
    <s v="NUEVO MILENIOPEATONAL220548690108"/>
    <s v="OK"/>
    <s v="SI"/>
    <s v=""/>
    <s v=""/>
    <s v=""/>
    <s v=""/>
    <s v=""/>
    <s v=" "/>
    <s v=""/>
    <s v=""/>
    <s v=""/>
    <s v=""/>
    <s v=""/>
    <n v="0"/>
    <n v="0"/>
    <n v="0"/>
    <s v=""/>
    <s v=""/>
    <s v=""/>
    <s v=""/>
    <n v="0"/>
    <s v="NO"/>
    <n v="0"/>
    <x v="0"/>
    <x v="0"/>
  </r>
  <r>
    <d v="2017-08-25T00:00:00"/>
    <s v="ANTIOQUIA"/>
    <s v="Puerto Berrío"/>
    <n v="579"/>
    <n v="1039706195"/>
    <n v="3004312255"/>
    <n v="249"/>
    <x v="5"/>
    <s v="PEATONAL"/>
    <m/>
    <m/>
    <m/>
    <m/>
    <m/>
    <m/>
    <m/>
    <m/>
    <n v="2205950000"/>
    <m/>
    <m/>
    <m/>
    <s v="GALLEGO"/>
    <s v="GAVIRIA"/>
    <s v="SANDA"/>
    <s v="PATRICIA"/>
    <s v="Cédula"/>
    <n v="43654209"/>
    <s v="F"/>
    <n v="38"/>
    <s v="NO"/>
    <s v="OSORIO"/>
    <m/>
    <s v="JHON"/>
    <s v="ORLEY"/>
    <s v="Cédula"/>
    <n v="10178979"/>
    <s v="NO"/>
    <m/>
    <s v="NO"/>
    <n v="3"/>
    <n v="1"/>
    <m/>
    <s v="PROPIA, TOTALMENTE PAGADA"/>
    <m/>
    <s v="CERTIFICADO DE COMPRAVENTA"/>
    <m/>
    <m/>
    <m/>
    <m/>
    <m/>
    <s v="SI"/>
    <n v="14612"/>
    <s v="SI"/>
    <n v="10385"/>
    <s v="SI"/>
    <n v="8366"/>
    <s v="INODORO CONECTADO A ALCANTARILLADO"/>
    <s v="BLOQUE, LADRILLO, PIEDRA"/>
    <s v="TEJA DE BARRO, ZINC, ETERNIT (ASBESTO)"/>
    <s v="CEMENTO, GRAVILLA"/>
    <s v="SI"/>
    <s v="SI"/>
    <s v="SI"/>
    <s v="SI"/>
    <s v="SI"/>
    <s v="SI"/>
    <s v="SI"/>
    <s v="SI"/>
    <s v="SI"/>
    <s v="SI"/>
    <s v="SI"/>
    <s v="SI"/>
    <s v="SI"/>
    <s v="SI"/>
    <s v="SI"/>
    <s v="SI"/>
    <s v="SI"/>
    <s v="SI"/>
    <s v="INODORO CON TANQUE"/>
    <s v="NO TIENE CELULAR, EL TANQUE DEL BAÑO NO TIENE TAPA."/>
    <m/>
    <m/>
    <m/>
    <m/>
    <s v="NORMAL - BUENA"/>
    <s v="TIENE AGUA LAS 24 HORAS"/>
    <s v="SI"/>
    <s v="NO"/>
    <s v="NO"/>
    <s v="PVC"/>
    <s v="SI"/>
    <s v="SI"/>
    <s v="SI"/>
    <s v="SI"/>
    <s v="SI"/>
    <s v="OBRA BLANCA"/>
    <s v="TAHAMIPEATONAL2205950000"/>
    <s v="OK"/>
    <s v="SI"/>
    <s v=""/>
    <s v=""/>
    <s v=""/>
    <s v=""/>
    <s v=""/>
    <s v=" "/>
    <s v=""/>
    <s v=""/>
    <s v=""/>
    <s v=""/>
    <s v=""/>
    <n v="0"/>
    <n v="0"/>
    <n v="0"/>
    <s v=""/>
    <s v=""/>
    <s v=""/>
    <s v=""/>
    <n v="0"/>
    <s v="NO"/>
    <n v="0"/>
    <x v="0"/>
    <x v="0"/>
  </r>
  <r>
    <d v="2017-08-25T00:00:00"/>
    <s v="ANTIOQUIA"/>
    <s v="Puerto Berrío"/>
    <n v="579"/>
    <n v="1039706195"/>
    <n v="3004312255"/>
    <n v="250"/>
    <x v="4"/>
    <s v="CALLE"/>
    <n v="58"/>
    <m/>
    <m/>
    <m/>
    <m/>
    <n v="12"/>
    <m/>
    <m/>
    <m/>
    <m/>
    <m/>
    <n v="3117889171"/>
    <s v="MORALES"/>
    <s v="MUÑOZ"/>
    <s v="ALBA"/>
    <s v="LUCIA"/>
    <s v="Cédula"/>
    <n v="43651334"/>
    <s v="F"/>
    <n v="45"/>
    <s v="SI"/>
    <m/>
    <m/>
    <m/>
    <m/>
    <m/>
    <m/>
    <s v="SI"/>
    <n v="3166359"/>
    <s v="NO"/>
    <n v="6"/>
    <n v="2"/>
    <n v="1"/>
    <s v="PROPIA, TOTALMENTE PAGADA"/>
    <m/>
    <s v="ESCRITURA PÚBLICA"/>
    <m/>
    <m/>
    <m/>
    <m/>
    <m/>
    <s v="SI"/>
    <n v="5572"/>
    <s v="SI"/>
    <n v="3423"/>
    <s v="SI"/>
    <n v="8324"/>
    <s v="INODORO CONECTADO A ALCANTARILLADO"/>
    <s v="BLOQUE, LADRILLO, PIEDRA"/>
    <s v="TEJA DE BARRO, ZINC, ETERNIT (ASBESTO)"/>
    <s v="CEMENTO, GRAVILLA"/>
    <s v="SI"/>
    <s v="SI"/>
    <s v="SI"/>
    <s v="SI"/>
    <s v="SI"/>
    <s v="SI"/>
    <s v="SI"/>
    <s v="SI"/>
    <s v="SI"/>
    <s v="NO"/>
    <s v="NO"/>
    <s v="SI"/>
    <s v="SI"/>
    <s v="SI"/>
    <s v="NO"/>
    <s v="NO"/>
    <s v="SI"/>
    <s v="SI"/>
    <s v="INODORO CON TANQUE"/>
    <s v="NO CUENTA CON LAVAPLATOS NI LAVAMANOS."/>
    <m/>
    <m/>
    <m/>
    <m/>
    <s v="NORMAL - BUENA"/>
    <s v="TIENE AGUA LAS 24 HORAS"/>
    <s v="SI"/>
    <s v="NO"/>
    <s v="NO"/>
    <s v="PVC"/>
    <s v="SI"/>
    <s v="NO"/>
    <s v="NO"/>
    <s v="SI"/>
    <s v="SI"/>
    <s v="OBRA GRIS"/>
    <s v="PATIO BONITOCALLE5812"/>
    <s v="OK"/>
    <s v="SI"/>
    <n v="1"/>
    <s v=""/>
    <s v=""/>
    <n v="4"/>
    <s v=""/>
    <n v="6"/>
    <s v=""/>
    <s v=""/>
    <n v="9"/>
    <s v=""/>
    <s v=""/>
    <n v="2"/>
    <n v="3154717.032714"/>
    <n v="3154717.032714"/>
    <s v=""/>
    <s v=""/>
    <n v="0"/>
    <s v=""/>
    <n v="0"/>
    <s v="NO"/>
    <n v="0"/>
    <x v="1"/>
    <x v="1"/>
  </r>
  <r>
    <d v="2017-08-25T00:00:00"/>
    <s v="ANTIOQUIA"/>
    <s v="Puerto Berrío"/>
    <n v="579"/>
    <n v="1039706195"/>
    <n v="3004312255"/>
    <n v="251"/>
    <x v="5"/>
    <s v="CARRERA"/>
    <n v="15"/>
    <m/>
    <m/>
    <m/>
    <m/>
    <n v="54"/>
    <m/>
    <m/>
    <m/>
    <m/>
    <m/>
    <n v="3196765934"/>
    <s v="GAVIRIA"/>
    <s v="GAVIRIA"/>
    <s v="OTILIA"/>
    <s v="DE JESUS"/>
    <s v="Cédula"/>
    <n v="21932918"/>
    <s v="F"/>
    <n v="54"/>
    <s v="SI"/>
    <m/>
    <m/>
    <m/>
    <m/>
    <m/>
    <m/>
    <s v="NO"/>
    <m/>
    <s v="NO"/>
    <n v="1"/>
    <m/>
    <m/>
    <s v="PROPIA, TOTALMENTE PAGADA"/>
    <m/>
    <s v="CERTIFICADO DE COMPRAVENTA"/>
    <m/>
    <m/>
    <m/>
    <m/>
    <m/>
    <s v="SI"/>
    <n v="8677"/>
    <s v="SI"/>
    <n v="5784"/>
    <s v="SI"/>
    <n v="8408"/>
    <s v="INODORO CONECTADO A ALCANTARILLADO"/>
    <s v="MADERA BURDA, TABLA, TABLÓN"/>
    <s v="TEJA DE BARRO, ZINC, ETERNIT (ASBESTO)"/>
    <s v="CEMENTO, GRAVILLA"/>
    <s v="SI"/>
    <s v="SI"/>
    <s v="SI"/>
    <s v="SI"/>
    <s v="SI"/>
    <s v="SI"/>
    <s v="SI"/>
    <s v="SI"/>
    <s v="SI"/>
    <s v="SI"/>
    <s v="NO"/>
    <s v="SI"/>
    <s v="SI"/>
    <s v="SI"/>
    <s v="SI"/>
    <s v="NO"/>
    <s v="SI"/>
    <s v="SI"/>
    <s v="INODORO CON TANQUE"/>
    <s v="NO CUENTA CON LAVAMANOS. "/>
    <m/>
    <m/>
    <m/>
    <m/>
    <s v="NORMAL - BUENA"/>
    <s v="TIENE AGUA LAS 24 HORAS"/>
    <s v="SI"/>
    <s v="NO"/>
    <s v="NO"/>
    <s v="PVC"/>
    <s v="SI"/>
    <s v="SI"/>
    <s v="NO"/>
    <s v="SI"/>
    <s v="SI"/>
    <s v="OBRA BLANCA"/>
    <s v="TAHAMICARRERA1554"/>
    <s v="OK"/>
    <s v="SI"/>
    <n v="1"/>
    <s v=""/>
    <s v=""/>
    <s v=""/>
    <s v=""/>
    <n v="6"/>
    <s v=""/>
    <s v=""/>
    <s v=""/>
    <s v=""/>
    <s v=""/>
    <n v="1"/>
    <n v="519253.91348400002"/>
    <n v="519253.91348400002"/>
    <s v=""/>
    <s v=""/>
    <n v="0"/>
    <s v=""/>
    <n v="0"/>
    <s v="NO"/>
    <n v="0"/>
    <x v="24"/>
    <x v="1"/>
  </r>
  <r>
    <d v="2017-08-25T00:00:00"/>
    <s v="ANTIOQUIA"/>
    <s v="Puerto Berrío"/>
    <n v="579"/>
    <n v="1007435096"/>
    <n v="3005949869"/>
    <n v="252"/>
    <x v="2"/>
    <s v="CARRERA"/>
    <n v="15"/>
    <m/>
    <m/>
    <m/>
    <m/>
    <n v="52"/>
    <s v="B"/>
    <m/>
    <n v="220548690104"/>
    <m/>
    <m/>
    <n v="3128248133"/>
    <s v="OTALVARO"/>
    <s v="DUQUE"/>
    <s v="MYRIAM"/>
    <s v="ESTELLA"/>
    <s v="Cédula"/>
    <n v="43657636"/>
    <s v="F"/>
    <n v="36"/>
    <s v="NO"/>
    <s v="METAUTE"/>
    <m/>
    <s v="CARLOS"/>
    <s v="ALBERTO"/>
    <s v="Cédula"/>
    <n v="71190406"/>
    <s v="NO"/>
    <m/>
    <s v="NO"/>
    <n v="4"/>
    <n v="3"/>
    <n v="1"/>
    <s v="PROPIA, TOTALMENTE PAGADA"/>
    <m/>
    <s v="OTRO"/>
    <m/>
    <m/>
    <m/>
    <m/>
    <m/>
    <s v="SI"/>
    <n v="25113"/>
    <s v="SI"/>
    <n v="18478"/>
    <s v="SI"/>
    <n v="8366"/>
    <s v="INODORO CONECTADO A ALCANTARILLADO"/>
    <s v="BLOQUE, LADRILLO, PIEDRA"/>
    <s v="TEJA DE BARRO, ZINC, ETERNIT (ASBESTO)"/>
    <s v="BALDOSA, VINILO, TABLETA O LADRILLO"/>
    <s v="SI"/>
    <s v="NO"/>
    <s v="SI"/>
    <s v="SI"/>
    <s v="SI"/>
    <s v="SI"/>
    <s v="SI"/>
    <s v="SI"/>
    <s v="SI"/>
    <s v="SI"/>
    <s v="SI"/>
    <s v="SI"/>
    <s v="SI"/>
    <s v="SI"/>
    <s v="SI"/>
    <s v="SI"/>
    <s v="SI"/>
    <s v="SI"/>
    <s v="INODORO CON TANQUE"/>
    <s v="PAGA CATASTRO. CUENTA CON TODO."/>
    <m/>
    <m/>
    <m/>
    <m/>
    <s v="NORMAL - BUENA"/>
    <s v="TIENE AGUA LAS 24 HORAS"/>
    <s v="SI"/>
    <s v="NO"/>
    <s v="NO"/>
    <s v="PVC"/>
    <s v="SI"/>
    <s v="SI"/>
    <s v="SI"/>
    <s v="SI"/>
    <s v="SI"/>
    <s v="OBRA BLANCA"/>
    <s v="NUEVO MILENIOCARRERA1552B220548690104"/>
    <s v="OK"/>
    <s v="SI"/>
    <s v=""/>
    <s v=""/>
    <s v=""/>
    <s v=""/>
    <s v=""/>
    <s v=" "/>
    <s v=""/>
    <s v=""/>
    <s v=""/>
    <s v=""/>
    <s v=""/>
    <n v="0"/>
    <n v="0"/>
    <n v="0"/>
    <s v=""/>
    <s v=""/>
    <s v=""/>
    <s v=""/>
    <n v="0"/>
    <s v="NO"/>
    <n v="0"/>
    <x v="0"/>
    <x v="0"/>
  </r>
  <r>
    <d v="2017-08-25T00:00:00"/>
    <s v="ANTIOQUIA"/>
    <s v="Puerto Berrío"/>
    <n v="579"/>
    <n v="1007435096"/>
    <n v="3005949869"/>
    <n v="253"/>
    <x v="2"/>
    <s v="PEATONAL"/>
    <m/>
    <m/>
    <m/>
    <m/>
    <m/>
    <m/>
    <m/>
    <m/>
    <n v="22058316002"/>
    <m/>
    <m/>
    <n v="3235226538"/>
    <s v="CASTRILLON"/>
    <s v="URIBE"/>
    <s v="LUZ"/>
    <s v="ESTELLA"/>
    <s v="Cédula"/>
    <n v="32210408"/>
    <s v="F"/>
    <n v="44"/>
    <s v="SI"/>
    <m/>
    <m/>
    <m/>
    <m/>
    <m/>
    <m/>
    <s v="SI"/>
    <n v="1684332"/>
    <s v="NO"/>
    <n v="4"/>
    <n v="1"/>
    <m/>
    <s v="PROPIA, TOTALMENTE PAGADA"/>
    <m/>
    <s v="CERTIFICADO DE COMPRAVENTA"/>
    <m/>
    <m/>
    <m/>
    <m/>
    <m/>
    <s v="SI"/>
    <n v="12378"/>
    <s v="SI"/>
    <n v="8660"/>
    <s v="SI"/>
    <n v="8406"/>
    <s v="INODORO CONECTADO A ALCANTARILLADO"/>
    <s v="BLOQUE, LADRILLO, PIEDRA"/>
    <s v="TEJA DE BARRO, ZINC, ETERNIT (ASBESTO)"/>
    <s v="CEMENTO, GRAVILLA"/>
    <s v="SI"/>
    <s v="SI"/>
    <s v="SI"/>
    <s v="SI"/>
    <s v="SI"/>
    <s v="SI"/>
    <s v="SI"/>
    <s v="SI"/>
    <s v="NO"/>
    <s v="NO"/>
    <s v="NO"/>
    <s v="SI"/>
    <s v="SI"/>
    <s v="NO"/>
    <s v="NO"/>
    <s v="NO"/>
    <s v="SI"/>
    <s v="SI"/>
    <s v="INODORO SIN TANQUE"/>
    <s v="NO CUENTA CON LAVAPLATOS,LAVAMANOS,LAVADERO. EL BAÑO NO TIENE TANQUE."/>
    <m/>
    <m/>
    <m/>
    <m/>
    <s v="NORMAL - BUENA"/>
    <s v="TIENE AGUA LAS 24 HORAS"/>
    <s v="SI"/>
    <s v="NO"/>
    <s v="NO"/>
    <s v="PVC"/>
    <s v="NO"/>
    <s v="NO"/>
    <s v="NO"/>
    <s v="SI"/>
    <s v="SI"/>
    <s v="OBRA GRIS"/>
    <s v="NUEVO MILENIOPEATONAL22058316002"/>
    <s v="OK"/>
    <s v="SI"/>
    <n v="1"/>
    <s v=""/>
    <n v="3"/>
    <n v="4"/>
    <s v=""/>
    <n v="6"/>
    <n v="7"/>
    <s v=""/>
    <n v="9"/>
    <s v=""/>
    <s v=""/>
    <n v="3"/>
    <n v="3906640.9971539997"/>
    <n v="3906640.9971539997"/>
    <s v=""/>
    <s v=""/>
    <n v="0"/>
    <s v=""/>
    <n v="0"/>
    <s v="NO"/>
    <n v="0"/>
    <x v="18"/>
    <x v="1"/>
  </r>
  <r>
    <d v="2017-08-25T00:00:00"/>
    <s v="ANTIOQUIA"/>
    <s v="Puerto Berrío"/>
    <n v="579"/>
    <n v="1007435096"/>
    <n v="3005949869"/>
    <n v="254"/>
    <x v="2"/>
    <s v="PEATONAL"/>
    <m/>
    <m/>
    <m/>
    <m/>
    <m/>
    <m/>
    <m/>
    <m/>
    <n v="220583140076"/>
    <m/>
    <m/>
    <m/>
    <s v="RUA"/>
    <s v="GOMEZ"/>
    <s v="CARME"/>
    <s v="ROSA"/>
    <s v="Cédula"/>
    <n v="21933776"/>
    <s v="F"/>
    <n v="52"/>
    <s v="NO"/>
    <s v="ROJAS"/>
    <m/>
    <s v="LUIS"/>
    <s v="ALFONSO"/>
    <s v="Cédula"/>
    <n v="71084640"/>
    <s v="NO"/>
    <m/>
    <s v="NO"/>
    <n v="2"/>
    <m/>
    <m/>
    <s v="PROPIA, TOTALMENTE PAGADA"/>
    <m/>
    <s v="CERTIFICADO DE COMPRAVENTA"/>
    <m/>
    <m/>
    <m/>
    <m/>
    <m/>
    <s v="SI"/>
    <n v="13405"/>
    <s v="SI"/>
    <n v="9225"/>
    <s v="SI"/>
    <n v="8366"/>
    <s v="INODORO CONECTADO A ALCANTARILLADO"/>
    <s v="BLOQUE, LADRILLO, PIEDRA"/>
    <s v="TEJA DE BARRO, ZINC, ETERNIT (ASBESTO)"/>
    <s v="CEMENTO, GRAVILLA"/>
    <s v="SI"/>
    <s v="NO"/>
    <s v="SI"/>
    <s v="SI"/>
    <s v="SI"/>
    <s v="SI"/>
    <s v="SI"/>
    <s v="SI"/>
    <s v="SI"/>
    <s v="SI"/>
    <s v="SI"/>
    <s v="SI"/>
    <s v="SI"/>
    <s v="SI"/>
    <s v="SI"/>
    <s v="SI"/>
    <s v="SI"/>
    <s v="SI"/>
    <s v="INODORO CON TANQUE"/>
    <s v="CUENTA CON TODO. NO TIENE CELULAR"/>
    <m/>
    <m/>
    <m/>
    <m/>
    <s v="NORMAL - BUENA"/>
    <s v="TIENE AGUA LAS 24 HORAS"/>
    <s v="SI"/>
    <s v="NO"/>
    <s v="NO"/>
    <s v="PVC"/>
    <s v="SI"/>
    <s v="SI"/>
    <s v="SI"/>
    <s v="SI"/>
    <s v="SI"/>
    <s v="OBRA BLANCA"/>
    <s v="NUEVO MILENIOPEATONAL220583140076"/>
    <s v="OK"/>
    <s v="SI"/>
    <s v=""/>
    <s v=""/>
    <s v=""/>
    <s v=""/>
    <s v=""/>
    <s v=" "/>
    <s v=""/>
    <s v=""/>
    <s v=""/>
    <s v=""/>
    <s v=""/>
    <n v="0"/>
    <n v="0"/>
    <n v="0"/>
    <s v=""/>
    <s v=""/>
    <s v=""/>
    <s v=""/>
    <n v="0"/>
    <s v="NO"/>
    <n v="0"/>
    <x v="0"/>
    <x v="0"/>
  </r>
  <r>
    <d v="2017-08-25T00:00:00"/>
    <s v="ANTIOQUIA"/>
    <s v="Puerto Berrío"/>
    <n v="579"/>
    <n v="1007435096"/>
    <n v="3005949869"/>
    <n v="255"/>
    <x v="4"/>
    <s v="PEATONAL"/>
    <m/>
    <m/>
    <m/>
    <m/>
    <m/>
    <m/>
    <m/>
    <m/>
    <n v="22045854000"/>
    <m/>
    <m/>
    <n v="3113036169"/>
    <s v="CASTRO"/>
    <s v="PEREZ"/>
    <s v="KATALINA"/>
    <m/>
    <s v="Cédula"/>
    <n v="43655607"/>
    <s v="F"/>
    <n v="35"/>
    <s v="SI"/>
    <m/>
    <m/>
    <m/>
    <m/>
    <m/>
    <m/>
    <s v="NO"/>
    <m/>
    <s v="NO"/>
    <n v="2"/>
    <n v="1"/>
    <m/>
    <s v="PROPIA, TOTALMENTE PAGADA"/>
    <m/>
    <s v="CERTIFICADO DE COMPRAVENTA"/>
    <m/>
    <m/>
    <m/>
    <m/>
    <m/>
    <s v="SI"/>
    <n v="10055"/>
    <s v="SI"/>
    <m/>
    <s v="SI"/>
    <n v="8800"/>
    <s v="INODORO CONECTADO A ALCANTARILLADO"/>
    <s v="BLOQUE, LADRILLO, PIEDRA"/>
    <s v="MATERIAL PREFABRICADO"/>
    <s v="CEMENTO, GRAVILLA"/>
    <s v="SI"/>
    <s v="NO"/>
    <s v="SI"/>
    <s v="SI"/>
    <s v="SI"/>
    <s v="SI"/>
    <s v="SI"/>
    <s v="SI"/>
    <s v="SI"/>
    <s v="SI"/>
    <s v="SI"/>
    <s v="SI"/>
    <s v="SI"/>
    <s v="SI"/>
    <s v="SI"/>
    <s v="SI"/>
    <s v="SI"/>
    <s v="SI"/>
    <s v="INODORO CON TANQUE"/>
    <s v="NO PAGA ALCANTARILLADO. CUENTA CON TODO."/>
    <m/>
    <m/>
    <m/>
    <m/>
    <s v="NORMAL - BUENA"/>
    <s v="TIENE AGUA LAS 24 HORAS"/>
    <s v="NO"/>
    <s v="NO"/>
    <s v="NO"/>
    <s v="PVC"/>
    <s v="SI"/>
    <s v="SI"/>
    <s v="SI"/>
    <s v="SI"/>
    <s v="SI"/>
    <s v="OBRA BLANCA"/>
    <s v="PATIO BONITOPEATONAL22045854000"/>
    <s v="OK"/>
    <s v="SI"/>
    <s v=""/>
    <s v=""/>
    <s v=""/>
    <s v=""/>
    <s v=""/>
    <s v=" "/>
    <s v=""/>
    <s v=""/>
    <s v=""/>
    <s v=""/>
    <s v=""/>
    <n v="0"/>
    <n v="0"/>
    <n v="0"/>
    <s v=""/>
    <s v=""/>
    <s v=""/>
    <s v=""/>
    <n v="0"/>
    <s v="NO"/>
    <n v="0"/>
    <x v="0"/>
    <x v="0"/>
  </r>
  <r>
    <d v="2017-08-25T00:00:00"/>
    <s v="ANTIOQUIA"/>
    <s v="Puerto Berrío"/>
    <n v="579"/>
    <n v="1007435096"/>
    <n v="3005949869"/>
    <n v="256"/>
    <x v="2"/>
    <s v="PEATONAL"/>
    <m/>
    <m/>
    <m/>
    <m/>
    <m/>
    <m/>
    <m/>
    <m/>
    <n v="22054860030"/>
    <m/>
    <m/>
    <m/>
    <s v="MUNOZ"/>
    <m/>
    <s v="FLOR"/>
    <s v="MARIA"/>
    <s v="Cédula"/>
    <n v="43477294"/>
    <s v="F"/>
    <n v="44"/>
    <s v="NO"/>
    <s v="CATAÑO"/>
    <m/>
    <s v="LUIS"/>
    <s v="ENRIQUE"/>
    <s v="Cédula"/>
    <n v="15538857"/>
    <s v="NO"/>
    <m/>
    <s v="SI"/>
    <n v="4"/>
    <n v="1"/>
    <m/>
    <s v="EN ARRIENDO O SUBARRIENDO"/>
    <m/>
    <m/>
    <m/>
    <s v="DE PALABRA"/>
    <n v="5"/>
    <m/>
    <n v="140000"/>
    <s v="SI"/>
    <n v="11604"/>
    <s v="SI"/>
    <n v="8067"/>
    <s v="SI"/>
    <n v="8366"/>
    <s v="INODORO CONECTADO A ALCANTARILLADO"/>
    <s v="BLOQUE, LADRILLO, PIEDRA"/>
    <s v="TEJA DE BARRO, ZINC, ETERNIT (ASBESTO)"/>
    <s v="CEMENTO, GRAVILLA"/>
    <s v="NO"/>
    <s v="NO"/>
    <s v="SI"/>
    <s v="SI"/>
    <s v="SI"/>
    <s v="SI"/>
    <s v="SI"/>
    <s v="SI"/>
    <s v="SI"/>
    <s v="SI"/>
    <s v="NO"/>
    <s v="SI"/>
    <s v="SI"/>
    <s v="SI"/>
    <s v="SI"/>
    <s v="NO"/>
    <s v="SI"/>
    <s v="SI"/>
    <s v="INODORO CON TANQUE"/>
    <s v="NO CUENTA CON LAVAMANOS. NO TIENE CELULAR."/>
    <m/>
    <m/>
    <m/>
    <m/>
    <s v="NORMAL - BUENA"/>
    <s v="TIENE AGUA LAS 24 HORAS"/>
    <s v="SI"/>
    <s v="NO"/>
    <s v="NO"/>
    <s v="PVC"/>
    <s v="SI"/>
    <s v="SI"/>
    <s v="NO"/>
    <s v="SI"/>
    <s v="SI"/>
    <s v="OBRA GRIS"/>
    <s v="NUEVO MILENIOPEATONAL22054860030"/>
    <s v="OK"/>
    <s v="SI"/>
    <n v="1"/>
    <s v=""/>
    <s v=""/>
    <s v=""/>
    <s v=""/>
    <n v="6"/>
    <s v=""/>
    <s v=""/>
    <n v="9"/>
    <s v=""/>
    <s v=""/>
    <n v="1"/>
    <n v="2521462.954806"/>
    <n v="2521462.954806"/>
    <s v=""/>
    <s v=""/>
    <n v="0"/>
    <s v=""/>
    <n v="0"/>
    <s v="NO"/>
    <n v="0"/>
    <x v="8"/>
    <x v="1"/>
  </r>
  <r>
    <d v="2017-08-25T00:00:00"/>
    <s v="ANTIOQUIA"/>
    <s v="Puerto Berrío"/>
    <n v="579"/>
    <n v="1007435096"/>
    <n v="3005949369"/>
    <n v="257"/>
    <x v="1"/>
    <s v="PEATONAL"/>
    <m/>
    <m/>
    <m/>
    <m/>
    <m/>
    <m/>
    <m/>
    <m/>
    <n v="2245910000"/>
    <m/>
    <m/>
    <n v="3217533571"/>
    <s v="OSPINA"/>
    <s v="ESCOBAR"/>
    <s v="BEATRIZ"/>
    <s v="ELENA "/>
    <s v="Cédula"/>
    <n v="43657165"/>
    <s v="F"/>
    <n v="23"/>
    <s v="SI"/>
    <m/>
    <m/>
    <m/>
    <m/>
    <m/>
    <m/>
    <s v="NO"/>
    <m/>
    <s v="NO"/>
    <n v="5"/>
    <n v="2"/>
    <m/>
    <s v="PROPIA, TOTALMENTE PAGADA"/>
    <m/>
    <s v="ESCRITURA PÚBLICA"/>
    <m/>
    <m/>
    <m/>
    <m/>
    <m/>
    <s v="SI"/>
    <n v="40759"/>
    <s v="SI"/>
    <n v="30533"/>
    <s v="SI"/>
    <n v="8366"/>
    <s v="INODORO CONECTADO A ALCANTARILLADO"/>
    <s v="MATERIAL PREFABRICADO"/>
    <s v="CEMENTO O CONCRETO"/>
    <s v="CEMENTO, GRAVILLA"/>
    <s v="SI"/>
    <s v="SI"/>
    <s v="SI"/>
    <s v="SI"/>
    <s v="SI"/>
    <s v="SI"/>
    <s v="SI"/>
    <s v="SI"/>
    <s v="SI"/>
    <s v="SI"/>
    <s v="SI"/>
    <s v="SI"/>
    <s v="SI"/>
    <s v="SI"/>
    <s v="SI"/>
    <s v="SI"/>
    <s v="SI"/>
    <s v="SI"/>
    <s v="INODORO CON TANQUE"/>
    <s v="CUENTA CON TODO."/>
    <m/>
    <m/>
    <m/>
    <m/>
    <s v="NORMAL - BUENA"/>
    <s v="TIENE AGUA LAS 24 HORAS"/>
    <s v="SI"/>
    <s v="NO"/>
    <s v="NO"/>
    <s v="PVC"/>
    <s v="SI"/>
    <s v="SI"/>
    <s v="SI"/>
    <s v="SI"/>
    <s v="SI"/>
    <s v="OBRA BLANCA"/>
    <s v="SAN MARTIN PEATONAL2245910000"/>
    <s v="OK"/>
    <s v="SI"/>
    <s v=""/>
    <s v=""/>
    <s v=""/>
    <s v=""/>
    <s v=""/>
    <s v=" "/>
    <s v=""/>
    <s v=""/>
    <s v=""/>
    <s v=""/>
    <s v=""/>
    <n v="0"/>
    <n v="0"/>
    <n v="0"/>
    <s v=""/>
    <s v=""/>
    <s v=""/>
    <s v=""/>
    <n v="0"/>
    <s v="NO"/>
    <n v="0"/>
    <x v="0"/>
    <x v="0"/>
  </r>
  <r>
    <d v="2017-08-25T00:00:00"/>
    <s v="ANTIOQUIA"/>
    <s v="Puerto Berrío"/>
    <n v="579"/>
    <n v="1007435096"/>
    <n v="3005949869"/>
    <n v="258"/>
    <x v="1"/>
    <s v="PEATONAL"/>
    <m/>
    <m/>
    <m/>
    <m/>
    <m/>
    <m/>
    <m/>
    <m/>
    <n v="22045770000"/>
    <m/>
    <m/>
    <m/>
    <s v="CANO"/>
    <s v="GUISAO"/>
    <s v="ROSA"/>
    <s v="ANGELA"/>
    <s v="Cédula"/>
    <n v="21608259"/>
    <s v="F"/>
    <n v="82"/>
    <s v="SI"/>
    <m/>
    <m/>
    <m/>
    <m/>
    <m/>
    <m/>
    <s v="NO"/>
    <m/>
    <s v="NO"/>
    <n v="5"/>
    <m/>
    <n v="3"/>
    <s v="PROPIA, TOTALMENTE PAGADA"/>
    <m/>
    <s v="ESCRITURA PÚBLICA"/>
    <m/>
    <m/>
    <m/>
    <m/>
    <m/>
    <s v="SI"/>
    <n v="18104"/>
    <s v="SI"/>
    <n v="13102"/>
    <s v="SI"/>
    <n v="8130"/>
    <s v="INODORO CONECTADO A ALCANTARILLADO"/>
    <s v="MATERIAL PREFABRICADO"/>
    <s v="TEJA DE BARRO, ZINC, ETERNIT (ASBESTO)"/>
    <s v="TIERRA, ARENA"/>
    <s v="SI"/>
    <s v="SI"/>
    <s v="SI"/>
    <s v="SI"/>
    <s v="SI"/>
    <s v="SI"/>
    <s v="SI"/>
    <s v="SI"/>
    <s v="SI"/>
    <s v="NO"/>
    <s v="NO"/>
    <s v="SI"/>
    <s v="SI"/>
    <s v="SI"/>
    <s v="NO"/>
    <s v="NO"/>
    <s v="SI"/>
    <s v="SI"/>
    <s v="INODORO CON TANQUE"/>
    <s v="NO CUENTA CON LAVAPLATOS NI LAVAMANOS. NO TIENE CELULAR"/>
    <m/>
    <m/>
    <m/>
    <m/>
    <s v="NORMAL - BUENA"/>
    <s v="TIENE AGUA LAS 24 HORAS"/>
    <s v="SI"/>
    <s v="NO"/>
    <s v="NO"/>
    <s v="PVC"/>
    <s v="SI"/>
    <s v="NO"/>
    <s v="NO"/>
    <s v="SI"/>
    <s v="SI"/>
    <s v="OBRA GRIS"/>
    <s v="SAN MARTIN PEATONAL22045770000"/>
    <s v="OK"/>
    <s v="SI"/>
    <n v="1"/>
    <s v=""/>
    <s v=""/>
    <n v="4"/>
    <s v=""/>
    <n v="6"/>
    <s v=""/>
    <s v=""/>
    <n v="9"/>
    <s v=""/>
    <s v=""/>
    <n v="2"/>
    <n v="3154717.032714"/>
    <n v="3154717.032714"/>
    <s v=""/>
    <s v=""/>
    <n v="0"/>
    <s v=""/>
    <n v="0"/>
    <s v="NO"/>
    <n v="0"/>
    <x v="1"/>
    <x v="1"/>
  </r>
  <r>
    <d v="2017-08-25T00:00:00"/>
    <s v="ANTIOQUIA"/>
    <s v="Puerto Berrío"/>
    <n v="579"/>
    <n v="1039702581"/>
    <n v="3147047099"/>
    <n v="259"/>
    <x v="5"/>
    <s v="CARRERA"/>
    <n v="13"/>
    <s v="C"/>
    <m/>
    <m/>
    <m/>
    <n v="54"/>
    <m/>
    <m/>
    <n v="22056150000"/>
    <m/>
    <m/>
    <n v="3148525554"/>
    <s v="CIFUENTES"/>
    <s v="RIOS"/>
    <s v="RUBEN"/>
    <s v="DARIO"/>
    <s v="Cédula"/>
    <n v="70601436"/>
    <s v="M"/>
    <n v="47"/>
    <s v="NO"/>
    <m/>
    <m/>
    <m/>
    <m/>
    <m/>
    <m/>
    <s v="NO"/>
    <m/>
    <s v="NO"/>
    <n v="1"/>
    <m/>
    <m/>
    <s v="PROPIA, TOTALMENTE PAGADA"/>
    <m/>
    <s v="CERTIFICADO DE COMPRAVENTA"/>
    <m/>
    <m/>
    <m/>
    <m/>
    <m/>
    <s v="SI"/>
    <n v="4825"/>
    <s v="SI"/>
    <m/>
    <s v="SI"/>
    <n v="8334"/>
    <s v="INODORO CONECTADO A ALCANTARILLADO"/>
    <s v="MADERA BURDA, TABLA, TABLÓN"/>
    <s v="TEJA DE BARRO, ZINC, ETERNIT (ASBESTO)"/>
    <s v="TIERRA, ARENA"/>
    <s v="NO"/>
    <s v="NO"/>
    <s v="SI"/>
    <s v="SI"/>
    <s v="SI"/>
    <s v="SI"/>
    <s v="SI"/>
    <s v="SI"/>
    <s v="SI"/>
    <s v="NO"/>
    <s v="NO"/>
    <s v="NO"/>
    <s v="SI"/>
    <s v="SI"/>
    <s v="NO"/>
    <s v="NO"/>
    <s v="NO"/>
    <s v="SI"/>
    <s v="INODORO CON TANQUE"/>
    <s v="NO CUENTA CON LAVAPLATOS,LAVAMAOS, LAVADERO. NO PAGA ALCANTARILLADO."/>
    <m/>
    <m/>
    <m/>
    <m/>
    <s v="NORMAL - BUENA"/>
    <s v="TIENE AGUA LAS 24 HORAS"/>
    <s v="SI"/>
    <s v="NO"/>
    <s v="NO"/>
    <s v="PVC"/>
    <s v="SI"/>
    <s v="NO"/>
    <s v="NO"/>
    <s v="NO"/>
    <s v="SI"/>
    <s v="OBRA GRIS"/>
    <s v="TAHAMICARRERA13C5422056150000"/>
    <s v="OK"/>
    <s v="SI"/>
    <n v="1"/>
    <s v=""/>
    <s v=""/>
    <n v="4"/>
    <n v="5"/>
    <n v="6"/>
    <n v="7"/>
    <s v=""/>
    <n v="9"/>
    <s v=""/>
    <s v=""/>
    <n v="3"/>
    <n v="4071098.9061179999"/>
    <n v="4071098.9061179999"/>
    <s v=""/>
    <s v=""/>
    <n v="0"/>
    <s v=""/>
    <n v="0"/>
    <s v="NO"/>
    <n v="0"/>
    <x v="13"/>
    <x v="1"/>
  </r>
  <r>
    <d v="2017-08-25T00:00:00"/>
    <s v="ANTIOQUIA"/>
    <s v="Puerto Berrío"/>
    <n v="579"/>
    <n v="71184422"/>
    <n v="3147348837"/>
    <n v="260"/>
    <x v="5"/>
    <s v="CALLE"/>
    <n v="55"/>
    <m/>
    <m/>
    <m/>
    <m/>
    <n v="98"/>
    <m/>
    <m/>
    <m/>
    <m/>
    <m/>
    <n v="3216109151"/>
    <s v="BETANCUR"/>
    <s v="CANO"/>
    <s v="ARACELY"/>
    <m/>
    <s v="Cédula"/>
    <n v="21930534"/>
    <s v="F"/>
    <n v="57"/>
    <s v="SI"/>
    <m/>
    <m/>
    <m/>
    <m/>
    <m/>
    <m/>
    <s v="SI"/>
    <m/>
    <s v="NO"/>
    <n v="4"/>
    <n v="2"/>
    <m/>
    <s v="PROPIA, TOTALMENTE PAGADA"/>
    <m/>
    <s v="OTRO"/>
    <m/>
    <m/>
    <m/>
    <m/>
    <m/>
    <s v="SI"/>
    <n v="27709"/>
    <s v="SI"/>
    <m/>
    <s v="SI"/>
    <n v="8366"/>
    <s v="INODORO CONECTADO A ALCANTARILLADO"/>
    <s v="MADERA BURDA, TABLA, TABLÓN"/>
    <s v="TEJA DE BARRO, ZINC, ETERNIT (ASBESTO)"/>
    <s v="CEMENTO, GRAVILLA"/>
    <s v="SI"/>
    <s v="SI"/>
    <s v="SI"/>
    <s v="SI"/>
    <s v="SI"/>
    <s v="NO"/>
    <s v="SI"/>
    <s v="SI"/>
    <s v="NO"/>
    <s v="SI"/>
    <s v="NO"/>
    <s v="SI"/>
    <s v="SI"/>
    <s v="NO"/>
    <s v="SI"/>
    <s v="NO"/>
    <s v="SI"/>
    <s v="SI"/>
    <s v="TAZA CAMPESINA"/>
    <s v="NO CUENTA CON INODORO,NI LAVAMANOS. PAGA CATASTRO. NO LE COBRAN ALCANTARILLADO. NO PRESENTA NUMERO DE FOLIO. EL BAÑO NO TIENE PUERTA."/>
    <m/>
    <m/>
    <m/>
    <m/>
    <s v="NORMAL - BUENA"/>
    <s v="TIENE AGUA LAS 24 HORAS"/>
    <s v="NO"/>
    <s v="NO"/>
    <s v="NO"/>
    <s v="PVC"/>
    <s v="NO"/>
    <s v="SI"/>
    <s v="NO"/>
    <s v="SI"/>
    <s v="SI"/>
    <s v="OBRA GRIS"/>
    <s v="TAHAMICALLE5598"/>
    <s v="OK"/>
    <s v="SI"/>
    <n v="1"/>
    <s v=""/>
    <n v="3"/>
    <s v=""/>
    <s v=""/>
    <n v="6"/>
    <s v=""/>
    <s v=""/>
    <n v="9"/>
    <s v=""/>
    <s v=""/>
    <n v="2"/>
    <n v="2904857.0103779999"/>
    <n v="2904857.0103779999"/>
    <s v=""/>
    <s v=""/>
    <n v="0"/>
    <n v="20"/>
    <n v="487557.07988400001"/>
    <s v="SI"/>
    <n v="487557.07988400001"/>
    <x v="35"/>
    <x v="1"/>
  </r>
  <r>
    <d v="2017-08-25T00:00:00"/>
    <s v="ANTIOQUIA"/>
    <s v="Puerto Berrío"/>
    <n v="579"/>
    <n v="71184422"/>
    <n v="3147348877"/>
    <n v="261"/>
    <x v="2"/>
    <s v="PEATONAL"/>
    <m/>
    <m/>
    <m/>
    <m/>
    <m/>
    <m/>
    <m/>
    <m/>
    <n v="54869"/>
    <m/>
    <m/>
    <n v="3136386453"/>
    <s v="RUA"/>
    <s v="SANTAMARIA"/>
    <s v="NELLY"/>
    <m/>
    <s v="Cédula"/>
    <n v="43649998"/>
    <s v="F"/>
    <n v="50"/>
    <s v="SI"/>
    <m/>
    <m/>
    <m/>
    <m/>
    <m/>
    <m/>
    <s v="NO"/>
    <m/>
    <s v="NO"/>
    <n v="1"/>
    <m/>
    <m/>
    <s v="PROPIA, TOTALMENTE PAGADA"/>
    <m/>
    <s v="CERTIFICADO DE COMPRAVENTA"/>
    <m/>
    <m/>
    <m/>
    <m/>
    <m/>
    <s v="SI"/>
    <n v="12297"/>
    <s v="SI"/>
    <n v="8606"/>
    <s v="SI"/>
    <n v="8314"/>
    <s v="INODORO CONECTADO A ALCANTARILLADO"/>
    <s v="BLOQUE, LADRILLO, PIEDRA"/>
    <s v="TEJA DE BARRO, ZINC, ETERNIT (ASBESTO)"/>
    <s v="CEMENTO, GRAVILLA"/>
    <s v="SI"/>
    <s v="SI"/>
    <s v="NO"/>
    <s v="NO"/>
    <s v="SI"/>
    <s v="SI"/>
    <s v="SI"/>
    <s v="SI"/>
    <s v="SI"/>
    <s v="SI"/>
    <s v="SI"/>
    <s v="SI"/>
    <s v="SI"/>
    <s v="SI"/>
    <s v="SI"/>
    <s v="SI"/>
    <s v="SI"/>
    <s v="SI"/>
    <s v="INODORO CON TANQUE"/>
    <s v="BAÑO NO TIENE PUERTA."/>
    <m/>
    <m/>
    <m/>
    <m/>
    <s v="NORMAL - BUENA"/>
    <s v="TIENE AGUA LAS 24 HORAS"/>
    <s v="NO"/>
    <s v="NO"/>
    <s v="NO"/>
    <s v="PVC"/>
    <s v="SI"/>
    <s v="SI"/>
    <s v="SI"/>
    <s v="SI"/>
    <s v="SI"/>
    <s v="OBRA NEGRA"/>
    <s v="NUEVO MILENIOPEATONAL54869"/>
    <s v="¿REPETIDA?"/>
    <s v="SI"/>
    <s v=""/>
    <s v=""/>
    <s v=""/>
    <s v=""/>
    <s v=""/>
    <s v=" "/>
    <s v=""/>
    <s v=""/>
    <s v=""/>
    <s v=""/>
    <s v=""/>
    <n v="0"/>
    <n v="0"/>
    <n v="0"/>
    <s v=""/>
    <s v=""/>
    <s v=""/>
    <s v=""/>
    <n v="0"/>
    <s v="NO"/>
    <n v="0"/>
    <x v="0"/>
    <x v="0"/>
  </r>
  <r>
    <d v="2017-08-25T00:00:00"/>
    <s v="ANTIOQUIA"/>
    <s v="Puerto Berrío"/>
    <n v="579"/>
    <n v="10397022581"/>
    <n v="3117047099"/>
    <n v="262"/>
    <x v="0"/>
    <s v="PEATONAL"/>
    <m/>
    <m/>
    <m/>
    <m/>
    <m/>
    <m/>
    <m/>
    <m/>
    <n v="22058770000"/>
    <m/>
    <m/>
    <n v="3148782930"/>
    <s v="CUADRADO"/>
    <s v="VARGAS"/>
    <s v="DANEDIS"/>
    <s v="MISLETH"/>
    <s v="Cédula"/>
    <n v="43654583"/>
    <s v="F"/>
    <n v="37"/>
    <s v="SI"/>
    <m/>
    <m/>
    <m/>
    <m/>
    <m/>
    <m/>
    <s v="NO"/>
    <m/>
    <s v="NO"/>
    <n v="2"/>
    <n v="1"/>
    <m/>
    <s v="PROPIA, TOTALMENTE PAGADA"/>
    <m/>
    <s v="OTRO"/>
    <m/>
    <m/>
    <m/>
    <m/>
    <m/>
    <s v="SI"/>
    <n v="7819"/>
    <s v="SI"/>
    <m/>
    <s v="SI"/>
    <n v="16219"/>
    <s v="INODORO CONECTADO A ALCANTARILLADO"/>
    <s v="MADERA PULIDA"/>
    <s v="TEJA DE BARRO, ZINC, ETERNIT (ASBESTO)"/>
    <s v="CEMENTO, GRAVILLA"/>
    <s v="NO"/>
    <s v="SI"/>
    <s v="SI"/>
    <s v="NO"/>
    <s v="NO"/>
    <s v="SI"/>
    <s v="SI"/>
    <s v="SI"/>
    <s v="SI"/>
    <s v="NO"/>
    <s v="NO"/>
    <s v="NO"/>
    <s v="NO"/>
    <s v="SI"/>
    <s v="NO"/>
    <s v="NO"/>
    <s v="NO"/>
    <s v="NO"/>
    <s v="INODORO CON TANQUE"/>
    <s v="NO PAGA ALCANTARILLAO. NO TIENE LAVAPLATOS, LAVAMANOS,LAVADERO,DUCHA.PAGA CATASTRO."/>
    <m/>
    <m/>
    <m/>
    <m/>
    <s v="NORMAL - BUENA"/>
    <s v="TIENE AGUA LAS 24 HORAS"/>
    <s v="SI"/>
    <s v="NO"/>
    <s v="NO"/>
    <s v="PVC"/>
    <s v="SI"/>
    <s v="NO"/>
    <s v="NO"/>
    <s v="NO"/>
    <s v="NO"/>
    <s v="OTROS"/>
    <s v="OASIS PEATONAL22058770000"/>
    <s v="OK"/>
    <s v="SI"/>
    <n v="1"/>
    <n v="2"/>
    <s v=""/>
    <n v="4"/>
    <n v="5"/>
    <n v="6"/>
    <n v="7"/>
    <n v="8"/>
    <s v=""/>
    <s v=""/>
    <s v=""/>
    <n v="4"/>
    <n v="6747831.8587800004"/>
    <n v="6099266.2918499997"/>
    <s v=""/>
    <n v="18"/>
    <n v="19"/>
    <s v=""/>
    <n v="1524791.47266"/>
    <s v="SI"/>
    <n v="1374366.7709999999"/>
    <x v="58"/>
    <x v="1"/>
  </r>
  <r>
    <d v="2017-08-25T00:00:00"/>
    <s v="ANTIOQUIA"/>
    <s v="Puerto Berrío"/>
    <n v="579"/>
    <n v="71184422"/>
    <n v="3147348837"/>
    <n v="263"/>
    <x v="5"/>
    <s v="PEATONAL"/>
    <m/>
    <m/>
    <m/>
    <m/>
    <m/>
    <m/>
    <m/>
    <m/>
    <n v="56201"/>
    <m/>
    <m/>
    <m/>
    <s v="MURIEL"/>
    <s v="MOLINA"/>
    <s v="PEDRO"/>
    <s v="LUIS"/>
    <s v="Cédula"/>
    <n v="1039698789"/>
    <s v="M"/>
    <n v="23"/>
    <s v="NO"/>
    <m/>
    <m/>
    <m/>
    <m/>
    <m/>
    <m/>
    <s v="NO"/>
    <m/>
    <s v="NO"/>
    <n v="1"/>
    <m/>
    <m/>
    <s v="EN ARRIENDO O SUBARRIENDO"/>
    <m/>
    <m/>
    <m/>
    <s v="DE PALABRA"/>
    <m/>
    <m/>
    <n v="100000"/>
    <s v="SI"/>
    <m/>
    <s v="SI"/>
    <m/>
    <s v="SI"/>
    <m/>
    <s v="INODORO CONECTADO A ALCANTARILLADO"/>
    <s v="MADERA BURDA, TABLA, TABLÓN"/>
    <s v="TEJA DE BARRO, ZINC, ETERNIT (ASBESTO)"/>
    <s v="CEMENTO, GRAVILLA"/>
    <s v="NO"/>
    <s v="NO"/>
    <s v="SI"/>
    <s v="SI"/>
    <s v="SI"/>
    <s v="NO"/>
    <s v="SI"/>
    <s v="SI"/>
    <s v="NO"/>
    <s v="NO"/>
    <s v="NO"/>
    <s v="SI"/>
    <s v="SI"/>
    <s v="NO"/>
    <s v="NO"/>
    <s v="NO"/>
    <s v="SI"/>
    <s v="SI"/>
    <s v="TAZA CAMPESINA"/>
    <s v="NO CUENTA CON LAVAPLATOS, NI LAVAMANOS, NI INODORO. NO PRESENTA RECIBO DE AGUA."/>
    <m/>
    <m/>
    <m/>
    <m/>
    <s v="NORMAL - BUENA"/>
    <s v="TIENE AGUA LAS 24 HORAS"/>
    <s v="SI"/>
    <s v="NO"/>
    <s v="NO"/>
    <s v="PVC"/>
    <s v="NO"/>
    <s v="NO"/>
    <s v="NO"/>
    <s v="SI"/>
    <s v="SI"/>
    <s v="OBRA GRIS"/>
    <s v="TAHAMIPEATONAL56201"/>
    <s v="OK"/>
    <s v="SI"/>
    <n v="1"/>
    <s v=""/>
    <n v="3"/>
    <n v="4"/>
    <s v=""/>
    <n v="6"/>
    <n v="7"/>
    <s v=""/>
    <n v="9"/>
    <s v=""/>
    <s v=""/>
    <n v="3"/>
    <n v="3906640.9971539997"/>
    <n v="3906640.9971539997"/>
    <s v=""/>
    <s v=""/>
    <n v="0"/>
    <n v="20"/>
    <n v="487557.07988400001"/>
    <s v="SI"/>
    <n v="487557.07988400001"/>
    <x v="15"/>
    <x v="1"/>
  </r>
  <r>
    <d v="2017-08-25T00:00:00"/>
    <s v="ANTIOQUIA"/>
    <s v="Puerto Berrío"/>
    <n v="579"/>
    <n v="1039702581"/>
    <n v="3117047099"/>
    <n v="264"/>
    <x v="2"/>
    <s v="PEATONAL"/>
    <m/>
    <m/>
    <m/>
    <m/>
    <m/>
    <m/>
    <m/>
    <m/>
    <n v="220583160084"/>
    <m/>
    <m/>
    <m/>
    <s v="ABADIA"/>
    <m/>
    <s v="JUANA"/>
    <m/>
    <s v="Cédula"/>
    <n v="30078284"/>
    <s v="F"/>
    <n v="70"/>
    <s v="SI"/>
    <m/>
    <m/>
    <m/>
    <m/>
    <m/>
    <m/>
    <s v="NO"/>
    <m/>
    <s v="NO"/>
    <n v="1"/>
    <m/>
    <m/>
    <s v="PROPIA, TOTALMENTE PAGADA"/>
    <m/>
    <s v="ESCRITURA PÚBLICA"/>
    <m/>
    <m/>
    <m/>
    <m/>
    <m/>
    <s v="SI"/>
    <n v="7857"/>
    <s v="SI"/>
    <n v="5180"/>
    <s v="SI"/>
    <n v="8360"/>
    <s v="INODORO CONECTADO A ALCANTARILLADO"/>
    <s v="MADERA BURDA, TABLA, TABLÓN"/>
    <s v="TEJA DE BARRO, ZINC, ETERNIT (ASBESTO)"/>
    <s v="BALDOSA, VINILO, TABLETA O LADRILLO"/>
    <s v="NO"/>
    <s v="NO"/>
    <s v="SI"/>
    <s v="SI"/>
    <s v="SI"/>
    <s v="SI"/>
    <s v="SI"/>
    <s v="SI"/>
    <s v="SI"/>
    <s v="SI"/>
    <s v="NO"/>
    <s v="SI"/>
    <s v="SI"/>
    <s v="SI"/>
    <s v="SI"/>
    <s v="NO"/>
    <s v="SI"/>
    <s v="SI"/>
    <s v="INODORO CON TANQUE"/>
    <s v="NO CUENTA CON LAVAMANOS.NO TIENE CELULAR. "/>
    <m/>
    <m/>
    <m/>
    <m/>
    <s v="NORMAL - BUENA"/>
    <s v="TIENE AGUA LAS 24 HORAS"/>
    <s v="SI"/>
    <s v="NO"/>
    <s v="NO"/>
    <s v="PVC"/>
    <s v="SI"/>
    <s v="SI"/>
    <s v="NO"/>
    <s v="SI"/>
    <s v="SI"/>
    <s v="NO TIENE - NO APLICA"/>
    <s v="NUEVO MILENIOPEATONAL220583160084"/>
    <s v="OK"/>
    <s v="SI"/>
    <n v="1"/>
    <s v=""/>
    <s v=""/>
    <s v=""/>
    <s v=""/>
    <n v="6"/>
    <n v="7"/>
    <n v="8"/>
    <s v=""/>
    <s v=""/>
    <s v=""/>
    <n v="1"/>
    <n v="5372378.3493719995"/>
    <n v="5372378.3493719995"/>
    <s v=""/>
    <s v=""/>
    <n v="0"/>
    <s v=""/>
    <n v="0"/>
    <s v="NO"/>
    <n v="0"/>
    <x v="59"/>
    <x v="1"/>
  </r>
  <r>
    <d v="2017-08-25T00:00:00"/>
    <s v="ANTIOQUIA"/>
    <s v="Puerto Berrío"/>
    <n v="579"/>
    <n v="1039702581"/>
    <n v="3117047099"/>
    <n v="265"/>
    <x v="2"/>
    <s v="PEATONAL"/>
    <m/>
    <m/>
    <m/>
    <m/>
    <m/>
    <m/>
    <m/>
    <m/>
    <n v="22058100074"/>
    <m/>
    <m/>
    <n v="3216490983"/>
    <s v="SEPULVEDA"/>
    <m/>
    <s v="MARTA "/>
    <s v="CECILIA"/>
    <s v="Cédula"/>
    <n v="32276316"/>
    <s v="F"/>
    <n v="70"/>
    <s v="SI"/>
    <m/>
    <m/>
    <m/>
    <m/>
    <m/>
    <m/>
    <s v="NO"/>
    <m/>
    <s v="NO"/>
    <n v="6"/>
    <n v="2"/>
    <n v="2"/>
    <s v="PROPIA, TOTALMENTE PAGADA"/>
    <m/>
    <s v="OTRO"/>
    <m/>
    <m/>
    <m/>
    <m/>
    <m/>
    <s v="SI"/>
    <n v="69001"/>
    <s v="SI"/>
    <n v="51425"/>
    <s v="SI"/>
    <n v="16732"/>
    <s v="INODORO CONECTADO A ALCANTARILLADO"/>
    <s v="BLOQUE, LADRILLO, PIEDRA"/>
    <s v="TEJA DE BARRO, ZINC, ETERNIT (ASBESTO)"/>
    <s v="CEMENTO, GRAVILLA"/>
    <s v="SI"/>
    <s v="SI"/>
    <s v="SI"/>
    <s v="SI"/>
    <s v="SI"/>
    <s v="SI"/>
    <s v="SI"/>
    <s v="SI"/>
    <s v="NO"/>
    <s v="NO"/>
    <s v="NO"/>
    <s v="SI"/>
    <s v="SI"/>
    <s v="NO"/>
    <s v="NO"/>
    <s v="NO"/>
    <s v="SI"/>
    <s v="SI"/>
    <s v="INODORO SIN TANQUE"/>
    <s v="EL INODORO NO TIENE TANQUE. NO CUENTA CON INODORO, LAVAPLATOS, LAVAMANOS."/>
    <m/>
    <m/>
    <m/>
    <m/>
    <s v="NORMAL - BUENA"/>
    <s v="TIENE AGUA LAS 24 HORAS"/>
    <s v="SI"/>
    <s v="NO"/>
    <s v="NO"/>
    <s v="PVC"/>
    <s v="NO"/>
    <s v="NO APLICA"/>
    <s v="NO APLICA"/>
    <s v="SI"/>
    <s v="SI"/>
    <s v="OBRA NEGRA"/>
    <s v="NUEVO MILENIOPEATONAL22058100074"/>
    <s v="OK"/>
    <s v="SI"/>
    <n v="1"/>
    <s v=""/>
    <n v="3"/>
    <n v="4"/>
    <s v=""/>
    <n v="6"/>
    <n v="7"/>
    <s v=""/>
    <n v="9"/>
    <s v=""/>
    <s v=""/>
    <n v="3"/>
    <n v="3906640.9971539997"/>
    <n v="3906640.9971539997"/>
    <s v=""/>
    <s v=""/>
    <n v="0"/>
    <s v=""/>
    <n v="0"/>
    <s v="NO"/>
    <n v="0"/>
    <x v="18"/>
    <x v="1"/>
  </r>
  <r>
    <d v="2017-08-25T00:00:00"/>
    <s v="ANTIOQUIA"/>
    <s v="Puerto Berrío"/>
    <n v="579"/>
    <n v="1039702581"/>
    <n v="3117047099"/>
    <n v="266"/>
    <x v="1"/>
    <s v="PEATONAL"/>
    <m/>
    <m/>
    <m/>
    <m/>
    <m/>
    <m/>
    <m/>
    <m/>
    <n v="22040330000"/>
    <m/>
    <m/>
    <m/>
    <s v="ABAUNSA"/>
    <s v="PERPETI"/>
    <s v="SIRLEY"/>
    <m/>
    <s v="Cédula"/>
    <n v="43657702"/>
    <s v="F"/>
    <n v="33"/>
    <s v="SI"/>
    <m/>
    <m/>
    <m/>
    <m/>
    <m/>
    <m/>
    <s v="NO"/>
    <m/>
    <s v="NO"/>
    <n v="8"/>
    <n v="1"/>
    <n v="1"/>
    <s v="PROPIA, TOTALMENTE PAGADA"/>
    <m/>
    <s v="CERTIFICADO DE COMPRAVENTA"/>
    <m/>
    <m/>
    <m/>
    <m/>
    <m/>
    <s v="SI"/>
    <n v="33099"/>
    <s v="SI"/>
    <n v="24487"/>
    <s v="SI"/>
    <n v="9561"/>
    <s v="INODORO CONECTADO A ALCANTARILLADO"/>
    <s v="BAHAREQUE REVOCADO"/>
    <s v="TEJA DE BARRO, ZINC, ETERNIT (ASBESTO)"/>
    <s v="CEMENTO, GRAVILLA"/>
    <s v="NO"/>
    <s v="NO"/>
    <s v="SI"/>
    <s v="SI"/>
    <s v="SI"/>
    <s v="SI"/>
    <s v="SI"/>
    <s v="SI"/>
    <s v="SI"/>
    <s v="NO"/>
    <s v="SI"/>
    <s v="SI"/>
    <s v="SI"/>
    <s v="SI"/>
    <s v="NO"/>
    <s v="SI"/>
    <s v="SI"/>
    <s v="SI"/>
    <s v="INODORO CON TANQUE"/>
    <s v="NO CUENTA CON LAVAPLATOS. NO TIENE CELULAR."/>
    <m/>
    <m/>
    <m/>
    <m/>
    <s v="NORMAL - BUENA"/>
    <s v="TIENE AGUA LAS 24 HORAS"/>
    <s v="SI"/>
    <s v="SI"/>
    <s v="NO"/>
    <s v="PVC"/>
    <s v="SI"/>
    <s v="NO"/>
    <s v="SI"/>
    <s v="SI"/>
    <s v="SI"/>
    <s v="OBRA NEGRA"/>
    <s v="SAN MARTIN PEATONAL22040330000"/>
    <s v="OK"/>
    <s v="SI"/>
    <s v=""/>
    <s v=""/>
    <s v=""/>
    <n v="4"/>
    <s v=""/>
    <n v="6"/>
    <s v=""/>
    <s v=""/>
    <s v=""/>
    <s v=""/>
    <s v=""/>
    <n v="1"/>
    <n v="929498.52362399991"/>
    <n v="929498.52362399991"/>
    <s v=""/>
    <s v=""/>
    <n v="0"/>
    <s v=""/>
    <n v="0"/>
    <s v="NO"/>
    <n v="0"/>
    <x v="3"/>
    <x v="1"/>
  </r>
  <r>
    <d v="2017-08-25T00:00:00"/>
    <s v="ANTIOQUIA"/>
    <s v="Puerto Berrío"/>
    <n v="579"/>
    <n v="1039702581"/>
    <n v="3117047099"/>
    <n v="267"/>
    <x v="2"/>
    <s v="PEATONAL"/>
    <m/>
    <m/>
    <m/>
    <m/>
    <m/>
    <m/>
    <m/>
    <m/>
    <n v="220583160090"/>
    <m/>
    <m/>
    <n v="3213852263"/>
    <s v="BAENA"/>
    <s v="VANEGAS"/>
    <s v="ELIANA"/>
    <s v="MARCELA"/>
    <s v="Cédula"/>
    <n v="100714274"/>
    <s v="F"/>
    <n v="29"/>
    <s v="NO"/>
    <s v="GOMEZ"/>
    <m/>
    <s v="JUAN"/>
    <s v="DIEGO"/>
    <s v="Cédula"/>
    <n v="1007318530"/>
    <s v="NO"/>
    <m/>
    <s v="NO"/>
    <n v="2"/>
    <m/>
    <m/>
    <s v="PROPIA, TOTALMENTE PAGADA"/>
    <m/>
    <s v="ESCRITURA PÚBLICA"/>
    <m/>
    <m/>
    <m/>
    <m/>
    <m/>
    <s v="SI"/>
    <n v="21790"/>
    <s v="SI"/>
    <n v="15035"/>
    <s v="SI"/>
    <n v="16794"/>
    <s v="INODORO CONECTADO A ALCANTARILLADO"/>
    <s v="MADERA BURDA, TABLA, TABLÓN"/>
    <s v="TEJA DE BARRO, ZINC, ETERNIT (ASBESTO)"/>
    <s v="CEMENTO, GRAVILLA"/>
    <s v="NO"/>
    <s v="SI"/>
    <s v="SI"/>
    <s v="SI"/>
    <s v="SI"/>
    <s v="SI"/>
    <s v="SI"/>
    <s v="SI"/>
    <s v="SI"/>
    <s v="NO"/>
    <s v="NO"/>
    <s v="SI"/>
    <s v="SI"/>
    <s v="SI"/>
    <s v="NO"/>
    <s v="NO"/>
    <s v="SI"/>
    <s v="SI"/>
    <s v="INODORO CON TANQUE"/>
    <s v="NO CUENTA CON LAVAPLATOS NI LAVAMANOS. EL BAÑO NO TIENE PUERTA."/>
    <m/>
    <m/>
    <m/>
    <m/>
    <s v="NORMAL - BUENA"/>
    <s v="TIENE AGUA LAS 24 HORAS"/>
    <s v="SI"/>
    <s v="NO"/>
    <s v="NO"/>
    <s v="PVC"/>
    <s v="SI"/>
    <s v="NO"/>
    <s v="NO"/>
    <s v="SI"/>
    <s v="SI"/>
    <s v="OBRA NEGRA"/>
    <s v="NUEVO MILENIOPEATONAL220583160090"/>
    <s v="OK"/>
    <s v="SI"/>
    <n v="1"/>
    <s v=""/>
    <s v=""/>
    <n v="4"/>
    <s v=""/>
    <n v="6"/>
    <s v=""/>
    <s v=""/>
    <n v="9"/>
    <s v=""/>
    <s v=""/>
    <n v="2"/>
    <n v="3154717.032714"/>
    <n v="3154717.032714"/>
    <s v=""/>
    <s v=""/>
    <n v="0"/>
    <s v=""/>
    <n v="0"/>
    <s v="NO"/>
    <n v="0"/>
    <x v="1"/>
    <x v="1"/>
  </r>
  <r>
    <d v="2017-08-25T00:00:00"/>
    <s v="ANTIOQUIA"/>
    <s v="Puerto Berrío"/>
    <n v="579"/>
    <n v="1039702581"/>
    <n v="3117047099"/>
    <n v="268"/>
    <x v="2"/>
    <s v="CALLE"/>
    <n v="53"/>
    <m/>
    <m/>
    <m/>
    <m/>
    <n v="16"/>
    <m/>
    <m/>
    <n v="22058310028"/>
    <m/>
    <m/>
    <n v="3147653228"/>
    <s v="GUZMAN"/>
    <s v="ZAPATA"/>
    <s v="MARIA"/>
    <s v="VIVIANA"/>
    <s v="Cédula"/>
    <n v="43658046"/>
    <s v="F"/>
    <n v="44"/>
    <s v="SI"/>
    <m/>
    <m/>
    <m/>
    <m/>
    <m/>
    <m/>
    <s v="NO"/>
    <m/>
    <s v="NO"/>
    <n v="4"/>
    <n v="2"/>
    <m/>
    <s v="EN ARRIENDO O SUBARRIENDO"/>
    <m/>
    <m/>
    <m/>
    <s v="POR ESCRITO"/>
    <n v="1"/>
    <m/>
    <n v="180000"/>
    <s v="SI"/>
    <n v="13732"/>
    <s v="SI"/>
    <n v="9757"/>
    <s v="SI"/>
    <n v="8324"/>
    <s v="INODORO CONECTADO A ALCANTARILLADO"/>
    <s v="BLOQUE, LADRILLO, PIEDRA"/>
    <s v="TEJA DE BARRO, ZINC, ETERNIT (ASBESTO)"/>
    <s v="CEMENTO, GRAVILLA"/>
    <s v="SI"/>
    <s v="NO"/>
    <s v="SI"/>
    <s v="SI"/>
    <s v="SI"/>
    <s v="SI"/>
    <s v="SI"/>
    <s v="SI"/>
    <s v="SI"/>
    <s v="SI"/>
    <s v="NO"/>
    <s v="SI"/>
    <s v="SI"/>
    <s v="SI"/>
    <s v="SI"/>
    <s v="NO"/>
    <s v="SI"/>
    <s v="SI"/>
    <s v="INODORO CON TANQUE"/>
    <s v="EL BAÑO NO TIENE PUERTA. NO CUENTA CON LAVAMANOS."/>
    <m/>
    <m/>
    <m/>
    <m/>
    <s v="NORMAL - BUENA"/>
    <s v="TIENE AGUA LAS 24 HORAS"/>
    <s v="SI"/>
    <s v="NO"/>
    <s v="NO"/>
    <s v="PVC"/>
    <s v="SI"/>
    <s v="SI"/>
    <s v="NO"/>
    <s v="SI"/>
    <s v="SI"/>
    <s v="OBRA NEGRA"/>
    <s v="NUEVO MILENIOCALLE531622058310028"/>
    <s v="OK"/>
    <s v="SI"/>
    <n v="1"/>
    <s v=""/>
    <s v=""/>
    <s v=""/>
    <s v=""/>
    <n v="6"/>
    <s v=""/>
    <s v=""/>
    <n v="9"/>
    <s v=""/>
    <s v=""/>
    <n v="1"/>
    <n v="2521462.954806"/>
    <n v="2521462.954806"/>
    <s v=""/>
    <s v=""/>
    <n v="0"/>
    <s v=""/>
    <n v="0"/>
    <s v="NO"/>
    <n v="0"/>
    <x v="8"/>
    <x v="1"/>
  </r>
  <r>
    <d v="2017-08-25T00:00:00"/>
    <s v="ANTIOQUIA"/>
    <s v="Puerto Berrío"/>
    <n v="579"/>
    <n v="10397022581"/>
    <n v="3117047099"/>
    <n v="269"/>
    <x v="2"/>
    <s v="PEATONAL"/>
    <m/>
    <m/>
    <m/>
    <m/>
    <m/>
    <m/>
    <m/>
    <m/>
    <n v="22058316004"/>
    <m/>
    <m/>
    <n v="3196091586"/>
    <s v="JIMENEZ"/>
    <m/>
    <s v="MARQUISELA"/>
    <m/>
    <s v="Cédula"/>
    <n v="1039680652"/>
    <s v="F"/>
    <n v="30"/>
    <s v="SI"/>
    <m/>
    <m/>
    <m/>
    <m/>
    <m/>
    <m/>
    <s v="NO"/>
    <m/>
    <s v="NO"/>
    <n v="2"/>
    <n v="1"/>
    <m/>
    <s v="EN ARRIENDO O SUBARRIENDO"/>
    <m/>
    <m/>
    <m/>
    <s v="DE PALABRA"/>
    <n v="1"/>
    <m/>
    <n v="110000"/>
    <s v="SI"/>
    <n v="9383"/>
    <s v="SI"/>
    <n v="6351"/>
    <s v="SI"/>
    <n v="8408"/>
    <s v="INODORO CONECTADO A ALCANTARILLADO"/>
    <s v="BLOQUE, LADRILLO, PIEDRA"/>
    <s v="TEJA DE BARRO, ZINC, ETERNIT (ASBESTO)"/>
    <s v="CEMENTO, GRAVILLA"/>
    <s v="SI"/>
    <s v="SI"/>
    <s v="SI"/>
    <s v="SI"/>
    <s v="SI"/>
    <s v="SI"/>
    <s v="SI"/>
    <s v="SI"/>
    <s v="NO"/>
    <s v="SI"/>
    <s v="NO"/>
    <s v="SI"/>
    <s v="SI"/>
    <s v="NO"/>
    <s v="SI"/>
    <s v="NO"/>
    <s v="SI"/>
    <s v="SI"/>
    <s v="INODORO SIN TANQUE"/>
    <s v="EL INIDORO NO TIENE TANQUE. NO TIENE LAVAMANOS."/>
    <m/>
    <m/>
    <m/>
    <m/>
    <s v="NORMAL - BUENA"/>
    <s v="TIENE AGUA LAS 24 HORAS"/>
    <s v="SI"/>
    <s v="NO"/>
    <s v="NO"/>
    <s v="PVC"/>
    <s v="NO"/>
    <s v="SI"/>
    <s v="NO APLICA"/>
    <s v="SI"/>
    <s v="SI"/>
    <s v="OBRA GRIS"/>
    <s v="NUEVO MILENIOPEATONAL22058316004"/>
    <s v="OK"/>
    <s v="SI"/>
    <n v="1"/>
    <s v=""/>
    <n v="3"/>
    <s v=""/>
    <s v=""/>
    <n v="6"/>
    <s v=""/>
    <s v=""/>
    <n v="9"/>
    <s v=""/>
    <s v=""/>
    <n v="2"/>
    <n v="2904857.0103779999"/>
    <n v="2904857.0103779999"/>
    <s v=""/>
    <s v=""/>
    <n v="0"/>
    <s v=""/>
    <n v="0"/>
    <s v="NO"/>
    <n v="0"/>
    <x v="27"/>
    <x v="1"/>
  </r>
  <r>
    <d v="2017-08-25T00:00:00"/>
    <s v="ANTIOQUIA"/>
    <s v="Puerto Berrío"/>
    <n v="579"/>
    <n v="71164422"/>
    <n v="3147348837"/>
    <n v="270"/>
    <x v="2"/>
    <s v="PEATONAL"/>
    <m/>
    <m/>
    <m/>
    <m/>
    <m/>
    <m/>
    <m/>
    <m/>
    <n v="58313"/>
    <m/>
    <m/>
    <n v="3146604554"/>
    <s v="PEEA"/>
    <m/>
    <s v="ELENA"/>
    <m/>
    <s v="Cédula"/>
    <n v="43657633"/>
    <s v="F"/>
    <n v="33"/>
    <s v="SI"/>
    <m/>
    <m/>
    <m/>
    <m/>
    <m/>
    <m/>
    <s v="NO"/>
    <m/>
    <s v="NO"/>
    <n v="8"/>
    <n v="5"/>
    <n v="1"/>
    <s v="PROPIA, TOTALMENTE PAGADA"/>
    <m/>
    <s v="CERTIFICADO DE COMPRAVENTA"/>
    <m/>
    <m/>
    <m/>
    <m/>
    <m/>
    <s v="SI"/>
    <n v="16532"/>
    <s v="SI"/>
    <n v="11919"/>
    <s v="SI"/>
    <n v="8109"/>
    <s v="INODORO CONECTADO A ALCANTARILLADO"/>
    <s v="BLOQUE, LADRILLO, PIEDRA"/>
    <s v="TEJA DE BARRO, ZINC, ETERNIT (ASBESTO)"/>
    <s v="BALDOSA, VINILO, TABLETA O LADRILLO"/>
    <s v="NO"/>
    <s v="NO"/>
    <s v="SI"/>
    <s v="SI"/>
    <s v="SI"/>
    <s v="SI"/>
    <s v="SI"/>
    <s v="SI"/>
    <s v="SI"/>
    <s v="SI"/>
    <s v="NO"/>
    <s v="SI"/>
    <s v="SI"/>
    <s v="SI"/>
    <s v="SI"/>
    <s v="NO"/>
    <s v="SI"/>
    <s v="SI"/>
    <s v="INODORO CON TANQUE"/>
    <s v="NO CUENTA CON LAVAMANOS. EL BAÑO NO TIENE PUERTA. "/>
    <m/>
    <m/>
    <m/>
    <m/>
    <s v="NORMAL - BUENA"/>
    <s v="TIENE AGUA LAS 24 HORAS"/>
    <s v="SI"/>
    <s v="NO"/>
    <s v="NO"/>
    <s v="PVC"/>
    <s v="SI"/>
    <s v="SI"/>
    <s v="NO"/>
    <s v="SI"/>
    <s v="SI"/>
    <s v="OBRA GRIS"/>
    <s v="NUEVO MILENIOPEATONAL58313"/>
    <s v="OK"/>
    <s v="SI"/>
    <n v="1"/>
    <s v=""/>
    <s v=""/>
    <s v=""/>
    <s v=""/>
    <n v="6"/>
    <s v=""/>
    <s v=""/>
    <n v="9"/>
    <s v=""/>
    <s v=""/>
    <n v="1"/>
    <n v="2521462.954806"/>
    <n v="2521462.954806"/>
    <s v=""/>
    <s v=""/>
    <n v="0"/>
    <s v=""/>
    <n v="0"/>
    <s v="NO"/>
    <n v="0"/>
    <x v="8"/>
    <x v="1"/>
  </r>
  <r>
    <d v="2017-08-25T00:00:00"/>
    <s v="ANTIOQUIA"/>
    <s v="Puerto Berrío"/>
    <n v="579"/>
    <n v="10397022581"/>
    <n v="3117047099"/>
    <n v="271"/>
    <x v="0"/>
    <s v="PEATONAL"/>
    <m/>
    <m/>
    <m/>
    <m/>
    <m/>
    <m/>
    <m/>
    <m/>
    <n v="22057260000"/>
    <m/>
    <m/>
    <n v="3225921163"/>
    <s v="SALDARIAGA"/>
    <s v="GARCIA"/>
    <s v="NORA"/>
    <s v="ELENA "/>
    <s v="Cédula"/>
    <n v="43063322"/>
    <s v="F"/>
    <n v="65"/>
    <s v="NO"/>
    <s v="QUINTERO"/>
    <s v="GONZALES"/>
    <s v="PEDRO"/>
    <s v="LUIS"/>
    <s v="Cédula"/>
    <m/>
    <s v="NO"/>
    <m/>
    <s v="NO"/>
    <n v="4"/>
    <m/>
    <m/>
    <s v="PROPIA, TOTALMENTE PAGADA"/>
    <m/>
    <s v="CERTIFICADO DE COMPRAVENTA"/>
    <m/>
    <m/>
    <m/>
    <m/>
    <m/>
    <s v="SI"/>
    <n v="40270"/>
    <s v="SI"/>
    <n v="21289"/>
    <s v="SI"/>
    <n v="16690"/>
    <s v="INODORO CONECTADO A ALCANTARILLADO"/>
    <s v="MADERA BURDA, TABLA, TABLÓN"/>
    <s v="TEJA DE BARRO, ZINC, ETERNIT (ASBESTO)"/>
    <s v="CEMENTO, GRAVILLA"/>
    <s v="SI"/>
    <s v="SI"/>
    <s v="SI"/>
    <s v="SI"/>
    <s v="SI"/>
    <s v="SI"/>
    <s v="SI"/>
    <s v="SI"/>
    <s v="NO"/>
    <s v="NO"/>
    <s v="NO"/>
    <s v="NO"/>
    <s v="NO"/>
    <s v="NO"/>
    <s v="NO"/>
    <s v="NO"/>
    <s v="NO"/>
    <s v="NO"/>
    <s v="INODORO SIN TANQUE"/>
    <s v="NO CUENTA CON NINGUN SEVICIO"/>
    <m/>
    <m/>
    <m/>
    <m/>
    <s v="NORMAL - BUENA"/>
    <s v="TIENE AGUA LAS 24 HORAS"/>
    <s v="SI"/>
    <s v="NO"/>
    <s v="NO"/>
    <s v="PVC"/>
    <s v="NO APLICA"/>
    <s v="NO APLICA"/>
    <s v="NO APLICA"/>
    <s v="NO APLICA"/>
    <s v="NO APLICA"/>
    <s v="OBRA NEGRA"/>
    <s v="OASIS PEATONAL22057260000"/>
    <s v="OK"/>
    <s v="SI"/>
    <n v="1"/>
    <n v="2"/>
    <n v="3"/>
    <n v="4"/>
    <n v="5"/>
    <n v="6"/>
    <n v="7"/>
    <s v=""/>
    <n v="9"/>
    <s v=""/>
    <s v=""/>
    <n v="5"/>
    <n v="4648840.4286540002"/>
    <n v="4648840.4286540002"/>
    <s v=""/>
    <s v=""/>
    <n v="0"/>
    <s v=""/>
    <n v="0"/>
    <s v="NO"/>
    <n v="0"/>
    <x v="12"/>
    <x v="1"/>
  </r>
  <r>
    <d v="2017-08-25T00:00:00"/>
    <s v="ANTIOQUIA"/>
    <s v="Puerto Berrío"/>
    <n v="579"/>
    <n v="71184422"/>
    <n v="3147348837"/>
    <n v="272"/>
    <x v="2"/>
    <s v="PEATONAL"/>
    <m/>
    <m/>
    <m/>
    <m/>
    <m/>
    <m/>
    <m/>
    <m/>
    <n v="58314"/>
    <m/>
    <m/>
    <n v="3217642351"/>
    <s v="MOSQUERA"/>
    <s v="PEREA"/>
    <s v="JOHNNY"/>
    <m/>
    <s v="Cédula"/>
    <n v="71189371"/>
    <s v="M"/>
    <n v="47"/>
    <s v="NO"/>
    <m/>
    <m/>
    <m/>
    <m/>
    <m/>
    <m/>
    <s v="NO"/>
    <m/>
    <s v="NO"/>
    <n v="1"/>
    <m/>
    <m/>
    <s v="PROPIA, TOTALMENTE PAGADA"/>
    <m/>
    <s v="CERTIFICADO DE COMPRAVENTA"/>
    <m/>
    <m/>
    <m/>
    <m/>
    <m/>
    <s v="SI"/>
    <n v="16182"/>
    <s v="SI"/>
    <n v="11591"/>
    <s v="SI"/>
    <n v="8407"/>
    <s v="INODORO CONECTADO A ALCANTARILLADO"/>
    <s v="BLOQUE, LADRILLO, PIEDRA"/>
    <s v="MATERIAL PREFABRICADO"/>
    <s v="BALDOSA, VINILO, TABLETA O LADRILLO"/>
    <s v="SI"/>
    <s v="NO"/>
    <s v="SI"/>
    <s v="SI"/>
    <s v="SI"/>
    <s v="SI"/>
    <s v="SI"/>
    <s v="SI"/>
    <s v="SI"/>
    <s v="SI"/>
    <s v="NO"/>
    <s v="SI"/>
    <s v="SI"/>
    <s v="SI"/>
    <s v="SI"/>
    <s v="NO"/>
    <s v="SI"/>
    <s v="SI"/>
    <s v="INODORO CON TANQUE"/>
    <s v="EL BAÑO NO TIENE PUERTA. NO TIENE LAVAMANOS."/>
    <m/>
    <m/>
    <m/>
    <m/>
    <s v="NORMAL - BUENA"/>
    <s v="TIENE AGUA LAS 24 HORAS"/>
    <s v="SI"/>
    <s v="NO"/>
    <s v="NO"/>
    <s v="PVC"/>
    <s v="SI"/>
    <s v="SI"/>
    <s v="NO"/>
    <s v="SI"/>
    <s v="SI"/>
    <s v="OBRA GRIS"/>
    <s v="NUEVO MILENIOPEATONAL58314"/>
    <s v="¿REPETIDA?"/>
    <s v="SI"/>
    <n v="1"/>
    <s v=""/>
    <s v=""/>
    <s v=""/>
    <s v=""/>
    <n v="6"/>
    <s v=""/>
    <s v=""/>
    <n v="9"/>
    <s v=""/>
    <s v=""/>
    <n v="1"/>
    <n v="2521462.954806"/>
    <n v="2521462.954806"/>
    <s v=""/>
    <s v=""/>
    <n v="0"/>
    <s v=""/>
    <n v="0"/>
    <s v="NO"/>
    <n v="0"/>
    <x v="8"/>
    <x v="1"/>
  </r>
  <r>
    <d v="2017-08-25T00:00:00"/>
    <s v="ANTIOQUIA"/>
    <s v="Puerto Berrío"/>
    <n v="579"/>
    <n v="10397022581"/>
    <n v="3117047099"/>
    <n v="273"/>
    <x v="5"/>
    <s v="CARRERA"/>
    <n v="14"/>
    <m/>
    <m/>
    <m/>
    <m/>
    <n v="56"/>
    <m/>
    <m/>
    <n v="22055930000"/>
    <m/>
    <m/>
    <n v="3136813196"/>
    <s v="CARDEÑO"/>
    <m/>
    <s v="LEIDY"/>
    <s v="JHOANA"/>
    <s v="Cédula"/>
    <n v="1039702983"/>
    <s v="F"/>
    <n v="20"/>
    <s v="NO"/>
    <s v="GIL"/>
    <s v="GAVIRIA"/>
    <s v="OMER"/>
    <m/>
    <s v="Cédula"/>
    <n v="1039705593"/>
    <s v="NO"/>
    <m/>
    <s v="NO"/>
    <n v="5"/>
    <n v="3"/>
    <n v="3"/>
    <s v="EN ARRIENDO O SUBARRIENDO"/>
    <m/>
    <m/>
    <m/>
    <s v="DE PALABRA"/>
    <n v="1"/>
    <m/>
    <n v="200000"/>
    <s v="SI"/>
    <n v="15587"/>
    <s v="SI"/>
    <n v="11132"/>
    <s v="SI"/>
    <n v="8408"/>
    <s v="INODORO CONECTADO A ALCANTARILLADO"/>
    <s v="BLOQUE, LADRILLO, PIEDRA"/>
    <s v="TEJA DE BARRO, ZINC, ETERNIT (ASBESTO)"/>
    <s v="ALFOMBRA, MÁRMOL, PARQUÉ, MADERA PULIDA"/>
    <s v="SI"/>
    <s v="SI"/>
    <s v="SI"/>
    <s v="SI"/>
    <s v="SI"/>
    <s v="SI"/>
    <s v="SI"/>
    <s v="SI"/>
    <s v="SI"/>
    <s v="SI"/>
    <s v="NO"/>
    <s v="SI"/>
    <s v="NO"/>
    <s v="SI"/>
    <s v="SI"/>
    <s v="NO"/>
    <s v="SI"/>
    <s v="NO"/>
    <s v="INODORO CON TANQUE"/>
    <s v="NO CUENTA CON LAVAMANOS, NI DUCHA. EL BAÑO NO TIENE PUERTA. EL TANQUE DE BAÑO NO TIENE TAPA."/>
    <m/>
    <m/>
    <m/>
    <m/>
    <s v="NORMAL - BUENA"/>
    <s v="TIENE AGUA LAS 24 HORAS"/>
    <s v="SI"/>
    <s v="NO"/>
    <s v="NO"/>
    <s v="PVC"/>
    <s v="SI"/>
    <s v="SI"/>
    <s v="NO"/>
    <s v="SI"/>
    <s v="NO"/>
    <s v="OBRA GRIS"/>
    <s v="TAHAMICARRERA145622055930000"/>
    <s v="OK"/>
    <s v="SI"/>
    <n v="1"/>
    <n v="2"/>
    <s v=""/>
    <s v=""/>
    <s v=""/>
    <n v="6"/>
    <s v=""/>
    <s v=""/>
    <n v="9"/>
    <s v=""/>
    <s v=""/>
    <n v="2"/>
    <n v="2715810.4217699999"/>
    <n v="2715810.4217699999"/>
    <s v=""/>
    <s v=""/>
    <n v="0"/>
    <s v=""/>
    <n v="0"/>
    <s v="NO"/>
    <n v="0"/>
    <x v="56"/>
    <x v="1"/>
  </r>
  <r>
    <d v="2017-08-25T00:00:00"/>
    <s v="ANTIOQUIA"/>
    <s v="Puerto Berrío"/>
    <n v="579"/>
    <n v="1039702581"/>
    <n v="3117047099"/>
    <n v="274"/>
    <x v="5"/>
    <s v="PEATONAL"/>
    <m/>
    <m/>
    <m/>
    <m/>
    <m/>
    <m/>
    <m/>
    <m/>
    <n v="22055743000"/>
    <m/>
    <m/>
    <n v="3105152115"/>
    <s v="ALZATE"/>
    <s v="MONSALVE"/>
    <s v="SANDRA"/>
    <s v="MARIA"/>
    <s v="Cédula"/>
    <n v="43656260"/>
    <s v="F"/>
    <n v="50"/>
    <s v="SI"/>
    <m/>
    <m/>
    <m/>
    <m/>
    <m/>
    <m/>
    <s v="NO"/>
    <m/>
    <s v="NO"/>
    <n v="1"/>
    <m/>
    <m/>
    <s v="PROPIA, TOTALMENTE PAGADA"/>
    <m/>
    <s v="CERTIFICADO DE COMPRAVENTA"/>
    <m/>
    <m/>
    <m/>
    <m/>
    <m/>
    <s v="SI"/>
    <n v="23821"/>
    <s v="SI"/>
    <n v="17482"/>
    <s v="SI"/>
    <n v="8366"/>
    <s v="INODORO CONECTADO A ALCANTARILLADO"/>
    <s v="MATERIAL PREFABRICADO"/>
    <s v="TEJA DE BARRO, ZINC, ETERNIT (ASBESTO)"/>
    <s v="CEMENTO, GRAVILLA"/>
    <s v="SI"/>
    <s v="SI"/>
    <s v="SI"/>
    <s v="SI"/>
    <s v="SI"/>
    <s v="SI"/>
    <s v="SI"/>
    <s v="SI"/>
    <s v="SI"/>
    <s v="NO"/>
    <s v="NO"/>
    <s v="NO"/>
    <s v="NO"/>
    <s v="SI"/>
    <s v="NO"/>
    <s v="NO"/>
    <s v="NO"/>
    <s v="NO"/>
    <s v="INODORO CON TANQUE"/>
    <s v="NO CUENTA CON LAVAPLATOS, LAVAMANOS, LAVADERO, DUCHA."/>
    <m/>
    <m/>
    <m/>
    <m/>
    <s v="NORMAL - BUENA"/>
    <s v="TIENE AGUA LAS 24 HORAS"/>
    <s v="SI"/>
    <s v="SI"/>
    <s v="SI"/>
    <s v="PVC"/>
    <s v="SI"/>
    <s v="NO"/>
    <s v="NO"/>
    <s v="NO"/>
    <s v="NO"/>
    <s v="OTROS"/>
    <s v="TAHAMIPEATONAL22055743000"/>
    <s v="OK"/>
    <s v="SI"/>
    <n v="1"/>
    <n v="2"/>
    <s v=""/>
    <n v="4"/>
    <n v="5"/>
    <n v="6"/>
    <n v="7"/>
    <n v="8"/>
    <s v=""/>
    <s v=""/>
    <s v=""/>
    <n v="4"/>
    <n v="6747831.8587800004"/>
    <n v="6099266.2918499997"/>
    <s v=""/>
    <s v=""/>
    <n v="0"/>
    <s v=""/>
    <n v="0"/>
    <s v="NO"/>
    <n v="0"/>
    <x v="11"/>
    <x v="1"/>
  </r>
  <r>
    <d v="2017-08-25T00:00:00"/>
    <s v="ANTIOQUIA"/>
    <s v="Puerto Berrío"/>
    <n v="579"/>
    <n v="1039702581"/>
    <n v="3117047099"/>
    <n v="275"/>
    <x v="2"/>
    <s v="PEATONAL"/>
    <m/>
    <m/>
    <m/>
    <m/>
    <m/>
    <m/>
    <m/>
    <m/>
    <n v="22058316006"/>
    <m/>
    <m/>
    <n v="3216932608"/>
    <s v="MIRANDA"/>
    <m/>
    <s v="GILMA"/>
    <s v="ROSA"/>
    <s v="Cédula"/>
    <n v="21940928"/>
    <s v="F"/>
    <n v="61"/>
    <s v="SI"/>
    <m/>
    <m/>
    <m/>
    <m/>
    <m/>
    <m/>
    <s v="NO"/>
    <m/>
    <s v="NO"/>
    <n v="5"/>
    <n v="2"/>
    <n v="1"/>
    <s v="PROPIA, TOTALMENTE PAGADA"/>
    <m/>
    <s v="NO TIENE"/>
    <m/>
    <m/>
    <m/>
    <m/>
    <m/>
    <s v="SI"/>
    <n v="16033"/>
    <s v="SI"/>
    <n v="11485"/>
    <s v="SI"/>
    <n v="8324"/>
    <s v="INODORO CONECTADO A ALCANTARILLADO"/>
    <s v="MADERA PULIDA"/>
    <s v="TEJA DE BARRO, ZINC, ETERNIT (ASBESTO)"/>
    <s v="TIERRA, ARENA"/>
    <s v="NO"/>
    <s v="SI"/>
    <s v="SI"/>
    <s v="SI"/>
    <s v="SI"/>
    <s v="SI"/>
    <s v="SI"/>
    <s v="SI"/>
    <s v="NO"/>
    <s v="NO"/>
    <s v="NO"/>
    <s v="NO"/>
    <s v="NO"/>
    <s v="NO"/>
    <s v="NO"/>
    <s v="NO"/>
    <s v="NO"/>
    <s v="NO"/>
    <s v="INODORO SIN TANQUE"/>
    <s v="NO CUENTA CON NINGUN SERVICIO. NO CUENTA CON DOCUEMENTO DE PROPIEDAD."/>
    <m/>
    <m/>
    <m/>
    <m/>
    <s v="NORMAL - BUENA"/>
    <s v="TIENE AGUA LAS 24 HORAS"/>
    <s v="NO"/>
    <s v="NO"/>
    <s v="NO"/>
    <s v="PVC"/>
    <s v="NO"/>
    <s v="NO"/>
    <s v="NO"/>
    <s v="NO"/>
    <s v="NO"/>
    <s v="OTROS"/>
    <s v="NUEVO MILENIOPEATONAL22058316006"/>
    <s v="OK"/>
    <s v="SI"/>
    <n v="1"/>
    <n v="2"/>
    <n v="3"/>
    <n v="4"/>
    <n v="5"/>
    <n v="6"/>
    <n v="7"/>
    <n v="8"/>
    <s v=""/>
    <s v=""/>
    <s v=""/>
    <n v="5"/>
    <n v="7131225.9143519998"/>
    <n v="6099266.2918499997"/>
    <s v=""/>
    <s v=""/>
    <n v="0"/>
    <s v=""/>
    <n v="0"/>
    <s v="NO"/>
    <n v="0"/>
    <x v="11"/>
    <x v="1"/>
  </r>
  <r>
    <d v="2017-08-25T00:00:00"/>
    <s v="ANTIOQUIA"/>
    <s v="Puerto Berrío"/>
    <n v="579"/>
    <n v="1039706195"/>
    <n v="3004312255"/>
    <n v="276"/>
    <x v="1"/>
    <s v="PEATONAL"/>
    <m/>
    <m/>
    <m/>
    <m/>
    <m/>
    <m/>
    <m/>
    <m/>
    <n v="45077"/>
    <m/>
    <m/>
    <n v="3506411743"/>
    <s v="ORTEGA"/>
    <s v="ASCANIO"/>
    <s v="GERMAN"/>
    <m/>
    <s v="Cédula"/>
    <n v="1091075441"/>
    <s v="M"/>
    <n v="26"/>
    <s v="SI"/>
    <m/>
    <m/>
    <m/>
    <m/>
    <m/>
    <m/>
    <s v="NO"/>
    <m/>
    <s v="SI"/>
    <n v="1"/>
    <m/>
    <m/>
    <s v="EN ARRIENDO O SUBARRIENDO"/>
    <m/>
    <m/>
    <m/>
    <s v="POR ESCRITO"/>
    <m/>
    <n v="6"/>
    <n v="320000"/>
    <s v="SI"/>
    <n v="9730"/>
    <s v="SI"/>
    <n v="6623"/>
    <s v="SI"/>
    <n v="8366"/>
    <s v="INODORO CONECTADO A ALCANTARILLADO"/>
    <s v="BLOQUE, LADRILLO, PIEDRA"/>
    <s v="TEJA DE BARRO, ZINC, ETERNIT (ASBESTO)"/>
    <s v="BALDOSA, VINILO, TABLETA O LADRILLO"/>
    <s v="SI"/>
    <s v="SI"/>
    <s v="SI"/>
    <s v="SI"/>
    <s v="SI"/>
    <s v="SI"/>
    <s v="SI"/>
    <s v="SI"/>
    <s v="SI"/>
    <s v="SI"/>
    <s v="SI"/>
    <s v="SI"/>
    <s v="SI"/>
    <s v="SI"/>
    <s v="SI"/>
    <s v="SI"/>
    <s v="SI"/>
    <s v="SI"/>
    <s v="INODORO CON TANQUE"/>
    <s v="EL INODORO NO TIENE TAPA DE TANQUE. ES UNA TIENDA."/>
    <m/>
    <m/>
    <m/>
    <m/>
    <s v="NORMAL - BUENA"/>
    <s v="TIENE AGUA LAS 24 HORAS"/>
    <s v="SI"/>
    <s v="NO"/>
    <s v="NO"/>
    <s v="PVC"/>
    <s v="SI"/>
    <s v="SI"/>
    <s v="SI"/>
    <s v="SI"/>
    <s v="SI"/>
    <s v="OBRA BLANCA"/>
    <s v="SAN MARTIN PEATONAL45077"/>
    <s v="OK"/>
    <s v="SI"/>
    <s v=""/>
    <s v=""/>
    <s v=""/>
    <s v=""/>
    <s v=""/>
    <s v=" "/>
    <s v=""/>
    <s v=""/>
    <s v=""/>
    <s v=""/>
    <s v=""/>
    <n v="0"/>
    <n v="0"/>
    <n v="0"/>
    <s v=""/>
    <s v=""/>
    <s v=""/>
    <s v=""/>
    <n v="0"/>
    <s v="NO"/>
    <n v="0"/>
    <x v="0"/>
    <x v="0"/>
  </r>
  <r>
    <d v="2017-08-25T00:00:00"/>
    <s v="ANTIOQUIA"/>
    <s v="Puerto Berrío"/>
    <n v="579"/>
    <n v="1039706195"/>
    <n v="3004312255"/>
    <n v="277"/>
    <x v="1"/>
    <s v="CALLE"/>
    <n v="45"/>
    <m/>
    <m/>
    <m/>
    <m/>
    <n v="10"/>
    <m/>
    <m/>
    <m/>
    <m/>
    <m/>
    <n v="3146899922"/>
    <s v="RESTREPO"/>
    <m/>
    <s v="LUIS"/>
    <s v="ALFONSO"/>
    <s v="Cédula"/>
    <n v="71181744"/>
    <s v="M"/>
    <n v="53"/>
    <s v="SI"/>
    <m/>
    <m/>
    <m/>
    <m/>
    <m/>
    <m/>
    <s v="NO"/>
    <m/>
    <s v="NO"/>
    <n v="3"/>
    <m/>
    <m/>
    <s v="PROPIA, TOTALMENTE PAGADA"/>
    <m/>
    <s v="ESCRITURA PÚBLICA"/>
    <m/>
    <m/>
    <m/>
    <m/>
    <m/>
    <s v="SI"/>
    <n v="12363"/>
    <s v="SI"/>
    <n v="8652"/>
    <s v="SI"/>
    <n v="8366"/>
    <s v="INODORO CONECTADO A ALCANTARILLADO"/>
    <s v="BLOQUE, LADRILLO, PIEDRA"/>
    <s v="TEJA DE BARRO, ZINC, ETERNIT (ASBESTO)"/>
    <s v="CEMENTO, GRAVILLA"/>
    <s v="SI"/>
    <s v="SI"/>
    <s v="SI"/>
    <s v="SI"/>
    <s v="SI"/>
    <s v="SI"/>
    <s v="SI"/>
    <s v="SI"/>
    <s v="SI"/>
    <s v="NO"/>
    <s v="SI"/>
    <s v="SI"/>
    <s v="SI"/>
    <s v="SI"/>
    <s v="NO"/>
    <s v="SI"/>
    <s v="SI"/>
    <s v="SI"/>
    <s v="INODORO CON TANQUE"/>
    <s v="NO CUENTA CON LAVAPLATOS."/>
    <m/>
    <m/>
    <m/>
    <m/>
    <s v="NORMAL - BUENA"/>
    <s v="TIENE AGUA LAS 24 HORAS"/>
    <s v="SI"/>
    <s v="NO"/>
    <s v="NO"/>
    <s v="PVC"/>
    <s v="SI"/>
    <s v="NO"/>
    <s v="SI"/>
    <s v="SI"/>
    <s v="SI"/>
    <s v="OBRA GRIS"/>
    <s v="SAN MARTIN CALLE4510"/>
    <s v="OK"/>
    <s v="SI"/>
    <s v=""/>
    <s v=""/>
    <s v=""/>
    <n v="4"/>
    <s v=""/>
    <n v="6"/>
    <s v=""/>
    <s v=""/>
    <s v=""/>
    <s v=""/>
    <s v=""/>
    <n v="1"/>
    <n v="929498.52362399991"/>
    <n v="929498.52362399991"/>
    <s v=""/>
    <s v=""/>
    <n v="0"/>
    <s v=""/>
    <n v="0"/>
    <s v="NO"/>
    <n v="0"/>
    <x v="3"/>
    <x v="1"/>
  </r>
  <r>
    <d v="2017-08-25T00:00:00"/>
    <s v="ANTIOQUIA"/>
    <s v="Puerto Berrío"/>
    <n v="579"/>
    <n v="1039706195"/>
    <n v="3004312255"/>
    <n v="278"/>
    <x v="1"/>
    <s v="CALLE"/>
    <n v="11"/>
    <m/>
    <m/>
    <m/>
    <m/>
    <n v="27"/>
    <m/>
    <m/>
    <m/>
    <m/>
    <m/>
    <n v="3127294299"/>
    <s v="SALVADA"/>
    <s v="GUERRA"/>
    <s v="MANUEL"/>
    <m/>
    <s v="Cédula"/>
    <n v="706459"/>
    <s v="M"/>
    <n v="85"/>
    <s v="NO"/>
    <s v="GAVIRIA"/>
    <m/>
    <s v="ROSA"/>
    <s v="LAURA"/>
    <s v="Cédula"/>
    <n v="24455874"/>
    <s v="NO"/>
    <m/>
    <s v="NO"/>
    <n v="5"/>
    <n v="1"/>
    <m/>
    <s v="PROPIA, TOTALMENTE PAGADA"/>
    <m/>
    <s v="ESCRITURA PÚBLICA"/>
    <m/>
    <m/>
    <m/>
    <m/>
    <m/>
    <s v="SI"/>
    <n v="57613"/>
    <s v="SI"/>
    <m/>
    <s v="SI"/>
    <n v="8366"/>
    <s v="INODORO CONECTADO A ALCANTARILLADO"/>
    <s v="BLOQUE, LADRILLO, PIEDRA"/>
    <s v="TEJA DE BARRO, ZINC, ETERNIT (ASBESTO)"/>
    <s v="CEMENTO, GRAVILLA"/>
    <s v="SI"/>
    <s v="SI"/>
    <s v="SI"/>
    <s v="SI"/>
    <s v="SI"/>
    <s v="SI"/>
    <s v="SI"/>
    <s v="SI"/>
    <s v="SI"/>
    <s v="SI"/>
    <s v="SI"/>
    <s v="SI"/>
    <s v="SI"/>
    <s v="SI"/>
    <s v="SI"/>
    <s v="SI"/>
    <s v="SI"/>
    <s v="SI"/>
    <s v="INODORO CON TANQUE"/>
    <s v="NO PAGA ALCANTARILLADO. CUENTA CON TODO."/>
    <m/>
    <m/>
    <m/>
    <m/>
    <s v="NORMAL - BUENA"/>
    <s v="TIENE AGUA LAS 24 HORAS"/>
    <s v="SI"/>
    <s v="NO"/>
    <s v="NO"/>
    <s v="PVC"/>
    <s v="SI"/>
    <s v="SI"/>
    <s v="SI"/>
    <s v="SI"/>
    <s v="SI"/>
    <s v="OBRA BLANCA"/>
    <s v="SAN MARTIN CALLE1127"/>
    <s v="OK"/>
    <s v="SI"/>
    <s v=""/>
    <s v=""/>
    <s v=""/>
    <s v=""/>
    <s v=""/>
    <s v=" "/>
    <s v=""/>
    <s v=""/>
    <s v=""/>
    <s v=""/>
    <s v=""/>
    <n v="0"/>
    <n v="0"/>
    <n v="0"/>
    <s v=""/>
    <s v=""/>
    <s v=""/>
    <s v=""/>
    <n v="0"/>
    <s v="NO"/>
    <n v="0"/>
    <x v="0"/>
    <x v="0"/>
  </r>
  <r>
    <d v="2017-08-25T00:00:00"/>
    <s v="ANTIOQUIA"/>
    <s v="Puerto Berrío"/>
    <n v="579"/>
    <n v="1039706195"/>
    <n v="3004312255"/>
    <n v="279"/>
    <x v="1"/>
    <s v="CALLE"/>
    <n v="44"/>
    <m/>
    <m/>
    <m/>
    <m/>
    <n v="95"/>
    <m/>
    <m/>
    <m/>
    <m/>
    <m/>
    <n v="3128490477"/>
    <s v="BUITRAGO"/>
    <m/>
    <s v="FRANCISCO"/>
    <s v="LUIS"/>
    <s v="Cédula"/>
    <m/>
    <m/>
    <n v="85"/>
    <s v="NO"/>
    <m/>
    <m/>
    <m/>
    <m/>
    <m/>
    <m/>
    <s v="NO"/>
    <m/>
    <s v="NO"/>
    <n v="5"/>
    <m/>
    <m/>
    <s v="PROPIA, TOTALMENTE PAGADA"/>
    <m/>
    <s v="ESCRITURA PÚBLICA"/>
    <m/>
    <m/>
    <m/>
    <m/>
    <m/>
    <s v="SI"/>
    <n v="18773"/>
    <s v="SI"/>
    <m/>
    <s v="SI"/>
    <n v="8324"/>
    <s v="INODORO CONECTADO A ALCANTARILLADO"/>
    <s v="BLOQUE, LADRILLO, PIEDRA"/>
    <s v="TEJA DE BARRO, ZINC, ETERNIT (ASBESTO)"/>
    <s v="CEMENTO, GRAVILLA"/>
    <s v="SI"/>
    <s v="SI"/>
    <s v="SI"/>
    <s v="SI"/>
    <s v="SI"/>
    <s v="SI"/>
    <s v="SI"/>
    <s v="SI"/>
    <s v="SI"/>
    <s v="SI"/>
    <s v="SI"/>
    <s v="SI"/>
    <s v="SI"/>
    <s v="SI"/>
    <s v="SI"/>
    <s v="SI"/>
    <s v="SI"/>
    <s v="SI"/>
    <s v="INODORO CON TANQUE"/>
    <s v="NO PRESENTA CEDULA. CUENTA CON TODO. NO PAGA ALCANTARILLADO."/>
    <m/>
    <m/>
    <m/>
    <m/>
    <s v="NORMAL - BUENA"/>
    <s v="TIENE AGUA LAS 24 HORAS"/>
    <s v="SI"/>
    <s v="NO"/>
    <s v="NO"/>
    <s v="PVC"/>
    <s v="SI"/>
    <s v="SI"/>
    <s v="SI"/>
    <s v="SI"/>
    <s v="SI"/>
    <s v="OBRA BLANCA"/>
    <s v="SAN MARTIN CALLE4495"/>
    <s v="OK"/>
    <s v="SI"/>
    <s v=""/>
    <s v=""/>
    <s v=""/>
    <s v=""/>
    <s v=""/>
    <s v=" "/>
    <s v=""/>
    <s v=""/>
    <s v=""/>
    <s v=""/>
    <s v=""/>
    <n v="0"/>
    <n v="0"/>
    <n v="0"/>
    <s v=""/>
    <s v=""/>
    <s v=""/>
    <s v=""/>
    <n v="0"/>
    <s v="NO"/>
    <n v="0"/>
    <x v="0"/>
    <x v="0"/>
  </r>
  <r>
    <d v="2017-08-25T00:00:00"/>
    <s v="ANTIOQUIA"/>
    <s v="Puerto Berrío"/>
    <n v="579"/>
    <n v="71180459"/>
    <n v="3147713942"/>
    <n v="280"/>
    <x v="0"/>
    <s v="PEATONAL"/>
    <m/>
    <m/>
    <m/>
    <m/>
    <m/>
    <m/>
    <m/>
    <m/>
    <n v="5815"/>
    <m/>
    <m/>
    <n v="3116220215"/>
    <s v="ALZATE"/>
    <m/>
    <s v="WILLIAM"/>
    <m/>
    <s v="Cédula"/>
    <n v="15363174"/>
    <s v="M"/>
    <n v="63"/>
    <s v="NO"/>
    <s v="MUÑOZ"/>
    <s v="JIMENEZ"/>
    <s v="MIRYAN"/>
    <s v="DEL SOCORRO"/>
    <s v="Cédula"/>
    <n v="21931079"/>
    <s v="SI"/>
    <n v="1683768"/>
    <s v="NO"/>
    <n v="4"/>
    <n v="1"/>
    <m/>
    <s v="PROPIA, TOTALMENTE PAGADA"/>
    <m/>
    <s v="OTRO"/>
    <m/>
    <m/>
    <m/>
    <m/>
    <m/>
    <s v="SI"/>
    <n v="11671"/>
    <s v="NO"/>
    <m/>
    <s v="SI"/>
    <n v="8407"/>
    <s v="INODORO CONECTADO A ALCANTARILLADO"/>
    <s v="MADERA BURDA, TABLA, TABLÓN"/>
    <s v="TEJA DE BARRO, ZINC, ETERNIT (ASBESTO)"/>
    <s v="CEMENTO, GRAVILLA"/>
    <s v="NO"/>
    <s v="NO"/>
    <s v="SI"/>
    <s v="SI"/>
    <s v="SI"/>
    <s v="NO"/>
    <s v="SI"/>
    <s v="SI"/>
    <s v="NO"/>
    <s v="NO"/>
    <s v="NO"/>
    <s v="NO"/>
    <s v="NO"/>
    <s v="NO"/>
    <s v="NO"/>
    <s v="NO"/>
    <s v="NO"/>
    <s v="NO"/>
    <s v="INODORO SIN TANQUE"/>
    <s v="NO COBRAN ALCANTARILLADO. NO CUENTA CON NINGUN SERVICIO. EL BAÑO ESTA EN LONA."/>
    <m/>
    <m/>
    <m/>
    <m/>
    <s v="NORMAL - BUENA"/>
    <s v="TIENE AGUA LAS 24 HORAS"/>
    <s v="SI"/>
    <s v="NO"/>
    <s v="NO"/>
    <s v="PVC"/>
    <s v="NO "/>
    <s v="NO"/>
    <s v="NO"/>
    <s v="NO"/>
    <s v="NO"/>
    <s v="OTROS"/>
    <s v="OASIS PEATONAL5815"/>
    <s v="OK"/>
    <s v="SI"/>
    <n v="1"/>
    <n v="2"/>
    <n v="3"/>
    <n v="4"/>
    <n v="5"/>
    <n v="6"/>
    <n v="7"/>
    <n v="8"/>
    <s v=""/>
    <s v=""/>
    <s v=""/>
    <n v="5"/>
    <n v="7131225.9143519998"/>
    <n v="6099266.2918499997"/>
    <s v=""/>
    <s v=""/>
    <n v="0"/>
    <n v="20"/>
    <n v="487557.07988400001"/>
    <s v="SI"/>
    <n v="487557.07988400001"/>
    <x v="23"/>
    <x v="1"/>
  </r>
  <r>
    <d v="2017-08-25T00:00:00"/>
    <s v="ANTIOQUIA"/>
    <s v="Puerto Berrío"/>
    <n v="579"/>
    <n v="1039704469"/>
    <n v="31964166668"/>
    <n v="281"/>
    <x v="2"/>
    <s v="PEATONAL"/>
    <m/>
    <m/>
    <m/>
    <m/>
    <m/>
    <m/>
    <m/>
    <m/>
    <n v="220583160042"/>
    <m/>
    <m/>
    <n v="3117937913"/>
    <s v="VARGAS"/>
    <m/>
    <s v="ORLANDO"/>
    <m/>
    <s v="Cédula"/>
    <n v="15363182"/>
    <s v="M"/>
    <n v="63"/>
    <s v="NO"/>
    <s v="LOPERA"/>
    <s v="TORRES"/>
    <s v="MARGO"/>
    <s v="DEL SOCORRO"/>
    <s v="Cédula"/>
    <n v="21931752"/>
    <s v="NO"/>
    <m/>
    <s v="NO"/>
    <n v="2"/>
    <m/>
    <m/>
    <s v="PROPIA, TOTALMENTE PAGADA"/>
    <m/>
    <s v="CERTIFICADO DE COMPRAVENTA"/>
    <m/>
    <m/>
    <m/>
    <m/>
    <m/>
    <s v="SI"/>
    <n v="7066"/>
    <s v="SI"/>
    <n v="9575"/>
    <s v="SI"/>
    <n v="8324"/>
    <s v="INODORO CONECTADO A ALCANTARILLADO"/>
    <s v="MADERA BURDA, TABLA, TABLÓN"/>
    <s v="TEJA DE BARRO, ZINC, ETERNIT (ASBESTO)"/>
    <s v="CEMENTO, GRAVILLA"/>
    <s v="NO"/>
    <s v="NO"/>
    <s v="SI"/>
    <s v="SI"/>
    <s v="SI"/>
    <s v="SI"/>
    <s v="SI"/>
    <s v="SI"/>
    <s v="SI"/>
    <s v="NO"/>
    <s v="NO"/>
    <s v="SI"/>
    <s v="SI"/>
    <s v="SI"/>
    <s v="NO"/>
    <s v="NO"/>
    <s v="SI"/>
    <s v="SI"/>
    <s v="INODORO CON TANQUE"/>
    <s v="NO CUENTA CON LAVAPLATOS. NI LAVAMANOS. NO TIENE ESPACIO SEPARADO DE BAÑO. NO TIENE PATIO."/>
    <m/>
    <m/>
    <m/>
    <m/>
    <s v="NORMAL - BUENA"/>
    <s v="TIENE AGUA LAS 24 HORAS"/>
    <s v="SI"/>
    <s v="NO"/>
    <s v="NO"/>
    <s v="PVC"/>
    <s v="SI"/>
    <s v="NO"/>
    <s v="NO"/>
    <s v="SI"/>
    <s v="SI"/>
    <s v="OTROS"/>
    <s v="NUEVO MILENIOPEATONAL220583160042"/>
    <s v="OK"/>
    <s v="SI"/>
    <n v="1"/>
    <s v=""/>
    <s v=""/>
    <n v="4"/>
    <s v=""/>
    <n v="6"/>
    <n v="7"/>
    <n v="8"/>
    <s v=""/>
    <s v=""/>
    <s v=""/>
    <n v="2"/>
    <n v="6005632.4272799995"/>
    <n v="6005632.4272799995"/>
    <s v=""/>
    <s v=""/>
    <n v="0"/>
    <s v=""/>
    <n v="0"/>
    <s v="NO"/>
    <n v="0"/>
    <x v="60"/>
    <x v="1"/>
  </r>
  <r>
    <d v="2017-08-25T00:00:00"/>
    <s v="ANTIOQUIA"/>
    <s v="Puerto Berrío"/>
    <n v="579"/>
    <n v="71184422"/>
    <n v="3147348837"/>
    <n v="282"/>
    <x v="2"/>
    <s v="PEATONAL"/>
    <m/>
    <m/>
    <m/>
    <m/>
    <m/>
    <m/>
    <m/>
    <m/>
    <n v="54839"/>
    <m/>
    <m/>
    <m/>
    <s v="GARCIA"/>
    <s v="GARZON"/>
    <s v="INGRY"/>
    <s v="YOMARIS"/>
    <s v="Cédula"/>
    <n v="1039705827"/>
    <s v="F"/>
    <n v="21"/>
    <s v="SI"/>
    <m/>
    <m/>
    <m/>
    <m/>
    <m/>
    <m/>
    <s v="NO"/>
    <m/>
    <s v="NO"/>
    <n v="2"/>
    <m/>
    <m/>
    <s v="EN ARRIENDO O SUBARRIENDO"/>
    <m/>
    <m/>
    <m/>
    <s v="POR ESCRITO"/>
    <n v="1"/>
    <m/>
    <n v="250000"/>
    <s v="SI"/>
    <n v="22576"/>
    <s v="SI"/>
    <n v="15698"/>
    <s v="SI"/>
    <n v="16261"/>
    <s v="INODORO CONECTADO A ALCANTARILLADO"/>
    <s v="BLOQUE, LADRILLO, PIEDRA"/>
    <s v="TEJA DE BARRO, ZINC, ETERNIT (ASBESTO)"/>
    <s v="CEMENTO, GRAVILLA"/>
    <s v="SI"/>
    <s v="SI"/>
    <s v="SI"/>
    <s v="SI"/>
    <s v="SI"/>
    <s v="SI"/>
    <s v="SI"/>
    <s v="SI"/>
    <s v="SI"/>
    <s v="SI"/>
    <s v="NO"/>
    <s v="SI"/>
    <s v="SI"/>
    <s v="SI"/>
    <s v="SI"/>
    <s v="NO"/>
    <s v="SI"/>
    <s v="SI"/>
    <s v="INODORO CON TANQUE"/>
    <s v="EL BAÑO NO TIENE PUERTA. NO TIENE LAVAMANOS. PATIO ESCUETO. NO TIENE CELULAR."/>
    <m/>
    <m/>
    <m/>
    <m/>
    <s v="NORMAL - BUENA"/>
    <s v="TIENE AGUA LAS 24 HORAS"/>
    <s v="SI"/>
    <s v="NO"/>
    <s v="NO"/>
    <s v="PVC"/>
    <s v="SI"/>
    <s v="SI"/>
    <s v="NO"/>
    <s v="SI"/>
    <s v="SI"/>
    <s v="OBRA BLANCA"/>
    <s v="NUEVO MILENIOPEATONAL54839"/>
    <s v="OK"/>
    <s v="SI"/>
    <n v="1"/>
    <s v=""/>
    <s v=""/>
    <s v=""/>
    <s v=""/>
    <n v="6"/>
    <s v=""/>
    <s v=""/>
    <s v=""/>
    <s v=""/>
    <s v=""/>
    <n v="1"/>
    <n v="519253.91348400002"/>
    <n v="519253.91348400002"/>
    <s v=""/>
    <s v=""/>
    <n v="0"/>
    <s v=""/>
    <n v="0"/>
    <s v="NO"/>
    <n v="0"/>
    <x v="24"/>
    <x v="1"/>
  </r>
  <r>
    <d v="2017-08-25T00:00:00"/>
    <s v="ANTIOQUIA"/>
    <s v="Puerto Berrío"/>
    <n v="579"/>
    <n v="1039702581"/>
    <n v="3117047099"/>
    <n v="283"/>
    <x v="2"/>
    <s v="PEATONAL"/>
    <m/>
    <m/>
    <m/>
    <m/>
    <m/>
    <m/>
    <m/>
    <m/>
    <n v="220583130068"/>
    <m/>
    <m/>
    <n v="3235105707"/>
    <s v="HOYOS"/>
    <s v="OSORIO"/>
    <s v="MICHEL"/>
    <m/>
    <s v="Cédula"/>
    <n v="1039704406"/>
    <s v="F"/>
    <n v="19"/>
    <s v="NO"/>
    <s v="AGUDELO"/>
    <m/>
    <s v="OSCAR"/>
    <s v="ANDRES"/>
    <s v="Cédula"/>
    <n v="1039702435"/>
    <s v="NO"/>
    <m/>
    <s v="NO"/>
    <n v="2"/>
    <m/>
    <m/>
    <s v="EN ARRIENDO O SUBARRIENDO"/>
    <m/>
    <m/>
    <m/>
    <s v="DE PALABRA"/>
    <n v="1"/>
    <m/>
    <n v="250000"/>
    <s v="SI"/>
    <n v="11009"/>
    <s v="SI"/>
    <n v="7604"/>
    <s v="SI"/>
    <n v="8406"/>
    <s v="INODORO CONECTADO A ALCANTARILLADO"/>
    <s v="BLOQUE, LADRILLO, PIEDRA"/>
    <s v="TEJA DE BARRO, ZINC, ETERNIT (ASBESTO)"/>
    <s v="BALDOSA, VINILO, TABLETA O LADRILLO"/>
    <s v="SI"/>
    <s v="SI"/>
    <s v="SI"/>
    <s v="SI"/>
    <s v="SI"/>
    <s v="SI"/>
    <s v="SI"/>
    <s v="SI"/>
    <s v="SI"/>
    <s v="SI"/>
    <s v="NO"/>
    <s v="SI"/>
    <s v="SI"/>
    <s v="SI"/>
    <s v="SI"/>
    <s v="NO"/>
    <s v="SI"/>
    <s v="SI"/>
    <s v="INODORO CON TANQUE"/>
    <s v="NO TIENE LAVAMANOS. LA DUCHA ES DE PVC."/>
    <m/>
    <m/>
    <m/>
    <m/>
    <s v="NORMAL - BUENA"/>
    <s v="TIENE AGUA LAS 24 HORAS"/>
    <s v="SI"/>
    <s v="NO"/>
    <s v="NO"/>
    <s v="PVC"/>
    <s v="SI"/>
    <s v="SI"/>
    <s v="NO"/>
    <s v="SI"/>
    <s v="SI"/>
    <s v="OBRA GRIS"/>
    <s v="NUEVO MILENIOPEATONAL220583130068"/>
    <s v="OK"/>
    <s v="SI"/>
    <n v="1"/>
    <s v=""/>
    <s v=""/>
    <s v=""/>
    <s v=""/>
    <n v="6"/>
    <s v=""/>
    <s v=""/>
    <n v="9"/>
    <s v=""/>
    <s v=""/>
    <n v="1"/>
    <n v="2521462.954806"/>
    <n v="2521462.954806"/>
    <s v=""/>
    <s v=""/>
    <n v="0"/>
    <s v=""/>
    <n v="0"/>
    <s v="NO"/>
    <n v="0"/>
    <x v="8"/>
    <x v="1"/>
  </r>
  <r>
    <d v="2017-08-25T00:00:00"/>
    <s v="ANTIOQUIA"/>
    <s v="Puerto Berrío"/>
    <n v="579"/>
    <n v="1039706195"/>
    <n v="3004312255"/>
    <n v="284"/>
    <x v="0"/>
    <s v="PEATONAL"/>
    <m/>
    <m/>
    <m/>
    <m/>
    <m/>
    <m/>
    <m/>
    <m/>
    <n v="31014005445"/>
    <m/>
    <m/>
    <n v="3118261921"/>
    <s v="SEGURA"/>
    <s v="RIOS"/>
    <s v="FRANCIA"/>
    <s v="ELENA "/>
    <s v="Cédula"/>
    <n v="21926477"/>
    <s v="F"/>
    <n v="70"/>
    <s v="SI"/>
    <m/>
    <m/>
    <m/>
    <m/>
    <m/>
    <m/>
    <s v="NO"/>
    <m/>
    <s v="NO"/>
    <n v="2"/>
    <m/>
    <m/>
    <s v="PROPIA, TOTALMENTE PAGADA"/>
    <m/>
    <s v="NO TIENE"/>
    <m/>
    <m/>
    <m/>
    <m/>
    <m/>
    <s v="SI"/>
    <n v="12332"/>
    <s v="SI"/>
    <n v="8630"/>
    <s v="SI"/>
    <n v="8345"/>
    <s v="NO TIENE"/>
    <s v="MADERA BURDA, TABLA, TABLÓN"/>
    <s v="TEJA DE BARRO, ZINC, ETERNIT (ASBESTO)"/>
    <s v="TIERRA, ARENA"/>
    <s v="NO"/>
    <s v="NO"/>
    <s v="SI"/>
    <s v="SI"/>
    <s v="SI"/>
    <s v="SI"/>
    <s v="SI"/>
    <s v="SI"/>
    <s v="NO"/>
    <s v="NO"/>
    <s v="NO"/>
    <s v="NO"/>
    <s v="NO"/>
    <s v="NO"/>
    <s v="NO"/>
    <s v="NO"/>
    <s v="NO"/>
    <s v="NO"/>
    <s v="NO TIENE / TUBO A LA VISTA"/>
    <s v="NO CUENTA CON NINGUN SERVICIO. NO TIENE ESPACIO SEPARADO DE BAÑO."/>
    <m/>
    <m/>
    <m/>
    <m/>
    <s v="NORMAL - BUENA"/>
    <s v="TIENE AGUA LAS 24 HORAS"/>
    <s v="NO SABE"/>
    <s v="NO"/>
    <s v="NO"/>
    <s v="PVC"/>
    <s v="NO APLICA"/>
    <s v="NO APLICA"/>
    <s v="NO APLICA"/>
    <s v="NO APLICA"/>
    <s v="NO APLICA"/>
    <s v="NO TIENE - NO APLICA"/>
    <s v="OASIS PEATONAL31014005445"/>
    <s v="OK"/>
    <s v="SI"/>
    <n v="1"/>
    <n v="2"/>
    <n v="3"/>
    <n v="4"/>
    <n v="5"/>
    <n v="6"/>
    <n v="7"/>
    <n v="8"/>
    <s v=""/>
    <s v=""/>
    <s v=""/>
    <n v="5"/>
    <n v="7131225.9143519998"/>
    <n v="6099266.2918499997"/>
    <s v=""/>
    <s v=""/>
    <n v="0"/>
    <s v=""/>
    <n v="0"/>
    <s v="NO"/>
    <n v="0"/>
    <x v="11"/>
    <x v="1"/>
  </r>
  <r>
    <d v="2017-08-25T00:00:00"/>
    <s v="ANTIOQUIA"/>
    <s v="Puerto Berrío"/>
    <n v="579"/>
    <n v="1039706195"/>
    <n v="3004312255"/>
    <n v="285"/>
    <x v="0"/>
    <s v="PEATONAL"/>
    <m/>
    <m/>
    <m/>
    <m/>
    <m/>
    <m/>
    <m/>
    <m/>
    <n v="434280"/>
    <m/>
    <m/>
    <n v="3218799480"/>
    <s v="ARMIJO"/>
    <s v="VEGA"/>
    <s v="EDWIN"/>
    <s v="ARBEY"/>
    <s v="Cédula"/>
    <n v="1039686793"/>
    <s v="M"/>
    <n v="30"/>
    <s v="NO"/>
    <s v="CATRILLON"/>
    <s v="ROJO"/>
    <s v="YERALDIN"/>
    <m/>
    <s v="Cédula"/>
    <n v="1039692882"/>
    <s v="NO"/>
    <m/>
    <s v="NO"/>
    <n v="4"/>
    <n v="2"/>
    <n v="1"/>
    <s v="PROPIA, TOTALMENTE PAGADA"/>
    <m/>
    <s v="ESCRITURA PÚBLICA"/>
    <m/>
    <m/>
    <m/>
    <m/>
    <m/>
    <s v="SI"/>
    <n v="23755"/>
    <s v="SI"/>
    <n v="17436"/>
    <s v="SI"/>
    <n v="8324"/>
    <s v="INODORO CONECTADO A ALCANTARILLADO"/>
    <s v="MADERA BURDA, TABLA, TABLÓN"/>
    <s v="TEJA DE BARRO, ZINC, ETERNIT (ASBESTO)"/>
    <s v="CEMENTO, GRAVILLA"/>
    <s v="SI"/>
    <s v="SI"/>
    <s v="SI"/>
    <s v="SI"/>
    <s v="SI"/>
    <s v="SI"/>
    <s v="SI"/>
    <s v="SI"/>
    <s v="SI"/>
    <s v="SI"/>
    <s v="NO"/>
    <s v="SI"/>
    <s v="SI"/>
    <s v="SI"/>
    <s v="SI"/>
    <s v="NO"/>
    <s v="SI"/>
    <s v="SI"/>
    <s v="INODORO CON TANQUE"/>
    <s v="EL TANQUE DE BAÑO NO TIENE TAPA. NO CUENTA CON LAVAMANOS."/>
    <m/>
    <m/>
    <m/>
    <m/>
    <s v="NORMAL - BUENA"/>
    <s v="TIENE AGUA LAS 24 HORAS"/>
    <s v="SI"/>
    <s v="NO"/>
    <s v="NO"/>
    <s v="PVC"/>
    <s v="SI"/>
    <s v="SI"/>
    <s v="NO"/>
    <s v="SI"/>
    <s v="SI"/>
    <s v="OBRA GRIS"/>
    <s v="OASIS PEATONAL434280"/>
    <s v="OK"/>
    <s v="SI"/>
    <n v="1"/>
    <s v=""/>
    <s v=""/>
    <s v=""/>
    <s v=""/>
    <n v="6"/>
    <s v=""/>
    <s v=""/>
    <n v="9"/>
    <s v=""/>
    <s v=""/>
    <n v="1"/>
    <n v="2521462.954806"/>
    <n v="2521462.954806"/>
    <s v=""/>
    <s v=""/>
    <n v="0"/>
    <s v=""/>
    <n v="0"/>
    <s v="NO"/>
    <n v="0"/>
    <x v="8"/>
    <x v="1"/>
  </r>
  <r>
    <d v="2017-08-25T00:00:00"/>
    <s v="ANTIOQUIA"/>
    <s v="Puerto Berrío"/>
    <n v="579"/>
    <n v="1039706195"/>
    <n v="3004312255"/>
    <n v="286"/>
    <x v="0"/>
    <s v="CARRERA"/>
    <n v="15"/>
    <s v="B"/>
    <m/>
    <m/>
    <m/>
    <n v="54"/>
    <s v="B"/>
    <m/>
    <n v="220588090000"/>
    <m/>
    <m/>
    <n v="3128271524"/>
    <s v="BETANCUR"/>
    <s v="ISAZA"/>
    <s v="MARIA"/>
    <s v="CAMILA"/>
    <s v="Cédula"/>
    <n v="1001733320"/>
    <s v="F"/>
    <n v="18"/>
    <s v="NO"/>
    <s v="USUGA"/>
    <s v="GOMEZ"/>
    <s v="ARSECIO"/>
    <s v="DE JESUS "/>
    <s v="Cédula"/>
    <n v="1039699249"/>
    <s v="SI"/>
    <n v="1683822"/>
    <s v="NO"/>
    <n v="2"/>
    <m/>
    <m/>
    <s v="PROPIA, TOTALMENTE PAGADA"/>
    <m/>
    <s v="CERTIFICADO DE COMPRAVENTA"/>
    <m/>
    <m/>
    <m/>
    <m/>
    <m/>
    <s v="SI"/>
    <n v="16950"/>
    <s v="SI"/>
    <n v="12182"/>
    <s v="SI"/>
    <n v="8408"/>
    <s v="INODORO CONECTADO A ALCANTARILLADO"/>
    <s v="MADERA BURDA, TABLA, TABLÓN"/>
    <s v="TEJA DE BARRO, ZINC, ETERNIT (ASBESTO)"/>
    <s v="CEMENTO, GRAVILLA"/>
    <s v="NO"/>
    <s v="SI"/>
    <s v="SI"/>
    <s v="NO"/>
    <s v="SI"/>
    <s v="NO"/>
    <s v="SI"/>
    <s v="SI"/>
    <s v="SI"/>
    <s v="NO"/>
    <s v="NO"/>
    <s v="SI"/>
    <s v="NO"/>
    <s v="SI"/>
    <s v="NO"/>
    <s v="NO"/>
    <s v="SI"/>
    <s v="NO"/>
    <s v="INODORO CON TANQUE"/>
    <s v="NO CUENTA CON DUCHA, LAVAMANOS, LAVAPLATOS. NO TIENE ESPACIO SEPARADO DE BAÑO. TIENE ALACANTARILLAO INTRADOMICILIARIO PERO NO ESTA CONECTADO AL TUBO MADRE."/>
    <m/>
    <m/>
    <s v="SE VIERTEN A CANAL O QUEBRADA"/>
    <m/>
    <s v="NORMAL - BUENA"/>
    <s v="TIENE AGUA LAS 24 HORAS"/>
    <s v="SI"/>
    <s v="NO"/>
    <s v="NO"/>
    <s v="PVC"/>
    <s v="SI"/>
    <s v="NO"/>
    <s v="NO"/>
    <s v="SI"/>
    <s v="NO"/>
    <s v="OBRA NEGRA"/>
    <s v="OASIS CARRERA15B54B220588090000"/>
    <s v="OK"/>
    <s v="SI"/>
    <n v="1"/>
    <n v="2"/>
    <s v=""/>
    <n v="4"/>
    <s v=""/>
    <n v="6"/>
    <n v="7"/>
    <s v=""/>
    <n v="9"/>
    <s v=""/>
    <s v=""/>
    <n v="3"/>
    <n v="3717594.4085459998"/>
    <n v="3717594.4085459998"/>
    <s v=""/>
    <n v="18"/>
    <n v="0"/>
    <n v="20"/>
    <n v="1757703.420504"/>
    <s v="SI"/>
    <n v="1374366.7709999999"/>
    <x v="61"/>
    <x v="1"/>
  </r>
  <r>
    <d v="2017-08-25T00:00:00"/>
    <s v="ANTIOQUIA"/>
    <s v="Puerto Berrío"/>
    <n v="579"/>
    <n v="1039706195"/>
    <n v="3004312255"/>
    <n v="287"/>
    <x v="3"/>
    <s v="PEATONAL"/>
    <m/>
    <m/>
    <m/>
    <m/>
    <m/>
    <m/>
    <m/>
    <m/>
    <n v="220141270008"/>
    <m/>
    <m/>
    <n v="3132886819"/>
    <s v="RODAS"/>
    <s v="CATRILLON"/>
    <s v="GILMA"/>
    <m/>
    <s v="Cédula"/>
    <n v="43657004"/>
    <s v="F"/>
    <n v="33"/>
    <s v="NO"/>
    <s v="AGUDELO"/>
    <m/>
    <s v="JOSE"/>
    <s v="GREGORIO"/>
    <s v="Cédula"/>
    <n v="71190970"/>
    <s v="SI"/>
    <n v="1683974"/>
    <s v="NO"/>
    <n v="6"/>
    <n v="4"/>
    <n v="1"/>
    <s v="PROPIA, TOTALMENTE PAGADA"/>
    <m/>
    <s v="ESCRITURA PÚBLICA"/>
    <m/>
    <m/>
    <m/>
    <m/>
    <m/>
    <s v="SI"/>
    <n v="10117"/>
    <s v="NO"/>
    <m/>
    <s v="SI"/>
    <n v="8366"/>
    <s v="INODORO CONECTADO A ALCANTARILLADO"/>
    <s v="BLOQUE, LADRILLO, PIEDRA"/>
    <s v="CEMENTO O CONCRETO"/>
    <s v="CEMENTO, GRAVILLA"/>
    <s v="SI"/>
    <s v="SI"/>
    <s v="SI"/>
    <s v="SI"/>
    <s v="SI"/>
    <s v="SI"/>
    <s v="SI"/>
    <s v="SI"/>
    <s v="SI"/>
    <s v="SI"/>
    <s v="NO"/>
    <s v="NO"/>
    <s v="SI"/>
    <s v="SI"/>
    <s v="SI"/>
    <s v="NO"/>
    <s v="NO"/>
    <s v="SI"/>
    <s v="INODORO CON TANQUE"/>
    <s v="NO CUENTA CON LAVAERO, NI LAVAMANOS. NO LE COBRAN ALCANTARILLADO. LA COCINA SOLO CUENTA CON MESON DE TABLA."/>
    <m/>
    <m/>
    <m/>
    <m/>
    <s v="NORMAL - BUENA"/>
    <s v="TIENE AGUA LAS 24 HORAS"/>
    <s v="SI"/>
    <s v="NO"/>
    <s v="NO"/>
    <s v="PVC"/>
    <s v="SI"/>
    <s v="SI"/>
    <s v="NO"/>
    <s v="NO"/>
    <s v="SI"/>
    <s v="OBRA GRIS"/>
    <s v="NUEVO HORIZONTE PEATONAL220141270008"/>
    <s v="OK"/>
    <s v="SI"/>
    <n v="1"/>
    <s v=""/>
    <s v=""/>
    <s v=""/>
    <n v="5"/>
    <n v="6"/>
    <s v=""/>
    <s v=""/>
    <n v="9"/>
    <s v=""/>
    <s v=""/>
    <n v="2"/>
    <n v="3069314.919342"/>
    <n v="3069314.919342"/>
    <s v=""/>
    <s v=""/>
    <n v="0"/>
    <s v=""/>
    <n v="0"/>
    <s v="NO"/>
    <n v="0"/>
    <x v="6"/>
    <x v="1"/>
  </r>
  <r>
    <d v="2017-08-25T00:00:00"/>
    <s v="ANTIOQUIA"/>
    <s v="Puerto Berrío"/>
    <n v="579"/>
    <n v="1039706195"/>
    <n v="3004312255"/>
    <n v="288"/>
    <x v="3"/>
    <s v="PEATONAL"/>
    <m/>
    <m/>
    <m/>
    <m/>
    <m/>
    <m/>
    <m/>
    <m/>
    <n v="220141250010"/>
    <m/>
    <m/>
    <n v="3233313796"/>
    <s v="AREIZA"/>
    <m/>
    <s v="DURLEY"/>
    <s v="AMPARO"/>
    <s v="Cédula"/>
    <n v="43657795"/>
    <s v="F"/>
    <n v="32"/>
    <s v="NO"/>
    <s v="CASTRILLON"/>
    <m/>
    <s v="JUAQUIN"/>
    <s v="EMILIO"/>
    <s v="Cédula"/>
    <n v="71192053"/>
    <s v="NO"/>
    <m/>
    <s v="NO"/>
    <n v="6"/>
    <n v="4"/>
    <m/>
    <s v="EN ARRIENDO O SUBARRIENDO"/>
    <m/>
    <m/>
    <m/>
    <s v="DE PALABRA"/>
    <m/>
    <n v="6"/>
    <n v="180000"/>
    <s v="SI"/>
    <n v="10102"/>
    <s v="NO"/>
    <m/>
    <s v="SI"/>
    <n v="8366"/>
    <s v="INODORO CONECTADO A ALCANTARILLADO"/>
    <s v="BLOQUE, LADRILLO, PIEDRA"/>
    <s v="TEJA DE BARRO, ZINC, ETERNIT (ASBESTO)"/>
    <s v="MADERA BURDA, MADERA EN MAL ESTADO, TABLA O TABLÓN"/>
    <s v="SI"/>
    <s v="SI"/>
    <s v="SI"/>
    <s v="SI"/>
    <s v="SI"/>
    <s v="SI"/>
    <s v="SI"/>
    <s v="SI"/>
    <s v="SI"/>
    <s v="SI"/>
    <s v="NO"/>
    <s v="SI"/>
    <s v="SI"/>
    <s v="SI"/>
    <s v="SI"/>
    <s v="NO"/>
    <s v="SI"/>
    <s v="SI"/>
    <s v="INODORO CON TANQUE"/>
    <s v="NO CUENTA CON LAVAMANOS, NO TIENE PUERTA DE BAÑO, NO LE COBRAN ALCANTARILLADO."/>
    <m/>
    <m/>
    <m/>
    <m/>
    <s v="NORMAL - BUENA"/>
    <s v="TIENE AGUA LAS 24 HORAS"/>
    <s v="SI"/>
    <s v="NO"/>
    <s v="NO"/>
    <s v="PVC"/>
    <s v="SI"/>
    <s v="SI"/>
    <s v="NO"/>
    <s v="SI"/>
    <s v="SI"/>
    <s v="OBRA GRIS"/>
    <s v="NUEVO HORIZONTE PEATONAL220141250010"/>
    <s v="OK"/>
    <s v="SI"/>
    <n v="1"/>
    <s v=""/>
    <s v=""/>
    <s v=""/>
    <s v=""/>
    <n v="6"/>
    <s v=""/>
    <s v=""/>
    <n v="9"/>
    <s v=""/>
    <s v=""/>
    <n v="1"/>
    <n v="2521462.954806"/>
    <n v="2521462.954806"/>
    <s v=""/>
    <s v=""/>
    <n v="0"/>
    <s v=""/>
    <n v="0"/>
    <s v="NO"/>
    <n v="0"/>
    <x v="8"/>
    <x v="1"/>
  </r>
  <r>
    <d v="2017-08-25T00:00:00"/>
    <s v="ANTIOQUIA"/>
    <s v="Puerto Berrío"/>
    <n v="579"/>
    <n v="1039706195"/>
    <n v="3004312255"/>
    <n v="289"/>
    <x v="3"/>
    <s v="PEATONAL"/>
    <m/>
    <m/>
    <m/>
    <m/>
    <m/>
    <m/>
    <m/>
    <m/>
    <n v="220141250016"/>
    <m/>
    <m/>
    <n v="3114254784"/>
    <s v="CASTAÑO"/>
    <s v="HERNANDEZ"/>
    <s v="RUBEN"/>
    <s v="OMAR"/>
    <s v="Cédula"/>
    <n v="71189369"/>
    <s v="M"/>
    <n v="42"/>
    <s v="NO"/>
    <m/>
    <m/>
    <m/>
    <m/>
    <m/>
    <m/>
    <s v="NO"/>
    <m/>
    <s v="NO"/>
    <n v="1"/>
    <m/>
    <m/>
    <s v="PROPIA, TOTALMENTE PAGADA"/>
    <m/>
    <s v="ESCRITURA PÚBLICA"/>
    <m/>
    <m/>
    <m/>
    <m/>
    <m/>
    <s v="SI"/>
    <n v="8604"/>
    <s v="NO"/>
    <m/>
    <s v="SI"/>
    <n v="8366"/>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NO LE COBRAN ALCANTARILLADO."/>
    <m/>
    <m/>
    <m/>
    <m/>
    <s v="NORMAL - BUENA"/>
    <s v="TIENE AGUA LAS 24 HORAS"/>
    <s v="SI"/>
    <s v="NO"/>
    <m/>
    <s v="PVC"/>
    <s v="SI"/>
    <s v="SI"/>
    <s v="NO"/>
    <s v="SI"/>
    <s v="SI"/>
    <s v="OBRA GRIS"/>
    <s v="NUEVO HORIZONTE PEATONAL220141250016"/>
    <s v="OK"/>
    <s v="SI"/>
    <n v="1"/>
    <s v=""/>
    <s v=""/>
    <s v=""/>
    <s v=""/>
    <n v="6"/>
    <s v=""/>
    <s v=""/>
    <n v="9"/>
    <s v=""/>
    <s v=""/>
    <n v="1"/>
    <n v="2521462.954806"/>
    <n v="2521462.954806"/>
    <s v=""/>
    <s v=""/>
    <n v="0"/>
    <s v=""/>
    <n v="0"/>
    <s v="NO"/>
    <n v="0"/>
    <x v="8"/>
    <x v="1"/>
  </r>
  <r>
    <d v="2017-08-25T00:00:00"/>
    <s v="ANTIOQUIA"/>
    <s v="Puerto Berrío"/>
    <n v="579"/>
    <n v="1039706195"/>
    <n v="3004312255"/>
    <n v="290"/>
    <x v="3"/>
    <s v="PEATONAL"/>
    <m/>
    <m/>
    <m/>
    <m/>
    <m/>
    <m/>
    <m/>
    <m/>
    <n v="220141250003"/>
    <m/>
    <m/>
    <n v="3104178685"/>
    <s v="RAVE"/>
    <s v="MONSALVE"/>
    <s v="SANDRA"/>
    <s v="MILENA"/>
    <s v="Cédula"/>
    <n v="22041415"/>
    <s v="F"/>
    <n v="36"/>
    <s v="NO"/>
    <s v="CADAVID"/>
    <m/>
    <s v="ARNULFO"/>
    <m/>
    <s v="Cédula"/>
    <m/>
    <s v="SI"/>
    <n v="959668"/>
    <s v="NO"/>
    <n v="3"/>
    <n v="1"/>
    <m/>
    <s v="PROPIA, TOTALMENTE PAGADA"/>
    <m/>
    <s v="ESCRITURA PÚBLICA"/>
    <m/>
    <m/>
    <m/>
    <m/>
    <m/>
    <s v="SI"/>
    <n v="13861"/>
    <s v="NO"/>
    <m/>
    <s v="SI"/>
    <n v="8366"/>
    <s v="INODORO CONECTADO A ALCANTARILLADO"/>
    <s v="BLOQUE, LADRILLO, PIEDRA"/>
    <s v="TEJA DE BARRO, ZINC, ETERNIT (ASBESTO)"/>
    <s v="CEMENTO, GRAVILLA"/>
    <s v="SI"/>
    <s v="NO"/>
    <s v="SI"/>
    <s v="SI"/>
    <s v="SI"/>
    <s v="SI"/>
    <s v="SI"/>
    <s v="SI"/>
    <s v="SI"/>
    <s v="SI"/>
    <s v="NO"/>
    <s v="SI"/>
    <s v="SI"/>
    <s v="SI"/>
    <s v="SI"/>
    <s v="NO"/>
    <s v="SI"/>
    <s v="SI"/>
    <s v="INODORO CON TANQUE"/>
    <s v="NO CUENTA CON LAVAMANOS, MO SE SABE LA CEDULA DEL ESPOSO, NO LE COBRAN ALCANTARILLADO."/>
    <m/>
    <m/>
    <m/>
    <m/>
    <s v="NORMAL - BUENA"/>
    <s v="TIENE AGUA LAS 24 HORAS"/>
    <s v="SI"/>
    <s v="NO"/>
    <s v="NO"/>
    <s v="PVC"/>
    <s v="SI"/>
    <s v="SI"/>
    <s v="NO"/>
    <s v="SI"/>
    <s v="SI"/>
    <s v="OBRA GRIS"/>
    <s v="NUEVO HORIZONTE PEATONAL220141250003"/>
    <s v="OK"/>
    <s v="SI"/>
    <n v="1"/>
    <s v=""/>
    <s v=""/>
    <s v=""/>
    <s v=""/>
    <n v="6"/>
    <s v=""/>
    <s v=""/>
    <n v="9"/>
    <s v=""/>
    <s v=""/>
    <n v="1"/>
    <n v="2521462.954806"/>
    <n v="2521462.954806"/>
    <s v=""/>
    <s v=""/>
    <n v="0"/>
    <s v=""/>
    <n v="0"/>
    <s v="NO"/>
    <n v="0"/>
    <x v="8"/>
    <x v="1"/>
  </r>
  <r>
    <d v="2017-08-25T00:00:00"/>
    <s v="ANTIOQUIA"/>
    <s v="Puerto Berrío"/>
    <n v="579"/>
    <n v="1039706195"/>
    <n v="3004312255"/>
    <n v="291"/>
    <x v="3"/>
    <s v="PEATONAL"/>
    <m/>
    <m/>
    <m/>
    <m/>
    <m/>
    <m/>
    <m/>
    <m/>
    <n v="220141560000"/>
    <m/>
    <m/>
    <m/>
    <s v="MAZO"/>
    <s v="CASTRILLON "/>
    <s v="MARIA"/>
    <s v="LUZMILA"/>
    <s v="Cédula"/>
    <n v="21932324"/>
    <s v="F"/>
    <n v="74"/>
    <s v="SI"/>
    <m/>
    <m/>
    <m/>
    <m/>
    <m/>
    <m/>
    <s v="NO"/>
    <m/>
    <s v="NO"/>
    <n v="1"/>
    <m/>
    <m/>
    <s v="PROPIA, TOTALMENTE PAGADA"/>
    <m/>
    <s v="ESCRITURA PÚBLICA"/>
    <m/>
    <m/>
    <m/>
    <m/>
    <m/>
    <s v="SI"/>
    <m/>
    <s v="SI"/>
    <m/>
    <s v="SI"/>
    <m/>
    <s v="INODORO CONECTADO A ALCANTARILLADO"/>
    <s v="MADERA BURDA, TABLA, TABLÓN"/>
    <s v="TEJA DE BARRO, ZINC, ETERNIT (ASBESTO)"/>
    <s v="CEMENTO, GRAVILLA"/>
    <s v="SI"/>
    <s v="NO"/>
    <s v="SI"/>
    <s v="SI"/>
    <s v="SI"/>
    <s v="SI"/>
    <s v="SI"/>
    <s v="SI"/>
    <s v="SI"/>
    <s v="NO"/>
    <s v="NO"/>
    <s v="SI"/>
    <s v="SI"/>
    <s v="SI"/>
    <s v="NO"/>
    <s v="NO"/>
    <s v="SI"/>
    <s v="SI"/>
    <s v="INODORO CON TANQUE"/>
    <s v="NO CUENTA CON LAVAMANOS, NI LAVAPLATOS. NO PRESENTA RECIBO DE AGUA. NO TIENE CELULAR."/>
    <m/>
    <m/>
    <m/>
    <m/>
    <s v="NORMAL - BUENA"/>
    <s v="TIENE AGUA LAS 24 HORAS"/>
    <s v="SI"/>
    <s v="NO"/>
    <s v="NO"/>
    <s v="PVC"/>
    <s v="SI"/>
    <s v="NO APLICA"/>
    <s v="NO APLICA"/>
    <s v="SI"/>
    <s v="SI"/>
    <s v="OBRA GRIS"/>
    <s v="NUEVO HORIZONTE PEATONAL220141560000"/>
    <s v="¿REPETIDA?"/>
    <s v="SI"/>
    <n v="1"/>
    <s v=""/>
    <s v=""/>
    <n v="4"/>
    <s v=""/>
    <n v="6"/>
    <s v=""/>
    <s v=""/>
    <n v="9"/>
    <s v=""/>
    <s v=""/>
    <n v="2"/>
    <n v="3154717.032714"/>
    <n v="3154717.032714"/>
    <s v=""/>
    <s v=""/>
    <n v="0"/>
    <s v=""/>
    <n v="0"/>
    <s v="NO"/>
    <n v="0"/>
    <x v="1"/>
    <x v="1"/>
  </r>
  <r>
    <d v="2017-08-25T00:00:00"/>
    <s v="ANTIOQUIA"/>
    <s v="Puerto Berrío"/>
    <n v="579"/>
    <n v="1039702581"/>
    <n v="3117047099"/>
    <n v="292"/>
    <x v="2"/>
    <s v="PEATONAL"/>
    <m/>
    <m/>
    <m/>
    <m/>
    <m/>
    <m/>
    <m/>
    <m/>
    <n v="583150050"/>
    <m/>
    <m/>
    <n v="3103478396"/>
    <s v="MEDINA"/>
    <m/>
    <s v="SUSANA"/>
    <s v="EDITH"/>
    <s v="Cédula"/>
    <n v="21934354"/>
    <s v="F"/>
    <n v="50"/>
    <s v="SI"/>
    <m/>
    <m/>
    <m/>
    <m/>
    <m/>
    <m/>
    <s v="NO"/>
    <m/>
    <s v="NO"/>
    <n v="3"/>
    <m/>
    <m/>
    <s v="PROPIA, TOTALMENTE PAGADA"/>
    <m/>
    <s v="CERTIFICADO DE COMPRAVENTA"/>
    <m/>
    <m/>
    <m/>
    <m/>
    <m/>
    <s v="SI"/>
    <m/>
    <s v="SI"/>
    <m/>
    <s v="SI"/>
    <m/>
    <s v="INODORO CONECTADO A ALCANTARILLADO"/>
    <s v="BLOQUE, LADRILLO, PIEDRA"/>
    <s v="TEJA DE BARRO, ZINC, ETERNIT (ASBESTO)"/>
    <s v="TIERRA, ARENA"/>
    <s v="NO"/>
    <s v="NO"/>
    <s v="SI"/>
    <s v="SI"/>
    <s v="SI"/>
    <s v="SI"/>
    <s v="SI"/>
    <s v="SI"/>
    <s v="SI"/>
    <s v="SI"/>
    <s v="SI"/>
    <s v="SI"/>
    <s v="SI"/>
    <s v="SI"/>
    <s v="SI"/>
    <s v="SI"/>
    <s v="SI"/>
    <s v="SI"/>
    <s v="INODORO CON TANQUE"/>
    <s v="NO PRESENTA RECIBO DE AGUA, EL BAÑO NO TIENE PUERTA."/>
    <m/>
    <m/>
    <m/>
    <m/>
    <s v="NORMAL - BUENA"/>
    <s v="TIENE AGUA LAS 24 HORAS"/>
    <s v="SI"/>
    <s v="NO"/>
    <s v="NO"/>
    <s v="PVC"/>
    <s v="SI"/>
    <s v="SI"/>
    <s v="SI"/>
    <s v="SI"/>
    <s v="SI"/>
    <s v="OBRA GRIS"/>
    <s v="NUEVO MILENIOPEATONAL583150050"/>
    <s v="OK"/>
    <s v="SI"/>
    <s v=""/>
    <s v=""/>
    <s v=""/>
    <s v=""/>
    <s v=""/>
    <s v=" "/>
    <s v=""/>
    <s v=""/>
    <s v=""/>
    <s v=""/>
    <s v=""/>
    <n v="0"/>
    <n v="0"/>
    <n v="0"/>
    <s v=""/>
    <s v=""/>
    <s v=""/>
    <s v=""/>
    <n v="0"/>
    <s v="NO"/>
    <n v="0"/>
    <x v="0"/>
    <x v="0"/>
  </r>
  <r>
    <d v="2017-08-25T00:00:00"/>
    <s v="ANTIOQUIA"/>
    <s v="Puerto Berrío"/>
    <n v="579"/>
    <n v="1039706195"/>
    <n v="3004312255"/>
    <n v="293"/>
    <x v="3"/>
    <s v="PEATONAL"/>
    <m/>
    <m/>
    <m/>
    <m/>
    <m/>
    <m/>
    <m/>
    <m/>
    <n v="220129200000"/>
    <m/>
    <m/>
    <n v="3103607380"/>
    <s v="TRUJILLO"/>
    <s v="GARCIA"/>
    <s v="MARTA "/>
    <s v="CECILIA"/>
    <s v="Cédula"/>
    <n v="43653881"/>
    <s v="F"/>
    <n v="39"/>
    <s v="NO"/>
    <s v="SIERRA"/>
    <m/>
    <s v="LUIS"/>
    <s v="FELIPE"/>
    <s v="Cédula"/>
    <n v="92694070"/>
    <s v="SI"/>
    <n v="1683337"/>
    <s v="NO"/>
    <n v="2"/>
    <m/>
    <m/>
    <s v="PROPIA, TOTALMENTE PAGADA"/>
    <m/>
    <s v="ESCRITURA PÚBLICA"/>
    <m/>
    <m/>
    <m/>
    <m/>
    <m/>
    <s v="SI"/>
    <n v="36195"/>
    <s v="SI"/>
    <n v="29996"/>
    <s v="SI"/>
    <n v="8387"/>
    <s v="INODORO CONECTADO A ALCANTARILLADO"/>
    <s v="MADERA BURDA, TABLA, TABLÓN"/>
    <s v="TEJA DE BARRO, ZINC, ETERNIT (ASBESTO)"/>
    <s v="CEMENTO, GRAVILLA"/>
    <s v="NO"/>
    <s v="NO"/>
    <s v="SI"/>
    <s v="SI"/>
    <s v="SI"/>
    <s v="SI"/>
    <s v="SI"/>
    <s v="SI"/>
    <s v="NO"/>
    <s v="NO"/>
    <s v="NO"/>
    <s v="NO"/>
    <s v="NO"/>
    <s v="NO"/>
    <s v="NO"/>
    <s v="NO"/>
    <s v="NO"/>
    <s v="NO"/>
    <s v="TAZA CAMPESINA"/>
    <s v="NO CUENTA CON NINGUN SERVICIO."/>
    <m/>
    <m/>
    <m/>
    <m/>
    <s v="NORMAL - BUENA"/>
    <s v="TIENE AGUA LAS 24 HORAS"/>
    <s v="SI"/>
    <s v="NO"/>
    <s v="NO"/>
    <s v="PVC"/>
    <s v="NO APLICA"/>
    <s v="NO APLICA"/>
    <s v="NO APLICA"/>
    <s v="NO APLICA"/>
    <s v="NO APLICA"/>
    <s v="OBRA NEGRA"/>
    <s v="NUEVO HORIZONTE PEATONAL220129200000"/>
    <s v="OK"/>
    <s v="SI"/>
    <n v="1"/>
    <n v="2"/>
    <n v="3"/>
    <n v="4"/>
    <n v="5"/>
    <n v="6"/>
    <n v="7"/>
    <s v=""/>
    <n v="9"/>
    <s v=""/>
    <s v=""/>
    <n v="5"/>
    <n v="4648840.4286540002"/>
    <n v="4648840.4286540002"/>
    <s v=""/>
    <s v=""/>
    <n v="0"/>
    <s v=""/>
    <n v="0"/>
    <s v="NO"/>
    <n v="0"/>
    <x v="12"/>
    <x v="1"/>
  </r>
  <r>
    <d v="2017-08-25T00:00:00"/>
    <s v="ANTIOQUIA"/>
    <s v="Puerto Berrío"/>
    <n v="579"/>
    <n v="1039706195"/>
    <n v="3004312255"/>
    <n v="294"/>
    <x v="3"/>
    <s v="PEATONAL"/>
    <m/>
    <m/>
    <m/>
    <m/>
    <m/>
    <m/>
    <m/>
    <m/>
    <n v="220129100000"/>
    <m/>
    <m/>
    <n v="3128743036"/>
    <s v="MONSALVE"/>
    <s v="GOMEZ"/>
    <s v="CAROLINA"/>
    <s v="DE JESUS "/>
    <s v="Cédula"/>
    <n v="43649856"/>
    <s v="F"/>
    <n v="41"/>
    <s v="SI"/>
    <m/>
    <m/>
    <m/>
    <m/>
    <m/>
    <m/>
    <s v="NO"/>
    <m/>
    <s v="NO"/>
    <n v="2"/>
    <m/>
    <m/>
    <s v="PROPIA, TOTALMENTE PAGADA"/>
    <m/>
    <s v="ESCRITURA PÚBLICA"/>
    <m/>
    <m/>
    <m/>
    <m/>
    <m/>
    <s v="SI"/>
    <n v="7865"/>
    <s v="SI"/>
    <n v="5186"/>
    <s v="SI"/>
    <n v="8366"/>
    <s v="INODORO CONECTADO A ALCANTARILLADO"/>
    <s v="BLOQUE, LADRILLO, PIEDRA"/>
    <s v="TEJA DE BARRO, ZINC, ETERNIT (ASBESTO)"/>
    <s v="CEMENTO, GRAVILLA"/>
    <s v="SI"/>
    <s v="SI"/>
    <s v="SI"/>
    <s v="SI"/>
    <s v="SI"/>
    <s v="SI"/>
    <s v="SI"/>
    <s v="SI"/>
    <s v="SI"/>
    <s v="SI"/>
    <s v="SI"/>
    <s v="SI"/>
    <s v="SI"/>
    <s v="SI"/>
    <s v="SI"/>
    <s v="SI"/>
    <s v="SI"/>
    <s v="SI"/>
    <s v="INODORO CON TANQUE"/>
    <s v="CUENTA CON TODO "/>
    <m/>
    <m/>
    <m/>
    <m/>
    <s v="NORMAL - BUENA"/>
    <s v="TIENE AGUA LAS 24 HORAS"/>
    <s v="SI"/>
    <s v="NO"/>
    <s v="NO"/>
    <s v="PVC"/>
    <s v="SI"/>
    <s v="SI"/>
    <s v="SI"/>
    <s v="SI"/>
    <s v="SI"/>
    <s v="OBRA BLANCA"/>
    <s v="NUEVO HORIZONTE PEATONAL220129100000"/>
    <s v="OK"/>
    <s v="SI"/>
    <s v=""/>
    <s v=""/>
    <s v=""/>
    <s v=""/>
    <s v=""/>
    <s v=" "/>
    <s v=""/>
    <s v=""/>
    <s v=""/>
    <s v=""/>
    <s v=""/>
    <n v="0"/>
    <n v="0"/>
    <n v="0"/>
    <s v=""/>
    <s v=""/>
    <s v=""/>
    <s v=""/>
    <n v="0"/>
    <s v="NO"/>
    <n v="0"/>
    <x v="0"/>
    <x v="0"/>
  </r>
  <r>
    <d v="2017-08-25T00:00:00"/>
    <s v="ANTIOQUIA"/>
    <s v="Puerto Berrío"/>
    <n v="579"/>
    <n v="1039706195"/>
    <n v="3004312255"/>
    <n v="295"/>
    <x v="1"/>
    <s v="PEATONAL"/>
    <n v="12"/>
    <s v="A"/>
    <m/>
    <m/>
    <m/>
    <n v="27"/>
    <m/>
    <m/>
    <m/>
    <m/>
    <m/>
    <n v="3128272451"/>
    <s v="URIBE"/>
    <m/>
    <s v="OLGA"/>
    <s v="DE JESUS"/>
    <s v="Cédula"/>
    <n v="21925517"/>
    <s v="F"/>
    <n v="75"/>
    <s v="SI"/>
    <m/>
    <m/>
    <m/>
    <m/>
    <m/>
    <m/>
    <s v="NO"/>
    <m/>
    <s v="NO"/>
    <n v="4"/>
    <m/>
    <m/>
    <s v="PROPIA, TOTALMENTE PAGADA"/>
    <m/>
    <s v="ESCRITURA PÚBLICA"/>
    <m/>
    <m/>
    <m/>
    <m/>
    <m/>
    <s v="SI"/>
    <n v="7102"/>
    <s v="NO"/>
    <m/>
    <s v="SI"/>
    <n v="8366"/>
    <s v="INODORO CONECTADO A ALCANTARILLADO"/>
    <s v="MADERA BURDA, TABLA, TABLÓN"/>
    <s v="TEJA DE BARRO, ZINC, ETERNIT (ASBESTO)"/>
    <s v="CEMENTO, GRAVILLA"/>
    <s v="SI"/>
    <s v="SI"/>
    <s v="SI"/>
    <s v="SI"/>
    <s v="SI"/>
    <s v="SI"/>
    <s v="SI"/>
    <s v="SI"/>
    <s v="SI"/>
    <s v="SI"/>
    <s v="SI"/>
    <s v="NO"/>
    <s v="SI"/>
    <s v="SI"/>
    <s v="SI"/>
    <s v="SI"/>
    <s v="NO"/>
    <s v="SI"/>
    <s v="INODORO CON TANQUE"/>
    <s v="NO CUENTA CON LAVADERO, NO LE COBRAN ALCANTARILLADO."/>
    <m/>
    <m/>
    <m/>
    <m/>
    <s v="NORMAL - BUENA"/>
    <s v="TIENE AGUA LAS 24 HORAS"/>
    <s v="SI"/>
    <s v="SI"/>
    <s v="NO"/>
    <s v="PVC"/>
    <s v="SI"/>
    <s v="SI"/>
    <s v="SI"/>
    <s v="NO APLICA"/>
    <s v="SI"/>
    <s v="OBRA BLANCA"/>
    <s v="SAN MARTIN PEATONAL12A27"/>
    <s v="¿REPETIDA?"/>
    <s v="SI"/>
    <s v=""/>
    <s v=""/>
    <s v=""/>
    <s v=""/>
    <n v="5"/>
    <n v="6"/>
    <s v=""/>
    <s v=""/>
    <s v=""/>
    <s v=""/>
    <s v=""/>
    <n v="1"/>
    <n v="844096.41025200009"/>
    <n v="844096.41025200009"/>
    <s v=""/>
    <s v=""/>
    <n v="0"/>
    <s v=""/>
    <n v="0"/>
    <s v="NO"/>
    <n v="0"/>
    <x v="4"/>
    <x v="1"/>
  </r>
  <r>
    <d v="2017-08-25T00:00:00"/>
    <s v="ANTIOQUIA"/>
    <s v="Puerto Berrío"/>
    <n v="579"/>
    <n v="1039706195"/>
    <n v="3004312255"/>
    <n v="296"/>
    <x v="1"/>
    <s v="CALLE"/>
    <n v="10"/>
    <m/>
    <m/>
    <m/>
    <m/>
    <n v="12"/>
    <m/>
    <m/>
    <m/>
    <m/>
    <m/>
    <n v="3115510057"/>
    <s v="CATRILLON"/>
    <s v="GALEANO"/>
    <s v="ANDRES"/>
    <m/>
    <s v="Cédula"/>
    <n v="1096619749"/>
    <s v="M"/>
    <n v="29"/>
    <s v="NO"/>
    <s v="DURAN"/>
    <s v="ORTEGA"/>
    <s v="NERLY"/>
    <m/>
    <s v="Cédula"/>
    <m/>
    <s v="NO"/>
    <m/>
    <s v="NO"/>
    <n v="4"/>
    <n v="2"/>
    <n v="2"/>
    <s v="EN ARRIENDO O SUBARRIENDO"/>
    <m/>
    <m/>
    <m/>
    <s v="DE PALABRA"/>
    <n v="1"/>
    <m/>
    <n v="500000"/>
    <s v="SI"/>
    <n v="15902"/>
    <s v="SI"/>
    <n v="11744"/>
    <s v="SI"/>
    <n v="9561"/>
    <s v="INODORO CONECTADO A ALCANTARILLADO"/>
    <s v="BLOQUE, LADRILLO, PIEDRA"/>
    <s v="BLOQUE, PIEDRA, MADERA PULIDA"/>
    <s v="BALDOSA, VINILO, TABLETA O LADRILLO"/>
    <s v="SI"/>
    <s v="SI"/>
    <s v="SI"/>
    <s v="SI"/>
    <s v="SI"/>
    <s v="SI"/>
    <s v="SI"/>
    <s v="SI"/>
    <s v="SI"/>
    <s v="SI"/>
    <s v="SI"/>
    <s v="SI"/>
    <s v="SI"/>
    <s v="SI"/>
    <s v="SI"/>
    <s v="SI"/>
    <s v="SI"/>
    <s v="SI"/>
    <s v="INODORO CON TANQUE"/>
    <s v="NO SE SABE EL NUMERO DE CEDULA DEL CONYUGUE Y CUENTA CON TODO."/>
    <m/>
    <m/>
    <m/>
    <m/>
    <s v="BAJA"/>
    <s v="TIENE AGUA LAS 24 HORAS"/>
    <s v="SI"/>
    <s v="NO"/>
    <s v="NO"/>
    <s v="PVC"/>
    <s v="SI"/>
    <s v="SI"/>
    <s v="SI"/>
    <s v="SI"/>
    <s v="SI"/>
    <s v="OBRA BLANCA"/>
    <s v="SAN MARTIN CALLE1012"/>
    <s v="OK"/>
    <s v="SI"/>
    <s v=""/>
    <s v=""/>
    <s v=""/>
    <s v=""/>
    <s v=""/>
    <s v=" "/>
    <s v=""/>
    <s v=""/>
    <s v=""/>
    <s v=""/>
    <s v=""/>
    <n v="0"/>
    <n v="0"/>
    <n v="0"/>
    <s v=""/>
    <s v=""/>
    <s v=""/>
    <s v=""/>
    <n v="0"/>
    <s v="NO"/>
    <n v="0"/>
    <x v="0"/>
    <x v="0"/>
  </r>
  <r>
    <d v="2017-08-25T00:00:00"/>
    <s v="ANTIOQUIA"/>
    <s v="Puerto Berrío"/>
    <n v="579"/>
    <n v="1039706195"/>
    <n v="3004312255"/>
    <n v="297"/>
    <x v="3"/>
    <s v="CALLE"/>
    <n v="10"/>
    <m/>
    <m/>
    <m/>
    <m/>
    <n v="13"/>
    <m/>
    <m/>
    <n v="220443700000"/>
    <m/>
    <m/>
    <n v="3218387269"/>
    <s v="GARCIA"/>
    <s v="PINEDA"/>
    <s v="DANIELA"/>
    <m/>
    <s v="Cédula"/>
    <n v="1039697715"/>
    <s v="F"/>
    <n v="24"/>
    <s v="SI"/>
    <m/>
    <m/>
    <m/>
    <m/>
    <m/>
    <m/>
    <s v="NO"/>
    <m/>
    <s v="NO"/>
    <n v="2"/>
    <m/>
    <m/>
    <s v="EN ARRIENDO O SUBARRIENDO"/>
    <m/>
    <m/>
    <m/>
    <s v="DE PALABRA"/>
    <m/>
    <n v="6"/>
    <n v="250000"/>
    <s v="SI"/>
    <n v="29224"/>
    <s v="NO"/>
    <m/>
    <s v="SI"/>
    <n v="16732"/>
    <s v="INODORO CONECTADO A ALCANTARILLADO"/>
    <s v="BLOQUE, LADRILLO, PIEDRA"/>
    <s v="TEJA DE BARRO, ZINC, ETERNIT (ASBESTO)"/>
    <s v="CEMENTO, GRAVILLA"/>
    <s v="SI"/>
    <s v="SI"/>
    <s v="SI"/>
    <s v="SI"/>
    <s v="SI"/>
    <s v="SI"/>
    <s v="SI"/>
    <s v="SI"/>
    <s v="SI"/>
    <s v="SI"/>
    <s v="NO"/>
    <s v="SI"/>
    <s v="SI"/>
    <s v="SI"/>
    <s v="SI"/>
    <s v="NO"/>
    <s v="SI"/>
    <s v="SI"/>
    <s v="INODORO CON TANQUE"/>
    <s v="EL TANQUE DE BAÑO NO TIENE TAPA Y NO PAGA ALCANTARILLADO."/>
    <m/>
    <m/>
    <m/>
    <m/>
    <s v="NORMAL - BUENA"/>
    <s v="TIENE AGUA LAS 24 HORAS"/>
    <s v="SI"/>
    <s v="NO"/>
    <s v="SI"/>
    <s v="PVC"/>
    <s v="SI"/>
    <s v="SI"/>
    <s v="NO"/>
    <s v="SI"/>
    <s v="SI"/>
    <s v="OBRA GRIS"/>
    <s v="NUEVO HORIZONTE CALLE1013220443700000"/>
    <s v="OK"/>
    <s v="SI"/>
    <n v="1"/>
    <s v=""/>
    <s v=""/>
    <s v=""/>
    <s v=""/>
    <n v="6"/>
    <s v=""/>
    <s v=""/>
    <n v="9"/>
    <s v=""/>
    <s v=""/>
    <n v="1"/>
    <n v="2521462.954806"/>
    <n v="2521462.954806"/>
    <s v=""/>
    <s v=""/>
    <n v="0"/>
    <s v=""/>
    <n v="0"/>
    <s v="NO"/>
    <n v="0"/>
    <x v="8"/>
    <x v="1"/>
  </r>
  <r>
    <d v="2017-08-25T00:00:00"/>
    <s v="ANTIOQUIA"/>
    <s v="Puerto Berrío"/>
    <n v="579"/>
    <n v="1039706195"/>
    <n v="3004312255"/>
    <n v="298"/>
    <x v="1"/>
    <s v="CALLE"/>
    <n v="54"/>
    <m/>
    <m/>
    <m/>
    <m/>
    <n v="12"/>
    <m/>
    <m/>
    <m/>
    <m/>
    <m/>
    <n v="3193252284"/>
    <s v="CADAVID"/>
    <m/>
    <s v="NORIDA"/>
    <m/>
    <s v="Cédula"/>
    <n v="1039682033"/>
    <s v="F"/>
    <n v="30"/>
    <s v="NO"/>
    <s v="MUÑOZ"/>
    <s v="ESPINOSA "/>
    <s v="GUSTAVO"/>
    <s v="EMILIO"/>
    <s v="Cédula"/>
    <n v="1039681574"/>
    <s v="NO"/>
    <m/>
    <s v="NO"/>
    <n v="10"/>
    <n v="3"/>
    <m/>
    <s v="PROPIA, TOTALMENTE PAGADA"/>
    <m/>
    <s v="ESCRITURA PÚBLICA"/>
    <m/>
    <m/>
    <m/>
    <m/>
    <m/>
    <s v="SI"/>
    <n v="54080"/>
    <s v="SI"/>
    <n v="40681"/>
    <s v="SI"/>
    <n v="9315"/>
    <s v="INODORO CONECTADO A ALCANTARILLADO"/>
    <s v="BLOQUE, LADRILLO, PIEDRA"/>
    <s v="CEMENTO O CONCRETO"/>
    <s v="CEMENTO, GRAVILLA"/>
    <s v="SI"/>
    <s v="SI"/>
    <s v="SI"/>
    <s v="SI"/>
    <s v="SI"/>
    <s v="SI"/>
    <s v="SI"/>
    <s v="SI"/>
    <s v="SI"/>
    <s v="SI"/>
    <s v="SI"/>
    <s v="SI"/>
    <s v="SI"/>
    <s v="SI"/>
    <s v="SI"/>
    <s v="SI"/>
    <s v="SI"/>
    <s v="SI"/>
    <s v="INODORO CON TANQUE"/>
    <s v="CUENTA CON TODO "/>
    <m/>
    <m/>
    <m/>
    <m/>
    <s v="NORMAL - BUENA"/>
    <s v="TIENE AGUA LAS 24 HORAS"/>
    <s v="SI"/>
    <s v="NO"/>
    <s v="NO"/>
    <s v="PVC"/>
    <s v="SI"/>
    <s v="SI"/>
    <s v="SI"/>
    <s v="SI"/>
    <s v="SI"/>
    <s v="OBRA BLANCA"/>
    <s v="SAN MARTIN CALLE5412"/>
    <s v="OK"/>
    <s v="SI"/>
    <s v=""/>
    <s v=""/>
    <s v=""/>
    <s v=""/>
    <s v=""/>
    <s v=" "/>
    <s v=""/>
    <s v=""/>
    <s v=""/>
    <s v=""/>
    <s v=""/>
    <n v="0"/>
    <n v="0"/>
    <n v="0"/>
    <s v=""/>
    <s v=""/>
    <s v=""/>
    <s v=""/>
    <n v="0"/>
    <s v="NO"/>
    <n v="0"/>
    <x v="0"/>
    <x v="0"/>
  </r>
  <r>
    <d v="2017-08-25T00:00:00"/>
    <s v="ANTIOQUIA"/>
    <s v="Puerto Berrío"/>
    <n v="579"/>
    <n v="1039706195"/>
    <n v="3004312255"/>
    <n v="299"/>
    <x v="1"/>
    <s v="PEATONAL"/>
    <n v="12"/>
    <m/>
    <m/>
    <m/>
    <m/>
    <n v="43"/>
    <m/>
    <m/>
    <n v="220442100000"/>
    <m/>
    <m/>
    <n v="3146035156"/>
    <s v="GRAJALES"/>
    <m/>
    <s v="BERTA"/>
    <m/>
    <s v="Cédula"/>
    <n v="21928799"/>
    <s v="F"/>
    <n v="63"/>
    <s v="SI"/>
    <m/>
    <m/>
    <m/>
    <m/>
    <m/>
    <m/>
    <s v="NO"/>
    <m/>
    <s v="NO"/>
    <n v="2"/>
    <m/>
    <m/>
    <s v="PROPIA, TOTALMENTE PAGADA"/>
    <m/>
    <s v="ESCRITURA PÚBLICA"/>
    <m/>
    <m/>
    <m/>
    <m/>
    <m/>
    <s v="SI"/>
    <n v="24185"/>
    <s v="SI"/>
    <n v="17622"/>
    <s v="SI"/>
    <n v="9513"/>
    <s v="INODORO CONECTADO A ALCANTARILLADO"/>
    <s v="BLOQUE, LADRILLO, PIEDRA"/>
    <s v="CEMENTO O CONCRETO"/>
    <s v="CEMENTO, GRAVILLA"/>
    <s v="SI"/>
    <s v="SI"/>
    <s v="SI"/>
    <s v="SI"/>
    <s v="SI"/>
    <s v="SI"/>
    <s v="SI"/>
    <s v="SI"/>
    <s v="SI"/>
    <s v="SI"/>
    <s v="SI"/>
    <s v="SI"/>
    <s v="SI"/>
    <s v="SI"/>
    <s v="SI"/>
    <s v="SI"/>
    <s v="SI"/>
    <s v="SI"/>
    <s v="INODORO CON TANQUE"/>
    <s v="CUENTA CON TODO "/>
    <m/>
    <m/>
    <m/>
    <m/>
    <s v="NORMAL - BUENA"/>
    <s v="TIENE AGUA LAS 24 HORAS"/>
    <s v="SI"/>
    <s v="NO"/>
    <s v="NO"/>
    <s v="PVC"/>
    <s v="SI"/>
    <s v="SI"/>
    <s v="SI"/>
    <s v="SI"/>
    <s v="SI"/>
    <s v="OBRA BLANCA"/>
    <s v="SAN MARTIN PEATONAL1243220442100000"/>
    <s v="OK"/>
    <s v="SI"/>
    <s v=""/>
    <s v=""/>
    <s v=""/>
    <s v=""/>
    <s v=""/>
    <s v=" "/>
    <s v=""/>
    <s v=""/>
    <s v=""/>
    <s v=""/>
    <s v=""/>
    <n v="0"/>
    <n v="0"/>
    <n v="0"/>
    <s v=""/>
    <s v=""/>
    <s v=""/>
    <s v=""/>
    <n v="0"/>
    <s v="NO"/>
    <n v="0"/>
    <x v="0"/>
    <x v="0"/>
  </r>
  <r>
    <d v="2017-08-25T00:00:00"/>
    <s v="ANTIOQUIA"/>
    <s v="Puerto Berrío"/>
    <n v="579"/>
    <n v="1039706195"/>
    <n v="3004312255"/>
    <n v="300"/>
    <x v="1"/>
    <s v="PEATONAL"/>
    <n v="12"/>
    <s v="A"/>
    <m/>
    <m/>
    <m/>
    <n v="27"/>
    <m/>
    <m/>
    <m/>
    <m/>
    <m/>
    <n v="3128272451"/>
    <s v="URIBE"/>
    <m/>
    <s v="MARIA"/>
    <s v="DE LAS MERCEDES "/>
    <s v="Cédula"/>
    <n v="21922958"/>
    <s v="F"/>
    <n v="91"/>
    <s v="SI"/>
    <m/>
    <m/>
    <m/>
    <m/>
    <m/>
    <m/>
    <s v="NO"/>
    <m/>
    <s v="NO"/>
    <n v="1"/>
    <m/>
    <m/>
    <s v="PROPIA, TOTALMENTE PAGADA"/>
    <m/>
    <s v="ESCRITURA PÚBLICA"/>
    <m/>
    <m/>
    <m/>
    <m/>
    <m/>
    <s v="SI"/>
    <n v="7102"/>
    <s v="NO"/>
    <m/>
    <s v="SI"/>
    <n v="8360"/>
    <s v="INODORO CONECTADO A ALCANTARILLADO"/>
    <s v="MADERA BURDA, TABLA, TABLÓN"/>
    <s v="TEJA DE BARRO, ZINC, ETERNIT (ASBESTO)"/>
    <s v="CEMENTO, GRAVILLA"/>
    <s v="SI"/>
    <s v="SI"/>
    <s v="SI"/>
    <s v="SI"/>
    <s v="SI"/>
    <s v="SI"/>
    <s v="SI"/>
    <s v="SI"/>
    <s v="SI"/>
    <s v="NO"/>
    <s v="NO"/>
    <s v="SI"/>
    <s v="NO"/>
    <s v="SI"/>
    <s v="NO"/>
    <s v="NO"/>
    <s v="SI"/>
    <s v="NO"/>
    <s v="INODORO CON TANQUE"/>
    <s v="NO CUENTA CON DUCHA, LAVAPLATOS, LAVAMANOS, NO PAGA ALCANTARILLADO, NO FIRMA."/>
    <m/>
    <m/>
    <m/>
    <m/>
    <s v="NORMAL - BUENA"/>
    <s v="TIENE AGUA LAS 24 HORAS"/>
    <s v="SI"/>
    <s v="NO"/>
    <s v="NO"/>
    <s v="PVC"/>
    <s v="SI"/>
    <s v="NO APLICA"/>
    <s v="NO APLICA"/>
    <s v="SI"/>
    <s v="NO APLICA"/>
    <s v="OBRA GRIS"/>
    <s v="SAN MARTIN PEATONAL12A27"/>
    <s v="¿REPETIDA?"/>
    <s v="SI"/>
    <n v="1"/>
    <n v="2"/>
    <s v=""/>
    <n v="4"/>
    <s v=""/>
    <n v="6"/>
    <n v="7"/>
    <s v=""/>
    <n v="9"/>
    <s v=""/>
    <s v=""/>
    <n v="3"/>
    <n v="3717594.4085459998"/>
    <n v="3717594.4085459998"/>
    <s v=""/>
    <s v=""/>
    <n v="0"/>
    <s v=""/>
    <n v="0"/>
    <s v="NO"/>
    <n v="0"/>
    <x v="5"/>
    <x v="1"/>
  </r>
  <r>
    <d v="2017-08-25T00:00:00"/>
    <s v="ANTIOQUIA"/>
    <s v="Puerto Berrío"/>
    <n v="579"/>
    <n v="1039706195"/>
    <n v="3004312255"/>
    <n v="301"/>
    <x v="3"/>
    <s v="PEATONAL"/>
    <m/>
    <m/>
    <m/>
    <m/>
    <m/>
    <m/>
    <m/>
    <m/>
    <n v="141300000"/>
    <m/>
    <m/>
    <n v="3217027406"/>
    <s v="CHARRIS"/>
    <s v="ENCISO"/>
    <s v="ROSALBA"/>
    <m/>
    <s v="Cédula"/>
    <n v="1085036275"/>
    <s v="F"/>
    <n v="27"/>
    <s v="SI"/>
    <m/>
    <m/>
    <m/>
    <m/>
    <m/>
    <m/>
    <s v="SI"/>
    <n v="2956538"/>
    <s v="SI"/>
    <n v="5"/>
    <n v="2"/>
    <n v="0"/>
    <s v="EN ARRIENDO O SUBARRIENDO"/>
    <m/>
    <m/>
    <m/>
    <s v="DE PALABRA"/>
    <n v="1"/>
    <m/>
    <n v="300000"/>
    <s v="SI"/>
    <n v="47788"/>
    <s v="NO"/>
    <m/>
    <s v="SI"/>
    <n v="8345"/>
    <s v="INODORO CONECTADO A ALCANTARILLADO"/>
    <s v="BLOQUE, LADRILLO, PIEDRA"/>
    <s v="TEJA DE BARRO, ZINC, ETERNIT (ASBESTO)"/>
    <s v="CEMENTO, GRAVILLA"/>
    <s v="SI"/>
    <s v="SI"/>
    <s v="SI"/>
    <s v="SI"/>
    <s v="SI"/>
    <s v="SI"/>
    <s v="SI"/>
    <s v="SI"/>
    <s v="SI"/>
    <s v="SI"/>
    <s v="SI"/>
    <s v="SI"/>
    <s v="SI"/>
    <s v="SI"/>
    <s v="SI"/>
    <s v="SI"/>
    <s v="SI"/>
    <s v="SI"/>
    <s v="INODORO CON TANQUE"/>
    <s v="CUENTA CON TODOS LOS SERVICIOS SANITARIOS. NO LE COBARN ALCANTARILLADO."/>
    <m/>
    <m/>
    <m/>
    <m/>
    <s v="NORMAL - BUENA"/>
    <s v="TIENE AGUA LAS 24 HORAS"/>
    <s v="SI"/>
    <s v="NO"/>
    <s v="NO"/>
    <s v="PVC"/>
    <s v="SI"/>
    <s v="SI"/>
    <s v="SI"/>
    <s v="SI"/>
    <s v="SI"/>
    <s v="OBRA BLANCA"/>
    <s v="NUEVO HORIZONTE PEATONAL141300000"/>
    <s v="OK"/>
    <s v="SI"/>
    <s v=""/>
    <s v=""/>
    <s v=""/>
    <s v=""/>
    <s v=""/>
    <s v=" "/>
    <s v=""/>
    <s v=""/>
    <s v=""/>
    <s v=""/>
    <s v=""/>
    <n v="0"/>
    <n v="0"/>
    <n v="0"/>
    <s v=""/>
    <s v=""/>
    <s v=""/>
    <s v=""/>
    <n v="0"/>
    <s v="NO"/>
    <n v="0"/>
    <x v="0"/>
    <x v="0"/>
  </r>
  <r>
    <d v="2017-08-25T00:00:00"/>
    <s v="ANTIOQUIA"/>
    <s v="Puerto Berrío"/>
    <n v="579"/>
    <n v="1039706195"/>
    <n v="3004312255"/>
    <n v="302"/>
    <x v="3"/>
    <s v="PEATONAL"/>
    <m/>
    <m/>
    <m/>
    <m/>
    <m/>
    <m/>
    <m/>
    <m/>
    <n v="129920000"/>
    <m/>
    <m/>
    <n v="3218601423"/>
    <s v="RODRIGUEZ "/>
    <s v="DE MISAS"/>
    <s v="AMELIA"/>
    <s v="DEL SOCORRO"/>
    <s v="Cédula"/>
    <n v="21927275"/>
    <s v="F"/>
    <n v="66"/>
    <s v="NO"/>
    <s v="MEDINA "/>
    <s v="RAMIREZ"/>
    <s v="MANUEL "/>
    <s v="SALVADOR"/>
    <s v="Cédula"/>
    <n v="3547631"/>
    <s v="SI"/>
    <m/>
    <s v="NO"/>
    <n v="3"/>
    <n v="0"/>
    <n v="0"/>
    <s v="PROPIA, TOTALMENTE PAGADA"/>
    <m/>
    <s v="ESCRITURA PÚBLICA"/>
    <m/>
    <m/>
    <m/>
    <m/>
    <m/>
    <s v="SI"/>
    <n v="12297"/>
    <s v="NO"/>
    <m/>
    <s v="SI"/>
    <n v="8324"/>
    <s v="INODORO CONECTADO A ALCANTARILLADO"/>
    <s v="BLOQUE, LADRILLO, PIEDRA"/>
    <s v="TEJA DE BARRO, ZINC, ETERNIT (ASBESTO)"/>
    <s v="CEMENTO, GRAVILLA"/>
    <s v="SI"/>
    <s v="SI"/>
    <s v="SI"/>
    <s v="SI"/>
    <s v="SI"/>
    <s v="SI"/>
    <s v="SI"/>
    <s v="SI"/>
    <s v="SI"/>
    <s v="SI"/>
    <s v="SI"/>
    <s v="SI"/>
    <s v="SI"/>
    <s v="SI"/>
    <s v="SI"/>
    <s v="SI"/>
    <s v="SI"/>
    <s v="SI"/>
    <s v="INODORO CON TANQUE"/>
    <s v="NO LE COBRAN ALCANTARILLADO. CUENTA CON TODOS LOS SERVICIOS SANITARIOS"/>
    <m/>
    <m/>
    <m/>
    <m/>
    <s v="NORMAL - BUENA"/>
    <s v="TIENE AGUA LAS 24 HORAS"/>
    <s v="SI"/>
    <s v="NO"/>
    <s v="NO"/>
    <s v="PVC"/>
    <s v="SI"/>
    <s v="SI"/>
    <s v="SI"/>
    <s v="SI"/>
    <s v="SI"/>
    <s v="OBRA BLANCA"/>
    <s v="NUEVO HORIZONTE PEATONAL129920000"/>
    <s v="OK"/>
    <s v="SI"/>
    <s v=""/>
    <s v=""/>
    <s v=""/>
    <s v=""/>
    <s v=""/>
    <s v=" "/>
    <s v=""/>
    <s v=""/>
    <s v=""/>
    <s v=""/>
    <s v=""/>
    <n v="0"/>
    <n v="0"/>
    <n v="0"/>
    <s v=""/>
    <s v=""/>
    <s v=""/>
    <s v=""/>
    <n v="0"/>
    <s v="NO"/>
    <n v="0"/>
    <x v="0"/>
    <x v="0"/>
  </r>
  <r>
    <d v="2017-08-25T00:00:00"/>
    <s v="ANTIOQUIA"/>
    <s v="Puerto Berrío"/>
    <n v="579"/>
    <n v="1039706195"/>
    <n v="3004312255"/>
    <n v="303"/>
    <x v="3"/>
    <s v="PEATONAL"/>
    <m/>
    <m/>
    <m/>
    <m/>
    <m/>
    <m/>
    <m/>
    <m/>
    <n v="141280002"/>
    <m/>
    <m/>
    <n v="3226735507"/>
    <s v="PEREA"/>
    <s v="CAPERA"/>
    <s v="LUZ"/>
    <s v="ADRIANA"/>
    <s v="Cédula"/>
    <n v="43657325"/>
    <s v="F"/>
    <n v="32"/>
    <s v="NO"/>
    <s v="PEREZ "/>
    <s v="CORREA"/>
    <s v="GUILLERMO "/>
    <m/>
    <s v="Cédula"/>
    <m/>
    <s v="SI"/>
    <m/>
    <s v="NO"/>
    <n v="4"/>
    <n v="2"/>
    <n v="0"/>
    <s v="EN ARRIENDO O SUBARRIENDO"/>
    <m/>
    <m/>
    <m/>
    <s v="DE PALABRA"/>
    <n v="1"/>
    <m/>
    <n v="130000"/>
    <s v="SI"/>
    <n v="26940"/>
    <s v="SI"/>
    <m/>
    <s v="SI"/>
    <n v="16260"/>
    <s v="INODORO CONECTADO A ALCANTARILLADO"/>
    <s v="MADERA BURDA, TABLA, TABLÓN"/>
    <s v="TEJA DE BARRO, ZINC, ETERNIT (ASBESTO)"/>
    <s v="BALDOSA, VINILO, TABLETA O LADRILLO"/>
    <s v="SI"/>
    <s v="SI"/>
    <s v="SI"/>
    <s v="SI"/>
    <s v="SI"/>
    <s v="SI"/>
    <s v="SI"/>
    <s v="SI"/>
    <s v="SI"/>
    <s v="SI"/>
    <s v="NO"/>
    <s v="SI"/>
    <s v="SI"/>
    <s v="SI"/>
    <s v="SI"/>
    <s v="NO"/>
    <s v="SI"/>
    <s v="SI"/>
    <s v="INODORO CON TANQUE"/>
    <s v="NO SE SABE EL NUMERO DE LA CEDULA DEL ESPOSO. NO CUENTA CON LAVAMANOS.NO LE COBRA ALCANTARILLADO.NO PRESENTA EL NUMERO DEL FOLIO"/>
    <m/>
    <m/>
    <m/>
    <m/>
    <s v="NORMAL - BUENA"/>
    <s v="TIENE AGUA LAS 24 HORAS"/>
    <s v="SI"/>
    <s v="SI"/>
    <s v="SI"/>
    <s v="PVC"/>
    <s v="SI"/>
    <s v="SI"/>
    <s v="NO"/>
    <s v="SI"/>
    <s v="SI"/>
    <s v="OBRA GRIS"/>
    <s v="NUEVO HORIZONTE PEATONAL141280002"/>
    <s v="OK"/>
    <s v="SI"/>
    <n v="1"/>
    <s v=""/>
    <s v=""/>
    <s v=""/>
    <s v=""/>
    <n v="6"/>
    <s v=""/>
    <s v=""/>
    <n v="9"/>
    <s v=""/>
    <s v=""/>
    <n v="1"/>
    <n v="2521462.954806"/>
    <n v="2521462.954806"/>
    <s v=""/>
    <s v=""/>
    <n v="0"/>
    <s v=""/>
    <n v="0"/>
    <s v="NO"/>
    <n v="0"/>
    <x v="8"/>
    <x v="1"/>
  </r>
  <r>
    <d v="2017-08-25T00:00:00"/>
    <s v="ANTIOQUIA"/>
    <s v="Puerto Berrío"/>
    <n v="579"/>
    <n v="1039706195"/>
    <n v="3004312255"/>
    <n v="304"/>
    <x v="3"/>
    <s v="PEATONAL"/>
    <m/>
    <m/>
    <m/>
    <m/>
    <m/>
    <m/>
    <m/>
    <m/>
    <n v="141270010"/>
    <m/>
    <m/>
    <n v="3207328716"/>
    <s v="RAIGOZA "/>
    <s v="AREIZA"/>
    <s v="YESICA"/>
    <s v="PATRICIA"/>
    <s v="Cédula"/>
    <n v="1039695971"/>
    <s v="F"/>
    <n v="24"/>
    <s v="NO"/>
    <s v="SANCHEZ"/>
    <s v="LOPEZ"/>
    <s v="ALEXIS"/>
    <m/>
    <s v="Cédula"/>
    <n v="1039691026"/>
    <s v="SI"/>
    <n v="963000"/>
    <s v="NO"/>
    <n v="3"/>
    <n v="1"/>
    <n v="0"/>
    <s v="EN ARRIENDO O SUBARRIENDO"/>
    <m/>
    <m/>
    <m/>
    <s v="DE PALABRA"/>
    <n v="1"/>
    <m/>
    <n v="120000"/>
    <s v="SI"/>
    <n v="16865"/>
    <s v="NO"/>
    <m/>
    <s v="SI"/>
    <n v="8366"/>
    <s v="INODORO CONECTADO A ALCANTARILLADO"/>
    <s v="BLOQUE, LADRILLO, PIEDRA"/>
    <s v="TEJA DE BARRO, ZINC, ETERNIT (ASBESTO)"/>
    <s v="CEMENTO, GRAVILLA"/>
    <s v="SI"/>
    <s v="SI"/>
    <s v="SI"/>
    <s v="SI"/>
    <s v="SI"/>
    <s v="SI"/>
    <s v="SI"/>
    <s v="SI"/>
    <s v="SI"/>
    <s v="SI"/>
    <s v="NO"/>
    <s v="SI"/>
    <s v="SI"/>
    <s v="SI"/>
    <s v="SI"/>
    <s v="NO"/>
    <s v="SI"/>
    <s v="SI"/>
    <s v="INODORO CON TANQUE"/>
    <s v="LAVADERO PIEDRA PROVISONAL, SE ENCUENTRA PARTIDA. NO LE COBRAN ALCANTARILLADO"/>
    <m/>
    <m/>
    <m/>
    <m/>
    <s v="NORMAL - BUENA"/>
    <s v="TIENE AGUA LAS 24 HORAS"/>
    <s v="SI"/>
    <s v="NO"/>
    <s v="NO"/>
    <s v="PVC"/>
    <s v="SI"/>
    <s v="SI"/>
    <s v="NO APLICA"/>
    <s v="SI"/>
    <s v="SI"/>
    <s v="OBRA GRIS"/>
    <s v="NUEVO HORIZONTE PEATONAL141270010"/>
    <s v="OK"/>
    <s v="SI"/>
    <n v="1"/>
    <s v=""/>
    <s v=""/>
    <s v=""/>
    <s v=""/>
    <n v="6"/>
    <s v=""/>
    <s v=""/>
    <n v="9"/>
    <s v=""/>
    <s v=""/>
    <n v="1"/>
    <n v="2521462.954806"/>
    <n v="2521462.954806"/>
    <s v=""/>
    <s v=""/>
    <n v="0"/>
    <s v=""/>
    <n v="0"/>
    <s v="NO"/>
    <n v="0"/>
    <x v="8"/>
    <x v="1"/>
  </r>
  <r>
    <d v="2017-08-25T00:00:00"/>
    <s v="ANTIOQUIA"/>
    <s v="Puerto Berrío"/>
    <n v="579"/>
    <n v="1039706195"/>
    <n v="3004312255"/>
    <n v="305"/>
    <x v="3"/>
    <s v="PEATONAL"/>
    <m/>
    <m/>
    <m/>
    <m/>
    <m/>
    <m/>
    <m/>
    <m/>
    <n v="141280000"/>
    <m/>
    <m/>
    <n v="3138442729"/>
    <s v="GOMEZ"/>
    <s v="GONZALEZ"/>
    <s v="DEISY"/>
    <s v="INES"/>
    <s v="Cédula"/>
    <n v="21933815"/>
    <s v="F"/>
    <n v="53"/>
    <s v="SI"/>
    <m/>
    <m/>
    <m/>
    <m/>
    <m/>
    <m/>
    <s v="SI"/>
    <n v="1683277"/>
    <s v="SI"/>
    <n v="2"/>
    <n v="0"/>
    <n v="0"/>
    <s v="PROPIA, TOTALMENTE PAGADA"/>
    <m/>
    <s v="ESCRITURA PÚBLICA"/>
    <m/>
    <m/>
    <m/>
    <m/>
    <m/>
    <s v="SI"/>
    <n v="18182"/>
    <s v="NO"/>
    <m/>
    <s v="SI"/>
    <n v="8408"/>
    <s v="INODORO CONECTADO A ALCANTARILLADO"/>
    <s v="MADERA PULIDA"/>
    <s v="TEJA DE BARRO, ZINC, ETERNIT (ASBESTO)"/>
    <s v="CEMENTO, GRAVILLA"/>
    <s v="SI"/>
    <s v="SI"/>
    <s v="SI"/>
    <s v="SI"/>
    <s v="SI"/>
    <s v="SI"/>
    <s v="SI"/>
    <s v="SI"/>
    <s v="SI"/>
    <s v="SI"/>
    <s v="SI"/>
    <s v="SI"/>
    <s v="SI"/>
    <s v="SI"/>
    <s v="SI"/>
    <s v="SI"/>
    <s v="SI"/>
    <s v="SI"/>
    <s v="INODORO CON TANQUE"/>
    <s v="CUENTA CON LAVADERO PRIVISIONAL. NO LE COBRAN ALCANTARILLADO"/>
    <m/>
    <m/>
    <m/>
    <m/>
    <s v="NORMAL - BUENA"/>
    <s v="TIENE AGUA LAS 24 HORAS"/>
    <s v="SI"/>
    <s v="NO"/>
    <s v="NO"/>
    <s v="PVC"/>
    <s v="SI"/>
    <s v="SI"/>
    <s v="SI"/>
    <s v="SI"/>
    <s v="SI"/>
    <s v="OBRA GRIS"/>
    <s v="NUEVO HORIZONTE PEATONAL141280000"/>
    <s v="OK"/>
    <s v="SI"/>
    <s v=""/>
    <s v=""/>
    <s v=""/>
    <s v=""/>
    <s v=""/>
    <s v=" "/>
    <s v=""/>
    <s v=""/>
    <s v=""/>
    <s v=""/>
    <s v=""/>
    <n v="0"/>
    <n v="0"/>
    <n v="0"/>
    <s v=""/>
    <s v=""/>
    <s v=""/>
    <s v=""/>
    <n v="0"/>
    <s v="NO"/>
    <n v="0"/>
    <x v="0"/>
    <x v="0"/>
  </r>
  <r>
    <d v="2017-08-25T00:00:00"/>
    <s v="ANTIOQUIA"/>
    <s v="Puerto Berrío"/>
    <n v="579"/>
    <n v="1039702581"/>
    <n v="3117047099"/>
    <n v="306"/>
    <x v="1"/>
    <s v="CARRERA"/>
    <n v="12"/>
    <m/>
    <m/>
    <m/>
    <m/>
    <n v="16"/>
    <m/>
    <m/>
    <n v="402040000"/>
    <m/>
    <m/>
    <n v="3135340777"/>
    <s v="RUIZ"/>
    <s v="CALLE"/>
    <s v="AMANDA"/>
    <m/>
    <s v="Cédula"/>
    <n v="21491135"/>
    <s v="F"/>
    <n v="61"/>
    <s v="NO"/>
    <m/>
    <m/>
    <m/>
    <m/>
    <m/>
    <m/>
    <s v="NO"/>
    <m/>
    <s v="NO"/>
    <n v="5"/>
    <n v="2"/>
    <n v="0"/>
    <s v="EN ARRIENDO O SUBARRIENDO"/>
    <m/>
    <m/>
    <m/>
    <s v="POR ESCRITO"/>
    <m/>
    <n v="8"/>
    <n v="150000"/>
    <s v="SI"/>
    <n v="14677"/>
    <s v="SI"/>
    <n v="10431"/>
    <s v="SI"/>
    <n v="8407"/>
    <s v="INODORO CONECTADO A ALCANTARILLADO"/>
    <m/>
    <s v="TEJA DE BARRO, ZINC, ETERNIT (ASBESTO)"/>
    <s v="CEMENTO, GRAVILLA"/>
    <s v="NO"/>
    <s v="SI"/>
    <s v="SI"/>
    <s v="SI"/>
    <s v="SI"/>
    <s v="SI"/>
    <s v="SI"/>
    <s v="SI"/>
    <s v="SI"/>
    <s v="NO"/>
    <s v="NO"/>
    <s v="SI"/>
    <s v="SI"/>
    <s v="SI"/>
    <s v="NO"/>
    <s v="NO"/>
    <s v="SI"/>
    <s v="SI"/>
    <s v="INODORO CON TANQUE"/>
    <s v="EL LAVADERO ES PROVICIONAL"/>
    <m/>
    <m/>
    <m/>
    <m/>
    <s v="NORMAL - BUENA"/>
    <s v="TIENE AGUA LAS 24 HORAS"/>
    <s v="SI"/>
    <s v="NO"/>
    <s v="NO"/>
    <s v="PVC"/>
    <s v="SI"/>
    <s v="NO"/>
    <s v="NO APLICA"/>
    <s v="SI"/>
    <s v="SI"/>
    <s v="OBRA NEGRA"/>
    <s v="SAN MARTIN CARRERA1216402040000"/>
    <s v="OK"/>
    <s v="SI"/>
    <n v="1"/>
    <s v=""/>
    <s v=""/>
    <n v="4"/>
    <s v=""/>
    <n v="6"/>
    <s v=""/>
    <s v=""/>
    <n v="9"/>
    <s v=""/>
    <s v=""/>
    <n v="2"/>
    <n v="3154717.032714"/>
    <n v="3154717.032714"/>
    <s v=""/>
    <s v=""/>
    <n v="0"/>
    <s v=""/>
    <n v="0"/>
    <s v="NO"/>
    <n v="0"/>
    <x v="1"/>
    <x v="1"/>
  </r>
  <r>
    <d v="2017-08-25T00:00:00"/>
    <s v="ANTIOQUIA"/>
    <s v="Puerto Berrío"/>
    <n v="579"/>
    <n v="1039702581"/>
    <n v="3117047099"/>
    <n v="307"/>
    <x v="1"/>
    <s v="CARRERA"/>
    <n v="12"/>
    <m/>
    <m/>
    <m/>
    <m/>
    <n v="58"/>
    <m/>
    <m/>
    <m/>
    <m/>
    <m/>
    <n v="8333892"/>
    <s v="SANCHEZ "/>
    <m/>
    <s v="MARIA"/>
    <s v="NAZARETH"/>
    <s v="Cédula"/>
    <n v="21926511"/>
    <s v="F"/>
    <n v="80"/>
    <s v="SI"/>
    <m/>
    <m/>
    <m/>
    <m/>
    <m/>
    <m/>
    <s v="NO"/>
    <m/>
    <s v="NO"/>
    <n v="4"/>
    <n v="0"/>
    <n v="0"/>
    <s v="PROPIA, TOTALMENTE PAGADA"/>
    <m/>
    <s v="CERTIFICADO DE COMPRAVENTA"/>
    <m/>
    <m/>
    <m/>
    <m/>
    <m/>
    <s v="SI"/>
    <m/>
    <s v="SI"/>
    <m/>
    <s v="SI"/>
    <m/>
    <s v="INODORO CONECTADO A ALCANTARILLADO"/>
    <s v="BLOQUE, LADRILLO, PIEDRA"/>
    <s v="TEJA DE BARRO, ZINC, ETERNIT (ASBESTO)"/>
    <s v="CEMENTO, GRAVILLA"/>
    <s v="NO"/>
    <s v="SI"/>
    <s v="SI"/>
    <s v="SI"/>
    <s v="SI"/>
    <s v="SI"/>
    <s v="SI"/>
    <s v="SI"/>
    <s v="SI"/>
    <s v="SI"/>
    <s v="SI"/>
    <s v="SI"/>
    <s v="SI"/>
    <s v="SI"/>
    <s v="SI"/>
    <s v="SI"/>
    <s v="SI"/>
    <s v="SI"/>
    <s v="INODORO SIN TANQUE"/>
    <s v="LA SEÑORA NO PRESENTO FACTURA DE ACUEDUCTO. EL INODORO NO CUENTA CON GRIFERIA. EL BAÑO NO CUENTA CON PUERTA"/>
    <m/>
    <m/>
    <m/>
    <m/>
    <s v="NORMAL - BUENA"/>
    <s v="TIENE AGUA LAS 24 HORAS"/>
    <s v="SI"/>
    <s v="NO"/>
    <s v="NO"/>
    <s v="PVC"/>
    <s v="SI"/>
    <s v="SI"/>
    <s v="SI"/>
    <s v="SI"/>
    <s v="SI"/>
    <s v="OBRA NEGRA"/>
    <s v="SAN MARTIN CARRERA1258"/>
    <s v="OK"/>
    <s v="SI"/>
    <s v=""/>
    <s v=""/>
    <n v="3"/>
    <s v=""/>
    <s v=""/>
    <n v="6"/>
    <s v=""/>
    <s v=""/>
    <n v="9"/>
    <s v=""/>
    <s v=""/>
    <n v="1"/>
    <n v="2681847.5426099999"/>
    <n v="2681847.5426099999"/>
    <s v=""/>
    <s v=""/>
    <n v="0"/>
    <s v=""/>
    <n v="0"/>
    <s v="NO"/>
    <n v="0"/>
    <x v="62"/>
    <x v="1"/>
  </r>
  <r>
    <d v="2017-08-25T00:00:00"/>
    <s v="ANTIOQUIA"/>
    <s v="Puerto Berrío"/>
    <n v="579"/>
    <n v="10369704469"/>
    <n v="3196416668"/>
    <n v="308"/>
    <x v="0"/>
    <s v="PEATONAL"/>
    <m/>
    <m/>
    <m/>
    <m/>
    <m/>
    <m/>
    <m/>
    <m/>
    <n v="581830004"/>
    <m/>
    <m/>
    <m/>
    <s v="HERNANDEZ "/>
    <s v="ARBOLEDA"/>
    <s v="LUZ"/>
    <s v="MARLENI"/>
    <s v="Cédula"/>
    <n v="43518592"/>
    <s v="F"/>
    <n v="50"/>
    <s v="SI"/>
    <m/>
    <m/>
    <m/>
    <m/>
    <m/>
    <m/>
    <s v="NO"/>
    <m/>
    <s v="NO"/>
    <n v="3"/>
    <n v="0"/>
    <n v="0"/>
    <s v="PROPIA, TOTALMENTE PAGADA"/>
    <m/>
    <s v="CERTIFICADO DE COMPRAVENTA"/>
    <m/>
    <m/>
    <m/>
    <m/>
    <m/>
    <s v="SI"/>
    <n v="23919"/>
    <s v="NO"/>
    <m/>
    <s v="SI"/>
    <n v="8407"/>
    <s v="INODORO CONECTADO A ALCANTARILLADO"/>
    <s v="BLOQUE, LADRILLO, PIEDRA"/>
    <s v="CEMENTO O CONCRETO"/>
    <s v="CEMENTO, GRAVILLA"/>
    <s v="SI"/>
    <s v="NO"/>
    <s v="SI"/>
    <s v="SI"/>
    <s v="SI"/>
    <s v="SI"/>
    <s v="SI"/>
    <s v="SI"/>
    <s v="SI"/>
    <s v="SI"/>
    <s v="SI"/>
    <s v="SI"/>
    <s v="SI"/>
    <s v="SI"/>
    <s v="SI"/>
    <s v="SI"/>
    <s v="SI"/>
    <s v="SI"/>
    <s v="INODORO CON TANQUE"/>
    <s v="NO LE COBRAN ALCANTARILLADO DEBIDO A QUE LA MISMA COMUNIDAD LO INSTALO. NO CUENTA CON CELULAR"/>
    <m/>
    <m/>
    <m/>
    <m/>
    <s v="NORMAL - BUENA"/>
    <s v="TIENE AGUA LAS 24 HORAS"/>
    <s v="SI"/>
    <s v="NO"/>
    <s v="NO"/>
    <s v="PVC"/>
    <s v="SI"/>
    <s v="SI"/>
    <s v="SI"/>
    <s v="SI"/>
    <s v="SI"/>
    <s v="OBRA GRIS"/>
    <s v="OASIS PEATONAL581830004"/>
    <s v="OK"/>
    <s v="SI"/>
    <s v=""/>
    <s v=""/>
    <s v=""/>
    <s v=""/>
    <s v=""/>
    <s v=" "/>
    <s v=""/>
    <s v=""/>
    <s v=""/>
    <s v=""/>
    <s v=""/>
    <n v="0"/>
    <n v="0"/>
    <n v="0"/>
    <s v=""/>
    <s v=""/>
    <s v=""/>
    <s v=""/>
    <n v="0"/>
    <s v="NO"/>
    <n v="0"/>
    <x v="0"/>
    <x v="0"/>
  </r>
  <r>
    <d v="2017-08-25T00:00:00"/>
    <s v="ANTIOQUIA"/>
    <s v="Puerto Berrío"/>
    <n v="579"/>
    <n v="1039704469"/>
    <n v="3196416668"/>
    <n v="309"/>
    <x v="2"/>
    <s v="CALLE"/>
    <n v="53"/>
    <m/>
    <m/>
    <m/>
    <m/>
    <n v="16"/>
    <m/>
    <m/>
    <n v="583130028"/>
    <m/>
    <m/>
    <m/>
    <s v="AVENDAÑO"/>
    <m/>
    <s v="JAIRO"/>
    <m/>
    <s v="Cédula"/>
    <n v="91446798"/>
    <s v="M"/>
    <m/>
    <s v="NO"/>
    <s v="MURILLO"/>
    <m/>
    <s v="DORIELA"/>
    <m/>
    <s v="Cédula"/>
    <n v="52476964"/>
    <s v="NO"/>
    <m/>
    <s v="SI"/>
    <n v="3"/>
    <n v="1"/>
    <n v="0"/>
    <s v="EN ARRIENDO O SUBARRIENDO"/>
    <m/>
    <m/>
    <m/>
    <s v="DE PALABRA"/>
    <m/>
    <n v="6"/>
    <n v="150000"/>
    <s v="SI"/>
    <n v="10853"/>
    <s v="SI"/>
    <n v="7488"/>
    <s v="SI"/>
    <n v="8366"/>
    <s v="INODORO CONECTADO A ALCANTARILLADO"/>
    <s v="MADERA BURDA, TABLA, TABLÓN"/>
    <s v="TEJA DE BARRO, ZINC, ETERNIT (ASBESTO)"/>
    <s v="CEMENTO, GRAVILLA"/>
    <s v="SI"/>
    <s v="SI"/>
    <s v="SI"/>
    <s v="SI"/>
    <s v="SI"/>
    <s v="SI"/>
    <s v="SI"/>
    <s v="SI"/>
    <s v="SI"/>
    <s v="SI"/>
    <s v="SI"/>
    <s v="SI"/>
    <s v="SI"/>
    <s v="SI"/>
    <s v="SI"/>
    <s v="SI"/>
    <s v="SI"/>
    <s v="SI"/>
    <s v="INODORO CON TANQUE"/>
    <s v="TANQUE DE LAVADERO TIENE FUGAS NO ESTA EN FUNCIONAMIENTO. NO TIENE CELULAR."/>
    <m/>
    <m/>
    <m/>
    <m/>
    <s v="NORMAL - BUENA"/>
    <s v="TIENE AGUA LAS 24 HORAS"/>
    <s v="SI"/>
    <s v="NO"/>
    <s v="NO"/>
    <s v="PVC"/>
    <s v="SI"/>
    <s v="SI"/>
    <s v="SI"/>
    <s v="SI"/>
    <s v="SI"/>
    <s v="OBRA GRIS"/>
    <s v="NUEVO MILENIOCALLE5316583130028"/>
    <s v="OK"/>
    <s v="SI"/>
    <s v=""/>
    <s v=""/>
    <s v=""/>
    <s v=""/>
    <s v=""/>
    <s v=" "/>
    <s v=""/>
    <s v=""/>
    <s v=""/>
    <s v=""/>
    <s v=""/>
    <n v="0"/>
    <n v="0"/>
    <n v="0"/>
    <s v=""/>
    <s v=""/>
    <s v=""/>
    <s v=""/>
    <n v="0"/>
    <s v="NO"/>
    <n v="0"/>
    <x v="0"/>
    <x v="0"/>
  </r>
  <r>
    <d v="2017-08-25T00:00:00"/>
    <s v="ANTIOQUIA"/>
    <s v="Puerto Berrío"/>
    <n v="579"/>
    <n v="1039702581"/>
    <n v="3117047099"/>
    <n v="310"/>
    <x v="1"/>
    <s v="CARRERA"/>
    <n v="12"/>
    <m/>
    <m/>
    <m/>
    <m/>
    <n v="55"/>
    <m/>
    <m/>
    <n v="448090002"/>
    <m/>
    <m/>
    <n v="3206170996"/>
    <s v="LOPEZ"/>
    <s v="BETANCUR"/>
    <s v="YAQUELINE"/>
    <m/>
    <s v="Cédula"/>
    <n v="21932926"/>
    <s v="F"/>
    <n v="53"/>
    <s v="SI"/>
    <s v="JARAMILLO"/>
    <s v="AGUILAR"/>
    <s v="WILLIAM"/>
    <m/>
    <s v="Cédula"/>
    <n v="71185971"/>
    <s v="NO"/>
    <m/>
    <s v="NO"/>
    <n v="2"/>
    <n v="0"/>
    <n v="0"/>
    <s v="PROPIA, TOTALMENTE PAGADA"/>
    <m/>
    <s v="CERTIFICADO DE TRADICIÓN Y LIBERTAD"/>
    <m/>
    <m/>
    <m/>
    <m/>
    <m/>
    <s v="SI"/>
    <n v="13113"/>
    <s v="SI"/>
    <n v="9231"/>
    <s v="SI"/>
    <n v="8366"/>
    <s v="INODORO CONECTADO A ALCANTARILLADO"/>
    <s v="BLOQUE, LADRILLO, PIEDRA"/>
    <s v="TEJA DE BARRO, ZINC, ETERNIT (ASBESTO)"/>
    <s v="CEMENTO, GRAVILLA"/>
    <s v="NO"/>
    <s v="SI"/>
    <s v="SI"/>
    <s v="SI"/>
    <s v="SI"/>
    <s v="SI"/>
    <s v="SI"/>
    <s v="SI"/>
    <s v="SI"/>
    <s v="SI"/>
    <s v="NO"/>
    <s v="SI"/>
    <s v="SI"/>
    <s v="SI"/>
    <s v="SI"/>
    <s v="NO"/>
    <s v="SI"/>
    <s v="SI"/>
    <s v="INODORO CON TANQUE"/>
    <s v="EL LAVADERO ES PROVISIONAL. NO CUENTA CON LAVAMANOS."/>
    <m/>
    <m/>
    <m/>
    <m/>
    <s v="NORMAL - BUENA"/>
    <s v="TIENE AGUA LAS 24 HORAS"/>
    <s v="SI"/>
    <s v="NO"/>
    <s v="NO"/>
    <s v="PVC"/>
    <s v="SI"/>
    <s v="SI"/>
    <s v="NO"/>
    <s v="SI"/>
    <s v="SI"/>
    <s v="OBRA GRIS"/>
    <s v="SAN MARTIN CARRERA1255448090002"/>
    <s v="OK"/>
    <s v="SI"/>
    <n v="1"/>
    <s v=""/>
    <s v=""/>
    <s v=""/>
    <s v=""/>
    <n v="6"/>
    <s v=""/>
    <s v=""/>
    <n v="9"/>
    <s v=""/>
    <s v=""/>
    <n v="1"/>
    <n v="2521462.954806"/>
    <n v="2521462.954806"/>
    <s v=""/>
    <s v=""/>
    <n v="0"/>
    <s v=""/>
    <n v="0"/>
    <s v="NO"/>
    <n v="0"/>
    <x v="8"/>
    <x v="1"/>
  </r>
  <r>
    <d v="2017-08-25T00:00:00"/>
    <s v="ANTIOQUIA"/>
    <s v="Puerto Berrío"/>
    <n v="579"/>
    <n v="1039704469"/>
    <n v="3196416668"/>
    <n v="311"/>
    <x v="0"/>
    <s v="PEATONAL"/>
    <m/>
    <m/>
    <m/>
    <m/>
    <m/>
    <m/>
    <m/>
    <m/>
    <n v="295058000"/>
    <m/>
    <m/>
    <n v="3105326820"/>
    <s v="ZULETA"/>
    <s v="MADRIGAL"/>
    <s v="ARACELI"/>
    <s v="DE JESUS"/>
    <s v="Cédula"/>
    <n v="21932573"/>
    <s v="F"/>
    <n v="62"/>
    <s v="SI"/>
    <m/>
    <m/>
    <m/>
    <m/>
    <m/>
    <m/>
    <s v="NO"/>
    <m/>
    <s v="SI"/>
    <n v="4"/>
    <n v="1"/>
    <n v="0"/>
    <s v="PROPIA, TOTALMENTE PAGADA"/>
    <m/>
    <s v="CERTIFICADO DE COMPRAVENTA"/>
    <m/>
    <m/>
    <m/>
    <m/>
    <m/>
    <s v="NO"/>
    <m/>
    <s v="NO"/>
    <m/>
    <s v="NO"/>
    <m/>
    <s v="INODORO CONECTADO A ALCANTARILLADO"/>
    <s v="MADERA BURDA, TABLA, TABLÓN"/>
    <s v="TEJA DE BARRO, ZINC, ETERNIT (ASBESTO)"/>
    <s v="TIERRA, ARENA"/>
    <s v="NO"/>
    <s v="SI"/>
    <s v="NO"/>
    <s v="NO"/>
    <s v="NO"/>
    <s v="SI"/>
    <s v="NO"/>
    <s v="SI"/>
    <s v="SI"/>
    <s v="NO"/>
    <s v="NO"/>
    <s v="NO"/>
    <s v="NO"/>
    <s v="SI"/>
    <s v="NO"/>
    <s v="NO"/>
    <s v="NO"/>
    <s v="NO"/>
    <s v="INODORO SIN TANQUE"/>
    <s v="BAÑO SIN TANQUE Y EN MAL ESTADO. NO CUENTA CON LAVAMANOS-LAVAPLATOS. LAVADERO ES UNA PIEDRA PROVISIONAL. EL AGUA LA OBTIENEN DE UN POZO."/>
    <s v="POZO"/>
    <s v="NO TIENE - NO APLICA"/>
    <s v="NO TIENE - NO APLICA"/>
    <s v="NO TIENE - NO APLICA"/>
    <s v="NO LE LLEGA AGUA - SERVICIO SUSPENDIDO"/>
    <s v="NO LE LLEGA AGUA"/>
    <s v="NO"/>
    <s v="NO"/>
    <s v="NO"/>
    <s v="NO TIENE - NO APLICA"/>
    <s v="NO"/>
    <s v="NO APLICA"/>
    <s v="NO APLICA"/>
    <s v="NO APLICA"/>
    <s v="NO APLICA"/>
    <s v="OTROS"/>
    <s v="OASIS PEATONAL295058000"/>
    <s v="OK"/>
    <s v="SI"/>
    <n v="1"/>
    <n v="2"/>
    <n v="3"/>
    <n v="4"/>
    <n v="5"/>
    <n v="6"/>
    <n v="7"/>
    <n v="8"/>
    <s v=""/>
    <n v="10"/>
    <s v=""/>
    <n v="5"/>
    <n v="7405753.8584159994"/>
    <n v="6099266.2918499997"/>
    <n v="17"/>
    <n v="18"/>
    <n v="19"/>
    <s v=""/>
    <n v="1975694.2229519999"/>
    <s v="SI"/>
    <n v="1374366.7709999999"/>
    <x v="58"/>
    <x v="1"/>
  </r>
  <r>
    <d v="2017-08-25T00:00:00"/>
    <s v="ANTIOQUIA"/>
    <s v="Puerto Berrío"/>
    <n v="579"/>
    <n v="1039702581"/>
    <n v="3117047099"/>
    <n v="312"/>
    <x v="3"/>
    <s v="CARRERA"/>
    <n v="13"/>
    <m/>
    <m/>
    <m/>
    <m/>
    <n v="65"/>
    <m/>
    <m/>
    <n v="141360000"/>
    <m/>
    <m/>
    <n v="3133201806"/>
    <s v="ZAPATA"/>
    <m/>
    <s v="MARIA"/>
    <s v="SUSANA"/>
    <s v="Cédula"/>
    <n v="21900203"/>
    <s v="F"/>
    <n v="79"/>
    <s v="SI"/>
    <m/>
    <m/>
    <m/>
    <m/>
    <m/>
    <m/>
    <s v="NO"/>
    <m/>
    <s v="NO"/>
    <n v="2"/>
    <n v="0"/>
    <n v="0"/>
    <s v="PROPIA, TOTALMENTE PAGADA"/>
    <m/>
    <s v="ESCRITURA PÚBLICA"/>
    <m/>
    <m/>
    <m/>
    <m/>
    <m/>
    <s v="SI"/>
    <n v="10858"/>
    <s v="NO"/>
    <m/>
    <s v="SI"/>
    <n v="8366"/>
    <s v="INODORO CONECTADO A ALCANTARILLADO"/>
    <s v="BLOQUE, LADRILLO, PIEDRA"/>
    <s v="TEJA DE BARRO, ZINC, ETERNIT (ASBESTO)"/>
    <s v="CEMENTO, GRAVILLA"/>
    <s v="SI"/>
    <s v="SI"/>
    <s v="SI"/>
    <s v="SI"/>
    <s v="SI"/>
    <s v="SI"/>
    <s v="SI"/>
    <s v="SI"/>
    <s v="SI"/>
    <s v="SI"/>
    <s v="NO"/>
    <s v="SI"/>
    <s v="SI"/>
    <s v="SI"/>
    <s v="SI"/>
    <s v="NO"/>
    <s v="SI"/>
    <s v="SI"/>
    <s v="INODORO CON TANQUE"/>
    <s v="EL BAÑO NO CUENTA CON PUERTA. NO LE COBRAN ALCANTARILLADO"/>
    <m/>
    <m/>
    <m/>
    <m/>
    <s v="NORMAL - BUENA"/>
    <s v="TIENE AGUA LAS 24 HORAS"/>
    <s v="SI"/>
    <s v="NO"/>
    <s v="NO"/>
    <s v="PVC"/>
    <s v="SI"/>
    <s v="SI"/>
    <s v="NO"/>
    <s v="NO"/>
    <s v="SI"/>
    <s v="OBRA NEGRA"/>
    <s v="NUEVO HORIZONTE CARRERA1365141360000"/>
    <s v="OK"/>
    <s v="SI"/>
    <n v="1"/>
    <s v=""/>
    <s v=""/>
    <s v=""/>
    <n v="5"/>
    <n v="6"/>
    <s v=""/>
    <s v=""/>
    <n v="9"/>
    <s v=""/>
    <s v=""/>
    <n v="2"/>
    <n v="3069314.919342"/>
    <n v="3069314.919342"/>
    <s v=""/>
    <s v=""/>
    <n v="0"/>
    <s v=""/>
    <n v="0"/>
    <s v="NO"/>
    <n v="0"/>
    <x v="6"/>
    <x v="1"/>
  </r>
  <r>
    <d v="2017-08-25T00:00:00"/>
    <s v="ANTIOQUIA"/>
    <s v="Puerto Berrío"/>
    <n v="579"/>
    <n v="1039702581"/>
    <n v="3117047099"/>
    <n v="313"/>
    <x v="2"/>
    <s v="PEATONAL"/>
    <m/>
    <m/>
    <m/>
    <m/>
    <m/>
    <m/>
    <m/>
    <m/>
    <n v="583130054"/>
    <m/>
    <m/>
    <m/>
    <s v="GOMEZ"/>
    <s v="CUEVAS"/>
    <s v="LUZ"/>
    <s v="MERY"/>
    <s v="Cédula"/>
    <n v="39288790"/>
    <s v="F"/>
    <n v="32"/>
    <s v="SI"/>
    <s v="GUTIRREZ "/>
    <s v="PATIÑO"/>
    <s v="ALBERTO"/>
    <m/>
    <s v="Cédula"/>
    <n v="71195518"/>
    <s v="NO"/>
    <m/>
    <s v="NO"/>
    <n v="4"/>
    <n v="3"/>
    <n v="0"/>
    <s v="EN ARRIENDO O SUBARRIENDO"/>
    <m/>
    <m/>
    <m/>
    <s v="DE PALABRA"/>
    <n v="1"/>
    <m/>
    <n v="200000"/>
    <s v="SI"/>
    <n v="11696"/>
    <s v="SI"/>
    <n v="8134"/>
    <s v="SI"/>
    <n v="8408"/>
    <s v="INODORO CONECTADO A ALCANTARILLADO"/>
    <s v="BLOQUE, LADRILLO, PIEDRA"/>
    <s v="TEJA DE BARRO, ZINC, ETERNIT (ASBESTO)"/>
    <s v="CEMENTO, GRAVILLA"/>
    <s v="SI"/>
    <s v="SI"/>
    <s v="SI"/>
    <s v="SI"/>
    <s v="SI"/>
    <s v="SI"/>
    <s v="SI"/>
    <s v="SI"/>
    <s v="SI"/>
    <s v="SI"/>
    <s v="SI"/>
    <s v="SI"/>
    <s v="SI"/>
    <s v="SI"/>
    <s v="SI"/>
    <s v="SI"/>
    <s v="SI"/>
    <s v="SI"/>
    <s v="INODORO CON TANQUE"/>
    <s v="NO TIENE CELULAR. EL TANQUE DE INODORO NO FUNCIONA"/>
    <m/>
    <m/>
    <m/>
    <m/>
    <s v="NORMAL - BUENA"/>
    <s v="TIENE AGUA LAS 24 HORAS"/>
    <s v="NO SABE"/>
    <s v="NO"/>
    <s v="NO"/>
    <s v="PVC"/>
    <s v="SI"/>
    <s v="SI"/>
    <s v="SI"/>
    <s v="SI"/>
    <s v="SI"/>
    <s v="OBRA GRIS"/>
    <s v="NUEVO MILENIOPEATONAL583130054"/>
    <s v="OK"/>
    <s v="SI"/>
    <s v=""/>
    <s v=""/>
    <s v=""/>
    <s v=""/>
    <s v=""/>
    <s v=" "/>
    <s v=""/>
    <s v=""/>
    <s v=""/>
    <s v=""/>
    <s v=""/>
    <n v="0"/>
    <n v="0"/>
    <n v="0"/>
    <s v=""/>
    <s v=""/>
    <s v=""/>
    <s v=""/>
    <n v="0"/>
    <s v="NO"/>
    <n v="0"/>
    <x v="0"/>
    <x v="0"/>
  </r>
  <r>
    <d v="2017-08-25T00:00:00"/>
    <s v="ANTIOQUIA"/>
    <s v="Puerto Berrío"/>
    <n v="579"/>
    <n v="1039702581"/>
    <n v="3117047099"/>
    <n v="314"/>
    <x v="1"/>
    <s v="PEATONAL"/>
    <m/>
    <m/>
    <m/>
    <m/>
    <m/>
    <m/>
    <m/>
    <m/>
    <n v="45140000"/>
    <m/>
    <m/>
    <n v="3116141858"/>
    <s v="ESCOBAR"/>
    <s v="MONTOYA"/>
    <s v="MARIA"/>
    <s v="ISMENIA"/>
    <s v="Cédula"/>
    <n v="21860631"/>
    <s v="F"/>
    <n v="85"/>
    <s v="SI"/>
    <m/>
    <m/>
    <m/>
    <m/>
    <m/>
    <m/>
    <s v="NO"/>
    <m/>
    <s v="NO"/>
    <n v="6"/>
    <n v="2"/>
    <n v="0"/>
    <s v="PROPIA, TOTALMENTE PAGADA"/>
    <m/>
    <s v="CERTIFICADO DE TRADICIÓN Y LIBERTAD"/>
    <m/>
    <m/>
    <m/>
    <m/>
    <m/>
    <s v="SI"/>
    <n v="28736"/>
    <s v="SI"/>
    <n v="21275"/>
    <s v="SI"/>
    <n v="8324"/>
    <s v="INODORO CONECTADO A ALCANTARILLADO"/>
    <s v="BLOQUE, LADRILLO, PIEDRA"/>
    <s v="TEJA DE BARRO, ZINC, ETERNIT (ASBESTO)"/>
    <s v="CEMENTO, GRAVILLA"/>
    <s v="SI"/>
    <s v="NO"/>
    <s v="SI"/>
    <s v="SI"/>
    <s v="SI"/>
    <s v="SI"/>
    <s v="SI"/>
    <s v="SI"/>
    <s v="SI"/>
    <s v="SI"/>
    <s v="NO"/>
    <s v="SI"/>
    <s v="SI"/>
    <s v="SI"/>
    <s v="SI"/>
    <s v="NO"/>
    <s v="SI"/>
    <s v="SI"/>
    <s v="INODORO CON TANQUE"/>
    <s v="NO CUENTA CON LAVAMANOS"/>
    <m/>
    <m/>
    <m/>
    <m/>
    <s v="NORMAL - BUENA"/>
    <s v="TIENE AGUA LAS 24 HORAS"/>
    <s v="SI"/>
    <s v="NO"/>
    <s v="NO"/>
    <s v="PVC"/>
    <s v="SI"/>
    <s v="SI"/>
    <s v="NO APLICA"/>
    <s v="SI"/>
    <s v="SI"/>
    <s v="OBRA GRIS"/>
    <s v="SAN MARTIN PEATONAL45140000"/>
    <s v="OK"/>
    <s v="SI"/>
    <n v="1"/>
    <s v=""/>
    <s v=""/>
    <s v=""/>
    <s v=""/>
    <n v="6"/>
    <s v=""/>
    <s v=""/>
    <n v="9"/>
    <s v=""/>
    <s v=""/>
    <n v="1"/>
    <n v="2521462.954806"/>
    <n v="2521462.954806"/>
    <s v=""/>
    <s v=""/>
    <n v="0"/>
    <s v=""/>
    <n v="0"/>
    <s v="NO"/>
    <n v="0"/>
    <x v="8"/>
    <x v="1"/>
  </r>
  <r>
    <d v="2017-08-25T00:00:00"/>
    <s v="ANTIOQUIA"/>
    <s v="Puerto Berrío"/>
    <n v="579"/>
    <n v="1039702581"/>
    <n v="3117047099"/>
    <n v="315"/>
    <x v="3"/>
    <s v="PEATONAL"/>
    <m/>
    <m/>
    <m/>
    <m/>
    <m/>
    <m/>
    <m/>
    <m/>
    <n v="142910000"/>
    <m/>
    <m/>
    <m/>
    <s v="MEDINA"/>
    <m/>
    <s v="LIBIA"/>
    <m/>
    <s v="Cédula"/>
    <n v="21924457"/>
    <s v="F"/>
    <n v="86"/>
    <s v="SI"/>
    <m/>
    <m/>
    <m/>
    <m/>
    <m/>
    <m/>
    <s v="NO"/>
    <m/>
    <s v="NO"/>
    <n v="2"/>
    <n v="0"/>
    <n v="0"/>
    <s v="PROPIA, TOTALMENTE PAGADA"/>
    <m/>
    <s v="ESCRITURA PÚBLICA"/>
    <m/>
    <m/>
    <m/>
    <m/>
    <m/>
    <s v="SI"/>
    <n v="8561"/>
    <s v="SI"/>
    <n v="5726"/>
    <s v="SI"/>
    <n v="8324"/>
    <s v="INODORO CONECTADO A ALCANTARILLADO"/>
    <s v="BLOQUE, LADRILLO, PIEDRA"/>
    <s v="TEJA DE BARRO, ZINC, ETERNIT (ASBESTO)"/>
    <s v="CEMENTO, GRAVILLA"/>
    <s v="SI"/>
    <s v="NO"/>
    <s v="SI"/>
    <s v="SI"/>
    <s v="SI"/>
    <s v="SI"/>
    <s v="SI"/>
    <s v="SI"/>
    <s v="SI"/>
    <s v="SI"/>
    <s v="SI"/>
    <s v="SI"/>
    <s v="SI"/>
    <s v="SI"/>
    <s v="SI"/>
    <s v="SI"/>
    <s v="SI"/>
    <s v="SI"/>
    <s v="INODORO CON TANQUE"/>
    <s v="EL TANQUE DEL INODORO NO CUENTA CON TAPA. NO TIENE CELULAR"/>
    <m/>
    <m/>
    <m/>
    <m/>
    <s v="NORMAL - BUENA"/>
    <s v="TIENE AGUA LAS 24 HORAS"/>
    <s v="SI"/>
    <s v="NO"/>
    <s v="NO"/>
    <s v="PVC"/>
    <s v="SI"/>
    <s v="SI"/>
    <s v="SI"/>
    <s v="SI"/>
    <s v="SI"/>
    <s v="OBRA GRIS"/>
    <s v="NUEVO HORIZONTE PEATONAL142910000"/>
    <s v="OK"/>
    <s v="SI"/>
    <s v=""/>
    <s v=""/>
    <s v=""/>
    <s v=""/>
    <s v=""/>
    <s v=" "/>
    <s v=""/>
    <s v=""/>
    <s v=""/>
    <s v=""/>
    <s v=""/>
    <n v="0"/>
    <n v="0"/>
    <n v="0"/>
    <s v=""/>
    <s v=""/>
    <s v=""/>
    <s v=""/>
    <n v="0"/>
    <s v="NO"/>
    <n v="0"/>
    <x v="0"/>
    <x v="0"/>
  </r>
  <r>
    <d v="2017-08-25T00:00:00"/>
    <s v="ANTIOQUIA"/>
    <s v="Puerto Berrío"/>
    <n v="579"/>
    <n v="1039702581"/>
    <n v="3117047099"/>
    <n v="316"/>
    <x v="2"/>
    <s v="PEATONAL"/>
    <m/>
    <m/>
    <m/>
    <m/>
    <m/>
    <m/>
    <m/>
    <m/>
    <n v="241290018"/>
    <m/>
    <m/>
    <n v="31014455773"/>
    <s v="RUIZ "/>
    <s v="GOMEZ"/>
    <s v="LUIS "/>
    <s v="JAIRO"/>
    <s v="Cédula"/>
    <n v="71194317"/>
    <s v="M"/>
    <n v="33"/>
    <s v="SI"/>
    <m/>
    <m/>
    <m/>
    <m/>
    <m/>
    <m/>
    <s v="NO"/>
    <m/>
    <s v="NO"/>
    <n v="3"/>
    <n v="1"/>
    <n v="0"/>
    <s v="EN ARRIENDO O SUBARRIENDO"/>
    <m/>
    <m/>
    <m/>
    <s v="POR ESCRITO"/>
    <m/>
    <n v="10"/>
    <n v="150000"/>
    <s v="SI"/>
    <n v="54619"/>
    <s v="NO"/>
    <m/>
    <s v="SI"/>
    <n v="16774"/>
    <s v="INODORO CONECTADO A ALCANTARILLADO"/>
    <s v="BLOQUE, LADRILLO, PIEDRA"/>
    <s v="TEJA DE BARRO, ZINC, ETERNIT (ASBESTO)"/>
    <s v="CEMENTO, GRAVILLA"/>
    <s v="NO"/>
    <s v="NO"/>
    <s v="SI"/>
    <s v="SI"/>
    <s v="SI"/>
    <s v="SI"/>
    <s v="SI"/>
    <s v="SI"/>
    <s v="SI"/>
    <s v="SI"/>
    <s v="NO"/>
    <s v="SI"/>
    <s v="SI"/>
    <s v="SI"/>
    <s v="SI"/>
    <s v="NO"/>
    <s v="SI"/>
    <s v="SI"/>
    <s v="INODORO CON TANQUE"/>
    <s v="NO COBRAN ALCANTARILLADO YA QUE EL MISMO USUARIO LO INSTALO. EL BAÑO NO CUENTA CON PUERTA "/>
    <m/>
    <m/>
    <m/>
    <m/>
    <s v="NORMAL - BUENA"/>
    <s v="TIENE AGUA LAS 24 HORAS"/>
    <s v="NO"/>
    <s v="NO"/>
    <s v="NO"/>
    <s v="PVC"/>
    <s v="SI"/>
    <s v="SI"/>
    <s v="NO"/>
    <s v="SI"/>
    <s v="SI"/>
    <s v="OBRA NEGRA"/>
    <s v="NUEVO MILENIOPEATONAL241290018"/>
    <s v="OK"/>
    <s v="SI"/>
    <n v="1"/>
    <s v=""/>
    <s v=""/>
    <s v=""/>
    <s v=""/>
    <n v="6"/>
    <s v=""/>
    <s v=""/>
    <n v="9"/>
    <s v=""/>
    <s v=""/>
    <n v="1"/>
    <n v="2521462.954806"/>
    <n v="2521462.954806"/>
    <s v=""/>
    <s v=""/>
    <n v="0"/>
    <s v=""/>
    <n v="0"/>
    <s v="NO"/>
    <n v="0"/>
    <x v="8"/>
    <x v="1"/>
  </r>
  <r>
    <d v="2017-08-25T00:00:00"/>
    <s v="ANTIOQUIA"/>
    <s v="Puerto Berrío"/>
    <n v="579"/>
    <n v="1039702581"/>
    <n v="3117047099"/>
    <n v="317"/>
    <x v="0"/>
    <s v="CALLE"/>
    <n v="54"/>
    <s v="A"/>
    <m/>
    <m/>
    <m/>
    <n v="90"/>
    <m/>
    <m/>
    <n v="588030004"/>
    <m/>
    <m/>
    <n v="3105071554"/>
    <s v="OROZCO "/>
    <s v="RAMIREZ"/>
    <s v="MARTHA "/>
    <s v="ELENA"/>
    <s v="Cédula"/>
    <n v="43652653"/>
    <s v="F"/>
    <n v="36"/>
    <s v="SI"/>
    <m/>
    <m/>
    <m/>
    <m/>
    <m/>
    <m/>
    <s v="SI"/>
    <n v="951924"/>
    <s v="NO"/>
    <n v="3"/>
    <n v="2"/>
    <n v="0"/>
    <s v="EN ARRIENDO O SUBARRIENDO"/>
    <m/>
    <m/>
    <m/>
    <s v="DE PALABRA"/>
    <n v="1"/>
    <m/>
    <n v="100000"/>
    <s v="SI"/>
    <n v="7917"/>
    <s v="SI"/>
    <n v="10328"/>
    <s v="SI"/>
    <n v="8449"/>
    <s v="INODORO SIN CONEXIÓN / LETRINA / BAJAMAR"/>
    <s v="MADERA BURDA, TABLA, TABLÓN"/>
    <s v="TEJA DE BARRO, ZINC, ETERNIT (ASBESTO)"/>
    <s v="CEMENTO, GRAVILLA"/>
    <s v="SI"/>
    <s v="NO"/>
    <s v="SI"/>
    <s v="SI"/>
    <s v="NO"/>
    <s v="NO"/>
    <s v="SI"/>
    <s v="SI"/>
    <s v="SI"/>
    <s v="NO"/>
    <s v="NO"/>
    <s v="SI"/>
    <s v="NO"/>
    <s v="SI"/>
    <s v="NO"/>
    <s v="NO"/>
    <s v="SI"/>
    <s v="NO"/>
    <s v="TAZA CAMPESINA"/>
    <s v="LA VIVIENDA NO CUENTA CON LAVAPLATOS, DUCHA, NO CUENTA CON INODORO COMPLETO"/>
    <m/>
    <m/>
    <s v="VAN A POZO SEPTICO"/>
    <s v="VAN A POZO SEPTICO"/>
    <s v="NORMAL - BUENA"/>
    <s v="TIENE AGUA LAS 24 HORAS"/>
    <s v="NO SABE"/>
    <s v="NO"/>
    <s v="NO"/>
    <s v="PVC"/>
    <s v="NO"/>
    <s v="NO"/>
    <s v="NO"/>
    <s v="SI"/>
    <s v="NO"/>
    <s v="OTROS"/>
    <s v="OASIS CALLE54A90588030004"/>
    <s v="OK"/>
    <s v="SI"/>
    <n v="1"/>
    <n v="2"/>
    <n v="3"/>
    <n v="4"/>
    <s v=""/>
    <n v="6"/>
    <n v="7"/>
    <n v="8"/>
    <s v=""/>
    <s v=""/>
    <s v=""/>
    <n v="4"/>
    <n v="6583373.9498159997"/>
    <n v="6099266.2918499997"/>
    <s v=""/>
    <s v=""/>
    <n v="19"/>
    <n v="20"/>
    <n v="742202.21192399994"/>
    <s v="SI"/>
    <n v="742202.21192399994"/>
    <x v="63"/>
    <x v="1"/>
  </r>
  <r>
    <d v="2017-08-25T00:00:00"/>
    <s v="ANTIOQUIA"/>
    <s v="Puerto Berrío"/>
    <n v="579"/>
    <n v="1039702581"/>
    <n v="3117047099"/>
    <n v="318"/>
    <x v="3"/>
    <s v="CALLE"/>
    <n v="64"/>
    <m/>
    <m/>
    <m/>
    <m/>
    <n v="12"/>
    <m/>
    <m/>
    <n v="142400000"/>
    <m/>
    <m/>
    <n v="3206441531"/>
    <s v="VEGA "/>
    <s v="LOPEZ"/>
    <s v="BREIDY"/>
    <s v="ALFREDO"/>
    <s v="Cédula"/>
    <n v="1038120112"/>
    <s v="M"/>
    <n v="24"/>
    <s v="SI"/>
    <s v="ZAPATA"/>
    <m/>
    <s v="TAILLEDA"/>
    <m/>
    <s v="Cédula"/>
    <n v="1039700569"/>
    <s v="NO"/>
    <m/>
    <s v="NO"/>
    <n v="4"/>
    <n v="0"/>
    <n v="2"/>
    <s v="EN ARRIENDO O SUBARRIENDO"/>
    <m/>
    <m/>
    <m/>
    <s v="POR ESCRITO"/>
    <m/>
    <n v="6"/>
    <n v="200000"/>
    <s v="SI"/>
    <n v="33795"/>
    <s v="SI"/>
    <n v="24290"/>
    <s v="SI"/>
    <n v="16774"/>
    <s v="INODORO CONECTADO A ALCANTARILLADO"/>
    <s v="BLOQUE, LADRILLO, PIEDRA"/>
    <s v="TEJA DE BARRO, ZINC, ETERNIT (ASBESTO)"/>
    <s v="BALDOSA, VINILO, TABLETA O LADRILLO"/>
    <s v="NO"/>
    <s v="SI"/>
    <s v="SI"/>
    <s v="SI"/>
    <s v="SI"/>
    <s v="SI"/>
    <s v="SI"/>
    <s v="SI"/>
    <s v="SI"/>
    <s v="SI"/>
    <s v="SI"/>
    <s v="SI"/>
    <s v="SI"/>
    <s v="SI"/>
    <s v="SI"/>
    <s v="SI"/>
    <s v="SI"/>
    <s v="SI"/>
    <s v="INODORO CON TANQUE"/>
    <s v="POZO"/>
    <m/>
    <m/>
    <m/>
    <m/>
    <s v="NORMAL - BUENA"/>
    <s v="TIENE AGUA LAS 24 HORAS"/>
    <s v="SI"/>
    <s v="NO"/>
    <s v="NO"/>
    <s v="PVC"/>
    <s v="SI"/>
    <s v="SI"/>
    <s v="SI"/>
    <s v="SI"/>
    <s v="SI"/>
    <s v="OBRA NEGRA"/>
    <s v="NUEVO HORIZONTE CALLE6412142400000"/>
    <s v="OK"/>
    <s v="SI"/>
    <s v=""/>
    <s v=""/>
    <s v=""/>
    <s v=""/>
    <s v=""/>
    <s v=" "/>
    <s v=""/>
    <s v=""/>
    <s v=""/>
    <s v=""/>
    <s v=""/>
    <n v="0"/>
    <n v="0"/>
    <n v="0"/>
    <s v=""/>
    <s v=""/>
    <s v=""/>
    <s v=""/>
    <n v="0"/>
    <s v="NO"/>
    <n v="0"/>
    <x v="0"/>
    <x v="0"/>
  </r>
  <r>
    <d v="2017-08-25T00:00:00"/>
    <s v="ANTIOQUIA"/>
    <s v="Puerto Berrío"/>
    <n v="579"/>
    <n v="43653838"/>
    <n v="3148378856"/>
    <n v="319"/>
    <x v="0"/>
    <s v="PEATONAL"/>
    <m/>
    <m/>
    <m/>
    <m/>
    <m/>
    <m/>
    <m/>
    <m/>
    <n v="588100000"/>
    <m/>
    <m/>
    <n v="3117758708"/>
    <s v="ATILANO"/>
    <m/>
    <s v="LUIS "/>
    <s v="EDUARDO"/>
    <s v="Cédula"/>
    <n v="71182645"/>
    <s v="M"/>
    <n v="55"/>
    <s v="SI"/>
    <m/>
    <m/>
    <m/>
    <m/>
    <m/>
    <m/>
    <s v="SI"/>
    <n v="3165244"/>
    <s v="NO"/>
    <n v="2"/>
    <n v="0"/>
    <n v="0"/>
    <s v="PROPIA, TOTALMENTE PAGADA"/>
    <m/>
    <s v="OTRO"/>
    <m/>
    <m/>
    <m/>
    <m/>
    <m/>
    <s v="SI"/>
    <n v="10500"/>
    <s v="SI"/>
    <n v="7500"/>
    <s v="SI"/>
    <n v="8300"/>
    <s v="INODORO CONECTADO A ALCANTARILLADO"/>
    <s v="MADERA BURDA, TABLA, TABLÓN"/>
    <s v="TEJA DE BARRO, ZINC, ETERNIT (ASBESTO)"/>
    <s v="CEMENTO, GRAVILLA"/>
    <s v="NO"/>
    <s v="NO"/>
    <s v="NO"/>
    <s v="SI"/>
    <s v="SI"/>
    <s v="SI"/>
    <s v="SI"/>
    <s v="NO"/>
    <s v="SI"/>
    <s v="SI"/>
    <s v="NO"/>
    <s v="NO"/>
    <s v="NO"/>
    <s v="NO"/>
    <s v="NO"/>
    <s v="NO"/>
    <s v="NO"/>
    <s v="NO"/>
    <s v="INODORO SIN TANQUE"/>
    <s v="EL BAÑO ES UNA TAZA CAMPESINA. NO CUENTA CON LOS SERVICIOS SANITARIOS. NO PRESENTA FACTURA DE CATASTRO"/>
    <m/>
    <m/>
    <m/>
    <m/>
    <s v="NORMAL - BUENA"/>
    <s v="TIENE AGUA LAS 24 HORAS"/>
    <s v="SI"/>
    <s v="NO"/>
    <s v="NO"/>
    <s v="PVC"/>
    <s v="NO"/>
    <s v="NO"/>
    <s v="NO"/>
    <s v="NO"/>
    <s v="NO"/>
    <s v="OTROS"/>
    <s v="OASIS PEATONAL588100000"/>
    <s v="OK"/>
    <s v="SI"/>
    <n v="1"/>
    <n v="2"/>
    <n v="3"/>
    <n v="4"/>
    <n v="5"/>
    <n v="6"/>
    <n v="7"/>
    <n v="8"/>
    <s v=""/>
    <s v=""/>
    <n v="11"/>
    <n v="5"/>
    <n v="7769466.6827039998"/>
    <n v="6099266.2918499997"/>
    <n v="17"/>
    <s v=""/>
    <n v="0"/>
    <s v=""/>
    <n v="450902.75029200001"/>
    <s v="SI"/>
    <n v="450902.75029200001"/>
    <x v="64"/>
    <x v="1"/>
  </r>
  <r>
    <d v="2017-08-25T00:00:00"/>
    <s v="ANTIOQUIA"/>
    <s v="Puerto Berrío"/>
    <n v="579"/>
    <n v="43653838"/>
    <n v="3148378856"/>
    <n v="320"/>
    <x v="0"/>
    <s v="PEATONAL"/>
    <m/>
    <m/>
    <m/>
    <m/>
    <m/>
    <m/>
    <m/>
    <m/>
    <n v="587840000"/>
    <m/>
    <m/>
    <n v="3218025260"/>
    <s v="MONSALVE"/>
    <s v="ARISTIZABAL"/>
    <s v="ISABEL"/>
    <s v="CRISTINA"/>
    <s v="Cédula"/>
    <n v="1039700840"/>
    <s v="F"/>
    <n v="23"/>
    <s v="SI"/>
    <m/>
    <m/>
    <m/>
    <m/>
    <m/>
    <m/>
    <s v="NO"/>
    <m/>
    <s v="NO"/>
    <n v="6"/>
    <n v="3"/>
    <n v="2"/>
    <s v="PROPIA, TOTALMENTE PAGADA"/>
    <m/>
    <s v="CERTIFICADO DE COMPRAVENTA"/>
    <m/>
    <m/>
    <m/>
    <m/>
    <m/>
    <s v="SI"/>
    <n v="5624"/>
    <s v="SI"/>
    <n v="3424"/>
    <s v="SI"/>
    <n v="8407"/>
    <s v="INODORO CONECTADO A ALCANTARILLADO"/>
    <s v="BLOQUE, LADRILLO, PIEDRA"/>
    <s v="TEJA DE BARRO, ZINC, ETERNIT (ASBESTO)"/>
    <s v="CEMENTO, GRAVILLA"/>
    <s v="SI"/>
    <s v="NO"/>
    <s v="SI"/>
    <s v="SI"/>
    <s v="SI"/>
    <s v="NO"/>
    <s v="SI"/>
    <s v="SI"/>
    <s v="SI"/>
    <s v="SI"/>
    <s v="NO"/>
    <s v="NO"/>
    <s v="SI"/>
    <s v="SI"/>
    <s v="SI"/>
    <s v="NO"/>
    <s v="NO"/>
    <s v="SI"/>
    <s v="INODORO CON TANQUE"/>
    <s v="EL BAÑO NO CUENTA CON PUERTA, LAVAMANOS, LAVADERO"/>
    <m/>
    <m/>
    <m/>
    <m/>
    <s v="NORMAL - BUENA"/>
    <s v="TIENE AGUA LAS 24 HORAS"/>
    <s v="SI"/>
    <s v="NO"/>
    <s v="NO"/>
    <s v="PVC"/>
    <s v="SI"/>
    <s v="SI"/>
    <s v="NO"/>
    <s v="NO"/>
    <s v="SI"/>
    <s v="OBRA GRIS"/>
    <s v="OASIS PEATONAL587840000"/>
    <s v="OK"/>
    <s v="SI"/>
    <n v="1"/>
    <s v=""/>
    <s v=""/>
    <s v=""/>
    <n v="5"/>
    <n v="6"/>
    <s v=""/>
    <s v=""/>
    <n v="9"/>
    <s v=""/>
    <s v=""/>
    <n v="2"/>
    <n v="3069314.919342"/>
    <n v="3069314.919342"/>
    <s v=""/>
    <s v=""/>
    <n v="0"/>
    <n v="20"/>
    <n v="487557.07988400001"/>
    <s v="SI"/>
    <n v="487557.07988400001"/>
    <x v="65"/>
    <x v="1"/>
  </r>
  <r>
    <d v="2017-08-25T00:00:00"/>
    <s v="ANTIOQUIA"/>
    <s v="Puerto Berrío"/>
    <n v="579"/>
    <n v="15362949"/>
    <n v="3147962419"/>
    <n v="321"/>
    <x v="0"/>
    <s v="PEATONAL"/>
    <m/>
    <m/>
    <m/>
    <m/>
    <m/>
    <m/>
    <m/>
    <m/>
    <n v="589800000"/>
    <m/>
    <m/>
    <n v="3148805294"/>
    <s v="SIERRA "/>
    <s v="OLGUIN"/>
    <s v="MARIA "/>
    <s v="ELENA"/>
    <s v="Cédula"/>
    <n v="43650006"/>
    <s v="F"/>
    <n v="48"/>
    <s v="NO"/>
    <s v="IBARRA"/>
    <s v="CARDENAS"/>
    <s v="LUIS "/>
    <s v="ERNESTO"/>
    <s v="Cédula"/>
    <n v="71184073"/>
    <s v="SI"/>
    <n v="3165236"/>
    <s v="NO"/>
    <n v="4"/>
    <n v="1"/>
    <n v="0"/>
    <s v="PROPIA, TOTALMENTE PAGADA"/>
    <m/>
    <s v="NO TIENE"/>
    <m/>
    <m/>
    <m/>
    <m/>
    <m/>
    <s v="SI"/>
    <n v="8561"/>
    <s v="SI"/>
    <n v="5726"/>
    <s v="SI"/>
    <n v="8324"/>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NO SABE"/>
    <s v="NO"/>
    <s v="NO"/>
    <s v="PVC"/>
    <s v="SI"/>
    <s v="SI"/>
    <s v="NO"/>
    <s v="SI"/>
    <s v="SI"/>
    <s v="OBRA BLANCA"/>
    <s v="OASIS PEATONAL589800000"/>
    <s v="OK"/>
    <s v="SI"/>
    <n v="1"/>
    <s v=""/>
    <s v=""/>
    <s v=""/>
    <s v=""/>
    <n v="6"/>
    <s v=""/>
    <s v=""/>
    <s v=""/>
    <s v=""/>
    <s v=""/>
    <n v="1"/>
    <n v="519253.91348400002"/>
    <n v="519253.91348400002"/>
    <s v=""/>
    <s v=""/>
    <n v="0"/>
    <s v=""/>
    <n v="0"/>
    <s v="NO"/>
    <n v="0"/>
    <x v="24"/>
    <x v="1"/>
  </r>
  <r>
    <d v="2017-08-25T00:00:00"/>
    <s v="ANTIOQUIA"/>
    <s v="Puerto Berrío"/>
    <n v="579"/>
    <n v="43653838"/>
    <n v="3148378856"/>
    <n v="322"/>
    <x v="0"/>
    <s v="PEATONAL"/>
    <m/>
    <m/>
    <m/>
    <m/>
    <m/>
    <m/>
    <m/>
    <m/>
    <n v="587220000"/>
    <m/>
    <m/>
    <n v="3142321577"/>
    <s v="SEPULVEDA "/>
    <s v="GAVIRIA"/>
    <s v="RUBIELA "/>
    <m/>
    <s v="Cédula"/>
    <n v="39412427"/>
    <s v="F"/>
    <n v="48"/>
    <s v="SI"/>
    <m/>
    <m/>
    <m/>
    <m/>
    <m/>
    <m/>
    <s v="NO"/>
    <m/>
    <s v="SI"/>
    <n v="3"/>
    <n v="1"/>
    <n v="0"/>
    <s v="EN ARRIENDO O SUBARRIENDO"/>
    <m/>
    <m/>
    <m/>
    <s v="DE PALABRA"/>
    <m/>
    <n v="6"/>
    <n v="80000"/>
    <s v="SI"/>
    <m/>
    <s v="SI"/>
    <m/>
    <s v="SI"/>
    <m/>
    <s v="INODORO CONECTADO A ALCANTARILLADO"/>
    <s v="MADERA BURDA, TABLA, TABLÓN"/>
    <s v="TEJA DE BARRO, ZINC, ETERNIT (ASBESTO)"/>
    <s v="CEMENTO, GRAVILLA"/>
    <s v="NO"/>
    <s v="SI"/>
    <s v="SI"/>
    <s v="SI"/>
    <s v="SI"/>
    <s v="NO"/>
    <s v="SI"/>
    <s v="SI"/>
    <s v="NO"/>
    <s v="NO"/>
    <s v="NO"/>
    <s v="NO"/>
    <s v="NO"/>
    <s v="NO"/>
    <s v="NO"/>
    <s v="NO"/>
    <s v="NO"/>
    <s v="NO"/>
    <s v="NO TIENE  "/>
    <s v="LA SEÑORA MANIFIESTA QUE NO TIENE FACTURA DE AGUA YA QUE ESTA NUEVA EN LA VIVENDA. EL INODORO TIENE LA GRIFERIA EN MAL ESTADO. EL LAVADERO ES UNA PIEDRA PROVICIONAL"/>
    <m/>
    <m/>
    <m/>
    <m/>
    <s v="NORMAL - BUENA"/>
    <s v="TIENE AGUA LAS 24 HORAS"/>
    <s v="SI"/>
    <s v="NO"/>
    <s v="NO"/>
    <s v="PVC"/>
    <s v="NO"/>
    <s v="NO APLICA"/>
    <s v="NO APLICA"/>
    <s v="NO APLICA"/>
    <s v="NO APLICA"/>
    <s v="OTROS"/>
    <s v="OASIS PEATONAL587220000"/>
    <s v="OK"/>
    <s v="SI"/>
    <n v="1"/>
    <n v="2"/>
    <n v="3"/>
    <n v="4"/>
    <n v="5"/>
    <n v="6"/>
    <n v="7"/>
    <n v="8"/>
    <s v=""/>
    <s v=""/>
    <s v=""/>
    <n v="5"/>
    <n v="7131225.9143519998"/>
    <n v="6099266.2918499997"/>
    <s v=""/>
    <s v=""/>
    <n v="0"/>
    <n v="20"/>
    <n v="487557.07988400001"/>
    <s v="SI"/>
    <n v="487557.07988400001"/>
    <x v="23"/>
    <x v="1"/>
  </r>
  <r>
    <d v="2017-08-25T00:00:00"/>
    <s v="ANTIOQUIA"/>
    <s v="Puerto Berrío"/>
    <n v="579"/>
    <n v="43653838"/>
    <n v="3148378856"/>
    <n v="323"/>
    <x v="2"/>
    <s v="PEATONAL"/>
    <m/>
    <m/>
    <m/>
    <m/>
    <m/>
    <m/>
    <m/>
    <m/>
    <n v="583730080"/>
    <m/>
    <m/>
    <m/>
    <s v="VALENCIA"/>
    <s v="GIL"/>
    <s v="ERIKA "/>
    <s v="PATRICIA"/>
    <s v="Cédula"/>
    <n v="43653063"/>
    <s v="F"/>
    <n v="41"/>
    <s v="NO"/>
    <s v="LOPERA "/>
    <s v="OROZCO"/>
    <s v="JOSE"/>
    <s v="LEONARDO"/>
    <s v="Cédula"/>
    <n v="98483653"/>
    <s v="SI"/>
    <n v="168353"/>
    <s v="NO"/>
    <n v="3"/>
    <n v="0"/>
    <n v="0"/>
    <s v="PROPIA, TOTALMENTE PAGADA"/>
    <m/>
    <s v="OTRO"/>
    <m/>
    <m/>
    <m/>
    <m/>
    <m/>
    <s v="SI"/>
    <n v="10055"/>
    <s v="SI"/>
    <n v="6878"/>
    <s v="SI"/>
    <n v="8324"/>
    <s v="INODORO CONECTADO A ALCANTARILLADO"/>
    <s v="BLOQUE, LADRILLO, PIEDRA"/>
    <s v="TEJA DE BARRO, ZINC, ETERNIT (ASBESTO)"/>
    <s v="BALDOSA, VINILO, TABLETA O LADRILLO"/>
    <s v="SI"/>
    <s v="NO"/>
    <s v="SI"/>
    <s v="SI"/>
    <s v="SI"/>
    <s v="NO"/>
    <s v="SI"/>
    <s v="SI"/>
    <s v="SI"/>
    <s v="SI"/>
    <s v="SI"/>
    <s v="SI"/>
    <s v="SI"/>
    <s v="SI"/>
    <s v="SI"/>
    <s v="SI"/>
    <s v="SI"/>
    <s v="SI"/>
    <s v="INODORO CON TANQUE"/>
    <s v="NO PRESENTO CARTA VENTA. PAGA CATASTRO. TAMPOCO PRESENTO RECIBO DEL MISMO"/>
    <m/>
    <m/>
    <m/>
    <m/>
    <s v="NORMAL - BUENA"/>
    <s v="TIENE AGUA LAS 24 HORAS"/>
    <s v="SI"/>
    <s v="NO"/>
    <s v="NO"/>
    <s v="PVC"/>
    <s v="SI"/>
    <s v="SI"/>
    <s v="SI"/>
    <s v="SI"/>
    <s v="SI"/>
    <s v="OBRA BLANCA"/>
    <s v="NUEVO MILENIOPEATONAL583730080"/>
    <s v="OK"/>
    <s v="SI"/>
    <s v=""/>
    <s v=""/>
    <s v=""/>
    <s v=""/>
    <s v=""/>
    <s v=" "/>
    <s v=""/>
    <s v=""/>
    <s v=""/>
    <s v=""/>
    <s v=""/>
    <n v="0"/>
    <n v="0"/>
    <n v="0"/>
    <s v=""/>
    <s v=""/>
    <s v=""/>
    <s v=""/>
    <n v="0"/>
    <s v="NO"/>
    <n v="0"/>
    <x v="0"/>
    <x v="0"/>
  </r>
  <r>
    <d v="2017-08-25T00:00:00"/>
    <s v="ANTIOQUIA"/>
    <s v="Puerto Berrío"/>
    <n v="579"/>
    <n v="15362949"/>
    <n v="3147962419"/>
    <n v="324"/>
    <x v="5"/>
    <s v="PEATONAL"/>
    <m/>
    <m/>
    <m/>
    <m/>
    <m/>
    <m/>
    <m/>
    <m/>
    <n v="558200000"/>
    <m/>
    <m/>
    <n v="3136180120"/>
    <s v="SANTOS"/>
    <s v="TAMAYO"/>
    <s v="AMPARO"/>
    <m/>
    <s v="Cédula"/>
    <n v="21232719"/>
    <s v="F"/>
    <n v="57"/>
    <s v="SI"/>
    <m/>
    <m/>
    <m/>
    <m/>
    <m/>
    <m/>
    <s v="NO"/>
    <m/>
    <s v="NO"/>
    <n v="3"/>
    <n v="1"/>
    <n v="0"/>
    <s v="PROPIA, TOTALMENTE PAGADA"/>
    <m/>
    <s v="ESCRITURA PÚBLICA"/>
    <m/>
    <m/>
    <m/>
    <m/>
    <m/>
    <s v="SI"/>
    <n v="11608"/>
    <s v="SI"/>
    <n v="8070"/>
    <s v="SI"/>
    <n v="8366"/>
    <s v="INODORO CONECTADO A ALCANTARILLADO"/>
    <s v="BLOQUE, LADRILLO, PIEDRA"/>
    <s v="TEJA DE BARRO, ZINC, ETERNIT (ASBESTO)"/>
    <s v="CEMENTO, GRAVILLA"/>
    <s v="SI"/>
    <s v="SI"/>
    <s v="SI"/>
    <s v="SI"/>
    <s v="SI"/>
    <s v="SI"/>
    <s v="SI"/>
    <s v="SI"/>
    <s v="SI"/>
    <s v="NO"/>
    <s v="NO"/>
    <s v="SI"/>
    <s v="SI"/>
    <s v="SI"/>
    <s v="SI"/>
    <s v="SI"/>
    <s v="SI"/>
    <s v="SI"/>
    <s v="INODORO CON TANQUE"/>
    <s v="NO CUENTA CON LAVAMANOS- LAVAPLATOS.EL INODORO CUENTA CON TANQUE PERO ESTA MALO."/>
    <m/>
    <m/>
    <m/>
    <m/>
    <s v="NORMAL - BUENA"/>
    <s v="TIENE AGUA LAS 24 HORAS"/>
    <s v="SI"/>
    <s v="SI"/>
    <s v="NO"/>
    <s v="PVC"/>
    <s v="SI"/>
    <s v="NO"/>
    <s v="NO"/>
    <s v="SI"/>
    <s v="SI"/>
    <s v="OBRA BLANCA"/>
    <s v="TAHAMIPEATONAL558200000"/>
    <s v="OK"/>
    <s v="SI"/>
    <n v="1"/>
    <s v=""/>
    <s v=""/>
    <n v="4"/>
    <s v=""/>
    <n v="6"/>
    <s v=""/>
    <s v=""/>
    <s v=""/>
    <s v=""/>
    <s v=""/>
    <n v="2"/>
    <n v="1152507.9913919999"/>
    <n v="1152507.9913919999"/>
    <s v=""/>
    <s v=""/>
    <n v="0"/>
    <s v=""/>
    <n v="0"/>
    <s v="NO"/>
    <n v="0"/>
    <x v="66"/>
    <x v="1"/>
  </r>
  <r>
    <d v="2017-08-25T00:00:00"/>
    <s v="ANTIOQUIA"/>
    <s v="Puerto Berrío"/>
    <n v="579"/>
    <n v="1039702581"/>
    <n v="3117047099"/>
    <n v="325"/>
    <x v="3"/>
    <s v="CARRERA"/>
    <n v="12"/>
    <m/>
    <m/>
    <m/>
    <m/>
    <n v="60"/>
    <s v="A"/>
    <m/>
    <n v="141230010"/>
    <m/>
    <m/>
    <n v="3002954552"/>
    <s v="SERNA "/>
    <s v="ROJAS"/>
    <s v="YUY"/>
    <s v="MARCELA"/>
    <s v="Cédula"/>
    <n v="1038540947"/>
    <s v="F"/>
    <n v="18"/>
    <s v="SI"/>
    <m/>
    <m/>
    <m/>
    <m/>
    <m/>
    <m/>
    <s v="NO"/>
    <m/>
    <s v="NO"/>
    <n v="6"/>
    <n v="2"/>
    <n v="1"/>
    <s v="PROPIA, TOTALMENTE PAGADA"/>
    <m/>
    <s v="CERTIFICADO DE COMPRAVENTA"/>
    <m/>
    <m/>
    <m/>
    <m/>
    <m/>
    <s v="SI"/>
    <n v="19740"/>
    <s v="SI"/>
    <m/>
    <s v="SI"/>
    <n v="16774"/>
    <s v="INODORO CONECTADO A ALCANTARILLADO"/>
    <s v="MADERA PULIDA"/>
    <s v="TEJA DE BARRO, ZINC, ETERNIT (ASBESTO)"/>
    <s v="BALDOSA, VINILO, TABLETA O LADRILLO"/>
    <s v="NO"/>
    <s v="SI"/>
    <s v="SI"/>
    <s v="NO"/>
    <s v="SI"/>
    <s v="SI"/>
    <s v="SI"/>
    <s v="SI"/>
    <s v="SI"/>
    <s v="SI"/>
    <s v="NO"/>
    <s v="SI"/>
    <s v="SI"/>
    <s v="SI"/>
    <s v="SI"/>
    <s v="NO"/>
    <s v="SI"/>
    <s v="SI"/>
    <s v="INODORO CON TANQUE"/>
    <s v="EL USUARIO MANIFIESTA QUE LA VIVIENDA ES PROPIA PERO NO PRESENTA EL DOCUMENTO QUE ACREDITE.LAVADERO PIEDRA PROVISIONAL. NO LE COBRAN ALCANTARILLADO"/>
    <m/>
    <m/>
    <m/>
    <m/>
    <s v="NORMAL - BUENA"/>
    <s v="TIENE AGUA LAS 24 HORAS"/>
    <s v="SI"/>
    <s v="NO"/>
    <s v="NO"/>
    <s v="PVC"/>
    <s v="SI"/>
    <s v="SI"/>
    <s v="NO"/>
    <s v="SI"/>
    <s v="SI"/>
    <s v="OBRA NEGRA"/>
    <s v="NUEVO HORIZONTE CARRERA1260A141230010"/>
    <s v="OK"/>
    <s v="SI"/>
    <n v="1"/>
    <s v=""/>
    <s v=""/>
    <s v=""/>
    <s v=""/>
    <n v="6"/>
    <s v=""/>
    <s v=""/>
    <n v="9"/>
    <s v=""/>
    <s v=""/>
    <n v="1"/>
    <n v="2521462.954806"/>
    <n v="2521462.954806"/>
    <s v=""/>
    <n v="18"/>
    <n v="0"/>
    <s v=""/>
    <n v="1270146.3406199999"/>
    <s v="SI"/>
    <n v="1270146.3406199999"/>
    <x v="67"/>
    <x v="1"/>
  </r>
  <r>
    <d v="2017-08-25T00:00:00"/>
    <s v="ANTIOQUIA"/>
    <s v="Puerto Berrío"/>
    <n v="579"/>
    <n v="71184422"/>
    <n v="3147348837"/>
    <n v="326"/>
    <x v="0"/>
    <s v="PEATONAL"/>
    <m/>
    <m/>
    <m/>
    <m/>
    <m/>
    <m/>
    <m/>
    <m/>
    <n v="577500000"/>
    <m/>
    <m/>
    <n v="3127913743"/>
    <s v="MOSQUERA "/>
    <s v="PALACIOS"/>
    <s v="GUIDO"/>
    <m/>
    <s v="Cédula"/>
    <n v="71193407"/>
    <s v="M"/>
    <n v="35"/>
    <s v="NO"/>
    <s v="ALZATE "/>
    <s v="MONSALVE"/>
    <s v="LUZ"/>
    <s v="JANETH"/>
    <s v="Cédula"/>
    <n v="43655772"/>
    <s v="SI"/>
    <m/>
    <s v="NO"/>
    <n v="7"/>
    <n v="5"/>
    <n v="2"/>
    <s v="PROPIA, TOTALMENTE PAGADA"/>
    <m/>
    <s v="CERTIFICADO DE COMPRAVENTA"/>
    <m/>
    <m/>
    <m/>
    <m/>
    <m/>
    <s v="SI"/>
    <n v="47837"/>
    <s v="NO"/>
    <m/>
    <s v="SI"/>
    <n v="16774"/>
    <s v="INODORO CONECTADO A ALCANTARILLADO"/>
    <s v="MADERA BURDA, TABLA, TABLÓN"/>
    <s v="TEJA DE BARRO, ZINC, ETERNIT (ASBESTO)"/>
    <s v="CEMENTO, GRAVILLA"/>
    <s v="NO"/>
    <s v="NO"/>
    <s v="SI"/>
    <s v="SI"/>
    <s v="SI"/>
    <s v="NO"/>
    <s v="SI"/>
    <s v="SI"/>
    <s v="SI"/>
    <s v="SI"/>
    <s v="NO"/>
    <s v="NO"/>
    <s v="SI"/>
    <s v="SI"/>
    <s v="SI"/>
    <s v="NO"/>
    <s v="NO"/>
    <s v="SI"/>
    <s v="INODORO CON TANQUE"/>
    <s v="LAVADERO Y LAVAMANOS TOTALMENTE PARTIDOS. BAÑO SIN PUERTA. NO PRESENTA NUEMRO DE FOLIO"/>
    <m/>
    <m/>
    <m/>
    <m/>
    <s v="NORMAL - BUENA"/>
    <s v="TIENE AGUA LAS 24 HORAS"/>
    <s v="SI"/>
    <s v="NO"/>
    <s v="NO"/>
    <s v="PVC"/>
    <s v="SI"/>
    <s v="SI"/>
    <s v="NO APLICA"/>
    <s v="NO APLICA"/>
    <s v="SI"/>
    <s v="OBRA NEGRA"/>
    <s v="OASIS PEATONAL577500000"/>
    <s v="OK"/>
    <s v="SI"/>
    <n v="1"/>
    <s v=""/>
    <s v=""/>
    <s v=""/>
    <n v="5"/>
    <n v="6"/>
    <s v=""/>
    <s v=""/>
    <n v="9"/>
    <s v=""/>
    <s v=""/>
    <n v="2"/>
    <n v="3069314.919342"/>
    <n v="3069314.919342"/>
    <s v=""/>
    <s v=""/>
    <n v="0"/>
    <n v="20"/>
    <n v="487557.07988400001"/>
    <s v="SI"/>
    <n v="487557.07988400001"/>
    <x v="65"/>
    <x v="1"/>
  </r>
  <r>
    <d v="2017-08-25T00:00:00"/>
    <s v="ANTIOQUIA"/>
    <s v="Puerto Berrío"/>
    <n v="579"/>
    <n v="71187461"/>
    <n v="3147476437"/>
    <n v="327"/>
    <x v="0"/>
    <s v="PEATONAL"/>
    <m/>
    <m/>
    <m/>
    <m/>
    <m/>
    <m/>
    <m/>
    <m/>
    <n v="549780000"/>
    <m/>
    <m/>
    <n v="3115173133"/>
    <s v="ORTIZ"/>
    <s v="LOPEZ"/>
    <s v="LUIS"/>
    <s v="ALBEIRO"/>
    <s v="Cédula"/>
    <n v="71663013"/>
    <s v="M"/>
    <n v="54"/>
    <s v="NO"/>
    <m/>
    <m/>
    <m/>
    <m/>
    <m/>
    <m/>
    <s v="NO"/>
    <m/>
    <s v="NO"/>
    <n v="1"/>
    <n v="0"/>
    <n v="0"/>
    <s v="PROPIA, TOTALMENTE PAGADA"/>
    <m/>
    <s v="OTRO"/>
    <m/>
    <m/>
    <m/>
    <m/>
    <m/>
    <s v="SI"/>
    <n v="15830"/>
    <s v="SI"/>
    <n v="4090"/>
    <s v="SI"/>
    <n v="8306"/>
    <s v="INODORO CONECTADO A ALCANTARILLADO"/>
    <s v="MADERA BURDA, TABLA, TABLÓN"/>
    <s v="TEJA DE BARRO, ZINC, ETERNIT (ASBESTO)"/>
    <s v="CEMENTO, GRAVILLA"/>
    <s v="SI"/>
    <s v="SI"/>
    <s v="SI"/>
    <s v="SI"/>
    <s v="NO"/>
    <s v="NO"/>
    <s v="SI"/>
    <s v="SI"/>
    <s v="NO"/>
    <s v="NO"/>
    <s v="NO"/>
    <s v="NO"/>
    <s v="SI"/>
    <s v="NO"/>
    <s v="NO"/>
    <s v="NO"/>
    <s v="NO"/>
    <s v="SI"/>
    <s v="INODORO SIN TANQUE"/>
    <s v="NO TIENE: LAVADERO, LAVAMANOS, INODORO, LAVAPLATOS."/>
    <m/>
    <m/>
    <m/>
    <m/>
    <s v="NORMAL - BUENA"/>
    <s v="TIENE AGUA LAS 24 HORAS"/>
    <s v="SI"/>
    <s v="NO"/>
    <s v="NO"/>
    <s v="PVC"/>
    <s v="NO"/>
    <s v="NO"/>
    <s v="NO"/>
    <s v="NO"/>
    <s v="SI"/>
    <s v="OBRA BLANCA"/>
    <s v="OASIS PEATONAL549780000"/>
    <s v="OK"/>
    <s v="SI"/>
    <n v="1"/>
    <s v=""/>
    <n v="3"/>
    <n v="4"/>
    <n v="5"/>
    <n v="6"/>
    <n v="7"/>
    <s v=""/>
    <s v=""/>
    <s v=""/>
    <s v=""/>
    <n v="4"/>
    <n v="2452283.9203679999"/>
    <n v="2452283.9203679999"/>
    <s v=""/>
    <s v=""/>
    <n v="19"/>
    <n v="20"/>
    <n v="742202.21192399994"/>
    <s v="SI"/>
    <n v="742202.21192399994"/>
    <x v="68"/>
    <x v="1"/>
  </r>
  <r>
    <d v="2017-08-25T00:00:00"/>
    <s v="ANTIOQUIA"/>
    <s v="Puerto Berrío"/>
    <n v="579"/>
    <n v="71187461"/>
    <n v="3147476437"/>
    <n v="328"/>
    <x v="0"/>
    <s v="PEATONAL"/>
    <m/>
    <m/>
    <m/>
    <m/>
    <m/>
    <m/>
    <m/>
    <m/>
    <n v="577200000"/>
    <m/>
    <m/>
    <m/>
    <s v="MADRIGAL"/>
    <s v="TAVERA"/>
    <s v="LEDY"/>
    <s v="MARCELA"/>
    <s v="Cédula"/>
    <n v="1039700231"/>
    <s v="F"/>
    <n v="22"/>
    <s v="NO"/>
    <s v="MONSALVE"/>
    <s v="FERNANDEZ"/>
    <s v="FERLEY "/>
    <s v="ALEXANDER"/>
    <s v="Cédula"/>
    <n v="1007114100"/>
    <s v="NO"/>
    <m/>
    <s v="NO"/>
    <n v="3"/>
    <n v="1"/>
    <n v="1"/>
    <s v="EN ARRIENDO O SUBARRIENDO"/>
    <m/>
    <m/>
    <m/>
    <s v="POR ESCRITO"/>
    <n v="1"/>
    <m/>
    <n v="150000"/>
    <s v="SI"/>
    <n v="30660"/>
    <s v="SI"/>
    <n v="21882"/>
    <s v="SI"/>
    <n v="16690"/>
    <s v="INODORO CONECTADO A ALCANTARILLADO"/>
    <s v="BLOQUE, LADRILLO, PIEDRA"/>
    <s v="TEJA DE BARRO, ZINC, ETERNIT (ASBESTO)"/>
    <s v="CEMENTO, GRAVILLA"/>
    <s v="NO"/>
    <s v="NO"/>
    <s v="SI"/>
    <s v="SI"/>
    <s v="SI"/>
    <s v="SI"/>
    <s v="SI"/>
    <s v="SI"/>
    <s v="SI"/>
    <s v="SI"/>
    <s v="NO"/>
    <s v="SI"/>
    <s v="SI"/>
    <s v="SI"/>
    <s v="SI"/>
    <s v="NO"/>
    <s v="SI"/>
    <s v="SI"/>
    <s v="INODORO CON TANQUE"/>
    <s v="BAÑO SIN PUERTA. NO PRESENTO NUMERO DE CELULAR"/>
    <m/>
    <m/>
    <m/>
    <m/>
    <s v="NORMAL - BUENA"/>
    <s v="TIENE AGUA LAS 24 HORAS"/>
    <s v="SI"/>
    <s v="NO"/>
    <s v="NO"/>
    <s v="PVC"/>
    <s v="SI"/>
    <s v="SI"/>
    <s v="NO APLICA"/>
    <s v="SI"/>
    <s v="SI"/>
    <s v="OBRA NEGRA"/>
    <s v="OASIS PEATONAL577200000"/>
    <s v="OK"/>
    <s v="SI"/>
    <n v="1"/>
    <s v=""/>
    <s v=""/>
    <s v=""/>
    <s v=""/>
    <n v="6"/>
    <s v=""/>
    <s v=""/>
    <n v="9"/>
    <s v=""/>
    <s v=""/>
    <n v="1"/>
    <n v="2521462.954806"/>
    <n v="2521462.954806"/>
    <s v=""/>
    <s v=""/>
    <n v="0"/>
    <s v=""/>
    <n v="0"/>
    <s v="NO"/>
    <n v="0"/>
    <x v="8"/>
    <x v="1"/>
  </r>
  <r>
    <d v="2017-08-25T00:00:00"/>
    <s v="ANTIOQUIA"/>
    <s v="Puerto Berrío"/>
    <n v="579"/>
    <n v="71187461"/>
    <n v="3147476437"/>
    <n v="329"/>
    <x v="0"/>
    <s v="PEATONAL"/>
    <m/>
    <m/>
    <m/>
    <m/>
    <m/>
    <m/>
    <m/>
    <m/>
    <n v="574900000"/>
    <m/>
    <m/>
    <n v="3138406334"/>
    <s v="CIFUENTES"/>
    <s v="CEBALLOS"/>
    <s v="GONZALO"/>
    <m/>
    <s v="Cédula"/>
    <n v="15362255"/>
    <s v="M"/>
    <n v="65"/>
    <s v="NO"/>
    <s v="MONSALVE "/>
    <s v="VELASQUEZ"/>
    <s v="MARIA "/>
    <s v="DEL CARMEN "/>
    <s v="Cédula"/>
    <n v="21662255"/>
    <s v="NO"/>
    <m/>
    <s v="NO"/>
    <n v="6"/>
    <n v="3"/>
    <n v="2"/>
    <s v="PROPIA, LA ESTÁN PAGANDO"/>
    <m/>
    <s v="CERTIFICADO DE COMPRAVENTA"/>
    <m/>
    <m/>
    <m/>
    <m/>
    <m/>
    <s v="SI"/>
    <n v="25000"/>
    <s v="SI"/>
    <n v="18395"/>
    <s v="SI"/>
    <n v="8394"/>
    <s v="INODORO CONECTADO A ALCANTARILLADO"/>
    <s v="BLOQUE, LADRILLO, PIEDRA"/>
    <s v="TEJA DE BARRO, ZINC, ETERNIT (ASBESTO)"/>
    <s v="CEMENTO, GRAVILLA"/>
    <s v="SI"/>
    <s v="NO"/>
    <s v="SI"/>
    <s v="SI"/>
    <s v="SI"/>
    <s v="NO"/>
    <s v="SI"/>
    <s v="SI"/>
    <s v="SI"/>
    <s v="SI"/>
    <s v="NO"/>
    <s v="SI"/>
    <s v="SI"/>
    <s v="SI"/>
    <s v="SI"/>
    <s v="NO"/>
    <s v="SI"/>
    <s v="SI"/>
    <s v="INODORO CON TANQUE"/>
    <s v="NO TIENE LAVAMANOS"/>
    <m/>
    <m/>
    <m/>
    <m/>
    <s v="NORMAL - BUENA"/>
    <s v="TIENE AGUA LAS 24 HORAS"/>
    <s v="SI"/>
    <s v="NO"/>
    <s v="NO"/>
    <s v="PVC"/>
    <s v="SI"/>
    <s v="SI"/>
    <s v="NO"/>
    <s v="SI"/>
    <s v="SI"/>
    <s v="OBRA NEGRA"/>
    <s v="OASIS PEATONAL574900000"/>
    <s v="OK"/>
    <s v="SI"/>
    <n v="1"/>
    <s v=""/>
    <s v=""/>
    <s v=""/>
    <s v=""/>
    <n v="6"/>
    <s v=""/>
    <s v=""/>
    <n v="9"/>
    <s v=""/>
    <s v=""/>
    <n v="1"/>
    <n v="2521462.954806"/>
    <n v="2521462.954806"/>
    <s v=""/>
    <s v=""/>
    <n v="0"/>
    <n v="20"/>
    <n v="487557.07988400001"/>
    <s v="SI"/>
    <n v="487557.07988400001"/>
    <x v="32"/>
    <x v="1"/>
  </r>
  <r>
    <d v="2017-08-25T00:00:00"/>
    <s v="ANTIOQUIA"/>
    <s v="Puerto Berrío"/>
    <n v="579"/>
    <n v="71187461"/>
    <n v="3147476437"/>
    <n v="330"/>
    <x v="0"/>
    <s v="PEATONAL"/>
    <m/>
    <m/>
    <m/>
    <m/>
    <m/>
    <m/>
    <m/>
    <m/>
    <n v="575700000"/>
    <m/>
    <m/>
    <n v="3127990533"/>
    <s v="SUAREZ"/>
    <s v="GARCIA"/>
    <s v="HERNESTINA"/>
    <m/>
    <s v="Cédula"/>
    <m/>
    <s v="F"/>
    <n v="55"/>
    <s v="SI"/>
    <m/>
    <m/>
    <m/>
    <m/>
    <m/>
    <m/>
    <s v="NO"/>
    <m/>
    <s v="NO"/>
    <n v="8"/>
    <n v="4"/>
    <n v="2"/>
    <s v="PROPIA, LA ESTÁN PAGANDO"/>
    <m/>
    <s v="NO TIENE"/>
    <m/>
    <m/>
    <m/>
    <m/>
    <m/>
    <s v="SI"/>
    <m/>
    <s v="SI"/>
    <m/>
    <s v="SI"/>
    <m/>
    <s v="INODORO CONECTADO A ALCANTARILLADO"/>
    <s v="MADERA BURDA, TABLA, TABLÓN"/>
    <s v="TEJA DE BARRO, ZINC, ETERNIT (ASBESTO)"/>
    <s v="CEMENTO, GRAVILLA"/>
    <s v="NO"/>
    <s v="NO"/>
    <s v="SI"/>
    <s v="SI"/>
    <s v="SI"/>
    <s v="NO"/>
    <s v="SI"/>
    <s v="SI"/>
    <s v="SI"/>
    <s v="SI"/>
    <s v="NO"/>
    <s v="SI"/>
    <s v="SI"/>
    <s v="SI"/>
    <s v="SI"/>
    <s v="NO"/>
    <s v="SI"/>
    <s v="SI"/>
    <s v="INODORO CON TANQUE"/>
    <s v="NO TIENE LAVAMANOS.BAÑOS SIN PUERTA. NO PRESENTA FACTURA DE ACUEDUCTO. NO PRESENTA CEDULA"/>
    <m/>
    <m/>
    <m/>
    <m/>
    <s v="NORMAL - BUENA"/>
    <s v="TIENE AGUA LAS 24 HORAS"/>
    <s v="SI"/>
    <s v="NO"/>
    <s v="NO"/>
    <s v="PVC"/>
    <s v="SI"/>
    <s v="SI"/>
    <s v="NO"/>
    <s v="SI"/>
    <s v="SI"/>
    <s v="OBRA NEGRA"/>
    <s v="OASIS PEATONAL575700000"/>
    <s v="OK"/>
    <s v="SI"/>
    <n v="1"/>
    <s v=""/>
    <s v=""/>
    <s v=""/>
    <s v=""/>
    <n v="6"/>
    <s v=""/>
    <s v=""/>
    <n v="9"/>
    <s v=""/>
    <s v=""/>
    <n v="1"/>
    <n v="2521462.954806"/>
    <n v="2521462.954806"/>
    <s v=""/>
    <s v=""/>
    <n v="0"/>
    <n v="20"/>
    <n v="487557.07988400001"/>
    <s v="SI"/>
    <n v="487557.07988400001"/>
    <x v="32"/>
    <x v="1"/>
  </r>
  <r>
    <d v="2017-08-25T00:00:00"/>
    <s v="ANTIOQUIA"/>
    <s v="Puerto Berrío"/>
    <n v="579"/>
    <n v="10077435096"/>
    <n v="3005949869"/>
    <n v="331"/>
    <x v="5"/>
    <s v="PEATONAL"/>
    <m/>
    <m/>
    <m/>
    <m/>
    <m/>
    <m/>
    <m/>
    <m/>
    <n v="551100000"/>
    <m/>
    <m/>
    <n v="3117960810"/>
    <s v="AGUDELO"/>
    <s v="HIDARRAGA"/>
    <s v="SONIA"/>
    <s v="DEL SOCORRO"/>
    <s v="Cédula"/>
    <m/>
    <s v="F"/>
    <n v="53"/>
    <s v="SI"/>
    <m/>
    <m/>
    <m/>
    <m/>
    <m/>
    <m/>
    <s v="NO"/>
    <m/>
    <s v="NO"/>
    <n v="3"/>
    <n v="1"/>
    <n v="1"/>
    <s v="PROPIA, TOTALMENTE PAGADA"/>
    <m/>
    <s v="CERTIFICADO DE COMPRAVENTA"/>
    <m/>
    <m/>
    <m/>
    <m/>
    <m/>
    <s v="SI"/>
    <n v="17528"/>
    <s v="NO"/>
    <m/>
    <s v="SI"/>
    <n v="8324"/>
    <s v="INODORO CONECTADO A ALCANTARILLADO"/>
    <s v="BLOQUE, LADRILLO, PIEDRA"/>
    <s v="TEJA DE BARRO, ZINC, ETERNIT (ASBESTO)"/>
    <s v="CEMENTO, GRAVILLA"/>
    <s v="SI"/>
    <s v="NO"/>
    <s v="SI"/>
    <s v="SI"/>
    <s v="SI"/>
    <s v="NO"/>
    <s v="SI"/>
    <s v="SI"/>
    <s v="SI"/>
    <s v="SI"/>
    <s v="SI"/>
    <s v="SI"/>
    <s v="SI"/>
    <s v="SI"/>
    <s v="SI"/>
    <s v="SI"/>
    <s v="SI"/>
    <s v="SI"/>
    <s v="INODORO CON TANQUE"/>
    <s v="NO PRESENTA CEDULA"/>
    <m/>
    <m/>
    <m/>
    <m/>
    <s v="NORMAL - BUENA"/>
    <s v="TIENE AGUA LAS 24 HORAS"/>
    <s v="SI"/>
    <s v="NO"/>
    <s v="NO"/>
    <s v="PVC"/>
    <s v="SI"/>
    <s v="SI"/>
    <s v="SI"/>
    <s v="SI"/>
    <s v="SI"/>
    <s v="OBRA BLANCA"/>
    <s v="TAHAMIPEATONAL551100000"/>
    <s v="OK"/>
    <s v="SI"/>
    <s v=""/>
    <s v=""/>
    <s v=""/>
    <s v=""/>
    <s v=""/>
    <s v=" "/>
    <s v=""/>
    <s v=""/>
    <s v=""/>
    <s v=""/>
    <s v=""/>
    <n v="0"/>
    <n v="0"/>
    <n v="0"/>
    <s v=""/>
    <s v=""/>
    <s v=""/>
    <s v=""/>
    <n v="0"/>
    <s v="NO"/>
    <n v="0"/>
    <x v="0"/>
    <x v="0"/>
  </r>
  <r>
    <d v="2017-08-25T00:00:00"/>
    <s v="ANTIOQUIA"/>
    <s v="Puerto Berrío"/>
    <n v="579"/>
    <n v="1039706195"/>
    <n v="3004312255"/>
    <n v="332"/>
    <x v="5"/>
    <s v="PEATONAL"/>
    <m/>
    <m/>
    <m/>
    <m/>
    <m/>
    <m/>
    <m/>
    <m/>
    <n v="550500000"/>
    <m/>
    <m/>
    <n v="8326267"/>
    <s v="BEDOYA"/>
    <s v="CORREA"/>
    <s v="MIRIAS "/>
    <s v="STELLA"/>
    <s v="Cédula"/>
    <n v="39435363"/>
    <s v="F"/>
    <n v="54"/>
    <s v="SI"/>
    <m/>
    <m/>
    <m/>
    <m/>
    <m/>
    <m/>
    <s v="NO"/>
    <m/>
    <s v="NO"/>
    <n v="5"/>
    <n v="1"/>
    <n v="0"/>
    <s v="PROPIA, TOTALMENTE PAGADA"/>
    <m/>
    <s v="CERTIFICADO DE COMPRAVENTA"/>
    <m/>
    <m/>
    <m/>
    <m/>
    <m/>
    <s v="SI"/>
    <n v="15286"/>
    <s v="SI"/>
    <n v="10909"/>
    <s v="SI"/>
    <n v="8324"/>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APLICA"/>
    <s v="SI"/>
    <s v="SI"/>
    <s v="OBRA BLANCA"/>
    <s v="TAHAMIPEATONAL550500000"/>
    <s v="OK"/>
    <s v="SI"/>
    <n v="1"/>
    <s v=""/>
    <s v=""/>
    <s v=""/>
    <s v=""/>
    <n v="6"/>
    <s v=""/>
    <s v=""/>
    <s v=""/>
    <s v=""/>
    <s v=""/>
    <n v="1"/>
    <n v="519253.91348400002"/>
    <n v="519253.91348400002"/>
    <s v=""/>
    <s v=""/>
    <n v="0"/>
    <s v=""/>
    <n v="0"/>
    <s v="NO"/>
    <n v="0"/>
    <x v="24"/>
    <x v="1"/>
  </r>
  <r>
    <d v="2017-08-25T00:00:00"/>
    <s v="ANTIOQUIA"/>
    <s v="Puerto Berrío"/>
    <n v="579"/>
    <n v="1039704469"/>
    <n v="3196416668"/>
    <n v="333"/>
    <x v="0"/>
    <s v="PEATONAL"/>
    <m/>
    <m/>
    <m/>
    <m/>
    <m/>
    <m/>
    <m/>
    <m/>
    <n v="583300000"/>
    <m/>
    <m/>
    <m/>
    <s v="HERNANDEZ "/>
    <s v="PEREZ"/>
    <s v="CARLOS"/>
    <s v="ALBERTO"/>
    <s v="Cédula"/>
    <m/>
    <s v="M"/>
    <n v="60"/>
    <s v="NO"/>
    <s v="CAÑAS "/>
    <s v="DELGADO"/>
    <s v="BLANCA "/>
    <s v="DEL CARMEN"/>
    <s v="Cédula"/>
    <n v="21862360"/>
    <s v="NO"/>
    <m/>
    <s v="NO"/>
    <n v="2"/>
    <n v="0"/>
    <n v="0"/>
    <s v="EN ARRIENDO O SUBARRIENDO"/>
    <m/>
    <m/>
    <m/>
    <s v="DE PALABRA"/>
    <m/>
    <n v="6"/>
    <n v="100000"/>
    <s v="SI"/>
    <n v="16961"/>
    <s v="SI"/>
    <n v="12250"/>
    <s v="SI"/>
    <n v="8069"/>
    <s v="INODORO CONECTADO A ALCANTARILLADO"/>
    <s v="MADERA BURDA, TABLA, TABLÓN"/>
    <s v="TEJA DE BARRO, ZINC, ETERNIT (ASBESTO)"/>
    <s v="CEMENTO, GRAVILLA"/>
    <s v="SI"/>
    <s v="SI"/>
    <s v="SI"/>
    <s v="SI"/>
    <s v="SI"/>
    <s v="SI"/>
    <s v="SI"/>
    <s v="SI"/>
    <s v="SI"/>
    <s v="NO"/>
    <s v="NO"/>
    <s v="SI"/>
    <s v="SI"/>
    <s v="SI"/>
    <s v="NO"/>
    <s v="NO"/>
    <s v="SI"/>
    <s v="SI"/>
    <s v="INODORO CON TANQUE"/>
    <s v="NO CUENTA CON LAVAMANOS- LAVAPLATOS. BAÑO NO TIENE PUERTA. NO SE SABE EL NUMERO DE LA CEDULA DEL JEFE DEL HOGAR. NO TIENE CELULAR"/>
    <m/>
    <m/>
    <m/>
    <m/>
    <s v="NORMAL - BUENA"/>
    <s v="TIENE AGUA LAS 24 HORAS"/>
    <s v="SI"/>
    <s v="NO"/>
    <s v="NO"/>
    <s v="PVC"/>
    <s v="SI"/>
    <s v="NO APLICA"/>
    <s v="NO APLICA"/>
    <s v="SI"/>
    <s v="SI"/>
    <s v="OBRA GRIS"/>
    <s v="OASIS PEATONAL583300000"/>
    <s v="OK"/>
    <s v="SI"/>
    <n v="1"/>
    <s v=""/>
    <s v=""/>
    <n v="4"/>
    <s v=""/>
    <n v="6"/>
    <s v=""/>
    <s v=""/>
    <n v="9"/>
    <s v=""/>
    <s v=""/>
    <n v="2"/>
    <n v="3154717.032714"/>
    <n v="3154717.032714"/>
    <s v=""/>
    <s v=""/>
    <n v="0"/>
    <s v=""/>
    <n v="0"/>
    <s v="NO"/>
    <n v="0"/>
    <x v="1"/>
    <x v="1"/>
  </r>
  <r>
    <d v="2017-08-25T00:00:00"/>
    <s v="ANTIOQUIA"/>
    <s v="Puerto Berrío"/>
    <n v="579"/>
    <n v="1039704469"/>
    <n v="3196416668"/>
    <n v="334"/>
    <x v="2"/>
    <s v="PEATONAL"/>
    <m/>
    <m/>
    <m/>
    <m/>
    <m/>
    <m/>
    <m/>
    <m/>
    <n v="583130012"/>
    <m/>
    <m/>
    <m/>
    <s v="PEÑATES"/>
    <s v="SOLIPAZ"/>
    <s v="LEIMY"/>
    <s v="DE JUESUS"/>
    <s v="Cédula"/>
    <n v="78382298"/>
    <s v="M"/>
    <n v="37"/>
    <m/>
    <s v="ENCISO"/>
    <s v="MESA"/>
    <s v="LAURA "/>
    <s v="ROSA"/>
    <s v="Cédula"/>
    <n v="43657691"/>
    <s v="NO"/>
    <m/>
    <s v="NO"/>
    <n v="4"/>
    <n v="2"/>
    <n v="0"/>
    <s v="OTRA FORMA"/>
    <m/>
    <s v="OTRO"/>
    <m/>
    <m/>
    <m/>
    <m/>
    <m/>
    <s v="SI"/>
    <n v="168847"/>
    <s v="SI"/>
    <n v="61687"/>
    <s v="SI"/>
    <n v="68055"/>
    <s v="INODORO CONECTADO A ALCANTARILLADO"/>
    <s v="MADERA BURDA, TABLA, TABLÓN"/>
    <s v="TEJA DE BARRO, ZINC, ETERNIT (ASBESTO)"/>
    <s v="CEMENTO, GRAVILLA"/>
    <s v="SI"/>
    <s v="NO"/>
    <s v="SI"/>
    <s v="SI"/>
    <s v="SI"/>
    <s v="SI"/>
    <s v="SI"/>
    <s v="SI"/>
    <s v="SI"/>
    <s v="NO"/>
    <s v="NO"/>
    <s v="SI"/>
    <s v="SI"/>
    <s v="SI"/>
    <s v="NO"/>
    <s v="NO"/>
    <s v="SI"/>
    <s v="SI"/>
    <s v="INODORO CON TANQUE"/>
    <s v="BAÑO SIN REVOCAR. NO CUENTA CON LAVAMANO- LAVAPLATOS.NO SE SABE EL NUMERO DEL CELULAR"/>
    <m/>
    <m/>
    <m/>
    <m/>
    <s v="NORMAL - BUENA"/>
    <s v="TIENE AGUA LAS 24 HORAS"/>
    <s v="SI"/>
    <s v="NO"/>
    <s v="NO"/>
    <s v="PVC"/>
    <s v="SI"/>
    <s v="NO APLICA"/>
    <s v="NO APLICA"/>
    <s v="SI"/>
    <s v="SI"/>
    <s v="OBRA GRIS"/>
    <s v="NUEVO MILENIOPEATONAL583130012"/>
    <s v="OK"/>
    <s v="SI"/>
    <n v="1"/>
    <s v=""/>
    <s v=""/>
    <n v="4"/>
    <s v=""/>
    <n v="6"/>
    <s v=""/>
    <s v=""/>
    <n v="9"/>
    <s v=""/>
    <s v=""/>
    <n v="2"/>
    <n v="3154717.032714"/>
    <n v="3154717.032714"/>
    <s v=""/>
    <s v=""/>
    <n v="0"/>
    <s v=""/>
    <n v="0"/>
    <s v="NO"/>
    <n v="0"/>
    <x v="1"/>
    <x v="1"/>
  </r>
  <r>
    <d v="2017-08-25T00:00:00"/>
    <s v="ANTIOQUIA"/>
    <s v="Puerto Berrío"/>
    <n v="579"/>
    <n v="43653838"/>
    <n v="3148378856"/>
    <n v="335"/>
    <x v="2"/>
    <s v="PEATONAL"/>
    <m/>
    <m/>
    <m/>
    <m/>
    <m/>
    <m/>
    <m/>
    <m/>
    <n v="583130042"/>
    <m/>
    <m/>
    <n v="3137266811"/>
    <s v="MEJIA"/>
    <m/>
    <s v="LUIS"/>
    <m/>
    <s v="Cédula"/>
    <n v="71185827"/>
    <s v="M"/>
    <n v="49"/>
    <s v="NO"/>
    <s v="GUTIERREZ"/>
    <m/>
    <s v="LOURDES"/>
    <s v="DEL PILAR"/>
    <s v="Cédula"/>
    <n v="43649981"/>
    <s v="NO"/>
    <m/>
    <s v="NO"/>
    <n v="2"/>
    <n v="0"/>
    <n v="0"/>
    <s v="PROPIA, TOTALMENTE PAGADA"/>
    <m/>
    <s v="OTRO"/>
    <m/>
    <m/>
    <m/>
    <m/>
    <m/>
    <s v="SI"/>
    <n v="8615"/>
    <s v="SI"/>
    <n v="5763"/>
    <s v="SI"/>
    <n v="8336"/>
    <s v="INODORO CONECTADO A ALCANTARILLADO"/>
    <s v="BLOQUE, LADRILLO, PIEDRA"/>
    <s v="CEMENTO O CONCRETO"/>
    <s v="CEMENTO, GRAVILLA"/>
    <s v="SI"/>
    <s v="SI"/>
    <s v="SI"/>
    <s v="SI"/>
    <s v="SI"/>
    <s v="NO"/>
    <s v="SI"/>
    <s v="SI"/>
    <s v="SI"/>
    <s v="SI"/>
    <s v="NO"/>
    <s v="NO"/>
    <s v="SI"/>
    <s v="SI"/>
    <s v="SI"/>
    <s v="NO"/>
    <s v="NO"/>
    <s v="SI"/>
    <s v="INODORO CON TANQUE"/>
    <s v="NO CUENTA CON LAVADERO-LAVAMANOS. BAÑO SIN PUERTA . NO PRESENTA CARTAVENTA. PAGA CATASTRO"/>
    <m/>
    <m/>
    <m/>
    <m/>
    <s v="NORMAL - BUENA"/>
    <s v="TIENE AGUA LAS 24 HORAS"/>
    <s v="SI"/>
    <s v="NO"/>
    <s v="NO"/>
    <s v="PVC"/>
    <s v="SI"/>
    <s v="SI"/>
    <s v="NO APLICA"/>
    <s v="NO APLICA"/>
    <s v="SI"/>
    <s v="OBRA GRIS"/>
    <s v="NUEVO MILENIOPEATONAL583130042"/>
    <s v="OK"/>
    <s v="SI"/>
    <n v="1"/>
    <s v=""/>
    <s v=""/>
    <s v=""/>
    <n v="5"/>
    <n v="6"/>
    <s v=""/>
    <s v=""/>
    <n v="9"/>
    <s v=""/>
    <s v=""/>
    <n v="2"/>
    <n v="3069314.919342"/>
    <n v="3069314.919342"/>
    <s v=""/>
    <s v=""/>
    <n v="0"/>
    <n v="20"/>
    <n v="487557.07988400001"/>
    <s v="SI"/>
    <n v="487557.07988400001"/>
    <x v="65"/>
    <x v="1"/>
  </r>
  <r>
    <d v="2017-08-25T00:00:00"/>
    <s v="ANTIOQUIA"/>
    <s v="Puerto Berrío"/>
    <n v="579"/>
    <n v="43653838"/>
    <n v="3148378856"/>
    <n v="336"/>
    <x v="0"/>
    <s v="PEATONAL"/>
    <m/>
    <m/>
    <m/>
    <m/>
    <m/>
    <m/>
    <m/>
    <m/>
    <n v="586700000"/>
    <m/>
    <m/>
    <n v="3147080732"/>
    <s v="DE USUGA"/>
    <m/>
    <s v="ROSALBA"/>
    <m/>
    <s v="Cédula"/>
    <n v="21693017"/>
    <s v="F"/>
    <n v="63"/>
    <s v="NO"/>
    <s v="USUGA"/>
    <m/>
    <s v="ARNOLDO"/>
    <s v="ANTONIO"/>
    <s v="Cédula"/>
    <n v="15361535"/>
    <s v="NO"/>
    <m/>
    <s v="NO"/>
    <n v="4"/>
    <n v="1"/>
    <n v="0"/>
    <s v="PROPIA, TOTALMENTE PAGADA"/>
    <m/>
    <s v="OTRO"/>
    <m/>
    <m/>
    <m/>
    <m/>
    <m/>
    <s v="SI"/>
    <n v="26246"/>
    <s v="SI"/>
    <n v="19355"/>
    <s v="SI"/>
    <n v="8324"/>
    <s v="INODORO CONECTADO A ALCANTARILLADO"/>
    <s v="BLOQUE, LADRILLO, PIEDRA"/>
    <s v="TEJA DE BARRO, ZINC, ETERNIT (ASBESTO)"/>
    <s v="CEMENTO, GRAVILLA"/>
    <s v="SI"/>
    <s v="NO"/>
    <s v="SI"/>
    <s v="SI"/>
    <s v="SI"/>
    <s v="NO"/>
    <s v="SI"/>
    <s v="SI"/>
    <s v="SI"/>
    <s v="SI"/>
    <s v="SI"/>
    <s v="SI"/>
    <s v="SI"/>
    <s v="SI"/>
    <s v="SI"/>
    <s v="SI"/>
    <s v="SI"/>
    <s v="SI"/>
    <s v="INODORO CON TANQUE"/>
    <s v="EL BAÑO NO TIENE PUERTA Y LA GRIFERIA ESTA EN MAL ESTADO"/>
    <m/>
    <m/>
    <m/>
    <m/>
    <s v="NORMAL - BUENA"/>
    <s v="TIENE AGUA LAS 24 HORAS"/>
    <s v="SI"/>
    <s v="NO"/>
    <s v="NO"/>
    <s v="PVC"/>
    <s v="NO"/>
    <s v="SI"/>
    <s v="SI"/>
    <s v="SI"/>
    <s v="SI"/>
    <s v="OBRA GRIS"/>
    <s v="OASIS PEATONAL586700000"/>
    <s v="OK"/>
    <s v="SI"/>
    <s v=""/>
    <s v=""/>
    <n v="3"/>
    <s v=""/>
    <s v=""/>
    <n v="6"/>
    <s v=""/>
    <s v=""/>
    <n v="9"/>
    <s v=""/>
    <s v=""/>
    <n v="1"/>
    <n v="2681847.5426099999"/>
    <n v="2681847.5426099999"/>
    <s v=""/>
    <s v=""/>
    <n v="0"/>
    <n v="20"/>
    <n v="487557.07988400001"/>
    <s v="SI"/>
    <n v="487557.07988400001"/>
    <x v="69"/>
    <x v="1"/>
  </r>
  <r>
    <d v="2017-08-25T00:00:00"/>
    <s v="ANTIOQUIA"/>
    <s v="Puerto Berrío"/>
    <n v="579"/>
    <n v="43653838"/>
    <n v="3148378856"/>
    <n v="337"/>
    <x v="2"/>
    <s v="PEATONAL"/>
    <m/>
    <m/>
    <m/>
    <m/>
    <m/>
    <m/>
    <m/>
    <m/>
    <n v="583160014"/>
    <m/>
    <m/>
    <n v="3197646268"/>
    <s v="RINCON"/>
    <s v="VILLA"/>
    <s v="LUZ"/>
    <s v="ELENA"/>
    <s v="Cédula"/>
    <n v="21930843"/>
    <s v="F"/>
    <n v="54"/>
    <s v="SI"/>
    <m/>
    <m/>
    <m/>
    <m/>
    <m/>
    <m/>
    <s v="NO"/>
    <m/>
    <s v="SI"/>
    <n v="1"/>
    <n v="0"/>
    <n v="0"/>
    <s v="PROPIA, TOTALMENTE PAGADA"/>
    <m/>
    <s v="CERTIFICADO DE COMPRAVENTA"/>
    <m/>
    <m/>
    <m/>
    <m/>
    <m/>
    <s v="SI"/>
    <n v="7853"/>
    <s v="SI"/>
    <n v="5177"/>
    <s v="SI"/>
    <n v="8366"/>
    <s v="NO TIENE"/>
    <s v="MADERA BURDA, TABLA, TABLÓN"/>
    <s v="TEJA DE BARRO, ZINC, ETERNIT (ASBESTO)"/>
    <s v="CEMENTO, GRAVILLA"/>
    <s v="NO"/>
    <s v="NO"/>
    <s v="SI"/>
    <s v="SI"/>
    <s v="SI"/>
    <s v="NO"/>
    <s v="SI"/>
    <s v="SI"/>
    <s v="NO"/>
    <s v="NO"/>
    <s v="NO"/>
    <s v="SI"/>
    <s v="NO"/>
    <s v="NO"/>
    <s v="NO"/>
    <s v="NO"/>
    <s v="SI"/>
    <s v="NO"/>
    <s v="NO TIENE / TUBO A LA VISTA"/>
    <s v="EL USUARIO PRESENTO LA CARTA VENTA. BAÑO NO CUENTA CON PUERTA- DUCHA. INODORO CUENTA CONN UNA TAZA Y NO TIENE CONEXIÓN A LA RED DE ACUEDUCTO"/>
    <m/>
    <m/>
    <m/>
    <m/>
    <s v="NORMAL - BUENA"/>
    <s v="TIENE AGUA LAS 24 HORAS"/>
    <s v="SI"/>
    <s v="NO"/>
    <s v="NO"/>
    <s v="PVC"/>
    <s v="NO"/>
    <s v="NO"/>
    <s v="NO"/>
    <s v="SI"/>
    <s v="NO"/>
    <s v="OBRA GRIS"/>
    <s v="NUEVO MILENIOPEATONAL583160014"/>
    <s v="OK"/>
    <s v="SI"/>
    <n v="1"/>
    <n v="2"/>
    <n v="3"/>
    <n v="4"/>
    <s v=""/>
    <n v="6"/>
    <n v="7"/>
    <s v=""/>
    <n v="9"/>
    <s v=""/>
    <s v=""/>
    <n v="4"/>
    <n v="4100988.4641179997"/>
    <n v="4100988.4641179997"/>
    <s v=""/>
    <s v=""/>
    <n v="0"/>
    <n v="20"/>
    <n v="487557.07988400001"/>
    <s v="SI"/>
    <n v="487557.07988400001"/>
    <x v="42"/>
    <x v="1"/>
  </r>
  <r>
    <d v="2017-08-25T00:00:00"/>
    <s v="ANTIOQUIA"/>
    <s v="Puerto Berrío"/>
    <n v="579"/>
    <n v="15362949"/>
    <n v="3147962419"/>
    <n v="338"/>
    <x v="3"/>
    <s v="CARRERA"/>
    <n v="12"/>
    <m/>
    <m/>
    <m/>
    <m/>
    <m/>
    <m/>
    <m/>
    <n v="141220016"/>
    <m/>
    <m/>
    <n v="3206609492"/>
    <s v="RUEDA"/>
    <m/>
    <s v="LUZ"/>
    <s v="MARINA"/>
    <s v="Cédula"/>
    <n v="32210856"/>
    <s v="F"/>
    <n v="44"/>
    <s v="SI"/>
    <m/>
    <m/>
    <m/>
    <m/>
    <m/>
    <m/>
    <s v="NO"/>
    <m/>
    <s v="NO"/>
    <n v="5"/>
    <n v="3"/>
    <n v="0"/>
    <s v="PROPIA, TOTALMENTE PAGADA"/>
    <m/>
    <s v="ESCRITURA PÚBLICA"/>
    <m/>
    <m/>
    <m/>
    <m/>
    <m/>
    <s v="SI"/>
    <n v="7102"/>
    <s v="NO"/>
    <m/>
    <s v="SI"/>
    <n v="8366"/>
    <s v="INODORO CONECTADO A ALCANTARILLADO"/>
    <s v="MADERA BURDA, TABLA, TABLÓN"/>
    <s v="TEJA DE BARRO, ZINC, ETERNIT (ASBESTO)"/>
    <s v="CEMENTO, GRAVILLA"/>
    <s v="NO"/>
    <s v="SI"/>
    <s v="SI"/>
    <s v="SI"/>
    <s v="SI"/>
    <s v="SI"/>
    <s v="SI"/>
    <s v="SI"/>
    <s v="SI"/>
    <s v="NO"/>
    <s v="NO"/>
    <s v="SI"/>
    <s v="NO"/>
    <s v="SI"/>
    <s v="NO"/>
    <s v="NO"/>
    <s v="SI"/>
    <s v="NO"/>
    <s v="INODORO CON TANQUE"/>
    <s v="EL USUARIO MANIFIESTA QUE NO PAGA ALCANTARILLADO YA QUE FUE INSTALADO POR LA COMUNIDAD. EL BAÑO ES FORRADO EN PLASTICO"/>
    <m/>
    <m/>
    <m/>
    <m/>
    <s v="NORMAL - BUENA"/>
    <s v="TIENE AGUA LAS 24 HORAS"/>
    <s v="NO"/>
    <s v="NO"/>
    <s v="NO"/>
    <s v="PVC"/>
    <s v="SI"/>
    <s v="NO"/>
    <s v="NO"/>
    <s v="SI"/>
    <s v="NO"/>
    <s v="OBRA NEGRA"/>
    <s v="NUEVO HORIZONTE CARRERA12141220016"/>
    <s v="OK"/>
    <s v="SI"/>
    <n v="1"/>
    <n v="2"/>
    <s v=""/>
    <n v="4"/>
    <s v=""/>
    <n v="6"/>
    <n v="7"/>
    <s v=""/>
    <n v="9"/>
    <s v=""/>
    <s v=""/>
    <n v="3"/>
    <n v="3717594.4085459998"/>
    <n v="3717594.4085459998"/>
    <s v=""/>
    <s v=""/>
    <n v="0"/>
    <s v=""/>
    <n v="0"/>
    <s v="NO"/>
    <n v="0"/>
    <x v="5"/>
    <x v="1"/>
  </r>
  <r>
    <d v="2017-08-25T00:00:00"/>
    <s v="ANTIOQUIA"/>
    <s v="Puerto Berrío"/>
    <n v="579"/>
    <n v="15362949"/>
    <n v="3147962419"/>
    <n v="339"/>
    <x v="0"/>
    <s v="PEATONAL"/>
    <m/>
    <m/>
    <m/>
    <m/>
    <m/>
    <m/>
    <m/>
    <m/>
    <n v="588200000"/>
    <m/>
    <m/>
    <n v="3146138178"/>
    <s v="SERNA"/>
    <s v="TORRES"/>
    <s v="BERTILDA"/>
    <m/>
    <s v="Cédula"/>
    <n v="43652623"/>
    <s v="F"/>
    <n v="42"/>
    <s v="SI"/>
    <s v="CASTRILLON"/>
    <m/>
    <s v="OCTAVIO"/>
    <s v="ALBERTO"/>
    <s v="Cédula"/>
    <n v="71187191"/>
    <s v="SI"/>
    <n v="1683804"/>
    <s v="SI"/>
    <n v="5"/>
    <n v="2"/>
    <n v="1"/>
    <s v="PROPIA, TOTALMENTE PAGADA"/>
    <m/>
    <s v="CERTIFICADO DE COMPRAVENTA"/>
    <m/>
    <m/>
    <m/>
    <m/>
    <m/>
    <s v="SI"/>
    <n v="11249"/>
    <s v="SI"/>
    <n v="7820"/>
    <s v="SI"/>
    <n v="8110"/>
    <s v="NO TIENE"/>
    <s v="BLOQUE, LADRILLO, PIEDRA"/>
    <s v="TEJA DE BARRO, ZINC, ETERNIT (ASBESTO)"/>
    <s v="CEMENTO, GRAVILLA"/>
    <s v="NO"/>
    <s v="SI"/>
    <s v="SI"/>
    <s v="SI"/>
    <s v="SI"/>
    <s v="NO"/>
    <s v="SI"/>
    <s v="SI"/>
    <s v="NO"/>
    <s v="NO"/>
    <s v="NO"/>
    <s v="SI"/>
    <s v="NO"/>
    <s v="NO"/>
    <s v="NO"/>
    <s v="NO"/>
    <s v="SI"/>
    <s v="NO"/>
    <s v="NO TIENE  "/>
    <s v="NO TIENE BAÑOS-LAVAPLATOS. NO TIENE CELULAR"/>
    <m/>
    <m/>
    <m/>
    <m/>
    <s v="NORMAL - BUENA"/>
    <s v="TIENE AGUA LAS 24 HORAS"/>
    <s v="SI"/>
    <s v="NO"/>
    <s v="SI"/>
    <s v="PVC"/>
    <s v="NO"/>
    <s v="NO"/>
    <s v="NO"/>
    <s v="SI"/>
    <s v="NO"/>
    <s v="NO TIENE - NO APLICA"/>
    <s v="OASIS PEATONAL588200000"/>
    <s v="OK"/>
    <s v="SI"/>
    <n v="1"/>
    <n v="2"/>
    <n v="3"/>
    <n v="4"/>
    <s v=""/>
    <n v="6"/>
    <n v="7"/>
    <n v="8"/>
    <s v=""/>
    <s v=""/>
    <s v=""/>
    <n v="4"/>
    <n v="6583373.9498159997"/>
    <n v="6099266.2918499997"/>
    <s v=""/>
    <s v=""/>
    <n v="0"/>
    <n v="20"/>
    <n v="487557.07988400001"/>
    <s v="SI"/>
    <n v="487557.07988400001"/>
    <x v="23"/>
    <x v="1"/>
  </r>
  <r>
    <d v="2017-08-25T00:00:00"/>
    <s v="ANTIOQUIA"/>
    <s v="Puerto Berrío"/>
    <n v="579"/>
    <n v="43653838"/>
    <n v="314378856"/>
    <n v="340"/>
    <x v="2"/>
    <s v="PEATONAL"/>
    <m/>
    <m/>
    <m/>
    <m/>
    <m/>
    <m/>
    <m/>
    <m/>
    <n v="583130038"/>
    <m/>
    <m/>
    <n v="3146504000"/>
    <s v="SEPULVEDA"/>
    <m/>
    <s v="MIRIAN "/>
    <s v="DE JESUS"/>
    <s v="Cédula"/>
    <n v="21930691"/>
    <s v="F"/>
    <n v="55"/>
    <s v="SI"/>
    <m/>
    <m/>
    <m/>
    <m/>
    <m/>
    <m/>
    <s v="NO"/>
    <m/>
    <s v="NO"/>
    <n v="3"/>
    <n v="1"/>
    <n v="0"/>
    <s v="PROPIA, TOTALMENTE PAGADA"/>
    <m/>
    <s v="OTRO"/>
    <m/>
    <m/>
    <m/>
    <m/>
    <m/>
    <s v="SI"/>
    <n v="17528"/>
    <s v="SI"/>
    <n v="12637"/>
    <s v="SI"/>
    <n v="8324"/>
    <s v="INODORO CONECTADO A ALCANTARILLADO"/>
    <s v="MADERA BURDA, TABLA, TABLÓN"/>
    <s v="TEJA DE BARRO, ZINC, ETERNIT (ASBESTO)"/>
    <s v="TIERRA, ARENA"/>
    <s v="NO"/>
    <s v="SI"/>
    <s v="SI"/>
    <s v="SI"/>
    <s v="SI"/>
    <s v="NO"/>
    <s v="SI"/>
    <s v="SI"/>
    <s v="SI"/>
    <s v="NO"/>
    <s v="NO"/>
    <s v="NO"/>
    <s v="NO"/>
    <s v="SI"/>
    <s v="NO"/>
    <s v="NO"/>
    <s v="NO"/>
    <s v="NO"/>
    <s v="INODORO SIN TANQUE"/>
    <s v="EL LAVADERO ES DE PIEDRA PROVICIONAL. "/>
    <m/>
    <m/>
    <m/>
    <m/>
    <s v="NORMAL - BUENA"/>
    <s v="TIENE AGUA LAS 24 HORAS"/>
    <s v="NO SABE"/>
    <s v="NO"/>
    <s v="NO"/>
    <s v="PVC"/>
    <s v="SI"/>
    <s v="NO APLICA"/>
    <s v="NO APLICA"/>
    <s v="NO APLICA"/>
    <s v="NO"/>
    <s v="NO TIENE - NO APLICA"/>
    <s v="NUEVO MILENIOPEATONAL583130038"/>
    <s v="OK"/>
    <s v="SI"/>
    <n v="1"/>
    <n v="2"/>
    <n v="3"/>
    <n v="4"/>
    <n v="5"/>
    <n v="6"/>
    <n v="7"/>
    <n v="8"/>
    <s v=""/>
    <s v=""/>
    <s v=""/>
    <n v="5"/>
    <n v="7131225.9143519998"/>
    <n v="6099266.2918499997"/>
    <s v=""/>
    <s v=""/>
    <n v="0"/>
    <n v="20"/>
    <n v="487557.07988400001"/>
    <s v="SI"/>
    <n v="487557.07988400001"/>
    <x v="23"/>
    <x v="1"/>
  </r>
  <r>
    <d v="2017-08-25T00:00:00"/>
    <s v="ANTIOQUIA"/>
    <s v="Puerto Berrío"/>
    <n v="579"/>
    <n v="15362949"/>
    <n v="3147932419"/>
    <n v="341"/>
    <x v="0"/>
    <s v="PEATONAL"/>
    <m/>
    <m/>
    <m/>
    <m/>
    <m/>
    <m/>
    <m/>
    <m/>
    <n v="585400000"/>
    <m/>
    <m/>
    <m/>
    <s v="MUÑOZ"/>
    <s v="SILVA"/>
    <s v="LUZ"/>
    <s v="AMADA"/>
    <s v="Cédula"/>
    <n v="42935721"/>
    <s v="F"/>
    <n v="56"/>
    <s v="SI"/>
    <m/>
    <m/>
    <m/>
    <m/>
    <m/>
    <m/>
    <s v="NO"/>
    <m/>
    <s v="SI"/>
    <n v="2"/>
    <n v="0"/>
    <n v="0"/>
    <s v="PROPIA, TOTALMENTE PAGADA"/>
    <m/>
    <s v="NO TIENE"/>
    <m/>
    <m/>
    <m/>
    <m/>
    <m/>
    <s v="SI"/>
    <n v="13792"/>
    <s v="SI"/>
    <n v="9757"/>
    <s v="SI"/>
    <n v="8324"/>
    <s v="INODORO CONECTADO A ALCANTARILLADO"/>
    <s v="MADERA BURDA, TABLA, TABLÓN"/>
    <s v="TEJA DE BARRO, ZINC, ETERNIT (ASBESTO)"/>
    <s v="CEMENTO, GRAVILLA"/>
    <s v="SI"/>
    <s v="NO"/>
    <s v="SI"/>
    <s v="SI"/>
    <s v="SI"/>
    <s v="NO"/>
    <s v="SI"/>
    <s v="SI"/>
    <s v="SI"/>
    <s v="NO"/>
    <s v="NO"/>
    <s v="SI"/>
    <s v="SI"/>
    <s v="SI"/>
    <s v="NO"/>
    <s v="NO"/>
    <s v="SI"/>
    <s v="SI"/>
    <s v="INODORO CON TANQUE"/>
    <s v="NO CUENTA CON LAVAPLATOS- LAVAMANOS. NO CUENTA CON TELEFONO"/>
    <m/>
    <m/>
    <m/>
    <m/>
    <s v="NORMAL - BUENA"/>
    <s v="TIENE AGUA LAS 24 HORAS"/>
    <s v="NO SABE"/>
    <s v="NO"/>
    <s v="NO"/>
    <s v="PVC"/>
    <s v="SI"/>
    <s v="NO"/>
    <s v="NO"/>
    <s v="SI"/>
    <s v="SI"/>
    <s v="OBRA GRIS"/>
    <s v="OASIS PEATONAL585400000"/>
    <s v="OK"/>
    <s v="SI"/>
    <n v="1"/>
    <s v=""/>
    <s v=""/>
    <n v="4"/>
    <s v=""/>
    <n v="6"/>
    <s v=""/>
    <s v=""/>
    <n v="9"/>
    <s v=""/>
    <s v=""/>
    <n v="2"/>
    <n v="3154717.032714"/>
    <n v="3154717.032714"/>
    <s v=""/>
    <s v=""/>
    <n v="0"/>
    <n v="20"/>
    <n v="487557.07988400001"/>
    <s v="SI"/>
    <n v="487557.07988400001"/>
    <x v="34"/>
    <x v="1"/>
  </r>
  <r>
    <d v="2017-08-25T00:00:00"/>
    <s v="ANTIOQUIA"/>
    <s v="Puerto Berrío"/>
    <n v="579"/>
    <n v="15362949"/>
    <n v="3147962419"/>
    <n v="342"/>
    <x v="0"/>
    <s v="PEATONAL"/>
    <m/>
    <m/>
    <m/>
    <m/>
    <m/>
    <m/>
    <m/>
    <m/>
    <n v="585900000"/>
    <m/>
    <m/>
    <m/>
    <s v="GIL"/>
    <s v="ALZATE"/>
    <s v="EDY"/>
    <s v="DEL SOCORRO"/>
    <s v="Cédula"/>
    <m/>
    <s v="F"/>
    <n v="50"/>
    <s v="SI"/>
    <m/>
    <m/>
    <m/>
    <m/>
    <m/>
    <m/>
    <s v="NO"/>
    <m/>
    <s v="SI"/>
    <n v="3"/>
    <n v="1"/>
    <n v="0"/>
    <s v="EN ARRIENDO O SUBARRIENDO"/>
    <m/>
    <m/>
    <m/>
    <s v="DE PALABRA"/>
    <n v="1"/>
    <m/>
    <n v="150000"/>
    <s v="SI"/>
    <n v="12297"/>
    <s v="SI"/>
    <n v="8606"/>
    <s v="SI"/>
    <n v="8324"/>
    <s v="INODORO CONECTADO A ALCANTARILLADO"/>
    <s v="MADERA BURDA, TABLA, TABLÓN"/>
    <s v="TEJA DE BARRO, ZINC, ETERNIT (ASBESTO)"/>
    <s v="CEMENTO, GRAVILLA"/>
    <s v="SI"/>
    <s v="SI"/>
    <s v="SI"/>
    <s v="SI"/>
    <s v="SI"/>
    <s v="NO"/>
    <s v="SI"/>
    <s v="SI"/>
    <s v="SI"/>
    <s v="NO"/>
    <s v="NO"/>
    <s v="SI"/>
    <s v="NO"/>
    <s v="SI"/>
    <s v="NO"/>
    <s v="NO"/>
    <s v="SI"/>
    <s v="NO"/>
    <s v="INODORO CON TANQUE"/>
    <s v="EL TANQUE DEL INODORO NO ESTA CONECTADO AL ACUEDUCTO. EL SEÑOR NO CUENTA CON CELULAR."/>
    <m/>
    <m/>
    <m/>
    <m/>
    <s v="NORMAL - BUENA"/>
    <s v="TIENE AGUA LAS 24 HORAS"/>
    <s v="NO SABE"/>
    <s v="NO"/>
    <s v="NO"/>
    <s v="PVC"/>
    <s v="SI"/>
    <s v="NO"/>
    <s v="NO"/>
    <s v="SI"/>
    <s v="NO"/>
    <s v="OBRA NEGRA"/>
    <s v="OASIS PEATONAL585900000"/>
    <s v="OK"/>
    <s v="SI"/>
    <n v="1"/>
    <n v="2"/>
    <s v=""/>
    <n v="4"/>
    <s v=""/>
    <n v="6"/>
    <n v="7"/>
    <s v=""/>
    <n v="9"/>
    <s v=""/>
    <s v=""/>
    <n v="3"/>
    <n v="3717594.4085459998"/>
    <n v="3717594.4085459998"/>
    <s v=""/>
    <s v=""/>
    <n v="0"/>
    <n v="20"/>
    <n v="487557.07988400001"/>
    <s v="SI"/>
    <n v="487557.07988400001"/>
    <x v="70"/>
    <x v="1"/>
  </r>
  <r>
    <d v="2017-08-25T00:00:00"/>
    <s v="ANTIOQUIA"/>
    <s v="Puerto Berrío"/>
    <n v="579"/>
    <n v="15362949"/>
    <n v="3147962419"/>
    <n v="343"/>
    <x v="0"/>
    <s v="PEATONAL"/>
    <m/>
    <m/>
    <m/>
    <m/>
    <m/>
    <m/>
    <m/>
    <m/>
    <n v="586800000"/>
    <m/>
    <m/>
    <m/>
    <s v="LASCARRO "/>
    <s v="GIRALDO"/>
    <s v="YULIZA"/>
    <s v="FERNANDA"/>
    <s v="Cédula"/>
    <n v="1039704932"/>
    <s v="F"/>
    <n v="19"/>
    <s v="NO"/>
    <s v="JARAMILLO"/>
    <s v="RINCON"/>
    <s v="DIEGO"/>
    <s v="FERNANDO"/>
    <s v="Cédula"/>
    <m/>
    <s v="NO"/>
    <m/>
    <s v="SI"/>
    <n v="2"/>
    <n v="0"/>
    <n v="0"/>
    <s v="EN ARRIENDO O SUBARRIENDO"/>
    <m/>
    <m/>
    <m/>
    <s v="POR ESCRITO"/>
    <m/>
    <m/>
    <n v="150000"/>
    <s v="SI"/>
    <n v="7850"/>
    <s v="SI"/>
    <n v="5174"/>
    <s v="SI"/>
    <n v="8366"/>
    <s v="INODORO CONECTADO A ALCANTARILLADO"/>
    <s v="TAPIA PISADA, ADOBE"/>
    <s v="TEJA DE BARRO, ZINC, ETERNIT (ASBESTO)"/>
    <s v="CEMENTO, GRAVILLA"/>
    <s v="SI"/>
    <s v="NO"/>
    <s v="SI"/>
    <s v="SI"/>
    <s v="SI"/>
    <s v="NO"/>
    <s v="SI"/>
    <s v="SI"/>
    <s v="SI"/>
    <s v="SI"/>
    <s v="NO"/>
    <s v="SI"/>
    <s v="SI"/>
    <s v="SI"/>
    <s v="SI"/>
    <s v="NO"/>
    <s v="SI"/>
    <s v="SI"/>
    <s v="INODORO SIN TANQUE"/>
    <s v="INODORO CUENTA CON TAZA. NO TIENE CELULAR. NO SE SABE EL NUMERO DE CEDULA DEL CONYUGUE"/>
    <m/>
    <m/>
    <m/>
    <m/>
    <s v="NORMAL - BUENA"/>
    <s v="TIENE AGUA LAS 24 HORAS"/>
    <s v="SI"/>
    <s v="NO"/>
    <s v="NO"/>
    <s v="PVC"/>
    <s v="SI"/>
    <s v="SI"/>
    <s v="NO"/>
    <s v="SI"/>
    <s v="SI"/>
    <s v="OBRA GRIS"/>
    <s v="OASIS PEATONAL586800000"/>
    <s v="OK"/>
    <s v="SI"/>
    <n v="1"/>
    <s v=""/>
    <n v="3"/>
    <s v=""/>
    <s v=""/>
    <n v="6"/>
    <s v=""/>
    <s v=""/>
    <n v="9"/>
    <s v=""/>
    <s v=""/>
    <n v="2"/>
    <n v="2904857.0103779999"/>
    <n v="2904857.0103779999"/>
    <s v=""/>
    <s v=""/>
    <n v="0"/>
    <n v="20"/>
    <n v="487557.07988400001"/>
    <s v="SI"/>
    <n v="487557.07988400001"/>
    <x v="35"/>
    <x v="1"/>
  </r>
  <r>
    <d v="2017-08-25T00:00:00"/>
    <s v="ANTIOQUIA"/>
    <s v="Puerto Berrío"/>
    <n v="579"/>
    <n v="43653838"/>
    <n v="3148378856"/>
    <n v="344"/>
    <x v="2"/>
    <s v="PEATONAL"/>
    <m/>
    <m/>
    <m/>
    <m/>
    <m/>
    <m/>
    <m/>
    <m/>
    <n v="583130046"/>
    <m/>
    <m/>
    <n v="3117204299"/>
    <s v="SIERRA "/>
    <s v="VERGARA"/>
    <s v="JUANA"/>
    <s v="MARITZA"/>
    <s v="Cédula"/>
    <n v="43649296"/>
    <s v="F"/>
    <n v="60"/>
    <s v="SI"/>
    <m/>
    <m/>
    <m/>
    <m/>
    <m/>
    <m/>
    <s v="NO"/>
    <m/>
    <s v="NO"/>
    <n v="1"/>
    <n v="0"/>
    <n v="0"/>
    <s v="PROPIA, TOTALMENTE PAGADA"/>
    <m/>
    <s v="CERTIFICADO DE COMPRAVENTA"/>
    <m/>
    <m/>
    <m/>
    <m/>
    <m/>
    <s v="SI"/>
    <n v="10803"/>
    <s v="SI"/>
    <n v="7454"/>
    <s v="SI"/>
    <n v="8324"/>
    <s v="INODORO CONECTADO A ALCANTARILLADO"/>
    <s v="BLOQUE, LADRILLO, PIEDRA"/>
    <s v="TEJA DE BARRO, ZINC, ETERNIT (ASBESTO)"/>
    <s v="CEMENTO, GRAVILLA"/>
    <s v="NO"/>
    <s v="SI"/>
    <s v="SI"/>
    <s v="SI"/>
    <s v="SI"/>
    <s v="SI"/>
    <s v="SI"/>
    <s v="SI"/>
    <s v="SI"/>
    <s v="SI"/>
    <s v="NO"/>
    <s v="SI"/>
    <s v="SI"/>
    <s v="SI"/>
    <s v="SI"/>
    <s v="NO"/>
    <s v="SI"/>
    <s v="SI"/>
    <s v="INODORO SIN TANQUE"/>
    <s v="TIENE LAVAPLATOS PERO NO FUNCIONA. EL INODORO TIENE LA GRIFERIA EN MAL ESTADO."/>
    <m/>
    <m/>
    <m/>
    <m/>
    <s v="NORMAL - BUENA"/>
    <s v="TIENE AGUA LAS 24 HORAS"/>
    <s v="SI"/>
    <s v="NO"/>
    <s v="NO"/>
    <s v="PVC"/>
    <s v="SI"/>
    <s v="SI"/>
    <s v="NO"/>
    <s v="SI"/>
    <s v="SI"/>
    <s v="OBRA GRIS"/>
    <s v="NUEVO MILENIOPEATONAL583130046"/>
    <s v="OK"/>
    <s v="SI"/>
    <n v="1"/>
    <s v=""/>
    <n v="3"/>
    <s v=""/>
    <s v=""/>
    <n v="6"/>
    <s v=""/>
    <s v=""/>
    <n v="9"/>
    <s v=""/>
    <s v=""/>
    <n v="2"/>
    <n v="2904857.0103779999"/>
    <n v="2904857.0103779999"/>
    <s v=""/>
    <s v=""/>
    <n v="0"/>
    <s v=""/>
    <n v="0"/>
    <s v="NO"/>
    <n v="0"/>
    <x v="27"/>
    <x v="1"/>
  </r>
  <r>
    <d v="2017-08-25T00:00:00"/>
    <s v="ANTIOQUIA"/>
    <s v="Puerto Berrío"/>
    <n v="579"/>
    <n v="15362949"/>
    <n v="3147962419"/>
    <n v="345"/>
    <x v="2"/>
    <s v="PEATONAL"/>
    <m/>
    <m/>
    <m/>
    <m/>
    <m/>
    <m/>
    <m/>
    <m/>
    <n v="58413002"/>
    <m/>
    <m/>
    <n v="3118518012"/>
    <s v="ARANGO"/>
    <s v="VASQUEZ"/>
    <s v="ANTONIO"/>
    <s v="CLARE"/>
    <s v="Cédula"/>
    <n v="40570983"/>
    <s v="M"/>
    <n v="63"/>
    <s v="SI"/>
    <m/>
    <m/>
    <m/>
    <m/>
    <m/>
    <m/>
    <s v="NO"/>
    <m/>
    <s v="NO"/>
    <n v="3"/>
    <n v="0"/>
    <n v="0"/>
    <s v="PROPIA, TOTALMENTE PAGADA"/>
    <m/>
    <s v="CERTIFICADO DE COMPRAVENTA"/>
    <m/>
    <m/>
    <m/>
    <m/>
    <m/>
    <s v="SI"/>
    <m/>
    <s v="SI"/>
    <m/>
    <s v="SI"/>
    <m/>
    <s v="NO TIENE"/>
    <s v="BLOQUE, LADRILLO, PIEDRA"/>
    <s v="TEJA DE BARRO, ZINC, ETERNIT (ASBESTO)"/>
    <s v="CEMENTO, GRAVILLA"/>
    <s v="NO"/>
    <s v="SI"/>
    <s v="SI"/>
    <s v="SI"/>
    <s v="SI"/>
    <s v="SI"/>
    <s v="SI"/>
    <s v="SI"/>
    <s v="NO"/>
    <s v="NO"/>
    <s v="NO"/>
    <s v="NO"/>
    <s v="SI"/>
    <s v="SI"/>
    <s v="SI"/>
    <s v="SI"/>
    <s v="SI"/>
    <s v="SI"/>
    <s v="TAZA CAMPESINA"/>
    <s v="EL USUARIO NO PRESENTA FACTURA DE ACUEDUCTO. NO CUENTA CON BAÑO-LAVADERO"/>
    <m/>
    <m/>
    <m/>
    <m/>
    <s v="NORMAL - BUENA"/>
    <s v="TIENE AGUA LAS 24 HORAS"/>
    <s v="SI"/>
    <s v="NO"/>
    <s v="NO"/>
    <s v="PVC"/>
    <s v="NO APLICA"/>
    <s v="NO APLICA"/>
    <s v="NO APLICA"/>
    <s v="NO"/>
    <s v="SI"/>
    <s v="OTROS"/>
    <s v="NUEVO MILENIOPEATONAL58413002"/>
    <s v="OK"/>
    <s v="SI"/>
    <n v="1"/>
    <s v=""/>
    <n v="3"/>
    <n v="4"/>
    <n v="5"/>
    <n v="6"/>
    <n v="7"/>
    <n v="8"/>
    <s v=""/>
    <s v=""/>
    <s v=""/>
    <n v="4"/>
    <n v="6936878.4473879999"/>
    <n v="6099266.2918499997"/>
    <s v=""/>
    <s v=""/>
    <n v="0"/>
    <s v=""/>
    <n v="0"/>
    <s v="NO"/>
    <n v="0"/>
    <x v="11"/>
    <x v="1"/>
  </r>
  <r>
    <d v="2017-08-25T00:00:00"/>
    <s v="ANTIOQUIA"/>
    <s v="Puerto Berrío"/>
    <n v="579"/>
    <n v="43653838"/>
    <n v="3148378856"/>
    <n v="346"/>
    <x v="2"/>
    <s v="PEATONAL"/>
    <m/>
    <m/>
    <m/>
    <m/>
    <m/>
    <m/>
    <m/>
    <m/>
    <n v="583130070"/>
    <m/>
    <m/>
    <n v="3118278372"/>
    <s v="RUA"/>
    <s v="SANTAMARIA"/>
    <s v="MARIA"/>
    <s v="HERCILIA"/>
    <s v="Cédula"/>
    <n v="21587363"/>
    <s v="F"/>
    <n v="45"/>
    <s v="SI"/>
    <m/>
    <m/>
    <m/>
    <m/>
    <m/>
    <m/>
    <s v="NO"/>
    <m/>
    <s v="NO"/>
    <n v="2"/>
    <n v="0"/>
    <n v="0"/>
    <s v="PROPIA, TOTALMENTE PAGADA"/>
    <m/>
    <s v="CERTIFICADO DE COMPRAVENTA"/>
    <m/>
    <m/>
    <m/>
    <m/>
    <m/>
    <s v="SI"/>
    <n v="4825"/>
    <s v="SI"/>
    <n v="2847"/>
    <s v="SI"/>
    <n v="8324"/>
    <s v="INODORO CONECTADO A ALCANTARILLADO"/>
    <s v="MADERA BURDA, TABLA, TABLÓN"/>
    <s v="TEJA DE BARRO, ZINC, ETERNIT (ASBESTO)"/>
    <s v="CEMENTO, GRAVILLA"/>
    <s v="SI"/>
    <s v="SI"/>
    <s v="SI"/>
    <s v="SI"/>
    <s v="SI"/>
    <s v="NO"/>
    <s v="SI"/>
    <s v="SI"/>
    <s v="SI"/>
    <s v="NO"/>
    <s v="NO"/>
    <s v="SI"/>
    <s v="SI"/>
    <s v="SI"/>
    <s v="NO"/>
    <s v="NO"/>
    <s v="SI"/>
    <s v="SI"/>
    <s v="INODORO CON TANQUE"/>
    <s v="EL USUARIO MANIFIESTA QUE TIENE CARTAVENTA  PERO LA TIENE UN FAMILIAR GUARDADA. INODORO NO CUENTA CON ACCESORIOS. EL BAÑO NO TIENE PUERTA, TIENE LAS PAREDES PINTADAS. EL USUARIO EN COMPAÑÍA DE LOS VECINOS INSTALARON EL ALCANTARILLADO PRINCIPAL Y LAS ACOMETIDAS DE ALCANTARILLADO"/>
    <m/>
    <m/>
    <m/>
    <m/>
    <s v="NORMAL - BUENA"/>
    <s v="TIENE AGUA LAS 24 HORAS"/>
    <s v="SI"/>
    <s v="NO"/>
    <s v="NO"/>
    <s v="PVC"/>
    <s v="SI"/>
    <s v="NO APLICA"/>
    <s v="NO APLICA"/>
    <s v="SI"/>
    <s v="SI"/>
    <s v="OBRA GRIS"/>
    <s v="NUEVO MILENIOPEATONAL583130070"/>
    <s v="OK"/>
    <s v="SI"/>
    <n v="1"/>
    <s v=""/>
    <s v=""/>
    <n v="4"/>
    <s v=""/>
    <n v="6"/>
    <s v=""/>
    <s v=""/>
    <n v="9"/>
    <s v=""/>
    <s v=""/>
    <n v="2"/>
    <n v="3154717.032714"/>
    <n v="3154717.032714"/>
    <s v=""/>
    <s v=""/>
    <n v="0"/>
    <n v="20"/>
    <n v="487557.07988400001"/>
    <s v="SI"/>
    <n v="487557.07988400001"/>
    <x v="34"/>
    <x v="1"/>
  </r>
  <r>
    <d v="2017-08-25T00:00:00"/>
    <s v="ANTIOQUIA"/>
    <s v="Puerto Berrío"/>
    <n v="579"/>
    <n v="15362949"/>
    <n v="3147962419"/>
    <n v="347"/>
    <x v="0"/>
    <s v="PEATONAL"/>
    <m/>
    <m/>
    <m/>
    <m/>
    <m/>
    <m/>
    <m/>
    <m/>
    <n v="576000000"/>
    <m/>
    <m/>
    <n v="3136390671"/>
    <s v="ARENAS "/>
    <m/>
    <s v="MARGARITA"/>
    <s v="MARIA"/>
    <s v="Cédula"/>
    <n v="43652469"/>
    <s v="F"/>
    <n v="48"/>
    <s v="SI"/>
    <m/>
    <m/>
    <m/>
    <m/>
    <m/>
    <m/>
    <s v="SI"/>
    <n v="29032"/>
    <s v="NO"/>
    <n v="4"/>
    <n v="1"/>
    <n v="0"/>
    <s v="PROPIA, TOTALMENTE PAGADA"/>
    <m/>
    <s v="CERTIFICADO DE COMPRAVENTA"/>
    <m/>
    <m/>
    <m/>
    <m/>
    <m/>
    <s v="SI"/>
    <n v="25498"/>
    <s v="SI"/>
    <n v="18779"/>
    <s v="SI"/>
    <n v="8324"/>
    <s v="INODORO CONECTADO A ALCANTARILLADO"/>
    <s v="BLOQUE, LADRILLO, PIEDRA"/>
    <s v="TEJA DE BARRO, ZINC, ETERNIT (ASBESTO)"/>
    <s v="CEMENTO, GRAVILLA"/>
    <s v="NO"/>
    <s v="SI"/>
    <s v="SI"/>
    <s v="SI"/>
    <s v="SI"/>
    <s v="NO"/>
    <s v="SI"/>
    <s v="SI"/>
    <s v="SI"/>
    <s v="SI"/>
    <s v="NO"/>
    <s v="NO"/>
    <s v="NO"/>
    <s v="SI"/>
    <s v="SI"/>
    <s v="NO"/>
    <s v="NO"/>
    <s v="NO"/>
    <s v="INODORO CON TANQUE"/>
    <s v="EL USUARIO MANIFIESTA QUE TIENE CARTA VENTA Y NO LA PRESENTA. INODORO MALO LOS ACCESORIOS. EL LAVADERO MUY DETERIORADO. NO CUENTA CON DUCHA"/>
    <m/>
    <m/>
    <m/>
    <m/>
    <s v="NORMAL - BUENA"/>
    <s v="TIENE AGUA LAS 24 HORAS"/>
    <s v="SI"/>
    <s v="NO"/>
    <s v="NO"/>
    <s v="PVC"/>
    <s v="SI"/>
    <s v="SI"/>
    <s v="NO"/>
    <s v="NO"/>
    <s v="NO"/>
    <s v="OTROS"/>
    <s v="OASIS PEATONAL576000000"/>
    <s v="OK"/>
    <s v="SI"/>
    <n v="1"/>
    <n v="2"/>
    <s v=""/>
    <s v=""/>
    <n v="5"/>
    <n v="6"/>
    <n v="7"/>
    <n v="8"/>
    <s v=""/>
    <s v=""/>
    <s v=""/>
    <n v="3"/>
    <n v="6114577.7808720004"/>
    <n v="6099266.2918499997"/>
    <s v=""/>
    <s v=""/>
    <n v="0"/>
    <n v="20"/>
    <n v="487557.07988400001"/>
    <s v="SI"/>
    <n v="487557.07988400001"/>
    <x v="23"/>
    <x v="1"/>
  </r>
  <r>
    <d v="2017-08-25T00:00:00"/>
    <s v="ANTIOQUIA"/>
    <s v="Puerto Berrío"/>
    <n v="579"/>
    <n v="15362949"/>
    <n v="3147962419"/>
    <n v="348"/>
    <x v="0"/>
    <s v="PEATONAL"/>
    <m/>
    <m/>
    <m/>
    <m/>
    <m/>
    <m/>
    <m/>
    <m/>
    <n v="582800000"/>
    <m/>
    <m/>
    <n v="3103999031"/>
    <s v="MARTINEZ"/>
    <m/>
    <s v="JULIO "/>
    <s v="CESAR"/>
    <s v="Cédula"/>
    <n v="1068819240"/>
    <s v="M"/>
    <n v="23"/>
    <s v="SI"/>
    <m/>
    <m/>
    <m/>
    <m/>
    <m/>
    <m/>
    <s v="NO"/>
    <m/>
    <s v="NO"/>
    <n v="1"/>
    <n v="0"/>
    <n v="0"/>
    <s v="PROPIA, TOTALMENTE PAGADA"/>
    <m/>
    <s v="CERTIFICADO DE TRADICIÓN Y LIBERTAD"/>
    <m/>
    <m/>
    <m/>
    <m/>
    <m/>
    <s v="SI"/>
    <n v="6383"/>
    <s v="NO"/>
    <m/>
    <s v="SI"/>
    <n v="8408"/>
    <s v="INODORO CONECTADO A POZO SÉPTICO"/>
    <s v="BLOQUE, LADRILLO, PIEDRA"/>
    <s v="TEJA DE BARRO, ZINC, ETERNIT (ASBESTO)"/>
    <s v="CEMENTO, GRAVILLA"/>
    <s v="NO"/>
    <s v="NO"/>
    <s v="SI"/>
    <s v="NO"/>
    <s v="SI"/>
    <s v="SI"/>
    <s v="SI"/>
    <s v="SI"/>
    <s v="SI"/>
    <s v="SI"/>
    <s v="SI"/>
    <s v="SI"/>
    <s v="SI"/>
    <s v="SI"/>
    <s v="SI"/>
    <s v="SI"/>
    <s v="SI"/>
    <s v="SI"/>
    <s v="INODORO CON TANQUE"/>
    <s v="EL BAÑO NO TIENE PUERTA. EL USUARIO NO LE COBRAN ALCANTARILLADO"/>
    <m/>
    <m/>
    <m/>
    <m/>
    <s v="NORMAL - BUENA"/>
    <s v="TIENE AGUA LAS 24 HORAS"/>
    <s v="SI"/>
    <s v="NO "/>
    <s v="NO"/>
    <s v="PVC"/>
    <s v="SI"/>
    <s v="SI"/>
    <s v="SI"/>
    <s v="SI"/>
    <s v="SI"/>
    <s v="OBRA GRIS"/>
    <s v="OASIS PEATONAL582800000"/>
    <s v="OK"/>
    <s v="SI"/>
    <s v=""/>
    <s v=""/>
    <s v=""/>
    <s v=""/>
    <s v=""/>
    <s v=" "/>
    <s v=""/>
    <s v=""/>
    <s v=""/>
    <s v=""/>
    <s v=""/>
    <n v="0"/>
    <n v="0"/>
    <n v="0"/>
    <s v=""/>
    <s v=""/>
    <s v=""/>
    <s v=""/>
    <n v="0"/>
    <s v="NO"/>
    <n v="0"/>
    <x v="0"/>
    <x v="0"/>
  </r>
  <r>
    <d v="2017-08-25T00:00:00"/>
    <s v="ANTIOQUIA"/>
    <s v="Puerto Berrío"/>
    <n v="579"/>
    <n v="43653838"/>
    <n v="3148378856"/>
    <n v="349"/>
    <x v="2"/>
    <s v="PEATONAL"/>
    <m/>
    <m/>
    <m/>
    <m/>
    <m/>
    <m/>
    <m/>
    <m/>
    <n v="583130040"/>
    <m/>
    <m/>
    <n v="3235938859"/>
    <s v="GUTIERREZ"/>
    <m/>
    <s v="ANA"/>
    <s v="CECILIA"/>
    <s v="Cédula"/>
    <n v="21934152"/>
    <s v="F"/>
    <n v="52"/>
    <s v="SI"/>
    <m/>
    <m/>
    <m/>
    <m/>
    <m/>
    <m/>
    <s v="NO"/>
    <m/>
    <s v="NO"/>
    <n v="4"/>
    <n v="1"/>
    <n v="0"/>
    <s v="PROPIA, TOTALMENTE PAGADA"/>
    <m/>
    <s v="OTRO"/>
    <m/>
    <m/>
    <m/>
    <m/>
    <m/>
    <s v="SI"/>
    <n v="16781"/>
    <s v="SI"/>
    <n v="12061"/>
    <s v="SI"/>
    <n v="8324"/>
    <s v="INODORO CONECTADO A ALCANTARILLADO"/>
    <s v="BLOQUE, LADRILLO, PIEDRA"/>
    <s v="TEJA DE BARRO, ZINC, ETERNIT (ASBESTO)"/>
    <s v="CEMENTO, GRAVILLA"/>
    <s v="SI"/>
    <s v="SI"/>
    <s v="SI"/>
    <s v="SI"/>
    <s v="SI"/>
    <s v="NO"/>
    <s v="SI"/>
    <s v="SI"/>
    <s v="SI"/>
    <s v="SI"/>
    <s v="SI"/>
    <s v="NO"/>
    <s v="SI"/>
    <s v="SI"/>
    <s v="SI"/>
    <s v="SI"/>
    <s v="NO"/>
    <s v="SI"/>
    <s v="INODORO CON TANQUE"/>
    <s v="NO PRESENTA ESCRITURA PUBLICA, NI CARTA VENTA. PAGA CATASTRO. NO CUENTA CON LAVADERO"/>
    <m/>
    <m/>
    <m/>
    <m/>
    <s v="NORMAL - BUENA"/>
    <s v="TIENE AGUA LAS 24 HORAS"/>
    <s v="NO SABE"/>
    <s v="NO"/>
    <s v="NO"/>
    <s v="PVC"/>
    <s v="SI"/>
    <s v="SI"/>
    <s v="SI"/>
    <s v="NO APLICA"/>
    <s v="SI"/>
    <s v="OBRA GRIS"/>
    <s v="NUEVO MILENIOPEATONAL583130040"/>
    <s v="OK"/>
    <s v="SI"/>
    <s v=""/>
    <s v=""/>
    <s v=""/>
    <s v=""/>
    <n v="5"/>
    <n v="6"/>
    <s v=""/>
    <s v=""/>
    <s v=""/>
    <s v=""/>
    <s v=""/>
    <n v="1"/>
    <n v="844096.41025200009"/>
    <n v="844096.41025200009"/>
    <s v=""/>
    <s v=""/>
    <n v="0"/>
    <n v="20"/>
    <n v="487557.07988400001"/>
    <s v="SI"/>
    <n v="487557.07988400001"/>
    <x v="71"/>
    <x v="1"/>
  </r>
  <r>
    <d v="2017-08-25T00:00:00"/>
    <s v="ANTIOQUIA"/>
    <s v="Puerto Berrío"/>
    <n v="579"/>
    <n v="1039702581"/>
    <n v="3117047099"/>
    <n v="350"/>
    <x v="3"/>
    <s v="CARRERA"/>
    <n v="12"/>
    <m/>
    <m/>
    <m/>
    <m/>
    <n v="66"/>
    <m/>
    <m/>
    <n v="141220014"/>
    <m/>
    <m/>
    <n v="3127794988"/>
    <s v="VALENCIA"/>
    <m/>
    <s v="BERTHA"/>
    <s v="LIGIA"/>
    <s v="Cédula"/>
    <n v="43649405"/>
    <s v="F"/>
    <n v="50"/>
    <s v="SI"/>
    <m/>
    <m/>
    <m/>
    <m/>
    <m/>
    <m/>
    <s v="NO"/>
    <m/>
    <s v="NO"/>
    <n v="5"/>
    <n v="1"/>
    <n v="1"/>
    <s v="EN ARRIENDO O SUBARRIENDO"/>
    <m/>
    <m/>
    <m/>
    <s v="POR ESCRITO"/>
    <m/>
    <n v="6"/>
    <n v="130000"/>
    <s v="SI"/>
    <n v="26219"/>
    <s v="NO"/>
    <m/>
    <s v="SI"/>
    <n v="16732"/>
    <s v="INODORO CONECTADO A ALCANTARILLADO"/>
    <s v="BLOQUE, LADRILLO, PIEDRA"/>
    <s v="TEJA DE BARRO, ZINC, ETERNIT (ASBESTO)"/>
    <s v="CEMENTO, GRAVILLA"/>
    <s v="NO"/>
    <s v="NO"/>
    <s v="SI"/>
    <s v="SI"/>
    <s v="SI"/>
    <s v="SI"/>
    <s v="SI"/>
    <s v="SI"/>
    <s v="SI"/>
    <s v="SI"/>
    <s v="NO"/>
    <s v="SI"/>
    <s v="SI"/>
    <s v="SI"/>
    <s v="SI"/>
    <s v="NO"/>
    <s v="SI"/>
    <s v="SI"/>
    <s v="TAZA CAMPESINA"/>
    <s v="EL USUARIO MANIFIESTA QUE NO LE COBRAN ALCANTARILLADO YA QUE ALGUNOS VECINOS LA INSTALARON. EL TANQUE DEL INODORO NO TIENE TAPA NI ACCESORIOS"/>
    <m/>
    <m/>
    <m/>
    <m/>
    <s v="NORMAL - BUENA"/>
    <s v="TIENE AGUA LAS 24 HORAS"/>
    <s v="NO"/>
    <s v="NO"/>
    <s v="NO"/>
    <s v="PVC"/>
    <s v="SI"/>
    <s v="SI"/>
    <s v="NO"/>
    <s v="SI"/>
    <s v="SI"/>
    <s v="OBRA NEGRA"/>
    <s v="NUEVO HORIZONTE CARRERA1266141220014"/>
    <s v="OK"/>
    <s v="SI"/>
    <n v="1"/>
    <s v=""/>
    <n v="3"/>
    <s v=""/>
    <s v=""/>
    <n v="6"/>
    <s v=""/>
    <s v=""/>
    <n v="9"/>
    <s v=""/>
    <s v=""/>
    <n v="2"/>
    <n v="2904857.0103779999"/>
    <n v="2904857.0103779999"/>
    <s v=""/>
    <s v=""/>
    <n v="0"/>
    <s v=""/>
    <n v="0"/>
    <s v="NO"/>
    <n v="0"/>
    <x v="27"/>
    <x v="1"/>
  </r>
  <r>
    <d v="2017-08-25T00:00:00"/>
    <s v="ANTIOQUIA"/>
    <s v="Puerto Berrío"/>
    <n v="579"/>
    <n v="71184422"/>
    <n v="3147348837"/>
    <n v="351"/>
    <x v="5"/>
    <s v="PEATONAL"/>
    <m/>
    <m/>
    <m/>
    <m/>
    <m/>
    <m/>
    <m/>
    <m/>
    <n v="550700000"/>
    <m/>
    <m/>
    <n v="3156164439"/>
    <s v="SOTO"/>
    <s v="BURITICA"/>
    <s v="ESMERALDA"/>
    <m/>
    <s v="Cédula"/>
    <n v="43654734"/>
    <s v="F"/>
    <n v="37"/>
    <s v="SI"/>
    <m/>
    <m/>
    <m/>
    <m/>
    <m/>
    <m/>
    <s v="NO"/>
    <m/>
    <s v="NO"/>
    <n v="6"/>
    <n v="1"/>
    <n v="0"/>
    <s v="PROPIA, TOTALMENTE PAGADA"/>
    <m/>
    <s v="ESCRITURA PÚBLICA"/>
    <m/>
    <m/>
    <m/>
    <m/>
    <m/>
    <s v="SI"/>
    <m/>
    <s v="SI"/>
    <m/>
    <s v="SI"/>
    <m/>
    <s v="INODORO CONECTADO A ALCANTARILLADO"/>
    <s v="BLOQUE, LADRILLO, PIEDRA"/>
    <s v="TEJA DE BARRO, ZINC, ETERNIT (ASBESTO)"/>
    <s v="BALDOSA, VINILO, TABLETA O LADRILLO"/>
    <s v="SI"/>
    <s v="SI"/>
    <s v="SI"/>
    <s v="SI"/>
    <s v="SI"/>
    <s v="NO"/>
    <s v="SI"/>
    <s v="SI"/>
    <s v="SI"/>
    <s v="SI"/>
    <s v="SI"/>
    <s v="SI"/>
    <s v="SI"/>
    <s v="SI"/>
    <s v="SI"/>
    <s v="SI"/>
    <s v="SI"/>
    <s v="SI"/>
    <s v="INODORO CON TANQUE"/>
    <s v="BAÑO NO CUENTA CON PUERTA. NO PRESENTO RECIBO DE ACUEDUCTO"/>
    <m/>
    <m/>
    <m/>
    <m/>
    <s v="NORMAL - BUENA"/>
    <s v="TIENE AGUA LAS 24 HORAS"/>
    <s v="SI"/>
    <s v="NO"/>
    <s v="NO"/>
    <s v="PVC"/>
    <s v="SI"/>
    <s v="SI"/>
    <s v="SI"/>
    <s v="SI"/>
    <s v="SI"/>
    <s v="OBRA BLANCA"/>
    <s v="TAHAMIPEATONAL550700000"/>
    <s v="OK"/>
    <s v="SI"/>
    <s v=""/>
    <s v=""/>
    <s v=""/>
    <s v=""/>
    <s v=""/>
    <s v=" "/>
    <s v=""/>
    <s v=""/>
    <s v=""/>
    <s v=""/>
    <s v=""/>
    <n v="0"/>
    <n v="0"/>
    <n v="0"/>
    <s v=""/>
    <s v=""/>
    <s v=""/>
    <s v=""/>
    <n v="0"/>
    <s v="NO"/>
    <n v="0"/>
    <x v="0"/>
    <x v="0"/>
  </r>
  <r>
    <d v="2017-08-25T00:00:00"/>
    <s v="ANTIOQUIA"/>
    <s v="Puerto Berrío"/>
    <n v="579"/>
    <n v="71184422"/>
    <n v="3147348837"/>
    <n v="352"/>
    <x v="1"/>
    <s v="PEATONAL"/>
    <m/>
    <m/>
    <m/>
    <m/>
    <m/>
    <m/>
    <m/>
    <m/>
    <n v="406000000"/>
    <m/>
    <m/>
    <n v="3127679281"/>
    <s v="CIFUENTE"/>
    <s v="RODRIGUEZ"/>
    <s v="SOR"/>
    <s v="MARIA"/>
    <s v="Cédula"/>
    <n v="21933267"/>
    <s v="F"/>
    <n v="53"/>
    <s v="SI"/>
    <m/>
    <m/>
    <m/>
    <m/>
    <m/>
    <m/>
    <s v="NO"/>
    <m/>
    <s v="NO"/>
    <n v="4"/>
    <n v="1"/>
    <n v="1"/>
    <s v="PROPIA, TOTALMENTE PAGADA"/>
    <m/>
    <s v="ESCRITURA PÚBLICA"/>
    <m/>
    <m/>
    <m/>
    <m/>
    <m/>
    <s v="SI"/>
    <n v="18880"/>
    <s v="SI"/>
    <n v="13675"/>
    <s v="SI"/>
    <n v="8366"/>
    <s v="INODORO CONECTADO A ALCANTARILLADO"/>
    <s v="BLOQUE, LADRILLO, PIEDRA"/>
    <s v="TEJA DE BARRO, ZINC, ETERNIT (ASBESTO)"/>
    <s v="BALDOSA, VINILO, TABLETA O LADRILLO"/>
    <s v="SI"/>
    <s v="SI"/>
    <s v="SI"/>
    <s v="SI"/>
    <s v="SI"/>
    <s v="SI"/>
    <s v="SI"/>
    <s v="SI"/>
    <s v="SI"/>
    <s v="SI"/>
    <s v="SI"/>
    <s v="SI"/>
    <s v="SI"/>
    <s v="SI"/>
    <s v="SI"/>
    <s v="SI"/>
    <s v="SI"/>
    <s v="SI"/>
    <s v="INODORO CON TANQUE"/>
    <s v="BAÑO NO CUENTA CON PUERTA"/>
    <m/>
    <m/>
    <m/>
    <m/>
    <s v="NORMAL - BUENA"/>
    <s v="TIENE AGUA LAS 24 HORAS"/>
    <s v="SI"/>
    <s v="NO"/>
    <s v="NO"/>
    <s v="PVC"/>
    <s v="SI"/>
    <s v="SI"/>
    <s v="SI"/>
    <s v="SI"/>
    <s v="SI"/>
    <s v="OBRA BLANCA"/>
    <s v="SAN MARTIN PEATONAL406000000"/>
    <s v="OK"/>
    <s v="SI"/>
    <s v=""/>
    <s v=""/>
    <s v=""/>
    <s v=""/>
    <s v=""/>
    <s v=" "/>
    <s v=""/>
    <s v=""/>
    <s v=""/>
    <s v=""/>
    <s v=""/>
    <n v="0"/>
    <n v="0"/>
    <n v="0"/>
    <s v=""/>
    <s v=""/>
    <s v=""/>
    <s v=""/>
    <n v="0"/>
    <s v="NO"/>
    <n v="0"/>
    <x v="0"/>
    <x v="0"/>
  </r>
  <r>
    <d v="2017-08-25T00:00:00"/>
    <s v="ANTIOQUIA"/>
    <s v="Puerto Berrío"/>
    <n v="579"/>
    <n v="71184422"/>
    <n v="3147348837"/>
    <n v="353"/>
    <x v="1"/>
    <s v="PEATONAL"/>
    <m/>
    <m/>
    <m/>
    <m/>
    <m/>
    <m/>
    <m/>
    <m/>
    <n v="446610000"/>
    <m/>
    <m/>
    <n v="3103453507"/>
    <s v="BAENA "/>
    <s v="RODRIGUEZ"/>
    <s v="ARCENIO"/>
    <m/>
    <s v="Cédula"/>
    <n v="3546459"/>
    <s v="M"/>
    <n v="79"/>
    <s v="NO"/>
    <m/>
    <m/>
    <m/>
    <m/>
    <m/>
    <m/>
    <s v="NO"/>
    <m/>
    <s v="NO"/>
    <n v="2"/>
    <n v="0"/>
    <n v="0"/>
    <s v="PROPIA, TOTALMENTE PAGADA"/>
    <m/>
    <s v="CERTIFICADO DE COMPRAVENTA"/>
    <m/>
    <m/>
    <m/>
    <m/>
    <m/>
    <s v="SI"/>
    <n v="13197"/>
    <s v="NO"/>
    <m/>
    <s v="SI"/>
    <n v="58407"/>
    <s v="INODORO CONECTADO A ALCANTARILLADO"/>
    <s v="BLOQUE, LADRILLO, PIEDRA"/>
    <s v="TEJA DE BARRO, ZINC, ETERNIT (ASBESTO)"/>
    <s v="CEMENTO, GRAVILLA"/>
    <s v="SI"/>
    <s v="SI"/>
    <s v="SI"/>
    <s v="SI"/>
    <s v="SI"/>
    <s v="SI"/>
    <s v="SI"/>
    <s v="SI"/>
    <s v="NO"/>
    <s v="NO"/>
    <s v="NO"/>
    <s v="SI"/>
    <s v="SI"/>
    <s v="NO"/>
    <s v="NO"/>
    <s v="NO"/>
    <s v="SI"/>
    <s v="SI"/>
    <s v="TAZA CAMPESINA"/>
    <s v="LAVADERO EN MAL ESTADO. BAÑO NO CUENTA CON PUERTA. NO PAGA ALCANTARILLADO. NO CUENTA CON INODORO"/>
    <m/>
    <m/>
    <m/>
    <m/>
    <s v="NORMAL - BUENA"/>
    <s v="TIENE AGUA LAS 24 HORAS"/>
    <s v="SI"/>
    <s v="NO"/>
    <s v="NO"/>
    <s v="PVC"/>
    <s v="NO"/>
    <s v="NO"/>
    <s v="NO"/>
    <s v="SI"/>
    <s v="SI"/>
    <s v="OBRA GRIS"/>
    <s v="SAN MARTIN PEATONAL446610000"/>
    <s v="OK"/>
    <s v="SI"/>
    <n v="1"/>
    <s v=""/>
    <n v="3"/>
    <n v="4"/>
    <s v=""/>
    <n v="6"/>
    <n v="7"/>
    <s v=""/>
    <n v="9"/>
    <s v=""/>
    <s v=""/>
    <n v="3"/>
    <n v="3906640.9971539997"/>
    <n v="3906640.9971539997"/>
    <s v=""/>
    <s v=""/>
    <n v="0"/>
    <s v=""/>
    <n v="0"/>
    <s v="NO"/>
    <n v="0"/>
    <x v="18"/>
    <x v="1"/>
  </r>
  <r>
    <d v="2017-08-25T00:00:00"/>
    <s v="ANTIOQUIA"/>
    <s v="Puerto Berrío"/>
    <n v="579"/>
    <n v="71184422"/>
    <n v="3147348837"/>
    <n v="354"/>
    <x v="1"/>
    <s v="PEATONAL"/>
    <m/>
    <m/>
    <m/>
    <m/>
    <m/>
    <m/>
    <m/>
    <m/>
    <n v="404410000"/>
    <m/>
    <m/>
    <n v="3117018882"/>
    <s v="GONZALEZ "/>
    <s v="METAUTE"/>
    <s v="EDUARDO "/>
    <s v="ANTONIO"/>
    <s v="Cédula"/>
    <n v="15364814"/>
    <s v="M"/>
    <n v="59"/>
    <s v="NO"/>
    <s v="ALVAREZ"/>
    <s v="GONZALEZ"/>
    <s v="ADRIANA "/>
    <s v="MARIA"/>
    <s v="Cédula"/>
    <n v="43649253"/>
    <s v="NO"/>
    <m/>
    <s v="NO"/>
    <n v="5"/>
    <n v="1"/>
    <n v="0"/>
    <s v="PROPIA, TOTALMENTE PAGADA"/>
    <m/>
    <s v="ESCRITURA PÚBLICA"/>
    <m/>
    <m/>
    <m/>
    <m/>
    <m/>
    <s v="SI"/>
    <n v="201013"/>
    <s v="SI"/>
    <n v="14617"/>
    <s v="SI"/>
    <n v="6366"/>
    <s v="INODORO CONECTADO A ALCANTARILLADO"/>
    <s v="BLOQUE, LADRILLO, PIEDRA"/>
    <s v="TEJA DE BARRO, ZINC, ETERNIT (ASBESTO)"/>
    <s v="BALDOSA, VINILO, TABLETA O LADRILLO"/>
    <s v="SI"/>
    <s v="SI"/>
    <s v="SI"/>
    <s v="SI"/>
    <s v="SI"/>
    <s v="SI"/>
    <s v="SI"/>
    <s v="SI"/>
    <s v="SI"/>
    <s v="SI"/>
    <s v="NO"/>
    <s v="SI"/>
    <s v="SI"/>
    <s v="SI"/>
    <s v="SI"/>
    <s v="NO"/>
    <s v="SI"/>
    <s v="SI"/>
    <s v="INODORO CON TANQUE"/>
    <s v="NO TIENE LAVAMANO"/>
    <m/>
    <m/>
    <m/>
    <m/>
    <s v="NORMAL - BUENA"/>
    <s v="TIENE AGUA LAS 24 HORAS"/>
    <s v="SI"/>
    <s v="NO"/>
    <s v="NO"/>
    <s v="PVC"/>
    <s v="SI"/>
    <s v="SI"/>
    <s v="NO"/>
    <s v="SI"/>
    <s v="SI"/>
    <s v="OBRA BLANCA"/>
    <s v="SAN MARTIN PEATONAL404410000"/>
    <s v="OK"/>
    <s v="SI"/>
    <n v="1"/>
    <s v=""/>
    <s v=""/>
    <s v=""/>
    <s v=""/>
    <n v="6"/>
    <s v=""/>
    <s v=""/>
    <s v=""/>
    <s v=""/>
    <s v=""/>
    <n v="1"/>
    <n v="519253.91348400002"/>
    <n v="519253.91348400002"/>
    <s v=""/>
    <s v=""/>
    <n v="0"/>
    <s v=""/>
    <n v="0"/>
    <s v="NO"/>
    <n v="0"/>
    <x v="24"/>
    <x v="1"/>
  </r>
  <r>
    <d v="2017-08-25T00:00:00"/>
    <s v="ANTIOQUIA"/>
    <s v="Puerto Berrío"/>
    <n v="579"/>
    <n v="71184422"/>
    <n v="3147348837"/>
    <n v="355"/>
    <x v="1"/>
    <s v="PEATONAL"/>
    <m/>
    <m/>
    <m/>
    <m/>
    <m/>
    <m/>
    <m/>
    <m/>
    <n v="451150000"/>
    <m/>
    <m/>
    <m/>
    <s v="FLOREZ"/>
    <s v="LONDOÑO"/>
    <s v="ARNOLFO "/>
    <s v="DE JESUS"/>
    <s v="Cédula"/>
    <n v="71186362"/>
    <s v="M"/>
    <n v="48"/>
    <m/>
    <s v="MORA "/>
    <s v="CARVAJAL"/>
    <s v="LILIA"/>
    <s v="ESTHER"/>
    <s v="Cédula"/>
    <n v="21933427"/>
    <s v="NO"/>
    <m/>
    <s v="NO"/>
    <n v="2"/>
    <n v="0"/>
    <n v="0"/>
    <s v="PROPIA, TOTALMENTE PAGADA"/>
    <m/>
    <s v="ESCRITURA PÚBLICA"/>
    <m/>
    <m/>
    <m/>
    <m/>
    <m/>
    <s v="SI"/>
    <n v="20324"/>
    <s v="SI"/>
    <n v="13907"/>
    <s v="SI"/>
    <n v="16774"/>
    <s v="INODORO CONECTADO A ALCANTARILLADO"/>
    <s v="BLOQUE, LADRILLO, PIEDRA"/>
    <s v="CEMENTO O CONCRETO"/>
    <s v="CEMENTO, GRAVILLA"/>
    <s v="SI"/>
    <s v="NO"/>
    <s v="SI"/>
    <s v="SI"/>
    <s v="SI"/>
    <s v="SI"/>
    <s v="SI"/>
    <s v="SI"/>
    <s v="SI"/>
    <s v="SI"/>
    <s v="SI"/>
    <s v="SI"/>
    <s v="SI"/>
    <s v="SI"/>
    <s v="SI"/>
    <s v="SI"/>
    <s v="SI"/>
    <s v="SI"/>
    <s v="INODORO CON TANQUE"/>
    <s v="BAÑO SIN PUERTA. NO TIENE CELULAR."/>
    <m/>
    <m/>
    <m/>
    <m/>
    <s v="NORMAL - BUENA"/>
    <s v="TIENE AGUA LAS 24 HORAS"/>
    <s v="SI"/>
    <s v="NO"/>
    <s v="NO"/>
    <s v="PVC"/>
    <s v="SI"/>
    <s v="SI"/>
    <s v="SI"/>
    <s v="SI"/>
    <s v="SI"/>
    <s v="OBRA BLANCA"/>
    <s v="SAN MARTIN PEATONAL451150000"/>
    <s v="OK"/>
    <s v="SI"/>
    <s v=""/>
    <s v=""/>
    <s v=""/>
    <s v=""/>
    <s v=""/>
    <s v=" "/>
    <s v=""/>
    <s v=""/>
    <s v=""/>
    <s v=""/>
    <s v=""/>
    <n v="0"/>
    <n v="0"/>
    <n v="0"/>
    <s v=""/>
    <s v=""/>
    <s v=""/>
    <s v=""/>
    <n v="0"/>
    <s v="NO"/>
    <n v="0"/>
    <x v="0"/>
    <x v="0"/>
  </r>
  <r>
    <d v="2017-08-25T00:00:00"/>
    <s v="ANTIOQUIA"/>
    <s v="Puerto Berrío"/>
    <n v="579"/>
    <n v="71184422"/>
    <n v="3147348837"/>
    <n v="356"/>
    <x v="1"/>
    <s v="PEATONAL"/>
    <m/>
    <m/>
    <m/>
    <m/>
    <m/>
    <m/>
    <m/>
    <m/>
    <n v="450710000"/>
    <m/>
    <m/>
    <n v="3127512728"/>
    <s v="FORONDA"/>
    <m/>
    <s v="RUBIELA "/>
    <s v="DE JESUS"/>
    <s v="Cédula"/>
    <n v="22028094"/>
    <s v="F"/>
    <n v="59"/>
    <s v="NO"/>
    <s v="RUEDA"/>
    <s v="ORREGO"/>
    <s v="ESTEBAN "/>
    <s v="DE JESUS"/>
    <s v="Cédula"/>
    <n v="702991"/>
    <s v="NO"/>
    <m/>
    <s v="SI"/>
    <n v="8"/>
    <n v="4"/>
    <n v="1"/>
    <s v="PROPIA, TOTALMENTE PAGADA"/>
    <m/>
    <s v="CERTIFICADO DE TRADICIÓN Y LIBERTAD"/>
    <m/>
    <m/>
    <m/>
    <m/>
    <m/>
    <s v="SI"/>
    <n v="47668"/>
    <s v="SI"/>
    <n v="35860"/>
    <s v="SI"/>
    <n v="8366"/>
    <s v="INODORO CONECTADO A ALCANTARILLADO"/>
    <s v="BLOQUE, LADRILLO, PIEDRA"/>
    <s v="TEJA DE BARRO, ZINC, ETERNIT (ASBESTO)"/>
    <s v="CEMENTO, GRAVILLA"/>
    <s v="SI"/>
    <s v="SI"/>
    <s v="SI"/>
    <s v="SI"/>
    <s v="SI"/>
    <s v="SI"/>
    <s v="SI"/>
    <s v="SI"/>
    <s v="SI"/>
    <s v="SI"/>
    <s v="SI"/>
    <s v="SI"/>
    <s v="SI"/>
    <s v="SI"/>
    <s v="SI"/>
    <s v="SI"/>
    <s v="SI"/>
    <s v="SI"/>
    <s v="INODORO CON TANQUE"/>
    <s v="BAÑO  NO TIENE PUERTA. PATIO ESCUETO.LA COCINA CUENTA SOLO CON EL MESON."/>
    <m/>
    <m/>
    <m/>
    <m/>
    <s v="NORMAL - BUENA"/>
    <s v="TIENE AGUA LAS 24 HORAS"/>
    <s v="SI"/>
    <s v="NO"/>
    <s v="NO"/>
    <s v="PVC"/>
    <s v="SI"/>
    <s v="SI"/>
    <s v="SI"/>
    <s v="SI"/>
    <s v="SI"/>
    <s v="OBRA BLANCA"/>
    <s v="SAN MARTIN PEATONAL450710000"/>
    <s v="OK"/>
    <s v="SI"/>
    <s v=""/>
    <s v=""/>
    <s v=""/>
    <s v=""/>
    <s v=""/>
    <s v=" "/>
    <s v=""/>
    <s v=""/>
    <s v=""/>
    <s v=""/>
    <s v=""/>
    <n v="0"/>
    <n v="0"/>
    <n v="0"/>
    <s v=""/>
    <s v=""/>
    <s v=""/>
    <s v=""/>
    <n v="0"/>
    <s v="NO"/>
    <n v="0"/>
    <x v="0"/>
    <x v="0"/>
  </r>
  <r>
    <d v="2017-08-25T00:00:00"/>
    <s v="ANTIOQUIA"/>
    <s v="Puerto Berrío"/>
    <n v="579"/>
    <n v="71184422"/>
    <n v="3147348837"/>
    <n v="357"/>
    <x v="1"/>
    <s v="PEATONAL"/>
    <m/>
    <m/>
    <m/>
    <m/>
    <m/>
    <m/>
    <m/>
    <m/>
    <n v="450700000"/>
    <m/>
    <m/>
    <n v="3146332403"/>
    <s v="ZAPATA"/>
    <s v="SANCHEZ"/>
    <s v="ROCIO "/>
    <s v="DEL SOCORRO"/>
    <s v="Cédula"/>
    <n v="21933742"/>
    <s v="F"/>
    <n v="64"/>
    <s v="SI"/>
    <m/>
    <m/>
    <m/>
    <m/>
    <m/>
    <m/>
    <s v="SI"/>
    <m/>
    <s v="NO"/>
    <n v="5"/>
    <n v="0"/>
    <n v="0"/>
    <s v="EN ARRIENDO O SUBARRIENDO"/>
    <m/>
    <m/>
    <m/>
    <s v="DE PALABRA"/>
    <n v="1"/>
    <m/>
    <n v="200000"/>
    <s v="SI"/>
    <n v="6319"/>
    <s v="SI"/>
    <n v="3999"/>
    <s v="SI"/>
    <n v="8324"/>
    <s v="INODORO CONECTADO A ALCANTARILLADO"/>
    <s v="MADERA BURDA, TABLA, TABLÓN"/>
    <s v="TEJA DE BARRO, ZINC, ETERNIT (ASBESTO)"/>
    <s v="CEMENTO, GRAVILLA"/>
    <s v="SI"/>
    <s v="SI"/>
    <s v="SI"/>
    <s v="SI"/>
    <s v="SI"/>
    <s v="SI"/>
    <s v="SI"/>
    <s v="SI"/>
    <s v="NO"/>
    <s v="SI"/>
    <s v="NO"/>
    <s v="SI"/>
    <s v="SI"/>
    <s v="NO"/>
    <s v="SI"/>
    <s v="NO"/>
    <s v="SI"/>
    <s v="SI"/>
    <s v="TAZA CAMPESINA"/>
    <s v="BAÑO NO TIENE PUERTA. LA COCINA SOLO CUENTA CON EL MESON. NO TIENE LAVAMANOS. EL USUARIO NO ENCONTRO EL NUMERO DE FOLIO"/>
    <m/>
    <m/>
    <m/>
    <m/>
    <s v="NORMAL - BUENA"/>
    <s v="TIENE AGUA LAS 24 HORAS"/>
    <s v="SI"/>
    <s v="NO"/>
    <s v="NO"/>
    <s v="PVC"/>
    <s v="NO"/>
    <s v="SI"/>
    <s v="NO"/>
    <s v="SI"/>
    <s v="SI"/>
    <s v="OBRA GRIS"/>
    <s v="SAN MARTIN PEATONAL450700000"/>
    <s v="OK"/>
    <s v="SI"/>
    <n v="1"/>
    <s v=""/>
    <n v="3"/>
    <s v=""/>
    <s v=""/>
    <n v="6"/>
    <s v=""/>
    <s v=""/>
    <n v="9"/>
    <s v=""/>
    <s v=""/>
    <n v="2"/>
    <n v="2904857.0103779999"/>
    <n v="2904857.0103779999"/>
    <s v=""/>
    <s v=""/>
    <n v="0"/>
    <s v=""/>
    <n v="0"/>
    <s v="NO"/>
    <n v="0"/>
    <x v="27"/>
    <x v="1"/>
  </r>
  <r>
    <d v="2017-08-25T00:00:00"/>
    <s v="ANTIOQUIA"/>
    <s v="Puerto Berrío"/>
    <n v="579"/>
    <n v="71184422"/>
    <n v="3147348837"/>
    <n v="358"/>
    <x v="1"/>
    <s v="PEATONAL"/>
    <m/>
    <m/>
    <m/>
    <m/>
    <m/>
    <m/>
    <m/>
    <m/>
    <n v="445400000"/>
    <m/>
    <m/>
    <n v="3116692078"/>
    <s v="ACOSTA "/>
    <s v="SUAREZ"/>
    <s v="MANUEL "/>
    <s v="DARIO"/>
    <s v="Cédula"/>
    <n v="10776542"/>
    <s v="M"/>
    <n v="34"/>
    <s v="NO"/>
    <s v="JIMENEZ"/>
    <s v="ESPITIA"/>
    <s v="BEATRIZ "/>
    <s v="ELENA"/>
    <s v="Cédula"/>
    <n v="26201301"/>
    <s v="SI"/>
    <m/>
    <s v="SI"/>
    <n v="4"/>
    <n v="2"/>
    <n v="1"/>
    <s v="EN ARRIENDO O SUBARRIENDO"/>
    <m/>
    <m/>
    <m/>
    <s v="DE PALABRA"/>
    <n v="1"/>
    <m/>
    <n v="210000"/>
    <s v="SI"/>
    <n v="17511"/>
    <s v="NO"/>
    <m/>
    <s v="SI"/>
    <n v="16178"/>
    <s v="INODORO CONECTADO A ALCANTARILLADO"/>
    <s v="BLOQUE, LADRILLO, PIEDRA"/>
    <s v="CEMENTO O CONCRETO"/>
    <s v="CEMENTO, GRAVILLA"/>
    <s v="SI"/>
    <s v="SI"/>
    <s v="SI"/>
    <s v="SI"/>
    <s v="SI"/>
    <s v="SI"/>
    <s v="SI"/>
    <s v="SI"/>
    <s v="SI"/>
    <s v="SI"/>
    <s v="SI"/>
    <s v="SI"/>
    <s v="SI"/>
    <s v="SI"/>
    <s v="SI"/>
    <s v="SI"/>
    <s v="SI"/>
    <s v="SI"/>
    <s v="INODORO CON TANQUE"/>
    <s v="DIRECTO RIO"/>
    <m/>
    <m/>
    <m/>
    <m/>
    <s v="NORMAL - BUENA"/>
    <s v="TIENE AGUA LAS 24 HORAS"/>
    <s v="SI"/>
    <s v="NO"/>
    <s v="SI"/>
    <s v="PVC"/>
    <s v="SI"/>
    <s v="SI"/>
    <s v="SI"/>
    <s v="SI"/>
    <s v="SI"/>
    <s v="OBRA BLANCA"/>
    <s v="SAN MARTIN PEATONAL445400000"/>
    <s v="OK"/>
    <s v="SI"/>
    <s v=""/>
    <s v=""/>
    <s v=""/>
    <s v=""/>
    <s v=""/>
    <s v=" "/>
    <s v=""/>
    <s v=""/>
    <s v=""/>
    <s v=""/>
    <s v=""/>
    <n v="0"/>
    <n v="0"/>
    <n v="0"/>
    <s v=""/>
    <s v=""/>
    <s v=""/>
    <s v=""/>
    <n v="0"/>
    <s v="NO"/>
    <n v="0"/>
    <x v="0"/>
    <x v="0"/>
  </r>
  <r>
    <d v="2017-08-25T00:00:00"/>
    <s v="ANTIOQUIA"/>
    <s v="Puerto Berrío"/>
    <n v="579"/>
    <n v="43653838"/>
    <n v="3148378856"/>
    <n v="359"/>
    <x v="2"/>
    <s v="PEATONAL"/>
    <m/>
    <m/>
    <m/>
    <m/>
    <m/>
    <m/>
    <m/>
    <m/>
    <n v="583130044"/>
    <m/>
    <m/>
    <m/>
    <s v="AGUDELO"/>
    <m/>
    <s v="ROBERTO "/>
    <s v="ANTONIO"/>
    <s v="Cédula"/>
    <n v="3417511"/>
    <s v="M"/>
    <n v="72"/>
    <s v="SI"/>
    <m/>
    <m/>
    <m/>
    <m/>
    <m/>
    <m/>
    <s v="NO"/>
    <m/>
    <s v="NO"/>
    <n v="3"/>
    <n v="0"/>
    <n v="0"/>
    <s v="PROPIA, TOTALMENTE PAGADA"/>
    <m/>
    <s v="OTRO"/>
    <m/>
    <m/>
    <m/>
    <m/>
    <m/>
    <s v="SI"/>
    <n v="73876"/>
    <s v="SI"/>
    <n v="42724"/>
    <s v="SI"/>
    <n v="58660"/>
    <s v="INODORO CONECTADO A ALCANTARILLADO"/>
    <s v="MADERA BURDA, TABLA, TABLÓN"/>
    <s v="TEJA DE BARRO, ZINC, ETERNIT (ASBESTO)"/>
    <s v="CEMENTO, GRAVILLA"/>
    <s v="NO"/>
    <s v="SI"/>
    <s v="SI"/>
    <s v="SI"/>
    <s v="SI"/>
    <s v="NO"/>
    <s v="SI"/>
    <s v="SI"/>
    <s v="NO"/>
    <s v="NO"/>
    <s v="NO"/>
    <s v="NO"/>
    <s v="SI"/>
    <s v="NO"/>
    <s v="NO"/>
    <s v="NO"/>
    <s v="NO"/>
    <s v="SI"/>
    <s v="INODORO SIN TANQUE"/>
    <s v="EL SERVICIO DE ACUEDUCTO SE ENCUENTRA SUSPENDIDO. EL INODORO CUENTA CON UNA TAZA. EL USUARIO MANIFIESTA QUE LA ACOMETIDA DE ALCANTARILLADO FUE INSTALADO POR ELLOS MISMOS. EL USUARIO NO TIENE CELULAR."/>
    <s v="POZO"/>
    <m/>
    <m/>
    <m/>
    <s v="NORMAL - BUENA"/>
    <s v="TIENE AGUA LAS 24 HORAS"/>
    <s v="SI"/>
    <s v="NO"/>
    <s v="NO"/>
    <s v="PVC"/>
    <s v="NO APLICA"/>
    <s v="NO APLICA"/>
    <s v="NO APLICA"/>
    <s v="NO APLICA"/>
    <s v="SI"/>
    <s v="OTROS"/>
    <s v="NUEVO MILENIOPEATONAL583130044"/>
    <s v="OK"/>
    <s v="SI"/>
    <n v="1"/>
    <s v=""/>
    <n v="3"/>
    <n v="4"/>
    <n v="5"/>
    <n v="6"/>
    <n v="7"/>
    <n v="8"/>
    <s v=""/>
    <s v=""/>
    <s v=""/>
    <n v="4"/>
    <n v="6936878.4473879999"/>
    <n v="6099266.2918499997"/>
    <s v=""/>
    <s v=""/>
    <n v="0"/>
    <n v="20"/>
    <n v="487557.07988400001"/>
    <s v="SI"/>
    <n v="487557.07988400001"/>
    <x v="23"/>
    <x v="1"/>
  </r>
  <r>
    <d v="2017-08-25T00:00:00"/>
    <s v="ANTIOQUIA"/>
    <s v="Puerto Berrío"/>
    <n v="579"/>
    <n v="43653838"/>
    <n v="3148378856"/>
    <n v="360"/>
    <x v="0"/>
    <s v="PEATONAL"/>
    <m/>
    <m/>
    <m/>
    <m/>
    <m/>
    <m/>
    <m/>
    <m/>
    <n v="592500000"/>
    <m/>
    <m/>
    <n v="3203168785"/>
    <s v="PARRA"/>
    <s v="RAMIREZ"/>
    <s v="MARIA"/>
    <s v="ROSMIRA"/>
    <s v="Cédula"/>
    <n v="22136932"/>
    <s v="F"/>
    <n v="87"/>
    <s v="SI"/>
    <m/>
    <m/>
    <m/>
    <m/>
    <m/>
    <m/>
    <s v="NO"/>
    <m/>
    <s v="SI"/>
    <n v="7"/>
    <n v="3"/>
    <n v="0"/>
    <s v="PROPIA, TOTALMENTE PAGADA"/>
    <m/>
    <s v="CERTIFICADO DE COMPRAVENTA"/>
    <m/>
    <m/>
    <m/>
    <m/>
    <m/>
    <s v="SI"/>
    <m/>
    <s v="SI"/>
    <m/>
    <s v="SI"/>
    <m/>
    <s v="INODORO CONECTADO A ALCANTARILLADO"/>
    <s v="BLOQUE, LADRILLO, PIEDRA"/>
    <s v="BLOQUE, PIEDRA, MADERA PULIDA"/>
    <s v="CEMENTO, GRAVILLA"/>
    <s v="SI"/>
    <s v="NO"/>
    <s v="SI"/>
    <s v="SI"/>
    <s v="SI"/>
    <s v="NO"/>
    <s v="SI"/>
    <s v="SI"/>
    <s v="SI"/>
    <s v="SI"/>
    <s v="NO"/>
    <s v="SI"/>
    <s v="SI"/>
    <s v="SI"/>
    <s v="SI"/>
    <s v="NO"/>
    <s v="SI"/>
    <s v="SI"/>
    <s v="INODORO CON TANQUE"/>
    <s v="NO PRESENTO FACTURA DE ACUEDUCTO. NO CUENTA CON LAVAMANOS."/>
    <m/>
    <m/>
    <m/>
    <m/>
    <s v="NORMAL - BUENA"/>
    <s v="TIENE AGUA LAS 24 HORAS"/>
    <s v="SI"/>
    <s v="NO"/>
    <s v="NO"/>
    <s v="PVC"/>
    <s v="SI"/>
    <s v="SI"/>
    <s v="NO"/>
    <s v="SI"/>
    <s v="SI"/>
    <s v="OBRA BLANCA"/>
    <s v="OASIS PEATONAL592500000"/>
    <s v="OK"/>
    <s v="SI"/>
    <n v="1"/>
    <s v=""/>
    <s v=""/>
    <s v=""/>
    <s v=""/>
    <n v="6"/>
    <s v=""/>
    <s v=""/>
    <s v=""/>
    <s v=""/>
    <s v=""/>
    <n v="1"/>
    <n v="519253.91348400002"/>
    <n v="519253.91348400002"/>
    <s v=""/>
    <s v=""/>
    <n v="0"/>
    <n v="20"/>
    <n v="487557.07988400001"/>
    <s v="SI"/>
    <n v="487557.07988400001"/>
    <x v="31"/>
    <x v="1"/>
  </r>
  <r>
    <d v="2017-08-25T00:00:00"/>
    <s v="ANTIOQUIA"/>
    <s v="Puerto Berrío"/>
    <n v="579"/>
    <n v="43653838"/>
    <n v="3148378856"/>
    <n v="361"/>
    <x v="0"/>
    <s v="PEATONAL"/>
    <m/>
    <m/>
    <m/>
    <m/>
    <m/>
    <m/>
    <m/>
    <m/>
    <n v="583110006"/>
    <m/>
    <m/>
    <n v="3192695579"/>
    <s v="ZAPATA "/>
    <m/>
    <s v="KELLY"/>
    <s v="JHOANA"/>
    <s v="Cédula"/>
    <n v="43656181"/>
    <s v="F"/>
    <n v="35"/>
    <s v="NO"/>
    <s v="SILVA"/>
    <s v="FONNEGRA"/>
    <s v="JOSE"/>
    <s v="ABEL"/>
    <s v="Cédula"/>
    <n v="71192076"/>
    <s v="NO"/>
    <m/>
    <s v="NO"/>
    <n v="3"/>
    <n v="1"/>
    <n v="0"/>
    <s v="OTRA FORMA"/>
    <m/>
    <m/>
    <m/>
    <m/>
    <m/>
    <m/>
    <m/>
    <s v="NO"/>
    <m/>
    <s v="SI"/>
    <m/>
    <s v="SI"/>
    <m/>
    <s v="INODORO CONECTADO A ALCANTARILLADO"/>
    <s v="MADERA BURDA, TABLA, TABLÓN"/>
    <s v="TEJA DE BARRO, ZINC, ETERNIT (ASBESTO)"/>
    <s v="CEMENTO, GRAVILLA"/>
    <s v="NO"/>
    <s v="NO"/>
    <s v="SI"/>
    <s v="SI"/>
    <s v="NO"/>
    <s v="NO"/>
    <s v="SI"/>
    <s v="SI"/>
    <s v="NO"/>
    <s v="NO"/>
    <s v="NO"/>
    <s v="SI"/>
    <s v="SI"/>
    <s v="NO"/>
    <s v="NO"/>
    <s v="NO"/>
    <s v="SI"/>
    <s v="SI"/>
    <s v="INODORO SIN TANQUE"/>
    <s v="CUENTA CON RED DE ACUEDUCTO, LA VIVIENDA TIENE SUSPENDIDO EL SERVICIO DE ACUEDUCTO, RECIBE AGUA DE UN FAMILIAR ES OBTENIDA POR UN POSO. EL INODORO CUENTA CON UNA TAZA. LAVADERO Y DUCHA NO CUENTA CON CONECCION DE ACUEDUCTO. ELUSRIO NO RECIBE FACTURA DE ACUEDUCTO"/>
    <s v="POZO"/>
    <m/>
    <m/>
    <m/>
    <s v="NORMAL - BUENA"/>
    <s v="TIENE AGUA LAS 24 HORAS"/>
    <s v="NO SABE"/>
    <s v="NO"/>
    <s v="NO"/>
    <s v="PVC"/>
    <s v="NO APLICA"/>
    <s v="NO APLICA"/>
    <s v="NO APLICA"/>
    <s v="SI"/>
    <s v="SI"/>
    <s v="OTROS"/>
    <s v="OASIS PEATONAL583110006"/>
    <s v="OK"/>
    <s v="SI"/>
    <n v="1"/>
    <s v=""/>
    <n v="3"/>
    <n v="4"/>
    <s v=""/>
    <n v="6"/>
    <n v="7"/>
    <n v="8"/>
    <s v=""/>
    <s v=""/>
    <s v=""/>
    <n v="3"/>
    <n v="6389026.4828519998"/>
    <n v="6099266.2918499997"/>
    <s v=""/>
    <s v=""/>
    <n v="19"/>
    <n v="20"/>
    <n v="742202.21192399994"/>
    <s v="SI"/>
    <n v="742202.21192399994"/>
    <x v="63"/>
    <x v="1"/>
  </r>
  <r>
    <d v="2017-08-25T00:00:00"/>
    <s v="ANTIOQUIA"/>
    <s v="Puerto Berrío"/>
    <n v="579"/>
    <n v="43653838"/>
    <n v="3148378856"/>
    <n v="362"/>
    <x v="0"/>
    <s v="PEATONAL"/>
    <m/>
    <m/>
    <m/>
    <m/>
    <m/>
    <m/>
    <m/>
    <m/>
    <n v="589910000"/>
    <m/>
    <m/>
    <n v="3147476450"/>
    <s v="CALLE"/>
    <s v="MENESES"/>
    <s v="YUNY"/>
    <s v="DEL SOCORRO"/>
    <s v="Cédula"/>
    <n v="43655305"/>
    <s v="F"/>
    <n v="38"/>
    <s v="NO"/>
    <s v="CORREA "/>
    <s v="NISPERUSA"/>
    <s v="ANTONIO"/>
    <m/>
    <s v="Cédula"/>
    <n v="78295592"/>
    <s v="SI"/>
    <n v="3465395"/>
    <s v="NO"/>
    <n v="5"/>
    <n v="3"/>
    <n v="1"/>
    <s v="PROPIA, TOTALMENTE PAGADA"/>
    <m/>
    <s v="CERTIFICADO DE COMPRAVENTA"/>
    <m/>
    <m/>
    <m/>
    <m/>
    <m/>
    <s v="SI"/>
    <n v="13861"/>
    <s v="SI"/>
    <n v="9806"/>
    <s v="SI"/>
    <n v="8366"/>
    <s v="INODORO CONECTADO A ALCANTARILLADO"/>
    <s v="MADERA BURDA, TABLA, TABLÓN"/>
    <s v="TEJA DE BARRO, ZINC, ETERNIT (ASBESTO)"/>
    <s v="CEMENTO, GRAVILLA"/>
    <s v="SI"/>
    <s v="NO"/>
    <s v="SI"/>
    <s v="SI"/>
    <s v="SI"/>
    <s v="NO"/>
    <s v="SI"/>
    <s v="SI"/>
    <s v="SI"/>
    <s v="SI"/>
    <s v="SI"/>
    <s v="SI"/>
    <s v="SI"/>
    <s v="SI"/>
    <s v="SI"/>
    <s v="SI"/>
    <s v="SI"/>
    <s v="SI"/>
    <s v="INODORO CON TANQUE"/>
    <s v="EL USUARIO MANIFIESTA QUE TIENE CARTAVENTA PERO NO LA ENCONTRO EL DIA DE LA VISITA. INODORO Y EL LAVAPLATOS TIENEN LA GRIFERIA OBSTRUIDA"/>
    <m/>
    <m/>
    <m/>
    <m/>
    <s v="NORMAL - BUENA"/>
    <s v="TIENE AGUA LAS 24 HORAS"/>
    <s v="SI"/>
    <s v="NO"/>
    <s v="NO"/>
    <s v="PVC"/>
    <s v="NO"/>
    <s v="NO"/>
    <s v="SI"/>
    <s v="SI"/>
    <s v="SI"/>
    <s v="OBRA GRIS"/>
    <s v="OASIS PEATONAL589910000"/>
    <s v="OK"/>
    <s v="SI"/>
    <s v=""/>
    <s v=""/>
    <n v="3"/>
    <n v="4"/>
    <s v=""/>
    <n v="6"/>
    <s v=""/>
    <s v=""/>
    <n v="9"/>
    <s v=""/>
    <s v=""/>
    <n v="2"/>
    <n v="3315101.6205179999"/>
    <n v="3315101.6205179999"/>
    <s v=""/>
    <s v=""/>
    <n v="0"/>
    <n v="20"/>
    <n v="487557.07988400001"/>
    <s v="SI"/>
    <n v="487557.07988400001"/>
    <x v="72"/>
    <x v="1"/>
  </r>
  <r>
    <d v="2017-08-25T00:00:00"/>
    <s v="ANTIOQUIA"/>
    <s v="Puerto Berrío"/>
    <n v="579"/>
    <n v="43653838"/>
    <n v="3148378856"/>
    <n v="363"/>
    <x v="5"/>
    <s v="PEATONAL"/>
    <m/>
    <m/>
    <m/>
    <m/>
    <m/>
    <m/>
    <m/>
    <m/>
    <n v="554800000"/>
    <m/>
    <m/>
    <n v="3224738313"/>
    <s v="PEREZ "/>
    <s v="CASTAÑO"/>
    <s v="OMAIRA"/>
    <s v="JANETH"/>
    <s v="Cédula"/>
    <n v="43656317"/>
    <s v="F"/>
    <n v="32"/>
    <s v="NO"/>
    <s v="DELGADO"/>
    <s v="FRANCO"/>
    <s v="JHON "/>
    <s v="ALBERTO"/>
    <s v="Cédula"/>
    <n v="71192961"/>
    <s v="NO"/>
    <m/>
    <s v="NO"/>
    <n v="4"/>
    <n v="2"/>
    <n v="1"/>
    <s v="EN ARRIENDO O SUBARRIENDO"/>
    <m/>
    <m/>
    <m/>
    <s v="DE PALABRA"/>
    <m/>
    <n v="6"/>
    <n v="200000"/>
    <s v="SI"/>
    <n v="18000"/>
    <s v="SI"/>
    <n v="13500"/>
    <s v="SI"/>
    <n v="8350"/>
    <s v="INODORO CONECTADO A ALCANTARILLADO"/>
    <s v="BLOQUE, LADRILLO, PIEDRA"/>
    <s v="TEJA DE BARRO, ZINC, ETERNIT (ASBESTO)"/>
    <s v="CEMENTO, GRAVILLA"/>
    <s v="SI"/>
    <s v="NO"/>
    <s v="SI"/>
    <s v="SI"/>
    <s v="SI"/>
    <s v="SI"/>
    <s v="SI"/>
    <s v="SI"/>
    <s v="SI"/>
    <s v="SI"/>
    <s v="NO"/>
    <s v="SI"/>
    <s v="SI"/>
    <s v="SI"/>
    <s v="SI"/>
    <s v="NO"/>
    <s v="SI"/>
    <s v="SI"/>
    <s v="INODORO CON TANQUE"/>
    <s v="NO CUENTA CON LAVAMANOS"/>
    <m/>
    <m/>
    <m/>
    <m/>
    <s v="NORMAL - BUENA"/>
    <s v="TIENE AGUA LAS 24 HORAS"/>
    <s v="SI"/>
    <s v="NO"/>
    <s v="NO"/>
    <s v="PVC"/>
    <s v="SI"/>
    <s v="SI"/>
    <s v="NO APLICA"/>
    <s v="SI"/>
    <s v="SI"/>
    <s v="OBRA BLANCA"/>
    <s v="TAHAMIPEATONAL554800000"/>
    <s v="OK"/>
    <s v="SI"/>
    <n v="1"/>
    <s v=""/>
    <s v=""/>
    <s v=""/>
    <s v=""/>
    <n v="6"/>
    <s v=""/>
    <s v=""/>
    <s v=""/>
    <s v=""/>
    <s v=""/>
    <n v="1"/>
    <n v="519253.91348400002"/>
    <n v="519253.91348400002"/>
    <s v=""/>
    <s v=""/>
    <n v="0"/>
    <s v=""/>
    <n v="0"/>
    <s v="NO"/>
    <n v="0"/>
    <x v="24"/>
    <x v="1"/>
  </r>
  <r>
    <d v="2017-08-25T00:00:00"/>
    <s v="ANTIOQUIA"/>
    <s v="Puerto Berrío"/>
    <n v="579"/>
    <n v="43653838"/>
    <n v="3148378856"/>
    <n v="364"/>
    <x v="5"/>
    <s v="PEATONAL"/>
    <m/>
    <m/>
    <m/>
    <m/>
    <m/>
    <m/>
    <m/>
    <m/>
    <n v="555040000"/>
    <m/>
    <m/>
    <m/>
    <s v="MONTAÑA "/>
    <s v="MIRANDA"/>
    <s v="ALBA"/>
    <s v="LUZ"/>
    <s v="Cédula"/>
    <n v="1056553124"/>
    <s v="F"/>
    <n v="28"/>
    <s v="NO"/>
    <s v="PEREZ"/>
    <s v="AREIZA"/>
    <s v="LEONARDO "/>
    <s v="DE JESUS"/>
    <s v="Cédula"/>
    <n v="1039678739"/>
    <s v="NO"/>
    <m/>
    <s v="NO"/>
    <n v="6"/>
    <n v="4"/>
    <n v="2"/>
    <s v="PROPIA, TOTALMENTE PAGADA"/>
    <m/>
    <s v="CERTIFICADO DE COMPRAVENTA"/>
    <m/>
    <m/>
    <m/>
    <m/>
    <m/>
    <s v="SI"/>
    <n v="13902"/>
    <s v="SI"/>
    <n v="9834"/>
    <s v="SI"/>
    <n v="8405"/>
    <s v="INODORO CONECTADO A ALCANTARILLADO"/>
    <s v="BLOQUE, LADRILLO, PIEDRA"/>
    <s v="TEJA DE BARRO, ZINC, ETERNIT (ASBESTO)"/>
    <s v="CEMENTO, GRAVILLA"/>
    <s v="SI"/>
    <s v="NO"/>
    <s v="SI"/>
    <s v="SI"/>
    <s v="SI"/>
    <s v="SI"/>
    <s v="SI"/>
    <s v="SI"/>
    <s v="SI"/>
    <s v="SI"/>
    <s v="NO"/>
    <s v="SI"/>
    <s v="SI"/>
    <s v="SI"/>
    <s v="SI"/>
    <s v="NO"/>
    <s v="SI"/>
    <s v="SI"/>
    <s v="INODORO CON TANQUE"/>
    <s v="EL USUARIO CUENTA CON COMPRAVENTA Y PAGA CATASTRO. EL BAÑO NO CUENTA CON PUERTA. LAVAPLATOS TIENE LA GRIFERIA EN MAL ESTADO"/>
    <m/>
    <m/>
    <m/>
    <m/>
    <s v="NORMAL - BUENA"/>
    <s v="TIENE AGUA LAS 24 HORAS"/>
    <s v="NO SABE"/>
    <s v="NO"/>
    <s v="NO"/>
    <s v="PVC"/>
    <s v="SI"/>
    <s v="SI"/>
    <s v="NO APLICA"/>
    <s v="SI"/>
    <s v="SI"/>
    <s v="OBRA BLANCA"/>
    <s v="TAHAMIPEATONAL555040000"/>
    <s v="OK"/>
    <s v="SI"/>
    <n v="1"/>
    <s v=""/>
    <s v=""/>
    <s v=""/>
    <s v=""/>
    <n v="6"/>
    <s v=""/>
    <s v=""/>
    <s v=""/>
    <s v=""/>
    <s v=""/>
    <n v="1"/>
    <n v="519253.91348400002"/>
    <n v="519253.91348400002"/>
    <s v=""/>
    <s v=""/>
    <n v="0"/>
    <s v=""/>
    <n v="0"/>
    <s v="NO"/>
    <n v="0"/>
    <x v="24"/>
    <x v="1"/>
  </r>
  <r>
    <d v="2017-08-25T00:00:00"/>
    <s v="ANTIOQUIA"/>
    <s v="Puerto Berrío"/>
    <n v="579"/>
    <n v="71184422"/>
    <n v="3147348837"/>
    <n v="365"/>
    <x v="0"/>
    <s v="PEATONAL"/>
    <m/>
    <m/>
    <m/>
    <m/>
    <m/>
    <m/>
    <m/>
    <m/>
    <n v="58440000"/>
    <m/>
    <m/>
    <m/>
    <s v="FERNANDEZ"/>
    <s v="GOMEZ"/>
    <s v="MARGARITA"/>
    <s v="ELIANA"/>
    <s v="Cédula"/>
    <n v="43653561"/>
    <s v="F"/>
    <n v="42"/>
    <s v="NO"/>
    <s v="MONSALVE"/>
    <s v="GOMEZ"/>
    <s v="FABIO"/>
    <s v="ANTONIO"/>
    <s v="Cédula"/>
    <n v="71184663"/>
    <s v="SI"/>
    <n v="1683572"/>
    <s v="NO"/>
    <n v="3"/>
    <n v="1"/>
    <n v="1"/>
    <s v="PROPIA, TOTALMENTE PAGADA"/>
    <m/>
    <s v="CERTIFICADO DE COMPRAVENTA"/>
    <m/>
    <m/>
    <m/>
    <m/>
    <m/>
    <s v="SI"/>
    <n v="19687"/>
    <s v="SI"/>
    <n v="14346"/>
    <s v="SI"/>
    <n v="8550"/>
    <s v="INODORO CONECTADO A ALCANTARILLADO"/>
    <s v="BLOQUE, LADRILLO, PIEDRA"/>
    <s v="TEJA DE BARRO, ZINC, ETERNIT (ASBESTO)"/>
    <s v="CEMENTO, GRAVILLA"/>
    <s v="SI"/>
    <s v="NO"/>
    <s v="SI"/>
    <s v="SI"/>
    <s v="SI"/>
    <s v="NO"/>
    <s v="SI"/>
    <s v="SI"/>
    <s v="SI"/>
    <s v="SI"/>
    <s v="SI"/>
    <s v="SI"/>
    <s v="SI"/>
    <s v="SI"/>
    <s v="SI"/>
    <s v="SI"/>
    <s v="SI"/>
    <s v="SI"/>
    <s v="INODORO CON TANQUE"/>
    <s v="NO TINE PUERTA EL BAÑO, EL USUARIO NO CUENTA CON CELULAR"/>
    <m/>
    <m/>
    <m/>
    <m/>
    <s v="NORMAL - BUENA"/>
    <s v="TIENE AGUA LAS 24 HORAS"/>
    <s v="SI"/>
    <s v="NO"/>
    <s v="NO"/>
    <s v="PVC"/>
    <s v="SI"/>
    <s v="SI"/>
    <s v="SI"/>
    <s v="SI"/>
    <s v="SI"/>
    <s v="OBRA GRIS"/>
    <s v="OASIS PEATONAL58440000"/>
    <s v="OK"/>
    <s v="SI"/>
    <s v=""/>
    <s v=""/>
    <s v=""/>
    <s v=""/>
    <s v=""/>
    <s v=" "/>
    <s v=""/>
    <s v=""/>
    <s v=""/>
    <s v=""/>
    <s v=""/>
    <n v="0"/>
    <n v="0"/>
    <n v="0"/>
    <s v=""/>
    <s v=""/>
    <s v=""/>
    <s v=""/>
    <n v="0"/>
    <s v="NO"/>
    <n v="0"/>
    <x v="0"/>
    <x v="0"/>
  </r>
  <r>
    <d v="2017-08-25T00:00:00"/>
    <s v="ANTIOQUIA"/>
    <s v="Puerto Berrío"/>
    <n v="579"/>
    <n v="71184422"/>
    <n v="3147348837"/>
    <n v="366"/>
    <x v="0"/>
    <s v="PEATONAL"/>
    <m/>
    <m/>
    <m/>
    <m/>
    <m/>
    <m/>
    <m/>
    <m/>
    <n v="559200000"/>
    <m/>
    <m/>
    <n v="318265416"/>
    <s v="HINCAPIE"/>
    <s v="LOAIZA"/>
    <s v="RODRIGO"/>
    <s v="DE JESUS"/>
    <s v="Cédula"/>
    <n v="71173143"/>
    <s v="M"/>
    <n v="45"/>
    <s v="NO"/>
    <s v="GIRALDO "/>
    <s v="MARQUEZ"/>
    <s v="PAULA"/>
    <s v="ANDREA"/>
    <s v="Cédula"/>
    <n v="1037499096"/>
    <s v="NO"/>
    <m/>
    <s v="NO"/>
    <n v="4"/>
    <n v="2"/>
    <n v="0"/>
    <s v="PROPIA, TOTALMENTE PAGADA"/>
    <m/>
    <s v="ESCRITURA PÚBLICA"/>
    <m/>
    <m/>
    <m/>
    <m/>
    <m/>
    <s v="SI"/>
    <n v="13098"/>
    <s v="SI"/>
    <n v="9219"/>
    <s v="SI"/>
    <n v="8366"/>
    <s v="INODORO CONECTADO A ALCANTARILLADO"/>
    <s v="BLOQUE, LADRILLO, PIEDRA"/>
    <s v="MATERIAL PREFABRICADO"/>
    <s v="BALDOSA, VINILO, TABLETA O LADRILLO"/>
    <s v="SI"/>
    <s v="NO"/>
    <s v="SI"/>
    <s v="SI"/>
    <s v="SI"/>
    <s v="NO"/>
    <s v="SI"/>
    <s v="SI"/>
    <s v="SI"/>
    <s v="SI"/>
    <s v="SI"/>
    <s v="SI"/>
    <s v="SI"/>
    <s v="SI"/>
    <s v="SI"/>
    <s v="SI"/>
    <s v="SI"/>
    <s v="SI"/>
    <s v="INODORO CON TANQUE"/>
    <s v="BAÑO NO, CUENTA CON PUERTA"/>
    <m/>
    <m/>
    <m/>
    <m/>
    <s v="NORMAL - BUENA"/>
    <s v="TIENE AGUA LAS 24 HORAS"/>
    <s v="SI"/>
    <s v="NO"/>
    <s v="NO"/>
    <s v="PVC"/>
    <s v="SI"/>
    <s v="SI"/>
    <s v="SI"/>
    <s v="SI"/>
    <s v="SI"/>
    <s v="OBRA BLANCA"/>
    <s v="OASIS PEATONAL559200000"/>
    <s v="OK"/>
    <s v="SI"/>
    <s v=""/>
    <s v=""/>
    <s v=""/>
    <s v=""/>
    <s v=""/>
    <s v=" "/>
    <s v=""/>
    <s v=""/>
    <s v=""/>
    <s v=""/>
    <s v=""/>
    <n v="0"/>
    <n v="0"/>
    <n v="0"/>
    <s v=""/>
    <s v=""/>
    <s v=""/>
    <s v=""/>
    <n v="0"/>
    <s v="NO"/>
    <n v="0"/>
    <x v="0"/>
    <x v="0"/>
  </r>
  <r>
    <d v="2017-08-25T00:00:00"/>
    <s v="ANTIOQUIA"/>
    <s v="Puerto Berrío"/>
    <n v="579"/>
    <n v="43653838"/>
    <n v="3148378856"/>
    <n v="367"/>
    <x v="5"/>
    <s v="PEATONAL"/>
    <m/>
    <m/>
    <m/>
    <m/>
    <m/>
    <m/>
    <m/>
    <m/>
    <n v="554700000"/>
    <m/>
    <m/>
    <n v="3138858470"/>
    <s v="SIMANCA"/>
    <s v="ARENILLA"/>
    <s v="ENRIQUE "/>
    <m/>
    <s v="Cédula"/>
    <n v="91321376"/>
    <s v="M"/>
    <n v="51"/>
    <s v="NO"/>
    <s v="AGUIRRE "/>
    <m/>
    <s v="GLORIA"/>
    <s v="ELENA"/>
    <s v="Cédula"/>
    <n v="21934310"/>
    <s v="NO"/>
    <m/>
    <s v="NO"/>
    <n v="4"/>
    <n v="2"/>
    <n v="0"/>
    <s v="OCUPANTE DE HECHO O POSEEDOR"/>
    <m/>
    <s v="NO TIENE"/>
    <m/>
    <m/>
    <m/>
    <m/>
    <m/>
    <s v="SI"/>
    <n v="11651"/>
    <s v="SI"/>
    <n v="8099"/>
    <s v="SI"/>
    <n v="8408"/>
    <s v="INODORO CONECTADO A ALCANTARILLADO"/>
    <s v="MADERA BURDA, TABLA, TABLÓN"/>
    <s v="TEJA DE BARRO, ZINC, ETERNIT (ASBESTO)"/>
    <s v="CEMENTO, GRAVILLA"/>
    <s v="SI"/>
    <s v="NO"/>
    <s v="SI"/>
    <s v="SI"/>
    <s v="SI"/>
    <s v="SI"/>
    <s v="SI"/>
    <s v="SI"/>
    <s v="SI"/>
    <s v="SI"/>
    <s v="NO"/>
    <s v="NO"/>
    <s v="SI"/>
    <s v="SI"/>
    <s v="SI"/>
    <s v="NO"/>
    <s v="NO"/>
    <s v="SI"/>
    <s v="INODORO CON TANQUE"/>
    <s v="EL LAVADERO DE LA VIVIENDA CUENTA CON UN LAVADERO PROVICIONAL"/>
    <m/>
    <m/>
    <m/>
    <m/>
    <s v="NORMAL - BUENA"/>
    <s v="TIENE AGUA LAS 24 HORAS"/>
    <s v="SI"/>
    <s v="NO"/>
    <s v="NO"/>
    <s v="PVC"/>
    <s v="SI"/>
    <s v="SI"/>
    <s v="NO APLICA"/>
    <s v="NO APLICA"/>
    <s v="SI"/>
    <s v="OBRA GRIS"/>
    <s v="TAHAMIPEATONAL554700000"/>
    <s v="OK"/>
    <s v="SI"/>
    <n v="1"/>
    <s v=""/>
    <s v=""/>
    <s v=""/>
    <n v="5"/>
    <n v="6"/>
    <s v=""/>
    <s v=""/>
    <n v="9"/>
    <s v=""/>
    <s v=""/>
    <n v="2"/>
    <n v="3069314.919342"/>
    <n v="3069314.919342"/>
    <s v=""/>
    <s v=""/>
    <n v="0"/>
    <s v=""/>
    <n v="0"/>
    <s v="NO"/>
    <n v="0"/>
    <x v="6"/>
    <x v="1"/>
  </r>
  <r>
    <d v="2017-08-26T00:00:00"/>
    <s v="ANTIOQUIA"/>
    <s v="Puerto Berrío"/>
    <n v="579"/>
    <n v="43653838"/>
    <n v="3148378856"/>
    <n v="368"/>
    <x v="0"/>
    <s v="PEATONAL"/>
    <m/>
    <m/>
    <m/>
    <m/>
    <m/>
    <m/>
    <m/>
    <m/>
    <n v="554520000"/>
    <m/>
    <m/>
    <n v="3136152263"/>
    <s v="RAIGOZA "/>
    <m/>
    <s v="MARTHA "/>
    <s v="MIRIAN"/>
    <s v="Cédula"/>
    <n v="22229237"/>
    <s v="F"/>
    <n v="57"/>
    <s v="SI"/>
    <m/>
    <m/>
    <m/>
    <m/>
    <m/>
    <m/>
    <s v="SI"/>
    <n v="3165543"/>
    <s v="SI"/>
    <n v="4"/>
    <n v="1"/>
    <n v="1"/>
    <s v="EN ARRIENDO O SUBARRIENDO"/>
    <m/>
    <m/>
    <m/>
    <s v="DE PALABRA"/>
    <m/>
    <n v="6"/>
    <n v="150000"/>
    <s v="SI"/>
    <n v="10803"/>
    <s v="SI"/>
    <n v="7454"/>
    <s v="SI"/>
    <n v="8324"/>
    <s v="INODORO CONECTADO A ALCANTARILLADO"/>
    <s v="MADERA BURDA, TABLA, TABLÓN"/>
    <s v="TEJA DE BARRO, ZINC, ETERNIT (ASBESTO)"/>
    <s v="CEMENTO, GRAVILLA"/>
    <s v="NO"/>
    <s v="NO"/>
    <s v="SI"/>
    <s v="SI"/>
    <s v="SI"/>
    <s v="SI"/>
    <s v="SI"/>
    <s v="SI"/>
    <s v="NO"/>
    <s v="NO"/>
    <s v="NO"/>
    <s v="SI"/>
    <s v="SI"/>
    <s v="NO"/>
    <s v="NO"/>
    <s v="NO"/>
    <s v="SI"/>
    <s v="SI"/>
    <s v="NO TIENE  "/>
    <s v="NO CUENTA INODORO SOLO ES TAZA, NO CUENTA CON LAVAPLATOS-LAVAMANOS"/>
    <m/>
    <m/>
    <m/>
    <m/>
    <s v="NORMAL - BUENA"/>
    <s v="TIENE AGUA LAS 24 HORAS"/>
    <s v="SI"/>
    <s v="NO"/>
    <s v="NO"/>
    <s v="PVC"/>
    <s v="NO APLICA"/>
    <s v="NO APLICA"/>
    <s v="NO APLICA"/>
    <s v="SI"/>
    <s v="SI"/>
    <s v="OTROS"/>
    <s v="OASIS PEATONAL554520000"/>
    <s v="OK"/>
    <s v="SI"/>
    <n v="1"/>
    <s v=""/>
    <n v="3"/>
    <n v="4"/>
    <s v=""/>
    <n v="6"/>
    <n v="7"/>
    <n v="8"/>
    <s v=""/>
    <s v=""/>
    <s v=""/>
    <n v="3"/>
    <n v="6389026.4828519998"/>
    <n v="6099266.2918499997"/>
    <s v=""/>
    <s v=""/>
    <n v="0"/>
    <s v=""/>
    <n v="0"/>
    <s v="NO"/>
    <n v="0"/>
    <x v="11"/>
    <x v="1"/>
  </r>
  <r>
    <d v="2017-08-26T00:00:00"/>
    <s v="ANTIOQUIA"/>
    <s v="Puerto Berrío"/>
    <n v="579"/>
    <n v="43653838"/>
    <n v="3148378856"/>
    <n v="369"/>
    <x v="5"/>
    <s v="PEATONAL"/>
    <m/>
    <m/>
    <m/>
    <m/>
    <m/>
    <m/>
    <m/>
    <m/>
    <n v="558300000"/>
    <m/>
    <m/>
    <n v="3128752355"/>
    <s v="PEREZ "/>
    <s v="CATAÑO"/>
    <s v="MARIA"/>
    <s v="MERCEDES"/>
    <s v="Cédula"/>
    <n v="21932128"/>
    <s v="F"/>
    <n v="55"/>
    <s v="SI"/>
    <m/>
    <m/>
    <m/>
    <m/>
    <m/>
    <m/>
    <s v="NO"/>
    <m/>
    <s v="NO"/>
    <n v="4"/>
    <n v="1"/>
    <n v="0"/>
    <s v="PROPIA, TOTALMENTE PAGADA"/>
    <m/>
    <s v="ESCRITURA PÚBLICA"/>
    <m/>
    <m/>
    <m/>
    <m/>
    <m/>
    <s v="SI"/>
    <n v="11550"/>
    <s v="SI"/>
    <n v="8030"/>
    <s v="SI"/>
    <n v="8324"/>
    <s v="INODORO CONECTADO A ALCANTARILLADO"/>
    <s v="BLOQUE, LADRILLO, PIEDRA"/>
    <s v="TEJA DE BARRO, ZINC, ETERNIT (ASBESTO)"/>
    <s v="CEMENTO, GRAVILLA"/>
    <s v="SI"/>
    <s v="SI"/>
    <s v="SI"/>
    <s v="SI"/>
    <s v="SI"/>
    <s v="NO"/>
    <s v="SI"/>
    <s v="SI"/>
    <s v="SI"/>
    <s v="SI"/>
    <s v="SI"/>
    <s v="SI"/>
    <s v="SI"/>
    <s v="SI"/>
    <s v="SI"/>
    <s v="SI"/>
    <s v="SI"/>
    <s v="SI"/>
    <s v="INODORO CON TANQUE"/>
    <s v="EL USUARIO MANIFIESTA TENER ESCRITURA, LA PRESENTO. EL BAÑO NO CUENTA CON PUERTA"/>
    <m/>
    <m/>
    <m/>
    <m/>
    <s v="NORMAL - BUENA"/>
    <s v="TIENE AGUA LAS 24 HORAS"/>
    <s v="NO SABE"/>
    <s v="NO"/>
    <s v="NO"/>
    <s v="PVC"/>
    <s v="SI"/>
    <s v="SI"/>
    <s v="SI"/>
    <s v="SI"/>
    <s v="SI"/>
    <s v="OBRA BLANCA"/>
    <s v="TAHAMIPEATONAL558300000"/>
    <s v="OK"/>
    <s v="SI"/>
    <s v=""/>
    <s v=""/>
    <s v=""/>
    <s v=""/>
    <s v=""/>
    <s v=" "/>
    <s v=""/>
    <s v=""/>
    <s v=""/>
    <s v=""/>
    <s v=""/>
    <n v="0"/>
    <n v="0"/>
    <n v="0"/>
    <s v=""/>
    <s v=""/>
    <s v=""/>
    <s v=""/>
    <n v="0"/>
    <s v="NO"/>
    <n v="0"/>
    <x v="0"/>
    <x v="0"/>
  </r>
  <r>
    <d v="2017-08-26T00:00:00"/>
    <s v="ANTIOQUIA"/>
    <s v="Puerto Berrío"/>
    <n v="579"/>
    <n v="43653838"/>
    <n v="3148378856"/>
    <n v="370"/>
    <x v="5"/>
    <s v="PEATONAL"/>
    <m/>
    <m/>
    <m/>
    <m/>
    <m/>
    <m/>
    <m/>
    <m/>
    <n v="554810000"/>
    <m/>
    <m/>
    <m/>
    <s v="BOHORQUEZ"/>
    <m/>
    <s v="ANA "/>
    <s v="TERESA"/>
    <s v="Cédula"/>
    <n v="21926943"/>
    <s v="F"/>
    <n v="75"/>
    <s v="SI"/>
    <m/>
    <m/>
    <m/>
    <m/>
    <m/>
    <m/>
    <s v="NO"/>
    <m/>
    <s v="NO"/>
    <n v="1"/>
    <n v="0"/>
    <n v="0"/>
    <s v="PROPIA, TOTALMENTE PAGADA"/>
    <m/>
    <s v="NO TIENE"/>
    <m/>
    <m/>
    <m/>
    <m/>
    <m/>
    <s v="SI"/>
    <n v="5572"/>
    <s v="SI"/>
    <n v="3423"/>
    <s v="SI"/>
    <n v="8324"/>
    <s v="INODORO CONECTADO A ALCANTARILLADO"/>
    <s v="MADERA BURDA, TABLA, TABLÓN"/>
    <s v="TEJA DE BARRO, ZINC, ETERNIT (ASBESTO)"/>
    <s v="CEMENTO, GRAVILLA"/>
    <s v="NO"/>
    <s v="SI"/>
    <s v="SI"/>
    <s v="SI"/>
    <s v="SI"/>
    <s v="SI"/>
    <s v="SI"/>
    <s v="SI"/>
    <s v="SI"/>
    <s v="NO"/>
    <s v="NO"/>
    <s v="NO"/>
    <s v="NO"/>
    <s v="SI"/>
    <s v="NO"/>
    <s v="NO"/>
    <s v="NO"/>
    <s v="NO"/>
    <s v="INODORO CON TANQUE"/>
    <s v="LAVADERO DETERIORADO, NO TIENE CELULAR"/>
    <m/>
    <m/>
    <m/>
    <m/>
    <s v="NORMAL - BUENA"/>
    <s v="TIENE AGUA LAS 24 HORAS"/>
    <s v="SI"/>
    <s v="NO"/>
    <s v="NO"/>
    <s v="PVC"/>
    <s v="SI"/>
    <s v="NO"/>
    <s v="NO"/>
    <s v="NO"/>
    <s v="NO"/>
    <s v="OTROS"/>
    <s v="TAHAMIPEATONAL554810000"/>
    <s v="OK"/>
    <s v="SI"/>
    <n v="1"/>
    <n v="2"/>
    <s v=""/>
    <n v="4"/>
    <n v="5"/>
    <n v="6"/>
    <n v="7"/>
    <n v="8"/>
    <s v=""/>
    <s v=""/>
    <s v=""/>
    <n v="4"/>
    <n v="6747831.8587800004"/>
    <n v="6099266.2918499997"/>
    <s v=""/>
    <s v=""/>
    <n v="0"/>
    <s v=""/>
    <n v="0"/>
    <s v="NO"/>
    <n v="0"/>
    <x v="11"/>
    <x v="1"/>
  </r>
  <r>
    <d v="2017-08-26T00:00:00"/>
    <s v="ANTIOQUIA"/>
    <s v="Puerto Berrío"/>
    <n v="579"/>
    <n v="71184422"/>
    <n v="3147348837"/>
    <n v="371"/>
    <x v="0"/>
    <s v="PEATONAL"/>
    <m/>
    <m/>
    <m/>
    <m/>
    <m/>
    <m/>
    <m/>
    <m/>
    <n v="554100000"/>
    <m/>
    <m/>
    <n v="3115243040"/>
    <s v="CHINCHILLA "/>
    <s v="GALVIS"/>
    <s v="LIZA"/>
    <s v="LUZ"/>
    <s v="Cédula"/>
    <n v="63271170"/>
    <s v="F"/>
    <n v="59"/>
    <s v="SI"/>
    <m/>
    <m/>
    <m/>
    <m/>
    <m/>
    <m/>
    <s v="SI"/>
    <n v="933141"/>
    <s v="NO"/>
    <n v="3"/>
    <n v="2"/>
    <n v="0"/>
    <s v="PROPIA, TOTALMENTE PAGADA"/>
    <m/>
    <s v="OTRO"/>
    <m/>
    <m/>
    <m/>
    <m/>
    <m/>
    <s v="SI"/>
    <n v="12362"/>
    <s v="SI"/>
    <n v="8652"/>
    <s v="SI"/>
    <n v="8366"/>
    <s v="INODORO CONECTADO A ALCANTARILLADO"/>
    <s v="MADERA BURDA, TABLA, TABLÓN"/>
    <s v="TEJA DE BARRO, ZINC, ETERNIT (ASBESTO)"/>
    <s v="CEMENTO, GRAVILLA"/>
    <s v="SI"/>
    <s v="SI"/>
    <s v="SI"/>
    <s v="SI"/>
    <s v="SI"/>
    <s v="NO"/>
    <s v="SI"/>
    <s v="SI"/>
    <s v="NO"/>
    <s v="NO"/>
    <s v="NO"/>
    <s v="NO"/>
    <s v="SI"/>
    <s v="NO"/>
    <s v="NO"/>
    <s v="NO"/>
    <s v="NO"/>
    <s v="SI"/>
    <s v="TAZA CAMPESINA"/>
    <s v="NO CUENTA CON LAVAPLATOS, LAVAMANOS, LAVADERO. TAZA CAMPESINA"/>
    <m/>
    <m/>
    <m/>
    <m/>
    <s v="NORMAL - BUENA"/>
    <s v="TIENE AGUA LAS 24 HORAS"/>
    <s v="SI"/>
    <s v="SI"/>
    <s v="SI"/>
    <s v="PVC"/>
    <s v="NO"/>
    <s v="NO"/>
    <s v="NO"/>
    <s v="NO"/>
    <s v="SI"/>
    <s v="OBRA NEGRA"/>
    <s v="OASIS PEATONAL554100000"/>
    <s v="OK"/>
    <s v="SI"/>
    <n v="1"/>
    <s v=""/>
    <n v="3"/>
    <n v="4"/>
    <n v="5"/>
    <n v="6"/>
    <n v="7"/>
    <s v=""/>
    <n v="9"/>
    <s v=""/>
    <s v=""/>
    <n v="4"/>
    <n v="4454492.9616899993"/>
    <n v="4454492.9616899993"/>
    <s v=""/>
    <s v=""/>
    <n v="0"/>
    <n v="20"/>
    <n v="487557.07988400001"/>
    <s v="SI"/>
    <n v="487557.07988400001"/>
    <x v="16"/>
    <x v="1"/>
  </r>
  <r>
    <d v="2017-08-26T00:00:00"/>
    <s v="ANTIOQUIA"/>
    <s v="Puerto Berrío"/>
    <n v="579"/>
    <n v="1039702581"/>
    <n v="3117047099"/>
    <n v="372"/>
    <x v="2"/>
    <s v="PEATONAL"/>
    <m/>
    <m/>
    <m/>
    <m/>
    <m/>
    <m/>
    <m/>
    <m/>
    <n v="583160000"/>
    <m/>
    <m/>
    <n v="3226343119"/>
    <s v="ZAPATA"/>
    <m/>
    <s v="MAGNOLIA"/>
    <s v="AMPARO"/>
    <s v="Cédula"/>
    <n v="43651262"/>
    <s v="F"/>
    <n v="49"/>
    <s v="NO"/>
    <m/>
    <m/>
    <m/>
    <m/>
    <m/>
    <m/>
    <s v="NO"/>
    <m/>
    <s v="NO"/>
    <n v="3"/>
    <n v="2"/>
    <n v="0"/>
    <s v="EN ARRIENDO O SUBARRIENDO"/>
    <m/>
    <m/>
    <m/>
    <s v="DE PALABRA"/>
    <m/>
    <n v="6"/>
    <n v="100000"/>
    <s v="SI"/>
    <n v="12709"/>
    <s v="SI"/>
    <n v="8945"/>
    <s v="SI"/>
    <n v="8110"/>
    <s v="INODORO CONECTADO A ALCANTARILLADO"/>
    <s v="MADERA PULIDA"/>
    <s v="TEJA DE BARRO, ZINC, ETERNIT (ASBESTO)"/>
    <s v="CEMENTO, GRAVILLA"/>
    <s v="SI"/>
    <s v="SI"/>
    <s v="SI"/>
    <s v="SI"/>
    <s v="SI"/>
    <s v="SI"/>
    <s v="SI"/>
    <s v="SI"/>
    <s v="NO"/>
    <s v="SI"/>
    <s v="NO"/>
    <s v="SI"/>
    <s v="SI"/>
    <s v="SI"/>
    <s v="SI"/>
    <s v="NO"/>
    <s v="SI"/>
    <s v="SI"/>
    <s v="INODORO SIN TANQUE"/>
    <s v="EL INODORO ES DE PIEDRA PROVICIONAL"/>
    <m/>
    <m/>
    <m/>
    <m/>
    <s v="NORMAL - BUENA"/>
    <s v="TIENE AGUA LAS 24 HORAS"/>
    <s v="SI"/>
    <s v="NO"/>
    <s v="NO"/>
    <s v="PVC"/>
    <s v="NO"/>
    <s v="SI"/>
    <s v="NO"/>
    <s v="SI"/>
    <s v="SI"/>
    <s v="OBRA GRIS"/>
    <s v="NUEVO MILENIOPEATONAL583160000"/>
    <s v="OK"/>
    <s v="SI"/>
    <n v="1"/>
    <s v=""/>
    <n v="3"/>
    <s v=""/>
    <s v=""/>
    <n v="6"/>
    <s v=""/>
    <s v=""/>
    <n v="9"/>
    <s v=""/>
    <s v=""/>
    <n v="2"/>
    <n v="2904857.0103779999"/>
    <n v="2904857.0103779999"/>
    <s v=""/>
    <s v=""/>
    <n v="0"/>
    <s v=""/>
    <n v="0"/>
    <s v="NO"/>
    <n v="0"/>
    <x v="27"/>
    <x v="1"/>
  </r>
  <r>
    <d v="2017-08-26T00:00:00"/>
    <s v="ANTIOQUIA"/>
    <s v="Puerto Berrío"/>
    <n v="579"/>
    <n v="43653838"/>
    <n v="3148378856"/>
    <n v="373"/>
    <x v="0"/>
    <s v="PEATONAL"/>
    <m/>
    <m/>
    <m/>
    <m/>
    <m/>
    <m/>
    <m/>
    <m/>
    <n v="588070000"/>
    <m/>
    <m/>
    <n v="3117759718"/>
    <s v="ALVAREZ "/>
    <s v="OCHOA"/>
    <s v="CLARA "/>
    <s v="EUGENIA"/>
    <s v="Cédula"/>
    <n v="43651582"/>
    <s v="F"/>
    <n v="43"/>
    <s v="NO"/>
    <s v="ARANGO"/>
    <s v="CAÑAVERAL"/>
    <s v="LUIS"/>
    <s v="ESTEVEN"/>
    <s v="Cédula"/>
    <n v="71194008"/>
    <s v="NO"/>
    <m/>
    <s v="NO"/>
    <n v="3"/>
    <n v="1"/>
    <n v="0"/>
    <s v="PROPIA, TOTALMENTE PAGADA"/>
    <m/>
    <s v="OTRO"/>
    <m/>
    <m/>
    <m/>
    <m/>
    <m/>
    <s v="SI"/>
    <n v="8604"/>
    <s v="SI"/>
    <n v="5755"/>
    <s v="SI"/>
    <n v="8366"/>
    <s v="INODORO CONECTADO A ALCANTARILLADO"/>
    <s v="MADERA BURDA, TABLA, TABLÓN"/>
    <s v="TEJA DE BARRO, ZINC, ETERNIT (ASBESTO)"/>
    <s v="CEMENTO, GRAVILLA"/>
    <s v="SI"/>
    <s v="NO"/>
    <s v="SI"/>
    <s v="SI"/>
    <s v="SI"/>
    <s v="NO"/>
    <s v="SI"/>
    <s v="SI"/>
    <s v="NO"/>
    <s v="SI"/>
    <s v="NO"/>
    <s v="SI"/>
    <s v="SI"/>
    <s v="NO"/>
    <s v="SI"/>
    <s v="NO"/>
    <s v="SI"/>
    <s v="SI"/>
    <s v="INODORO SIN TANQUE"/>
    <s v="INODORO SOLO CUENTA CON TAZA"/>
    <m/>
    <m/>
    <m/>
    <m/>
    <s v="NORMAL - BUENA"/>
    <s v="TIENE AGUA LAS 24 HORAS"/>
    <s v="SI"/>
    <s v="NO"/>
    <s v="NO"/>
    <s v="PVC"/>
    <s v="NO"/>
    <s v="SI"/>
    <s v="NO"/>
    <s v="SI"/>
    <s v="SI"/>
    <s v="OBRA GRIS"/>
    <s v="OASIS PEATONAL588070000"/>
    <s v="OK"/>
    <s v="SI"/>
    <n v="1"/>
    <s v=""/>
    <n v="3"/>
    <s v=""/>
    <s v=""/>
    <n v="6"/>
    <s v=""/>
    <s v=""/>
    <n v="9"/>
    <s v=""/>
    <s v=""/>
    <n v="2"/>
    <n v="2904857.0103779999"/>
    <n v="2904857.0103779999"/>
    <s v=""/>
    <s v=""/>
    <n v="0"/>
    <n v="20"/>
    <n v="487557.07988400001"/>
    <s v="SI"/>
    <n v="487557.07988400001"/>
    <x v="35"/>
    <x v="1"/>
  </r>
  <r>
    <d v="2017-08-26T00:00:00"/>
    <s v="ANTIOQUIA"/>
    <s v="Puerto Berrío"/>
    <n v="579"/>
    <n v="43653838"/>
    <n v="3148378856"/>
    <n v="374"/>
    <x v="0"/>
    <s v="PEATONAL"/>
    <m/>
    <m/>
    <m/>
    <m/>
    <m/>
    <m/>
    <m/>
    <m/>
    <n v="554930000"/>
    <m/>
    <m/>
    <n v="3185800558"/>
    <s v="ALCARAZ "/>
    <s v="BENITEZ"/>
    <s v="MARIO"/>
    <s v="DE JESUS"/>
    <s v="Cédula"/>
    <n v="71193193"/>
    <s v="M"/>
    <n v="36"/>
    <s v="SI"/>
    <m/>
    <m/>
    <m/>
    <m/>
    <m/>
    <m/>
    <s v="NO"/>
    <m/>
    <s v="NO"/>
    <n v="6"/>
    <n v="1"/>
    <n v="1"/>
    <s v="PROPIA, TOTALMENTE PAGADA"/>
    <m/>
    <s v="NO TIENE"/>
    <m/>
    <m/>
    <m/>
    <m/>
    <m/>
    <s v="SI"/>
    <n v="10105"/>
    <s v="SI"/>
    <n v="6912"/>
    <s v="SI"/>
    <n v="8366"/>
    <s v="INODORO CONECTADO A ALCANTARILLADO"/>
    <s v="MADERA BURDA, TABLA, TABLÓN"/>
    <s v="TEJA DE BARRO, ZINC, ETERNIT (ASBESTO)"/>
    <s v="TIERRA, ARENA"/>
    <s v="NO"/>
    <s v="NO"/>
    <s v="SI"/>
    <s v="SI"/>
    <s v="SI"/>
    <s v="SI"/>
    <s v="SI"/>
    <s v="SI"/>
    <s v="NO"/>
    <s v="NO"/>
    <s v="NO"/>
    <s v="NO"/>
    <s v="NO"/>
    <s v="NO"/>
    <s v="NO"/>
    <s v="NO"/>
    <s v="NO"/>
    <s v="NO"/>
    <s v="NO TIENE  "/>
    <s v="CONTADOR DESTRUIDO, NO CUENTA CON NINGUN SERVICIO SANITARIO"/>
    <m/>
    <m/>
    <m/>
    <m/>
    <s v="NORMAL - BUENA"/>
    <s v="TIENE AGUA LAS 24 HORAS"/>
    <s v="SI"/>
    <s v="NO"/>
    <s v="NO"/>
    <s v="PVC"/>
    <s v="NO APLICA"/>
    <s v="NO APLICA"/>
    <s v="NO APLICA"/>
    <s v="NO APLICA"/>
    <s v="NO APLICA"/>
    <s v="NO TIENE - NO APLICA"/>
    <s v="OASIS PEATONAL554930000"/>
    <s v="OK"/>
    <s v="SI"/>
    <n v="1"/>
    <n v="2"/>
    <n v="3"/>
    <n v="4"/>
    <n v="5"/>
    <n v="6"/>
    <n v="7"/>
    <n v="8"/>
    <s v=""/>
    <s v=""/>
    <s v=""/>
    <n v="5"/>
    <n v="7131225.9143519998"/>
    <n v="6099266.2918499997"/>
    <s v=""/>
    <s v=""/>
    <n v="0"/>
    <s v=""/>
    <n v="0"/>
    <s v="NO"/>
    <n v="0"/>
    <x v="11"/>
    <x v="1"/>
  </r>
  <r>
    <d v="2017-08-26T00:00:00"/>
    <s v="ANTIOQUIA"/>
    <s v="Puerto Berrío"/>
    <n v="579"/>
    <n v="43653838"/>
    <n v="3148378856"/>
    <n v="375"/>
    <x v="0"/>
    <s v="PEATONAL"/>
    <m/>
    <m/>
    <m/>
    <m/>
    <m/>
    <m/>
    <m/>
    <m/>
    <n v="589500000"/>
    <m/>
    <m/>
    <n v="3136921493"/>
    <s v="AGUDELO"/>
    <s v="ORREGO"/>
    <s v="CLARA "/>
    <s v="INES"/>
    <s v="Cédula"/>
    <n v="39326997"/>
    <s v="F"/>
    <n v="45"/>
    <s v="NO"/>
    <s v="BUITRAGO"/>
    <s v="ZAPATA"/>
    <s v="DAIRON "/>
    <s v="DE JESUS"/>
    <s v="Cédula"/>
    <n v="71185861"/>
    <s v="SI"/>
    <m/>
    <s v="NO"/>
    <n v="4"/>
    <n v="2"/>
    <n v="0"/>
    <s v="PROPIA, TOTALMENTE PAGADA"/>
    <m/>
    <s v="CERTIFICADO DE COMPRAVENTA"/>
    <m/>
    <m/>
    <m/>
    <m/>
    <m/>
    <s v="SI"/>
    <n v="17047"/>
    <s v="SI"/>
    <n v="12117"/>
    <s v="SI"/>
    <n v="9561"/>
    <s v="INODORO CONECTADO A ALCANTARILLADO"/>
    <s v="MADERA BURDA, TABLA, TABLÓN"/>
    <s v="TEJA DE BARRO, ZINC, ETERNIT (ASBESTO)"/>
    <s v="CEMENTO, GRAVILLA"/>
    <s v="SI"/>
    <s v="SI"/>
    <s v="SI"/>
    <s v="SI"/>
    <s v="SI"/>
    <s v="NO"/>
    <s v="SI"/>
    <s v="SI"/>
    <s v="SI"/>
    <s v="SI"/>
    <s v="NO"/>
    <s v="SI"/>
    <s v="SI"/>
    <s v="SI"/>
    <s v="SI"/>
    <s v="NO"/>
    <s v="SI"/>
    <s v="SI"/>
    <s v="INODORO CON TANQUE"/>
    <s v="LAVADERO ESTA DETERIORADO, BAÑO SIN PUERTA"/>
    <m/>
    <m/>
    <m/>
    <m/>
    <s v="NORMAL - BUENA"/>
    <s v="TIENE AGUA LAS 24 HORAS"/>
    <s v="SI"/>
    <s v="NO"/>
    <s v="NO"/>
    <s v="PVC"/>
    <s v="SI"/>
    <s v="SI"/>
    <s v="NO"/>
    <s v="SI"/>
    <s v="SI"/>
    <s v="OBRA BLANCA"/>
    <s v="OASIS PEATONAL589500000"/>
    <s v="OK"/>
    <s v="SI"/>
    <n v="1"/>
    <s v=""/>
    <s v=""/>
    <s v=""/>
    <s v=""/>
    <n v="6"/>
    <s v=""/>
    <s v=""/>
    <s v=""/>
    <s v=""/>
    <s v=""/>
    <n v="1"/>
    <n v="519253.91348400002"/>
    <n v="519253.91348400002"/>
    <s v=""/>
    <s v=""/>
    <n v="0"/>
    <n v="20"/>
    <n v="487557.07988400001"/>
    <s v="SI"/>
    <n v="487557.07988400001"/>
    <x v="31"/>
    <x v="1"/>
  </r>
  <r>
    <d v="2017-08-26T00:00:00"/>
    <s v="ANTIOQUIA"/>
    <s v="Puerto Berrío"/>
    <n v="579"/>
    <n v="43653838"/>
    <n v="3148378856"/>
    <n v="376"/>
    <x v="0"/>
    <s v="PEATONAL"/>
    <m/>
    <m/>
    <m/>
    <m/>
    <m/>
    <m/>
    <m/>
    <m/>
    <n v="587950000"/>
    <m/>
    <m/>
    <n v="3145032806"/>
    <s v="GARAI"/>
    <s v="RUA"/>
    <s v="LIRIS"/>
    <s v="DEL CARMEN"/>
    <s v="Cédula"/>
    <n v="1039678751"/>
    <s v="F"/>
    <n v="29"/>
    <s v="NO"/>
    <s v="CARDONA "/>
    <s v="CARDONA"/>
    <s v="ARLEY"/>
    <s v="MAURICIO"/>
    <s v="Cédula"/>
    <n v="71191598"/>
    <s v="NO"/>
    <m/>
    <s v="SI"/>
    <n v="5"/>
    <n v="2"/>
    <n v="0"/>
    <s v="PROPIA, TOTALMENTE PAGADA"/>
    <m/>
    <s v="OTRO"/>
    <m/>
    <m/>
    <m/>
    <m/>
    <m/>
    <s v="SI"/>
    <n v="17609"/>
    <s v="SI"/>
    <n v="12695"/>
    <s v="SI"/>
    <n v="8366"/>
    <s v="INODORO CONECTADO A ALCANTARILLADO"/>
    <s v="MADERA BURDA, TABLA, TABLÓN"/>
    <s v="TEJA DE BARRO, ZINC, ETERNIT (ASBESTO)"/>
    <s v="CEMENTO, GRAVILLA"/>
    <s v="SI"/>
    <s v="NO"/>
    <s v="SI"/>
    <s v="SI"/>
    <s v="SI"/>
    <s v="NO"/>
    <s v="SI"/>
    <s v="SI"/>
    <s v="SI"/>
    <s v="NO"/>
    <s v="NO"/>
    <s v="SI"/>
    <s v="SI"/>
    <s v="SI"/>
    <s v="NO"/>
    <s v="NO"/>
    <s v="SI"/>
    <s v="SI"/>
    <s v="INODORO CON TANQUE"/>
    <s v="INODORO CON TANQUE AVERIADO, NO CUENTA CON LAVAMANOS-LAVAPLATOS"/>
    <m/>
    <m/>
    <m/>
    <m/>
    <s v="NORMAL - BUENA"/>
    <s v="TIENE AGUA LAS 24 HORAS"/>
    <s v="SI"/>
    <s v="NO"/>
    <s v="NO"/>
    <s v="PVC"/>
    <s v="SI"/>
    <s v="NO APLICA"/>
    <s v="NO APLICA"/>
    <s v="SI"/>
    <s v="SI"/>
    <s v="OBRA GRIS"/>
    <s v="OASIS PEATONAL587950000"/>
    <s v="OK"/>
    <s v="SI"/>
    <n v="1"/>
    <s v=""/>
    <s v=""/>
    <n v="4"/>
    <s v=""/>
    <n v="6"/>
    <s v=""/>
    <s v=""/>
    <n v="9"/>
    <s v=""/>
    <s v=""/>
    <n v="2"/>
    <n v="3154717.032714"/>
    <n v="3154717.032714"/>
    <s v=""/>
    <s v=""/>
    <n v="0"/>
    <n v="20"/>
    <n v="487557.07988400001"/>
    <s v="SI"/>
    <n v="487557.07988400001"/>
    <x v="34"/>
    <x v="1"/>
  </r>
  <r>
    <d v="2017-08-26T00:00:00"/>
    <s v="ANTIOQUIA"/>
    <s v="Puerto Berrío"/>
    <n v="579"/>
    <n v="43653838"/>
    <n v="3148378856"/>
    <n v="377"/>
    <x v="0"/>
    <s v="PEATONAL"/>
    <m/>
    <m/>
    <m/>
    <m/>
    <m/>
    <m/>
    <m/>
    <m/>
    <n v="587880000"/>
    <m/>
    <m/>
    <n v="3196161381"/>
    <s v="HENAO"/>
    <s v="CARDONA"/>
    <s v="CARLOS"/>
    <s v="ARTURO"/>
    <s v="Cédula"/>
    <n v="3451581"/>
    <s v="M"/>
    <n v="73"/>
    <s v="NO"/>
    <s v="OSPINA"/>
    <m/>
    <s v="BLANCA"/>
    <s v="NURY"/>
    <s v="Cédula"/>
    <n v="43649868"/>
    <s v="NO"/>
    <m/>
    <s v="NO"/>
    <n v="2"/>
    <n v="0"/>
    <n v="0"/>
    <s v="PROPIA, TOTALMENTE PAGADA"/>
    <m/>
    <s v="CERTIFICADO DE COMPRAVENTA"/>
    <m/>
    <m/>
    <m/>
    <m/>
    <m/>
    <s v="SI"/>
    <n v="8200"/>
    <s v="SI"/>
    <n v="5450"/>
    <s v="SI"/>
    <n v="8400"/>
    <s v="NO TIENE"/>
    <s v="MADERA BURDA, TABLA, TABLÓN"/>
    <s v="TEJA DE BARRO, ZINC, ETERNIT (ASBESTO)"/>
    <s v="TIERRA, ARENA"/>
    <s v="NO"/>
    <s v="SI"/>
    <s v="SI"/>
    <s v="SI"/>
    <s v="SI"/>
    <s v="NO"/>
    <s v="SI"/>
    <s v="SI"/>
    <s v="NO"/>
    <s v="NO"/>
    <s v="NO"/>
    <s v="NO"/>
    <s v="NO"/>
    <s v="NO"/>
    <s v="NO"/>
    <s v="NO"/>
    <s v="NO"/>
    <s v="NO"/>
    <s v="NO TIENE  "/>
    <s v="NO CUENTA CON LOS SERVICIOS SANITARIOS PARA SUS NECESIDADES EN EL HOGAR"/>
    <m/>
    <m/>
    <m/>
    <m/>
    <s v="NORMAL - BUENA"/>
    <s v="TIENE AGUA LAS 24 HORAS"/>
    <s v="SI"/>
    <s v="NO"/>
    <s v="NO"/>
    <s v="PVC"/>
    <s v="NO"/>
    <s v="NO"/>
    <s v="NO"/>
    <s v="NO"/>
    <s v="NO"/>
    <s v="NO TIENE - NO APLICA"/>
    <s v="OASIS PEATONAL587880000"/>
    <s v="OK"/>
    <s v="SI"/>
    <n v="1"/>
    <n v="2"/>
    <n v="3"/>
    <n v="4"/>
    <n v="5"/>
    <n v="6"/>
    <n v="7"/>
    <n v="8"/>
    <s v=""/>
    <s v=""/>
    <s v=""/>
    <n v="5"/>
    <n v="7131225.9143519998"/>
    <n v="6099266.2918499997"/>
    <s v=""/>
    <s v=""/>
    <n v="0"/>
    <n v="20"/>
    <n v="487557.07988400001"/>
    <s v="SI"/>
    <n v="487557.07988400001"/>
    <x v="23"/>
    <x v="1"/>
  </r>
  <r>
    <d v="2017-08-26T00:00:00"/>
    <s v="ANTIOQUIA"/>
    <s v="Puerto Berrío"/>
    <n v="579"/>
    <n v="43653838"/>
    <n v="3148378856"/>
    <n v="378"/>
    <x v="0"/>
    <s v="PEATONAL"/>
    <m/>
    <m/>
    <m/>
    <m/>
    <m/>
    <m/>
    <m/>
    <m/>
    <n v="554700000"/>
    <m/>
    <m/>
    <n v="3148350702"/>
    <s v="RENAL"/>
    <s v="AGUIRRE"/>
    <s v="EDER"/>
    <s v="ANDRES"/>
    <s v="Cédula"/>
    <n v="71194284"/>
    <s v="M"/>
    <n v="33"/>
    <s v="NO"/>
    <s v="ZAPATA"/>
    <s v="ALVAREZ"/>
    <s v="NATALY"/>
    <m/>
    <s v="Cédula"/>
    <n v="43658030"/>
    <s v="SI"/>
    <n v="28889"/>
    <s v="NO"/>
    <n v="6"/>
    <n v="4"/>
    <n v="1"/>
    <s v="PROPIA, LA ESTÁN PAGANDO"/>
    <m/>
    <s v="OTRO"/>
    <m/>
    <m/>
    <m/>
    <m/>
    <m/>
    <s v="SI"/>
    <n v="10912"/>
    <s v="SI"/>
    <n v="7529"/>
    <s v="SI"/>
    <n v="8408"/>
    <s v="INODORO CONECTADO A ALCANTARILLADO"/>
    <s v="MADERA BURDA, TABLA, TABLÓN"/>
    <s v="TEJA DE BARRO, ZINC, ETERNIT (ASBESTO)"/>
    <s v="CEMENTO, GRAVILLA"/>
    <s v="NO"/>
    <s v="SI"/>
    <s v="SI"/>
    <s v="SI"/>
    <s v="SI"/>
    <s v="SI"/>
    <s v="SI"/>
    <s v="SI"/>
    <s v="NO"/>
    <s v="NO"/>
    <s v="NO"/>
    <s v="NO"/>
    <s v="SI"/>
    <s v="NO"/>
    <s v="NO"/>
    <s v="NO"/>
    <s v="NO"/>
    <s v="SI"/>
    <s v="NO TIENE  "/>
    <s v="EL INODORO SOLO CUENTA CON UNA TAZA Y NO TIENE LAVAMANOS"/>
    <m/>
    <m/>
    <m/>
    <m/>
    <s v="NORMAL - BUENA"/>
    <s v="TIENE AGUA LAS 24 HORAS"/>
    <s v="SI"/>
    <s v="NO"/>
    <s v="NO"/>
    <s v="PVC"/>
    <s v="NO APLICA"/>
    <s v="NO APLICA"/>
    <s v="NO APLICA"/>
    <s v="NO APLICA"/>
    <s v="SI"/>
    <s v="OTROS"/>
    <s v="OASIS PEATONAL554700000"/>
    <s v="OK"/>
    <s v="SI"/>
    <n v="1"/>
    <s v=""/>
    <n v="3"/>
    <n v="4"/>
    <n v="5"/>
    <n v="6"/>
    <n v="7"/>
    <n v="8"/>
    <s v=""/>
    <s v=""/>
    <s v=""/>
    <n v="4"/>
    <n v="6936878.4473879999"/>
    <n v="6099266.2918499997"/>
    <s v=""/>
    <s v=""/>
    <n v="0"/>
    <s v=""/>
    <n v="0"/>
    <s v="NO"/>
    <n v="0"/>
    <x v="11"/>
    <x v="1"/>
  </r>
  <r>
    <d v="2017-08-26T00:00:00"/>
    <s v="ANTIOQUIA"/>
    <s v="Puerto Berrío"/>
    <n v="579"/>
    <n v="43653838"/>
    <n v="3148378856"/>
    <n v="379"/>
    <x v="0"/>
    <s v="PEATONAL"/>
    <m/>
    <m/>
    <m/>
    <m/>
    <m/>
    <m/>
    <m/>
    <m/>
    <n v="588600000"/>
    <m/>
    <m/>
    <m/>
    <s v="SANCHEZ "/>
    <s v="SANCHEZ"/>
    <s v="DORIS"/>
    <m/>
    <s v="Cédula"/>
    <n v="32017953"/>
    <s v="F"/>
    <n v="58"/>
    <s v="NO"/>
    <s v="ZAPATA"/>
    <m/>
    <s v="GUILLERMO "/>
    <s v="ALBERTO"/>
    <s v="Cédula"/>
    <n v="15360267"/>
    <s v="NO"/>
    <m/>
    <s v="NO"/>
    <n v="4"/>
    <n v="2"/>
    <n v="1"/>
    <s v="OTRA FORMA"/>
    <m/>
    <m/>
    <m/>
    <m/>
    <m/>
    <m/>
    <m/>
    <s v="SI"/>
    <m/>
    <s v="SI"/>
    <m/>
    <s v="SI"/>
    <m/>
    <s v="INODORO CONECTADO A ALCANTARILLADO"/>
    <s v="BLOQUE, LADRILLO, PIEDRA"/>
    <s v="TEJA DE BARRO, ZINC, ETERNIT (ASBESTO)"/>
    <s v="CEMENTO, GRAVILLA"/>
    <s v="SI"/>
    <s v="SI"/>
    <s v="SI"/>
    <s v="SI"/>
    <s v="SI"/>
    <s v="NO"/>
    <s v="SI"/>
    <s v="SI"/>
    <s v="SI"/>
    <s v="SI"/>
    <s v="SI"/>
    <s v="SI"/>
    <s v="SI"/>
    <s v="SI"/>
    <s v="SI"/>
    <s v="SI"/>
    <s v="SI"/>
    <s v="SI"/>
    <s v="INODORO CON TANQUE"/>
    <s v="LOS VALORES DE LA FACTURA DEL SERVICIO NO FUE ENCONTRADA POR EL USUARIO, BAÑO NO CUENTA CON PUERTA Y NO TIENE CELULAR"/>
    <m/>
    <m/>
    <m/>
    <m/>
    <s v="NORMAL - BUENA"/>
    <s v="TIENE AGUA LAS 24 HORAS"/>
    <s v="SI"/>
    <s v="NO"/>
    <s v="NO"/>
    <s v="PVC"/>
    <s v="SI"/>
    <s v="SI"/>
    <s v="SI"/>
    <s v="SI"/>
    <s v="SI"/>
    <s v="OBRA BLANCA"/>
    <s v="OASIS PEATONAL588600000"/>
    <s v="OK"/>
    <s v="SI"/>
    <s v=""/>
    <s v=""/>
    <s v=""/>
    <s v=""/>
    <s v=""/>
    <s v=" "/>
    <s v=""/>
    <s v=""/>
    <s v=""/>
    <s v=""/>
    <s v=""/>
    <n v="0"/>
    <n v="0"/>
    <n v="0"/>
    <s v=""/>
    <s v=""/>
    <s v=""/>
    <s v=""/>
    <n v="0"/>
    <s v="NO"/>
    <n v="0"/>
    <x v="0"/>
    <x v="0"/>
  </r>
  <r>
    <d v="2017-08-26T00:00:00"/>
    <s v="ANTIOQUIA"/>
    <s v="Puerto Berrío"/>
    <n v="579"/>
    <n v="43653838"/>
    <n v="3208778716"/>
    <n v="380"/>
    <x v="0"/>
    <s v="PEATONAL"/>
    <m/>
    <m/>
    <m/>
    <m/>
    <m/>
    <m/>
    <m/>
    <m/>
    <n v="583600000"/>
    <m/>
    <m/>
    <n v="3208778716"/>
    <s v="APUESTA"/>
    <s v="ZAPATA"/>
    <s v="MARIA"/>
    <s v="ROSALINA"/>
    <s v="Cédula"/>
    <n v="21929894"/>
    <s v="F"/>
    <n v="66"/>
    <s v="SI"/>
    <m/>
    <m/>
    <m/>
    <m/>
    <m/>
    <m/>
    <s v="NO"/>
    <m/>
    <s v="SI"/>
    <n v="3"/>
    <n v="1"/>
    <n v="0"/>
    <s v="PROPIA, TOTALMENTE PAGADA"/>
    <m/>
    <s v="NO TIENE"/>
    <m/>
    <m/>
    <m/>
    <m/>
    <m/>
    <s v="SI"/>
    <n v="46449"/>
    <s v="SI"/>
    <n v="22484"/>
    <s v="SI"/>
    <n v="50390"/>
    <s v="INODORO CONECTADO A ALCANTARILLADO"/>
    <s v="MADERA BURDA, TABLA, TABLÓN"/>
    <s v="TEJA DE BARRO, ZINC, ETERNIT (ASBESTO)"/>
    <s v="TIERRA, ARENA"/>
    <s v="NO"/>
    <s v="SI"/>
    <s v="SI"/>
    <s v="SI"/>
    <s v="SI"/>
    <s v="SI"/>
    <s v="SI"/>
    <s v="SI"/>
    <s v="NO"/>
    <s v="NO"/>
    <s v="NO"/>
    <s v="NO"/>
    <s v="NO"/>
    <s v="NO"/>
    <s v="NO"/>
    <s v="NO"/>
    <s v="NO"/>
    <s v="NO"/>
    <s v="NO TIENE  "/>
    <s v="EL SERVICIO DE ACUEDUCTO ESTA SUSPENDIDO, SE BENEFICIAN DE UN FAMILIAR, NO CUENTA CON NINGUNO DE LOS SERVICIOS SANITARIOS"/>
    <s v="OTRA"/>
    <m/>
    <m/>
    <m/>
    <s v="NORMAL - BUENA"/>
    <s v="TIENE AGUA LAS 24 HORAS"/>
    <s v="SI"/>
    <s v="NO"/>
    <s v="NO"/>
    <s v="PVC"/>
    <s v="NO APLICA"/>
    <s v="NO APLICA"/>
    <s v="NO APLICA"/>
    <s v="NO APLICA"/>
    <s v="NO APLICA"/>
    <s v="OTROS"/>
    <s v="OASIS PEATONAL583600000"/>
    <s v="OK"/>
    <s v="SI"/>
    <n v="1"/>
    <n v="2"/>
    <n v="3"/>
    <n v="4"/>
    <n v="5"/>
    <n v="6"/>
    <n v="7"/>
    <n v="8"/>
    <s v=""/>
    <s v=""/>
    <s v=""/>
    <n v="5"/>
    <n v="7131225.9143519998"/>
    <n v="6099266.2918499997"/>
    <s v=""/>
    <s v=""/>
    <n v="0"/>
    <s v=""/>
    <n v="0"/>
    <s v="NO"/>
    <n v="0"/>
    <x v="11"/>
    <x v="1"/>
  </r>
  <r>
    <d v="2017-08-26T00:00:00"/>
    <s v="ANTIOQUIA"/>
    <s v="Puerto Berrío"/>
    <n v="579"/>
    <n v="43653838"/>
    <n v="3148378856"/>
    <n v="381"/>
    <x v="0"/>
    <s v="PEATONAL"/>
    <m/>
    <m/>
    <m/>
    <m/>
    <m/>
    <m/>
    <m/>
    <m/>
    <n v="589600000"/>
    <m/>
    <m/>
    <n v="3164868356"/>
    <s v="OSPINA"/>
    <s v="CASTRO"/>
    <s v="ANA"/>
    <s v="IRENE"/>
    <s v="Cédula"/>
    <n v="21944626"/>
    <s v="F"/>
    <n v="56"/>
    <s v="SI"/>
    <m/>
    <m/>
    <m/>
    <m/>
    <m/>
    <m/>
    <s v="NO"/>
    <m/>
    <s v="SI"/>
    <n v="1"/>
    <n v="0"/>
    <n v="0"/>
    <s v="PROPIA, TOTALMENTE PAGADA"/>
    <m/>
    <s v="CERTIFICADO DE COMPRAVENTA"/>
    <m/>
    <m/>
    <m/>
    <m/>
    <m/>
    <s v="SI"/>
    <n v="8604"/>
    <s v="SI"/>
    <n v="5755"/>
    <s v="SI"/>
    <n v="8366"/>
    <s v="INODORO CONECTADO A ALCANTARILLADO"/>
    <s v="BLOQUE, LADRILLO, PIEDRA"/>
    <s v="TEJA DE BARRO, ZINC, ETERNIT (ASBESTO)"/>
    <s v="BALDOSA, VINILO, TABLETA O LADRILLO"/>
    <s v="SI"/>
    <s v="SI"/>
    <s v="SI"/>
    <s v="SI"/>
    <s v="SI"/>
    <s v="NO"/>
    <s v="SI"/>
    <s v="SI"/>
    <s v="SI"/>
    <s v="SI"/>
    <s v="NO"/>
    <s v="SI"/>
    <s v="SI"/>
    <s v="SI"/>
    <s v="SI"/>
    <s v="NO"/>
    <s v="SI"/>
    <s v="SI"/>
    <s v="INODORO CON TANQUE"/>
    <s v="LAVADERO AVERIADO, INODORO SI FUNCIONA PERO TIENE DESCONECTADO DEL ACUEDUCTO"/>
    <m/>
    <m/>
    <m/>
    <m/>
    <s v="NORMAL - BUENA"/>
    <s v="TIENE AGUA LAS 24 HORAS"/>
    <s v="SI"/>
    <s v="NO"/>
    <s v="NO"/>
    <s v="PVC"/>
    <s v="SI"/>
    <s v="SI"/>
    <s v="NO APLICA"/>
    <s v="SI"/>
    <s v="SI"/>
    <s v="OBRA BLANCA"/>
    <s v="OASIS PEATONAL589600000"/>
    <s v="OK"/>
    <s v="SI"/>
    <n v="1"/>
    <s v=""/>
    <s v=""/>
    <s v=""/>
    <s v=""/>
    <n v="6"/>
    <s v=""/>
    <s v=""/>
    <s v=""/>
    <s v=""/>
    <s v=""/>
    <n v="1"/>
    <n v="519253.91348400002"/>
    <n v="519253.91348400002"/>
    <s v=""/>
    <s v=""/>
    <n v="0"/>
    <n v="20"/>
    <n v="487557.07988400001"/>
    <s v="SI"/>
    <n v="487557.07988400001"/>
    <x v="31"/>
    <x v="1"/>
  </r>
  <r>
    <d v="2017-08-26T00:00:00"/>
    <s v="ANTIOQUIA"/>
    <s v="Puerto Berrío"/>
    <n v="579"/>
    <n v="43653838"/>
    <n v="3148378856"/>
    <n v="382"/>
    <x v="0"/>
    <s v="PEATONAL"/>
    <m/>
    <m/>
    <m/>
    <m/>
    <m/>
    <m/>
    <m/>
    <m/>
    <n v="588800000"/>
    <m/>
    <m/>
    <n v="3206862782"/>
    <s v="GOMEZ"/>
    <s v="QUICENO"/>
    <s v="LUZ"/>
    <s v="PATRICIA"/>
    <s v="Cédula"/>
    <n v="43652115"/>
    <s v="F"/>
    <n v="44"/>
    <s v="SI"/>
    <m/>
    <m/>
    <m/>
    <m/>
    <m/>
    <m/>
    <s v="SI"/>
    <m/>
    <s v="NO"/>
    <n v="5"/>
    <n v="1"/>
    <n v="0"/>
    <s v="PROPIA, TOTALMENTE PAGADA"/>
    <m/>
    <s v="OTRO"/>
    <m/>
    <m/>
    <m/>
    <m/>
    <m/>
    <s v="SI"/>
    <n v="8647"/>
    <s v="SI"/>
    <n v="5784"/>
    <s v="SI"/>
    <n v="8408"/>
    <s v="INODORO CONECTADO A ALCANTARILLADO"/>
    <s v="BLOQUE, LADRILLO, PIEDRA"/>
    <s v="TEJA DE BARRO, ZINC, ETERNIT (ASBESTO)"/>
    <s v="CEMENTO, GRAVILLA"/>
    <s v="SI"/>
    <s v="SI"/>
    <s v="SI"/>
    <s v="SI"/>
    <s v="SI"/>
    <s v="SI"/>
    <s v="SI"/>
    <s v="SI"/>
    <s v="SI"/>
    <s v="SI"/>
    <s v="SI"/>
    <s v="SI"/>
    <s v="SI"/>
    <s v="SI"/>
    <s v="SI"/>
    <s v="SI"/>
    <s v="SI"/>
    <s v="SI"/>
    <s v="INODORO CON TANQUE"/>
    <s v="EL BAÑO CUENTA CON ESPACIO SEPARADO, NO TIENE PUERTA, EL USUARIO NO ENCONTRO EL NUMERO DE FOLIO"/>
    <m/>
    <m/>
    <m/>
    <m/>
    <s v="NORMAL - BUENA"/>
    <s v="TIENE AGUA LAS 24 HORAS"/>
    <s v="SI"/>
    <s v="NO"/>
    <s v="NO"/>
    <s v="PVC"/>
    <s v="SI"/>
    <s v="SI"/>
    <s v="SI"/>
    <s v="SI"/>
    <s v="SI"/>
    <s v="OBRA GRIS"/>
    <s v="OASIS PEATONAL588800000"/>
    <s v="OK"/>
    <s v="SI"/>
    <s v=""/>
    <s v=""/>
    <s v=""/>
    <s v=""/>
    <s v=""/>
    <s v=" "/>
    <s v=""/>
    <s v=""/>
    <s v=""/>
    <s v=""/>
    <s v=""/>
    <n v="0"/>
    <n v="0"/>
    <n v="0"/>
    <s v=""/>
    <s v=""/>
    <s v=""/>
    <s v=""/>
    <n v="0"/>
    <s v="NO"/>
    <n v="0"/>
    <x v="0"/>
    <x v="0"/>
  </r>
  <r>
    <d v="2017-08-26T00:00:00"/>
    <s v="ANTIOQUIA"/>
    <s v="Puerto Berrío"/>
    <n v="579"/>
    <n v="43653838"/>
    <n v="3148378856"/>
    <n v="383"/>
    <x v="0"/>
    <s v="PEATONAL"/>
    <m/>
    <m/>
    <m/>
    <m/>
    <m/>
    <m/>
    <m/>
    <m/>
    <n v="594200000"/>
    <m/>
    <m/>
    <n v="3217126589"/>
    <s v="RODRIGUEZ "/>
    <s v="CARRASQUILLA"/>
    <s v="EDWIN"/>
    <s v="HIRLEN"/>
    <s v="Cédula"/>
    <n v="1039702472"/>
    <s v="M"/>
    <n v="21"/>
    <s v="NO"/>
    <s v="CRESPO"/>
    <s v="SANDOVAL"/>
    <s v="WENDY"/>
    <s v="JHOANA"/>
    <s v="Cédula"/>
    <n v="9911121152"/>
    <s v="NO"/>
    <m/>
    <s v="NO"/>
    <n v="3"/>
    <n v="2"/>
    <n v="1"/>
    <s v="EN ARRIENDO O SUBARRIENDO"/>
    <m/>
    <m/>
    <m/>
    <s v="DE PALABRA"/>
    <m/>
    <n v="6"/>
    <n v="130000"/>
    <s v="SI"/>
    <n v="4118"/>
    <s v="SI"/>
    <n v="2294"/>
    <s v="SI"/>
    <n v="8407"/>
    <s v="INODORO CONECTADO A ALCANTARILLADO"/>
    <s v="MADERA BURDA, TABLA, TABLÓN"/>
    <s v="TEJA DE BARRO, ZINC, ETERNIT (ASBESTO)"/>
    <s v="CEMENTO, GRAVILLA"/>
    <s v="NO"/>
    <s v="NO"/>
    <s v="SI"/>
    <s v="SI"/>
    <s v="SI"/>
    <s v="NO"/>
    <s v="SI"/>
    <s v="SI"/>
    <s v="SI"/>
    <s v="NO"/>
    <s v="NO"/>
    <s v="NO"/>
    <s v="SI"/>
    <s v="SI"/>
    <s v="NO"/>
    <s v="NO"/>
    <s v="NO"/>
    <s v="SI"/>
    <s v="INODORO CON TANQUE"/>
    <s v="INODORO COMPLETO, NO TIENE ESPACIO DIGNO, LAVAPLATOS NO SE ENCUENTRA EN CONDICIONES DIGNAS, LAVADERO PIEDRA PROVISIONAL"/>
    <m/>
    <m/>
    <m/>
    <m/>
    <s v="NORMAL - BUENA"/>
    <s v="TIENE AGUA LAS 24 HORAS"/>
    <s v="SI"/>
    <s v="NO"/>
    <s v="NO"/>
    <s v="PVC"/>
    <s v="SI"/>
    <s v="NO APLICA"/>
    <s v="NO APLICA"/>
    <s v="NO APLICA"/>
    <s v="SI"/>
    <s v="OTROS"/>
    <s v="OASIS PEATONAL594200000"/>
    <s v="OK"/>
    <s v="SI"/>
    <n v="1"/>
    <s v=""/>
    <s v=""/>
    <n v="4"/>
    <n v="5"/>
    <n v="6"/>
    <n v="7"/>
    <n v="8"/>
    <s v=""/>
    <s v=""/>
    <s v=""/>
    <n v="3"/>
    <n v="6553484.3918159995"/>
    <n v="6099266.2918499997"/>
    <s v=""/>
    <s v=""/>
    <n v="0"/>
    <n v="20"/>
    <n v="487557.07988400001"/>
    <s v="SI"/>
    <n v="487557.07988400001"/>
    <x v="23"/>
    <x v="1"/>
  </r>
  <r>
    <d v="2017-08-26T00:00:00"/>
    <s v="ANTIOQUIA"/>
    <s v="Puerto Berrío"/>
    <n v="579"/>
    <n v="43653838"/>
    <n v="3148378856"/>
    <n v="384"/>
    <x v="0"/>
    <s v="PEATONAL"/>
    <m/>
    <m/>
    <m/>
    <m/>
    <m/>
    <m/>
    <m/>
    <m/>
    <n v="592400000"/>
    <m/>
    <m/>
    <n v="3143298157"/>
    <s v="SALDARRIAGA"/>
    <m/>
    <s v="MARTHA "/>
    <s v="CECILIA"/>
    <s v="Cédula"/>
    <n v="46640618"/>
    <s v="F"/>
    <n v="56"/>
    <s v="NO"/>
    <s v="REYES"/>
    <s v="VELASQUEZ"/>
    <s v="JUAN "/>
    <s v="MANUEL"/>
    <s v="Cédula"/>
    <n v="8037616"/>
    <s v="SI"/>
    <n v="3165223"/>
    <s v="SI"/>
    <n v="3"/>
    <n v="1"/>
    <n v="0"/>
    <s v="PROPIA, TOTALMENTE PAGADA"/>
    <m/>
    <s v="OTRO"/>
    <m/>
    <m/>
    <m/>
    <m/>
    <m/>
    <s v="SI"/>
    <n v="13144"/>
    <s v="SI"/>
    <n v="9255"/>
    <s v="SI"/>
    <n v="8366"/>
    <s v="INODORO CONECTADO A ALCANTARILLADO"/>
    <s v="MADERA BURDA, TABLA, TABLÓN"/>
    <s v="TEJA DE BARRO, ZINC, ETERNIT (ASBESTO)"/>
    <s v="CEMENTO, GRAVILLA"/>
    <s v="NO"/>
    <s v="NO"/>
    <s v="SI"/>
    <s v="SI"/>
    <s v="SI"/>
    <s v="SI"/>
    <s v="SI"/>
    <s v="SI"/>
    <s v="NO"/>
    <s v="NO"/>
    <s v="NO"/>
    <s v="SI"/>
    <s v="SI"/>
    <s v="SI"/>
    <s v="NO"/>
    <s v="NO"/>
    <s v="SI"/>
    <s v="SI"/>
    <s v="INODORO SIN TANQUE"/>
    <s v="IINODORO CUENTA CON TAZA, NO CUENTA CON LAVAMANOS -LAVAPLATOS, EL BAÑO  NO CUENTA CON CUARTO ADECUADO"/>
    <m/>
    <m/>
    <m/>
    <m/>
    <s v="NORMAL - BUENA"/>
    <s v="TIENE AGUA LAS 24 HORAS"/>
    <s v="SI"/>
    <s v="NO"/>
    <s v="NO"/>
    <s v="PVC"/>
    <s v="NO"/>
    <s v="NO APLICA"/>
    <s v="NO APLICA"/>
    <s v="SI"/>
    <s v="SI"/>
    <s v="NO TIENE - NO APLICA"/>
    <s v="OASIS PEATONAL592400000"/>
    <s v="OK"/>
    <s v="SI"/>
    <n v="1"/>
    <s v=""/>
    <n v="3"/>
    <n v="4"/>
    <s v=""/>
    <n v="6"/>
    <n v="7"/>
    <n v="8"/>
    <s v=""/>
    <s v=""/>
    <s v=""/>
    <n v="3"/>
    <n v="6389026.4828519998"/>
    <n v="6099266.2918499997"/>
    <s v=""/>
    <s v=""/>
    <n v="0"/>
    <s v=""/>
    <n v="0"/>
    <s v="NO"/>
    <n v="0"/>
    <x v="11"/>
    <x v="1"/>
  </r>
  <r>
    <d v="2017-08-26T00:00:00"/>
    <s v="ANTIOQUIA"/>
    <s v="Puerto Berrío"/>
    <n v="579"/>
    <n v="1039702581"/>
    <n v="3117047099"/>
    <n v="385"/>
    <x v="0"/>
    <s v="CARRERA"/>
    <n v="15"/>
    <s v="B"/>
    <m/>
    <m/>
    <m/>
    <n v="54"/>
    <m/>
    <m/>
    <n v="585800000"/>
    <m/>
    <m/>
    <n v="3112307785"/>
    <s v="RIOS"/>
    <s v="OCHOA"/>
    <s v="ELKIN"/>
    <s v="RAMIRO"/>
    <s v="Cédula"/>
    <n v="71185394"/>
    <s v="F"/>
    <n v="50"/>
    <s v="SI"/>
    <m/>
    <m/>
    <m/>
    <m/>
    <m/>
    <m/>
    <s v="NO"/>
    <m/>
    <s v="NO"/>
    <n v="1"/>
    <n v="0"/>
    <n v="0"/>
    <s v="PROPIA, TOTALMENTE PAGADA"/>
    <m/>
    <s v="CERTIFICADO DE COMPRAVENTA"/>
    <m/>
    <m/>
    <m/>
    <m/>
    <m/>
    <s v="SI"/>
    <n v="7995"/>
    <s v="SI"/>
    <n v="4460"/>
    <s v="SI"/>
    <n v="16260"/>
    <s v="INODORO CONECTADO A ALCANTARILLADO"/>
    <s v="MADERA BURDA, TABLA, TABLÓN"/>
    <s v="TEJA DE BARRO, ZINC, ETERNIT (ASBESTO)"/>
    <s v="CEMENTO, GRAVILLA"/>
    <s v="SI"/>
    <s v="SI"/>
    <s v="SI"/>
    <s v="SI"/>
    <s v="SI"/>
    <s v="NO"/>
    <s v="SI"/>
    <s v="SI"/>
    <s v="SI"/>
    <s v="SI"/>
    <s v="SI"/>
    <s v="SI"/>
    <s v="SI"/>
    <s v="SI"/>
    <s v="SI"/>
    <s v="SI"/>
    <s v="SI"/>
    <s v="SI"/>
    <s v="INODORO CON TANQUE"/>
    <s v="INODORO NO CUENTA CON ACCESORIOS, TANQUE SE FILTRA EL AGUA"/>
    <m/>
    <m/>
    <m/>
    <m/>
    <s v="NORMAL - BUENA"/>
    <s v="TIENE AGUA LAS 24 HORAS"/>
    <s v="SI"/>
    <s v="NO"/>
    <s v="NO"/>
    <s v="PVC"/>
    <s v="NO"/>
    <s v="SI"/>
    <s v="NO"/>
    <s v="NO"/>
    <s v="NO"/>
    <s v="OBRA GRIS"/>
    <s v="OASIS CARRERA15B54585800000"/>
    <s v="OK"/>
    <s v="SI"/>
    <n v="1"/>
    <n v="2"/>
    <n v="3"/>
    <s v=""/>
    <n v="5"/>
    <n v="6"/>
    <n v="7"/>
    <s v=""/>
    <n v="9"/>
    <s v=""/>
    <s v=""/>
    <n v="4"/>
    <n v="4015586.3507459997"/>
    <n v="4015586.3507459997"/>
    <s v=""/>
    <s v=""/>
    <n v="0"/>
    <n v="20"/>
    <n v="487557.07988400001"/>
    <s v="SI"/>
    <n v="487557.07988400001"/>
    <x v="73"/>
    <x v="1"/>
  </r>
  <r>
    <d v="2017-08-26T00:00:00"/>
    <s v="ANTIOQUIA"/>
    <s v="Puerto Berrío"/>
    <n v="579"/>
    <n v="43653838"/>
    <n v="3148378856"/>
    <n v="386"/>
    <x v="0"/>
    <s v="PEATONAL"/>
    <m/>
    <m/>
    <m/>
    <m/>
    <m/>
    <m/>
    <m/>
    <m/>
    <n v="58787"/>
    <m/>
    <m/>
    <m/>
    <s v="MORALES "/>
    <s v="PASOS "/>
    <s v="FERNANDO"/>
    <m/>
    <s v="Cédula"/>
    <n v="1039688223"/>
    <s v="M"/>
    <n v="27"/>
    <s v="NO"/>
    <m/>
    <m/>
    <m/>
    <m/>
    <m/>
    <m/>
    <s v="NO"/>
    <m/>
    <m/>
    <n v="2"/>
    <m/>
    <m/>
    <s v="EN ARRIENDO O SUBARRIENDO"/>
    <m/>
    <m/>
    <m/>
    <s v="DE PALABRA"/>
    <m/>
    <n v="6"/>
    <n v="150000"/>
    <s v="SI"/>
    <n v="6469"/>
    <s v="SI"/>
    <m/>
    <s v="SI"/>
    <n v="8366"/>
    <s v="INODORO CONECTADO A ALCANTARILLADO"/>
    <s v="MADERA BURDA, TABLA, TABLÓN"/>
    <s v="TEJA DE BARRO, ZINC, ETERNIT (ASBESTO)"/>
    <s v="CEMENTO, GRAVILLA"/>
    <s v="SI"/>
    <s v="NO"/>
    <s v="SI"/>
    <s v="SI"/>
    <s v="SI"/>
    <s v="SI"/>
    <s v="SI"/>
    <s v="SI"/>
    <s v="SI"/>
    <s v="SI"/>
    <s v="SI"/>
    <s v="SI"/>
    <s v="NO"/>
    <s v="NO"/>
    <s v="NO"/>
    <s v="NO"/>
    <s v="NO"/>
    <s v="SI"/>
    <s v="INODORO SIN TANQUE"/>
    <s v="LA VIIVENDA CUENTA CON ALCANTARILLADO PERO NO LE COBRAN, INODORO CUENTA SOLO CON TAZA Y NO ESTA CONECTADO A LA RED DE ACUEDUCTO, EL BAÑO NO CUENTA CON PUERTA, EL USUARIO NO CUENTA CON CELULAR"/>
    <m/>
    <m/>
    <m/>
    <m/>
    <s v="NORMAL - BUENA"/>
    <s v="TIENE AGUA LAS 24 HORAS"/>
    <s v="NO SABE"/>
    <s v="NO"/>
    <s v="NO"/>
    <s v="PVC"/>
    <s v="NO APLICA"/>
    <s v="NO APLICA"/>
    <s v="NO APLICA"/>
    <s v="NO APLICA"/>
    <s v="SI"/>
    <s v="OBRA GRIS"/>
    <s v="OASIS PEATONAL58787"/>
    <s v="OK"/>
    <s v="SI"/>
    <n v="1"/>
    <n v="2"/>
    <n v="3"/>
    <n v="4"/>
    <n v="5"/>
    <n v="6"/>
    <n v="7"/>
    <s v=""/>
    <n v="9"/>
    <s v=""/>
    <s v=""/>
    <n v="5"/>
    <n v="4648840.4286540002"/>
    <n v="4648840.4286540002"/>
    <s v=""/>
    <s v=""/>
    <n v="0"/>
    <s v=""/>
    <n v="0"/>
    <s v="NO"/>
    <n v="0"/>
    <x v="12"/>
    <x v="1"/>
  </r>
  <r>
    <d v="2017-08-26T00:00:00"/>
    <s v="ANTIOQUIA"/>
    <s v="Puerto Berrío"/>
    <n v="579"/>
    <n v="1039704469"/>
    <n v="3196416668"/>
    <n v="387"/>
    <x v="2"/>
    <s v="PEATONAL"/>
    <m/>
    <m/>
    <m/>
    <m/>
    <m/>
    <m/>
    <m/>
    <m/>
    <n v="583160056"/>
    <m/>
    <m/>
    <n v="3122421049"/>
    <s v="GAVIRIA"/>
    <s v="MARIN"/>
    <s v="LUZ"/>
    <s v="MARIA"/>
    <s v="Cédula"/>
    <n v="391710555"/>
    <s v="F"/>
    <n v="48"/>
    <s v="SI"/>
    <m/>
    <m/>
    <m/>
    <m/>
    <m/>
    <m/>
    <s v="NO"/>
    <m/>
    <s v="SI"/>
    <n v="2"/>
    <n v="1"/>
    <n v="0"/>
    <s v="PROPIA, TOTALMENTE PAGADA"/>
    <m/>
    <s v="CERTIFICADO DE COMPRAVENTA"/>
    <m/>
    <m/>
    <m/>
    <m/>
    <m/>
    <s v="SI"/>
    <n v="13701"/>
    <s v="SI"/>
    <n v="9227"/>
    <s v="SI"/>
    <n v="8364"/>
    <s v="INODORO CONECTADO A ALCANTARILLADO"/>
    <s v="MADERA BURDA, TABLA, TABLÓN"/>
    <s v="TEJA DE BARRO, ZINC, ETERNIT (ASBESTO)"/>
    <s v="CEMENTO, GRAVILLA"/>
    <s v="SI"/>
    <s v="NO"/>
    <s v="SI"/>
    <s v="SI"/>
    <s v="SI"/>
    <s v="SI"/>
    <s v="SI"/>
    <s v="SI"/>
    <s v="SI"/>
    <s v="SI"/>
    <s v="NO"/>
    <s v="SI"/>
    <s v="SI"/>
    <s v="SI"/>
    <s v="SI"/>
    <s v="NO"/>
    <s v="SI"/>
    <s v="SI"/>
    <s v="INODORO CON TANQUE"/>
    <s v="INODORO ACCESORIOS MALOS, NO CUENTA CON LAVAMANOS"/>
    <m/>
    <m/>
    <m/>
    <m/>
    <s v="NORMAL - BUENA"/>
    <s v="TIENE AGUA LAS 24 HORAS"/>
    <s v="SI"/>
    <s v="NO"/>
    <s v="NO"/>
    <s v="PVC"/>
    <s v="NO"/>
    <s v="SI"/>
    <s v="NO"/>
    <s v="SI"/>
    <s v="SI"/>
    <s v="OBRA GRIS"/>
    <s v="NUEVO MILENIOPEATONAL583160056"/>
    <s v="OK"/>
    <s v="SI"/>
    <n v="1"/>
    <s v=""/>
    <n v="3"/>
    <s v=""/>
    <s v=""/>
    <n v="6"/>
    <s v=""/>
    <s v=""/>
    <n v="9"/>
    <s v=""/>
    <s v=""/>
    <n v="2"/>
    <n v="2904857.0103779999"/>
    <n v="2904857.0103779999"/>
    <s v=""/>
    <s v=""/>
    <n v="0"/>
    <s v=""/>
    <n v="0"/>
    <s v="NO"/>
    <n v="0"/>
    <x v="27"/>
    <x v="1"/>
  </r>
  <r>
    <d v="2017-08-26T00:00:00"/>
    <s v="ANTIOQUIA"/>
    <s v="Puerto Berrío"/>
    <n v="579"/>
    <n v="1039702581"/>
    <n v="3117047099"/>
    <n v="388"/>
    <x v="2"/>
    <s v="PEATONAL"/>
    <m/>
    <m/>
    <m/>
    <m/>
    <m/>
    <m/>
    <m/>
    <m/>
    <n v="583130056"/>
    <m/>
    <m/>
    <s v="314 6737576"/>
    <s v="ACHUN"/>
    <s v="DE GUERRA"/>
    <s v="DOLLY"/>
    <s v="DEL ROCIO"/>
    <s v="Cédula"/>
    <n v="21944108"/>
    <s v="F"/>
    <n v="67"/>
    <s v="SI"/>
    <m/>
    <m/>
    <m/>
    <m/>
    <m/>
    <m/>
    <s v="NO"/>
    <m/>
    <s v="NO"/>
    <n v="2"/>
    <n v="0"/>
    <n v="0"/>
    <s v="PROPIA, TOTALMENTE PAGADA"/>
    <m/>
    <s v="CERTIFICADO DE TRADICIÓN Y LIBERTAD"/>
    <m/>
    <m/>
    <m/>
    <m/>
    <m/>
    <s v="SI"/>
    <n v="5636"/>
    <s v="SI"/>
    <n v="3460"/>
    <s v="SI"/>
    <n v="8366"/>
    <s v="INODORO CONECTADO A ALCANTARILLADO"/>
    <s v="MADERA BURDA, TABLA, TABLÓN"/>
    <s v="TEJA DE BARRO, ZINC, ETERNIT (ASBESTO)"/>
    <s v="CEMENTO, GRAVILLA"/>
    <s v="SI"/>
    <s v="SI"/>
    <s v="SI"/>
    <s v="SI"/>
    <s v="SI"/>
    <s v="SI"/>
    <s v="SI"/>
    <s v="SI"/>
    <s v="NO"/>
    <s v="NO"/>
    <s v="NO"/>
    <s v="NO"/>
    <s v="NO"/>
    <s v="SI"/>
    <s v="NO"/>
    <s v="NO"/>
    <s v="NO"/>
    <s v="NO"/>
    <s v="INODORO SIN TANQUE"/>
    <s v="INODORO SOLO CUENTA CON TAZA, LAVADERO ES PROVISIONAL, NO TIENE DUCHA. EL USUARIO NO MUESTRA DOCUMENTO DE LA PROPIEDAD"/>
    <m/>
    <m/>
    <m/>
    <m/>
    <s v="NORMAL - BUENA"/>
    <s v="TIENE AGUA LAS 24 HORAS"/>
    <s v="SI"/>
    <s v="NO"/>
    <s v="NO"/>
    <s v="PVC"/>
    <m/>
    <m/>
    <m/>
    <m/>
    <m/>
    <m/>
    <s v="NUEVO MILENIOPEATONAL583130056"/>
    <s v="OK"/>
    <s v="SI"/>
    <n v="1"/>
    <n v="2"/>
    <n v="3"/>
    <n v="4"/>
    <n v="5"/>
    <n v="6"/>
    <n v="7"/>
    <n v="8"/>
    <s v=""/>
    <s v=""/>
    <s v=""/>
    <n v="5"/>
    <n v="7131225.9143519998"/>
    <n v="6099266.2918499997"/>
    <s v=""/>
    <s v=""/>
    <n v="0"/>
    <s v=""/>
    <n v="0"/>
    <s v="NO"/>
    <n v="0"/>
    <x v="11"/>
    <x v="1"/>
  </r>
  <r>
    <d v="2017-08-26T00:00:00"/>
    <s v="ANTIOQUIA"/>
    <s v="Puerto Berrío"/>
    <n v="579"/>
    <n v="71184422"/>
    <n v="3147348837"/>
    <n v="389"/>
    <x v="0"/>
    <s v="PEATONAL"/>
    <m/>
    <m/>
    <m/>
    <m/>
    <m/>
    <m/>
    <m/>
    <m/>
    <n v="55535"/>
    <m/>
    <m/>
    <n v="3137632158"/>
    <s v="GOMEZ"/>
    <m/>
    <s v="MARTHA"/>
    <s v="LILIA"/>
    <s v="Cédula"/>
    <n v="22128243"/>
    <s v="F"/>
    <n v="65"/>
    <s v="NO"/>
    <s v="SEPULVEDA"/>
    <s v="RAMIREZ"/>
    <s v="RAMIRO"/>
    <s v="ARTURO"/>
    <s v="Cédula"/>
    <n v="70577041"/>
    <s v="NO"/>
    <m/>
    <s v="NO"/>
    <n v="2"/>
    <n v="0"/>
    <n v="0"/>
    <s v="PROPIA, TOTALMENTE PAGADA"/>
    <m/>
    <s v="OTRO"/>
    <m/>
    <m/>
    <m/>
    <m/>
    <m/>
    <s v="SI"/>
    <n v="16875"/>
    <s v="SI"/>
    <m/>
    <s v="SI"/>
    <n v="8366"/>
    <s v="INODORO CONECTADO A ALCANTARILLADO"/>
    <s v="BLOQUE, LADRILLO, PIEDRA"/>
    <s v="TEJA DE BARRO, ZINC, ETERNIT (ASBESTO)"/>
    <s v="BALDOSA, VINILO, TABLETA O LADRILLO"/>
    <s v="SI"/>
    <s v="NO"/>
    <s v="SI"/>
    <s v="NO"/>
    <s v="SI"/>
    <s v="NO"/>
    <s v="SI"/>
    <s v="SI"/>
    <s v="SI"/>
    <s v="SI"/>
    <s v="SI"/>
    <s v="SI"/>
    <s v="SI"/>
    <s v="SI"/>
    <s v="SI"/>
    <s v="SI"/>
    <s v="SI"/>
    <s v="SI"/>
    <s v="INODORO CON TANQUE"/>
    <s v="CUENTA CON TODO LOS SERVICI0S SANITARIOS, NO LE COBRAN ALCANTARILLADO"/>
    <m/>
    <m/>
    <m/>
    <m/>
    <s v="NORMAL - BUENA"/>
    <s v="TIENE AGUA LAS 24 HORAS"/>
    <s v="SI"/>
    <s v="NO"/>
    <s v="NO"/>
    <s v="PVC"/>
    <s v="SI"/>
    <s v="SI"/>
    <s v="SI"/>
    <s v="SI"/>
    <s v="SI"/>
    <s v="OBRA BLANCA"/>
    <s v="OASIS PEATONAL55535"/>
    <s v="OK"/>
    <s v="SI"/>
    <s v=""/>
    <s v=""/>
    <s v=""/>
    <s v=""/>
    <s v=""/>
    <s v=" "/>
    <s v=""/>
    <s v=""/>
    <s v=""/>
    <s v=""/>
    <s v=""/>
    <n v="0"/>
    <n v="0"/>
    <n v="0"/>
    <s v=""/>
    <s v=""/>
    <s v=""/>
    <s v=""/>
    <n v="0"/>
    <s v="NO"/>
    <n v="0"/>
    <x v="0"/>
    <x v="0"/>
  </r>
  <r>
    <d v="2017-08-26T00:00:00"/>
    <s v="ANTIOQUIA"/>
    <s v="Puerto Berrío"/>
    <n v="579"/>
    <n v="43653838"/>
    <n v="3148378856"/>
    <n v="390"/>
    <x v="0"/>
    <s v="PEATONAL"/>
    <m/>
    <m/>
    <m/>
    <m/>
    <m/>
    <m/>
    <m/>
    <m/>
    <n v="583500000"/>
    <m/>
    <m/>
    <n v="3195716676"/>
    <s v="OQUENDO"/>
    <s v="PUERTA"/>
    <s v="DORALBANY"/>
    <m/>
    <s v="Cédula"/>
    <n v="1038800825"/>
    <s v="F"/>
    <n v="29"/>
    <s v="SI"/>
    <m/>
    <m/>
    <m/>
    <m/>
    <m/>
    <m/>
    <s v="NO"/>
    <m/>
    <s v="NO"/>
    <n v="3"/>
    <n v="2"/>
    <n v="2"/>
    <s v="EN ARRIENDO O SUBARRIENDO"/>
    <m/>
    <m/>
    <m/>
    <s v="DE PALABRA"/>
    <m/>
    <n v="6"/>
    <n v="130000"/>
    <s v="SI"/>
    <n v="10106"/>
    <s v="SI"/>
    <n v="6913"/>
    <s v="SI"/>
    <n v="8366"/>
    <s v="INODORO CONECTADO A ALCANTARILLADO"/>
    <s v="BLOQUE, LADRILLO, PIEDRA"/>
    <s v="TEJA DE BARRO, ZINC, ETERNIT (ASBESTO)"/>
    <s v="CEMENTO, GRAVILLA"/>
    <s v="SI"/>
    <s v="SI"/>
    <s v="SI"/>
    <s v="SI"/>
    <s v="SI"/>
    <s v="SI"/>
    <s v="SI"/>
    <s v="SI"/>
    <s v="SI"/>
    <s v="SI"/>
    <s v="NO"/>
    <s v="SI"/>
    <s v="SI"/>
    <s v="SI"/>
    <s v="SI"/>
    <s v="SI"/>
    <s v="SI"/>
    <s v="SI"/>
    <s v="INODORO CON TANQUE"/>
    <s v="NO CUENTA CON LAVAMANOS, BAÑO NO TIENE PUERTA"/>
    <m/>
    <m/>
    <m/>
    <m/>
    <s v="NORMAL - BUENA"/>
    <s v="TIENE AGUA LAS 24 HORAS"/>
    <s v="NO SABE"/>
    <s v="NO"/>
    <s v="NO"/>
    <s v="PVC"/>
    <s v="SI"/>
    <s v="SI"/>
    <s v="NO APLICA"/>
    <s v="SI"/>
    <s v="SI"/>
    <s v="OBRA GRIS"/>
    <s v="OASIS PEATONAL583500000"/>
    <s v="OK"/>
    <s v="SI"/>
    <n v="1"/>
    <s v=""/>
    <s v=""/>
    <s v=""/>
    <s v=""/>
    <n v="6"/>
    <s v=""/>
    <s v=""/>
    <n v="9"/>
    <s v=""/>
    <s v=""/>
    <n v="1"/>
    <n v="2521462.954806"/>
    <n v="2521462.954806"/>
    <s v=""/>
    <s v=""/>
    <n v="0"/>
    <s v=""/>
    <n v="0"/>
    <s v="NO"/>
    <n v="0"/>
    <x v="8"/>
    <x v="1"/>
  </r>
  <r>
    <d v="2017-08-26T00:00:00"/>
    <s v="ANTIOQUIA"/>
    <s v="Puerto Berrío"/>
    <n v="579"/>
    <n v="1039704469"/>
    <n v="3196416668"/>
    <n v="391"/>
    <x v="2"/>
    <s v="PEATONAL"/>
    <m/>
    <m/>
    <m/>
    <m/>
    <m/>
    <m/>
    <m/>
    <m/>
    <n v="583160044"/>
    <m/>
    <m/>
    <n v="3103232445"/>
    <s v="SANCHEZ "/>
    <s v="MIRA"/>
    <s v="OLGA"/>
    <s v="EDILIA"/>
    <s v="Cédula"/>
    <n v="43169356"/>
    <s v="F"/>
    <n v="36"/>
    <s v="SI"/>
    <m/>
    <m/>
    <m/>
    <m/>
    <m/>
    <m/>
    <s v="NO"/>
    <m/>
    <s v="NO"/>
    <n v="3"/>
    <n v="0"/>
    <n v="0"/>
    <s v="PROPIA, TOTALMENTE PAGADA"/>
    <m/>
    <s v="CERTIFICADO DE COMPRAVENTA"/>
    <m/>
    <m/>
    <m/>
    <m/>
    <m/>
    <s v="NO"/>
    <m/>
    <s v="NO"/>
    <m/>
    <s v="NO"/>
    <m/>
    <s v="INODORO CONECTADO A ALCANTARILLADO"/>
    <s v="MADERA BURDA, TABLA, TABLÓN"/>
    <s v="TEJA DE BARRO, ZINC, ETERNIT (ASBESTO)"/>
    <s v="CEMENTO, GRAVILLA"/>
    <s v="SI"/>
    <s v="NO"/>
    <s v="SI"/>
    <s v="SI"/>
    <s v="SI"/>
    <s v="SI"/>
    <s v="SI"/>
    <s v="SI"/>
    <s v="SI"/>
    <s v="SI"/>
    <s v="NO"/>
    <s v="SI"/>
    <s v="SI"/>
    <s v="SI"/>
    <s v="SI"/>
    <s v="SI"/>
    <s v="NO"/>
    <s v="SI"/>
    <s v="INODORO CON TANQUE"/>
    <s v="TIENE SUSPENDIDO EL SERVICIO DE ACUEDUCTO Y SE BENEFICIA DE UN VECINO &quot;NO CUENTA CON LAVAMANOS&quot;"/>
    <s v="RECIBE VECINOS"/>
    <m/>
    <m/>
    <m/>
    <s v="NORMAL - BUENA"/>
    <s v="TIENE AGUA LAS 24 HORAS"/>
    <s v="SI"/>
    <s v="NO"/>
    <s v="NO"/>
    <s v="PVC"/>
    <s v="SI"/>
    <s v="SI"/>
    <s v="NO APLICA"/>
    <s v="NO"/>
    <s v="SI"/>
    <s v="OBRA GRIS"/>
    <s v="NUEVO MILENIOPEATONAL583160044"/>
    <s v="OK"/>
    <s v="SI"/>
    <n v="1"/>
    <s v=""/>
    <s v=""/>
    <s v=""/>
    <n v="5"/>
    <n v="6"/>
    <s v=""/>
    <s v=""/>
    <n v="9"/>
    <s v=""/>
    <s v=""/>
    <n v="2"/>
    <n v="3069314.919342"/>
    <n v="3069314.919342"/>
    <s v=""/>
    <s v=""/>
    <n v="0"/>
    <s v=""/>
    <n v="0"/>
    <s v="NO"/>
    <n v="0"/>
    <x v="6"/>
    <x v="1"/>
  </r>
  <r>
    <d v="2017-08-26T00:00:00"/>
    <s v="ANTIOQUIA"/>
    <s v="Puerto Berrío"/>
    <n v="579"/>
    <n v="1039706195"/>
    <n v="3004312255"/>
    <n v="392"/>
    <x v="1"/>
    <s v="CALLE"/>
    <n v="45"/>
    <m/>
    <m/>
    <m/>
    <m/>
    <n v="17"/>
    <m/>
    <m/>
    <m/>
    <m/>
    <m/>
    <n v="3125687212"/>
    <s v="CANO"/>
    <s v="GUISAO"/>
    <s v="MARIA"/>
    <s v="MERCEDES"/>
    <s v="Cédula"/>
    <n v="21738893"/>
    <s v="F"/>
    <n v="80"/>
    <s v="SI"/>
    <m/>
    <m/>
    <m/>
    <m/>
    <m/>
    <m/>
    <s v="NO"/>
    <m/>
    <s v="NO"/>
    <n v="1"/>
    <n v="0"/>
    <n v="0"/>
    <s v="PROPIA, TOTALMENTE PAGADA"/>
    <m/>
    <s v="ESCRITURA PÚBLICA"/>
    <m/>
    <m/>
    <m/>
    <m/>
    <m/>
    <s v="SI"/>
    <n v="30412"/>
    <s v="SI"/>
    <n v="22421"/>
    <s v="SI"/>
    <n v="8366"/>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BLANCA"/>
    <s v="SAN MARTIN CALLE4517"/>
    <s v="OK"/>
    <s v="SI"/>
    <n v="1"/>
    <s v=""/>
    <s v=""/>
    <s v=""/>
    <s v=""/>
    <n v="6"/>
    <s v=""/>
    <s v=""/>
    <s v=""/>
    <s v=""/>
    <s v=""/>
    <n v="1"/>
    <n v="519253.91348400002"/>
    <n v="519253.91348400002"/>
    <s v=""/>
    <s v=""/>
    <n v="0"/>
    <s v=""/>
    <n v="0"/>
    <s v="NO"/>
    <n v="0"/>
    <x v="24"/>
    <x v="1"/>
  </r>
  <r>
    <d v="2017-08-26T00:00:00"/>
    <s v="ANTIOQUIA"/>
    <s v="Puerto Berrío"/>
    <n v="579"/>
    <n v="1039706195"/>
    <n v="3004312255"/>
    <n v="393"/>
    <x v="1"/>
    <s v="CARRERA"/>
    <n v="14"/>
    <m/>
    <m/>
    <m/>
    <m/>
    <n v="18"/>
    <m/>
    <m/>
    <m/>
    <m/>
    <m/>
    <n v="3137449076"/>
    <s v="GUZMAN"/>
    <s v="GOMEZ"/>
    <s v="DINORA"/>
    <m/>
    <s v="Cédula"/>
    <n v="21933619"/>
    <s v="F"/>
    <n v="52"/>
    <s v="SI"/>
    <m/>
    <m/>
    <m/>
    <m/>
    <m/>
    <m/>
    <s v="SI"/>
    <n v="1683547"/>
    <s v="SI"/>
    <n v="5"/>
    <n v="2"/>
    <n v="0"/>
    <s v="PROPIA, TOTALMENTE PAGADA"/>
    <m/>
    <s v="CERTIFICADO DE COMPRAVENTA"/>
    <m/>
    <m/>
    <m/>
    <m/>
    <m/>
    <s v="SI"/>
    <n v="14419"/>
    <s v="SI"/>
    <n v="10090"/>
    <s v="SI"/>
    <n v="9561"/>
    <s v="INODORO CONECTADO A ALCANTARILLADO"/>
    <s v="BLOQUE, LADRILLO, PIEDRA"/>
    <s v="TEJA DE BARRO, ZINC, ETERNIT (ASBESTO)"/>
    <s v="CEMENTO, GRAVILLA"/>
    <s v="NO"/>
    <s v="NO"/>
    <s v="NO"/>
    <s v="SI"/>
    <s v="SI"/>
    <s v="SI"/>
    <s v="SI"/>
    <s v="SI"/>
    <s v="SI"/>
    <s v="SI"/>
    <s v="NO"/>
    <s v="SI"/>
    <s v="SI"/>
    <s v="SI"/>
    <s v="SI"/>
    <s v="NO"/>
    <s v="SI"/>
    <s v="SI"/>
    <s v="INODORO CON TANQUE"/>
    <s v="TAZA DE INODORO DETERIORADA"/>
    <m/>
    <m/>
    <m/>
    <m/>
    <s v="NORMAL - BUENA"/>
    <s v="TIENE AGUA LAS 24 HORAS"/>
    <s v="SI"/>
    <s v="NO"/>
    <s v="NO"/>
    <s v="PVC"/>
    <s v="SI"/>
    <s v="SI"/>
    <s v="NO APLICA"/>
    <s v="SI"/>
    <s v="SI"/>
    <s v="OBRA GRIS"/>
    <s v="SAN MARTIN CARRERA1418"/>
    <s v="OK"/>
    <s v="SI"/>
    <n v="1"/>
    <s v=""/>
    <s v=""/>
    <s v=""/>
    <s v=""/>
    <n v="6"/>
    <s v=""/>
    <s v=""/>
    <n v="9"/>
    <s v=""/>
    <s v=""/>
    <n v="1"/>
    <n v="2521462.954806"/>
    <n v="2521462.954806"/>
    <n v="17"/>
    <s v=""/>
    <n v="0"/>
    <s v=""/>
    <n v="450902.75029200001"/>
    <s v="SI"/>
    <n v="450902.75029200001"/>
    <x v="74"/>
    <x v="1"/>
  </r>
  <r>
    <d v="2017-08-26T00:00:00"/>
    <s v="ANTIOQUIA"/>
    <s v="Puerto Berrío"/>
    <n v="579"/>
    <n v="1039706195"/>
    <n v="3004312255"/>
    <n v="394"/>
    <x v="1"/>
    <s v="PEATONAL"/>
    <m/>
    <m/>
    <m/>
    <m/>
    <m/>
    <m/>
    <m/>
    <m/>
    <n v="5567"/>
    <m/>
    <m/>
    <n v="3172725157"/>
    <s v="CAÑAS "/>
    <m/>
    <s v="DIOSELINA "/>
    <s v="DEL SOCORRO"/>
    <s v="Cédula"/>
    <n v="21927872"/>
    <s v="F"/>
    <n v="77"/>
    <s v="SI"/>
    <m/>
    <m/>
    <m/>
    <m/>
    <m/>
    <m/>
    <s v="SI"/>
    <m/>
    <s v="NO"/>
    <n v="11"/>
    <n v="6"/>
    <n v="2"/>
    <s v="PROPIA, TOTALMENTE PAGADA"/>
    <m/>
    <s v="ESCRITURA PÚBLICA"/>
    <m/>
    <m/>
    <m/>
    <m/>
    <m/>
    <s v="SI"/>
    <m/>
    <s v="SI"/>
    <m/>
    <s v="SI"/>
    <m/>
    <s v="INODORO CONECTADO A ALCANTARILLADO"/>
    <s v="BLOQUE, LADRILLO, PIEDRA"/>
    <s v="TEJA DE BARRO, ZINC, ETERNIT (ASBESTO)"/>
    <s v="TIERRA, ARENA"/>
    <s v="SI"/>
    <s v="SI"/>
    <s v="SI"/>
    <s v="SI"/>
    <s v="SI"/>
    <s v="SI"/>
    <s v="SI"/>
    <s v="SI"/>
    <s v="SI"/>
    <s v="SI"/>
    <s v="NO"/>
    <s v="NO"/>
    <s v="SI"/>
    <s v="SI"/>
    <s v="SI"/>
    <s v="NO"/>
    <s v="NO"/>
    <s v="SI"/>
    <s v="INODORO CON TANQUE"/>
    <s v="NO CUENTA CON LAVAMANOS, LAVADERO, BAÑO DETERIORADO, NO PRESENTA NUMERO DE FOLIO, NO PRESENTA RECIBO DE AGUA"/>
    <m/>
    <m/>
    <m/>
    <m/>
    <s v="NORMAL - BUENA"/>
    <s v="TIENE AGUA LAS 24 HORAS"/>
    <s v="SI"/>
    <s v="NO"/>
    <s v="NO"/>
    <s v="PVC"/>
    <s v="SI"/>
    <s v="SI"/>
    <s v="NO APLICA"/>
    <s v="NO"/>
    <s v="SI"/>
    <s v="OBRA GRIS"/>
    <s v="SAN MARTIN PEATONAL5567"/>
    <s v="OK"/>
    <s v="SI"/>
    <n v="1"/>
    <s v=""/>
    <s v=""/>
    <s v=""/>
    <n v="5"/>
    <n v="6"/>
    <s v=""/>
    <s v=""/>
    <n v="9"/>
    <s v=""/>
    <s v=""/>
    <n v="2"/>
    <n v="3069314.919342"/>
    <n v="3069314.919342"/>
    <s v=""/>
    <s v=""/>
    <n v="0"/>
    <s v=""/>
    <n v="0"/>
    <s v="NO"/>
    <n v="0"/>
    <x v="6"/>
    <x v="1"/>
  </r>
  <r>
    <d v="2017-08-26T00:00:00"/>
    <s v="ANTIOQUIA"/>
    <s v="Puerto Berrío"/>
    <n v="579"/>
    <n v="1039706195"/>
    <n v="3004312255"/>
    <n v="395"/>
    <x v="1"/>
    <s v="CALLE"/>
    <n v="58"/>
    <m/>
    <m/>
    <m/>
    <m/>
    <n v="12"/>
    <m/>
    <m/>
    <m/>
    <m/>
    <m/>
    <n v="3207314593"/>
    <s v="PULGARIN"/>
    <s v="GUZMAN"/>
    <s v="LINA"/>
    <s v="MARIA"/>
    <s v="Cédula"/>
    <n v="43652238"/>
    <s v="F"/>
    <n v="44"/>
    <s v="NO"/>
    <s v="RODRIGUEZ"/>
    <m/>
    <s v="LUIS"/>
    <s v="FERNANDO"/>
    <s v="Cédula"/>
    <n v="71182185"/>
    <s v="NO"/>
    <m/>
    <s v="NO"/>
    <n v="8"/>
    <n v="2"/>
    <n v="1"/>
    <s v="PROPIA, TOTALMENTE PAGADA"/>
    <m/>
    <s v="ESCRITURA PÚBLICA"/>
    <m/>
    <m/>
    <m/>
    <m/>
    <m/>
    <s v="SI"/>
    <n v="6319"/>
    <s v="SI"/>
    <n v="3999"/>
    <s v="SI"/>
    <n v="8324"/>
    <s v="INODORO CONECTADO A ALCANTARILLADO"/>
    <s v="MADERA BURDA, TABLA, TABLÓN"/>
    <s v="TEJA DE BARRO, ZINC, ETERNIT (ASBESTO)"/>
    <s v="CEMENTO, GRAVILLA"/>
    <s v="SI"/>
    <s v="SI"/>
    <s v="SI"/>
    <s v="SI"/>
    <s v="SI"/>
    <s v="SI"/>
    <s v="SI"/>
    <s v="SI"/>
    <s v="SI"/>
    <s v="SI"/>
    <s v="SI"/>
    <s v="SI"/>
    <s v="SI"/>
    <s v="SI"/>
    <s v="SI"/>
    <s v="SI"/>
    <s v="SI"/>
    <s v="SI"/>
    <s v="INODORO CON TANQUE"/>
    <s v="CUENTA CON TODO LOS SERVICIOS SANITARIOS"/>
    <m/>
    <m/>
    <m/>
    <m/>
    <s v="NORMAL - BUENA"/>
    <s v="TIENE AGUA LAS 24 HORAS"/>
    <s v="SI"/>
    <s v="NO"/>
    <s v="NO"/>
    <s v="PVC"/>
    <s v="SI"/>
    <s v="SI"/>
    <s v="SI"/>
    <s v="SI"/>
    <s v="SI"/>
    <s v="OBRA BLANCA"/>
    <s v="SAN MARTIN CALLE5812"/>
    <s v="OK"/>
    <s v="SI"/>
    <s v=""/>
    <s v=""/>
    <s v=""/>
    <s v=""/>
    <s v=""/>
    <s v=" "/>
    <s v=""/>
    <s v=""/>
    <s v=""/>
    <s v=""/>
    <s v=""/>
    <n v="0"/>
    <n v="0"/>
    <n v="0"/>
    <s v=""/>
    <s v=""/>
    <s v=""/>
    <s v=""/>
    <n v="0"/>
    <s v="NO"/>
    <n v="0"/>
    <x v="0"/>
    <x v="0"/>
  </r>
  <r>
    <d v="2017-08-26T00:00:00"/>
    <s v="ANTIOQUIA"/>
    <s v="Puerto Berrío"/>
    <n v="579"/>
    <n v="71180459"/>
    <n v="3147713942"/>
    <n v="396"/>
    <x v="0"/>
    <s v="PEATONAL"/>
    <m/>
    <m/>
    <m/>
    <m/>
    <m/>
    <m/>
    <m/>
    <m/>
    <n v="57612"/>
    <m/>
    <m/>
    <n v="3214944105"/>
    <s v="FRANCO"/>
    <s v="MEGIA"/>
    <s v="LUZ"/>
    <s v="NELLY"/>
    <s v="Cédula"/>
    <n v="43651828"/>
    <s v="F"/>
    <n v="47"/>
    <s v="SI"/>
    <m/>
    <m/>
    <m/>
    <m/>
    <m/>
    <m/>
    <s v="SI"/>
    <n v="3167647"/>
    <s v="NO"/>
    <n v="5"/>
    <n v="3"/>
    <n v="1"/>
    <s v="EN ARRIENDO O SUBARRIENDO"/>
    <m/>
    <m/>
    <m/>
    <s v="DE PALABRA"/>
    <n v="1"/>
    <m/>
    <n v="100000"/>
    <s v="SI"/>
    <n v="21371"/>
    <s v="SI"/>
    <n v="15594"/>
    <s v="SI"/>
    <n v="8366"/>
    <s v="INODORO CONECTADO A ALCANTARILLADO"/>
    <s v="PLÁSTICO"/>
    <s v="TEJA DE BARRO, ZINC, ETERNIT (ASBESTO)"/>
    <s v="CEMENTO, GRAVILLA"/>
    <s v="NO"/>
    <s v="NO"/>
    <s v="SI"/>
    <s v="SI"/>
    <s v="SI"/>
    <s v="NO"/>
    <s v="SI"/>
    <s v="SI"/>
    <s v="NO"/>
    <s v="SI"/>
    <s v="NO"/>
    <s v="SI"/>
    <s v="SI"/>
    <s v="NO"/>
    <s v="SI"/>
    <s v="NO"/>
    <s v="SI"/>
    <s v="SI"/>
    <s v="INODORO SIN TANQUE"/>
    <s v="INODORO NO CUENTA CON TANQUE, NO CUENTA CON LAVAMANOS"/>
    <m/>
    <m/>
    <m/>
    <m/>
    <s v="NORMAL - BUENA"/>
    <s v="TIENE AGUA LAS 24 HORAS"/>
    <s v="SI"/>
    <s v="NO"/>
    <s v="NO"/>
    <s v="PVC"/>
    <s v="NO"/>
    <s v="SI"/>
    <s v="NO"/>
    <s v="SI"/>
    <s v="SI"/>
    <s v="OTROS"/>
    <s v="OASIS PEATONAL57612"/>
    <s v="OK"/>
    <s v="SI"/>
    <n v="1"/>
    <s v=""/>
    <n v="3"/>
    <s v=""/>
    <s v=""/>
    <n v="6"/>
    <n v="7"/>
    <n v="8"/>
    <s v=""/>
    <s v=""/>
    <s v=""/>
    <n v="2"/>
    <n v="5755772.4049439998"/>
    <n v="5755772.4049439998"/>
    <s v=""/>
    <s v=""/>
    <n v="0"/>
    <n v="20"/>
    <n v="487557.07988400001"/>
    <s v="SI"/>
    <n v="487557.07988400001"/>
    <x v="28"/>
    <x v="1"/>
  </r>
  <r>
    <d v="2017-08-26T00:00:00"/>
    <s v="ANTIOQUIA"/>
    <s v="Puerto Berrío"/>
    <n v="579"/>
    <n v="1039704469"/>
    <n v="3196416668"/>
    <n v="397"/>
    <x v="2"/>
    <s v="PEATONAL"/>
    <m/>
    <m/>
    <m/>
    <m/>
    <m/>
    <m/>
    <m/>
    <m/>
    <n v="583160038"/>
    <m/>
    <m/>
    <n v="3207031982"/>
    <s v="VALENCIA"/>
    <s v="ARIAS"/>
    <s v="ANGELICA"/>
    <s v="VIVIANA"/>
    <s v="Cédula"/>
    <n v="1039697298"/>
    <s v="F"/>
    <n v="30"/>
    <s v="SI"/>
    <m/>
    <m/>
    <m/>
    <m/>
    <m/>
    <m/>
    <s v="NO"/>
    <m/>
    <s v="SI"/>
    <n v="4"/>
    <n v="1"/>
    <n v="1"/>
    <s v="EN ARRIENDO O SUBARRIENDO"/>
    <m/>
    <m/>
    <m/>
    <s v="POR ESCRITO"/>
    <m/>
    <n v="6"/>
    <n v="210000"/>
    <s v="SI"/>
    <n v="14534"/>
    <s v="SI"/>
    <n v="10333"/>
    <s v="SI"/>
    <n v="8324"/>
    <s v="INODORO CONECTADO A ALCANTARILLADO"/>
    <s v="BLOQUE, LADRILLO, PIEDRA"/>
    <s v="TEJA DE BARRO, ZINC, ETERNIT (ASBESTO)"/>
    <s v="BALDOSA, VINILO, TABLETA O LADRILLO"/>
    <s v="SI"/>
    <s v="SI"/>
    <s v="SI"/>
    <s v="SI"/>
    <s v="SI"/>
    <s v="SI"/>
    <s v="SI"/>
    <s v="SI"/>
    <s v="SI"/>
    <s v="SI"/>
    <s v="SI"/>
    <s v="SI"/>
    <s v="SI"/>
    <s v="SI"/>
    <s v="SI"/>
    <s v="SI"/>
    <s v="SI"/>
    <s v="SI"/>
    <s v="INODORO CON TANQUE"/>
    <s v="BAÑOS SIN PUERTA , SIN REVOCAR"/>
    <m/>
    <m/>
    <m/>
    <m/>
    <s v="NORMAL - BUENA"/>
    <s v="TIENE AGUA LAS 24 HORAS"/>
    <s v="SI"/>
    <s v="NO"/>
    <s v="NO"/>
    <s v="PVC"/>
    <s v="SI"/>
    <s v="SI"/>
    <s v="SI"/>
    <s v="SI"/>
    <s v="SI"/>
    <s v="OBRA GRIS"/>
    <s v="NUEVO MILENIOPEATONAL583160038"/>
    <s v="OK"/>
    <s v="SI"/>
    <s v=""/>
    <s v=""/>
    <s v=""/>
    <s v=""/>
    <s v=""/>
    <s v=" "/>
    <s v=""/>
    <s v=""/>
    <s v=""/>
    <s v=""/>
    <s v=""/>
    <n v="0"/>
    <n v="0"/>
    <n v="0"/>
    <s v=""/>
    <s v=""/>
    <s v=""/>
    <s v=""/>
    <n v="0"/>
    <s v="NO"/>
    <n v="0"/>
    <x v="0"/>
    <x v="0"/>
  </r>
  <r>
    <d v="2017-08-26T00:00:00"/>
    <s v="ANTIOQUIA"/>
    <s v="Puerto Berrío"/>
    <n v="579"/>
    <n v="71180459"/>
    <n v="3147713942"/>
    <n v="398"/>
    <x v="0"/>
    <s v="PEATONAL"/>
    <m/>
    <m/>
    <m/>
    <m/>
    <m/>
    <m/>
    <m/>
    <m/>
    <n v="5751"/>
    <m/>
    <m/>
    <m/>
    <s v="HENAO"/>
    <s v="RIOS"/>
    <s v="GLADIS"/>
    <m/>
    <s v="Cédula"/>
    <n v="28740535"/>
    <s v="F"/>
    <n v="55"/>
    <s v="SI"/>
    <m/>
    <m/>
    <m/>
    <m/>
    <m/>
    <m/>
    <s v="NO"/>
    <m/>
    <s v="NO"/>
    <n v="3"/>
    <n v="0"/>
    <n v="0"/>
    <s v="PROPIA, TOTALMENTE PAGADA"/>
    <m/>
    <s v="CERTIFICADO DE COMPRAVENTA"/>
    <m/>
    <m/>
    <m/>
    <m/>
    <m/>
    <s v="SI"/>
    <n v="14731"/>
    <s v="SI"/>
    <n v="10425"/>
    <s v="SI"/>
    <n v="8407"/>
    <s v="INODORO CONECTADO A ALCANTARILLADO"/>
    <s v="MADERA BURDA, TABLA, TABLÓN"/>
    <s v="MADERA BURDA, TABLA, TABLÓN"/>
    <s v="CEMENTO, GRAVILLA"/>
    <s v="NO"/>
    <s v="NO"/>
    <s v="SI"/>
    <s v="SI"/>
    <s v="SI"/>
    <s v="NO"/>
    <s v="SI"/>
    <s v="SI"/>
    <s v="SI"/>
    <s v="NO"/>
    <s v="SI"/>
    <s v="NO"/>
    <s v="SI"/>
    <s v="SI"/>
    <s v="NO"/>
    <s v="SI"/>
    <s v="NO"/>
    <s v="SI"/>
    <s v="INODORO CON TANQUE"/>
    <m/>
    <m/>
    <m/>
    <m/>
    <m/>
    <s v="NORMAL - BUENA"/>
    <s v="TIENE AGUA LAS 24 HORAS"/>
    <s v="SI"/>
    <s v="NO"/>
    <s v="NO"/>
    <s v="PVC"/>
    <s v="SI"/>
    <s v="NO"/>
    <s v="SI"/>
    <s v="NO"/>
    <s v="SI"/>
    <s v="OBRA NEGRA"/>
    <s v="OASIS PEATONAL5751"/>
    <s v="OK"/>
    <s v="SI"/>
    <s v=""/>
    <s v=""/>
    <s v=""/>
    <n v="4"/>
    <n v="5"/>
    <n v="6"/>
    <s v=""/>
    <s v=""/>
    <s v=""/>
    <s v=""/>
    <s v=""/>
    <n v="2"/>
    <n v="1477350.4881600002"/>
    <n v="1477350.4881600002"/>
    <s v=""/>
    <s v=""/>
    <n v="0"/>
    <n v="20"/>
    <n v="487557.07988400001"/>
    <s v="SI"/>
    <n v="487557.07988400001"/>
    <x v="75"/>
    <x v="1"/>
  </r>
  <r>
    <d v="2017-08-26T00:00:00"/>
    <s v="ANTIOQUIA"/>
    <s v="Puerto Berrío"/>
    <n v="579"/>
    <n v="1039704469"/>
    <n v="3196416668"/>
    <n v="399"/>
    <x v="0"/>
    <s v="PEATONAL"/>
    <m/>
    <m/>
    <m/>
    <m/>
    <m/>
    <m/>
    <m/>
    <m/>
    <n v="59211"/>
    <m/>
    <m/>
    <n v="3216812173"/>
    <s v="NUÑEZ"/>
    <s v="GARCIA"/>
    <s v="JHOANA "/>
    <s v="SMITH"/>
    <s v="Cédula"/>
    <n v="44006575"/>
    <s v="F"/>
    <n v="31"/>
    <s v="NO"/>
    <s v="RAMOS"/>
    <s v="GONZALEZ"/>
    <s v="EDWAR"/>
    <s v="ENRIQUE"/>
    <s v="Cédula"/>
    <n v="1071349469"/>
    <s v="SI"/>
    <n v="3165247"/>
    <s v="NO"/>
    <n v="4"/>
    <n v="2"/>
    <n v="0"/>
    <s v="PROPIA, TOTALMENTE PAGADA"/>
    <m/>
    <s v="CERTIFICADO DE COMPRAVENTA"/>
    <m/>
    <m/>
    <m/>
    <m/>
    <m/>
    <s v="SI"/>
    <n v="13946"/>
    <s v="SI"/>
    <n v="9867"/>
    <s v="SI"/>
    <n v="8408"/>
    <s v="INODORO CONECTADO A ALCANTARILLADO"/>
    <s v="MADERA BURDA, TABLA, TABLÓN"/>
    <s v="TEJA DE BARRO, ZINC, ETERNIT (ASBESTO)"/>
    <s v="CEMENTO, GRAVILLA"/>
    <s v="NO"/>
    <s v="NO"/>
    <s v="SI"/>
    <s v="SI"/>
    <s v="SI"/>
    <s v="SI"/>
    <s v="SI"/>
    <s v="SI"/>
    <s v="SI"/>
    <s v="NO"/>
    <s v="NO"/>
    <s v="NO"/>
    <s v="SI"/>
    <s v="SI"/>
    <s v="NO"/>
    <s v="NO"/>
    <s v="NO"/>
    <s v="SI"/>
    <s v="INODORO SIN TANQUE"/>
    <s v="INODORO SOLO CUENTA CON TASA, NO TIENE LAVAMANOS, LAVAPLATOS Y EL LAVADERO ES PROVISIONAL"/>
    <m/>
    <m/>
    <m/>
    <m/>
    <s v="NORMAL - BUENA"/>
    <s v="TIENE AGUA LAS 24 HORAS"/>
    <s v="SI"/>
    <s v="NO"/>
    <s v="NO"/>
    <s v="PVC"/>
    <s v="SI"/>
    <s v="NO APLICA"/>
    <s v="NO APLICA"/>
    <s v="NO APLICA"/>
    <s v="SI"/>
    <s v="OTROS"/>
    <s v="OASIS PEATONAL59211"/>
    <s v="OK"/>
    <s v="SI"/>
    <n v="1"/>
    <s v=""/>
    <n v="3"/>
    <n v="4"/>
    <n v="5"/>
    <n v="6"/>
    <n v="7"/>
    <n v="8"/>
    <s v=""/>
    <s v=""/>
    <s v=""/>
    <n v="4"/>
    <n v="6936878.4473879999"/>
    <n v="6099266.2918499997"/>
    <s v=""/>
    <s v=""/>
    <n v="0"/>
    <s v=""/>
    <n v="0"/>
    <s v="NO"/>
    <n v="0"/>
    <x v="11"/>
    <x v="1"/>
  </r>
  <r>
    <d v="2017-08-26T00:00:00"/>
    <s v="ANTIOQUIA"/>
    <s v="Puerto Berrío"/>
    <n v="579"/>
    <n v="71184422"/>
    <n v="3147348837"/>
    <n v="400"/>
    <x v="0"/>
    <s v="PEATONAL"/>
    <m/>
    <m/>
    <m/>
    <m/>
    <m/>
    <m/>
    <m/>
    <m/>
    <n v="57617"/>
    <m/>
    <m/>
    <n v="3108208808"/>
    <s v="RUIZ"/>
    <s v="GOMEZ"/>
    <s v="BLANCA"/>
    <s v="OLIVA"/>
    <s v="Cédula"/>
    <n v="21930564"/>
    <s v="F"/>
    <n v="61"/>
    <s v="SI"/>
    <m/>
    <m/>
    <m/>
    <m/>
    <m/>
    <m/>
    <s v="SI"/>
    <n v="29265"/>
    <s v="NO"/>
    <n v="2"/>
    <n v="0"/>
    <n v="0"/>
    <s v="PROPIA, TOTALMENTE PAGADA"/>
    <m/>
    <s v="CERTIFICADO DE COMPRAVENTA"/>
    <m/>
    <m/>
    <m/>
    <m/>
    <m/>
    <s v="SI"/>
    <n v="7849"/>
    <s v="SI"/>
    <n v="5174"/>
    <s v="SI"/>
    <n v="8366"/>
    <s v="INODORO CONECTADO A ALCANTARILLADO"/>
    <s v="MADERA BURDA, TABLA, TABLÓN"/>
    <s v="TEJA DE BARRO, ZINC, ETERNIT (ASBESTO)"/>
    <s v="TIERRA, ARENA"/>
    <s v="SI"/>
    <s v="SI"/>
    <s v="SI"/>
    <s v="SI"/>
    <s v="SI"/>
    <s v="NO"/>
    <s v="SI"/>
    <s v="SI"/>
    <s v="SI"/>
    <s v="NO"/>
    <s v="NO"/>
    <s v="SI"/>
    <s v="SI"/>
    <s v="SI"/>
    <s v="NO"/>
    <s v="NO"/>
    <s v="SI"/>
    <s v="SI"/>
    <s v="INODORO CON TANQUE"/>
    <s v="NO TIENE LAVAMANOS, NI LAVAMANOS, NO TIENE PUERTA EL BAÑO"/>
    <m/>
    <m/>
    <m/>
    <m/>
    <s v="NORMAL - BUENA"/>
    <s v="TIENE AGUA LAS 24 HORAS"/>
    <s v="SI"/>
    <s v="NO"/>
    <s v="NO"/>
    <s v="PVC"/>
    <s v="SI"/>
    <s v="NO"/>
    <s v="NO"/>
    <s v="SI"/>
    <s v="SI"/>
    <s v="OBRA NEGRA"/>
    <s v="OASIS PEATONAL57617"/>
    <s v="OK"/>
    <s v="SI"/>
    <n v="1"/>
    <s v=""/>
    <s v=""/>
    <n v="4"/>
    <s v=""/>
    <n v="6"/>
    <s v=""/>
    <s v=""/>
    <n v="9"/>
    <s v=""/>
    <s v=""/>
    <n v="2"/>
    <n v="3154717.032714"/>
    <n v="3154717.032714"/>
    <s v=""/>
    <s v=""/>
    <n v="0"/>
    <n v="20"/>
    <n v="487557.07988400001"/>
    <s v="SI"/>
    <n v="487557.07988400001"/>
    <x v="34"/>
    <x v="1"/>
  </r>
  <r>
    <d v="2017-08-26T00:00:00"/>
    <s v="ANTIOQUIA"/>
    <s v="Puerto Berrío"/>
    <n v="579"/>
    <n v="71184422"/>
    <n v="3147348837"/>
    <n v="401"/>
    <x v="0"/>
    <s v="PEATONAL"/>
    <m/>
    <m/>
    <m/>
    <m/>
    <m/>
    <m/>
    <m/>
    <m/>
    <n v="58186"/>
    <m/>
    <m/>
    <s v="NO TIENE "/>
    <s v="VERA"/>
    <s v="AREIZA"/>
    <s v="DIANA "/>
    <s v="MARCELA"/>
    <s v="Cédula"/>
    <n v="1094930761"/>
    <s v="F"/>
    <n v="24"/>
    <s v="SI"/>
    <m/>
    <m/>
    <m/>
    <m/>
    <m/>
    <m/>
    <s v="NO"/>
    <m/>
    <s v="NO"/>
    <n v="2"/>
    <n v="1"/>
    <m/>
    <s v="EN ARRIENDO O SUBARRIENDO"/>
    <m/>
    <m/>
    <m/>
    <s v="DE PALABRA"/>
    <n v="1"/>
    <n v="12"/>
    <n v="170000"/>
    <s v="SI"/>
    <n v="14828"/>
    <s v="NO"/>
    <m/>
    <s v="SI"/>
    <n v="8408"/>
    <s v="INODORO CONECTADO A ALCANTARILLADO"/>
    <s v="BLOQUE, LADRILLO, PIEDRA"/>
    <s v="TEJA DE BARRO, ZINC, ETERNIT (ASBESTO)"/>
    <s v="CEMENTO, GRAVILLA"/>
    <s v="SI"/>
    <s v="NO"/>
    <s v="SI"/>
    <s v="SI"/>
    <s v="SI"/>
    <s v="NO"/>
    <s v="SI"/>
    <s v="SI"/>
    <s v="SI"/>
    <s v="SI"/>
    <s v="SI"/>
    <s v="SI"/>
    <s v="SI"/>
    <s v="SI"/>
    <s v="SI"/>
    <s v="SI"/>
    <s v="SI"/>
    <s v="SI"/>
    <s v="INODORO CON TANQUE"/>
    <s v="EL BAÑO NO TIENE PUERTA, EL USUARIO NO TIENE CELULAR "/>
    <m/>
    <m/>
    <m/>
    <m/>
    <s v="NORMAL - BUENA"/>
    <s v="TIENE AGUA LAS 24 HORAS"/>
    <s v="SI"/>
    <s v="NO"/>
    <s v="NO"/>
    <s v="PVC"/>
    <s v="SI"/>
    <s v="SI"/>
    <s v="SI"/>
    <s v="SI"/>
    <s v="SI"/>
    <s v="OBRA BLANCA"/>
    <s v="OASIS PEATONAL58186"/>
    <s v="OK"/>
    <s v="SI"/>
    <s v=""/>
    <s v=""/>
    <s v=""/>
    <s v=""/>
    <s v=""/>
    <s v=" "/>
    <s v=""/>
    <s v=""/>
    <s v=""/>
    <s v=""/>
    <s v=""/>
    <n v="0"/>
    <n v="0"/>
    <n v="0"/>
    <s v=""/>
    <s v=""/>
    <s v=""/>
    <s v=""/>
    <n v="0"/>
    <s v="NO"/>
    <n v="0"/>
    <x v="0"/>
    <x v="0"/>
  </r>
  <r>
    <d v="2017-08-26T00:00:00"/>
    <s v="ANTIOQUIA"/>
    <s v="Puerto Berrío"/>
    <n v="579"/>
    <n v="71187461"/>
    <n v="3147476437"/>
    <n v="402"/>
    <x v="0"/>
    <s v="PEATONAL"/>
    <m/>
    <m/>
    <m/>
    <m/>
    <m/>
    <m/>
    <m/>
    <m/>
    <n v="55451"/>
    <m/>
    <m/>
    <n v="3117602724"/>
    <s v="ECHEBERRY"/>
    <s v="RODRIGUEZ "/>
    <s v="MARIO"/>
    <s v="JESUS"/>
    <s v="Cédula"/>
    <n v="71185120"/>
    <s v="M"/>
    <n v="51"/>
    <s v="NO"/>
    <s v="FRANCO "/>
    <s v="GUERRERO "/>
    <s v="ANGELA"/>
    <s v="PATRICIA"/>
    <s v="Cédula"/>
    <n v="43650009"/>
    <s v="NO"/>
    <m/>
    <s v="NO"/>
    <n v="6"/>
    <n v="4"/>
    <m/>
    <s v="PROPIA, LA ESTÁN PAGANDO"/>
    <m/>
    <m/>
    <m/>
    <m/>
    <m/>
    <m/>
    <m/>
    <s v="SI"/>
    <n v="63141"/>
    <s v="SI"/>
    <n v="46275"/>
    <s v="SI"/>
    <n v="24407"/>
    <s v="INODORO CONECTADO A ALCANTARILLADO"/>
    <s v="BLOQUE, LADRILLO, PIEDRA"/>
    <s v="TEJA DE BARRO, ZINC, ETERNIT (ASBESTO)"/>
    <s v="TIERRA, ARENA"/>
    <s v="NO"/>
    <s v="NO"/>
    <s v="SI"/>
    <s v="SI"/>
    <s v="SI"/>
    <s v="SI"/>
    <s v="SI"/>
    <s v="SI"/>
    <s v="NO"/>
    <s v="NO"/>
    <s v="NO"/>
    <s v="SI"/>
    <s v="NO"/>
    <s v="NO"/>
    <s v="NO"/>
    <s v="NO"/>
    <s v="SI"/>
    <s v="NO"/>
    <s v="TAZA CAMPESINA"/>
    <s v="NO POSEE NINGUN DOCUMENTO DE LA PROPIEDAD "/>
    <m/>
    <m/>
    <m/>
    <m/>
    <s v="NORMAL - BUENA"/>
    <s v="TIENE AGUA LAS 24 HORAS"/>
    <s v="SI"/>
    <s v="NO"/>
    <s v="NO"/>
    <s v="PVC"/>
    <s v="NO"/>
    <s v="NO"/>
    <s v="NO"/>
    <s v="SI"/>
    <s v="NO"/>
    <s v="NO TIENE - NO APLICA"/>
    <s v="OASIS PEATONAL55451"/>
    <s v="OK"/>
    <s v="SI"/>
    <n v="1"/>
    <n v="2"/>
    <n v="3"/>
    <n v="4"/>
    <s v=""/>
    <n v="6"/>
    <n v="7"/>
    <n v="8"/>
    <s v=""/>
    <s v=""/>
    <s v=""/>
    <n v="4"/>
    <n v="6583373.9498159997"/>
    <n v="6099266.2918499997"/>
    <s v=""/>
    <s v=""/>
    <n v="0"/>
    <s v=""/>
    <n v="0"/>
    <s v="NO"/>
    <n v="0"/>
    <x v="11"/>
    <x v="1"/>
  </r>
  <r>
    <d v="2017-08-26T00:00:00"/>
    <s v="ANTIOQUIA"/>
    <s v="Puerto Berrío"/>
    <n v="579"/>
    <n v="71184422"/>
    <n v="3147348837"/>
    <n v="403"/>
    <x v="0"/>
    <s v="PEATONAL"/>
    <m/>
    <m/>
    <m/>
    <m/>
    <m/>
    <m/>
    <m/>
    <m/>
    <n v="57615"/>
    <m/>
    <m/>
    <s v="NO TIENE "/>
    <s v="VALENCIA"/>
    <s v="QUINTERO"/>
    <s v="MARIA"/>
    <s v="OLGA"/>
    <s v="Cédula"/>
    <n v="22125329"/>
    <s v="F"/>
    <n v="60"/>
    <s v="NO"/>
    <s v="GARCIA"/>
    <s v="SEPULVEDA"/>
    <s v="MIGUEL"/>
    <s v="ANGEL"/>
    <s v="Cédula"/>
    <n v="71185621"/>
    <s v="NO"/>
    <m/>
    <s v="NO"/>
    <n v="2"/>
    <n v="0"/>
    <m/>
    <s v="PROPIA, TOTALMENTE PAGADA"/>
    <m/>
    <s v="CERTIFICADO DE COMPRAVENTA"/>
    <m/>
    <m/>
    <m/>
    <m/>
    <m/>
    <s v="SI"/>
    <n v="7101"/>
    <s v="SI"/>
    <n v="4598"/>
    <s v="SI"/>
    <n v="8366"/>
    <s v="INODORO CONECTADO A ALCANTARILLADO"/>
    <s v="MADERA BURDA, TABLA, TABLÓN"/>
    <s v="TEJA DE BARRO, ZINC, ETERNIT (ASBESTO)"/>
    <s v="CEMENTO, GRAVILLA"/>
    <s v="SI"/>
    <s v="SI"/>
    <s v="SI"/>
    <s v="SI"/>
    <s v="SI"/>
    <s v="NO"/>
    <s v="SI"/>
    <s v="SI"/>
    <s v="SI"/>
    <s v="NO"/>
    <s v="NO"/>
    <s v="SI"/>
    <s v="SI"/>
    <s v="SI"/>
    <s v="NO"/>
    <s v="NO"/>
    <s v="SI"/>
    <s v="SI"/>
    <s v="INODORO CON TANQUE"/>
    <s v="NO TIENE CELULAR Y NO CUENTA CON UNA COCINA, NI LAVAPLATOS. NI LAVAMANOS "/>
    <m/>
    <m/>
    <m/>
    <m/>
    <s v="NORMAL - BUENA"/>
    <s v="TIENE AGUA LAS 24 HORAS"/>
    <s v="SI"/>
    <s v="NO"/>
    <s v="NO"/>
    <s v="PVC"/>
    <s v="SI"/>
    <s v="NO"/>
    <s v="NO"/>
    <s v="SI"/>
    <s v="SI"/>
    <s v="OTROS"/>
    <s v="OASIS PEATONAL57615"/>
    <s v="OK"/>
    <s v="SI"/>
    <n v="1"/>
    <s v=""/>
    <s v=""/>
    <n v="4"/>
    <s v=""/>
    <n v="6"/>
    <n v="7"/>
    <n v="8"/>
    <s v=""/>
    <s v=""/>
    <s v=""/>
    <n v="2"/>
    <n v="6005632.4272799995"/>
    <n v="6005632.4272799995"/>
    <s v=""/>
    <s v=""/>
    <n v="0"/>
    <n v="20"/>
    <n v="487557.07988400001"/>
    <s v="SI"/>
    <n v="487557.07988400001"/>
    <x v="17"/>
    <x v="1"/>
  </r>
  <r>
    <d v="2017-08-26T00:00:00"/>
    <s v="ANTIOQUIA"/>
    <s v="Puerto Berrío"/>
    <n v="579"/>
    <n v="71184422"/>
    <n v="3147348837"/>
    <n v="404"/>
    <x v="0"/>
    <s v="PEATONAL"/>
    <m/>
    <m/>
    <m/>
    <m/>
    <m/>
    <m/>
    <m/>
    <m/>
    <n v="5541"/>
    <m/>
    <m/>
    <s v="NO TIENE "/>
    <s v="AGUIRRE"/>
    <s v="PEREZ"/>
    <s v="ANA"/>
    <s v="SEFORA "/>
    <s v="Cédula"/>
    <n v="21927851"/>
    <s v="F"/>
    <n v="77"/>
    <s v="SI"/>
    <m/>
    <m/>
    <m/>
    <m/>
    <m/>
    <m/>
    <s v="SI"/>
    <n v="3165097"/>
    <s v="NO"/>
    <n v="3"/>
    <m/>
    <m/>
    <s v="PROPIA, TOTALMENTE PAGADA"/>
    <m/>
    <s v="CERTIFICADO DE COMPRAVENTA"/>
    <m/>
    <m/>
    <m/>
    <m/>
    <m/>
    <s v="SI"/>
    <n v="0"/>
    <s v="SI"/>
    <n v="0"/>
    <s v="SI"/>
    <n v="0"/>
    <s v="INODORO CONECTADO A ALCANTARILLADO"/>
    <s v="MADERA BURDA, TABLA, TABLÓN"/>
    <s v="TAPIA PISADA, ADOBE, BAHAREQUE"/>
    <s v="CEMENTO, GRAVILLA"/>
    <s v="NO"/>
    <s v="SI"/>
    <s v="SI"/>
    <s v="SI"/>
    <s v="SI"/>
    <s v="NO"/>
    <s v="SI"/>
    <s v="SI"/>
    <s v="SI"/>
    <s v="SI"/>
    <s v="NO"/>
    <s v="SI"/>
    <s v="SI"/>
    <s v="SI"/>
    <s v="SI"/>
    <s v="NO"/>
    <s v="SI"/>
    <s v="SI"/>
    <s v="INODORO CON TANQUE"/>
    <s v="BAÑON NO TIENE PUERTA, NO TIENE COCINA, NO PRESENTO RECIBO, NO TIENE CELULAR "/>
    <m/>
    <m/>
    <m/>
    <m/>
    <s v="NORMAL - BUENA"/>
    <s v="TIENE AGUA LAS 24 HORAS"/>
    <s v="SI"/>
    <s v="SI"/>
    <s v="NO"/>
    <s v="PVC"/>
    <s v="SI"/>
    <s v="SI"/>
    <s v="NO"/>
    <s v="SI"/>
    <s v="SI"/>
    <s v="OBRA GRIS"/>
    <s v="OASIS PEATONAL5541"/>
    <s v="OK"/>
    <s v="SI"/>
    <n v="1"/>
    <s v=""/>
    <s v=""/>
    <s v=""/>
    <s v=""/>
    <n v="6"/>
    <s v=""/>
    <s v=""/>
    <n v="9"/>
    <s v=""/>
    <s v=""/>
    <n v="1"/>
    <n v="2521462.954806"/>
    <n v="2521462.954806"/>
    <s v=""/>
    <s v=""/>
    <n v="0"/>
    <n v="20"/>
    <n v="487557.07988400001"/>
    <s v="SI"/>
    <n v="487557.07988400001"/>
    <x v="32"/>
    <x v="1"/>
  </r>
  <r>
    <d v="2017-08-26T00:00:00"/>
    <s v="ANTIOQUIA"/>
    <s v="Puerto Berrío"/>
    <n v="579"/>
    <n v="1039704469"/>
    <n v="3196416668"/>
    <n v="405"/>
    <x v="2"/>
    <s v="PEATONAL"/>
    <m/>
    <m/>
    <m/>
    <m/>
    <m/>
    <m/>
    <m/>
    <m/>
    <n v="220583130018"/>
    <m/>
    <m/>
    <s v="NO TIENE "/>
    <s v="CASTRILLON "/>
    <s v="AGUDELO"/>
    <s v="MARTHA"/>
    <s v="LETICIA"/>
    <s v="Cédula"/>
    <n v="21863327"/>
    <s v="F"/>
    <n v="56"/>
    <s v="SI"/>
    <m/>
    <m/>
    <m/>
    <m/>
    <m/>
    <m/>
    <s v="NO"/>
    <m/>
    <s v="NO"/>
    <n v="5"/>
    <n v="2"/>
    <n v="1"/>
    <s v="PROPIA, TOTALMENTE PAGADA"/>
    <m/>
    <s v="CERTIFICADO DE COMPRAVENTA"/>
    <m/>
    <m/>
    <m/>
    <m/>
    <m/>
    <s v="SI"/>
    <n v="13044"/>
    <s v="NO"/>
    <n v="0"/>
    <s v="SI"/>
    <n v="8324"/>
    <s v="INODORO CONECTADO A ALCANTARILLADO"/>
    <s v="BLOQUE, LADRILLO, PIEDRA"/>
    <s v="TEJA DE BARRO, ZINC, ETERNIT (ASBESTO)"/>
    <s v="CEMENTO, GRAVILLA"/>
    <s v="SI"/>
    <s v="SI"/>
    <s v="SI"/>
    <s v="SI"/>
    <s v="SI"/>
    <s v="SI"/>
    <s v="SI"/>
    <s v="SI"/>
    <s v="SI"/>
    <s v="NO"/>
    <s v="NO"/>
    <s v="SI"/>
    <s v="SI"/>
    <s v="SI"/>
    <s v="NO"/>
    <s v="NO"/>
    <s v="SI"/>
    <s v="SI"/>
    <s v="INODORO CON TANQUE"/>
    <s v="EL ALCANTARILLADO FUE CONSTRUIDO POR LA MISMA COMUNIDAD POR LO TANTO NO PAGAN ALCANTARILLADO, NO TIENE CELULAR"/>
    <m/>
    <m/>
    <m/>
    <m/>
    <s v="NORMAL - BUENA"/>
    <s v="TIENE AGUA LAS 24 HORAS"/>
    <s v="NO"/>
    <s v="NO"/>
    <s v="NO"/>
    <s v="PVC"/>
    <s v="SI"/>
    <s v="NO"/>
    <s v="NO"/>
    <s v="SI"/>
    <s v="SI"/>
    <s v="OBRA GRIS"/>
    <s v="NUEVO MILENIOPEATONAL220583130018"/>
    <s v="OK"/>
    <s v="SI"/>
    <n v="1"/>
    <s v=""/>
    <s v=""/>
    <n v="4"/>
    <s v=""/>
    <n v="6"/>
    <s v=""/>
    <s v=""/>
    <n v="9"/>
    <s v=""/>
    <s v=""/>
    <n v="2"/>
    <n v="3154717.032714"/>
    <n v="3154717.032714"/>
    <s v=""/>
    <s v=""/>
    <n v="0"/>
    <s v=""/>
    <n v="0"/>
    <s v="NO"/>
    <n v="0"/>
    <x v="1"/>
    <x v="1"/>
  </r>
  <r>
    <d v="2017-08-26T00:00:00"/>
    <s v="ANTIOQUIA"/>
    <s v="Puerto Berrío"/>
    <n v="579"/>
    <n v="43653838"/>
    <n v="3148378856"/>
    <n v="406"/>
    <x v="0"/>
    <s v="PEATONAL"/>
    <m/>
    <m/>
    <m/>
    <m/>
    <m/>
    <m/>
    <m/>
    <m/>
    <n v="220555330000"/>
    <m/>
    <m/>
    <n v="3205415723"/>
    <s v="BERRIO"/>
    <s v="OSORNO"/>
    <s v="LUZ "/>
    <s v="DARY"/>
    <s v="Cédula"/>
    <n v="22025407"/>
    <s v="F"/>
    <n v="48"/>
    <s v="SI"/>
    <m/>
    <m/>
    <m/>
    <m/>
    <m/>
    <m/>
    <s v="SI"/>
    <m/>
    <s v="NO"/>
    <n v="5"/>
    <n v="3"/>
    <n v="1"/>
    <s v="OCUPANTE DE HECHO O POSEEDOR"/>
    <m/>
    <s v="OTRO"/>
    <m/>
    <m/>
    <m/>
    <m/>
    <m/>
    <s v="SI"/>
    <n v="31000"/>
    <s v="NO"/>
    <n v="0"/>
    <s v="SI"/>
    <n v="81380"/>
    <s v="INODORO CONECTADO A ALCANTARILLADO"/>
    <s v="MADERA BURDA, TABLA, TABLÓN"/>
    <s v="TEJA DE BARRO, ZINC, ETERNIT (ASBESTO)"/>
    <s v="CEMENTO, GRAVILLA"/>
    <s v="SI"/>
    <s v="NO"/>
    <s v="SI"/>
    <s v="SI"/>
    <s v="SI"/>
    <s v="SI"/>
    <s v="SI"/>
    <s v="SI"/>
    <s v="SI"/>
    <s v="SI"/>
    <s v="SI"/>
    <s v="SI"/>
    <s v="SI"/>
    <s v="SI"/>
    <s v="SI"/>
    <s v="SI"/>
    <s v="SI"/>
    <s v="SI"/>
    <s v="INODORO CON TANQUE"/>
    <s v="LA RED DE ALCANTARILLADO FUE CONTRUIDA POR LA MISMA FAMILIA, NO PAGAN ALCANTARILLADO Y NO ENCONTRO EL FOLIO DE RED UNIDOS "/>
    <m/>
    <m/>
    <m/>
    <m/>
    <s v="NORMAL - BUENA"/>
    <s v="TIENE AGUA LAS 24 HORAS"/>
    <s v="NO"/>
    <s v="NO"/>
    <s v="NO"/>
    <s v="PVC"/>
    <s v="SI"/>
    <s v="SI"/>
    <s v="SI"/>
    <s v="SI"/>
    <s v="SI"/>
    <s v="OBRA GRIS"/>
    <s v="OASIS PEATONAL220555330000"/>
    <s v="OK"/>
    <s v="SI"/>
    <s v=""/>
    <s v=""/>
    <s v=""/>
    <s v=""/>
    <s v=""/>
    <s v=" "/>
    <s v=""/>
    <s v=""/>
    <s v=""/>
    <s v=""/>
    <s v=""/>
    <n v="0"/>
    <n v="0"/>
    <n v="0"/>
    <s v=""/>
    <s v=""/>
    <s v=""/>
    <s v=""/>
    <n v="0"/>
    <s v="NO"/>
    <n v="0"/>
    <x v="0"/>
    <x v="0"/>
  </r>
  <r>
    <d v="2017-08-26T00:00:00"/>
    <s v="ANTIOQUIA"/>
    <s v="Puerto Berrío"/>
    <n v="579"/>
    <n v="43653838"/>
    <n v="3148378856"/>
    <n v="407"/>
    <x v="2"/>
    <s v="PEATONAL"/>
    <m/>
    <m/>
    <m/>
    <m/>
    <m/>
    <m/>
    <m/>
    <m/>
    <n v="220583160080"/>
    <m/>
    <m/>
    <n v="3122526248"/>
    <s v="RESTREPO "/>
    <m/>
    <s v="LUZ "/>
    <s v="ELENA"/>
    <s v="Cédula"/>
    <n v="43653836"/>
    <s v="F"/>
    <n v="59"/>
    <s v="SI"/>
    <m/>
    <m/>
    <m/>
    <m/>
    <m/>
    <m/>
    <s v="NO"/>
    <m/>
    <s v="SI"/>
    <n v="1"/>
    <m/>
    <m/>
    <s v="PROPIA, TOTALMENTE PAGADA"/>
    <m/>
    <s v="CERTIFICADO DE COMPRAVENTA"/>
    <m/>
    <m/>
    <m/>
    <m/>
    <m/>
    <s v="SI"/>
    <n v="10105"/>
    <s v="SI"/>
    <n v="6913"/>
    <s v="SI"/>
    <n v="8366"/>
    <s v="INODORO CONECTADO A ALCANTARILLADO"/>
    <s v="MADERA BURDA, TABLA, TABLÓN"/>
    <s v="TEJA DE BARRO, ZINC, ETERNIT (ASBESTO)"/>
    <s v="TIERRA, ARENA"/>
    <s v="NO"/>
    <s v="SI"/>
    <s v="SI"/>
    <s v="SI"/>
    <s v="SI"/>
    <s v="NO"/>
    <s v="SI"/>
    <s v="SI"/>
    <s v="SI"/>
    <s v="NO"/>
    <s v="NO"/>
    <s v="SI"/>
    <s v="NO"/>
    <s v="SI"/>
    <s v="NO"/>
    <s v="NO"/>
    <s v="SI"/>
    <s v="NO"/>
    <s v="INODORO CON TANQUE"/>
    <s v="EL INODORO NO ESTA EN BUENAS CONDICIONES"/>
    <m/>
    <m/>
    <m/>
    <m/>
    <s v="NORMAL - BUENA"/>
    <s v="TIENE AGUA LAS 24 HORAS"/>
    <s v="SI"/>
    <s v="NO"/>
    <s v="NO"/>
    <s v="PVC"/>
    <s v="SI"/>
    <s v="NO"/>
    <s v="NO"/>
    <s v="SI"/>
    <s v="NO"/>
    <s v="OBRA GRIS"/>
    <s v="NUEVO MILENIOPEATONAL220583160080"/>
    <s v="OK"/>
    <s v="SI"/>
    <n v="1"/>
    <n v="2"/>
    <s v=""/>
    <n v="4"/>
    <s v=""/>
    <n v="6"/>
    <n v="7"/>
    <s v=""/>
    <n v="9"/>
    <s v=""/>
    <s v=""/>
    <n v="3"/>
    <n v="3717594.4085459998"/>
    <n v="3717594.4085459998"/>
    <s v=""/>
    <s v=""/>
    <n v="0"/>
    <n v="20"/>
    <n v="487557.07988400001"/>
    <s v="SI"/>
    <n v="487557.07988400001"/>
    <x v="70"/>
    <x v="1"/>
  </r>
  <r>
    <d v="2017-08-26T00:00:00"/>
    <s v="ANTIOQUIA"/>
    <s v="Puerto Berrío"/>
    <n v="579"/>
    <n v="1039706195"/>
    <n v="3004312255"/>
    <n v="408"/>
    <x v="4"/>
    <s v="PEATONAL"/>
    <m/>
    <m/>
    <m/>
    <m/>
    <m/>
    <m/>
    <m/>
    <m/>
    <n v="50003"/>
    <m/>
    <m/>
    <n v="3193851746"/>
    <s v="LONDOÑO "/>
    <s v="POSADA"/>
    <s v="JULIO"/>
    <s v="CESAR "/>
    <s v="Cédula"/>
    <n v="3550126"/>
    <s v="M"/>
    <n v="72"/>
    <s v="SI"/>
    <m/>
    <m/>
    <m/>
    <m/>
    <m/>
    <m/>
    <s v="NO"/>
    <m/>
    <s v="NO"/>
    <n v="1"/>
    <m/>
    <m/>
    <s v="PROPIA, TOTALMENTE PAGADA"/>
    <m/>
    <s v="CERTIFICADO DE COMPRAVENTA"/>
    <m/>
    <m/>
    <m/>
    <m/>
    <m/>
    <s v="SI"/>
    <n v="5624"/>
    <s v="SI"/>
    <n v="3454"/>
    <s v="SI"/>
    <n v="8407"/>
    <s v="NO TIENE"/>
    <s v="BLOQUE, LADRILLO, PIEDRA"/>
    <s v="TEJA DE BARRO, ZINC, ETERNIT (ASBESTO)"/>
    <s v="CEMENTO, GRAVILLA"/>
    <s v="NO"/>
    <s v="NO"/>
    <s v="SI"/>
    <s v="SI"/>
    <s v="SI"/>
    <s v="SI"/>
    <s v="SI"/>
    <s v="SI"/>
    <s v="NO"/>
    <s v="NO"/>
    <s v="NO"/>
    <s v="NO"/>
    <s v="NO"/>
    <s v="NO"/>
    <s v="NO"/>
    <s v="NO"/>
    <s v="NO"/>
    <s v="NO"/>
    <s v="NO TIENE  "/>
    <s v="NO CUENTA CON NINGUN SERVICIO INTRADOMICILIARIO"/>
    <m/>
    <m/>
    <m/>
    <m/>
    <s v="NORMAL - BUENA"/>
    <s v="TIENE AGUA LAS 24 HORAS"/>
    <s v="SI"/>
    <s v="NO"/>
    <s v="NO"/>
    <s v="PVC"/>
    <s v="NO"/>
    <s v="NO"/>
    <s v="NO"/>
    <s v="NO"/>
    <s v="NO"/>
    <s v="NO TIENE - NO APLICA"/>
    <s v="PATIO BONITOPEATONAL50003"/>
    <s v="OK"/>
    <s v="SI"/>
    <n v="1"/>
    <n v="2"/>
    <n v="3"/>
    <n v="4"/>
    <n v="5"/>
    <n v="6"/>
    <n v="7"/>
    <n v="8"/>
    <s v=""/>
    <s v=""/>
    <s v=""/>
    <n v="5"/>
    <n v="7131225.9143519998"/>
    <n v="6099266.2918499997"/>
    <s v=""/>
    <s v=""/>
    <n v="0"/>
    <s v=""/>
    <n v="0"/>
    <s v="NO"/>
    <n v="0"/>
    <x v="11"/>
    <x v="1"/>
  </r>
  <r>
    <d v="2017-08-26T00:00:00"/>
    <s v="ANTIOQUIA"/>
    <s v="Puerto Berrío"/>
    <n v="579"/>
    <n v="1007435096"/>
    <n v="3005949869"/>
    <n v="409"/>
    <x v="3"/>
    <s v="PEATONAL"/>
    <m/>
    <m/>
    <m/>
    <m/>
    <m/>
    <m/>
    <m/>
    <m/>
    <n v="220141240000"/>
    <m/>
    <m/>
    <s v="NO TIENE "/>
    <s v="BORJA "/>
    <s v="MOSQUERA "/>
    <s v="MARLENI"/>
    <m/>
    <s v="Cédula"/>
    <m/>
    <s v="F"/>
    <n v="56"/>
    <s v="SI"/>
    <m/>
    <m/>
    <m/>
    <m/>
    <m/>
    <m/>
    <s v="NO"/>
    <m/>
    <s v="NO"/>
    <n v="1"/>
    <m/>
    <m/>
    <s v="PROPIA, LA ESTÁN PAGANDO"/>
    <m/>
    <s v="ESCRITURA PÚBLICA"/>
    <m/>
    <m/>
    <m/>
    <m/>
    <m/>
    <s v="SI"/>
    <n v="7814"/>
    <s v="NO"/>
    <m/>
    <s v="SI"/>
    <n v="8324"/>
    <s v="INODORO CONECTADO A ALCANTARILLADO"/>
    <s v="BLOQUE, LADRILLO, PIEDRA"/>
    <s v="TEJA DE BARRO, ZINC, ETERNIT (ASBESTO)"/>
    <s v="CEMENTO, GRAVILLA"/>
    <s v="SI"/>
    <s v="NO"/>
    <s v="SI"/>
    <s v="SI"/>
    <s v="SI"/>
    <s v="SI"/>
    <s v="SI"/>
    <s v="SI"/>
    <s v="SI"/>
    <s v="SI"/>
    <s v="SI"/>
    <s v="SI"/>
    <s v="SI"/>
    <s v="SI"/>
    <s v="SI"/>
    <s v="SI"/>
    <s v="SI"/>
    <s v="SI"/>
    <s v="INODORO CON TANQUE"/>
    <s v="NO LE COBRAN ALCANTARILLADO , NO TIENE CELULAR Y NO PRESENTO LA CEDULA "/>
    <m/>
    <m/>
    <m/>
    <m/>
    <s v="NORMAL - BUENA"/>
    <s v="TIENE AGUA LAS 24 HORAS"/>
    <s v="NO"/>
    <s v="NO"/>
    <s v="NO"/>
    <s v="PVC"/>
    <s v="SI"/>
    <s v="SI"/>
    <s v="SI"/>
    <s v="SI"/>
    <s v="SI"/>
    <s v="OBRA GRIS "/>
    <s v="NUEVO HORIZONTE PEATONAL220141240000"/>
    <s v="OK"/>
    <s v="SI"/>
    <s v=""/>
    <s v=""/>
    <s v=""/>
    <s v=""/>
    <s v=""/>
    <s v=" "/>
    <s v=""/>
    <s v=""/>
    <s v=""/>
    <s v=""/>
    <s v=""/>
    <n v="0"/>
    <n v="0"/>
    <n v="0"/>
    <s v=""/>
    <s v=""/>
    <s v=""/>
    <s v=""/>
    <n v="0"/>
    <s v="NO"/>
    <n v="0"/>
    <x v="0"/>
    <x v="0"/>
  </r>
  <r>
    <d v="2017-08-26T00:00:00"/>
    <s v="ANTIOQUIA"/>
    <s v="Puerto Berrío"/>
    <n v="579"/>
    <n v="43653838"/>
    <n v="3148378856"/>
    <n v="410"/>
    <x v="0"/>
    <s v="PEATONAL"/>
    <m/>
    <m/>
    <m/>
    <m/>
    <m/>
    <m/>
    <m/>
    <m/>
    <n v="220583130062"/>
    <m/>
    <m/>
    <n v="3207536810"/>
    <s v="OSORIO "/>
    <s v="CONTRERA"/>
    <s v="GISELA"/>
    <s v="ANDREA"/>
    <s v="Cédula"/>
    <n v="43652820"/>
    <s v="F"/>
    <n v="41"/>
    <s v="SI"/>
    <m/>
    <m/>
    <m/>
    <m/>
    <m/>
    <m/>
    <s v="NO"/>
    <m/>
    <s v="NO"/>
    <n v="4"/>
    <n v="3"/>
    <n v="1"/>
    <s v="PROPIA, TOTALMENTE PAGADA"/>
    <m/>
    <s v="OTRO"/>
    <m/>
    <m/>
    <m/>
    <m/>
    <m/>
    <s v="SI"/>
    <n v="16500"/>
    <s v="SI"/>
    <n v="12100"/>
    <s v="SI"/>
    <n v="8300"/>
    <s v="INODORO CONECTADO A ALCANTARILLADO"/>
    <s v="BLOQUE, LADRILLO, PIEDRA"/>
    <s v="TEJA DE BARRO, ZINC, ETERNIT (ASBESTO)"/>
    <s v="CEMENTO, GRAVILLA"/>
    <s v="SI"/>
    <s v="SI"/>
    <s v="SI"/>
    <s v="SI"/>
    <s v="SI"/>
    <s v="NO"/>
    <s v="SI"/>
    <s v="SI"/>
    <s v="SI"/>
    <s v="SI"/>
    <s v="NO"/>
    <s v="SI"/>
    <s v="SI"/>
    <s v="SI"/>
    <s v="SI"/>
    <s v="NO"/>
    <s v="SI"/>
    <s v="SI"/>
    <s v="INODORO CON TANQUE"/>
    <m/>
    <m/>
    <m/>
    <m/>
    <m/>
    <s v="NORMAL - BUENA"/>
    <s v="TIENE AGUA LAS 24 HORAS"/>
    <s v="SI"/>
    <s v="NO"/>
    <s v="NO"/>
    <s v="PVC"/>
    <s v="SI"/>
    <s v="SI"/>
    <s v="NO"/>
    <s v="SI"/>
    <s v="SI"/>
    <s v="OBRA BLANCA"/>
    <s v="OASIS PEATONAL220583130062"/>
    <s v="OK"/>
    <s v="SI"/>
    <n v="1"/>
    <s v=""/>
    <s v=""/>
    <s v=""/>
    <s v=""/>
    <n v="6"/>
    <s v=""/>
    <s v=""/>
    <s v=""/>
    <s v=""/>
    <s v=""/>
    <n v="1"/>
    <n v="519253.91348400002"/>
    <n v="519253.91348400002"/>
    <s v=""/>
    <s v=""/>
    <n v="0"/>
    <n v="20"/>
    <n v="487557.07988400001"/>
    <s v="SI"/>
    <n v="487557.07988400001"/>
    <x v="31"/>
    <x v="1"/>
  </r>
  <r>
    <d v="2017-08-26T00:00:00"/>
    <s v="ANTIOQUIA"/>
    <s v="Puerto Berrío"/>
    <n v="579"/>
    <n v="1039704703"/>
    <n v="3218398050"/>
    <n v="411"/>
    <x v="3"/>
    <s v="PEATONAL"/>
    <m/>
    <m/>
    <m/>
    <m/>
    <m/>
    <m/>
    <m/>
    <m/>
    <n v="220141270018"/>
    <m/>
    <m/>
    <n v="3146529312"/>
    <s v="ECHAVARRIA"/>
    <s v="CASTAÑO"/>
    <s v="ROSALBA"/>
    <s v="DEL SOCORRO"/>
    <s v="Cédula"/>
    <n v="21929190"/>
    <s v="F"/>
    <n v="56"/>
    <s v="SI"/>
    <m/>
    <m/>
    <m/>
    <m/>
    <m/>
    <m/>
    <s v="NO"/>
    <m/>
    <s v="NO"/>
    <n v="5"/>
    <n v="2"/>
    <n v="1"/>
    <s v="PROPIA, TOTALMENTE PAGADA"/>
    <m/>
    <s v="ESCRITURA PÚBLICA"/>
    <m/>
    <m/>
    <m/>
    <m/>
    <m/>
    <s v="SI"/>
    <n v="29235"/>
    <s v="SI"/>
    <n v="16420"/>
    <s v="SI"/>
    <n v="8329"/>
    <s v="INODORO CONECTADO A ALCANTARILLADO"/>
    <s v="MADERA BURDA, TABLA, TABLÓN"/>
    <s v="TEJA DE BARRO, ZINC, ETERNIT (ASBESTO)"/>
    <s v="CEMENTO, GRAVILLA"/>
    <s v="NO"/>
    <s v="NO"/>
    <s v="SI"/>
    <s v="SI"/>
    <s v="SI"/>
    <s v="SI"/>
    <s v="SI"/>
    <s v="SI"/>
    <s v="SI"/>
    <s v="SI"/>
    <s v="NO"/>
    <s v="SI"/>
    <s v="SI"/>
    <s v="SI"/>
    <s v="SI"/>
    <s v="NO"/>
    <s v="SI"/>
    <s v="SI"/>
    <s v="INODORO CON TANQUE"/>
    <m/>
    <m/>
    <m/>
    <m/>
    <m/>
    <s v="NORMAL - BUENA"/>
    <s v="TIENE AGUA LAS 24 HORAS"/>
    <s v="SI"/>
    <s v="NO"/>
    <s v="NO"/>
    <s v="PVC"/>
    <s v="SI"/>
    <s v="SI"/>
    <s v="NO"/>
    <s v="SI"/>
    <s v="SI"/>
    <s v="OBRA NEGRA"/>
    <s v="NUEVO HORIZONTE PEATONAL220141270018"/>
    <s v="OK"/>
    <s v="SI"/>
    <n v="1"/>
    <s v=""/>
    <s v=""/>
    <s v=""/>
    <s v=""/>
    <n v="6"/>
    <s v=""/>
    <s v=""/>
    <n v="9"/>
    <s v=""/>
    <s v=""/>
    <n v="1"/>
    <n v="2521462.954806"/>
    <n v="2521462.954806"/>
    <s v=""/>
    <s v=""/>
    <n v="0"/>
    <s v=""/>
    <n v="0"/>
    <s v="NO"/>
    <n v="0"/>
    <x v="8"/>
    <x v="1"/>
  </r>
  <r>
    <d v="2017-08-26T00:00:00"/>
    <s v="ANTIOQUIA"/>
    <s v="Puerto Berrío"/>
    <n v="579"/>
    <n v="71184422"/>
    <n v="3147348837"/>
    <n v="412"/>
    <x v="2"/>
    <s v="PEATONAL"/>
    <m/>
    <m/>
    <m/>
    <m/>
    <m/>
    <m/>
    <m/>
    <m/>
    <n v="54869"/>
    <m/>
    <m/>
    <n v="3122723787"/>
    <s v="TABARES"/>
    <s v="ECHEVERRI"/>
    <s v="MARGOTH"/>
    <s v="DE JESUS "/>
    <s v="Cédula"/>
    <n v="43651230"/>
    <s v="F"/>
    <n v="46"/>
    <s v="SI"/>
    <m/>
    <m/>
    <m/>
    <m/>
    <m/>
    <m/>
    <s v="NO"/>
    <m/>
    <s v="SI"/>
    <n v="3"/>
    <n v="0"/>
    <n v="0"/>
    <s v="PROPIA, TOTALMENTE PAGADA"/>
    <m/>
    <s v="CERTIFICADO DE COMPRAVENTA"/>
    <m/>
    <m/>
    <m/>
    <m/>
    <m/>
    <s v="SI"/>
    <n v="16781"/>
    <s v="SI"/>
    <n v="12061"/>
    <s v="SI"/>
    <n v="8324"/>
    <s v="INODORO CONECTADO A ALCANTARILLADO"/>
    <s v="MADERA BURDA, TABLA, TABLÓN"/>
    <s v="TEJA DE BARRO, ZINC, ETERNIT (ASBESTO)"/>
    <s v="CEMENTO, GRAVILLA"/>
    <s v="SI"/>
    <s v="SI"/>
    <s v="SI"/>
    <s v="SI"/>
    <s v="SI"/>
    <s v="SI"/>
    <s v="SI"/>
    <s v="SI"/>
    <s v="SI"/>
    <s v="SI"/>
    <s v="SI"/>
    <s v="SI"/>
    <s v="SI"/>
    <s v="SI"/>
    <s v="SI"/>
    <s v="SI"/>
    <s v="SI"/>
    <s v="SI"/>
    <s v="INODORO CON TANQUE"/>
    <m/>
    <m/>
    <m/>
    <m/>
    <m/>
    <s v="NORMAL - BUENA"/>
    <s v="TIENE AGUA LAS 24 HORAS"/>
    <s v="SI"/>
    <s v="SI"/>
    <s v="NO"/>
    <s v="PVC"/>
    <s v="SI"/>
    <s v="SI"/>
    <s v="SI"/>
    <s v="SI"/>
    <s v="SI"/>
    <s v="OBRA GRIS "/>
    <s v="NUEVO MILENIOPEATONAL54869"/>
    <s v="¿REPETIDA?"/>
    <s v="SI"/>
    <s v=""/>
    <s v=""/>
    <s v=""/>
    <s v=""/>
    <s v=""/>
    <s v=" "/>
    <s v=""/>
    <s v=""/>
    <s v=""/>
    <s v=""/>
    <s v=""/>
    <n v="0"/>
    <n v="0"/>
    <n v="0"/>
    <s v=""/>
    <s v=""/>
    <s v=""/>
    <s v=""/>
    <n v="0"/>
    <s v="NO"/>
    <n v="0"/>
    <x v="0"/>
    <x v="0"/>
  </r>
  <r>
    <d v="2017-08-26T00:00:00"/>
    <s v="ANTIOQUIA"/>
    <s v="Puerto Berrío"/>
    <n v="579"/>
    <n v="1039702581"/>
    <n v="3117017099"/>
    <n v="413"/>
    <x v="2"/>
    <s v="PEATONAL"/>
    <m/>
    <m/>
    <m/>
    <m/>
    <m/>
    <m/>
    <m/>
    <m/>
    <n v="220583160016"/>
    <m/>
    <m/>
    <n v="3218607225"/>
    <s v="HOYOS"/>
    <s v="CIFUENTES"/>
    <s v="ANA "/>
    <s v="FILONIA"/>
    <s v="Cédula"/>
    <n v="43651302"/>
    <s v="F"/>
    <n v="46"/>
    <s v="SI"/>
    <m/>
    <m/>
    <m/>
    <m/>
    <m/>
    <m/>
    <s v="NO"/>
    <m/>
    <s v="NO"/>
    <n v="3"/>
    <m/>
    <n v="1"/>
    <s v="PROPIA, TOTALMENTE PAGADA"/>
    <m/>
    <s v="CERTIFICADO DE COMPRAVENTA"/>
    <m/>
    <m/>
    <m/>
    <m/>
    <m/>
    <s v="SI"/>
    <n v="15355"/>
    <s v="SI"/>
    <n v="10958"/>
    <s v="SI"/>
    <n v="8306"/>
    <s v="INODORO CONECTADO A ALCANTARILLADO"/>
    <s v="BLOQUE, LADRILLO, PIEDRA"/>
    <s v="TEJA DE BARRO, ZINC, ETERNIT (ASBESTO)"/>
    <s v="CEMENTO, GRAVILLA"/>
    <s v="SI"/>
    <s v="SI"/>
    <s v="SI"/>
    <s v="SI"/>
    <s v="SI"/>
    <s v="SI"/>
    <s v="SI"/>
    <s v="SI"/>
    <s v="SI"/>
    <s v="SI"/>
    <s v="SI"/>
    <s v="SI"/>
    <s v="SI"/>
    <s v="SI"/>
    <s v="SI"/>
    <s v="SI"/>
    <s v="SI"/>
    <s v="SI"/>
    <s v="INODORO CON TANQUE"/>
    <s v="LOS BAÑOS NO TIEN PUERTA "/>
    <m/>
    <m/>
    <m/>
    <m/>
    <s v="NORMAL - BUENA"/>
    <s v="TIENE AGUA LAS 24 HORAS"/>
    <s v="SI"/>
    <s v="NO"/>
    <s v="NO"/>
    <s v="PVC"/>
    <s v="SI"/>
    <s v="SI"/>
    <s v="SI"/>
    <s v="SI"/>
    <s v="SI"/>
    <s v="OBRA GRIS"/>
    <s v="NUEVO MILENIOPEATONAL220583160016"/>
    <s v="OK"/>
    <s v="SI"/>
    <s v=""/>
    <s v=""/>
    <s v=""/>
    <s v=""/>
    <s v=""/>
    <s v=" "/>
    <s v=""/>
    <s v=""/>
    <s v=""/>
    <s v=""/>
    <s v=""/>
    <n v="0"/>
    <n v="0"/>
    <n v="0"/>
    <s v=""/>
    <s v=""/>
    <s v=""/>
    <s v=""/>
    <n v="0"/>
    <s v="NO"/>
    <n v="0"/>
    <x v="0"/>
    <x v="0"/>
  </r>
  <r>
    <d v="2017-08-26T00:00:00"/>
    <s v="ANTIOQUIA"/>
    <s v="Puerto Berrío"/>
    <n v="579"/>
    <n v="1039702581"/>
    <n v="3117017099"/>
    <n v="414"/>
    <x v="2"/>
    <s v="PEATONAL"/>
    <m/>
    <m/>
    <m/>
    <m/>
    <m/>
    <m/>
    <m/>
    <m/>
    <n v="220583140054"/>
    <m/>
    <m/>
    <n v="3105277571"/>
    <s v="TERAN"/>
    <s v="RODRIGUEZ "/>
    <s v="ZULEIMA "/>
    <m/>
    <s v="Cédula"/>
    <n v="44192090"/>
    <s v="F"/>
    <n v="32"/>
    <s v="NO"/>
    <s v="ZULETA"/>
    <m/>
    <s v="ELKIN "/>
    <s v="ANTONIO"/>
    <s v="Cédula"/>
    <m/>
    <s v="NO"/>
    <m/>
    <s v="NO"/>
    <n v="5"/>
    <n v="2"/>
    <n v="1"/>
    <s v="EN ARRIENDO O SUBARRIENDO"/>
    <m/>
    <m/>
    <m/>
    <s v="DE PALABRA"/>
    <m/>
    <n v="4"/>
    <n v="180000"/>
    <s v="SI"/>
    <n v="7066"/>
    <s v="SI"/>
    <n v="4575"/>
    <s v="SI"/>
    <n v="8324"/>
    <s v="INODORO CONECTADO A ALCANTARILLADO"/>
    <s v="MADERA BURDA, TABLA, TABLÓN"/>
    <s v="TEJA DE BARRO, ZINC, ETERNIT (ASBESTO)"/>
    <s v="CEMENTO, GRAVILLA"/>
    <s v="NO"/>
    <s v="NO"/>
    <s v="SI"/>
    <s v="SI"/>
    <s v="SI"/>
    <s v="SI"/>
    <s v="SI"/>
    <s v="SI"/>
    <s v="SI"/>
    <s v="SI"/>
    <s v="NO"/>
    <s v="SI"/>
    <s v="SI"/>
    <s v="SI"/>
    <s v="SI"/>
    <s v="NO"/>
    <s v="SI"/>
    <s v="SI"/>
    <s v="INODORO SIN TANQUE"/>
    <m/>
    <m/>
    <m/>
    <m/>
    <m/>
    <s v="NORMAL - BUENA"/>
    <s v="TIENE AGUA LAS 24 HORAS"/>
    <s v="SI"/>
    <s v="NO"/>
    <s v="NO"/>
    <s v="PVC"/>
    <s v="SI"/>
    <s v="SI"/>
    <s v="NO"/>
    <s v="SI"/>
    <s v="SI"/>
    <s v="OBRA NEGRA "/>
    <s v="NUEVO MILENIOPEATONAL220583140054"/>
    <s v="OK"/>
    <s v="SI"/>
    <n v="1"/>
    <s v=""/>
    <n v="3"/>
    <s v=""/>
    <s v=""/>
    <n v="6"/>
    <n v="7"/>
    <n v="8"/>
    <s v=""/>
    <s v=""/>
    <s v=""/>
    <n v="2"/>
    <n v="5755772.4049439998"/>
    <n v="5755772.4049439998"/>
    <s v=""/>
    <s v=""/>
    <n v="0"/>
    <s v=""/>
    <n v="0"/>
    <s v="NO"/>
    <n v="0"/>
    <x v="46"/>
    <x v="1"/>
  </r>
  <r>
    <d v="2017-08-26T00:00:00"/>
    <s v="ANTIOQUIA"/>
    <s v="Puerto Berrío"/>
    <n v="579"/>
    <n v="1039702581"/>
    <n v="3117047099"/>
    <n v="415"/>
    <x v="2"/>
    <s v="PEATONAL"/>
    <m/>
    <m/>
    <m/>
    <m/>
    <m/>
    <m/>
    <m/>
    <m/>
    <n v="22054890096"/>
    <m/>
    <m/>
    <n v="3167141190"/>
    <s v="PELAEZ"/>
    <s v="RODRIGUEZ "/>
    <s v="ELVIA"/>
    <m/>
    <s v="Cédula"/>
    <n v="21932982"/>
    <s v="F"/>
    <n v="48"/>
    <s v="NO"/>
    <s v="DIAZ "/>
    <s v="ARANGO"/>
    <s v="TABIO"/>
    <m/>
    <s v="Cédula"/>
    <n v="71185919"/>
    <s v="NO"/>
    <m/>
    <s v="NO"/>
    <n v="6"/>
    <m/>
    <m/>
    <s v="PROPIA, TOTALMENTE PAGADA"/>
    <m/>
    <s v="CERTIFICADO DE TRADICIÓN Y LIBERTAD"/>
    <m/>
    <m/>
    <m/>
    <m/>
    <m/>
    <s v="SI"/>
    <n v="27667"/>
    <s v="SI"/>
    <n v="20446"/>
    <s v="SI"/>
    <n v="8366"/>
    <s v="INODORO CONECTADO A ALCANTARILLADO"/>
    <s v="BLOQUE, LADRILLO, PIEDRA"/>
    <s v="BLOQUE, PIEDRA, MADERA PULIDA"/>
    <s v="TIERRA, ARENA"/>
    <s v="SI"/>
    <s v="SI"/>
    <s v="SI"/>
    <s v="SI"/>
    <s v="SI"/>
    <s v="SI"/>
    <s v="SI"/>
    <s v="SI"/>
    <s v="SI"/>
    <s v="SI"/>
    <s v="SI"/>
    <s v="SI"/>
    <s v="SI"/>
    <s v="SI"/>
    <s v="SI"/>
    <s v="SI"/>
    <s v="SI"/>
    <s v="SI"/>
    <s v="INODORO CON TANQUE"/>
    <s v="ESTA EN BUEN ESTADO"/>
    <m/>
    <m/>
    <m/>
    <m/>
    <s v="NORMAL - BUENA"/>
    <s v="TIENE AGUA LAS 24 HORAS"/>
    <s v="SI"/>
    <s v="NO"/>
    <s v="NO"/>
    <s v="PVC"/>
    <s v="SI"/>
    <s v="SI"/>
    <s v="SI"/>
    <s v="SI"/>
    <s v="SI"/>
    <s v="OBRA GRIS"/>
    <s v="NUEVO MILENIOPEATONAL22054890096"/>
    <s v="OK"/>
    <s v="SI"/>
    <s v=""/>
    <s v=""/>
    <s v=""/>
    <s v=""/>
    <s v=""/>
    <s v=" "/>
    <s v=""/>
    <s v=""/>
    <s v=""/>
    <s v=""/>
    <s v=""/>
    <n v="0"/>
    <n v="0"/>
    <n v="0"/>
    <s v=""/>
    <s v=""/>
    <s v=""/>
    <s v=""/>
    <n v="0"/>
    <s v="NO"/>
    <n v="0"/>
    <x v="0"/>
    <x v="0"/>
  </r>
  <r>
    <d v="2017-08-26T00:00:00"/>
    <s v="ANTIOQUIA"/>
    <s v="Puerto Berrío"/>
    <n v="579"/>
    <n v="1039702581"/>
    <n v="3117047099"/>
    <n v="416"/>
    <x v="5"/>
    <s v="CARRERA"/>
    <n v="14"/>
    <m/>
    <m/>
    <m/>
    <m/>
    <m/>
    <m/>
    <m/>
    <n v="220550600000"/>
    <m/>
    <m/>
    <n v="3127164607"/>
    <s v="MONSALVE"/>
    <s v="OCHOA"/>
    <s v="ANA"/>
    <s v="MARIA"/>
    <s v="Cédula"/>
    <n v="21930090"/>
    <s v="F"/>
    <n v="64"/>
    <s v="SI"/>
    <m/>
    <m/>
    <m/>
    <m/>
    <m/>
    <m/>
    <s v="NO"/>
    <m/>
    <s v="NO"/>
    <n v="6"/>
    <n v="4"/>
    <n v="1"/>
    <s v="PROPIA, TOTALMENTE PAGADA"/>
    <m/>
    <s v="CERTIFICADO DE COMPRAVENTA"/>
    <m/>
    <m/>
    <m/>
    <m/>
    <m/>
    <s v="SI"/>
    <n v="14608"/>
    <s v="SI"/>
    <n v="10382"/>
    <s v="SI"/>
    <n v="8366"/>
    <s v="INODORO CONECTADO A ALCANTARILLADO"/>
    <s v="MADERA BURDA, TABLA, TABLÓN"/>
    <s v="TEJA DE BARRO, ZINC, ETERNIT (ASBESTO)"/>
    <s v="CEMENTO, GRAVILLA"/>
    <s v="NO"/>
    <s v="NO"/>
    <s v="SI"/>
    <s v="SI"/>
    <s v="SI"/>
    <s v="SI"/>
    <s v="SI"/>
    <s v="SI"/>
    <s v="SI"/>
    <s v="NO"/>
    <s v="NO"/>
    <s v="NO"/>
    <s v="NO"/>
    <s v="SI"/>
    <s v="NO"/>
    <s v="NO"/>
    <s v="NO"/>
    <s v="NO"/>
    <s v="INODORO CON TANQUE"/>
    <m/>
    <m/>
    <m/>
    <m/>
    <m/>
    <s v="NORMAL - BUENA"/>
    <s v="TIENE AGUA LAS 24 HORAS"/>
    <s v="SI"/>
    <s v="NO"/>
    <s v="NO"/>
    <s v="PVC"/>
    <s v="SI"/>
    <s v="NO"/>
    <s v="NO"/>
    <s v="NO"/>
    <s v="NO"/>
    <s v="OTROS"/>
    <s v="TAHAMICARRERA14220550600000"/>
    <s v="OK"/>
    <s v="SI"/>
    <n v="1"/>
    <n v="2"/>
    <s v=""/>
    <n v="4"/>
    <n v="5"/>
    <n v="6"/>
    <n v="7"/>
    <n v="8"/>
    <s v=""/>
    <s v=""/>
    <s v=""/>
    <n v="4"/>
    <n v="6747831.8587800004"/>
    <n v="6099266.2918499997"/>
    <s v=""/>
    <s v=""/>
    <n v="0"/>
    <s v=""/>
    <n v="0"/>
    <s v="NO"/>
    <n v="0"/>
    <x v="11"/>
    <x v="1"/>
  </r>
  <r>
    <d v="2017-08-26T00:00:00"/>
    <s v="ANTIOQUIA"/>
    <s v="Puerto Berrío"/>
    <n v="579"/>
    <n v="1039702581"/>
    <n v="3117047099"/>
    <n v="417"/>
    <x v="0"/>
    <s v="PEATONAL"/>
    <m/>
    <m/>
    <m/>
    <m/>
    <m/>
    <m/>
    <m/>
    <m/>
    <n v="220583130010"/>
    <m/>
    <m/>
    <n v="311550237"/>
    <s v="HINESTROZA"/>
    <s v="MOSQUERA "/>
    <s v="MAXIMILIANO"/>
    <m/>
    <s v="Cédula"/>
    <n v="4862534"/>
    <s v="M"/>
    <n v="70"/>
    <s v="SI"/>
    <m/>
    <m/>
    <m/>
    <m/>
    <m/>
    <m/>
    <s v="NO"/>
    <m/>
    <s v="NO"/>
    <n v="1"/>
    <m/>
    <m/>
    <s v="PROPIA, TOTALMENTE PAGADA"/>
    <m/>
    <s v="CERTIFICADO DE COMPRAVENTA"/>
    <m/>
    <m/>
    <m/>
    <m/>
    <m/>
    <s v="SI"/>
    <n v="5572"/>
    <s v="SI"/>
    <n v="3426"/>
    <s v="SI"/>
    <n v="8324"/>
    <s v="INODORO CONECTADO A ALCANTARILLADO"/>
    <s v="MADERA BURDA, TABLA, TABLÓN"/>
    <s v="TEJA DE BARRO, ZINC, ETERNIT (ASBESTO)"/>
    <s v="CEMENTO, GRAVILLA"/>
    <s v="NO"/>
    <s v="NO"/>
    <s v="SI"/>
    <s v="SI"/>
    <s v="SI"/>
    <s v="SI"/>
    <s v="SI"/>
    <s v="SI"/>
    <s v="NO"/>
    <s v="NO"/>
    <s v="NO"/>
    <s v="NO"/>
    <s v="NO"/>
    <s v="NO"/>
    <s v="NO"/>
    <s v="NO"/>
    <s v="NO"/>
    <s v="NO"/>
    <s v="NO TIENE  "/>
    <m/>
    <m/>
    <m/>
    <m/>
    <m/>
    <s v="NORMAL - BUENA"/>
    <s v="TIENE AGUA LAS 24 HORAS"/>
    <s v="SI"/>
    <s v="NO"/>
    <s v="NO"/>
    <s v="PVC"/>
    <s v="NO"/>
    <s v="NO"/>
    <s v="NO"/>
    <s v="NO"/>
    <s v="NO"/>
    <s v="OTROS"/>
    <s v="OASIS PEATONAL220583130010"/>
    <s v="OK"/>
    <s v="SI"/>
    <n v="1"/>
    <n v="2"/>
    <n v="3"/>
    <n v="4"/>
    <n v="5"/>
    <n v="6"/>
    <n v="7"/>
    <n v="8"/>
    <s v=""/>
    <s v=""/>
    <s v=""/>
    <n v="5"/>
    <n v="7131225.9143519998"/>
    <n v="6099266.2918499997"/>
    <s v=""/>
    <s v=""/>
    <n v="0"/>
    <s v=""/>
    <n v="0"/>
    <s v="NO"/>
    <n v="0"/>
    <x v="11"/>
    <x v="1"/>
  </r>
  <r>
    <d v="2017-08-26T00:00:00"/>
    <s v="ANTIOQUIA"/>
    <s v="Puerto Berrío"/>
    <n v="579"/>
    <n v="1007435096"/>
    <n v="3005949869"/>
    <n v="418"/>
    <x v="1"/>
    <s v="PEATONAL"/>
    <m/>
    <m/>
    <m/>
    <m/>
    <m/>
    <m/>
    <m/>
    <m/>
    <n v="220402050000"/>
    <m/>
    <m/>
    <s v="NO TIENE "/>
    <s v="DIAZ "/>
    <s v="ISAZA"/>
    <s v="MARIA"/>
    <s v="DUBERLINDA"/>
    <s v="Cédula"/>
    <n v="21930979"/>
    <s v="F"/>
    <n v="68"/>
    <s v="SI"/>
    <m/>
    <m/>
    <m/>
    <m/>
    <m/>
    <m/>
    <s v="NO"/>
    <m/>
    <s v="NO"/>
    <n v="1"/>
    <m/>
    <m/>
    <s v="PROPIA, TOTALMENTE PAGADA"/>
    <m/>
    <s v="ESCRITURA PÚBLICA"/>
    <m/>
    <m/>
    <m/>
    <m/>
    <m/>
    <s v="SI"/>
    <n v="10055"/>
    <s v="SI"/>
    <n v="6878"/>
    <s v="SI"/>
    <n v="8324"/>
    <s v="INODORO CONECTADO A ALCANTARILLADO"/>
    <s v="BLOQUE, LADRILLO, PIEDRA"/>
    <s v="TEJA DE BARRO, ZINC, ETERNIT (ASBESTO)"/>
    <s v="CEMENTO, GRAVILLA"/>
    <s v="NO"/>
    <s v="NO"/>
    <s v="SI"/>
    <s v="SI"/>
    <s v="SI"/>
    <s v="SI"/>
    <s v="SI"/>
    <s v="SI"/>
    <s v="SI"/>
    <s v="NO"/>
    <s v="NO"/>
    <s v="SI"/>
    <s v="SI"/>
    <s v="SI"/>
    <s v="NO"/>
    <s v="NO"/>
    <s v="SI"/>
    <s v="SI"/>
    <s v="INODORO CON TANQUE"/>
    <s v="NO TIENE CELULAR  "/>
    <m/>
    <m/>
    <m/>
    <m/>
    <s v="NORMAL - BUENA"/>
    <s v="TIENE AGUA LAS 24 HORAS"/>
    <s v="SI"/>
    <s v="NO"/>
    <s v="NO"/>
    <s v="PVC"/>
    <s v="SI"/>
    <s v="NO"/>
    <s v="NO"/>
    <s v="SI"/>
    <s v="SI"/>
    <s v="OBRA GRIS "/>
    <s v="SAN MARTIN PEATONAL220402050000"/>
    <s v="OK"/>
    <s v="SI"/>
    <n v="1"/>
    <s v=""/>
    <s v=""/>
    <n v="4"/>
    <s v=""/>
    <n v="6"/>
    <n v="7"/>
    <n v="8"/>
    <s v=""/>
    <s v=""/>
    <s v=""/>
    <n v="2"/>
    <n v="6005632.4272799995"/>
    <n v="6005632.4272799995"/>
    <s v=""/>
    <s v=""/>
    <n v="0"/>
    <s v=""/>
    <n v="0"/>
    <s v="NO"/>
    <n v="0"/>
    <x v="60"/>
    <x v="1"/>
  </r>
  <r>
    <d v="2017-08-26T00:00:00"/>
    <s v="ANTIOQUIA"/>
    <s v="Puerto Berrío"/>
    <n v="579"/>
    <n v="15362949"/>
    <n v="3147962419"/>
    <n v="419"/>
    <x v="0"/>
    <s v="PEATONAL"/>
    <m/>
    <m/>
    <m/>
    <m/>
    <m/>
    <m/>
    <m/>
    <m/>
    <n v="220586100000"/>
    <m/>
    <m/>
    <s v="NO TIENE "/>
    <s v="CAÑAS"/>
    <s v="RAVE"/>
    <s v="MARIA"/>
    <s v="EUGENIA "/>
    <s v="Cédula"/>
    <n v="21933633"/>
    <s v="F"/>
    <n v="63"/>
    <s v="SI"/>
    <m/>
    <m/>
    <m/>
    <m/>
    <m/>
    <m/>
    <s v="NO"/>
    <m/>
    <s v="NO"/>
    <n v="3"/>
    <n v="1"/>
    <m/>
    <s v="PROPIA, TOTALMENTE PAGADA"/>
    <m/>
    <s v="CERTIFICADO DE COMPRAVENTA"/>
    <m/>
    <m/>
    <m/>
    <m/>
    <m/>
    <s v="SI"/>
    <n v="16033"/>
    <s v="SI"/>
    <n v="11485"/>
    <s v="SI"/>
    <n v="8324"/>
    <s v="INODORO SIN CONEXIÓN / LETRINA / BAJAMAR"/>
    <s v="MADERA BURDA, TABLA, TABLÓN"/>
    <s v="TEJA DE BARRO, ZINC, ETERNIT (ASBESTO)"/>
    <s v="CEMENTO, GRAVILLA"/>
    <s v="NO"/>
    <s v="NO"/>
    <s v="SI"/>
    <s v="SI"/>
    <s v="SI"/>
    <s v="SI"/>
    <s v="SI"/>
    <s v="SI"/>
    <s v="SI"/>
    <s v="SI"/>
    <s v="NO"/>
    <s v="SI"/>
    <s v="NO"/>
    <s v="SI"/>
    <s v="SI"/>
    <s v="NO"/>
    <s v="SI"/>
    <s v="NO"/>
    <s v="INODORO CON TANQUE"/>
    <s v="NO TIENE CELULAR "/>
    <m/>
    <m/>
    <m/>
    <m/>
    <s v="NORMAL - BUENA"/>
    <s v="TIENE AGUA LAS 24 HORAS"/>
    <s v="NO SABE"/>
    <s v="NO"/>
    <s v="SI"/>
    <s v="PVC"/>
    <s v="SI"/>
    <s v="SI"/>
    <s v="NO"/>
    <s v="SI"/>
    <s v="NO"/>
    <s v="OBRA GRIS "/>
    <s v="OASIS PEATONAL220586100000"/>
    <s v="OK"/>
    <s v="SI"/>
    <n v="1"/>
    <n v="2"/>
    <s v=""/>
    <s v=""/>
    <s v=""/>
    <n v="6"/>
    <n v="7"/>
    <n v="8"/>
    <s v=""/>
    <s v=""/>
    <s v=""/>
    <n v="2"/>
    <n v="5566725.8163360003"/>
    <n v="5566725.8163360003"/>
    <s v=""/>
    <s v=""/>
    <n v="0"/>
    <s v=""/>
    <n v="0"/>
    <s v="NO"/>
    <n v="0"/>
    <x v="76"/>
    <x v="1"/>
  </r>
  <r>
    <d v="2017-08-26T00:00:00"/>
    <s v="ANTIOQUIA"/>
    <s v="Puerto Berrío"/>
    <n v="579"/>
    <n v="1007435096"/>
    <n v="3005949869"/>
    <n v="420"/>
    <x v="1"/>
    <s v="CALLE"/>
    <n v="55"/>
    <m/>
    <m/>
    <m/>
    <m/>
    <m/>
    <m/>
    <m/>
    <n v="220444820000"/>
    <m/>
    <m/>
    <s v="NO TIENE "/>
    <s v="PALACIO"/>
    <s v="ZAPATA "/>
    <s v="LUIS"/>
    <s v="AURELIO"/>
    <s v="Cédula"/>
    <n v="68708899"/>
    <s v="M"/>
    <n v="64"/>
    <s v="SI"/>
    <m/>
    <m/>
    <m/>
    <m/>
    <m/>
    <m/>
    <s v="NO"/>
    <m/>
    <s v="NO"/>
    <n v="6"/>
    <n v="2"/>
    <m/>
    <s v="PROPIA, TOTALMENTE PAGADA"/>
    <m/>
    <s v="ESCRITURA PÚBLICA"/>
    <m/>
    <m/>
    <m/>
    <m/>
    <m/>
    <s v="SI"/>
    <n v="37654"/>
    <s v="NO"/>
    <n v="0"/>
    <s v="SI"/>
    <n v="8366"/>
    <s v="INODORO CONECTADO A ALCANTARILLADO"/>
    <s v="MATERIAL PREFABRICADO"/>
    <s v="TEJA DE BARRO, ZINC, ETERNIT (ASBESTO)"/>
    <s v="CEMENTO, GRAVILLA"/>
    <s v="SI"/>
    <s v="SI"/>
    <s v="SI"/>
    <s v="SI"/>
    <s v="SI"/>
    <s v="SI"/>
    <s v="SI"/>
    <s v="SI"/>
    <s v="SI"/>
    <s v="SI"/>
    <s v="SI"/>
    <s v="SI"/>
    <s v="SI"/>
    <s v="SI"/>
    <s v="SI"/>
    <s v="SI"/>
    <s v="SI"/>
    <s v="SI"/>
    <s v="INODORO CON TANQUE"/>
    <s v="NO TIENE CELULAR"/>
    <m/>
    <m/>
    <m/>
    <m/>
    <s v="NORMAL - BUENA"/>
    <s v="TIENE AGUA LAS 24 HORAS"/>
    <s v="SI"/>
    <s v="NO"/>
    <s v="NO"/>
    <s v="PVC"/>
    <s v="SI"/>
    <s v="SI"/>
    <s v="SI"/>
    <s v="SI"/>
    <s v="SI"/>
    <s v="OBRA GRIS "/>
    <s v="SAN MARTIN CALLE55220444820000"/>
    <s v="OK"/>
    <s v="SI"/>
    <s v=""/>
    <s v=""/>
    <s v=""/>
    <s v=""/>
    <s v=""/>
    <s v=" "/>
    <s v=""/>
    <s v=""/>
    <s v=""/>
    <s v=""/>
    <s v=""/>
    <n v="0"/>
    <n v="0"/>
    <n v="0"/>
    <s v=""/>
    <s v=""/>
    <s v=""/>
    <s v=""/>
    <n v="0"/>
    <s v="NO"/>
    <n v="0"/>
    <x v="0"/>
    <x v="0"/>
  </r>
  <r>
    <d v="2017-08-26T00:00:00"/>
    <s v="ANTIOQUIA"/>
    <s v="Puerto Berrío"/>
    <n v="579"/>
    <n v="1007435096"/>
    <n v="3005949869"/>
    <n v="421"/>
    <x v="1"/>
    <s v="PEATONAL"/>
    <m/>
    <m/>
    <m/>
    <m/>
    <m/>
    <m/>
    <m/>
    <m/>
    <n v="220446000000"/>
    <m/>
    <m/>
    <s v="NO TIENE "/>
    <s v="FIGUEROA"/>
    <s v="VALENCIA"/>
    <s v="GLORIA"/>
    <s v="MARIA"/>
    <s v="Cédula"/>
    <n v="21933746"/>
    <s v="F"/>
    <n v="51"/>
    <s v="SI"/>
    <m/>
    <m/>
    <m/>
    <m/>
    <m/>
    <m/>
    <s v="NO"/>
    <m/>
    <s v="NO"/>
    <n v="1"/>
    <m/>
    <m/>
    <s v="PROPIA, TOTALMENTE PAGADA"/>
    <m/>
    <s v="ESCRITURA PÚBLICA"/>
    <m/>
    <m/>
    <m/>
    <m/>
    <m/>
    <s v="SI"/>
    <n v="9988"/>
    <s v="SI"/>
    <n v="6681"/>
    <s v="SI"/>
    <n v="9513"/>
    <s v="INODORO CONECTADO A ALCANTARILLADO"/>
    <s v="BLOQUE, LADRILLO, PIEDRA"/>
    <s v="TEJA DE BARRO, ZINC, ETERNIT (ASBESTO)"/>
    <s v="CEMENTO, GRAVILLA"/>
    <s v="NO"/>
    <s v="NO"/>
    <s v="SI"/>
    <s v="SI"/>
    <s v="SI"/>
    <s v="SI"/>
    <s v="SI"/>
    <s v="SI"/>
    <s v="SI"/>
    <s v="SI"/>
    <s v="SI"/>
    <s v="SI"/>
    <s v="SI"/>
    <s v="SI"/>
    <s v="SI"/>
    <s v="SI"/>
    <s v="SI"/>
    <s v="SI"/>
    <s v="INODORO CON TANQUE"/>
    <s v="NO TIENE CELULAR "/>
    <m/>
    <m/>
    <m/>
    <m/>
    <s v="NORMAL - BUENA"/>
    <s v="TIENE AGUA LAS 24 HORAS"/>
    <s v="SI"/>
    <s v="NO"/>
    <s v="NO"/>
    <s v="PVC"/>
    <s v="SI"/>
    <s v="SI"/>
    <s v="SI"/>
    <s v="SI"/>
    <s v="SI"/>
    <s v="OBRA BLANCA"/>
    <s v="SAN MARTIN PEATONAL220446000000"/>
    <s v="OK"/>
    <s v="SI"/>
    <s v=""/>
    <s v=""/>
    <s v=""/>
    <s v=""/>
    <s v=""/>
    <s v=" "/>
    <s v=""/>
    <s v=""/>
    <s v=""/>
    <s v=""/>
    <s v=""/>
    <n v="0"/>
    <n v="0"/>
    <n v="0"/>
    <s v=""/>
    <s v=""/>
    <s v=""/>
    <s v=""/>
    <n v="0"/>
    <s v="NO"/>
    <n v="0"/>
    <x v="0"/>
    <x v="0"/>
  </r>
  <r>
    <d v="2017-08-26T00:00:00"/>
    <s v="ANTIOQUIA"/>
    <s v="Puerto Berrío"/>
    <n v="579"/>
    <n v="1007435096"/>
    <n v="3005949869"/>
    <n v="422"/>
    <x v="1"/>
    <s v="PEATONAL"/>
    <m/>
    <m/>
    <m/>
    <m/>
    <m/>
    <m/>
    <m/>
    <m/>
    <n v="220440600000"/>
    <m/>
    <m/>
    <s v="NO TIENE "/>
    <s v="ZAPATA "/>
    <s v="MONTOYA"/>
    <s v="ANDREA "/>
    <m/>
    <s v="Cédula"/>
    <n v="1039692701"/>
    <s v="F"/>
    <n v="26"/>
    <s v="SI"/>
    <m/>
    <m/>
    <m/>
    <m/>
    <m/>
    <m/>
    <s v="NO"/>
    <m/>
    <s v="NO"/>
    <n v="2"/>
    <m/>
    <n v="1"/>
    <s v="EN ARRIENDO O SUBARRIENDO"/>
    <m/>
    <m/>
    <m/>
    <s v="DE PALABRA"/>
    <n v="2"/>
    <m/>
    <n v="300000"/>
    <s v="SI"/>
    <n v="11429"/>
    <s v="SI"/>
    <n v="7818"/>
    <s v="SI"/>
    <n v="9268"/>
    <s v="INODORO CONECTADO A ALCANTARILLADO"/>
    <s v="BLOQUE, LADRILLO, PIEDRA"/>
    <s v="MADERA BURDA, TABLA, TABLÓN"/>
    <s v="CEMENTO, GRAVILLA"/>
    <s v="SI"/>
    <s v="SI"/>
    <s v="SI"/>
    <s v="SI"/>
    <s v="SI"/>
    <s v="SI"/>
    <s v="SI"/>
    <s v="SI"/>
    <s v="SI"/>
    <s v="SI"/>
    <s v="SI"/>
    <s v="SI"/>
    <s v="SI"/>
    <s v="SI"/>
    <s v="SI"/>
    <s v="SI"/>
    <s v="SI"/>
    <s v="SI"/>
    <s v="INODORO CON TANQUE"/>
    <s v="NO TIENE CELULAR "/>
    <m/>
    <m/>
    <m/>
    <m/>
    <s v="NORMAL - BUENA"/>
    <s v="TIENE AGUA LAS 24 HORAS"/>
    <s v="SI"/>
    <s v="NO"/>
    <s v="NO"/>
    <s v="PVC"/>
    <s v="SI"/>
    <s v="SI"/>
    <s v="SI"/>
    <s v="SI"/>
    <s v="SI"/>
    <s v="OBRA BLANCA"/>
    <s v="SAN MARTIN PEATONAL220440600000"/>
    <s v="OK"/>
    <s v="SI"/>
    <s v=""/>
    <s v=""/>
    <s v=""/>
    <s v=""/>
    <s v=""/>
    <s v=" "/>
    <s v=""/>
    <s v=""/>
    <s v=""/>
    <s v=""/>
    <s v=""/>
    <n v="0"/>
    <n v="0"/>
    <n v="0"/>
    <s v=""/>
    <s v=""/>
    <s v=""/>
    <s v=""/>
    <n v="0"/>
    <s v="NO"/>
    <n v="0"/>
    <x v="0"/>
    <x v="0"/>
  </r>
  <r>
    <d v="2017-08-26T00:00:00"/>
    <s v="ANTIOQUIA"/>
    <s v="Puerto Berrío"/>
    <n v="579"/>
    <n v="98653883"/>
    <n v="3233982728"/>
    <n v="423"/>
    <x v="5"/>
    <s v="PEATONAL"/>
    <m/>
    <m/>
    <m/>
    <m/>
    <m/>
    <m/>
    <m/>
    <m/>
    <n v="22056500"/>
    <m/>
    <m/>
    <n v="3146618094"/>
    <s v="GURIN"/>
    <s v="GURIN"/>
    <s v="JORGE"/>
    <s v="ESTEBAN"/>
    <s v="Cédula"/>
    <n v="101358449"/>
    <s v="M"/>
    <n v="34"/>
    <s v="SI"/>
    <m/>
    <m/>
    <m/>
    <m/>
    <m/>
    <m/>
    <s v="SI"/>
    <m/>
    <s v="NO"/>
    <n v="4"/>
    <n v="2"/>
    <m/>
    <s v="PROPIA, TOTALMENTE PAGADA"/>
    <m/>
    <s v="ESCRITURA PÚBLICA"/>
    <m/>
    <m/>
    <m/>
    <m/>
    <m/>
    <s v="SI"/>
    <n v="6550"/>
    <s v="SI"/>
    <n v="4435"/>
    <s v="SI"/>
    <n v="3029"/>
    <s v="INODORO CONECTADO A ALCANTARILLADO"/>
    <s v="MADERA BURDA, TABLA, TABLÓN"/>
    <s v="TEJA DE BARRO, ZINC, ETERNIT (ASBESTO)"/>
    <s v="CEMENTO, GRAVILLA"/>
    <s v="NO"/>
    <s v="SI"/>
    <s v="SI"/>
    <s v="SI"/>
    <s v="SI"/>
    <s v="SI"/>
    <s v="SI"/>
    <s v="SI"/>
    <s v="SI"/>
    <s v="NO"/>
    <s v="NO"/>
    <s v="SI"/>
    <s v="SI"/>
    <s v="SI"/>
    <s v="NO"/>
    <s v="NO"/>
    <s v="SI"/>
    <s v="SI"/>
    <s v="INODORO CON TANQUE"/>
    <s v="NO TIENE EL FOLIO DE RED UNIDOS "/>
    <m/>
    <m/>
    <m/>
    <m/>
    <s v="NORMAL - BUENA"/>
    <s v="TIENE AGUA LAS 24 HORAS"/>
    <s v="SI"/>
    <s v="NO"/>
    <s v="NO"/>
    <s v="PVC"/>
    <s v="SI"/>
    <s v="NO"/>
    <s v="NO"/>
    <s v="SI"/>
    <s v="SI"/>
    <s v="OTROS"/>
    <s v="TAHAMIPEATONAL22056500"/>
    <s v="OK"/>
    <s v="SI"/>
    <n v="1"/>
    <s v=""/>
    <s v=""/>
    <n v="4"/>
    <s v=""/>
    <n v="6"/>
    <n v="7"/>
    <n v="8"/>
    <s v=""/>
    <s v=""/>
    <s v=""/>
    <n v="2"/>
    <n v="6005632.4272799995"/>
    <n v="6005632.4272799995"/>
    <s v=""/>
    <s v=""/>
    <n v="0"/>
    <s v=""/>
    <n v="0"/>
    <s v="NO"/>
    <n v="0"/>
    <x v="60"/>
    <x v="1"/>
  </r>
  <r>
    <d v="2017-08-26T00:00:00"/>
    <s v="ANTIOQUIA"/>
    <s v="Puerto Berrío"/>
    <n v="579"/>
    <n v="15362949"/>
    <n v="3147962419"/>
    <n v="424"/>
    <x v="0"/>
    <s v="PEATONAL"/>
    <m/>
    <m/>
    <m/>
    <m/>
    <m/>
    <m/>
    <m/>
    <m/>
    <n v="220587400000"/>
    <m/>
    <m/>
    <n v="3012381967"/>
    <s v="MOSQUERA"/>
    <s v="PALACIO "/>
    <s v="DEISY"/>
    <m/>
    <s v="Cédula"/>
    <n v="1039681635"/>
    <s v="F"/>
    <n v="30"/>
    <s v="NO"/>
    <s v="MORA"/>
    <s v="ALVAREZ"/>
    <s v="DIDIER"/>
    <s v="ARBEY"/>
    <s v="Cédula"/>
    <n v="1074486353"/>
    <s v="NO"/>
    <m/>
    <s v="NO"/>
    <n v="5"/>
    <n v="3"/>
    <m/>
    <s v="PROPIA, TOTALMENTE PAGADA"/>
    <m/>
    <s v="CERTIFICADO DE COMPRAVENTA"/>
    <m/>
    <m/>
    <m/>
    <m/>
    <m/>
    <s v="SI"/>
    <n v="8625"/>
    <s v="NO"/>
    <n v="0"/>
    <s v="SI"/>
    <n v="8386"/>
    <s v="INODORO CONECTADO A ALCANTARILLADO"/>
    <s v="MADERA BURDA, TABLA, TABLÓN"/>
    <s v="TEJA DE BARRO, ZINC, ETERNIT (ASBESTO)"/>
    <s v="TIERRA, ARENA"/>
    <s v="NO"/>
    <s v="NO"/>
    <s v="SI"/>
    <s v="SI"/>
    <s v="SI"/>
    <s v="NO"/>
    <s v="SI"/>
    <s v="SI"/>
    <s v="NO"/>
    <s v="NO"/>
    <s v="NO"/>
    <s v="NO"/>
    <s v="NO"/>
    <s v="NO"/>
    <s v="NO"/>
    <s v="NO"/>
    <s v="NO"/>
    <s v="NO"/>
    <s v="NO TIENE  "/>
    <m/>
    <m/>
    <m/>
    <m/>
    <m/>
    <s v="NORMAL - BUENA"/>
    <s v="TIENE AGUA LAS 24 HORAS"/>
    <s v="NO SABE"/>
    <s v="NO"/>
    <s v="NO"/>
    <s v="PVC"/>
    <s v="NO"/>
    <s v="NO"/>
    <s v="NO"/>
    <s v="NO"/>
    <s v="NO"/>
    <s v="OTROS"/>
    <s v="OASIS PEATONAL220587400000"/>
    <s v="OK"/>
    <s v="SI"/>
    <n v="1"/>
    <n v="2"/>
    <n v="3"/>
    <n v="4"/>
    <n v="5"/>
    <n v="6"/>
    <n v="7"/>
    <n v="8"/>
    <s v=""/>
    <s v=""/>
    <s v=""/>
    <n v="5"/>
    <n v="7131225.9143519998"/>
    <n v="6099266.2918499997"/>
    <s v=""/>
    <s v=""/>
    <n v="0"/>
    <n v="20"/>
    <n v="487557.07988400001"/>
    <s v="SI"/>
    <n v="487557.07988400001"/>
    <x v="23"/>
    <x v="1"/>
  </r>
  <r>
    <d v="2017-08-26T00:00:00"/>
    <s v="ANTIOQUIA"/>
    <s v="Puerto Berrío"/>
    <n v="579"/>
    <n v="15362949"/>
    <n v="3147962419"/>
    <n v="425"/>
    <x v="0"/>
    <s v="PEATONAL"/>
    <m/>
    <m/>
    <m/>
    <m/>
    <m/>
    <m/>
    <m/>
    <m/>
    <n v="220571600000"/>
    <m/>
    <m/>
    <n v="3127698355"/>
    <s v="CASTAÑEDA "/>
    <s v="POSADA"/>
    <s v="LUZ "/>
    <s v="AMPARO"/>
    <s v="Cédula"/>
    <n v="21932983"/>
    <s v="F"/>
    <n v="58"/>
    <s v="NO"/>
    <s v="ZAPATA "/>
    <m/>
    <s v="WALTER"/>
    <s v="DE JESUS "/>
    <s v="Cédula"/>
    <n v="2774468"/>
    <s v="NO"/>
    <m/>
    <s v="NO"/>
    <n v="4"/>
    <m/>
    <m/>
    <s v="PROPIA, TOTALMENTE PAGADA"/>
    <m/>
    <s v="OTRO"/>
    <m/>
    <m/>
    <m/>
    <m/>
    <m/>
    <s v="SI"/>
    <n v="12359"/>
    <s v="SI"/>
    <n v="8649"/>
    <s v="SI"/>
    <n v="8366"/>
    <s v="INODORO CONECTADO A ALCANTARILLADO"/>
    <s v="BLOQUE, LADRILLO, PIEDRA"/>
    <s v="TEJA DE BARRO, ZINC, ETERNIT (ASBESTO)"/>
    <s v="CEMENTO, GRAVILLA"/>
    <s v="SI"/>
    <s v="SI"/>
    <s v="SI"/>
    <s v="SI"/>
    <s v="SI"/>
    <s v="NO"/>
    <s v="SI"/>
    <s v="SI"/>
    <s v="SI"/>
    <s v="SI"/>
    <s v="SI"/>
    <s v="SI"/>
    <s v="SI"/>
    <s v="SI"/>
    <s v="SI"/>
    <s v="SI"/>
    <s v="SI"/>
    <s v="SI"/>
    <s v="INODORO CON TANQUE"/>
    <m/>
    <m/>
    <m/>
    <m/>
    <m/>
    <s v="NORMAL - BUENA"/>
    <s v="TIENE AGUA LAS 24 HORAS"/>
    <s v="SI"/>
    <s v="NO"/>
    <s v="NO"/>
    <s v="PVC"/>
    <s v="SI"/>
    <s v="SI"/>
    <s v="SI"/>
    <s v="SI"/>
    <s v="SI"/>
    <s v="OBRA GRIS "/>
    <s v="OASIS PEATONAL220571600000"/>
    <s v="OK"/>
    <s v="SI"/>
    <s v=""/>
    <s v=""/>
    <s v=""/>
    <s v=""/>
    <s v=""/>
    <s v=" "/>
    <s v=""/>
    <s v=""/>
    <s v=""/>
    <s v=""/>
    <s v=""/>
    <n v="0"/>
    <n v="0"/>
    <n v="0"/>
    <s v=""/>
    <s v=""/>
    <s v=""/>
    <s v=""/>
    <n v="0"/>
    <s v="NO"/>
    <n v="0"/>
    <x v="0"/>
    <x v="0"/>
  </r>
  <r>
    <d v="2017-08-26T00:00:00"/>
    <s v="ANTIOQUIA"/>
    <s v="Puerto Berrío"/>
    <n v="579"/>
    <n v="15362949"/>
    <n v="3147962419"/>
    <n v="426"/>
    <x v="0"/>
    <s v="CARRERA"/>
    <n v="14"/>
    <s v="A"/>
    <m/>
    <m/>
    <m/>
    <m/>
    <m/>
    <m/>
    <n v="55446"/>
    <m/>
    <m/>
    <n v="3128558949"/>
    <s v="MONTOYA"/>
    <m/>
    <s v="LUZMILA "/>
    <s v="DEL SOCORRO"/>
    <s v="Cédula"/>
    <n v="21928236"/>
    <s v="F"/>
    <n v="65"/>
    <s v="NO"/>
    <s v="RODRIGUEZ"/>
    <s v="PERIAÑEZ"/>
    <s v="BERNARDO "/>
    <s v="ALBERTO"/>
    <s v="Cédula"/>
    <n v="71183293"/>
    <s v="SI"/>
    <n v="3165301"/>
    <s v="NO"/>
    <n v="3"/>
    <m/>
    <m/>
    <s v="PROPIA, TOTALMENTE PAGADA"/>
    <m/>
    <s v="CERTIFICADO DE COMPRAVENTA"/>
    <m/>
    <m/>
    <m/>
    <m/>
    <m/>
    <s v="SI"/>
    <n v="30271"/>
    <s v="SI"/>
    <n v="22448"/>
    <s v="SI"/>
    <n v="8410"/>
    <s v="INODORO CONECTADO A ALCANTARILLADO"/>
    <s v="MADERA BURDA, TABLA, TABLÓN"/>
    <s v="TEJA DE BARRO, ZINC, ETERNIT (ASBESTO)"/>
    <s v="CEMENTO, GRAVILLA"/>
    <s v="SI"/>
    <s v="SI"/>
    <s v="SI"/>
    <s v="SI"/>
    <s v="SI"/>
    <s v="SI"/>
    <s v="SI"/>
    <s v="SI"/>
    <s v="NO"/>
    <s v="NO"/>
    <s v="NO"/>
    <s v="NO"/>
    <s v="SI"/>
    <s v="NO"/>
    <s v="NO"/>
    <s v="NO"/>
    <s v="NO"/>
    <s v="SI"/>
    <s v="NO TIENE  "/>
    <m/>
    <m/>
    <m/>
    <m/>
    <m/>
    <s v="NORMAL - BUENA"/>
    <s v="TIENE AGUA LAS 24 HORAS"/>
    <s v="SI"/>
    <s v="NO"/>
    <s v="NO"/>
    <s v="PVC"/>
    <s v="NO"/>
    <s v="NO"/>
    <s v="NO"/>
    <s v="NO"/>
    <s v="SI"/>
    <s v="OBRA GRIS "/>
    <s v="OASIS CARRERA14A55446"/>
    <s v="OK"/>
    <s v="SI"/>
    <n v="1"/>
    <s v=""/>
    <n v="3"/>
    <n v="4"/>
    <n v="5"/>
    <n v="6"/>
    <n v="7"/>
    <n v="8"/>
    <s v=""/>
    <s v=""/>
    <s v=""/>
    <n v="4"/>
    <n v="6936878.4473879999"/>
    <n v="6099266.2918499997"/>
    <s v=""/>
    <s v=""/>
    <n v="0"/>
    <s v=""/>
    <n v="0"/>
    <s v="NO"/>
    <n v="0"/>
    <x v="11"/>
    <x v="1"/>
  </r>
  <r>
    <d v="2017-08-26T00:00:00"/>
    <s v="ANTIOQUIA"/>
    <s v="Puerto Berrío"/>
    <n v="579"/>
    <n v="15362949"/>
    <n v="3147962419"/>
    <n v="427"/>
    <x v="0"/>
    <s v="PEATONAL"/>
    <m/>
    <m/>
    <m/>
    <m/>
    <m/>
    <m/>
    <m/>
    <m/>
    <n v="220590900000"/>
    <m/>
    <m/>
    <s v="NO TIENE "/>
    <s v="TOVAR"/>
    <s v="RAMIREZ"/>
    <s v="LUZ "/>
    <s v="MARINA"/>
    <s v="Cédula"/>
    <n v="3346261"/>
    <s v="F"/>
    <n v="53"/>
    <s v="SI"/>
    <m/>
    <m/>
    <m/>
    <m/>
    <m/>
    <m/>
    <s v="NO"/>
    <m/>
    <s v="SI"/>
    <n v="1"/>
    <m/>
    <m/>
    <s v="PROPIA, TOTALMENTE PAGADA"/>
    <m/>
    <s v="OTRO"/>
    <m/>
    <m/>
    <m/>
    <m/>
    <m/>
    <s v="SI"/>
    <n v="6314"/>
    <s v="SI"/>
    <n v="3999"/>
    <s v="SI"/>
    <n v="8324"/>
    <s v="INODORO CONECTADO A ALCANTARILLADO"/>
    <s v="MADERA BURDA, TABLA, TABLÓN"/>
    <s v="TEJA DE BARRO, ZINC, ETERNIT (ASBESTO)"/>
    <s v="CEMENTO, GRAVILLA"/>
    <s v="NO"/>
    <s v="SI"/>
    <s v="SI"/>
    <s v="SI"/>
    <s v="SI"/>
    <s v="NO"/>
    <s v="SI"/>
    <s v="SI"/>
    <s v="SI"/>
    <s v="NO"/>
    <s v="NO"/>
    <s v="SI"/>
    <s v="SI"/>
    <s v="SI"/>
    <s v="NO"/>
    <s v="NO"/>
    <s v="SI"/>
    <s v="SI"/>
    <s v="INODORO CON TANQUE"/>
    <s v="NO TIENE CELULAR, EL BAÑO NO TIENE PUERTA "/>
    <m/>
    <m/>
    <m/>
    <m/>
    <s v="NORMAL - BUENA"/>
    <s v="TIENE AGUA LAS 24 HORAS"/>
    <s v="SI"/>
    <s v="NO"/>
    <s v="NO"/>
    <s v="PVC"/>
    <s v="SI"/>
    <s v="NO"/>
    <s v="NO"/>
    <s v="SI"/>
    <s v="SI"/>
    <s v="OBRA NEGRA"/>
    <s v="OASIS PEATONAL220590900000"/>
    <s v="OK"/>
    <s v="SI"/>
    <n v="1"/>
    <s v=""/>
    <s v=""/>
    <n v="4"/>
    <s v=""/>
    <n v="6"/>
    <s v=""/>
    <s v=""/>
    <n v="9"/>
    <s v=""/>
    <s v=""/>
    <n v="2"/>
    <n v="3154717.032714"/>
    <n v="3154717.032714"/>
    <s v=""/>
    <s v=""/>
    <n v="0"/>
    <n v="20"/>
    <n v="487557.07988400001"/>
    <s v="SI"/>
    <n v="487557.07988400001"/>
    <x v="34"/>
    <x v="1"/>
  </r>
  <r>
    <d v="2017-08-26T00:00:00"/>
    <s v="ANTIOQUIA"/>
    <s v="Puerto Berrío"/>
    <n v="579"/>
    <n v="1039704469"/>
    <n v="3196416668"/>
    <n v="428"/>
    <x v="0"/>
    <s v="PEATONAL"/>
    <m/>
    <m/>
    <m/>
    <m/>
    <m/>
    <m/>
    <m/>
    <m/>
    <n v="220583110050"/>
    <m/>
    <m/>
    <n v="3113443948"/>
    <s v="VALDES "/>
    <s v="SEPULVEDA"/>
    <s v="ELVIA"/>
    <s v="ROSA"/>
    <s v="Cédula"/>
    <n v="21932687"/>
    <s v="F"/>
    <n v="59"/>
    <s v="SI"/>
    <m/>
    <m/>
    <m/>
    <m/>
    <m/>
    <m/>
    <s v="NO"/>
    <m/>
    <s v="SI"/>
    <n v="3"/>
    <n v="1"/>
    <m/>
    <s v="PROPIA, TOTALMENTE PAGADA"/>
    <m/>
    <s v="OTRO"/>
    <m/>
    <m/>
    <m/>
    <m/>
    <m/>
    <s v="SI"/>
    <n v="9825"/>
    <s v="SI"/>
    <n v="2847"/>
    <s v="SI"/>
    <n v="8324"/>
    <s v="INODORO CONECTADO A ALCANTARILLADO"/>
    <s v="MADERA BURDA, TABLA, TABLÓN"/>
    <s v="TEJA DE BARRO, ZINC, ETERNIT (ASBESTO)"/>
    <s v="CEMENTO, GRAVILLA"/>
    <s v="SI"/>
    <s v="SI"/>
    <s v="SI"/>
    <s v="SI"/>
    <s v="SI"/>
    <s v="SI"/>
    <s v="SI"/>
    <s v="SI"/>
    <s v="SI"/>
    <s v="NO"/>
    <s v="SI"/>
    <s v="SI"/>
    <s v="SI"/>
    <s v="SI"/>
    <s v="NO"/>
    <s v="SI"/>
    <s v="SI"/>
    <s v="SI"/>
    <s v="INODORO CON TANQUE"/>
    <m/>
    <m/>
    <m/>
    <m/>
    <m/>
    <s v="NORMAL - BUENA"/>
    <s v="TIENE AGUA LAS 24 HORAS"/>
    <s v="SI"/>
    <s v="NO"/>
    <s v="NO"/>
    <s v="PVC"/>
    <s v="SI"/>
    <s v="NO"/>
    <s v="SI"/>
    <s v="SI"/>
    <s v="SI"/>
    <s v="OBRA GRIS "/>
    <s v="OASIS PEATONAL220583110050"/>
    <s v="OK"/>
    <s v="SI"/>
    <s v=""/>
    <s v=""/>
    <s v=""/>
    <n v="4"/>
    <s v=""/>
    <n v="6"/>
    <s v=""/>
    <s v=""/>
    <s v=""/>
    <s v=""/>
    <s v=""/>
    <n v="1"/>
    <n v="929498.52362399991"/>
    <n v="929498.52362399991"/>
    <s v=""/>
    <s v=""/>
    <n v="0"/>
    <s v=""/>
    <n v="0"/>
    <s v="NO"/>
    <n v="0"/>
    <x v="3"/>
    <x v="1"/>
  </r>
  <r>
    <d v="2017-08-26T00:00:00"/>
    <s v="ANTIOQUIA"/>
    <s v="Puerto Berrío"/>
    <n v="579"/>
    <n v="1039702581"/>
    <n v="3117047049"/>
    <n v="429"/>
    <x v="3"/>
    <s v="PEATONAL"/>
    <m/>
    <m/>
    <m/>
    <m/>
    <m/>
    <m/>
    <m/>
    <m/>
    <n v="22014129008"/>
    <m/>
    <m/>
    <s v="NO TIENE "/>
    <s v="MOLINA"/>
    <s v="ORJUELA "/>
    <s v="FORFUELA"/>
    <m/>
    <s v="Cédula"/>
    <n v="21930874"/>
    <s v="F"/>
    <n v="58"/>
    <s v="SI"/>
    <m/>
    <m/>
    <m/>
    <m/>
    <m/>
    <m/>
    <s v="NO"/>
    <m/>
    <s v="NO"/>
    <n v="3"/>
    <m/>
    <m/>
    <s v="PROPIA, TOTALMENTE PAGADA"/>
    <m/>
    <s v="ESCRITURA PÚBLICA"/>
    <m/>
    <m/>
    <m/>
    <m/>
    <m/>
    <s v="SI"/>
    <n v="21378"/>
    <s v="NO"/>
    <n v="0"/>
    <s v="SI"/>
    <n v="8366"/>
    <s v="INODORO CONECTADO A ALCANTARILLADO"/>
    <s v="BLOQUE, LADRILLO, PIEDRA"/>
    <s v="TEJA DE BARRO, ZINC, ETERNIT (ASBESTO)"/>
    <s v="CEMENTO, GRAVILLA"/>
    <s v="NO"/>
    <s v="NO"/>
    <s v="SI"/>
    <s v="SI"/>
    <s v="SI"/>
    <s v="SI"/>
    <s v="SI"/>
    <s v="SI"/>
    <s v="SI"/>
    <s v="SI"/>
    <s v="SI"/>
    <s v="SI"/>
    <s v="SI"/>
    <s v="SI"/>
    <s v="SI"/>
    <s v="SI"/>
    <s v="SI"/>
    <s v="SI"/>
    <s v="INODORO CON TANQUE"/>
    <s v="NO TIENE CELULAR "/>
    <m/>
    <m/>
    <m/>
    <m/>
    <s v="NORMAL - BUENA"/>
    <s v="TIENE AGUA LAS 24 HORAS"/>
    <s v="NO"/>
    <s v="NO"/>
    <s v="NO"/>
    <s v="PVC"/>
    <s v="SI"/>
    <s v="SI"/>
    <s v="SI"/>
    <s v="SI"/>
    <s v="SI"/>
    <s v="OBRA NEGRA "/>
    <s v="NUEVO HORIZONTE PEATONAL22014129008"/>
    <s v="OK"/>
    <s v="SI"/>
    <s v=""/>
    <s v=""/>
    <s v=""/>
    <s v=""/>
    <s v=""/>
    <s v=" "/>
    <s v=""/>
    <s v=""/>
    <s v=""/>
    <s v=""/>
    <s v=""/>
    <n v="0"/>
    <n v="0"/>
    <n v="0"/>
    <s v=""/>
    <s v=""/>
    <s v=""/>
    <s v=""/>
    <n v="0"/>
    <s v="NO"/>
    <n v="0"/>
    <x v="0"/>
    <x v="0"/>
  </r>
  <r>
    <d v="2017-08-26T00:00:00"/>
    <s v="ANTIOQUIA"/>
    <s v="Puerto Berrío"/>
    <n v="579"/>
    <n v="98653883"/>
    <n v="3233982728"/>
    <n v="430"/>
    <x v="2"/>
    <s v="PEATONAL"/>
    <m/>
    <m/>
    <m/>
    <m/>
    <m/>
    <m/>
    <m/>
    <m/>
    <n v="2205831600"/>
    <m/>
    <m/>
    <n v="3202128066"/>
    <s v="CARMONA"/>
    <s v="ATEHORTUA"/>
    <s v="YERMIN"/>
    <m/>
    <s v="Cédula"/>
    <n v="1039697156"/>
    <s v="M"/>
    <n v="24"/>
    <s v="SI"/>
    <m/>
    <m/>
    <m/>
    <m/>
    <m/>
    <m/>
    <s v="SI"/>
    <n v="1684187"/>
    <s v="NO"/>
    <n v="3"/>
    <m/>
    <m/>
    <s v="PROPIA, LA ESTÁN PAGANDO"/>
    <m/>
    <s v="DECLARACIÓN EXTRAJUICIO"/>
    <m/>
    <m/>
    <m/>
    <m/>
    <m/>
    <s v="SI"/>
    <n v="6354"/>
    <s v="SI"/>
    <n v="4022"/>
    <s v="SI"/>
    <n v="8366"/>
    <s v="INODORO CONECTADO A ALCANTARILLADO"/>
    <s v="MADERA BURDA, TABLA, TABLÓN"/>
    <s v="TEJA DE BARRO, ZINC, ETERNIT (ASBESTO)"/>
    <s v="TIERRA, ARENA"/>
    <s v="NO"/>
    <s v="SI"/>
    <s v="SI"/>
    <s v="SI"/>
    <s v="SI"/>
    <s v="NO"/>
    <s v="SI"/>
    <s v="SI"/>
    <s v="NO"/>
    <s v="NO"/>
    <s v="NO"/>
    <s v="NO"/>
    <s v="NO"/>
    <s v="NO"/>
    <s v="NO"/>
    <s v="NO"/>
    <s v="NO"/>
    <s v="NO"/>
    <s v="NO TIENE  "/>
    <m/>
    <m/>
    <m/>
    <m/>
    <m/>
    <s v="NORMAL - BUENA"/>
    <s v="TIENE AGUA LAS 24 HORAS"/>
    <s v="SI"/>
    <s v="NO"/>
    <s v="NO"/>
    <s v="PVC"/>
    <s v="NO"/>
    <s v="NO"/>
    <s v="NO"/>
    <s v="NO"/>
    <s v="NO"/>
    <s v="OBRA NEGRA "/>
    <s v="NUEVO MILENIOPEATONAL2205831600"/>
    <s v="OK"/>
    <s v="SI"/>
    <n v="1"/>
    <n v="2"/>
    <n v="3"/>
    <n v="4"/>
    <n v="5"/>
    <n v="6"/>
    <n v="7"/>
    <n v="8"/>
    <s v=""/>
    <s v=""/>
    <s v=""/>
    <n v="5"/>
    <n v="7131225.9143519998"/>
    <n v="6099266.2918499997"/>
    <s v=""/>
    <s v=""/>
    <n v="0"/>
    <n v="20"/>
    <n v="487557.07988400001"/>
    <s v="SI"/>
    <n v="487557.07988400001"/>
    <x v="23"/>
    <x v="1"/>
  </r>
  <r>
    <d v="2017-08-26T00:00:00"/>
    <s v="ANTIOQUIA"/>
    <s v="Puerto Berrío"/>
    <n v="579"/>
    <n v="98653883"/>
    <n v="3233982728"/>
    <n v="431"/>
    <x v="2"/>
    <s v="PEATONAL"/>
    <m/>
    <m/>
    <m/>
    <m/>
    <m/>
    <m/>
    <m/>
    <m/>
    <n v="220583130021"/>
    <m/>
    <m/>
    <s v="NO TIENE "/>
    <s v="HERNANDEZ "/>
    <s v="VERTEL"/>
    <s v="DANY"/>
    <s v="PAULA "/>
    <s v="Cédula"/>
    <n v="1067862991"/>
    <s v="F"/>
    <n v="29"/>
    <s v="SI"/>
    <m/>
    <m/>
    <m/>
    <m/>
    <m/>
    <m/>
    <s v="NO"/>
    <m/>
    <s v="NO"/>
    <n v="3"/>
    <n v="1"/>
    <m/>
    <s v="EN ARRIENDO O SUBARRIENDO"/>
    <m/>
    <m/>
    <m/>
    <s v="DE PALABRA"/>
    <m/>
    <n v="5"/>
    <n v="150000"/>
    <s v="SI"/>
    <n v="33294"/>
    <s v="SI"/>
    <n v="233033"/>
    <s v="SI"/>
    <n v="25097"/>
    <s v="INODORO CONECTADO A ALCANTARILLADO"/>
    <s v="MADERA BURDA, TABLA, TABLÓN"/>
    <s v="TEJA DE BARRO, ZINC, ETERNIT (ASBESTO)"/>
    <s v="CEMENTO, GRAVILLA"/>
    <s v="SI"/>
    <s v="NO"/>
    <s v="SI"/>
    <s v="SI"/>
    <s v="SI"/>
    <s v="NO"/>
    <s v="SI"/>
    <s v="SI"/>
    <s v="SI"/>
    <s v="NO"/>
    <s v="NO"/>
    <s v="SI"/>
    <s v="SI"/>
    <s v="SI"/>
    <s v="NO"/>
    <s v="NO"/>
    <s v="SI"/>
    <s v="SI"/>
    <s v="INODORO CON TANQUE"/>
    <s v="NO TIENE CELULAR "/>
    <m/>
    <m/>
    <m/>
    <m/>
    <s v="NORMAL - BUENA"/>
    <s v="TIENE AGUA LAS 24 HORAS"/>
    <s v="NO SABE"/>
    <s v="NO"/>
    <s v="NO"/>
    <s v="PVC"/>
    <s v="SI"/>
    <s v="NO"/>
    <s v="NO"/>
    <s v="SI"/>
    <s v="SI"/>
    <s v="OBRA GRIS "/>
    <s v="NUEVO MILENIOPEATONAL220583130021"/>
    <s v="OK"/>
    <s v="SI"/>
    <n v="1"/>
    <s v=""/>
    <s v=""/>
    <n v="4"/>
    <s v=""/>
    <n v="6"/>
    <n v="7"/>
    <n v="8"/>
    <s v=""/>
    <s v=""/>
    <s v=""/>
    <n v="2"/>
    <n v="6005632.4272799995"/>
    <n v="6005632.4272799995"/>
    <s v=""/>
    <s v=""/>
    <n v="0"/>
    <n v="20"/>
    <n v="487557.07988400001"/>
    <s v="SI"/>
    <n v="487557.07988400001"/>
    <x v="17"/>
    <x v="1"/>
  </r>
  <r>
    <d v="2017-08-26T00:00:00"/>
    <s v="ANTIOQUIA"/>
    <s v="Puerto Berrío"/>
    <n v="579"/>
    <n v="98653883"/>
    <n v="3233982728"/>
    <n v="432"/>
    <x v="4"/>
    <s v="PEATONAL"/>
    <m/>
    <m/>
    <m/>
    <m/>
    <m/>
    <m/>
    <m/>
    <m/>
    <n v="220459000000"/>
    <m/>
    <m/>
    <n v="3137523524"/>
    <s v="ARBELAEZ "/>
    <s v="AGUDELO"/>
    <s v="LUCELY"/>
    <m/>
    <s v="Cédula"/>
    <n v="21929664"/>
    <s v="F"/>
    <n v="63"/>
    <s v="SI"/>
    <m/>
    <m/>
    <m/>
    <m/>
    <m/>
    <m/>
    <s v="NO"/>
    <m/>
    <s v="NO"/>
    <n v="3"/>
    <n v="2"/>
    <m/>
    <s v="PROPIA, LA ESTÁN PAGANDO"/>
    <m/>
    <s v="CERTIFICADO DE COMPRAVENTA"/>
    <m/>
    <m/>
    <m/>
    <m/>
    <m/>
    <s v="SI"/>
    <n v="19634"/>
    <s v="SI"/>
    <n v="13433"/>
    <s v="SI"/>
    <n v="16260"/>
    <s v="INODORO CONECTADO A ALCANTARILLADO"/>
    <s v="BLOQUE, LADRILLO, PIEDRA"/>
    <s v="TEJA DE BARRO, ZINC, ETERNIT (ASBESTO)"/>
    <s v="CEMENTO, GRAVILLA"/>
    <s v="NO"/>
    <s v="NO"/>
    <s v="SI"/>
    <s v="SI"/>
    <s v="SI"/>
    <s v="SI"/>
    <s v="SI"/>
    <s v="SI"/>
    <s v="SI"/>
    <s v="NO"/>
    <s v="NO"/>
    <s v="SI"/>
    <s v="SI"/>
    <s v="SI"/>
    <s v="NO"/>
    <s v="NO"/>
    <s v="SI"/>
    <s v="SI"/>
    <s v="INODORO CON TANQUE"/>
    <m/>
    <m/>
    <m/>
    <m/>
    <m/>
    <s v="NORMAL - BUENA"/>
    <s v="TIENE AGUA LAS 24 HORAS"/>
    <s v="NO"/>
    <s v="NO"/>
    <s v="NO"/>
    <s v="PVC"/>
    <s v="SI"/>
    <s v="NO"/>
    <s v="NO"/>
    <s v="SI"/>
    <s v="SI"/>
    <s v="OBRA NEGRA "/>
    <s v="PATIO BONITOPEATONAL220459000000"/>
    <s v="OK"/>
    <s v="SI"/>
    <n v="1"/>
    <s v=""/>
    <s v=""/>
    <n v="4"/>
    <s v=""/>
    <n v="6"/>
    <n v="7"/>
    <n v="8"/>
    <s v=""/>
    <s v=""/>
    <s v=""/>
    <n v="2"/>
    <n v="6005632.4272799995"/>
    <n v="6005632.4272799995"/>
    <s v=""/>
    <s v=""/>
    <n v="0"/>
    <s v=""/>
    <n v="0"/>
    <s v="NO"/>
    <n v="0"/>
    <x v="60"/>
    <x v="1"/>
  </r>
  <r>
    <d v="2017-08-26T00:00:00"/>
    <s v="ANTIOQUIA"/>
    <s v="Puerto Berrío"/>
    <n v="579"/>
    <n v="15362949"/>
    <n v="3147962419"/>
    <n v="433"/>
    <x v="3"/>
    <s v="CARRERA"/>
    <n v="13"/>
    <m/>
    <m/>
    <m/>
    <m/>
    <m/>
    <m/>
    <m/>
    <n v="6684"/>
    <m/>
    <m/>
    <n v="3108333760"/>
    <s v="LOZANO "/>
    <s v="MORENO"/>
    <s v="CLAUDIA"/>
    <s v="PATRICIA"/>
    <s v="Cédula"/>
    <n v="43656038"/>
    <s v="F"/>
    <n v="35"/>
    <s v="SI"/>
    <m/>
    <m/>
    <m/>
    <m/>
    <m/>
    <m/>
    <s v="NO"/>
    <m/>
    <s v="NO"/>
    <n v="3"/>
    <n v="2"/>
    <m/>
    <s v="PROPIA, TOTALMENTE PAGADA"/>
    <m/>
    <s v="ESCRITURA PÚBLICA"/>
    <m/>
    <m/>
    <m/>
    <m/>
    <m/>
    <s v="SI"/>
    <n v="10853"/>
    <s v="NO"/>
    <n v="0"/>
    <s v="SI"/>
    <n v="8366"/>
    <s v="INODORO CONECTADO A ALCANTARILLADO"/>
    <s v="BLOQUE, LADRILLO, PIEDRA"/>
    <s v="TEJA DE BARRO, ZINC, ETERNIT (ASBESTO)"/>
    <s v="CEMENTO, GRAVILLA"/>
    <s v="NO"/>
    <s v="NO"/>
    <s v="SI"/>
    <s v="SI"/>
    <s v="SI"/>
    <s v="SI"/>
    <s v="SI"/>
    <s v="SI"/>
    <s v="SI"/>
    <s v="NO"/>
    <s v="NO"/>
    <s v="SI"/>
    <s v="SI"/>
    <s v="SI"/>
    <s v="NO"/>
    <s v="NO"/>
    <s v="SI"/>
    <s v="SI"/>
    <s v="INODORO CON TANQUE"/>
    <s v="NO PAGAN ALCANTARILLADO"/>
    <m/>
    <m/>
    <m/>
    <m/>
    <s v="NORMAL - BUENA"/>
    <s v="TIENE AGUA LAS 24 HORAS"/>
    <s v="NO SABE"/>
    <s v="NO"/>
    <s v="NO"/>
    <s v="PVC"/>
    <s v="SI"/>
    <s v="NO"/>
    <s v="NO"/>
    <s v="SI"/>
    <s v="SI"/>
    <s v="OBRA GRIS "/>
    <s v="NUEVO HORIZONTE CARRERA136684"/>
    <s v="OK"/>
    <s v="SI"/>
    <n v="1"/>
    <s v=""/>
    <s v=""/>
    <n v="4"/>
    <s v=""/>
    <n v="6"/>
    <n v="7"/>
    <n v="8"/>
    <s v=""/>
    <s v=""/>
    <s v=""/>
    <n v="2"/>
    <n v="6005632.4272799995"/>
    <n v="6005632.4272799995"/>
    <s v=""/>
    <s v=""/>
    <n v="0"/>
    <s v=""/>
    <n v="0"/>
    <s v="NO"/>
    <n v="0"/>
    <x v="60"/>
    <x v="1"/>
  </r>
  <r>
    <d v="2017-08-26T00:00:00"/>
    <s v="ANTIOQUIA"/>
    <s v="Puerto Berrío"/>
    <n v="579"/>
    <n v="15362949"/>
    <n v="3147962419"/>
    <n v="434"/>
    <x v="2"/>
    <s v="PEATONAL"/>
    <m/>
    <m/>
    <m/>
    <m/>
    <m/>
    <m/>
    <m/>
    <m/>
    <n v="220583110052"/>
    <m/>
    <m/>
    <n v="3158246338"/>
    <s v="OSPINA "/>
    <m/>
    <s v="YUDI"/>
    <m/>
    <s v="Cédula"/>
    <n v="1042777506"/>
    <s v="F"/>
    <n v="27"/>
    <s v="SI"/>
    <m/>
    <m/>
    <m/>
    <m/>
    <m/>
    <m/>
    <s v="NO"/>
    <m/>
    <s v="NO"/>
    <n v="6"/>
    <n v="4"/>
    <m/>
    <s v="EN ARRIENDO O SUBARRIENDO"/>
    <m/>
    <m/>
    <m/>
    <s v="POR ESCRITO"/>
    <n v="1"/>
    <m/>
    <n v="140000"/>
    <s v="SI"/>
    <n v="31994"/>
    <s v="SI"/>
    <n v="22905"/>
    <s v="SI"/>
    <n v="10732"/>
    <s v="INODORO CONECTADO A ALCANTARILLADO"/>
    <s v="MADERA BURDA, TABLA, TABLÓN"/>
    <s v="TEJA DE BARRO, ZINC, ETERNIT (ASBESTO)"/>
    <s v="CEMENTO, GRAVILLA"/>
    <s v="SI"/>
    <s v="SI"/>
    <s v="SI"/>
    <s v="SI"/>
    <s v="SI"/>
    <s v="SI"/>
    <s v="SI"/>
    <s v="SI"/>
    <s v="SI"/>
    <s v="SI"/>
    <s v="SI"/>
    <s v="SI"/>
    <s v="SI"/>
    <s v="SI"/>
    <s v="SI"/>
    <s v="SI"/>
    <s v="SI"/>
    <s v="SI"/>
    <s v="INODORO CON TANQUE"/>
    <s v="EL BAÑO NO TIENE PUERTA"/>
    <m/>
    <m/>
    <m/>
    <m/>
    <s v="NORMAL - BUENA"/>
    <s v="TIENE AGUA LAS 24 HORAS"/>
    <s v="SI"/>
    <s v="NO"/>
    <s v="NO"/>
    <s v="PVC"/>
    <s v="SI"/>
    <s v="SI"/>
    <s v="SI"/>
    <s v="SI"/>
    <s v="SI"/>
    <s v="OBRA BLANCA"/>
    <s v="NUEVO MILENIOPEATONAL220583110052"/>
    <s v="OK"/>
    <s v="SI"/>
    <s v=""/>
    <s v=""/>
    <s v=""/>
    <s v=""/>
    <s v=""/>
    <s v=" "/>
    <s v=""/>
    <s v=""/>
    <s v=""/>
    <s v=""/>
    <s v=""/>
    <n v="0"/>
    <n v="0"/>
    <n v="0"/>
    <s v=""/>
    <s v=""/>
    <s v=""/>
    <s v=""/>
    <n v="0"/>
    <s v="NO"/>
    <n v="0"/>
    <x v="0"/>
    <x v="0"/>
  </r>
  <r>
    <d v="2017-08-26T00:00:00"/>
    <s v="ANTIOQUIA"/>
    <s v="Puerto Berrío"/>
    <n v="579"/>
    <n v="15362949"/>
    <n v="3147962419"/>
    <n v="435"/>
    <x v="2"/>
    <s v="CARRERA"/>
    <n v="16"/>
    <m/>
    <m/>
    <m/>
    <m/>
    <m/>
    <m/>
    <m/>
    <n v="220583130073"/>
    <m/>
    <m/>
    <n v="3137993341"/>
    <s v="YARCE "/>
    <s v="GALLEGO "/>
    <s v="GABRIEL "/>
    <s v="ENRIQUE "/>
    <s v="Cédula"/>
    <n v="71189208"/>
    <s v="M"/>
    <n v="60"/>
    <s v="SI"/>
    <m/>
    <m/>
    <m/>
    <m/>
    <m/>
    <m/>
    <s v="NO"/>
    <m/>
    <s v="NO"/>
    <n v="1"/>
    <m/>
    <m/>
    <s v="PROPIA, TOTALMENTE PAGADA"/>
    <m/>
    <s v="CERTIFICADO DE COMPRAVENTA"/>
    <m/>
    <m/>
    <m/>
    <m/>
    <m/>
    <s v="SI"/>
    <n v="7101"/>
    <s v="NO"/>
    <n v="0"/>
    <s v="SI"/>
    <n v="8366"/>
    <s v="INODORO CONECTADO A ALCANTARILLADO"/>
    <s v="MADERA BURDA, TABLA, TABLÓN"/>
    <s v="TEJA DE BARRO, ZINC, ETERNIT (ASBESTO)"/>
    <s v="CEMENTO, GRAVILLA"/>
    <s v="NO"/>
    <s v="NO"/>
    <s v="SI"/>
    <s v="NO"/>
    <s v="SI"/>
    <s v="SI"/>
    <s v="SI"/>
    <s v="NO"/>
    <s v="NO"/>
    <s v="NO"/>
    <s v="NO"/>
    <s v="SI"/>
    <s v="NO"/>
    <s v="NO"/>
    <s v="NO"/>
    <s v="NO"/>
    <s v="SI"/>
    <s v="NO"/>
    <s v="NO TIENE  "/>
    <s v="NO PAGAN ALCANTARILLADO"/>
    <m/>
    <m/>
    <m/>
    <m/>
    <s v="NORMAL - BUENA"/>
    <s v="TIENE AGUA LAS 24 HORAS"/>
    <s v="NO SABE"/>
    <s v="NO"/>
    <s v="NO"/>
    <s v="PVC"/>
    <s v="NO"/>
    <s v="NO"/>
    <s v="NO"/>
    <s v="SI"/>
    <s v="NO"/>
    <s v="OTROS"/>
    <s v="NUEVO MILENIOCARRERA16220583130073"/>
    <s v="OK"/>
    <s v="SI"/>
    <n v="1"/>
    <n v="2"/>
    <n v="3"/>
    <n v="4"/>
    <s v=""/>
    <n v="6"/>
    <n v="7"/>
    <n v="8"/>
    <s v=""/>
    <s v=""/>
    <n v="11"/>
    <n v="4"/>
    <n v="7221614.7181679998"/>
    <n v="6099266.2918499997"/>
    <s v=""/>
    <n v="18"/>
    <n v="0"/>
    <s v=""/>
    <n v="1270146.3406199999"/>
    <s v="SI"/>
    <n v="1270146.3406199999"/>
    <x v="77"/>
    <x v="1"/>
  </r>
  <r>
    <d v="2017-08-26T00:00:00"/>
    <s v="ANTIOQUIA"/>
    <s v="Puerto Berrío"/>
    <n v="579"/>
    <n v="98653883"/>
    <n v="3233982728"/>
    <n v="436"/>
    <x v="5"/>
    <s v="PEATONAL"/>
    <m/>
    <m/>
    <m/>
    <m/>
    <m/>
    <m/>
    <m/>
    <m/>
    <n v="220562200000"/>
    <m/>
    <m/>
    <s v="NO TIENE "/>
    <s v="CARRILLO"/>
    <s v="CARRILLO"/>
    <s v="YURANI "/>
    <m/>
    <s v="Cédula"/>
    <n v="1039678377"/>
    <s v="F"/>
    <n v="33"/>
    <s v="SI"/>
    <m/>
    <m/>
    <m/>
    <m/>
    <m/>
    <m/>
    <s v="NO"/>
    <m/>
    <s v="SI"/>
    <n v="3"/>
    <n v="1"/>
    <m/>
    <s v="EN ARRIENDO O SUBARRIENDO"/>
    <m/>
    <m/>
    <m/>
    <s v="DE PALABRA"/>
    <n v="1"/>
    <m/>
    <n v="150000"/>
    <s v="SI"/>
    <n v="12292"/>
    <s v="SI"/>
    <n v="9459"/>
    <s v="SI"/>
    <n v="8324"/>
    <s v="INODORO CONECTADO A ALCANTARILLADO"/>
    <s v="MADERA BURDA, TABLA, TABLÓN"/>
    <s v="TEJA DE BARRO, ZINC, ETERNIT (ASBESTO)"/>
    <s v="CEMENTO, GRAVILLA"/>
    <s v="NO"/>
    <s v="NO"/>
    <s v="SI"/>
    <s v="SI"/>
    <s v="SI"/>
    <s v="NO"/>
    <s v="SI"/>
    <s v="SI"/>
    <s v="NO"/>
    <s v="NO"/>
    <s v="NO"/>
    <s v="SI"/>
    <s v="NO"/>
    <s v="NO"/>
    <s v="NO"/>
    <s v="NO"/>
    <s v="SI"/>
    <s v="NO"/>
    <s v="NO TIENE  "/>
    <s v="NO TIENE CELULAR "/>
    <m/>
    <m/>
    <m/>
    <m/>
    <s v="NORMAL - BUENA"/>
    <s v="TIENE AGUA LAS 24 HORAS"/>
    <s v="NO SABE"/>
    <s v="NO"/>
    <s v="NO"/>
    <s v="PVC"/>
    <s v="NO"/>
    <s v="NO"/>
    <s v="NO"/>
    <s v="SI"/>
    <s v="NO"/>
    <s v="OBRA NEGRA "/>
    <s v="TAHAMIPEATONAL220562200000"/>
    <s v="OK"/>
    <s v="SI"/>
    <n v="1"/>
    <n v="2"/>
    <n v="3"/>
    <n v="4"/>
    <s v=""/>
    <n v="6"/>
    <n v="7"/>
    <n v="8"/>
    <s v=""/>
    <s v=""/>
    <s v=""/>
    <n v="4"/>
    <n v="6583373.9498159997"/>
    <n v="6099266.2918499997"/>
    <s v=""/>
    <s v=""/>
    <n v="0"/>
    <n v="20"/>
    <n v="487557.07988400001"/>
    <s v="SI"/>
    <n v="487557.07988400001"/>
    <x v="23"/>
    <x v="1"/>
  </r>
  <r>
    <d v="2017-08-26T00:00:00"/>
    <s v="ANTIOQUIA"/>
    <s v="Puerto Berrío"/>
    <n v="579"/>
    <n v="98653883"/>
    <n v="3233982728"/>
    <n v="437"/>
    <x v="2"/>
    <s v="PEATONAL"/>
    <m/>
    <m/>
    <m/>
    <m/>
    <m/>
    <m/>
    <m/>
    <m/>
    <n v="220583160052"/>
    <m/>
    <m/>
    <n v="3105933568"/>
    <s v="GONZALEZ "/>
    <m/>
    <s v="MARIA"/>
    <s v="MERCEDES"/>
    <s v="Cédula"/>
    <n v="21926429"/>
    <s v="F"/>
    <n v="70"/>
    <s v="SI"/>
    <m/>
    <m/>
    <m/>
    <m/>
    <m/>
    <m/>
    <s v="NO"/>
    <m/>
    <s v="NO"/>
    <n v="4"/>
    <n v="1"/>
    <n v="1"/>
    <s v="PROPIA, LA ESTÁN PAGANDO"/>
    <m/>
    <s v="NO TIENE"/>
    <m/>
    <m/>
    <m/>
    <m/>
    <m/>
    <s v="SI"/>
    <n v="12688"/>
    <s v="SI"/>
    <n v="8950"/>
    <s v="SI"/>
    <n v="8480"/>
    <s v="INODORO CONECTADO A ALCANTARILLADO"/>
    <s v="BLOQUE, LADRILLO, PIEDRA"/>
    <s v="TEJA DE BARRO, ZINC, ETERNIT (ASBESTO)"/>
    <s v="CEMENTO, GRAVILLA"/>
    <s v="NO"/>
    <s v="NO"/>
    <s v="SI"/>
    <s v="SI"/>
    <s v="SI"/>
    <s v="SI"/>
    <s v="SI"/>
    <s v="SI"/>
    <s v="SI"/>
    <s v="NO"/>
    <s v="NO"/>
    <s v="SI"/>
    <s v="NO"/>
    <s v="SI"/>
    <s v="NO"/>
    <s v="NO"/>
    <s v="SI"/>
    <s v="NO"/>
    <s v="INODORO CON TANQUE"/>
    <m/>
    <m/>
    <m/>
    <m/>
    <m/>
    <s v="NORMAL - BUENA"/>
    <s v="TIENE AGUA LAS 24 HORAS"/>
    <s v="SI"/>
    <s v="NO"/>
    <s v="NO"/>
    <s v="PVC"/>
    <s v="SI"/>
    <s v="NO"/>
    <s v="NO"/>
    <s v="SI"/>
    <s v="NO"/>
    <s v="OBRA BLANCA"/>
    <s v="NUEVO MILENIOPEATONAL220583160052"/>
    <s v="OK"/>
    <s v="SI"/>
    <n v="1"/>
    <n v="2"/>
    <s v=""/>
    <n v="4"/>
    <s v=""/>
    <n v="6"/>
    <n v="7"/>
    <s v=""/>
    <s v=""/>
    <s v=""/>
    <s v=""/>
    <n v="3"/>
    <n v="1715385.3672239999"/>
    <n v="1715385.3672239999"/>
    <s v=""/>
    <s v=""/>
    <n v="0"/>
    <s v=""/>
    <n v="0"/>
    <s v="NO"/>
    <n v="0"/>
    <x v="78"/>
    <x v="1"/>
  </r>
  <r>
    <d v="2017-08-26T00:00:00"/>
    <s v="ANTIOQUIA"/>
    <s v="Puerto Berrío"/>
    <n v="579"/>
    <n v="1007435096"/>
    <n v="3005949369"/>
    <n v="438"/>
    <x v="1"/>
    <s v="PEATONAL"/>
    <m/>
    <m/>
    <m/>
    <m/>
    <m/>
    <m/>
    <m/>
    <m/>
    <n v="220440210000"/>
    <m/>
    <m/>
    <n v="3196021805"/>
    <s v="HERNANDEZ "/>
    <s v="GIRALDO"/>
    <s v="ANA "/>
    <s v="LUCIA"/>
    <s v="Cédula"/>
    <n v="43653115"/>
    <s v="F"/>
    <n v="40"/>
    <s v="NO"/>
    <s v="BARRERA"/>
    <m/>
    <s v="GUILLERMO "/>
    <s v="ANTONIO"/>
    <s v="Cédula"/>
    <n v="71187064"/>
    <s v="NO"/>
    <m/>
    <s v="NO"/>
    <n v="2"/>
    <m/>
    <m/>
    <s v="EN ARRIENDO O SUBARRIENDO"/>
    <m/>
    <m/>
    <m/>
    <s v="DE PALABRA"/>
    <m/>
    <n v="6"/>
    <n v="250000"/>
    <s v="SI"/>
    <n v="13610"/>
    <s v="SI"/>
    <n v="9462"/>
    <s v="SI"/>
    <n v="9609"/>
    <s v="INODORO CONECTADO A ALCANTARILLADO"/>
    <s v="BLOQUE, LADRILLO, PIEDRA"/>
    <s v="TEJA DE BARRO, ZINC, ETERNIT (ASBESTO)"/>
    <s v="CEMENTO, GRAVILLA"/>
    <s v="NO"/>
    <s v="NO"/>
    <s v="SI"/>
    <s v="SI"/>
    <s v="SI"/>
    <s v="SI"/>
    <s v="SI"/>
    <s v="SI"/>
    <s v="SI"/>
    <s v="SI"/>
    <s v="SI"/>
    <s v="SI"/>
    <s v="SI"/>
    <s v="SI"/>
    <s v="SI"/>
    <s v="SI"/>
    <s v="SI"/>
    <s v="SI"/>
    <s v="INODORO CON TANQUE"/>
    <m/>
    <m/>
    <m/>
    <m/>
    <m/>
    <s v="NORMAL - BUENA"/>
    <s v="TIENE AGUA LAS 24 HORAS"/>
    <s v="SI"/>
    <s v="NO"/>
    <s v="NO"/>
    <s v="PVC"/>
    <s v="SI"/>
    <s v="SI"/>
    <s v="SI"/>
    <s v="SI"/>
    <s v="SI"/>
    <s v="OBRA GRIS"/>
    <s v="SAN MARTIN PEATONAL220440210000"/>
    <s v="OK"/>
    <s v="SI"/>
    <s v=""/>
    <s v=""/>
    <s v=""/>
    <s v=""/>
    <s v=""/>
    <s v=" "/>
    <s v=""/>
    <s v=""/>
    <s v=""/>
    <s v=""/>
    <s v=""/>
    <n v="0"/>
    <n v="0"/>
    <n v="0"/>
    <s v=""/>
    <s v=""/>
    <s v=""/>
    <s v=""/>
    <n v="0"/>
    <s v="NO"/>
    <n v="0"/>
    <x v="0"/>
    <x v="0"/>
  </r>
  <r>
    <d v="2017-08-26T00:00:00"/>
    <s v="ANTIOQUIA"/>
    <s v="Puerto Berrío"/>
    <n v="579"/>
    <n v="10074355096"/>
    <n v="3005949369"/>
    <n v="439"/>
    <x v="1"/>
    <s v="CALLE"/>
    <n v="10"/>
    <m/>
    <m/>
    <m/>
    <m/>
    <m/>
    <m/>
    <m/>
    <n v="220443310000"/>
    <m/>
    <m/>
    <n v="3007422513"/>
    <s v="MORENO"/>
    <m/>
    <s v="LUZ"/>
    <s v="MARINA"/>
    <s v="Cédula"/>
    <n v="21927174"/>
    <s v="F"/>
    <n v="67"/>
    <s v="NO"/>
    <s v="ZAPATA "/>
    <m/>
    <s v="HECTOR "/>
    <s v="EMILIO"/>
    <s v="Cédula"/>
    <n v="3608683"/>
    <s v="NO"/>
    <m/>
    <s v="NO"/>
    <n v="2"/>
    <m/>
    <m/>
    <s v="PROPIA, TOTALMENTE PAGADA"/>
    <m/>
    <s v="ESCRITURA PÚBLICA"/>
    <m/>
    <m/>
    <m/>
    <m/>
    <m/>
    <s v="SI"/>
    <n v="9988"/>
    <s v="SI"/>
    <n v="6681"/>
    <s v="SI"/>
    <n v="9513"/>
    <s v="INODORO CONECTADO A ALCANTARILLADO"/>
    <s v="BLOQUE, LADRILLO, PIEDRA"/>
    <s v="BLOQUE, PIEDRA, MADERA PULIDA"/>
    <s v="BALDOSA, VINILO, TABLETA O LADRILLO"/>
    <s v="SI"/>
    <s v="NO"/>
    <s v="SI"/>
    <s v="SI"/>
    <s v="SI"/>
    <s v="SI"/>
    <s v="SI"/>
    <s v="SI"/>
    <s v="SI"/>
    <s v="SI"/>
    <s v="SI"/>
    <s v="SI"/>
    <s v="SI"/>
    <s v="SI"/>
    <s v="SI"/>
    <s v="SI"/>
    <s v="SI"/>
    <s v="SI"/>
    <s v="INODORO CON TANQUE"/>
    <s v="CUENTA CON TODO "/>
    <m/>
    <m/>
    <m/>
    <m/>
    <s v="NORMAL - BUENA"/>
    <s v="TIENE AGUA LAS 24 HORAS"/>
    <s v="SI"/>
    <s v="NO"/>
    <s v="NO"/>
    <s v="PVC"/>
    <s v="SI"/>
    <s v="SI"/>
    <s v="SI"/>
    <s v="SI"/>
    <s v="SI"/>
    <s v="OBRA BLANCA "/>
    <s v="SAN MARTIN CALLE10220443310000"/>
    <s v="OK"/>
    <s v="SI"/>
    <s v=""/>
    <s v=""/>
    <s v=""/>
    <s v=""/>
    <s v=""/>
    <s v=" "/>
    <s v=""/>
    <s v=""/>
    <s v=""/>
    <s v=""/>
    <s v=""/>
    <n v="0"/>
    <n v="0"/>
    <n v="0"/>
    <s v=""/>
    <s v=""/>
    <s v=""/>
    <s v=""/>
    <n v="0"/>
    <s v="NO"/>
    <n v="0"/>
    <x v="0"/>
    <x v="0"/>
  </r>
  <r>
    <d v="2017-08-26T00:00:00"/>
    <s v="ANTIOQUIA"/>
    <s v="Puerto Berrío"/>
    <n v="579"/>
    <n v="10074355096"/>
    <n v="3005949369"/>
    <n v="440"/>
    <x v="3"/>
    <s v="PEATONAL"/>
    <m/>
    <m/>
    <m/>
    <m/>
    <m/>
    <m/>
    <m/>
    <m/>
    <n v="220141270004"/>
    <m/>
    <m/>
    <n v="3147657088"/>
    <s v="RODAS"/>
    <s v="VARGAS"/>
    <s v="JAIME"/>
    <m/>
    <s v="Cédula"/>
    <n v="71181936"/>
    <s v="M"/>
    <n v="60"/>
    <s v="SI"/>
    <m/>
    <m/>
    <m/>
    <m/>
    <m/>
    <m/>
    <s v="NO"/>
    <m/>
    <s v="NO"/>
    <n v="3"/>
    <n v="2"/>
    <m/>
    <s v="PROPIA, TOTALMENTE PAGADA"/>
    <m/>
    <s v="ESCRITURA PÚBLICA"/>
    <m/>
    <m/>
    <m/>
    <m/>
    <m/>
    <s v="SI"/>
    <n v="21917"/>
    <s v="NO"/>
    <n v="0"/>
    <s v="SI"/>
    <n v="8366"/>
    <s v="INODORO CONECTADO A ALCANTARILLADO"/>
    <s v="BLOQUE, LADRILLO, PIEDRA"/>
    <s v="TEJA DE BARRO, ZINC, ETERNIT (ASBESTO)"/>
    <s v="CEMENTO, GRAVILLA"/>
    <s v="SI"/>
    <s v="SI"/>
    <s v="SI"/>
    <s v="SI"/>
    <s v="SI"/>
    <s v="SI"/>
    <s v="SI"/>
    <s v="SI"/>
    <s v="SI"/>
    <s v="SI"/>
    <s v="SI"/>
    <s v="SI"/>
    <s v="SI"/>
    <s v="SI"/>
    <s v="SI"/>
    <s v="SI"/>
    <s v="SI"/>
    <s v="SI"/>
    <s v="INODORO CON TANQUE"/>
    <s v="CUENTA CON TODO "/>
    <m/>
    <m/>
    <m/>
    <m/>
    <s v="NORMAL - BUENA"/>
    <s v="TIENE AGUA LAS 24 HORAS"/>
    <s v="SI"/>
    <s v="NO"/>
    <s v="NO"/>
    <s v="PVC"/>
    <s v="SI"/>
    <s v="SI"/>
    <s v="SI"/>
    <s v="SI"/>
    <s v="SI"/>
    <s v="OBRA BLANCA "/>
    <s v="NUEVO HORIZONTE PEATONAL220141270004"/>
    <s v="OK"/>
    <s v="SI"/>
    <s v=""/>
    <s v=""/>
    <s v=""/>
    <s v=""/>
    <s v=""/>
    <s v=" "/>
    <s v=""/>
    <s v=""/>
    <s v=""/>
    <s v=""/>
    <s v=""/>
    <n v="0"/>
    <n v="0"/>
    <n v="0"/>
    <s v=""/>
    <s v=""/>
    <s v=""/>
    <s v=""/>
    <n v="0"/>
    <s v="NO"/>
    <n v="0"/>
    <x v="0"/>
    <x v="0"/>
  </r>
  <r>
    <d v="2017-08-26T00:00:00"/>
    <s v="ANTIOQUIA"/>
    <s v="Puerto Berrío"/>
    <n v="579"/>
    <n v="1007435096"/>
    <n v="3005949369"/>
    <n v="441"/>
    <x v="3"/>
    <s v="PEATONAL"/>
    <m/>
    <m/>
    <m/>
    <m/>
    <m/>
    <m/>
    <m/>
    <m/>
    <n v="220141270006"/>
    <m/>
    <m/>
    <n v="3137594756"/>
    <s v="MOSQUERA"/>
    <s v="HURTADO"/>
    <s v="JOSE"/>
    <s v="ENALVIS"/>
    <s v="Cédula"/>
    <n v="1001653149"/>
    <s v="M"/>
    <n v="30"/>
    <s v="SI"/>
    <m/>
    <m/>
    <m/>
    <m/>
    <m/>
    <m/>
    <s v="NO"/>
    <m/>
    <s v="NO"/>
    <n v="2"/>
    <m/>
    <m/>
    <s v="PROPIA, TOTALMENTE PAGADA"/>
    <m/>
    <s v="ESCRITURA PÚBLICA"/>
    <m/>
    <m/>
    <m/>
    <m/>
    <m/>
    <s v="SI"/>
    <n v="4846"/>
    <s v="NO"/>
    <n v="0"/>
    <s v="SI"/>
    <n v="8366"/>
    <s v="INODORO CONECTADO A ALCANTARILLADO"/>
    <s v="BLOQUE, LADRILLO, PIEDRA"/>
    <s v="TEJA DE BARRO, ZINC, ETERNIT (ASBESTO)"/>
    <s v="CEMENTO, GRAVILLA"/>
    <s v="SI"/>
    <s v="SI"/>
    <s v="SI"/>
    <s v="SI"/>
    <s v="SI"/>
    <s v="SI"/>
    <s v="SI"/>
    <s v="SI"/>
    <s v="SI"/>
    <s v="SI"/>
    <s v="NO"/>
    <s v="SI"/>
    <s v="SI"/>
    <s v="SI"/>
    <s v="SI"/>
    <s v="NO"/>
    <s v="SI"/>
    <s v="SI"/>
    <s v="INODORO SIN TANQUE"/>
    <s v="NO PAGAN ALCANTARILLADO"/>
    <m/>
    <m/>
    <m/>
    <m/>
    <s v="NORMAL - BUENA"/>
    <s v="TIENE AGUA LAS 24 HORAS"/>
    <s v="NO"/>
    <s v="NO"/>
    <s v="NO"/>
    <s v="PVC"/>
    <s v="SI"/>
    <s v="SI"/>
    <s v="NO"/>
    <s v="SI"/>
    <s v="SI"/>
    <s v="OBRA GRIS "/>
    <s v="NUEVO HORIZONTE PEATONAL220141270006"/>
    <s v="OK"/>
    <s v="SI"/>
    <n v="1"/>
    <s v=""/>
    <n v="3"/>
    <s v=""/>
    <s v=""/>
    <n v="6"/>
    <n v="7"/>
    <n v="8"/>
    <s v=""/>
    <s v=""/>
    <s v=""/>
    <n v="2"/>
    <n v="5755772.4049439998"/>
    <n v="5755772.4049439998"/>
    <s v=""/>
    <s v=""/>
    <n v="0"/>
    <s v=""/>
    <n v="0"/>
    <s v="NO"/>
    <n v="0"/>
    <x v="46"/>
    <x v="1"/>
  </r>
  <r>
    <d v="2017-08-26T00:00:00"/>
    <s v="ANTIOQUIA"/>
    <s v="Puerto Berrío"/>
    <n v="579"/>
    <n v="1007435096"/>
    <n v="3005949369"/>
    <n v="442"/>
    <x v="3"/>
    <s v="PEATONAL"/>
    <m/>
    <m/>
    <m/>
    <m/>
    <m/>
    <m/>
    <m/>
    <m/>
    <n v="22014110000"/>
    <m/>
    <m/>
    <s v="NO TIENE "/>
    <s v="JARAMILLO"/>
    <s v="BARBOSA"/>
    <s v="MARIA"/>
    <s v="LEONOR"/>
    <s v="Cédula"/>
    <n v="36586071"/>
    <s v="M"/>
    <n v="60"/>
    <s v="SI"/>
    <m/>
    <m/>
    <m/>
    <m/>
    <m/>
    <m/>
    <s v="NO"/>
    <m/>
    <s v="NO"/>
    <n v="8"/>
    <n v="2"/>
    <n v="1"/>
    <s v="PROPIA, TOTALMENTE PAGADA"/>
    <m/>
    <s v="ESCRITURA PÚBLICA"/>
    <m/>
    <m/>
    <m/>
    <m/>
    <m/>
    <s v="SI"/>
    <n v="43141"/>
    <s v="NO"/>
    <n v="0"/>
    <s v="SI"/>
    <n v="8366"/>
    <s v="INODORO CONECTADO A ALCANTARILLADO"/>
    <s v="BLOQUE, LADRILLO, PIEDRA"/>
    <s v="TEJA DE BARRO, ZINC, ETERNIT (ASBESTO)"/>
    <s v="CEMENTO, GRAVILLA"/>
    <s v="SI"/>
    <s v="NO"/>
    <s v="SI"/>
    <s v="SI"/>
    <s v="SI"/>
    <s v="SI"/>
    <s v="SI"/>
    <s v="SI"/>
    <s v="SI"/>
    <s v="SI"/>
    <s v="SI"/>
    <s v="SI"/>
    <s v="SI"/>
    <s v="SI"/>
    <s v="SI"/>
    <s v="SI"/>
    <s v="SI"/>
    <s v="SI"/>
    <s v="INODORO CON TANQUE"/>
    <s v="NO PAGAN ALCANTARILLADO, NO TIENE CELULAR "/>
    <m/>
    <m/>
    <m/>
    <m/>
    <s v="NORMAL - BUENA"/>
    <s v="TIENE AGUA LAS 24 HORAS"/>
    <s v="NO"/>
    <s v="NO"/>
    <s v="NO"/>
    <s v="PVC"/>
    <s v="SI"/>
    <s v="SI"/>
    <s v="SI"/>
    <s v="SI"/>
    <s v="SI"/>
    <s v="OBRA BLANCA "/>
    <s v="NUEVO HORIZONTE PEATONAL22014110000"/>
    <s v="OK"/>
    <s v="SI"/>
    <s v=""/>
    <s v=""/>
    <s v=""/>
    <s v=""/>
    <s v=""/>
    <s v=" "/>
    <s v=""/>
    <s v=""/>
    <s v=""/>
    <s v=""/>
    <s v=""/>
    <n v="0"/>
    <n v="0"/>
    <n v="0"/>
    <s v=""/>
    <s v=""/>
    <s v=""/>
    <s v=""/>
    <n v="0"/>
    <s v="NO"/>
    <n v="0"/>
    <x v="0"/>
    <x v="0"/>
  </r>
  <r>
    <d v="2017-08-26T00:00:00"/>
    <s v="ANTIOQUIA"/>
    <s v="Puerto Berrío"/>
    <n v="579"/>
    <n v="15362949"/>
    <n v="3147962414"/>
    <n v="443"/>
    <x v="5"/>
    <s v="PEATONAL"/>
    <m/>
    <m/>
    <m/>
    <m/>
    <m/>
    <m/>
    <m/>
    <m/>
    <n v="220554480002"/>
    <m/>
    <m/>
    <n v="3137330119"/>
    <s v="MESA "/>
    <s v="CASTAÑO"/>
    <s v="DARIO"/>
    <m/>
    <s v="Cédula"/>
    <n v="71282715"/>
    <s v="M"/>
    <n v="54"/>
    <s v="SI"/>
    <m/>
    <m/>
    <m/>
    <m/>
    <m/>
    <m/>
    <s v="NO"/>
    <m/>
    <s v="NO"/>
    <n v="1"/>
    <m/>
    <m/>
    <s v="PROPIA, TOTALMENTE PAGADA"/>
    <m/>
    <s v="DECLARACIÓN EXTRAJUICIO"/>
    <m/>
    <m/>
    <m/>
    <m/>
    <m/>
    <s v="SI"/>
    <n v="5463"/>
    <s v="SI"/>
    <n v="3357"/>
    <s v="SI"/>
    <n v="8150"/>
    <s v="INODORO CONECTADO A ALCANTARILLADO"/>
    <s v="BLOQUE, LADRILLO, PIEDRA"/>
    <s v="TEJA DE BARRO, ZINC, ETERNIT (ASBESTO)"/>
    <s v="CEMENTO, GRAVILLA"/>
    <s v="SI"/>
    <s v="SI"/>
    <s v="SI"/>
    <s v="SI"/>
    <s v="SI"/>
    <s v="SI"/>
    <s v="SI"/>
    <s v="SI"/>
    <s v="SI"/>
    <s v="NO"/>
    <s v="NO"/>
    <s v="NO"/>
    <s v="NO"/>
    <s v="SI"/>
    <s v="NO"/>
    <s v="NO"/>
    <s v="NO"/>
    <s v="NO"/>
    <s v="INODORO CON TANQUE"/>
    <m/>
    <m/>
    <m/>
    <m/>
    <m/>
    <s v="NORMAL - BUENA"/>
    <s v="TIENE AGUA LAS 24 HORAS"/>
    <s v="SI"/>
    <s v="NO"/>
    <s v="NO"/>
    <s v="PVC"/>
    <s v="SI"/>
    <s v="NO"/>
    <s v="NO"/>
    <s v="NO"/>
    <s v="NO"/>
    <s v="OTROS"/>
    <s v="TAHAMIPEATONAL220554480002"/>
    <s v="OK"/>
    <s v="SI"/>
    <n v="1"/>
    <n v="2"/>
    <s v=""/>
    <n v="4"/>
    <n v="5"/>
    <n v="6"/>
    <n v="7"/>
    <n v="8"/>
    <s v=""/>
    <s v=""/>
    <s v=""/>
    <n v="4"/>
    <n v="6747831.8587800004"/>
    <n v="6099266.2918499997"/>
    <s v=""/>
    <s v=""/>
    <n v="0"/>
    <s v=""/>
    <n v="0"/>
    <s v="NO"/>
    <n v="0"/>
    <x v="11"/>
    <x v="1"/>
  </r>
  <r>
    <d v="2017-08-26T00:00:00"/>
    <s v="ANTIOQUIA"/>
    <s v="Puerto Berrío"/>
    <n v="579"/>
    <n v="98653883"/>
    <n v="3233982728"/>
    <n v="444"/>
    <x v="4"/>
    <s v="PEATONAL"/>
    <m/>
    <m/>
    <m/>
    <m/>
    <m/>
    <m/>
    <m/>
    <m/>
    <n v="22045780000"/>
    <m/>
    <m/>
    <n v="3005941316"/>
    <s v="HERNANDEZ "/>
    <s v="GIRALDO "/>
    <s v="CARLOS"/>
    <s v="ALBERTO"/>
    <s v="Cédula"/>
    <n v="1039682421"/>
    <s v="M"/>
    <n v="29"/>
    <s v="SI"/>
    <m/>
    <m/>
    <m/>
    <m/>
    <m/>
    <m/>
    <s v="NO"/>
    <m/>
    <s v="NO"/>
    <n v="6"/>
    <m/>
    <m/>
    <s v="PROPIA, LA ESTÁN PAGANDO"/>
    <m/>
    <s v="ESCRITURA PÚBLICA"/>
    <m/>
    <m/>
    <m/>
    <m/>
    <m/>
    <s v="SI"/>
    <n v="30136"/>
    <s v="SI"/>
    <n v="2392"/>
    <s v="SI"/>
    <n v="16673"/>
    <s v="INODORO CONECTADO A ALCANTARILLADO"/>
    <s v="MADERA BURDA, TABLA, TABLÓN"/>
    <s v="TEJA DE BARRO, ZINC, ETERNIT (ASBESTO)"/>
    <s v="CEMENTO, GRAVILLA"/>
    <s v="SI"/>
    <s v="SI"/>
    <s v="SI"/>
    <s v="SI"/>
    <s v="SI"/>
    <s v="SI"/>
    <s v="SI"/>
    <s v="SI"/>
    <s v="SI"/>
    <s v="NO"/>
    <s v="SI"/>
    <s v="SI"/>
    <s v="SI"/>
    <s v="SI"/>
    <s v="NO"/>
    <s v="SI"/>
    <s v="SI"/>
    <s v="SI"/>
    <s v="INODORO CON TANQUE"/>
    <m/>
    <m/>
    <m/>
    <m/>
    <m/>
    <s v="NORMAL - BUENA"/>
    <s v="TIENE AGUA LAS 24 HORAS"/>
    <s v="SI"/>
    <s v="NO"/>
    <s v="NO"/>
    <s v="PVC"/>
    <s v="SI"/>
    <s v="NO"/>
    <s v="SI"/>
    <s v="SI"/>
    <s v="SI"/>
    <s v="OBRA BLANCA "/>
    <s v="PATIO BONITOPEATONAL22045780000"/>
    <s v="OK"/>
    <s v="SI"/>
    <s v=""/>
    <s v=""/>
    <s v=""/>
    <n v="4"/>
    <s v=""/>
    <n v="6"/>
    <s v=""/>
    <s v=""/>
    <s v=""/>
    <s v=""/>
    <s v=""/>
    <n v="1"/>
    <n v="929498.52362399991"/>
    <n v="929498.52362399991"/>
    <s v=""/>
    <s v=""/>
    <n v="0"/>
    <s v=""/>
    <n v="0"/>
    <s v="NO"/>
    <n v="0"/>
    <x v="3"/>
    <x v="1"/>
  </r>
  <r>
    <d v="2017-08-26T00:00:00"/>
    <s v="ANTIOQUIA"/>
    <s v="Puerto Berrío"/>
    <n v="579"/>
    <n v="98653883"/>
    <n v="3233982728"/>
    <n v="445"/>
    <x v="2"/>
    <s v="PEATONAL"/>
    <m/>
    <m/>
    <m/>
    <m/>
    <m/>
    <m/>
    <m/>
    <m/>
    <n v="220583150062"/>
    <m/>
    <m/>
    <n v="3107397683"/>
    <s v="ZAPATA "/>
    <s v="HENAO"/>
    <s v="FERLEY "/>
    <s v="ANTONIO"/>
    <s v="Cédula"/>
    <n v="43655842"/>
    <s v="M"/>
    <n v="35"/>
    <s v="SI"/>
    <m/>
    <m/>
    <m/>
    <m/>
    <m/>
    <m/>
    <s v="NO"/>
    <m/>
    <s v="NO"/>
    <n v="2"/>
    <m/>
    <m/>
    <s v="PROPIA, LA ESTÁN PAGANDO"/>
    <m/>
    <s v="CERTIFICADO DE COMPRAVENTA"/>
    <m/>
    <m/>
    <m/>
    <m/>
    <m/>
    <s v="SI"/>
    <n v="4825"/>
    <s v="SI"/>
    <n v="2845"/>
    <s v="SI"/>
    <n v="8324"/>
    <s v="INODORO CONECTADO A ALCANTARILLADO"/>
    <s v="BLOQUE, LADRILLO, PIEDRA"/>
    <s v="TEJA DE BARRO, ZINC, ETERNIT (ASBESTO)"/>
    <s v="CEMENTO, GRAVILLA"/>
    <s v="SI"/>
    <s v="SI"/>
    <s v="SI"/>
    <s v="SI"/>
    <s v="SI"/>
    <s v="NO"/>
    <s v="SI"/>
    <s v="SI"/>
    <s v="SI"/>
    <s v="SI"/>
    <s v="NO"/>
    <s v="SI"/>
    <s v="SI"/>
    <s v="SI"/>
    <s v="SI"/>
    <s v="NO"/>
    <s v="SI"/>
    <s v="SI"/>
    <s v="INODORO CON TANQUE"/>
    <m/>
    <m/>
    <m/>
    <m/>
    <m/>
    <s v="NORMAL - BUENA"/>
    <s v="TIENE AGUA LAS 24 HORAS"/>
    <s v="NO SABE"/>
    <s v="NO"/>
    <s v="NO"/>
    <s v="PVC"/>
    <s v="SI"/>
    <s v="SI"/>
    <s v="NO"/>
    <s v="SI"/>
    <s v="SI"/>
    <s v="OBRA BLANCA "/>
    <s v="NUEVO MILENIOPEATONAL220583150062"/>
    <s v="OK"/>
    <s v="SI"/>
    <n v="1"/>
    <s v=""/>
    <s v=""/>
    <s v=""/>
    <s v=""/>
    <n v="6"/>
    <n v="7"/>
    <n v="8"/>
    <s v=""/>
    <s v=""/>
    <s v=""/>
    <n v="1"/>
    <n v="5372378.3493719995"/>
    <n v="5372378.3493719995"/>
    <s v=""/>
    <s v=""/>
    <n v="0"/>
    <n v="20"/>
    <n v="487557.07988400001"/>
    <s v="SI"/>
    <n v="487557.07988400001"/>
    <x v="21"/>
    <x v="1"/>
  </r>
  <r>
    <d v="2017-08-26T00:00:00"/>
    <s v="ANTIOQUIA"/>
    <s v="Puerto Berrío"/>
    <n v="579"/>
    <n v="98653883"/>
    <n v="3233982728"/>
    <n v="446"/>
    <x v="2"/>
    <s v="PEATONAL"/>
    <m/>
    <m/>
    <m/>
    <m/>
    <m/>
    <m/>
    <m/>
    <m/>
    <n v="2205486"/>
    <m/>
    <m/>
    <n v="8330861"/>
    <s v="GARCIA"/>
    <s v="GOMEZ"/>
    <s v="IBAN "/>
    <s v="DANILO"/>
    <s v="Cédula"/>
    <n v="71481070"/>
    <s v="M"/>
    <n v="44"/>
    <s v="SI"/>
    <m/>
    <m/>
    <m/>
    <m/>
    <m/>
    <m/>
    <s v="NO"/>
    <m/>
    <s v="NO"/>
    <n v="3"/>
    <n v="1"/>
    <m/>
    <s v="PROPIA, TOTALMENTE PAGADA"/>
    <m/>
    <s v="DECLARACIÓN EXTRAJUICIO"/>
    <m/>
    <m/>
    <m/>
    <m/>
    <m/>
    <s v="SI"/>
    <n v="16781"/>
    <s v="SI"/>
    <n v="1271"/>
    <s v="SI"/>
    <n v="8324"/>
    <s v="INODORO CONECTADO A ALCANTARILLADO"/>
    <s v="BLOQUE, LADRILLO, PIEDRA"/>
    <s v="TEJA DE BARRO, ZINC, ETERNIT (ASBESTO)"/>
    <s v="BALDOSA, VINILO, TABLETA O LADRILLO"/>
    <s v="SI"/>
    <s v="NO"/>
    <s v="SI"/>
    <s v="SI"/>
    <s v="SI"/>
    <s v="SI"/>
    <s v="SI"/>
    <s v="SI"/>
    <s v="SI"/>
    <s v="SI"/>
    <s v="SI"/>
    <s v="SI"/>
    <s v="SI"/>
    <s v="SI"/>
    <s v="SI"/>
    <s v="SI"/>
    <s v="SI"/>
    <s v="SI"/>
    <s v="INODORO CON TANQUE"/>
    <s v="ESTA EN BUEN ESTADO"/>
    <m/>
    <m/>
    <m/>
    <m/>
    <s v="NORMAL - BUENA"/>
    <s v="TIENE AGUA LAS 24 HORAS"/>
    <s v="SI"/>
    <s v="NO"/>
    <s v="NO"/>
    <s v="PVC"/>
    <s v="SI"/>
    <s v="SI"/>
    <s v="SI"/>
    <s v="SI"/>
    <s v="SI"/>
    <s v="OBRA BLANCA"/>
    <s v="NUEVO MILENIOPEATONAL2205486"/>
    <s v="OK"/>
    <s v="SI"/>
    <s v=""/>
    <s v=""/>
    <s v=""/>
    <s v=""/>
    <s v=""/>
    <s v=" "/>
    <s v=""/>
    <s v=""/>
    <s v=""/>
    <s v=""/>
    <s v=""/>
    <n v="0"/>
    <n v="0"/>
    <n v="0"/>
    <s v=""/>
    <s v=""/>
    <s v=""/>
    <s v=""/>
    <n v="0"/>
    <s v="NO"/>
    <n v="0"/>
    <x v="0"/>
    <x v="0"/>
  </r>
  <r>
    <d v="2017-08-26T00:00:00"/>
    <s v="ANTIOQUIA"/>
    <s v="Puerto Berrío"/>
    <n v="579"/>
    <n v="98653883"/>
    <n v="3233982728"/>
    <n v="447"/>
    <x v="2"/>
    <s v="PEATONAL"/>
    <m/>
    <m/>
    <m/>
    <m/>
    <m/>
    <m/>
    <m/>
    <m/>
    <n v="220548690122"/>
    <m/>
    <m/>
    <n v="3234995064"/>
    <s v="CORREA "/>
    <s v="ARROYABE "/>
    <s v="MERY"/>
    <m/>
    <s v="Cédula"/>
    <n v="21934087"/>
    <s v="F"/>
    <n v="54"/>
    <s v="SI"/>
    <m/>
    <m/>
    <m/>
    <m/>
    <m/>
    <m/>
    <s v="NO"/>
    <m/>
    <s v="NO"/>
    <n v="6"/>
    <m/>
    <m/>
    <s v="EN ARRIENDO O SUBARRIENDO"/>
    <m/>
    <m/>
    <m/>
    <s v="POR ESCRITO"/>
    <m/>
    <m/>
    <m/>
    <s v="SI"/>
    <n v="6369"/>
    <s v="SI"/>
    <n v="4034"/>
    <s v="SI"/>
    <n v="8366"/>
    <s v="INODORO CONECTADO A ALCANTARILLADO"/>
    <s v="MADERA BURDA, TABLA, TABLÓN"/>
    <s v="TEJA DE BARRO, ZINC, ETERNIT (ASBESTO)"/>
    <s v="CEMENTO, GRAVILLA"/>
    <s v="NO"/>
    <s v="NO"/>
    <s v="SI"/>
    <s v="SI"/>
    <s v="SI"/>
    <s v="SI"/>
    <s v="SI"/>
    <s v="SI"/>
    <s v="SI"/>
    <s v="SI"/>
    <s v="NO"/>
    <s v="SI"/>
    <s v="SI"/>
    <s v="SI"/>
    <s v="SI"/>
    <s v="NO"/>
    <s v="SI"/>
    <s v="SI"/>
    <s v="INODORO CON TANQUE"/>
    <m/>
    <m/>
    <m/>
    <m/>
    <m/>
    <s v="NORMAL - BUENA"/>
    <s v="TIENE AGUA LAS 24 HORAS"/>
    <s v="NO SABE"/>
    <s v="NO"/>
    <s v="NO"/>
    <s v="PVC"/>
    <s v="SI"/>
    <s v="SI"/>
    <s v="NO"/>
    <s v="SI"/>
    <s v="SI"/>
    <s v="OBRA NEGRA "/>
    <s v="NUEVO MILENIOPEATONAL220548690122"/>
    <s v="OK"/>
    <s v="SI"/>
    <n v="1"/>
    <s v=""/>
    <s v=""/>
    <s v=""/>
    <s v=""/>
    <n v="6"/>
    <n v="7"/>
    <n v="8"/>
    <s v=""/>
    <s v=""/>
    <s v=""/>
    <n v="1"/>
    <n v="5372378.3493719995"/>
    <n v="5372378.3493719995"/>
    <s v=""/>
    <s v=""/>
    <n v="0"/>
    <s v=""/>
    <n v="0"/>
    <s v="NO"/>
    <n v="0"/>
    <x v="59"/>
    <x v="1"/>
  </r>
  <r>
    <d v="2017-08-26T00:00:00"/>
    <s v="ANTIOQUIA"/>
    <s v="Puerto Berrío"/>
    <n v="579"/>
    <n v="1007435096"/>
    <n v="3005949869"/>
    <n v="448"/>
    <x v="0"/>
    <s v="PEATONAL"/>
    <m/>
    <m/>
    <m/>
    <m/>
    <m/>
    <m/>
    <m/>
    <m/>
    <n v="22055500001"/>
    <m/>
    <m/>
    <s v="NO TIENE "/>
    <s v="CASTAÑEDA "/>
    <s v="GILBERTO"/>
    <m/>
    <m/>
    <s v="Cédula"/>
    <n v="3551066"/>
    <s v="M"/>
    <n v="75"/>
    <s v="SI"/>
    <m/>
    <m/>
    <m/>
    <m/>
    <m/>
    <m/>
    <s v="SI"/>
    <n v="1684203"/>
    <s v="SI"/>
    <n v="9"/>
    <n v="5"/>
    <n v="2"/>
    <s v="PROPIA, TOTALMENTE PAGADA"/>
    <m/>
    <s v="CERTIFICADO DE COMPRAVENTA"/>
    <m/>
    <m/>
    <m/>
    <m/>
    <m/>
    <s v="SI"/>
    <n v="15355"/>
    <s v="SI"/>
    <n v="0"/>
    <s v="SI"/>
    <n v="8366"/>
    <s v="INODORO CONECTADO A ALCANTARILLADO"/>
    <s v="MADERA BURDA, TABLA, TABLÓN"/>
    <s v="TEJA DE BARRO, ZINC, ETERNIT (ASBESTO)"/>
    <s v="TIERRA, ARENA"/>
    <s v="NO"/>
    <s v="SI"/>
    <s v="SI"/>
    <s v="SI"/>
    <s v="SI"/>
    <s v="SI"/>
    <s v="SI"/>
    <s v="SI"/>
    <s v="NO"/>
    <s v="NO"/>
    <s v="NO"/>
    <s v="NO"/>
    <s v="NO"/>
    <s v="NO"/>
    <s v="NO"/>
    <s v="NO"/>
    <s v="NO"/>
    <s v="NO"/>
    <s v="NO TIENE  "/>
    <m/>
    <m/>
    <m/>
    <m/>
    <m/>
    <s v="NORMAL - BUENA"/>
    <s v="TIENE AGUA LAS 24 HORAS"/>
    <s v="SI"/>
    <s v="NO"/>
    <s v="NO"/>
    <s v="PVC"/>
    <s v="NO"/>
    <s v="NO"/>
    <s v="NO"/>
    <s v="NO"/>
    <s v="NO"/>
    <s v="NO TIENE - NO APLICA"/>
    <s v="OASIS PEATONAL22055500001"/>
    <s v="OK"/>
    <s v="SI"/>
    <n v="1"/>
    <n v="2"/>
    <n v="3"/>
    <n v="4"/>
    <n v="5"/>
    <n v="6"/>
    <n v="7"/>
    <n v="8"/>
    <s v=""/>
    <s v=""/>
    <s v=""/>
    <n v="5"/>
    <n v="7131225.9143519998"/>
    <n v="6099266.2918499997"/>
    <s v=""/>
    <s v=""/>
    <n v="0"/>
    <s v=""/>
    <n v="0"/>
    <s v="NO"/>
    <n v="0"/>
    <x v="11"/>
    <x v="1"/>
  </r>
  <r>
    <d v="2017-08-26T00:00:00"/>
    <s v="ANTIOQUIA"/>
    <s v="Puerto Berrío"/>
    <n v="579"/>
    <n v="1007435096"/>
    <n v="3005949869"/>
    <n v="449"/>
    <x v="0"/>
    <s v="PEATONAL"/>
    <m/>
    <m/>
    <m/>
    <m/>
    <m/>
    <m/>
    <m/>
    <m/>
    <n v="6558"/>
    <m/>
    <m/>
    <n v="3146177864"/>
    <s v="ZAPATA "/>
    <s v="BOHORQUEZ"/>
    <s v="INGRID"/>
    <s v="YURLEY"/>
    <s v="Cédula"/>
    <m/>
    <s v="F"/>
    <n v="25"/>
    <s v="NO"/>
    <s v="PEMBERTY"/>
    <s v="TAMAYO"/>
    <s v="ORLANDO"/>
    <s v="DE JESUS "/>
    <s v="Cédula"/>
    <n v="71187948"/>
    <s v="NO"/>
    <m/>
    <s v="NO"/>
    <n v="6"/>
    <n v="3"/>
    <n v="1"/>
    <s v="PROPIA, TOTALMENTE PAGADA"/>
    <m/>
    <s v="CERTIFICADO DE COMPRAVENTA"/>
    <m/>
    <m/>
    <m/>
    <m/>
    <m/>
    <s v="SI"/>
    <n v="29249"/>
    <s v="SI"/>
    <n v="0"/>
    <s v="SI"/>
    <n v="8089"/>
    <s v="INODORO CONECTADO A ALCANTARILLADO"/>
    <s v="MADERA BURDA, TABLA, TABLÓN"/>
    <s v="TEJA DE BARRO, ZINC, ETERNIT (ASBESTO)"/>
    <s v="CEMENTO, GRAVILLA"/>
    <s v="SI"/>
    <s v="NO"/>
    <s v="SI"/>
    <s v="SI"/>
    <s v="SI"/>
    <s v="NO"/>
    <s v="SI"/>
    <s v="SI"/>
    <s v="SI"/>
    <s v="SI"/>
    <s v="NO"/>
    <s v="NO"/>
    <s v="SI"/>
    <s v="SI"/>
    <s v="SI"/>
    <s v="NO"/>
    <s v="NO"/>
    <s v="SI"/>
    <s v="INODORO CON TANQUE"/>
    <s v="NO PAGA ALCANTARILLADO"/>
    <m/>
    <m/>
    <m/>
    <m/>
    <s v="NORMAL - BUENA"/>
    <s v="TIENE AGUA LAS 24 HORAS"/>
    <s v="SI"/>
    <s v="NO"/>
    <s v="NO"/>
    <s v="PVC"/>
    <s v="SI"/>
    <s v="SI"/>
    <s v="NO"/>
    <s v="NO"/>
    <s v="SI"/>
    <s v="OBRA GRIS "/>
    <s v="OASIS PEATONAL6558"/>
    <s v="OK"/>
    <s v="SI"/>
    <n v="1"/>
    <s v=""/>
    <s v=""/>
    <s v=""/>
    <n v="5"/>
    <n v="6"/>
    <n v="7"/>
    <n v="8"/>
    <s v=""/>
    <s v=""/>
    <s v=""/>
    <n v="2"/>
    <n v="5920230.3139079995"/>
    <n v="5920230.3139079995"/>
    <s v=""/>
    <s v=""/>
    <n v="0"/>
    <n v="20"/>
    <n v="487557.07988400001"/>
    <s v="SI"/>
    <n v="487557.07988400001"/>
    <x v="51"/>
    <x v="1"/>
  </r>
  <r>
    <d v="2017-08-26T00:00:00"/>
    <s v="ANTIOQUIA"/>
    <s v="Puerto Berrío"/>
    <n v="579"/>
    <n v="15362949"/>
    <n v="3147962419"/>
    <n v="450"/>
    <x v="0"/>
    <s v="PEATONAL"/>
    <m/>
    <m/>
    <m/>
    <m/>
    <m/>
    <m/>
    <m/>
    <m/>
    <n v="220587900004"/>
    <m/>
    <m/>
    <n v="3136937459"/>
    <s v="RUA"/>
    <s v="CHARLARCA"/>
    <s v="LEIDY"/>
    <s v="VIVIANA"/>
    <s v="Cédula"/>
    <n v="1039695287"/>
    <s v="F"/>
    <n v="25"/>
    <s v="NO"/>
    <s v="GOMEZ "/>
    <s v="BAHOS"/>
    <s v="JHONATAN"/>
    <s v="ESTIEBN"/>
    <s v="Cédula"/>
    <n v="1039697151"/>
    <s v="SI"/>
    <n v="1683824"/>
    <s v="NO"/>
    <n v="5"/>
    <n v="3"/>
    <m/>
    <s v="PROPIA, TOTALMENTE PAGADA"/>
    <m/>
    <s v="CERTIFICADO DE COMPRAVENTA"/>
    <m/>
    <m/>
    <m/>
    <m/>
    <m/>
    <s v="SI"/>
    <n v="7094"/>
    <s v="SI"/>
    <n v="4592"/>
    <s v="SI"/>
    <n v="8366"/>
    <s v="INODORO CONECTADO A ALCANTARILLADO"/>
    <s v="MADERA BURDA, TABLA, TABLÓN"/>
    <s v="TEJA DE BARRO, ZINC, ETERNIT (ASBESTO)"/>
    <s v="CEMENTO, GRAVILLA"/>
    <s v="NO"/>
    <s v="NO"/>
    <s v="SI"/>
    <s v="SI"/>
    <s v="SI"/>
    <s v="NO"/>
    <s v="SI"/>
    <s v="SI"/>
    <s v="NO"/>
    <s v="NO"/>
    <s v="NO"/>
    <s v="NO"/>
    <s v="SI"/>
    <s v="NO"/>
    <s v="NO"/>
    <s v="NO"/>
    <s v="NO"/>
    <s v="SI"/>
    <s v="NO TIENE  "/>
    <m/>
    <m/>
    <m/>
    <m/>
    <m/>
    <s v="NORMAL - BUENA"/>
    <s v="TIENE AGUA LAS 24 HORAS"/>
    <s v="SI"/>
    <s v="NO"/>
    <s v="NO"/>
    <s v="PVC"/>
    <s v="NO"/>
    <s v="NO"/>
    <s v="NO"/>
    <s v="NO"/>
    <s v="SI"/>
    <s v="OTROS"/>
    <s v="OASIS PEATONAL220587900004"/>
    <s v="OK"/>
    <s v="SI"/>
    <n v="1"/>
    <s v=""/>
    <n v="3"/>
    <n v="4"/>
    <n v="5"/>
    <n v="6"/>
    <n v="7"/>
    <n v="8"/>
    <s v=""/>
    <s v=""/>
    <s v=""/>
    <n v="4"/>
    <n v="6936878.4473879999"/>
    <n v="6099266.2918499997"/>
    <s v=""/>
    <s v=""/>
    <n v="0"/>
    <n v="20"/>
    <n v="487557.07988400001"/>
    <s v="SI"/>
    <n v="487557.07988400001"/>
    <x v="23"/>
    <x v="1"/>
  </r>
  <r>
    <d v="2017-08-26T00:00:00"/>
    <s v="ANTIOQUIA"/>
    <s v="Puerto Berrío"/>
    <n v="579"/>
    <n v="98653883"/>
    <n v="3233982728"/>
    <n v="451"/>
    <x v="2"/>
    <s v="PEATONAL"/>
    <m/>
    <m/>
    <m/>
    <m/>
    <m/>
    <m/>
    <m/>
    <m/>
    <n v="5220"/>
    <m/>
    <m/>
    <n v="3122723787"/>
    <s v="TABARES"/>
    <s v="ECHEVERRI"/>
    <s v="MARGOTH"/>
    <s v="DE JESUS "/>
    <s v="Cédula"/>
    <n v="43651230"/>
    <s v="F"/>
    <n v="47"/>
    <s v="NO"/>
    <m/>
    <m/>
    <m/>
    <m/>
    <m/>
    <m/>
    <s v="NO"/>
    <m/>
    <s v="SI"/>
    <n v="2"/>
    <m/>
    <m/>
    <s v="PROPIA, LA ESTÁN PAGANDO"/>
    <m/>
    <s v="CERTIFICADO DE COMPRAVENTA"/>
    <m/>
    <m/>
    <m/>
    <m/>
    <m/>
    <s v="SI"/>
    <n v="10803"/>
    <s v="SI"/>
    <n v="7454"/>
    <s v="SI"/>
    <n v="8324"/>
    <s v="INODORO CONECTADO A ALCANTARILLADO"/>
    <s v="MADERA BURDA, TABLA, TABLÓN"/>
    <s v="TEJA DE BARRO, ZINC, ETERNIT (ASBESTO)"/>
    <s v="CEMENTO, GRAVILLA"/>
    <s v="NO"/>
    <s v="SI"/>
    <s v="SI"/>
    <s v="SI"/>
    <s v="SI"/>
    <s v="SI"/>
    <s v="SI"/>
    <s v="SI"/>
    <s v="SI"/>
    <s v="SI"/>
    <s v="SI"/>
    <s v="NO"/>
    <s v="SI"/>
    <s v="SI"/>
    <s v="SI"/>
    <s v="SI"/>
    <s v="NO"/>
    <s v="SI"/>
    <s v="INODORO CON TANQUE"/>
    <m/>
    <m/>
    <m/>
    <m/>
    <m/>
    <s v="NORMAL - BUENA"/>
    <s v="TIENE AGUA LAS 24 HORAS"/>
    <s v="NO SABE"/>
    <s v="NO"/>
    <s v="NO"/>
    <s v="PVC"/>
    <s v="SI"/>
    <s v="SI"/>
    <s v="SI"/>
    <s v="NO"/>
    <s v="SI"/>
    <s v="OBRA GRIS "/>
    <s v="NUEVO MILENIOPEATONAL5220"/>
    <s v="OK"/>
    <s v="SI"/>
    <s v=""/>
    <s v=""/>
    <s v=""/>
    <s v=""/>
    <n v="5"/>
    <n v="6"/>
    <s v=""/>
    <s v=""/>
    <s v=""/>
    <s v=""/>
    <s v=""/>
    <n v="1"/>
    <n v="844096.41025200009"/>
    <n v="844096.41025200009"/>
    <s v=""/>
    <s v=""/>
    <n v="0"/>
    <s v=""/>
    <n v="0"/>
    <s v="NO"/>
    <n v="0"/>
    <x v="4"/>
    <x v="1"/>
  </r>
  <r>
    <d v="2017-08-26T00:00:00"/>
    <s v="ANTIOQUIA"/>
    <s v="Puerto Berrío"/>
    <n v="579"/>
    <n v="1007435096"/>
    <n v="3005969369"/>
    <n v="452"/>
    <x v="0"/>
    <s v="PEATONAL"/>
    <m/>
    <m/>
    <m/>
    <m/>
    <m/>
    <m/>
    <m/>
    <m/>
    <n v="582"/>
    <m/>
    <m/>
    <s v="NO TIENE "/>
    <s v="GAVIRIA"/>
    <s v="GIRALDO"/>
    <s v="JESUS "/>
    <s v="ANGEL"/>
    <s v="Cédula"/>
    <n v="15362447"/>
    <s v="M"/>
    <n v="65"/>
    <s v="NO"/>
    <s v="MENDOZA "/>
    <s v="CANO"/>
    <s v="DELIA"/>
    <s v="ROSA "/>
    <s v="Cédula"/>
    <m/>
    <s v="NO"/>
    <m/>
    <s v="NO"/>
    <n v="3"/>
    <m/>
    <m/>
    <s v="PROPIA, TOTALMENTE PAGADA"/>
    <m/>
    <s v="OTRO"/>
    <m/>
    <m/>
    <m/>
    <m/>
    <m/>
    <s v="SI"/>
    <n v="13102"/>
    <s v="SI"/>
    <n v="9222"/>
    <s v="SI"/>
    <n v="8366"/>
    <s v="INODORO CONECTADO A ALCANTARILLADO"/>
    <s v="MADERA BURDA, TABLA, TABLÓN"/>
    <s v="TEJA DE BARRO, ZINC, ETERNIT (ASBESTO)"/>
    <s v="CEMENTO, GRAVILLA"/>
    <s v="NO"/>
    <s v="NO"/>
    <s v="SI"/>
    <s v="SI"/>
    <s v="SI"/>
    <s v="NO"/>
    <s v="SI"/>
    <s v="SI"/>
    <s v="NO"/>
    <s v="NO"/>
    <s v="NO"/>
    <s v="NO"/>
    <s v="NO"/>
    <s v="NO"/>
    <s v="NO"/>
    <s v="NO"/>
    <s v="NO"/>
    <s v="NO"/>
    <s v="NO TIENE  "/>
    <s v="NO SE SABE LA CEDULA DEL CONYUGUE "/>
    <m/>
    <m/>
    <m/>
    <m/>
    <s v="NORMAL - BUENA"/>
    <s v="TIENE AGUA LAS 24 HORAS"/>
    <s v="SI"/>
    <s v="NO"/>
    <s v="NO"/>
    <s v="PVC"/>
    <s v="NO"/>
    <s v="NO"/>
    <s v="NO"/>
    <s v="NO"/>
    <s v="NO"/>
    <s v="NO TIENE - NO APLICA"/>
    <s v="OASIS PEATONAL582"/>
    <s v="OK"/>
    <s v="SI"/>
    <n v="1"/>
    <n v="2"/>
    <n v="3"/>
    <n v="4"/>
    <n v="5"/>
    <n v="6"/>
    <n v="7"/>
    <n v="8"/>
    <s v=""/>
    <s v=""/>
    <s v=""/>
    <n v="5"/>
    <n v="7131225.9143519998"/>
    <n v="6099266.2918499997"/>
    <s v=""/>
    <s v=""/>
    <n v="0"/>
    <n v="20"/>
    <n v="487557.07988400001"/>
    <s v="SI"/>
    <n v="487557.07988400001"/>
    <x v="23"/>
    <x v="1"/>
  </r>
  <r>
    <d v="2017-08-26T00:00:00"/>
    <s v="ANTIOQUIA"/>
    <s v="Puerto Berrío"/>
    <n v="579"/>
    <n v="15362949"/>
    <n v="31447962419"/>
    <n v="453"/>
    <x v="0"/>
    <s v="PEATONAL"/>
    <m/>
    <m/>
    <m/>
    <m/>
    <m/>
    <m/>
    <m/>
    <m/>
    <n v="220594000000"/>
    <m/>
    <m/>
    <n v="3122094870"/>
    <s v="RESTREPO "/>
    <s v="GUTIERREZ "/>
    <s v="OMAIRA"/>
    <s v="DE JESUS "/>
    <s v="Cédula"/>
    <n v="21475599"/>
    <s v="F"/>
    <n v="55"/>
    <s v="SI"/>
    <m/>
    <m/>
    <m/>
    <m/>
    <m/>
    <m/>
    <s v="SI"/>
    <n v="1684029"/>
    <s v="NO"/>
    <n v="2"/>
    <n v="1"/>
    <m/>
    <s v="PROPIA, TOTALMENTE PAGADA"/>
    <m/>
    <s v="OTRO"/>
    <m/>
    <m/>
    <m/>
    <m/>
    <m/>
    <s v="SI"/>
    <n v="16859"/>
    <s v="SI"/>
    <n v="12170"/>
    <s v="SI"/>
    <n v="8365"/>
    <s v="INODORO CONECTADO A ALCANTARILLADO"/>
    <s v="MADERA BURDA, TABLA, TABLÓN"/>
    <s v="TEJA DE BARRO, ZINC, ETERNIT (ASBESTO)"/>
    <s v="CEMENTO, GRAVILLA"/>
    <s v="NO"/>
    <s v="NO"/>
    <s v="SI"/>
    <s v="SI"/>
    <s v="SI"/>
    <s v="NO"/>
    <s v="SI"/>
    <s v="SI"/>
    <s v="SI"/>
    <s v="SI"/>
    <s v="NO"/>
    <s v="SI"/>
    <s v="SI"/>
    <s v="SI"/>
    <s v="SI"/>
    <s v="NO"/>
    <s v="SI"/>
    <s v="SI"/>
    <s v="INODORO CON TANQUE"/>
    <m/>
    <m/>
    <m/>
    <m/>
    <m/>
    <s v="NORMAL - BUENA"/>
    <s v="TIENE AGUA LAS 24 HORAS"/>
    <s v="SI"/>
    <s v="NO"/>
    <s v="NO"/>
    <s v="PVC"/>
    <s v="SI"/>
    <s v="SI"/>
    <s v="NO"/>
    <s v="SI"/>
    <s v="SI"/>
    <s v="OTROS"/>
    <s v="OASIS PEATONAL220594000000"/>
    <s v="OK"/>
    <s v="SI"/>
    <n v="1"/>
    <s v=""/>
    <s v=""/>
    <s v=""/>
    <s v=""/>
    <n v="6"/>
    <n v="7"/>
    <n v="8"/>
    <s v=""/>
    <s v=""/>
    <s v=""/>
    <n v="1"/>
    <n v="5372378.3493719995"/>
    <n v="5372378.3493719995"/>
    <s v=""/>
    <s v=""/>
    <n v="0"/>
    <n v="20"/>
    <n v="487557.07988400001"/>
    <s v="SI"/>
    <n v="487557.07988400001"/>
    <x v="21"/>
    <x v="1"/>
  </r>
  <r>
    <d v="2017-08-26T00:00:00"/>
    <s v="ANTIOQUIA"/>
    <s v="Puerto Berrío"/>
    <n v="579"/>
    <n v="1007435096"/>
    <n v="3005989669"/>
    <n v="454"/>
    <x v="0"/>
    <s v="PEATONAL"/>
    <m/>
    <m/>
    <m/>
    <m/>
    <m/>
    <m/>
    <m/>
    <m/>
    <n v="220554000001"/>
    <m/>
    <m/>
    <n v="3213300414"/>
    <s v="PEREA"/>
    <s v="CAPERA"/>
    <s v="ELIZABELT"/>
    <m/>
    <s v="Cédula"/>
    <m/>
    <s v="F"/>
    <n v="30"/>
    <s v="SI"/>
    <m/>
    <m/>
    <m/>
    <m/>
    <m/>
    <m/>
    <s v="NO"/>
    <m/>
    <s v="NO"/>
    <n v="3"/>
    <n v="2"/>
    <m/>
    <s v="PROPIA, TOTALMENTE PAGADA"/>
    <m/>
    <s v="CERTIFICADO DE COMPRAVENTA"/>
    <m/>
    <m/>
    <m/>
    <m/>
    <m/>
    <s v="SI"/>
    <n v="17610"/>
    <s v="SI"/>
    <n v="12696"/>
    <s v="SI"/>
    <n v="8365"/>
    <s v="INODORO CONECTADO A ALCANTARILLADO"/>
    <s v="TAPIA PISADA, ADOBE"/>
    <s v="TEJA DE BARRO, ZINC, ETERNIT (ASBESTO)"/>
    <s v="TIERRA, ARENA"/>
    <s v="SI"/>
    <s v="NO"/>
    <s v="SI"/>
    <s v="SI"/>
    <s v="SI"/>
    <s v="NO"/>
    <s v="SI"/>
    <s v="SI"/>
    <s v="SI"/>
    <s v="SI"/>
    <s v="NO"/>
    <s v="SI"/>
    <s v="SI"/>
    <s v="SI"/>
    <s v="SI"/>
    <s v="NO"/>
    <s v="SI"/>
    <s v="SI"/>
    <s v="INODORO CON TANQUE"/>
    <s v="NO PRESENTO LA CEDULA "/>
    <m/>
    <m/>
    <m/>
    <m/>
    <s v="NORMAL - BUENA"/>
    <s v="TIENE AGUA LAS 24 HORAS"/>
    <s v="SI"/>
    <s v="NO"/>
    <s v="NO"/>
    <s v="PVC"/>
    <s v="SI"/>
    <s v="SI"/>
    <s v="NO"/>
    <s v="SI"/>
    <s v="SI"/>
    <s v="OBRA BLANCA "/>
    <s v="OASIS PEATONAL220554000001"/>
    <s v="OK"/>
    <s v="SI"/>
    <n v="1"/>
    <s v=""/>
    <s v=""/>
    <s v=""/>
    <s v=""/>
    <n v="6"/>
    <n v="7"/>
    <n v="8"/>
    <s v=""/>
    <s v=""/>
    <s v=""/>
    <n v="1"/>
    <n v="5372378.3493719995"/>
    <n v="5372378.3493719995"/>
    <s v=""/>
    <s v=""/>
    <n v="0"/>
    <n v="20"/>
    <n v="487557.07988400001"/>
    <s v="SI"/>
    <n v="487557.07988400001"/>
    <x v="21"/>
    <x v="1"/>
  </r>
  <r>
    <d v="2017-08-26T00:00:00"/>
    <s v="ANTIOQUIA"/>
    <s v="Puerto Berrío"/>
    <n v="579"/>
    <n v="71180459"/>
    <n v="3147713942"/>
    <n v="455"/>
    <x v="5"/>
    <s v="PEATONAL"/>
    <m/>
    <m/>
    <m/>
    <m/>
    <m/>
    <m/>
    <m/>
    <m/>
    <n v="55415"/>
    <m/>
    <m/>
    <n v="3137547861"/>
    <s v="HIDALGO"/>
    <s v="GOMEZ"/>
    <s v="JOSE"/>
    <s v="ROBERTO"/>
    <s v="Cédula"/>
    <n v="3137547861"/>
    <s v="M"/>
    <n v="62"/>
    <s v="NO"/>
    <s v="CADAVID "/>
    <s v="GALLO"/>
    <s v="GLORIA"/>
    <s v="PATRICIA"/>
    <s v="Cédula"/>
    <n v="43652108"/>
    <s v="NO"/>
    <m/>
    <s v="NO"/>
    <n v="4"/>
    <n v="2"/>
    <m/>
    <s v="PROPIA, TOTALMENTE PAGADA"/>
    <m/>
    <s v="OTRO"/>
    <m/>
    <m/>
    <m/>
    <m/>
    <m/>
    <s v="SI"/>
    <n v="2500"/>
    <s v="SI"/>
    <n v="0"/>
    <s v="SI"/>
    <n v="8324"/>
    <s v="INODORO CONECTADO A ALCANTARILLADO"/>
    <s v="BLOQUE, LADRILLO, PIEDRA"/>
    <s v="TEJA DE BARRO, ZINC, ETERNIT (ASBESTO)"/>
    <s v="CEMENTO, GRAVILLA"/>
    <s v="NO"/>
    <s v="NO"/>
    <s v="SI"/>
    <s v="SI"/>
    <s v="SI"/>
    <s v="NO"/>
    <s v="SI"/>
    <s v="SI"/>
    <s v="SI"/>
    <s v="NO"/>
    <s v="NO"/>
    <s v="NO"/>
    <s v="NO"/>
    <s v="SI"/>
    <s v="NO"/>
    <s v="NO"/>
    <s v="NO"/>
    <s v="NO"/>
    <s v="INODORO SIN TANQUE"/>
    <m/>
    <m/>
    <m/>
    <m/>
    <m/>
    <s v="NORMAL - BUENA"/>
    <s v="TIENE AGUA LAS 24 HORAS"/>
    <s v="SI"/>
    <s v="NO"/>
    <s v="NO"/>
    <s v="PVC"/>
    <s v="SI"/>
    <s v="NO"/>
    <s v="NO"/>
    <s v="NO"/>
    <s v="NO"/>
    <s v="OTROS"/>
    <s v="TAHAMIPEATONAL55415"/>
    <s v="OK"/>
    <s v="SI"/>
    <n v="1"/>
    <n v="2"/>
    <n v="3"/>
    <n v="4"/>
    <n v="5"/>
    <n v="6"/>
    <n v="7"/>
    <n v="8"/>
    <s v=""/>
    <s v=""/>
    <s v=""/>
    <n v="5"/>
    <n v="7131225.9143519998"/>
    <n v="6099266.2918499997"/>
    <s v=""/>
    <s v=""/>
    <n v="0"/>
    <n v="20"/>
    <n v="487557.07988400001"/>
    <s v="SI"/>
    <n v="487557.07988400001"/>
    <x v="23"/>
    <x v="1"/>
  </r>
  <r>
    <d v="2017-08-26T00:00:00"/>
    <s v="ANTIOQUIA"/>
    <s v="Puerto Berrío"/>
    <n v="579"/>
    <n v="15362949"/>
    <n v="3147962419"/>
    <n v="456"/>
    <x v="0"/>
    <s v="PEATONAL"/>
    <m/>
    <m/>
    <m/>
    <m/>
    <m/>
    <m/>
    <m/>
    <m/>
    <n v="220587220000"/>
    <m/>
    <m/>
    <n v="3146390862"/>
    <s v="BOLAÑOS "/>
    <s v="LASCARRO"/>
    <s v="ROSALBINA"/>
    <s v="ELVIRA"/>
    <s v="Cédula"/>
    <n v="43653140"/>
    <s v="F"/>
    <n v="40"/>
    <s v="SI"/>
    <m/>
    <m/>
    <m/>
    <m/>
    <m/>
    <m/>
    <s v="NO"/>
    <m/>
    <s v="NO"/>
    <n v="6"/>
    <n v="2"/>
    <n v="1"/>
    <s v="PROPIA, TOTALMENTE PAGADA"/>
    <m/>
    <s v="OTRO"/>
    <m/>
    <m/>
    <m/>
    <m/>
    <m/>
    <s v="SI"/>
    <n v="15000"/>
    <s v="SI"/>
    <n v="10300"/>
    <s v="SI"/>
    <n v="8400"/>
    <s v="INODORO CONECTADO A ALCANTARILLADO"/>
    <s v="MADERA BURDA, TABLA, TABLÓN"/>
    <s v="TEJA DE BARRO, ZINC, ETERNIT (ASBESTO)"/>
    <s v="CEMENTO, GRAVILLA"/>
    <s v="NO"/>
    <s v="NO"/>
    <s v="SI"/>
    <s v="SI"/>
    <s v="SI"/>
    <s v="NO"/>
    <s v="SI"/>
    <s v="SI"/>
    <s v="SI"/>
    <s v="NO"/>
    <s v="NO"/>
    <s v="NO"/>
    <s v="SI"/>
    <s v="SI"/>
    <s v="NO"/>
    <s v="NO"/>
    <s v="NO"/>
    <s v="SI"/>
    <s v="INODORO CON TANQUE"/>
    <m/>
    <m/>
    <m/>
    <m/>
    <m/>
    <s v="NORMAL - BUENA"/>
    <s v="TIENE AGUA LAS 24 HORAS"/>
    <s v="SI"/>
    <s v="NO"/>
    <s v="NO"/>
    <s v="PVC"/>
    <s v="SI"/>
    <s v="NO"/>
    <s v="NO"/>
    <s v="NO"/>
    <s v="SI"/>
    <s v="OTROS"/>
    <s v="OASIS PEATONAL220587220000"/>
    <s v="OK"/>
    <s v="SI"/>
    <n v="1"/>
    <s v=""/>
    <s v=""/>
    <n v="4"/>
    <n v="5"/>
    <n v="6"/>
    <n v="7"/>
    <n v="8"/>
    <s v=""/>
    <s v=""/>
    <s v=""/>
    <n v="3"/>
    <n v="6553484.3918159995"/>
    <n v="6099266.2918499997"/>
    <s v=""/>
    <s v=""/>
    <n v="0"/>
    <n v="20"/>
    <n v="487557.07988400001"/>
    <s v="SI"/>
    <n v="487557.07988400001"/>
    <x v="23"/>
    <x v="1"/>
  </r>
  <r>
    <d v="2017-08-26T00:00:00"/>
    <s v="ANTIOQUIA"/>
    <s v="Puerto Berrío"/>
    <n v="579"/>
    <n v="15362949"/>
    <n v="3147962419"/>
    <n v="457"/>
    <x v="0"/>
    <s v="PEATONAL"/>
    <m/>
    <m/>
    <m/>
    <m/>
    <m/>
    <m/>
    <m/>
    <m/>
    <n v="22058290000"/>
    <m/>
    <m/>
    <s v="NO TIENE "/>
    <s v="RODRIGUEZ"/>
    <m/>
    <s v="DAYANA"/>
    <s v="CAROL"/>
    <s v="Cédula"/>
    <n v="1039702661"/>
    <s v="F"/>
    <n v="21"/>
    <s v="SI"/>
    <m/>
    <m/>
    <m/>
    <m/>
    <m/>
    <m/>
    <s v="NO"/>
    <m/>
    <s v="NO"/>
    <n v="6"/>
    <m/>
    <m/>
    <s v="PROPIA, TOTALMENTE PAGADA"/>
    <m/>
    <s v="ESCRITURA PÚBLICA"/>
    <m/>
    <m/>
    <m/>
    <m/>
    <m/>
    <s v="SI"/>
    <n v="42993"/>
    <s v="SI"/>
    <n v="0"/>
    <s v="SI"/>
    <n v="8109"/>
    <s v="INODORO CONECTADO A ALCANTARILLADO"/>
    <s v="BLOQUE, LADRILLO, PIEDRA"/>
    <s v="TEJA DE BARRO, ZINC, ETERNIT (ASBESTO)"/>
    <s v="ALFOMBRA, MÁRMOL, PARQUÉ, MADERA PULIDA"/>
    <s v="NO"/>
    <s v="NO"/>
    <s v="SI"/>
    <s v="SI"/>
    <s v="SI"/>
    <s v="SI"/>
    <s v="SI"/>
    <s v="SI"/>
    <s v="SI"/>
    <s v="SI"/>
    <s v="SI"/>
    <s v="SI"/>
    <s v="SI"/>
    <s v="SI"/>
    <s v="SI"/>
    <s v="SI"/>
    <s v="SI"/>
    <s v="SI"/>
    <s v="INODORO CON TANQUE"/>
    <s v="EN BUEN ESTEDO "/>
    <m/>
    <m/>
    <m/>
    <m/>
    <s v="NORMAL - BUENA"/>
    <s v="TIENE AGUA LAS 24 HORAS"/>
    <s v="SI"/>
    <s v="NO"/>
    <s v="NO"/>
    <s v="PVC"/>
    <s v="SI"/>
    <s v="SI"/>
    <s v="SI"/>
    <s v="SI"/>
    <s v="SI"/>
    <s v="OBRA BLANCA "/>
    <s v="OASIS PEATONAL22058290000"/>
    <s v="OK"/>
    <s v="SI"/>
    <s v=""/>
    <s v=""/>
    <s v=""/>
    <s v=""/>
    <s v=""/>
    <s v=" "/>
    <s v=""/>
    <s v=""/>
    <s v=""/>
    <s v=""/>
    <s v=""/>
    <n v="0"/>
    <n v="0"/>
    <n v="0"/>
    <s v=""/>
    <s v=""/>
    <s v=""/>
    <s v=""/>
    <n v="0"/>
    <s v="NO"/>
    <n v="0"/>
    <x v="0"/>
    <x v="0"/>
  </r>
  <r>
    <d v="2017-08-26T00:00:00"/>
    <s v="ANTIOQUIA"/>
    <s v="Puerto Berrío"/>
    <n v="579"/>
    <n v="71180459"/>
    <n v="3147713942"/>
    <n v="458"/>
    <x v="5"/>
    <s v="PEATONAL"/>
    <m/>
    <m/>
    <m/>
    <m/>
    <m/>
    <m/>
    <m/>
    <m/>
    <n v="55442"/>
    <m/>
    <m/>
    <n v="3122535454"/>
    <s v="MUÑOZ "/>
    <s v="CORTINEZ"/>
    <s v="EDGAR "/>
    <s v="DE JESUS "/>
    <s v="Cédula"/>
    <n v="71186608"/>
    <s v="M"/>
    <n v="47"/>
    <s v="SI"/>
    <m/>
    <m/>
    <m/>
    <m/>
    <m/>
    <m/>
    <s v="NO"/>
    <m/>
    <s v="NO"/>
    <n v="6"/>
    <n v="2"/>
    <n v="1"/>
    <s v="PROPIA, TOTALMENTE PAGADA"/>
    <m/>
    <s v="OTRO"/>
    <m/>
    <m/>
    <m/>
    <m/>
    <m/>
    <s v="SI"/>
    <n v="32805"/>
    <s v="SI"/>
    <n v="24401"/>
    <s v="SI"/>
    <n v="8408"/>
    <s v="INODORO CONECTADO A ALCANTARILLADO"/>
    <s v="MADERA BURDA, TABLA, TABLÓN"/>
    <s v="TEJA DE BARRO, ZINC, ETERNIT (ASBESTO)"/>
    <s v="CEMENTO, GRAVILLA"/>
    <s v="SI"/>
    <s v="NO"/>
    <s v="SI"/>
    <s v="SI"/>
    <s v="SI"/>
    <s v="NO"/>
    <s v="SI"/>
    <s v="SI"/>
    <s v="SI"/>
    <s v="SI"/>
    <s v="SI"/>
    <s v="NO"/>
    <s v="SI"/>
    <s v="SI"/>
    <s v="SI"/>
    <s v="NO"/>
    <s v="SI"/>
    <s v="SI"/>
    <s v="INODORO CON TANQUE"/>
    <m/>
    <m/>
    <m/>
    <m/>
    <m/>
    <s v="NORMAL - BUENA"/>
    <s v="TIENE AGUA LAS 24 HORAS"/>
    <s v="SI"/>
    <s v="NO"/>
    <s v="NO"/>
    <s v="PVC"/>
    <s v="SI"/>
    <s v="SI"/>
    <s v="NO"/>
    <s v="SI"/>
    <s v="SI"/>
    <s v="OBRA NEGRA "/>
    <s v="TAHAMIPEATONAL55442"/>
    <s v="OK"/>
    <s v="SI"/>
    <n v="1"/>
    <s v=""/>
    <s v=""/>
    <s v=""/>
    <n v="5"/>
    <n v="6"/>
    <n v="7"/>
    <n v="8"/>
    <s v=""/>
    <s v=""/>
    <s v=""/>
    <n v="2"/>
    <n v="5920230.3139079995"/>
    <n v="5920230.3139079995"/>
    <s v=""/>
    <s v=""/>
    <n v="0"/>
    <n v="20"/>
    <n v="487557.07988400001"/>
    <s v="SI"/>
    <n v="487557.07988400001"/>
    <x v="51"/>
    <x v="1"/>
  </r>
  <r>
    <d v="2017-08-26T00:00:00"/>
    <s v="ANTIOQUIA"/>
    <s v="Puerto Berrío"/>
    <n v="579"/>
    <n v="15362949"/>
    <n v="3147962419"/>
    <n v="459"/>
    <x v="0"/>
    <s v="PEATONAL"/>
    <m/>
    <m/>
    <m/>
    <m/>
    <m/>
    <m/>
    <m/>
    <m/>
    <n v="220587200000"/>
    <m/>
    <m/>
    <n v="3226412708"/>
    <s v="CARRILLO"/>
    <s v="CAMPOS "/>
    <s v="OMAIRA "/>
    <m/>
    <s v="Cédula"/>
    <n v="32211716"/>
    <s v="F"/>
    <n v="40"/>
    <s v="SI"/>
    <m/>
    <m/>
    <m/>
    <m/>
    <m/>
    <m/>
    <s v="NO"/>
    <m/>
    <s v="NO"/>
    <n v="3"/>
    <n v="1"/>
    <m/>
    <s v="EN ARRIENDO O SUBARRIENDO"/>
    <m/>
    <m/>
    <m/>
    <s v="DE PALABRA"/>
    <m/>
    <n v="6"/>
    <n v="100000"/>
    <s v="SI"/>
    <n v="15000"/>
    <s v="SI"/>
    <n v="0"/>
    <s v="SI"/>
    <n v="8300"/>
    <s v="INODORO CONECTADO A ALCANTARILLADO"/>
    <s v="TAPIA PISADA, ADOBE"/>
    <s v="TEJA DE BARRO, ZINC, ETERNIT (ASBESTO)"/>
    <s v="CEMENTO, GRAVILLA"/>
    <s v="SI"/>
    <s v="NO"/>
    <s v="SI"/>
    <s v="SI"/>
    <s v="SI"/>
    <s v="NO"/>
    <s v="SI"/>
    <s v="SI"/>
    <s v="SI"/>
    <s v="SI"/>
    <s v="SI"/>
    <s v="SI"/>
    <s v="SI"/>
    <s v="SI"/>
    <s v="SI"/>
    <s v="SI"/>
    <s v="SI"/>
    <s v="SI"/>
    <s v="INODORO CON TANQUE"/>
    <m/>
    <m/>
    <m/>
    <m/>
    <m/>
    <s v="NORMAL - BUENA"/>
    <s v="TIENE AGUA LAS 24 HORAS"/>
    <s v="SI"/>
    <s v="NO"/>
    <s v="NO"/>
    <s v="PVC"/>
    <s v="SI"/>
    <s v="SI"/>
    <s v="SI"/>
    <s v="SI"/>
    <s v="SI"/>
    <s v="OBRA GRIS "/>
    <s v="OASIS PEATONAL220587200000"/>
    <s v="OK"/>
    <s v="SI"/>
    <s v=""/>
    <s v=""/>
    <s v=""/>
    <s v=""/>
    <s v=""/>
    <s v=" "/>
    <s v=""/>
    <s v=""/>
    <s v=""/>
    <s v=""/>
    <s v=""/>
    <n v="0"/>
    <n v="0"/>
    <n v="0"/>
    <s v=""/>
    <s v=""/>
    <s v=""/>
    <s v=""/>
    <n v="0"/>
    <s v="NO"/>
    <n v="0"/>
    <x v="0"/>
    <x v="0"/>
  </r>
  <r>
    <d v="2017-08-26T00:00:00"/>
    <s v="ANTIOQUIA"/>
    <s v="Puerto Berrío"/>
    <n v="579"/>
    <n v="71180459"/>
    <n v="3147713942"/>
    <n v="460"/>
    <x v="5"/>
    <s v="PEATONAL"/>
    <m/>
    <m/>
    <m/>
    <m/>
    <m/>
    <m/>
    <m/>
    <m/>
    <n v="5590"/>
    <m/>
    <m/>
    <n v="312230130"/>
    <s v="MORALES"/>
    <s v="PEMBERTI"/>
    <s v="RAMON"/>
    <s v="ANTONIO"/>
    <s v="Cédula"/>
    <n v="15886813"/>
    <s v="M"/>
    <n v="62"/>
    <s v="SI"/>
    <s v="RIOS"/>
    <s v="VANEGAS"/>
    <s v="ELIZABELTH"/>
    <m/>
    <s v="Cédula"/>
    <n v="43649024"/>
    <s v="NO"/>
    <m/>
    <s v="NO"/>
    <n v="3"/>
    <m/>
    <m/>
    <s v="PROPIA, TOTALMENTE PAGADA"/>
    <m/>
    <s v="ESCRITURA PÚBLICA"/>
    <m/>
    <m/>
    <m/>
    <m/>
    <m/>
    <s v="SI"/>
    <m/>
    <s v="SI"/>
    <m/>
    <s v="SI"/>
    <m/>
    <s v="INODORO CONECTADO A ALCANTARILLADO"/>
    <s v="BLOQUE, LADRILLO, PIEDRA"/>
    <s v="TEJA DE BARRO, ZINC, ETERNIT (ASBESTO)"/>
    <s v="BALDOSA, VINILO, TABLETA O LADRILLO"/>
    <s v="NO"/>
    <s v="SI"/>
    <s v="SI"/>
    <s v="SI"/>
    <s v="SI"/>
    <s v="NO"/>
    <s v="SI"/>
    <s v="SI"/>
    <s v="SI"/>
    <s v="SI"/>
    <s v="NO"/>
    <s v="SI"/>
    <s v="SI"/>
    <s v="SI"/>
    <s v="SI"/>
    <s v="NO"/>
    <s v="SI"/>
    <s v="SI"/>
    <s v="INODORO CON TANQUE"/>
    <s v="NO PRESENTO EL RECIBO "/>
    <m/>
    <m/>
    <m/>
    <m/>
    <s v="NORMAL - BUENA"/>
    <s v="TIENE AGUA LAS 24 HORAS"/>
    <s v="SI"/>
    <s v="NO"/>
    <s v="NO"/>
    <s v="PVC"/>
    <s v="SI"/>
    <s v="SI"/>
    <s v="NO"/>
    <s v="SI"/>
    <s v="SI"/>
    <s v="OBRA BLANCA "/>
    <s v="TAHAMIPEATONAL5590"/>
    <s v="¿REPETIDA?"/>
    <s v="SI"/>
    <n v="1"/>
    <s v=""/>
    <s v=""/>
    <s v=""/>
    <s v=""/>
    <n v="6"/>
    <n v="7"/>
    <n v="8"/>
    <s v=""/>
    <s v=""/>
    <s v=""/>
    <n v="1"/>
    <n v="5372378.3493719995"/>
    <n v="5372378.3493719995"/>
    <s v=""/>
    <s v=""/>
    <n v="0"/>
    <n v="20"/>
    <n v="487557.07988400001"/>
    <s v="SI"/>
    <n v="487557.07988400001"/>
    <x v="21"/>
    <x v="1"/>
  </r>
  <r>
    <d v="2017-08-26T00:00:00"/>
    <s v="ANTIOQUIA"/>
    <s v="Puerto Berrío"/>
    <n v="579"/>
    <n v="71180459"/>
    <n v="3147133942"/>
    <n v="461"/>
    <x v="0"/>
    <s v="PEATONAL"/>
    <m/>
    <m/>
    <m/>
    <m/>
    <m/>
    <m/>
    <m/>
    <m/>
    <n v="55519"/>
    <m/>
    <m/>
    <n v="300650852"/>
    <s v="AGUDELO"/>
    <s v="GOMEZ"/>
    <s v="MARIA"/>
    <s v="NUBIA"/>
    <s v="Cédula"/>
    <n v="43650852"/>
    <s v="F"/>
    <n v="47"/>
    <s v="NO"/>
    <s v="SERNA"/>
    <s v="CAPERA"/>
    <s v="LUIS "/>
    <s v="JAVIER"/>
    <s v="Cédula"/>
    <n v="7186496"/>
    <s v="SI"/>
    <n v="1683561"/>
    <s v="NO"/>
    <n v="3"/>
    <n v="1"/>
    <m/>
    <s v="PROPIA, TOTALMENTE PAGADA"/>
    <m/>
    <s v="OTRO"/>
    <m/>
    <m/>
    <m/>
    <m/>
    <m/>
    <s v="SI"/>
    <n v="16939"/>
    <s v="SI"/>
    <n v="12174"/>
    <s v="SI"/>
    <n v="8408"/>
    <s v="INODORO CONECTADO A ALCANTARILLADO"/>
    <s v="BLOQUE, LADRILLO, PIEDRA"/>
    <s v="TEJA DE BARRO, ZINC, ETERNIT (ASBESTO)"/>
    <s v="BALDOSA, VINILO, TABLETA O LADRILLO"/>
    <s v="NO"/>
    <s v="NO"/>
    <s v="SI"/>
    <s v="SI"/>
    <s v="SI"/>
    <s v="NO"/>
    <s v="SI"/>
    <s v="SI"/>
    <s v="SI"/>
    <s v="SI"/>
    <s v="SI"/>
    <s v="SI"/>
    <s v="SI"/>
    <s v="SI"/>
    <s v="SI"/>
    <s v="SI"/>
    <s v="SI"/>
    <s v="SI"/>
    <s v="INODORO CON TANQUE"/>
    <m/>
    <m/>
    <m/>
    <m/>
    <m/>
    <s v="NORMAL - BUENA"/>
    <s v="TIENE AGUA LAS 24 HORAS"/>
    <s v="SI"/>
    <s v="NO"/>
    <s v="NO"/>
    <s v="PVC"/>
    <s v="SI"/>
    <s v="SI"/>
    <s v="SI"/>
    <s v="SI"/>
    <s v="SI"/>
    <s v="OBRA BLANCA "/>
    <s v="OASIS PEATONAL55519"/>
    <s v="OK"/>
    <s v="SI"/>
    <s v=""/>
    <s v=""/>
    <s v=""/>
    <s v=""/>
    <s v=""/>
    <s v=" "/>
    <s v=""/>
    <s v=""/>
    <s v=""/>
    <s v=""/>
    <s v=""/>
    <n v="0"/>
    <n v="0"/>
    <n v="0"/>
    <s v=""/>
    <s v=""/>
    <s v=""/>
    <s v=""/>
    <n v="0"/>
    <s v="NO"/>
    <n v="0"/>
    <x v="0"/>
    <x v="0"/>
  </r>
  <r>
    <d v="2017-08-26T00:00:00"/>
    <s v="ANTIOQUIA"/>
    <s v="Puerto Berrío"/>
    <n v="579"/>
    <n v="15362949"/>
    <n v="3147962419"/>
    <n v="462"/>
    <x v="0"/>
    <s v="PEATONAL"/>
    <m/>
    <m/>
    <m/>
    <m/>
    <m/>
    <m/>
    <m/>
    <m/>
    <n v="220588050000"/>
    <m/>
    <m/>
    <n v="3233239506"/>
    <s v="MORENO"/>
    <s v="MORENO"/>
    <s v="YANIRDA "/>
    <s v="LUCIA "/>
    <s v="Cédula"/>
    <n v="43657810"/>
    <s v="F"/>
    <n v="32"/>
    <s v="SI"/>
    <m/>
    <m/>
    <m/>
    <m/>
    <m/>
    <m/>
    <s v="NO"/>
    <m/>
    <s v="NO"/>
    <n v="3"/>
    <n v="2"/>
    <m/>
    <s v="PROPIA, TOTALMENTE PAGADA"/>
    <m/>
    <s v="CERTIFICADO DE COMPRAVENTA"/>
    <m/>
    <m/>
    <m/>
    <m/>
    <m/>
    <s v="SI"/>
    <m/>
    <s v="SI"/>
    <m/>
    <s v="SI"/>
    <m/>
    <s v="INODORO CONECTADO A ALCANTARILLADO"/>
    <s v="BLOQUE, LADRILLO, PIEDRA"/>
    <s v="TEJA DE BARRO, ZINC, ETERNIT (ASBESTO)"/>
    <s v="CEMENTO, GRAVILLA"/>
    <s v="SI"/>
    <s v="NO"/>
    <s v="SI"/>
    <s v="SI"/>
    <s v="SI"/>
    <s v="SI"/>
    <s v="SI"/>
    <s v="SI"/>
    <s v="SI"/>
    <s v="SI"/>
    <s v="NO"/>
    <s v="SI"/>
    <s v="SI"/>
    <s v="SI"/>
    <s v="SI"/>
    <s v="NO"/>
    <s v="SI"/>
    <s v="SI"/>
    <s v="INODORO CON TANQUE"/>
    <m/>
    <m/>
    <m/>
    <m/>
    <m/>
    <s v="NORMAL - BUENA"/>
    <s v="TIENE AGUA LAS 24 HORAS"/>
    <s v="SI"/>
    <s v="NO"/>
    <s v="NO"/>
    <s v="PVC"/>
    <s v="SI"/>
    <s v="SI"/>
    <s v="NO"/>
    <s v="SI"/>
    <s v="SI"/>
    <s v="OBRA GRIS "/>
    <s v="OASIS PEATONAL220588050000"/>
    <s v="OK"/>
    <s v="SI"/>
    <n v="1"/>
    <s v=""/>
    <s v=""/>
    <s v=""/>
    <s v=""/>
    <n v="6"/>
    <n v="7"/>
    <n v="8"/>
    <s v=""/>
    <s v=""/>
    <s v=""/>
    <n v="1"/>
    <n v="5372378.3493719995"/>
    <n v="5372378.3493719995"/>
    <s v=""/>
    <s v=""/>
    <n v="0"/>
    <s v=""/>
    <n v="0"/>
    <s v="NO"/>
    <n v="0"/>
    <x v="59"/>
    <x v="1"/>
  </r>
  <r>
    <d v="2017-08-26T00:00:00"/>
    <s v="ANTIOQUIA"/>
    <s v="Puerto Berrío"/>
    <n v="579"/>
    <n v="15362949"/>
    <n v="3147962416"/>
    <n v="463"/>
    <x v="0"/>
    <s v="PEATONAL"/>
    <m/>
    <m/>
    <m/>
    <m/>
    <m/>
    <m/>
    <m/>
    <m/>
    <n v="220587960000"/>
    <m/>
    <m/>
    <n v="3145587052"/>
    <s v="MOSQUERA"/>
    <s v="RODRIGUEZ "/>
    <s v="SIRLEY "/>
    <m/>
    <s v="Cédula"/>
    <n v="1039684452"/>
    <s v="F"/>
    <n v="29"/>
    <s v="SI"/>
    <m/>
    <m/>
    <m/>
    <m/>
    <m/>
    <m/>
    <s v="NO"/>
    <m/>
    <s v="NO"/>
    <n v="1"/>
    <m/>
    <m/>
    <s v="PROPIA, TOTALMENTE PAGADA"/>
    <m/>
    <s v="CERTIFICADO DE COMPRAVENTA"/>
    <m/>
    <m/>
    <m/>
    <m/>
    <m/>
    <s v="SI"/>
    <n v="6319"/>
    <s v="SI"/>
    <n v="3999"/>
    <s v="SI"/>
    <n v="8324"/>
    <s v="INODORO CONECTADO A ALCANTARILLADO"/>
    <s v="MADERA BURDA, TABLA, TABLÓN"/>
    <s v="TEJA DE BARRO, ZINC, ETERNIT (ASBESTO)"/>
    <s v="CEMENTO, GRAVILLA"/>
    <s v="NO"/>
    <s v="SI"/>
    <s v="SI"/>
    <s v="SI"/>
    <s v="SI"/>
    <s v="NO"/>
    <s v="SI"/>
    <s v="SI"/>
    <s v="SI"/>
    <s v="NO"/>
    <s v="NO"/>
    <s v="NO"/>
    <s v="SI"/>
    <s v="SI"/>
    <s v="NO"/>
    <s v="NO"/>
    <s v="NO"/>
    <s v="SI"/>
    <s v="INODORO CON TANQUE"/>
    <m/>
    <m/>
    <m/>
    <m/>
    <m/>
    <s v="NORMAL - BUENA"/>
    <s v="TIENE AGUA LAS 24 HORAS"/>
    <s v="SI"/>
    <s v="NO"/>
    <s v="NO"/>
    <s v="PVC"/>
    <s v="SI"/>
    <s v="NO"/>
    <s v="NO"/>
    <s v="NO"/>
    <s v="SI"/>
    <s v="OTROS"/>
    <s v="OASIS PEATONAL220587960000"/>
    <s v="OK"/>
    <s v="SI"/>
    <n v="1"/>
    <s v=""/>
    <s v=""/>
    <n v="4"/>
    <n v="5"/>
    <n v="6"/>
    <n v="7"/>
    <n v="8"/>
    <s v=""/>
    <s v=""/>
    <s v=""/>
    <n v="3"/>
    <n v="6553484.3918159995"/>
    <n v="6099266.2918499997"/>
    <s v=""/>
    <s v=""/>
    <n v="0"/>
    <n v="20"/>
    <n v="487557.07988400001"/>
    <s v="SI"/>
    <n v="487557.07988400001"/>
    <x v="23"/>
    <x v="1"/>
  </r>
  <r>
    <d v="2017-08-26T00:00:00"/>
    <s v="ANTIOQUIA"/>
    <s v="Puerto Berrío"/>
    <n v="579"/>
    <n v="71180459"/>
    <n v="3147713942"/>
    <n v="464"/>
    <x v="5"/>
    <s v="PEATONAL"/>
    <m/>
    <m/>
    <m/>
    <m/>
    <m/>
    <m/>
    <m/>
    <m/>
    <n v="5572"/>
    <m/>
    <m/>
    <n v="3145801008"/>
    <s v="MOLINA"/>
    <m/>
    <s v="WALTER"/>
    <m/>
    <s v="Cédula"/>
    <n v="15363142"/>
    <s v="M"/>
    <n v="63"/>
    <s v="NO"/>
    <s v="VILLA "/>
    <s v="TAPIAS"/>
    <s v="FLOR"/>
    <s v="MARIA"/>
    <s v="Cédula"/>
    <n v="21932920"/>
    <s v="NO"/>
    <m/>
    <s v="NO"/>
    <n v="3"/>
    <m/>
    <m/>
    <s v="PROPIA, TOTALMENTE PAGADA"/>
    <m/>
    <s v="CERTIFICADO DE COMPRAVENTA"/>
    <m/>
    <m/>
    <m/>
    <m/>
    <m/>
    <s v="SI"/>
    <n v="3338"/>
    <s v="SI"/>
    <n v="23999"/>
    <s v="SI"/>
    <n v="16178"/>
    <s v="INODORO CONECTADO A ALCANTARILLADO"/>
    <s v="BLOQUE, LADRILLO, PIEDRA"/>
    <s v="TEJA DE BARRO, ZINC, ETERNIT (ASBESTO)"/>
    <s v="CEMENTO, GRAVILLA"/>
    <s v="NO"/>
    <s v="SI"/>
    <s v="SI"/>
    <s v="SI"/>
    <s v="SI"/>
    <s v="NO"/>
    <s v="SI"/>
    <s v="SI"/>
    <s v="SI"/>
    <s v="SI"/>
    <s v="NO"/>
    <s v="SI"/>
    <s v="SI"/>
    <s v="SI"/>
    <s v="SI"/>
    <s v="NO"/>
    <s v="SI"/>
    <s v="SI"/>
    <s v="INODORO CON TANQUE"/>
    <m/>
    <m/>
    <m/>
    <m/>
    <m/>
    <s v="NORMAL - BUENA"/>
    <s v="TIENE AGUA LAS 24 HORAS"/>
    <s v="SI"/>
    <s v="NO"/>
    <s v="NO"/>
    <s v="PVC"/>
    <s v="SI"/>
    <s v="SI"/>
    <s v="NO"/>
    <s v="SI"/>
    <s v="SI"/>
    <s v="OBRA BLANCA "/>
    <s v="TAHAMIPEATONAL5572"/>
    <s v="OK"/>
    <s v="SI"/>
    <n v="1"/>
    <s v=""/>
    <s v=""/>
    <s v=""/>
    <s v=""/>
    <n v="6"/>
    <n v="7"/>
    <n v="8"/>
    <s v=""/>
    <s v=""/>
    <s v=""/>
    <n v="1"/>
    <n v="5372378.3493719995"/>
    <n v="5372378.3493719995"/>
    <s v=""/>
    <s v=""/>
    <n v="0"/>
    <n v="20"/>
    <n v="487557.07988400001"/>
    <s v="SI"/>
    <n v="487557.07988400001"/>
    <x v="21"/>
    <x v="1"/>
  </r>
  <r>
    <d v="2017-08-26T00:00:00"/>
    <s v="ANTIOQUIA"/>
    <s v="Puerto Berrío"/>
    <n v="579"/>
    <n v="71180459"/>
    <n v="3147713942"/>
    <n v="465"/>
    <x v="5"/>
    <s v="PEATONAL"/>
    <m/>
    <m/>
    <m/>
    <m/>
    <m/>
    <m/>
    <m/>
    <m/>
    <n v="5591"/>
    <m/>
    <m/>
    <n v="3115911766"/>
    <s v="HERNANDEZ "/>
    <s v="LONDOÑO"/>
    <s v="FERLEY "/>
    <s v="ALEXANDER "/>
    <s v="Cédula"/>
    <m/>
    <s v="M"/>
    <n v="30"/>
    <s v="NO"/>
    <s v="NARANJO"/>
    <s v="TRIANA"/>
    <s v="PAOLA "/>
    <s v="ANDREA"/>
    <s v="Cédula"/>
    <n v="1039696011"/>
    <s v="NO"/>
    <m/>
    <s v="NO"/>
    <n v="3"/>
    <m/>
    <m/>
    <s v="EN ARRIENDO O SUBARRIENDO"/>
    <m/>
    <m/>
    <m/>
    <s v="DE PALABRA"/>
    <n v="1"/>
    <m/>
    <n v="150000"/>
    <s v="SI"/>
    <m/>
    <s v="SI"/>
    <m/>
    <s v="SI"/>
    <m/>
    <s v="INODORO CONECTADO A ALCANTARILLADO"/>
    <s v="BLOQUE, LADRILLO, PIEDRA"/>
    <s v="TEJA DE BARRO, ZINC, ETERNIT (ASBESTO)"/>
    <s v="BALDOSA, VINILO, TABLETA O LADRILLO"/>
    <s v="SI"/>
    <s v="NO"/>
    <s v="SI"/>
    <s v="SI"/>
    <s v="SI"/>
    <s v="NO"/>
    <s v="SI"/>
    <s v="SI"/>
    <s v="SI"/>
    <s v="SI"/>
    <s v="SI"/>
    <s v="SI"/>
    <s v="SI"/>
    <s v="SI"/>
    <s v="SI"/>
    <s v="SI"/>
    <s v="SI"/>
    <s v="SI"/>
    <s v="INODORO CON TANQUE"/>
    <s v="NO PRESENTO LA CEDULA "/>
    <m/>
    <m/>
    <m/>
    <m/>
    <s v="NORMAL - BUENA"/>
    <s v="TIENE AGUA LAS 24 HORAS"/>
    <s v="SI"/>
    <s v="NO"/>
    <s v="NO"/>
    <s v="PVC"/>
    <s v="SI"/>
    <s v="SI"/>
    <s v="SI"/>
    <s v="SI"/>
    <s v="SI"/>
    <s v="OBRA BLANCA"/>
    <s v="TAHAMIPEATONAL5591"/>
    <s v="OK"/>
    <s v="SI"/>
    <s v=""/>
    <s v=""/>
    <s v=""/>
    <s v=""/>
    <s v=""/>
    <s v=" "/>
    <s v=""/>
    <s v=""/>
    <s v=""/>
    <s v=""/>
    <s v=""/>
    <n v="0"/>
    <n v="0"/>
    <n v="0"/>
    <s v=""/>
    <s v=""/>
    <s v=""/>
    <s v=""/>
    <n v="0"/>
    <s v="NO"/>
    <n v="0"/>
    <x v="0"/>
    <x v="0"/>
  </r>
  <r>
    <d v="2017-08-26T00:00:00"/>
    <s v="ANTIOQUIA"/>
    <s v="Puerto Berrío"/>
    <n v="579"/>
    <n v="153622949"/>
    <n v="3147962419"/>
    <n v="466"/>
    <x v="0"/>
    <s v="PEATONAL"/>
    <m/>
    <m/>
    <m/>
    <m/>
    <m/>
    <m/>
    <m/>
    <m/>
    <n v="220586600000"/>
    <m/>
    <m/>
    <n v="3216212548"/>
    <s v="LAN "/>
    <s v="FUENTES "/>
    <s v="IRENE"/>
    <m/>
    <s v="Cédula"/>
    <n v="43649472"/>
    <s v="F"/>
    <n v="51"/>
    <s v="SI"/>
    <m/>
    <m/>
    <m/>
    <m/>
    <m/>
    <m/>
    <s v="NO"/>
    <m/>
    <s v="NO"/>
    <n v="6"/>
    <n v="1"/>
    <m/>
    <s v="PROPIA, TOTALMENTE PAGADA"/>
    <m/>
    <s v="CERTIFICADO DE COMPRAVENTA"/>
    <m/>
    <m/>
    <m/>
    <m/>
    <m/>
    <s v="SI"/>
    <n v="10105"/>
    <s v="SI"/>
    <n v="6912"/>
    <s v="SI"/>
    <n v="8366"/>
    <s v="INODORO CONECTADO A ALCANTARILLADO"/>
    <s v="BLOQUE, LADRILLO, PIEDRA"/>
    <s v="TEJA DE BARRO, ZINC, ETERNIT (ASBESTO)"/>
    <s v="CEMENTO, GRAVILLA"/>
    <s v="SI"/>
    <s v="SI"/>
    <s v="SI"/>
    <s v="SI"/>
    <s v="SI"/>
    <s v="SI"/>
    <s v="SI"/>
    <s v="SI"/>
    <s v="SI"/>
    <s v="SI"/>
    <s v="SI"/>
    <s v="SI"/>
    <s v="SI"/>
    <s v="SI"/>
    <s v="SI"/>
    <s v="SI"/>
    <s v="SI"/>
    <s v="SI"/>
    <s v="INODORO CON TANQUE"/>
    <m/>
    <m/>
    <m/>
    <m/>
    <m/>
    <s v="NORMAL - BUENA"/>
    <s v="TIENE AGUA LAS 24 HORAS"/>
    <s v="SI"/>
    <s v="NO"/>
    <s v="NO"/>
    <s v="PVC"/>
    <s v="SI"/>
    <s v="SI"/>
    <s v="SI"/>
    <s v="SI"/>
    <s v="SI"/>
    <s v="OBRA GRIS "/>
    <s v="OASIS PEATONAL220586600000"/>
    <s v="OK"/>
    <s v="SI"/>
    <s v=""/>
    <s v=""/>
    <s v=""/>
    <s v=""/>
    <s v=""/>
    <s v=" "/>
    <s v=""/>
    <s v=""/>
    <s v=""/>
    <s v=""/>
    <s v=""/>
    <n v="0"/>
    <n v="0"/>
    <n v="0"/>
    <s v=""/>
    <s v=""/>
    <s v=""/>
    <s v=""/>
    <n v="0"/>
    <s v="NO"/>
    <n v="0"/>
    <x v="0"/>
    <x v="0"/>
  </r>
  <r>
    <d v="2017-08-26T00:00:00"/>
    <s v="ANTIOQUIA"/>
    <s v="Puerto Berrío"/>
    <n v="579"/>
    <n v="71184422"/>
    <n v="3147348837"/>
    <n v="467"/>
    <x v="3"/>
    <s v="PEATONAL"/>
    <m/>
    <m/>
    <m/>
    <m/>
    <m/>
    <m/>
    <m/>
    <m/>
    <n v="14123"/>
    <m/>
    <m/>
    <n v="3117627233"/>
    <s v="FRANCO"/>
    <s v="MENDOZA"/>
    <s v="JORGE"/>
    <s v="ELIECER"/>
    <s v="Cédula"/>
    <n v="71182644"/>
    <s v="M"/>
    <n v="57"/>
    <s v="SI"/>
    <m/>
    <m/>
    <m/>
    <m/>
    <m/>
    <m/>
    <s v="NO"/>
    <m/>
    <s v="NO"/>
    <n v="2"/>
    <m/>
    <m/>
    <s v="PROPIA, TOTALMENTE PAGADA"/>
    <m/>
    <s v="ESCRITURA PÚBLICA"/>
    <m/>
    <m/>
    <m/>
    <m/>
    <m/>
    <s v="SI"/>
    <n v="19465"/>
    <s v="SI"/>
    <n v="0"/>
    <s v="SI"/>
    <n v="16732"/>
    <s v="INODORO CONECTADO A ALCANTARILLADO"/>
    <s v="BLOQUE, LADRILLO, PIEDRA"/>
    <s v="TEJA DE BARRO, ZINC, ETERNIT (ASBESTO)"/>
    <s v="CEMENTO, GRAVILLA"/>
    <s v="SI"/>
    <s v="SI"/>
    <s v="SI"/>
    <s v="SI"/>
    <s v="SI"/>
    <s v="SI"/>
    <s v="SI"/>
    <s v="SI"/>
    <s v="SI"/>
    <s v="SI"/>
    <s v="SI"/>
    <s v="NO"/>
    <s v="SI"/>
    <s v="SI"/>
    <s v="SI"/>
    <s v="SI"/>
    <s v="NO"/>
    <s v="SI"/>
    <s v="INODORO CON TANQUE"/>
    <m/>
    <m/>
    <m/>
    <m/>
    <m/>
    <s v="NORMAL - BUENA"/>
    <s v="TIENE AGUA LAS 24 HORAS"/>
    <s v="NO"/>
    <s v="NO"/>
    <s v="NO"/>
    <s v="PVC"/>
    <s v="SI"/>
    <s v="SI"/>
    <s v="SI"/>
    <s v="NO"/>
    <s v="SI"/>
    <s v="OBRA GRIS "/>
    <s v="NUEVO HORIZONTE PEATONAL14123"/>
    <s v="OK"/>
    <s v="SI"/>
    <s v=""/>
    <s v=""/>
    <s v=""/>
    <s v=""/>
    <n v="5"/>
    <n v="6"/>
    <s v=""/>
    <s v=""/>
    <s v=""/>
    <s v=""/>
    <s v=""/>
    <n v="1"/>
    <n v="844096.41025200009"/>
    <n v="844096.41025200009"/>
    <s v=""/>
    <s v=""/>
    <n v="0"/>
    <s v=""/>
    <n v="0"/>
    <s v="NO"/>
    <n v="0"/>
    <x v="4"/>
    <x v="1"/>
  </r>
  <r>
    <d v="2017-08-26T00:00:00"/>
    <s v="ANTIOQUIA"/>
    <s v="Puerto Berrío"/>
    <n v="579"/>
    <n v="71180459"/>
    <n v="3147713942"/>
    <n v="468"/>
    <x v="5"/>
    <s v="PEATONAL"/>
    <m/>
    <m/>
    <m/>
    <m/>
    <m/>
    <m/>
    <m/>
    <m/>
    <n v="55441"/>
    <m/>
    <m/>
    <n v="3113081514"/>
    <s v="PIEDRAHITA "/>
    <m/>
    <s v="ELDA"/>
    <s v="CECILIA "/>
    <s v="Cédula"/>
    <n v="21934007"/>
    <s v="F"/>
    <n v="58"/>
    <s v="SI"/>
    <m/>
    <m/>
    <m/>
    <m/>
    <m/>
    <m/>
    <s v="NO"/>
    <m/>
    <s v="NO"/>
    <n v="3"/>
    <n v="1"/>
    <m/>
    <s v="PROPIA, TOTALMENTE PAGADA"/>
    <m/>
    <s v="DECLARACIÓN EXTRAJUICIO"/>
    <m/>
    <m/>
    <m/>
    <m/>
    <m/>
    <s v="SI"/>
    <n v="14539"/>
    <s v="SI"/>
    <n v="10333"/>
    <s v="SI"/>
    <n v="8324"/>
    <s v="INODORO CONECTADO A ALCANTARILLADO"/>
    <s v="MADERA BURDA, TABLA, TABLÓN"/>
    <s v="TEJA DE BARRO, ZINC, ETERNIT (ASBESTO)"/>
    <s v="CEMENTO, GRAVILLA"/>
    <s v="NO"/>
    <s v="NO"/>
    <s v="SI"/>
    <s v="SI"/>
    <s v="SI"/>
    <s v="NO"/>
    <s v="SI"/>
    <s v="SI"/>
    <s v="SI"/>
    <s v="NO"/>
    <s v="SI"/>
    <s v="SI"/>
    <s v="SI"/>
    <s v="SI"/>
    <s v="SI"/>
    <s v="NO"/>
    <s v="SI"/>
    <s v="SI"/>
    <s v="INODORO CON TANQUE"/>
    <m/>
    <m/>
    <m/>
    <m/>
    <m/>
    <s v="NORMAL - BUENA"/>
    <s v="TIENE AGUA LAS 24 HORAS"/>
    <s v="SI"/>
    <s v="NO"/>
    <s v="NO"/>
    <s v="PVC"/>
    <s v="SI"/>
    <s v="SI"/>
    <s v="NO"/>
    <s v="SI"/>
    <s v="SI"/>
    <s v="OBRA NEGRA "/>
    <s v="TAHAMIPEATONAL55441"/>
    <s v="OK"/>
    <s v="SI"/>
    <n v="1"/>
    <s v=""/>
    <s v=""/>
    <n v="4"/>
    <s v=""/>
    <n v="6"/>
    <n v="7"/>
    <n v="8"/>
    <s v=""/>
    <s v=""/>
    <s v=""/>
    <n v="2"/>
    <n v="6005632.4272799995"/>
    <n v="6005632.4272799995"/>
    <s v=""/>
    <s v=""/>
    <n v="0"/>
    <n v="20"/>
    <n v="487557.07988400001"/>
    <s v="SI"/>
    <n v="487557.07988400001"/>
    <x v="17"/>
    <x v="1"/>
  </r>
  <r>
    <d v="2017-08-26T00:00:00"/>
    <s v="ANTIOQUIA"/>
    <s v="Puerto Berrío"/>
    <n v="579"/>
    <n v="1039689067"/>
    <m/>
    <n v="469"/>
    <x v="0"/>
    <s v="PEATONAL"/>
    <m/>
    <m/>
    <m/>
    <m/>
    <m/>
    <m/>
    <m/>
    <m/>
    <n v="220579400000"/>
    <m/>
    <m/>
    <n v="3137829214"/>
    <s v="GALLEGO"/>
    <s v="MEJIA"/>
    <s v="YENIFER"/>
    <s v="JHOANA "/>
    <s v="Cédula"/>
    <n v="1039700080"/>
    <s v="F"/>
    <n v="22"/>
    <s v="SI"/>
    <m/>
    <m/>
    <m/>
    <m/>
    <m/>
    <m/>
    <s v="NO"/>
    <m/>
    <s v="NO"/>
    <n v="6"/>
    <n v="4"/>
    <m/>
    <s v="PROPIA, TOTALMENTE PAGADA"/>
    <m/>
    <s v="OTRO"/>
    <m/>
    <m/>
    <m/>
    <m/>
    <m/>
    <s v="SI"/>
    <n v="17528"/>
    <s v="SI"/>
    <n v="12637"/>
    <s v="SI"/>
    <n v="8324"/>
    <s v="INODORO CONECTADO A ALCANTARILLADO"/>
    <s v="MADERA BURDA, TABLA, TABLÓN"/>
    <s v="TEJA DE BARRO, ZINC, ETERNIT (ASBESTO)"/>
    <s v="CEMENTO, GRAVILLA"/>
    <s v="SI"/>
    <s v="SI"/>
    <s v="SI"/>
    <s v="SI"/>
    <s v="SI"/>
    <s v="SI"/>
    <s v="SI"/>
    <s v="SI"/>
    <s v="SI"/>
    <s v="NO"/>
    <s v="NO"/>
    <s v="NO"/>
    <s v="SI"/>
    <s v="SI"/>
    <s v="NO"/>
    <s v="NO"/>
    <s v="NO"/>
    <s v="SI"/>
    <s v="INODORO CON TANQUE"/>
    <m/>
    <m/>
    <m/>
    <m/>
    <m/>
    <s v="NORMAL - BUENA"/>
    <s v="TIENE AGUA LAS 24 HORAS"/>
    <s v="SI"/>
    <s v="NO"/>
    <s v="NO"/>
    <s v="PVC"/>
    <s v="SI"/>
    <s v="NO"/>
    <s v="NO"/>
    <s v="NO"/>
    <s v="SI"/>
    <s v="OTROS"/>
    <s v="OASIS PEATONAL220579400000"/>
    <s v="OK"/>
    <s v="SI"/>
    <n v="1"/>
    <s v=""/>
    <s v=""/>
    <n v="4"/>
    <n v="5"/>
    <n v="6"/>
    <n v="7"/>
    <n v="8"/>
    <s v=""/>
    <s v=""/>
    <s v=""/>
    <n v="3"/>
    <n v="6553484.3918159995"/>
    <n v="6099266.2918499997"/>
    <s v=""/>
    <s v=""/>
    <n v="0"/>
    <s v=""/>
    <n v="0"/>
    <s v="NO"/>
    <n v="0"/>
    <x v="11"/>
    <x v="1"/>
  </r>
  <r>
    <d v="2017-08-26T00:00:00"/>
    <s v="ANTIOQUIA"/>
    <s v="Puerto Berrío"/>
    <n v="579"/>
    <n v="71180459"/>
    <n v="3147713942"/>
    <n v="470"/>
    <x v="5"/>
    <s v="PEATONAL"/>
    <m/>
    <m/>
    <m/>
    <m/>
    <m/>
    <m/>
    <m/>
    <m/>
    <n v="55443"/>
    <m/>
    <m/>
    <n v="3128164937"/>
    <s v="CASTRILLON "/>
    <s v="JARAMILLO"/>
    <s v="MARIA"/>
    <s v="DE LA CRUZ "/>
    <s v="Cédula"/>
    <n v="43653348"/>
    <s v="F"/>
    <n v="29"/>
    <s v="NO"/>
    <s v="GARZON"/>
    <s v="VELEZ"/>
    <s v="JOSE"/>
    <s v="GILDARDO"/>
    <s v="Cédula"/>
    <m/>
    <s v="NO"/>
    <m/>
    <s v="NO"/>
    <n v="7"/>
    <n v="5"/>
    <n v="2"/>
    <s v="EN ARRIENDO O SUBARRIENDO"/>
    <m/>
    <m/>
    <m/>
    <s v="DE PALABRA"/>
    <n v="1"/>
    <m/>
    <n v="120000"/>
    <s v="SI"/>
    <n v="20744"/>
    <s v="SI"/>
    <n v="15165"/>
    <s v="SI"/>
    <n v="8109"/>
    <s v="INODORO CONECTADO A ALCANTARILLADO"/>
    <s v="MADERA BURDA, TABLA, TABLÓN"/>
    <s v="TEJA DE BARRO, ZINC, ETERNIT (ASBESTO)"/>
    <s v="CEMENTO, GRAVILLA"/>
    <s v="SI"/>
    <s v="SI"/>
    <s v="SI"/>
    <s v="SI"/>
    <s v="SI"/>
    <s v="NO"/>
    <s v="SI"/>
    <s v="SI"/>
    <s v="SI"/>
    <s v="NO"/>
    <s v="NO"/>
    <s v="SI"/>
    <s v="SI"/>
    <s v="SI"/>
    <s v="NO"/>
    <s v="NO"/>
    <s v="SI"/>
    <s v="SI"/>
    <s v="INODORO CON TANQUE"/>
    <s v="NO SE SABE LA CEDULA DEL CONYUGUE "/>
    <m/>
    <m/>
    <m/>
    <m/>
    <s v="NORMAL - BUENA"/>
    <s v="TIENE AGUA LAS 24 HORAS"/>
    <s v="SI"/>
    <s v="NO"/>
    <s v="NO"/>
    <s v="PVC"/>
    <s v="SI"/>
    <s v="NO"/>
    <s v="NO"/>
    <s v="SI"/>
    <s v="SI"/>
    <s v="OBRA NEGRA "/>
    <s v="TAHAMIPEATONAL55443"/>
    <s v="OK"/>
    <s v="SI"/>
    <n v="1"/>
    <s v=""/>
    <s v=""/>
    <n v="4"/>
    <s v=""/>
    <n v="6"/>
    <n v="7"/>
    <n v="8"/>
    <s v=""/>
    <s v=""/>
    <s v=""/>
    <n v="2"/>
    <n v="6005632.4272799995"/>
    <n v="6005632.4272799995"/>
    <s v=""/>
    <s v=""/>
    <n v="0"/>
    <n v="20"/>
    <n v="487557.07988400001"/>
    <s v="SI"/>
    <n v="487557.07988400001"/>
    <x v="17"/>
    <x v="1"/>
  </r>
  <r>
    <d v="2017-08-26T00:00:00"/>
    <s v="ANTIOQUIA"/>
    <s v="Puerto Berrío"/>
    <n v="579"/>
    <n v="15362949"/>
    <n v="3147962419"/>
    <n v="471"/>
    <x v="0"/>
    <s v="PEATONAL"/>
    <m/>
    <m/>
    <m/>
    <m/>
    <m/>
    <m/>
    <m/>
    <m/>
    <n v="220586200000"/>
    <m/>
    <m/>
    <n v="3206896782"/>
    <s v="CAÑAS"/>
    <s v="RAVE"/>
    <s v="GLORIA"/>
    <s v="ELENA"/>
    <s v="Cédula"/>
    <n v="21933633"/>
    <s v="F"/>
    <n v="54"/>
    <s v="SI"/>
    <m/>
    <m/>
    <m/>
    <m/>
    <m/>
    <m/>
    <s v="NO"/>
    <m/>
    <s v="NO"/>
    <n v="1"/>
    <m/>
    <m/>
    <s v="PROPIA, TOTALMENTE PAGADA"/>
    <m/>
    <s v="CERTIFICADO DE COMPRAVENTA"/>
    <m/>
    <m/>
    <m/>
    <m/>
    <m/>
    <s v="SI"/>
    <n v="7102"/>
    <s v="SI"/>
    <n v="0"/>
    <s v="SI"/>
    <n v="4598"/>
    <s v="INODORO CONECTADO A ALCANTARILLADO"/>
    <s v="MADERA BURDA, TABLA, TABLÓN"/>
    <s v="TEJA DE BARRO, ZINC, ETERNIT (ASBESTO)"/>
    <s v="TIERRA, ARENA"/>
    <s v="NO"/>
    <s v="SI"/>
    <s v="SI"/>
    <s v="NO"/>
    <s v="SI"/>
    <s v="NO"/>
    <s v="SI"/>
    <s v="NO"/>
    <s v="NO"/>
    <s v="NO"/>
    <s v="NO"/>
    <s v="NO"/>
    <s v="NO"/>
    <s v="NO"/>
    <s v="NO"/>
    <s v="NO"/>
    <s v="NO"/>
    <s v="NO"/>
    <s v="NO TIENE  "/>
    <m/>
    <m/>
    <m/>
    <m/>
    <m/>
    <s v="NORMAL - BUENA"/>
    <s v="TIENE AGUA LAS 24 HORAS"/>
    <s v="NO SABE"/>
    <s v="NO"/>
    <s v="NO"/>
    <s v="PVC"/>
    <s v="NO"/>
    <s v="NO"/>
    <s v="NO"/>
    <s v="NO"/>
    <s v="NO"/>
    <s v="NO TIENE - NO APLICA"/>
    <s v="OASIS PEATONAL220586200000"/>
    <s v="OK"/>
    <s v="SI"/>
    <n v="1"/>
    <n v="2"/>
    <n v="3"/>
    <n v="4"/>
    <n v="5"/>
    <n v="6"/>
    <n v="7"/>
    <n v="8"/>
    <s v=""/>
    <s v=""/>
    <n v="11"/>
    <n v="5"/>
    <n v="7769466.6827039998"/>
    <n v="6099266.2918499997"/>
    <s v=""/>
    <n v="18"/>
    <n v="0"/>
    <n v="20"/>
    <n v="1757703.420504"/>
    <s v="SI"/>
    <n v="1374366.7709999999"/>
    <x v="58"/>
    <x v="1"/>
  </r>
  <r>
    <d v="2017-08-26T00:00:00"/>
    <s v="ANTIOQUIA"/>
    <s v="Puerto Berrío"/>
    <n v="579"/>
    <n v="71180459"/>
    <n v="3147713942"/>
    <n v="472"/>
    <x v="5"/>
    <s v="PEATONAL"/>
    <m/>
    <m/>
    <m/>
    <m/>
    <m/>
    <m/>
    <m/>
    <m/>
    <n v="55413"/>
    <m/>
    <m/>
    <n v="3173149027"/>
    <s v="LORA"/>
    <s v="AGUDELO"/>
    <s v="ERMINDIA"/>
    <s v="AMPARO"/>
    <s v="Cédula"/>
    <n v="43650638"/>
    <s v="F"/>
    <n v="47"/>
    <s v="SI"/>
    <m/>
    <m/>
    <m/>
    <m/>
    <m/>
    <m/>
    <s v="NO"/>
    <m/>
    <s v="NO"/>
    <n v="7"/>
    <n v="4"/>
    <n v="1"/>
    <s v="PROPIA, TOTALMENTE PAGADA"/>
    <m/>
    <s v="CERTIFICADO DE COMPRAVENTA"/>
    <m/>
    <m/>
    <m/>
    <m/>
    <m/>
    <s v="SI"/>
    <n v="38005"/>
    <s v="SI"/>
    <n v="16785"/>
    <s v="SI"/>
    <n v="8804"/>
    <s v="INODORO CONECTADO A ALCANTARILLADO"/>
    <s v="MADERA BURDA, TABLA, TABLÓN"/>
    <s v="TEJA DE BARRO, ZINC, ETERNIT (ASBESTO)"/>
    <s v="CEMENTO, GRAVILLA"/>
    <s v="SI"/>
    <s v="NO"/>
    <s v="SI"/>
    <s v="SI"/>
    <s v="SI"/>
    <s v="NO"/>
    <s v="SI"/>
    <s v="SI"/>
    <s v="SI"/>
    <s v="SI"/>
    <s v="NO"/>
    <s v="SI"/>
    <s v="SI"/>
    <s v="SI"/>
    <s v="SI"/>
    <s v="NO"/>
    <s v="SI"/>
    <s v="SI"/>
    <s v="INODORO CON TANQUE"/>
    <m/>
    <m/>
    <m/>
    <m/>
    <m/>
    <s v="NORMAL - BUENA"/>
    <s v="TIENE AGUA LAS 24 HORAS"/>
    <s v="SI"/>
    <s v="NO"/>
    <s v="NO"/>
    <s v="PVC"/>
    <s v="SI"/>
    <s v="SI"/>
    <s v="NO"/>
    <s v="SI"/>
    <s v="SI"/>
    <s v="OBRA NEGRA "/>
    <s v="TAHAMIPEATONAL55413"/>
    <s v="OK"/>
    <s v="SI"/>
    <n v="1"/>
    <s v=""/>
    <s v=""/>
    <s v=""/>
    <s v=""/>
    <n v="6"/>
    <n v="7"/>
    <n v="8"/>
    <s v=""/>
    <s v=""/>
    <s v=""/>
    <n v="1"/>
    <n v="5372378.3493719995"/>
    <n v="5372378.3493719995"/>
    <s v=""/>
    <s v=""/>
    <n v="0"/>
    <n v="20"/>
    <n v="487557.07988400001"/>
    <s v="SI"/>
    <n v="487557.07988400001"/>
    <x v="21"/>
    <x v="1"/>
  </r>
  <r>
    <d v="2017-08-26T00:00:00"/>
    <s v="ANTIOQUIA"/>
    <s v="Puerto Berrío"/>
    <n v="579"/>
    <n v="15362949"/>
    <n v="3147962419"/>
    <n v="473"/>
    <x v="0"/>
    <s v="PEATONAL"/>
    <m/>
    <m/>
    <m/>
    <m/>
    <m/>
    <m/>
    <m/>
    <m/>
    <n v="220589700000"/>
    <m/>
    <m/>
    <s v="NO TIENE "/>
    <s v="CARDOSO"/>
    <s v="CHINCHILLA"/>
    <s v="VIVIANA"/>
    <m/>
    <s v="Cédula"/>
    <n v="43657951"/>
    <s v="F"/>
    <n v="31"/>
    <s v="SI"/>
    <m/>
    <m/>
    <m/>
    <m/>
    <m/>
    <m/>
    <s v="SI"/>
    <n v="3165237"/>
    <s v="NO"/>
    <n v="5"/>
    <n v="3"/>
    <m/>
    <s v="PROPIA, TOTALMENTE PAGADA"/>
    <m/>
    <s v="CERTIFICADO DE COMPRAVENTA"/>
    <m/>
    <m/>
    <m/>
    <m/>
    <m/>
    <s v="SI"/>
    <n v="8248"/>
    <s v="SI"/>
    <n v="5479"/>
    <s v="SI"/>
    <n v="8387"/>
    <s v="NO TIENE"/>
    <s v="BLOQUE, LADRILLO, PIEDRA"/>
    <s v="TEJA DE BARRO, ZINC, ETERNIT (ASBESTO)"/>
    <s v="CEMENTO, GRAVILLA"/>
    <s v="SI"/>
    <s v="SI"/>
    <s v="SI"/>
    <s v="SI"/>
    <s v="SI"/>
    <s v="SI"/>
    <s v="SI"/>
    <s v="SI"/>
    <s v="NO"/>
    <s v="NO"/>
    <s v="NO"/>
    <s v="NO"/>
    <s v="NO"/>
    <s v="NO"/>
    <s v="NO"/>
    <s v="NO"/>
    <s v="NO"/>
    <s v="NO"/>
    <s v="NO TIENE  "/>
    <s v="NO TIENE CELULAR "/>
    <m/>
    <m/>
    <m/>
    <m/>
    <s v="NORMAL - BUENA"/>
    <s v="TIENE AGUA LAS 24 HORAS"/>
    <s v="NO SABE"/>
    <s v="NO"/>
    <s v="NO"/>
    <s v="PVC"/>
    <s v="NO"/>
    <s v="NO"/>
    <s v="NO"/>
    <s v="NO"/>
    <s v="NO"/>
    <s v="NO TIENE - NO APLICA"/>
    <s v="OASIS PEATONAL220589700000"/>
    <s v="OK"/>
    <s v="SI"/>
    <n v="1"/>
    <n v="2"/>
    <n v="3"/>
    <n v="4"/>
    <n v="5"/>
    <n v="6"/>
    <n v="7"/>
    <n v="8"/>
    <s v=""/>
    <s v=""/>
    <s v=""/>
    <n v="5"/>
    <n v="7131225.9143519998"/>
    <n v="6099266.2918499997"/>
    <s v=""/>
    <s v=""/>
    <n v="0"/>
    <s v=""/>
    <n v="0"/>
    <s v="NO"/>
    <n v="0"/>
    <x v="11"/>
    <x v="1"/>
  </r>
  <r>
    <d v="2017-08-26T00:00:00"/>
    <s v="ANTIOQUIA"/>
    <s v="Puerto Berrío"/>
    <n v="579"/>
    <n v="15362949"/>
    <n v="3127250845"/>
    <n v="474"/>
    <x v="0"/>
    <s v="PEATONAL"/>
    <m/>
    <m/>
    <m/>
    <m/>
    <m/>
    <m/>
    <m/>
    <m/>
    <n v="220587800000"/>
    <m/>
    <m/>
    <n v="3127250845"/>
    <s v="CAJAR"/>
    <m/>
    <s v="RUTH"/>
    <s v="MERY"/>
    <s v="Cédula"/>
    <n v="43649657"/>
    <s v="F"/>
    <n v="49"/>
    <s v="SI"/>
    <m/>
    <m/>
    <m/>
    <m/>
    <m/>
    <m/>
    <s v="NO"/>
    <m/>
    <s v="NO"/>
    <n v="2"/>
    <m/>
    <m/>
    <s v="EN ARRIENDO O SUBARRIENDO"/>
    <m/>
    <s v="OTRO"/>
    <m/>
    <m/>
    <m/>
    <m/>
    <m/>
    <s v="SI"/>
    <n v="11550"/>
    <s v="SI"/>
    <n v="0"/>
    <s v="SI"/>
    <n v="8324"/>
    <s v="INODORO CONECTADO A ALCANTARILLADO"/>
    <s v="MADERA BURDA, TABLA, TABLÓN"/>
    <s v="TEJA DE BARRO, ZINC, ETERNIT (ASBESTO)"/>
    <s v="CEMENTO, GRAVILLA"/>
    <s v="SI"/>
    <s v="NO"/>
    <s v="SI"/>
    <s v="SI"/>
    <s v="SI"/>
    <s v="NO"/>
    <s v="SI"/>
    <s v="SI"/>
    <s v="SI"/>
    <s v="SI"/>
    <s v="SI"/>
    <s v="SI"/>
    <s v="SI"/>
    <s v="SI"/>
    <s v="SI"/>
    <s v="SI"/>
    <s v="SI"/>
    <s v="SI"/>
    <s v="INODORO CON TANQUE"/>
    <m/>
    <m/>
    <m/>
    <m/>
    <m/>
    <s v="NORMAL - BUENA"/>
    <s v="TIENE AGUA LAS 24 HORAS"/>
    <s v="SI"/>
    <s v="NO"/>
    <s v="NO"/>
    <s v="PVC"/>
    <s v="SI"/>
    <s v="SI"/>
    <s v="SI"/>
    <s v="SI"/>
    <s v="SI"/>
    <s v="OBRA GRIS "/>
    <s v="OASIS PEATONAL220587800000"/>
    <s v="OK"/>
    <s v="SI"/>
    <s v=""/>
    <s v=""/>
    <s v=""/>
    <s v=""/>
    <s v=""/>
    <s v=" "/>
    <s v=""/>
    <s v=""/>
    <s v=""/>
    <s v=""/>
    <s v=""/>
    <n v="0"/>
    <n v="0"/>
    <n v="0"/>
    <s v=""/>
    <s v=""/>
    <s v=""/>
    <s v=""/>
    <n v="0"/>
    <s v="NO"/>
    <n v="0"/>
    <x v="0"/>
    <x v="0"/>
  </r>
  <r>
    <d v="2017-08-26T00:00:00"/>
    <s v="ANTIOQUIA"/>
    <s v="Puerto Berrío"/>
    <n v="579"/>
    <n v="71180459"/>
    <n v="3147713942"/>
    <n v="475"/>
    <x v="5"/>
    <s v="PEATONAL"/>
    <m/>
    <m/>
    <m/>
    <m/>
    <m/>
    <m/>
    <m/>
    <m/>
    <n v="55444"/>
    <m/>
    <m/>
    <n v="3155896540"/>
    <s v="BUITRAGO"/>
    <s v="MARIN"/>
    <s v="MARIA"/>
    <s v="ORLANDY"/>
    <s v="Cédula"/>
    <n v="31152576"/>
    <s v="F"/>
    <n v="60"/>
    <s v="SI"/>
    <m/>
    <m/>
    <m/>
    <m/>
    <m/>
    <m/>
    <s v="NO"/>
    <m/>
    <s v="NO"/>
    <n v="3"/>
    <n v="1"/>
    <m/>
    <s v="PROPIA, TOTALMENTE PAGADA"/>
    <m/>
    <s v="CERTIFICADO DE COMPRAVENTA"/>
    <m/>
    <m/>
    <m/>
    <m/>
    <m/>
    <s v="SI"/>
    <n v="14713"/>
    <s v="SI"/>
    <n v="10425"/>
    <s v="SI"/>
    <n v="8366"/>
    <s v="INODORO CONECTADO A ALCANTARILLADO"/>
    <s v="MADERA BURDA, TABLA, TABLÓN"/>
    <s v="TEJA DE BARRO, ZINC, ETERNIT (ASBESTO)"/>
    <s v="CEMENTO, GRAVILLA"/>
    <s v="SI"/>
    <s v="NO"/>
    <s v="SI"/>
    <s v="SI"/>
    <s v="SI"/>
    <s v="SI"/>
    <s v="SI"/>
    <s v="SI"/>
    <s v="SI"/>
    <s v="SI"/>
    <s v="SI"/>
    <s v="SI"/>
    <s v="SI"/>
    <s v="SI"/>
    <s v="SI"/>
    <s v="SI"/>
    <s v="SI"/>
    <s v="SI"/>
    <s v="INODORO CON TANQUE"/>
    <m/>
    <m/>
    <m/>
    <m/>
    <m/>
    <s v="NORMAL - BUENA"/>
    <s v="TIENE AGUA LAS 24 HORAS"/>
    <s v="SI"/>
    <s v="NO"/>
    <s v="NO"/>
    <s v="PVC"/>
    <s v="SI"/>
    <s v="SI"/>
    <s v="SI"/>
    <s v="SI"/>
    <s v="SI"/>
    <s v="OBRA BLANCA "/>
    <s v="TAHAMIPEATONAL55444"/>
    <s v="OK"/>
    <s v="SI"/>
    <s v=""/>
    <s v=""/>
    <s v=""/>
    <s v=""/>
    <s v=""/>
    <s v=" "/>
    <s v=""/>
    <s v=""/>
    <s v=""/>
    <s v=""/>
    <s v=""/>
    <n v="0"/>
    <n v="0"/>
    <n v="0"/>
    <s v=""/>
    <s v=""/>
    <s v=""/>
    <s v=""/>
    <n v="0"/>
    <s v="NO"/>
    <n v="0"/>
    <x v="0"/>
    <x v="0"/>
  </r>
  <r>
    <d v="2017-08-26T00:00:00"/>
    <s v="ANTIOQUIA"/>
    <s v="Puerto Berrío"/>
    <n v="579"/>
    <n v="15362949"/>
    <n v="3147962419"/>
    <n v="476"/>
    <x v="0"/>
    <s v="PEATONAL"/>
    <m/>
    <m/>
    <m/>
    <m/>
    <m/>
    <m/>
    <m/>
    <m/>
    <n v="3111900"/>
    <m/>
    <m/>
    <n v="3113451859"/>
    <s v="GOMEZ "/>
    <s v="ECHEVERRY"/>
    <s v="GLORIA"/>
    <s v="DE JESUS "/>
    <s v="Cédula"/>
    <n v="21932819"/>
    <s v="F"/>
    <n v="60"/>
    <s v="SI"/>
    <m/>
    <m/>
    <m/>
    <m/>
    <m/>
    <m/>
    <s v="SI"/>
    <n v="1684024"/>
    <s v="NO"/>
    <n v="5"/>
    <n v="2"/>
    <m/>
    <s v="PROPIA, TOTALMENTE PAGADA"/>
    <m/>
    <s v="OTRO"/>
    <m/>
    <m/>
    <m/>
    <m/>
    <m/>
    <s v="SI"/>
    <n v="6930"/>
    <s v="SI"/>
    <n v="8942"/>
    <s v="SI"/>
    <n v="16690"/>
    <s v="INODORO CONECTADO A ALCANTARILLADO"/>
    <s v="MADERA BURDA, TABLA, TABLÓN"/>
    <s v="TEJA DE BARRO, ZINC, ETERNIT (ASBESTO)"/>
    <s v="CEMENTO, GRAVILLA"/>
    <s v="SI"/>
    <s v="SI"/>
    <s v="SI"/>
    <s v="SI"/>
    <s v="SI"/>
    <s v="NO"/>
    <s v="SI"/>
    <s v="SI"/>
    <s v="SI"/>
    <s v="NO"/>
    <s v="NO"/>
    <s v="NO"/>
    <s v="NO"/>
    <s v="SI"/>
    <s v="NO"/>
    <s v="NO"/>
    <s v="NO"/>
    <s v="NO"/>
    <s v="INODORO CON TANQUE"/>
    <m/>
    <m/>
    <m/>
    <m/>
    <m/>
    <s v="NORMAL - BUENA"/>
    <s v="TIENE AGUA LAS 24 HORAS"/>
    <s v="SI"/>
    <s v="NO"/>
    <s v="NO"/>
    <s v="PVC"/>
    <s v="SI"/>
    <s v="NO"/>
    <s v="NO"/>
    <s v="NO"/>
    <s v="NO"/>
    <s v="NO TIENE - NO APLICA"/>
    <s v="OASIS PEATONAL3111900"/>
    <s v="OK"/>
    <s v="SI"/>
    <n v="1"/>
    <n v="2"/>
    <s v=""/>
    <n v="4"/>
    <n v="5"/>
    <n v="6"/>
    <n v="7"/>
    <n v="8"/>
    <s v=""/>
    <s v=""/>
    <s v=""/>
    <n v="4"/>
    <n v="6747831.8587800004"/>
    <n v="6099266.2918499997"/>
    <s v=""/>
    <s v=""/>
    <n v="0"/>
    <n v="20"/>
    <n v="487557.07988400001"/>
    <s v="SI"/>
    <n v="487557.07988400001"/>
    <x v="23"/>
    <x v="1"/>
  </r>
  <r>
    <d v="2017-08-26T00:00:00"/>
    <s v="ANTIOQUIA"/>
    <s v="Puerto Berrío"/>
    <n v="579"/>
    <n v="71180459"/>
    <n v="3147713942"/>
    <n v="477"/>
    <x v="0"/>
    <s v="PEATONAL"/>
    <m/>
    <m/>
    <m/>
    <m/>
    <m/>
    <m/>
    <m/>
    <m/>
    <n v="55523"/>
    <m/>
    <m/>
    <n v="3202459777"/>
    <s v="ROJAS "/>
    <s v="MANCO"/>
    <s v="ISABEL"/>
    <s v="MARIA"/>
    <s v="Cédula"/>
    <n v="21932905"/>
    <s v="F"/>
    <n v="57"/>
    <s v="SI"/>
    <m/>
    <m/>
    <m/>
    <m/>
    <m/>
    <m/>
    <s v="SI"/>
    <n v="752310"/>
    <s v="NO"/>
    <n v="2"/>
    <m/>
    <m/>
    <s v="PROPIA, LA ESTÁN PAGANDO"/>
    <m/>
    <s v="OTRO"/>
    <m/>
    <m/>
    <m/>
    <m/>
    <m/>
    <s v="SI"/>
    <n v="8055"/>
    <s v="SI"/>
    <n v="5789"/>
    <s v="SI"/>
    <n v="8408"/>
    <s v="INODORO CONECTADO A ALCANTARILLADO"/>
    <s v="MADERA BURDA, TABLA, TABLÓN"/>
    <s v="TEJA DE BARRO, ZINC, ETERNIT (ASBESTO)"/>
    <s v="CEMENTO, GRAVILLA"/>
    <s v="SI"/>
    <s v="NO"/>
    <s v="SI"/>
    <s v="SI"/>
    <s v="SI"/>
    <s v="NO"/>
    <s v="SI"/>
    <s v="SI"/>
    <s v="SI"/>
    <s v="SI"/>
    <s v="SI"/>
    <s v="SI"/>
    <s v="SI"/>
    <s v="SI"/>
    <s v="SI"/>
    <s v="SI"/>
    <s v="SI"/>
    <s v="SI"/>
    <s v="INODORO CON TANQUE"/>
    <m/>
    <m/>
    <m/>
    <m/>
    <m/>
    <s v="NORMAL - BUENA"/>
    <s v="TIENE AGUA LAS 24 HORAS"/>
    <s v="SI"/>
    <s v="NO"/>
    <s v="NO"/>
    <s v="PVC"/>
    <s v="SI"/>
    <s v="SI"/>
    <s v="SI"/>
    <s v="SI"/>
    <s v="SI"/>
    <s v="OBRA NEGRA "/>
    <s v="OASIS PEATONAL55523"/>
    <s v="OK"/>
    <s v="SI"/>
    <s v=""/>
    <s v=""/>
    <s v=""/>
    <s v=""/>
    <s v=""/>
    <s v=" "/>
    <s v=""/>
    <s v=""/>
    <s v=""/>
    <s v=""/>
    <s v=""/>
    <n v="0"/>
    <n v="0"/>
    <n v="0"/>
    <s v=""/>
    <s v=""/>
    <s v=""/>
    <s v=""/>
    <n v="0"/>
    <s v="NO"/>
    <n v="0"/>
    <x v="0"/>
    <x v="0"/>
  </r>
  <r>
    <d v="2017-08-26T00:00:00"/>
    <s v="ANTIOQUIA"/>
    <s v="Puerto Berrío"/>
    <n v="579"/>
    <n v="71180459"/>
    <n v="3147713942"/>
    <n v="478"/>
    <x v="0"/>
    <s v="PEATONAL"/>
    <m/>
    <m/>
    <m/>
    <m/>
    <m/>
    <m/>
    <m/>
    <m/>
    <n v="55526"/>
    <m/>
    <m/>
    <n v="3107356739"/>
    <s v="CANO "/>
    <m/>
    <s v="SANDRA"/>
    <s v="MILENA"/>
    <s v="Cédula"/>
    <n v="43654459"/>
    <s v="F"/>
    <n v="38"/>
    <s v="SI"/>
    <m/>
    <m/>
    <m/>
    <m/>
    <m/>
    <m/>
    <s v="SI"/>
    <n v="1683505"/>
    <s v="NO"/>
    <n v="5"/>
    <n v="2"/>
    <n v="1"/>
    <s v="PROPIA, LA ESTÁN PAGANDO"/>
    <m/>
    <s v="CERTIFICADO DE COMPRAVENTA"/>
    <m/>
    <m/>
    <m/>
    <m/>
    <m/>
    <s v="SI"/>
    <n v="29543"/>
    <s v="SI"/>
    <n v="20981"/>
    <s v="SI"/>
    <n v="8069"/>
    <s v="INODORO CONECTADO A ALCANTARILLADO"/>
    <s v="MADERA BURDA, TABLA, TABLÓN"/>
    <s v="TEJA DE BARRO, ZINC, ETERNIT (ASBESTO)"/>
    <s v="CEMENTO, GRAVILLA"/>
    <s v="SI"/>
    <s v="NO"/>
    <s v="SI"/>
    <s v="SI"/>
    <s v="SI"/>
    <s v="SI"/>
    <s v="SI"/>
    <s v="SI"/>
    <s v="SI"/>
    <s v="NO"/>
    <s v="SI"/>
    <s v="SI"/>
    <s v="SI"/>
    <s v="SI"/>
    <s v="NO"/>
    <s v="SI"/>
    <s v="SI"/>
    <s v="SI"/>
    <s v="INODORO CON TANQUE"/>
    <m/>
    <m/>
    <m/>
    <m/>
    <m/>
    <s v="NORMAL - BUENA"/>
    <s v="TIENE AGUA LAS 24 HORAS"/>
    <s v="SI"/>
    <s v="NO"/>
    <s v="NO"/>
    <s v="PVC"/>
    <s v="SI"/>
    <s v="NO"/>
    <s v="SI"/>
    <s v="SI"/>
    <s v="SI"/>
    <s v="OBRA NEGRA "/>
    <s v="OASIS PEATONAL55526"/>
    <s v="OK"/>
    <s v="SI"/>
    <s v=""/>
    <s v=""/>
    <s v=""/>
    <n v="4"/>
    <s v=""/>
    <n v="6"/>
    <s v=""/>
    <s v=""/>
    <s v=""/>
    <s v=""/>
    <s v=""/>
    <n v="1"/>
    <n v="929498.52362399991"/>
    <n v="929498.52362399991"/>
    <s v=""/>
    <s v=""/>
    <n v="0"/>
    <s v=""/>
    <n v="0"/>
    <s v="NO"/>
    <n v="0"/>
    <x v="3"/>
    <x v="1"/>
  </r>
  <r>
    <d v="2017-08-26T00:00:00"/>
    <s v="ANTIOQUIA"/>
    <s v="Puerto Berrío"/>
    <n v="579"/>
    <n v="15362949"/>
    <n v="3147962419"/>
    <n v="479"/>
    <x v="2"/>
    <s v="PEATONAL"/>
    <m/>
    <m/>
    <m/>
    <m/>
    <m/>
    <m/>
    <m/>
    <m/>
    <n v="220583130082"/>
    <m/>
    <m/>
    <n v="3128210540"/>
    <s v="FORONDA"/>
    <m/>
    <s v="LUZ "/>
    <s v="ALBA "/>
    <s v="Cédula"/>
    <n v="1039632435"/>
    <s v="F"/>
    <n v="29"/>
    <s v="SI"/>
    <m/>
    <m/>
    <m/>
    <m/>
    <m/>
    <m/>
    <s v="NO"/>
    <m/>
    <s v="SI"/>
    <n v="5"/>
    <n v="4"/>
    <m/>
    <s v="PROPIA, TOTALMENTE PAGADA"/>
    <m/>
    <s v="OTRO"/>
    <m/>
    <m/>
    <m/>
    <m/>
    <m/>
    <s v="SI"/>
    <m/>
    <s v="SI"/>
    <m/>
    <s v="SI"/>
    <m/>
    <s v="INODORO CONECTADO A ALCANTARILLADO"/>
    <s v="MADERA BURDA, TABLA, TABLÓN"/>
    <s v="TEJA DE BARRO, ZINC, ETERNIT (ASBESTO)"/>
    <s v="CEMENTO, GRAVILLA"/>
    <s v="NO"/>
    <s v="NO"/>
    <s v="SI"/>
    <s v="SI"/>
    <s v="SI"/>
    <s v="NO"/>
    <s v="SI"/>
    <s v="SI"/>
    <s v="SI"/>
    <s v="NO"/>
    <s v="SI"/>
    <s v="SI"/>
    <s v="SI"/>
    <s v="SI"/>
    <s v="NO"/>
    <s v="SI"/>
    <s v="SI"/>
    <s v="SI"/>
    <s v="INODORO CON TANQUE"/>
    <s v="NO MOSTRO EL RECIBO "/>
    <m/>
    <m/>
    <m/>
    <m/>
    <s v="NORMAL - BUENA"/>
    <s v="TIENE AGUA LAS 24 HORAS"/>
    <s v="SI"/>
    <s v="NO"/>
    <s v="NO"/>
    <s v="PVC"/>
    <s v="SI"/>
    <s v="NO"/>
    <s v="SI"/>
    <s v="SI"/>
    <s v="SI"/>
    <s v="OTROS"/>
    <s v="NUEVO MILENIOPEATONAL220583130082"/>
    <s v="OK"/>
    <s v="SI"/>
    <s v=""/>
    <s v=""/>
    <s v=""/>
    <n v="4"/>
    <s v=""/>
    <n v="6"/>
    <s v=""/>
    <s v=""/>
    <s v=""/>
    <s v=""/>
    <s v=""/>
    <n v="1"/>
    <n v="929498.52362399991"/>
    <n v="929498.52362399991"/>
    <s v=""/>
    <s v=""/>
    <n v="0"/>
    <n v="20"/>
    <n v="487557.07988400001"/>
    <s v="SI"/>
    <n v="487557.07988400001"/>
    <x v="79"/>
    <x v="1"/>
  </r>
  <r>
    <d v="2017-08-26T00:00:00"/>
    <s v="ANTIOQUIA"/>
    <s v="Puerto Berrío"/>
    <n v="579"/>
    <n v="71180459"/>
    <n v="3147713942"/>
    <n v="480"/>
    <x v="0"/>
    <s v="PEATONAL"/>
    <m/>
    <m/>
    <m/>
    <m/>
    <m/>
    <m/>
    <m/>
    <m/>
    <n v="5719"/>
    <m/>
    <m/>
    <s v="NO TIENE "/>
    <s v="AMAYA "/>
    <s v="MONTAÑO "/>
    <s v="BUENA "/>
    <s v="DEL CARMEN"/>
    <s v="Cédula"/>
    <n v="50968862"/>
    <s v="F"/>
    <n v="48"/>
    <s v="NO"/>
    <s v="DIAZ "/>
    <m/>
    <s v="ADELSO"/>
    <m/>
    <s v="Cédula"/>
    <n v="11171162"/>
    <s v="SI"/>
    <n v="3166261"/>
    <s v="NO"/>
    <n v="5"/>
    <n v="3"/>
    <m/>
    <s v="PROPIA, LA ESTÁN PAGANDO"/>
    <m/>
    <s v="CERTIFICADO DE COMPRAVENTA"/>
    <m/>
    <m/>
    <m/>
    <m/>
    <m/>
    <s v="SI"/>
    <n v="29986"/>
    <s v="SI"/>
    <n v="21357"/>
    <s v="SI"/>
    <n v="16732"/>
    <s v="INODORO CONECTADO A ALCANTARILLADO"/>
    <s v="BLOQUE, LADRILLO, PIEDRA"/>
    <s v="BLOQUE, PIEDRA, MADERA PULIDA"/>
    <s v="CEMENTO, GRAVILLA"/>
    <s v="NO"/>
    <s v="NO"/>
    <s v="SI"/>
    <s v="SI"/>
    <s v="SI"/>
    <s v="SI"/>
    <s v="SI"/>
    <s v="SI"/>
    <s v="SI"/>
    <s v="SI"/>
    <s v="SI"/>
    <s v="SI"/>
    <s v="SI"/>
    <s v="SI"/>
    <s v="SI"/>
    <s v="SI"/>
    <s v="SI"/>
    <s v="SI"/>
    <s v="INODORO CON TANQUE"/>
    <m/>
    <m/>
    <m/>
    <m/>
    <m/>
    <s v="NORMAL - BUENA"/>
    <s v="TIENE AGUA LAS 24 HORAS"/>
    <s v="SI"/>
    <s v="NO"/>
    <s v="NO"/>
    <s v="PVC"/>
    <s v="SI"/>
    <s v="SI"/>
    <s v="SI"/>
    <s v="SI"/>
    <s v="SI"/>
    <s v="OBRA NEGRA "/>
    <s v="OASIS PEATONAL5719"/>
    <s v="OK"/>
    <s v="SI"/>
    <s v=""/>
    <s v=""/>
    <s v=""/>
    <s v=""/>
    <s v=""/>
    <s v=" "/>
    <s v=""/>
    <s v=""/>
    <s v=""/>
    <s v=""/>
    <s v=""/>
    <n v="0"/>
    <n v="0"/>
    <n v="0"/>
    <s v=""/>
    <s v=""/>
    <s v=""/>
    <s v=""/>
    <n v="0"/>
    <s v="NO"/>
    <n v="0"/>
    <x v="0"/>
    <x v="0"/>
  </r>
  <r>
    <d v="2017-08-26T00:00:00"/>
    <s v="ANTIOQUIA"/>
    <s v="Puerto Berrío"/>
    <n v="579"/>
    <n v="71180459"/>
    <n v="3147713942"/>
    <n v="481"/>
    <x v="0"/>
    <s v="PEATONAL"/>
    <m/>
    <m/>
    <m/>
    <m/>
    <m/>
    <m/>
    <m/>
    <m/>
    <n v="5730"/>
    <m/>
    <m/>
    <s v="NO TIENE "/>
    <s v="LASCARRO"/>
    <s v="LEAL"/>
    <s v="AMANDA"/>
    <s v="DE JESUS "/>
    <s v="Cédula"/>
    <n v="21928"/>
    <s v="F"/>
    <n v="68"/>
    <s v="NO"/>
    <s v="RAMIREZ"/>
    <m/>
    <s v="HORACIO"/>
    <s v="DE JESUS "/>
    <s v="Cédula"/>
    <m/>
    <s v="NO"/>
    <m/>
    <s v="NO"/>
    <n v="3"/>
    <m/>
    <m/>
    <s v="PROPIA, LA ESTÁN PAGANDO"/>
    <m/>
    <s v="OTRO"/>
    <m/>
    <m/>
    <m/>
    <m/>
    <m/>
    <s v="SI"/>
    <n v="9072"/>
    <s v="SI"/>
    <n v="6142"/>
    <s v="SI"/>
    <n v="8109"/>
    <s v="INODORO CONECTADO A ALCANTARILLADO"/>
    <s v="BLOQUE, LADRILLO, PIEDRA"/>
    <s v="TEJA DE BARRO, ZINC, ETERNIT (ASBESTO)"/>
    <s v="CEMENTO, GRAVILLA"/>
    <s v="NO"/>
    <s v="NO"/>
    <s v="SI"/>
    <s v="SI"/>
    <s v="SI"/>
    <s v="SI"/>
    <s v="SI"/>
    <s v="SI"/>
    <s v="SI"/>
    <s v="SI"/>
    <s v="SI"/>
    <s v="SI"/>
    <s v="SI"/>
    <s v="SI"/>
    <s v="SI"/>
    <s v="SI"/>
    <s v="SI"/>
    <s v="SI"/>
    <s v="INODORO CON TANQUE"/>
    <m/>
    <m/>
    <m/>
    <m/>
    <m/>
    <s v="NORMAL - BUENA"/>
    <s v="TIENE AGUA LAS 24 HORAS"/>
    <s v="SI"/>
    <s v="NO"/>
    <s v="NO"/>
    <s v="PVC"/>
    <s v="SI"/>
    <s v="SI"/>
    <s v="SI"/>
    <s v="SI"/>
    <s v="SI"/>
    <s v="OBRA BLANCA "/>
    <s v="OASIS PEATONAL5730"/>
    <s v="OK"/>
    <s v="SI"/>
    <s v=""/>
    <s v=""/>
    <s v=""/>
    <s v=""/>
    <s v=""/>
    <s v=" "/>
    <s v=""/>
    <s v=""/>
    <s v=""/>
    <s v=""/>
    <s v=""/>
    <n v="0"/>
    <n v="0"/>
    <n v="0"/>
    <s v=""/>
    <s v=""/>
    <s v=""/>
    <s v=""/>
    <n v="0"/>
    <s v="NO"/>
    <n v="0"/>
    <x v="0"/>
    <x v="0"/>
  </r>
  <r>
    <d v="2017-08-26T00:00:00"/>
    <s v="ANTIOQUIA"/>
    <s v="Puerto Berrío"/>
    <n v="579"/>
    <n v="71804459"/>
    <n v="3147713942"/>
    <n v="482"/>
    <x v="0"/>
    <s v="PEATONAL"/>
    <m/>
    <m/>
    <m/>
    <m/>
    <m/>
    <m/>
    <m/>
    <m/>
    <n v="5731"/>
    <m/>
    <m/>
    <n v="31927143151"/>
    <s v="HENAO"/>
    <s v="BALLEJO"/>
    <s v="FELIPE"/>
    <s v="EDUARDO"/>
    <s v="Cédula"/>
    <n v="98583221"/>
    <s v="F"/>
    <n v="42"/>
    <s v="NO"/>
    <s v="URREGO "/>
    <s v="GRIZALES "/>
    <s v="EDIT"/>
    <s v="YAZMIN"/>
    <s v="Cédula"/>
    <n v="1039684072"/>
    <s v="NO"/>
    <m/>
    <s v="NO"/>
    <n v="4"/>
    <m/>
    <m/>
    <s v="PROPIA, LA ESTÁN PAGANDO"/>
    <m/>
    <s v="CERTIFICADO DE COMPRAVENTA"/>
    <m/>
    <m/>
    <m/>
    <m/>
    <m/>
    <s v="SI"/>
    <n v="13852"/>
    <s v="SI"/>
    <n v="9794"/>
    <s v="SI"/>
    <n v="8364"/>
    <s v="INODORO CONECTADO A ALCANTARILLADO"/>
    <s v="MADERA BURDA, TABLA, TABLÓN"/>
    <s v="TEJA DE BARRO, ZINC, ETERNIT (ASBESTO)"/>
    <s v="CEMENTO, GRAVILLA"/>
    <s v="NO"/>
    <s v="NO"/>
    <s v="SI"/>
    <s v="SI"/>
    <s v="SI"/>
    <s v="NO"/>
    <s v="SI"/>
    <s v="SI"/>
    <s v="SI"/>
    <s v="SI"/>
    <s v="NO"/>
    <s v="SI"/>
    <s v="SI"/>
    <s v="SI"/>
    <s v="SI"/>
    <s v="NO"/>
    <s v="SI"/>
    <s v="SI"/>
    <s v="INODORO CON TANQUE"/>
    <m/>
    <m/>
    <m/>
    <m/>
    <m/>
    <s v="NORMAL - BUENA"/>
    <s v="TIENE AGUA LAS 24 HORAS"/>
    <s v="SI"/>
    <s v="NO"/>
    <s v="NO"/>
    <s v="PVC"/>
    <s v="SI"/>
    <s v="SI"/>
    <s v="NO"/>
    <s v="SI"/>
    <s v="SI"/>
    <s v="OTROS"/>
    <s v="OASIS PEATONAL5731"/>
    <s v="OK"/>
    <s v="SI"/>
    <n v="1"/>
    <s v=""/>
    <s v=""/>
    <s v=""/>
    <s v=""/>
    <n v="6"/>
    <n v="7"/>
    <n v="8"/>
    <s v=""/>
    <s v=""/>
    <s v=""/>
    <n v="1"/>
    <n v="5372378.3493719995"/>
    <n v="5372378.3493719995"/>
    <s v=""/>
    <s v=""/>
    <n v="0"/>
    <n v="20"/>
    <n v="487557.07988400001"/>
    <s v="SI"/>
    <n v="487557.07988400001"/>
    <x v="21"/>
    <x v="1"/>
  </r>
  <r>
    <d v="2017-08-26T00:00:00"/>
    <s v="ANTIOQUIA"/>
    <s v="Puerto Berrío"/>
    <n v="579"/>
    <n v="71180459"/>
    <n v="3147713942"/>
    <n v="483"/>
    <x v="0"/>
    <s v="PEATONAL"/>
    <m/>
    <m/>
    <m/>
    <m/>
    <m/>
    <m/>
    <m/>
    <m/>
    <n v="549210009"/>
    <m/>
    <m/>
    <s v="NO TIENE "/>
    <s v="CARDONA"/>
    <s v="SALAZAR"/>
    <s v="MARIO"/>
    <s v="DE JESUS "/>
    <s v="Cédula"/>
    <n v="733236"/>
    <s v="M"/>
    <n v="80"/>
    <s v="NO"/>
    <s v="GIRALDO "/>
    <s v="TORRES"/>
    <s v="LIGIA"/>
    <s v="STHER"/>
    <s v="Cédula"/>
    <m/>
    <s v="NO"/>
    <m/>
    <s v="NO"/>
    <n v="2"/>
    <m/>
    <m/>
    <s v="EN USUFRUCTO"/>
    <m/>
    <s v="CERTIFICADO DE COMPRAVENTA"/>
    <m/>
    <m/>
    <m/>
    <m/>
    <m/>
    <s v="SI"/>
    <n v="10857"/>
    <s v="SI"/>
    <n v="7491"/>
    <s v="SI"/>
    <n v="8366"/>
    <s v="INODORO CONECTADO A ALCANTARILLADO"/>
    <s v="MADERA BURDA, TABLA, TABLÓN"/>
    <s v="TEJA DE BARRO, ZINC, ETERNIT (ASBESTO)"/>
    <s v="CEMENTO, GRAVILLA"/>
    <s v="NO"/>
    <s v="NO"/>
    <s v="SI"/>
    <s v="SI"/>
    <s v="SI"/>
    <s v="SI"/>
    <s v="SI"/>
    <s v="SI"/>
    <s v="SI"/>
    <s v="SI"/>
    <s v="SI"/>
    <s v="SI"/>
    <s v="SI"/>
    <s v="SI"/>
    <s v="SI"/>
    <s v="SI"/>
    <s v="SI"/>
    <s v="SI"/>
    <s v="INODORO CON TANQUE"/>
    <m/>
    <m/>
    <m/>
    <m/>
    <m/>
    <s v="NORMAL - BUENA"/>
    <s v="TIENE AGUA LAS 24 HORAS"/>
    <s v="SI"/>
    <s v="SI"/>
    <s v="SI"/>
    <s v="PVC"/>
    <s v="SI"/>
    <s v="SI"/>
    <s v="SI"/>
    <s v="SI"/>
    <s v="SI"/>
    <s v="OBRA NEGRA "/>
    <s v="OASIS PEATONAL549210009"/>
    <s v="OK"/>
    <s v="SI"/>
    <s v=""/>
    <s v=""/>
    <s v=""/>
    <s v=""/>
    <s v=""/>
    <s v=" "/>
    <s v=""/>
    <s v=""/>
    <s v=""/>
    <s v=""/>
    <s v=""/>
    <n v="0"/>
    <n v="0"/>
    <n v="0"/>
    <s v=""/>
    <s v=""/>
    <s v=""/>
    <s v=""/>
    <n v="0"/>
    <s v="NO"/>
    <n v="0"/>
    <x v="0"/>
    <x v="0"/>
  </r>
  <r>
    <d v="2017-08-26T00:00:00"/>
    <s v="ANTIOQUIA"/>
    <s v="Puerto Berrío"/>
    <n v="579"/>
    <n v="71180459"/>
    <n v="3147713942"/>
    <n v="484"/>
    <x v="0"/>
    <s v="PEATONAL"/>
    <m/>
    <m/>
    <m/>
    <m/>
    <m/>
    <m/>
    <m/>
    <m/>
    <n v="5732"/>
    <m/>
    <m/>
    <n v="3122452110"/>
    <s v="DAVA "/>
    <s v="GONZALEZ "/>
    <s v="FRANCISCO "/>
    <s v="LUIS "/>
    <s v="Cédula"/>
    <n v="71186875"/>
    <s v="M"/>
    <n v="40"/>
    <s v="NO"/>
    <s v="RESTREPO "/>
    <s v="LOPEZ"/>
    <s v="DORIAN "/>
    <s v="ELENA"/>
    <s v="Cédula"/>
    <n v="43652165"/>
    <s v="NO"/>
    <m/>
    <s v="NO"/>
    <n v="6"/>
    <n v="2"/>
    <n v="1"/>
    <s v="PROPIA, LA ESTÁN PAGANDO"/>
    <m/>
    <s v="OTRO"/>
    <m/>
    <m/>
    <m/>
    <m/>
    <m/>
    <s v="SI"/>
    <n v="13852"/>
    <s v="SI"/>
    <n v="9794"/>
    <s v="SI"/>
    <n v="8364"/>
    <s v="INODORO CONECTADO A ALCANTARILLADO"/>
    <s v="TAPIA PISADA, ADOBE"/>
    <s v="TEJA DE BARRO, ZINC, ETERNIT (ASBESTO)"/>
    <s v="CEMENTO, GRAVILLA"/>
    <s v="NO"/>
    <s v="NO"/>
    <s v="SI"/>
    <s v="SI"/>
    <s v="SI"/>
    <s v="NO"/>
    <s v="SI"/>
    <s v="SI"/>
    <s v="SI"/>
    <s v="NO"/>
    <s v="NO"/>
    <s v="SI"/>
    <s v="SI"/>
    <s v="SI"/>
    <s v="NO"/>
    <s v="NO"/>
    <s v="SI"/>
    <s v="SI"/>
    <s v="INODORO CON TANQUE"/>
    <m/>
    <m/>
    <m/>
    <m/>
    <m/>
    <s v="NORMAL - BUENA"/>
    <s v="TIENE AGUA LAS 24 HORAS"/>
    <s v="SI"/>
    <s v="NO"/>
    <s v="NO"/>
    <s v="PVC"/>
    <s v="SI"/>
    <s v="NO"/>
    <s v="NO"/>
    <s v="SI"/>
    <s v="SI"/>
    <s v="OBRA NEGRA "/>
    <s v="OASIS PEATONAL5732"/>
    <s v="OK"/>
    <s v="SI"/>
    <n v="1"/>
    <s v=""/>
    <s v=""/>
    <n v="4"/>
    <s v=""/>
    <n v="6"/>
    <n v="7"/>
    <n v="8"/>
    <s v=""/>
    <s v=""/>
    <s v=""/>
    <n v="2"/>
    <n v="6005632.4272799995"/>
    <n v="6005632.4272799995"/>
    <s v=""/>
    <s v=""/>
    <n v="0"/>
    <n v="20"/>
    <n v="487557.07988400001"/>
    <s v="SI"/>
    <n v="487557.07988400001"/>
    <x v="17"/>
    <x v="1"/>
  </r>
  <r>
    <d v="2017-08-26T00:00:00"/>
    <s v="ANTIOQUIA"/>
    <s v="Puerto Berrío"/>
    <n v="579"/>
    <n v="15362949"/>
    <n v="3147962419"/>
    <n v="485"/>
    <x v="0"/>
    <s v="PEATONAL"/>
    <m/>
    <m/>
    <m/>
    <m/>
    <m/>
    <m/>
    <m/>
    <m/>
    <n v="5831130064"/>
    <m/>
    <m/>
    <n v="3218324727"/>
    <s v="PELAEZ"/>
    <s v="RODRIGUEZ "/>
    <s v="URIELA "/>
    <m/>
    <s v="Cédula"/>
    <n v="43649861"/>
    <s v="F"/>
    <n v="49"/>
    <s v="SI"/>
    <m/>
    <m/>
    <m/>
    <m/>
    <m/>
    <m/>
    <s v="NO"/>
    <m/>
    <s v="NO"/>
    <n v="2"/>
    <m/>
    <m/>
    <s v="PROPIA, TOTALMENTE PAGADA"/>
    <m/>
    <s v="CERTIFICADO DE COMPRAVENTA"/>
    <m/>
    <m/>
    <m/>
    <m/>
    <m/>
    <s v="SI"/>
    <m/>
    <s v="SI"/>
    <m/>
    <s v="SI"/>
    <m/>
    <s v="INODORO CONECTADO A ALCANTARILLADO"/>
    <s v="MADERA BURDA, TABLA, TABLÓN"/>
    <s v="TEJA DE BARRO, ZINC, ETERNIT (ASBESTO)"/>
    <s v="CEMENTO, GRAVILLA"/>
    <s v="SI"/>
    <s v="SI"/>
    <s v="SI"/>
    <s v="SI"/>
    <s v="SI"/>
    <s v="SI"/>
    <s v="SI"/>
    <s v="SI"/>
    <s v="SI"/>
    <s v="SI"/>
    <s v="NO"/>
    <s v="SI"/>
    <s v="SI"/>
    <s v="SI"/>
    <s v="SI"/>
    <s v="NO"/>
    <s v="SI"/>
    <s v="SI"/>
    <s v="INODORO CON TANQUE"/>
    <s v="NO MOSTRO EL RECIBO "/>
    <m/>
    <m/>
    <m/>
    <m/>
    <s v="NORMAL - BUENA"/>
    <s v="TIENE AGUA LAS 24 HORAS"/>
    <s v="SI"/>
    <s v="NO"/>
    <s v="NO"/>
    <s v="PVC"/>
    <s v="SI"/>
    <s v="SI"/>
    <s v="NO"/>
    <s v="SI"/>
    <s v="SI"/>
    <s v="OBRA GRIS "/>
    <s v="OASIS PEATONAL5831130064"/>
    <s v="OK"/>
    <s v="SI"/>
    <n v="1"/>
    <s v=""/>
    <s v=""/>
    <s v=""/>
    <s v=""/>
    <n v="6"/>
    <n v="7"/>
    <n v="8"/>
    <s v=""/>
    <s v=""/>
    <s v=""/>
    <n v="1"/>
    <n v="5372378.3493719995"/>
    <n v="5372378.3493719995"/>
    <s v=""/>
    <s v=""/>
    <n v="0"/>
    <s v=""/>
    <n v="0"/>
    <s v="NO"/>
    <n v="0"/>
    <x v="59"/>
    <x v="1"/>
  </r>
  <r>
    <d v="2017-08-26T00:00:00"/>
    <s v="ANTIOQUIA"/>
    <s v="Puerto Berrío"/>
    <n v="579"/>
    <n v="15362949"/>
    <n v="3147962419"/>
    <n v="486"/>
    <x v="0"/>
    <s v="PEATONAL"/>
    <m/>
    <m/>
    <m/>
    <m/>
    <m/>
    <m/>
    <m/>
    <m/>
    <n v="55244"/>
    <m/>
    <m/>
    <n v="3148803335"/>
    <s v="RIOS "/>
    <s v="VANEGAS "/>
    <s v="TERESA"/>
    <s v="DE JESUS "/>
    <s v="Cédula"/>
    <n v="21929099"/>
    <s v="F"/>
    <n v="67"/>
    <s v="SI"/>
    <m/>
    <m/>
    <m/>
    <m/>
    <m/>
    <m/>
    <s v="NO"/>
    <m/>
    <s v="NO"/>
    <n v="2"/>
    <m/>
    <m/>
    <s v="PROPIA, TOTALMENTE PAGADA"/>
    <m/>
    <s v="DECLARACIÓN EXTRAJUICIO"/>
    <m/>
    <m/>
    <m/>
    <m/>
    <m/>
    <s v="SI"/>
    <n v="9308"/>
    <s v="SI"/>
    <n v="0"/>
    <s v="SI"/>
    <n v="8324"/>
    <s v="INODORO CONECTADO A ALCANTARILLADO"/>
    <s v="MADERA BURDA, TABLA, TABLÓN"/>
    <s v="TEJA DE BARRO, ZINC, ETERNIT (ASBESTO)"/>
    <s v="CEMENTO, GRAVILLA"/>
    <s v="SI"/>
    <s v="SI"/>
    <s v="SI"/>
    <s v="SI"/>
    <s v="SI"/>
    <s v="SI"/>
    <s v="SI"/>
    <s v="SI"/>
    <s v="SI"/>
    <s v="SI"/>
    <s v="NO"/>
    <s v="SI"/>
    <s v="SI"/>
    <s v="SI"/>
    <s v="SI"/>
    <s v="NO"/>
    <s v="SI"/>
    <s v="SI"/>
    <s v="INODORO CON TANQUE"/>
    <s v="NO PAGA ALCANTARILALDO "/>
    <m/>
    <m/>
    <m/>
    <m/>
    <s v="NORMAL - BUENA"/>
    <s v="TIENE AGUA LAS 24 HORAS"/>
    <s v="SI"/>
    <s v="NO"/>
    <s v="NO"/>
    <s v="PVC"/>
    <s v="SI"/>
    <s v="SI"/>
    <s v="NO"/>
    <s v="SI"/>
    <s v="SI"/>
    <s v="OBRA GRIS "/>
    <s v="OASIS PEATONAL55244"/>
    <s v="OK"/>
    <s v="SI"/>
    <n v="1"/>
    <s v=""/>
    <s v=""/>
    <s v=""/>
    <s v=""/>
    <n v="6"/>
    <n v="7"/>
    <n v="8"/>
    <s v=""/>
    <s v=""/>
    <s v=""/>
    <n v="1"/>
    <n v="5372378.3493719995"/>
    <n v="5372378.3493719995"/>
    <s v=""/>
    <s v=""/>
    <n v="0"/>
    <s v=""/>
    <n v="0"/>
    <s v="NO"/>
    <n v="0"/>
    <x v="59"/>
    <x v="1"/>
  </r>
  <r>
    <d v="2017-08-26T00:00:00"/>
    <s v="ANTIOQUIA"/>
    <s v="Puerto Berrío"/>
    <n v="579"/>
    <n v="71180459"/>
    <n v="3147713942"/>
    <n v="487"/>
    <x v="2"/>
    <s v="PEATONAL"/>
    <m/>
    <m/>
    <m/>
    <m/>
    <m/>
    <m/>
    <m/>
    <m/>
    <n v="583160022"/>
    <m/>
    <m/>
    <n v="3136281572"/>
    <s v="SERNA"/>
    <s v="CUENCAS "/>
    <s v="MARIA"/>
    <s v="ZENAIDA"/>
    <s v="Cédula"/>
    <n v="436563229"/>
    <s v="F"/>
    <n v="35"/>
    <s v="NO"/>
    <s v="MOSQUERA"/>
    <s v="ZAPATA"/>
    <s v="JHOANY"/>
    <m/>
    <s v="Cédula"/>
    <n v="79911897"/>
    <s v="SI"/>
    <n v="941238"/>
    <s v="NO"/>
    <n v="6"/>
    <n v="4"/>
    <n v="1"/>
    <s v="PROPIA, TOTALMENTE PAGADA"/>
    <m/>
    <s v="CERTIFICADO DE COMPRAVENTA"/>
    <m/>
    <m/>
    <m/>
    <m/>
    <m/>
    <s v="SI"/>
    <n v="14612"/>
    <s v="SI"/>
    <n v="10385"/>
    <s v="SI"/>
    <n v="8366"/>
    <s v="INODORO CONECTADO A ALCANTARILLADO"/>
    <s v="BLOQUE, LADRILLO, PIEDRA"/>
    <s v="TEJA DE BARRO, ZINC, ETERNIT (ASBESTO)"/>
    <s v="CEMENTO, GRAVILLA"/>
    <s v="NO"/>
    <s v="NO"/>
    <s v="SI"/>
    <s v="SI"/>
    <s v="SI"/>
    <s v="SI"/>
    <s v="SI"/>
    <s v="SI"/>
    <s v="SI"/>
    <s v="SI"/>
    <s v="SI"/>
    <s v="SI"/>
    <s v="SI"/>
    <s v="SI"/>
    <s v="SI"/>
    <s v="SI"/>
    <s v="SI"/>
    <s v="SI"/>
    <s v="INODORO CON TANQUE"/>
    <m/>
    <m/>
    <m/>
    <m/>
    <m/>
    <s v="NORMAL - BUENA"/>
    <s v="TIENE AGUA LAS 24 HORAS"/>
    <s v="SI"/>
    <s v="NO"/>
    <s v="NO"/>
    <s v="PVC"/>
    <s v="SI"/>
    <s v="SI"/>
    <s v="SI"/>
    <s v="SI"/>
    <s v="SI"/>
    <s v="OBRA BLANCA "/>
    <s v="NUEVO MILENIOPEATONAL583160022"/>
    <s v="OK"/>
    <s v="SI"/>
    <s v=""/>
    <s v=""/>
    <s v=""/>
    <s v=""/>
    <s v=""/>
    <s v=" "/>
    <s v=""/>
    <s v=""/>
    <s v=""/>
    <s v=""/>
    <s v=""/>
    <n v="0"/>
    <n v="0"/>
    <n v="0"/>
    <s v=""/>
    <s v=""/>
    <s v=""/>
    <s v=""/>
    <n v="0"/>
    <s v="NO"/>
    <n v="0"/>
    <x v="0"/>
    <x v="0"/>
  </r>
  <r>
    <d v="2017-08-26T00:00:00"/>
    <s v="ANTIOQUIA"/>
    <s v="Puerto Berrío"/>
    <n v="579"/>
    <n v="1007433596"/>
    <n v="3005989869"/>
    <n v="488"/>
    <x v="0"/>
    <s v="PEATONAL"/>
    <m/>
    <m/>
    <m/>
    <m/>
    <m/>
    <m/>
    <m/>
    <m/>
    <n v="2205880900008"/>
    <m/>
    <m/>
    <n v="3136937459"/>
    <s v="RUA"/>
    <s v="CHALARCA"/>
    <s v="LEIDY"/>
    <s v="VIVIANA"/>
    <s v="Cédula"/>
    <m/>
    <s v="F"/>
    <n v="25"/>
    <s v="NO"/>
    <s v="GOMEZ "/>
    <s v="BAHOS"/>
    <s v="JHONATAN"/>
    <s v="STIBEN"/>
    <s v="Cédula"/>
    <n v="1039617151"/>
    <s v="SI"/>
    <n v="1683824"/>
    <s v="NO"/>
    <n v="5"/>
    <n v="3"/>
    <n v="1"/>
    <s v="PROPIA, TOTALMENTE PAGADA"/>
    <m/>
    <s v="CERTIFICADO DE COMPRAVENTA"/>
    <m/>
    <m/>
    <m/>
    <m/>
    <m/>
    <s v="SI"/>
    <n v="7094"/>
    <s v="SI"/>
    <n v="4592"/>
    <s v="SI"/>
    <n v="8366"/>
    <s v="INODORO CONECTADO A ALCANTARILLADO"/>
    <s v="MADERA BURDA, TABLA, TABLÓN"/>
    <s v="TEJA DE BARRO, ZINC, ETERNIT (ASBESTO)"/>
    <s v="CEMENTO, GRAVILLA"/>
    <s v="SI"/>
    <s v="SI"/>
    <s v="SI"/>
    <s v="SI"/>
    <s v="SI"/>
    <s v="NO"/>
    <s v="SI"/>
    <s v="SI"/>
    <s v="NO"/>
    <s v="NO"/>
    <s v="NO"/>
    <s v="SI"/>
    <s v="SI"/>
    <s v="NO"/>
    <s v="NO"/>
    <s v="NO"/>
    <s v="SI"/>
    <s v="SI"/>
    <s v="NO TIENE  "/>
    <s v="NO PRESENTO LA CEDULA "/>
    <m/>
    <m/>
    <m/>
    <m/>
    <s v="NORMAL - BUENA"/>
    <s v="TIENE AGUA LAS 24 HORAS"/>
    <s v="SI"/>
    <s v="NO"/>
    <s v="NO"/>
    <s v="PVC"/>
    <s v="NO"/>
    <s v="NO"/>
    <s v="NO"/>
    <s v="SI"/>
    <s v="SI"/>
    <s v="OBRA GRIS "/>
    <s v="OASIS PEATONAL2205880900008"/>
    <s v="OK"/>
    <s v="SI"/>
    <n v="1"/>
    <s v=""/>
    <n v="3"/>
    <n v="4"/>
    <s v=""/>
    <n v="6"/>
    <n v="7"/>
    <n v="8"/>
    <s v=""/>
    <s v=""/>
    <s v=""/>
    <n v="3"/>
    <n v="6389026.4828519998"/>
    <n v="6099266.2918499997"/>
    <s v=""/>
    <s v=""/>
    <n v="0"/>
    <n v="20"/>
    <n v="487557.07988400001"/>
    <s v="SI"/>
    <n v="487557.07988400001"/>
    <x v="23"/>
    <x v="1"/>
  </r>
  <r>
    <d v="2017-08-26T00:00:00"/>
    <s v="ANTIOQUIA"/>
    <s v="Puerto Berrío"/>
    <n v="579"/>
    <n v="15362949"/>
    <n v="3147962419"/>
    <n v="489"/>
    <x v="0"/>
    <s v="PEATONAL"/>
    <m/>
    <m/>
    <m/>
    <m/>
    <m/>
    <m/>
    <m/>
    <m/>
    <n v="220583110000"/>
    <m/>
    <m/>
    <s v="NO TIENE "/>
    <s v="GUTIERREZ"/>
    <s v="RAMIREZ"/>
    <s v="DUNIA"/>
    <s v="MILDRETH"/>
    <s v="Cédula"/>
    <n v="43654581"/>
    <s v="F"/>
    <n v="38"/>
    <s v="NO"/>
    <s v="RODRIGUEZ"/>
    <s v="GRACIANO"/>
    <s v="WILLIAM "/>
    <s v="ANDRES"/>
    <s v="Cédula"/>
    <n v="71193087"/>
    <s v="NO"/>
    <m/>
    <s v="NO"/>
    <n v="4"/>
    <n v="2"/>
    <m/>
    <s v="PROPIA, TOTALMENTE PAGADA"/>
    <m/>
    <s v="OTRO"/>
    <m/>
    <m/>
    <m/>
    <m/>
    <m/>
    <s v="SI"/>
    <n v="10842"/>
    <s v="SI"/>
    <n v="7480"/>
    <s v="SI"/>
    <n v="8366"/>
    <s v="INODORO CONECTADO A ALCANTARILLADO"/>
    <s v="BLOQUE, LADRILLO, PIEDRA"/>
    <s v="TEJA DE BARRO, ZINC, ETERNIT (ASBESTO)"/>
    <s v="CEMENTO, GRAVILLA"/>
    <s v="SI"/>
    <s v="NO"/>
    <s v="SI"/>
    <s v="SI"/>
    <s v="SI"/>
    <s v="SI"/>
    <s v="SI"/>
    <s v="SI"/>
    <s v="SI"/>
    <s v="SI"/>
    <s v="SI"/>
    <s v="SI"/>
    <s v="SI"/>
    <s v="SI"/>
    <s v="SI"/>
    <s v="SI"/>
    <s v="SI"/>
    <s v="SI"/>
    <s v="INODORO CON TANQUE"/>
    <s v="NO TIENE CELULAR Y LA CASA ESTA EN BUEN ESTADO"/>
    <m/>
    <m/>
    <m/>
    <m/>
    <s v="NORMAL - BUENA"/>
    <s v="TIENE AGUA LAS 24 HORAS"/>
    <s v="SI"/>
    <s v="NO"/>
    <s v="NO"/>
    <s v="PVC"/>
    <s v="SI"/>
    <s v="SI"/>
    <s v="SI"/>
    <s v="SI"/>
    <s v="SI"/>
    <s v="OBRA GRIS "/>
    <s v="OASIS PEATONAL220583110000"/>
    <s v="OK"/>
    <s v="SI"/>
    <s v=""/>
    <s v=""/>
    <s v=""/>
    <s v=""/>
    <s v=""/>
    <s v=" "/>
    <s v=""/>
    <s v=""/>
    <s v=""/>
    <s v=""/>
    <s v=""/>
    <n v="0"/>
    <n v="0"/>
    <n v="0"/>
    <s v=""/>
    <s v=""/>
    <s v=""/>
    <s v=""/>
    <n v="0"/>
    <s v="NO"/>
    <n v="0"/>
    <x v="0"/>
    <x v="0"/>
  </r>
  <r>
    <d v="2017-08-27T00:00:00"/>
    <s v="ANTIOQUIA"/>
    <s v="Puerto Berrío"/>
    <n v="579"/>
    <n v="10399704703"/>
    <n v="3218398050"/>
    <n v="490"/>
    <x v="3"/>
    <s v="PEATONAL"/>
    <m/>
    <m/>
    <m/>
    <m/>
    <m/>
    <m/>
    <m/>
    <m/>
    <n v="220129650000"/>
    <m/>
    <m/>
    <s v="NO TIENE "/>
    <s v="HENAO"/>
    <s v="MUÑOZ"/>
    <s v="MARIA"/>
    <s v="RABIOLA"/>
    <s v="Cédula"/>
    <n v="21927750"/>
    <s v="F"/>
    <n v="76"/>
    <s v="NO"/>
    <s v="MONSALVE"/>
    <m/>
    <s v="JOSE"/>
    <s v="LUIS"/>
    <s v="Cédula"/>
    <n v="3549765"/>
    <s v="NO"/>
    <m/>
    <s v="NO"/>
    <n v="2"/>
    <m/>
    <m/>
    <s v="PROPIA, TOTALMENTE PAGADA"/>
    <m/>
    <s v="ESCRITURA PÚBLICA"/>
    <m/>
    <m/>
    <m/>
    <m/>
    <m/>
    <s v="SI"/>
    <n v="10055"/>
    <s v="SI"/>
    <n v="0"/>
    <s v="SI"/>
    <n v="8324"/>
    <s v="INODORO CONECTADO A ALCANTARILLADO"/>
    <s v="BLOQUE, LADRILLO, PIEDRA"/>
    <s v="TEJA DE BARRO, ZINC, ETERNIT (ASBESTO)"/>
    <s v="CEMENTO, GRAVILLA"/>
    <s v="SI"/>
    <s v="NO"/>
    <s v="SI"/>
    <s v="SI"/>
    <s v="SI"/>
    <s v="SI"/>
    <s v="SI"/>
    <s v="SI"/>
    <s v="SI"/>
    <s v="NO"/>
    <s v="NO"/>
    <s v="SI"/>
    <s v="SI"/>
    <s v="SI"/>
    <s v="NO"/>
    <s v="NO"/>
    <s v="SI"/>
    <s v="SI"/>
    <s v="INODORO CON TANQUE"/>
    <s v="NO TIENE CELULAR "/>
    <m/>
    <m/>
    <m/>
    <m/>
    <s v="NORMAL - BUENA"/>
    <s v="TIENE AGUA LAS 24 HORAS"/>
    <s v="SI"/>
    <s v="NO"/>
    <s v="NO"/>
    <s v="PVC"/>
    <s v="SI"/>
    <s v="NO"/>
    <s v="NO"/>
    <s v="SI"/>
    <s v="SI"/>
    <s v="OBRA GRIS "/>
    <s v="NUEVO HORIZONTE PEATONAL220129650000"/>
    <s v="OK"/>
    <s v="SI"/>
    <n v="1"/>
    <s v=""/>
    <s v=""/>
    <n v="4"/>
    <s v=""/>
    <n v="6"/>
    <n v="7"/>
    <n v="8"/>
    <s v=""/>
    <s v=""/>
    <s v=""/>
    <n v="2"/>
    <n v="6005632.4272799995"/>
    <n v="6005632.4272799995"/>
    <s v=""/>
    <s v=""/>
    <n v="0"/>
    <s v=""/>
    <n v="0"/>
    <s v="NO"/>
    <n v="0"/>
    <x v="60"/>
    <x v="1"/>
  </r>
  <r>
    <d v="2017-08-27T00:00:00"/>
    <s v="ANTIOQUIA"/>
    <s v="Puerto Berrío"/>
    <n v="579"/>
    <n v="15362949"/>
    <n v="3147962419"/>
    <n v="491"/>
    <x v="5"/>
    <s v="PEATONAL"/>
    <m/>
    <m/>
    <m/>
    <m/>
    <m/>
    <m/>
    <m/>
    <m/>
    <n v="220558000000"/>
    <m/>
    <m/>
    <n v="3105152115"/>
    <s v="SOSSA"/>
    <m/>
    <s v="LIGIA"/>
    <s v="INES"/>
    <s v="Cédula"/>
    <n v="21927060"/>
    <s v="F"/>
    <n v="75"/>
    <s v="NO"/>
    <s v="DURAN"/>
    <s v="VELEZ"/>
    <s v="ADOLFO"/>
    <s v="DE JESUS "/>
    <s v="Cédula"/>
    <n v="1536281"/>
    <s v="NO"/>
    <m/>
    <s v="NO"/>
    <n v="2"/>
    <m/>
    <m/>
    <s v="PROPIA, TOTALMENTE PAGADA"/>
    <m/>
    <s v="ESCRITURA PÚBLICA"/>
    <m/>
    <m/>
    <m/>
    <m/>
    <m/>
    <s v="SI"/>
    <n v="7574"/>
    <s v="SI"/>
    <n v="4993"/>
    <s v="SI"/>
    <n v="8069"/>
    <s v="INODORO CONECTADO A ALCANTARILLADO"/>
    <s v="BLOQUE, LADRILLO, PIEDRA"/>
    <s v="TEJA DE BARRO, ZINC, ETERNIT (ASBESTO)"/>
    <s v="BALDOSA, VINILO, TABLETA O LADRILLO"/>
    <s v="SI"/>
    <s v="SI"/>
    <s v="SI"/>
    <s v="SI"/>
    <s v="SI"/>
    <s v="SI"/>
    <s v="SI"/>
    <s v="SI"/>
    <s v="SI"/>
    <s v="SI"/>
    <s v="SI"/>
    <s v="SI"/>
    <s v="SI"/>
    <s v="SI"/>
    <s v="SI"/>
    <s v="SI"/>
    <s v="SI"/>
    <s v="SI"/>
    <s v="INODORO CON TANQUE"/>
    <s v="BUEN ESTADO"/>
    <m/>
    <m/>
    <m/>
    <m/>
    <s v="NORMAL - BUENA"/>
    <s v="TIENE AGUA LAS 24 HORAS"/>
    <s v="SI"/>
    <s v="NO"/>
    <s v="NO"/>
    <s v="PVC"/>
    <s v="SI"/>
    <s v="SI"/>
    <s v="SI"/>
    <s v="SI"/>
    <s v="SI"/>
    <s v="OBRA BLANCA"/>
    <s v="TAHAMIPEATONAL220558000000"/>
    <s v="OK"/>
    <s v="SI"/>
    <s v=""/>
    <s v=""/>
    <s v=""/>
    <s v=""/>
    <s v=""/>
    <s v=" "/>
    <s v=""/>
    <s v=""/>
    <s v=""/>
    <s v=""/>
    <s v=""/>
    <n v="0"/>
    <n v="0"/>
    <n v="0"/>
    <s v=""/>
    <s v=""/>
    <s v=""/>
    <s v=""/>
    <n v="0"/>
    <s v="NO"/>
    <n v="0"/>
    <x v="0"/>
    <x v="0"/>
  </r>
  <r>
    <d v="2017-08-27T00:00:00"/>
    <s v="ANTIOQUIA"/>
    <s v="Puerto Berrío"/>
    <n v="579"/>
    <n v="71180459"/>
    <n v="3147713942"/>
    <n v="492"/>
    <x v="0"/>
    <s v="PEATONAL"/>
    <m/>
    <m/>
    <m/>
    <m/>
    <m/>
    <m/>
    <m/>
    <m/>
    <n v="5747"/>
    <m/>
    <m/>
    <n v="3002951901"/>
    <s v="NAVARRO"/>
    <s v="LASCARRO"/>
    <s v="FLOR"/>
    <s v="MARIA"/>
    <s v="Cédula"/>
    <n v="1039687363"/>
    <s v="F"/>
    <n v="28"/>
    <s v="NO"/>
    <s v="BARRIENTOS "/>
    <s v="PEREZ"/>
    <s v="JORGE"/>
    <s v="LUIS "/>
    <s v="Cédula"/>
    <n v="10399686025"/>
    <s v="NO"/>
    <m/>
    <s v="NO"/>
    <n v="4"/>
    <n v="2"/>
    <n v="1"/>
    <s v="PROPIA, TOTALMENTE PAGADA"/>
    <m/>
    <s v="CERTIFICADO DE COMPRAVENTA"/>
    <m/>
    <m/>
    <m/>
    <m/>
    <m/>
    <s v="SI"/>
    <n v="25132"/>
    <s v="SI"/>
    <n v="18492"/>
    <s v="SI"/>
    <n v="8366"/>
    <s v="INODORO CONECTADO A ALCANTARILLADO"/>
    <s v="BLOQUE, LADRILLO, PIEDRA"/>
    <s v="TEJA DE BARRO, ZINC, ETERNIT (ASBESTO)"/>
    <s v="CEMENTO, GRAVILLA"/>
    <s v="NO"/>
    <s v="NO"/>
    <s v="SI"/>
    <s v="SI"/>
    <s v="SI"/>
    <s v="NO"/>
    <s v="SI"/>
    <s v="SI"/>
    <s v="SI"/>
    <s v="SI"/>
    <s v="SI"/>
    <s v="SI"/>
    <s v="SI"/>
    <s v="SI"/>
    <s v="SI"/>
    <s v="SI"/>
    <s v="SI"/>
    <s v="SI"/>
    <s v="INODORO CON TANQUE"/>
    <m/>
    <m/>
    <m/>
    <m/>
    <m/>
    <s v="NORMAL - BUENA"/>
    <s v="TIENE AGUA LAS 24 HORAS"/>
    <s v="SI"/>
    <s v="NO"/>
    <s v="NO"/>
    <s v="PVC"/>
    <s v="SI"/>
    <s v="SI"/>
    <s v="SI"/>
    <s v="SI"/>
    <s v="SI"/>
    <s v="OBRA BLANCA"/>
    <s v="OASIS PEATONAL5747"/>
    <s v="OK"/>
    <s v="SI"/>
    <s v=""/>
    <s v=""/>
    <s v=""/>
    <s v=""/>
    <s v=""/>
    <s v=" "/>
    <s v=""/>
    <s v=""/>
    <s v=""/>
    <s v=""/>
    <s v=""/>
    <n v="0"/>
    <n v="0"/>
    <n v="0"/>
    <s v=""/>
    <s v=""/>
    <s v=""/>
    <s v=""/>
    <n v="0"/>
    <s v="NO"/>
    <n v="0"/>
    <x v="0"/>
    <x v="0"/>
  </r>
  <r>
    <d v="2017-08-27T00:00:00"/>
    <s v="ANTIOQUIA"/>
    <s v="Puerto Berrío"/>
    <n v="579"/>
    <n v="15362949"/>
    <n v="3147962419"/>
    <n v="493"/>
    <x v="5"/>
    <s v="PEATONAL"/>
    <m/>
    <m/>
    <m/>
    <m/>
    <m/>
    <m/>
    <m/>
    <m/>
    <n v="220558100000"/>
    <m/>
    <m/>
    <n v="3206594692"/>
    <s v="VELEZ"/>
    <m/>
    <s v="REGINA"/>
    <s v="ESTHER"/>
    <s v="Cédula"/>
    <n v="21926147"/>
    <s v="F"/>
    <n v="73"/>
    <s v="SI"/>
    <m/>
    <m/>
    <m/>
    <m/>
    <m/>
    <m/>
    <s v="NO"/>
    <m/>
    <s v="NO"/>
    <n v="2"/>
    <m/>
    <m/>
    <s v="PROPIA, TOTALMENTE PAGADA"/>
    <m/>
    <s v="ESCRITURA PÚBLICA"/>
    <m/>
    <m/>
    <m/>
    <m/>
    <m/>
    <s v="SI"/>
    <n v="7066"/>
    <s v="SI"/>
    <n v="4575"/>
    <s v="SI"/>
    <n v="8324"/>
    <s v="INODORO CONECTADO A ALCANTARILLADO"/>
    <s v="BLOQUE, LADRILLO, PIEDRA"/>
    <s v="TEJA DE BARRO, ZINC, ETERNIT (ASBESTO)"/>
    <s v="CEMENTO, GRAVILLA"/>
    <s v="SI"/>
    <s v="NO"/>
    <s v="SI"/>
    <s v="SI"/>
    <s v="SI"/>
    <s v="NO"/>
    <s v="SI"/>
    <s v="SI"/>
    <s v="SI"/>
    <s v="SI"/>
    <s v="NO"/>
    <s v="SI"/>
    <s v="NO"/>
    <s v="SI"/>
    <s v="SI"/>
    <s v="NO"/>
    <s v="SI"/>
    <s v="NO"/>
    <s v="INODORO CON TANQUE"/>
    <m/>
    <m/>
    <m/>
    <m/>
    <m/>
    <s v="NORMAL - BUENA"/>
    <s v="TIENE AGUA LAS 24 HORAS"/>
    <s v="SI"/>
    <s v="NO"/>
    <s v="NO"/>
    <s v="PVC"/>
    <s v="SI"/>
    <s v="SI"/>
    <s v="NO"/>
    <s v="SI"/>
    <s v="NO"/>
    <s v="OBRA GRIS "/>
    <s v="TAHAMIPEATONAL220558100000"/>
    <s v="OK"/>
    <s v="SI"/>
    <n v="1"/>
    <n v="2"/>
    <s v=""/>
    <s v=""/>
    <s v=""/>
    <n v="6"/>
    <n v="7"/>
    <n v="8"/>
    <s v=""/>
    <s v=""/>
    <s v=""/>
    <n v="2"/>
    <n v="5566725.8163360003"/>
    <n v="5566725.8163360003"/>
    <s v=""/>
    <s v=""/>
    <n v="0"/>
    <n v="20"/>
    <n v="487557.07988400001"/>
    <s v="SI"/>
    <n v="487557.07988400001"/>
    <x v="80"/>
    <x v="1"/>
  </r>
  <r>
    <d v="2017-08-27T00:00:00"/>
    <s v="ANTIOQUIA"/>
    <s v="Puerto Berrío"/>
    <n v="579"/>
    <n v="1039704703"/>
    <n v="3218398050"/>
    <n v="494"/>
    <x v="5"/>
    <s v="PEATONAL"/>
    <m/>
    <m/>
    <m/>
    <m/>
    <m/>
    <m/>
    <m/>
    <m/>
    <n v="5559"/>
    <m/>
    <m/>
    <n v="3128499082"/>
    <s v="ROJAS "/>
    <s v="ZAPATA "/>
    <s v="FREDY"/>
    <s v="ALBERTO"/>
    <s v="Cédula"/>
    <n v="71191769"/>
    <s v="M"/>
    <n v="38"/>
    <s v="SI"/>
    <m/>
    <m/>
    <m/>
    <m/>
    <m/>
    <m/>
    <s v="NO"/>
    <m/>
    <s v="NO"/>
    <n v="4"/>
    <n v="2"/>
    <m/>
    <s v="PROPIA, TOTALMENTE PAGADA"/>
    <m/>
    <s v="ESCRITURA PÚBLICA"/>
    <m/>
    <m/>
    <m/>
    <m/>
    <m/>
    <s v="SI"/>
    <n v="36000"/>
    <s v="SI"/>
    <n v="8000"/>
    <s v="SI"/>
    <n v="3000"/>
    <s v="INODORO CONECTADO A ALCANTARILLADO"/>
    <s v="BLOQUE, LADRILLO, PIEDRA"/>
    <s v="TEJA DE BARRO, ZINC, ETERNIT (ASBESTO)"/>
    <s v="CEMENTO, GRAVILLA"/>
    <s v="SI"/>
    <s v="NO"/>
    <s v="SI"/>
    <s v="SI"/>
    <s v="SI"/>
    <s v="NO"/>
    <s v="SI"/>
    <s v="SI"/>
    <s v="SI"/>
    <s v="NO"/>
    <s v="NO"/>
    <s v="NO"/>
    <s v="SI"/>
    <s v="SI"/>
    <s v="NO"/>
    <s v="NO"/>
    <s v="NO"/>
    <s v="SI"/>
    <s v="INODORO CON TANQUE"/>
    <m/>
    <m/>
    <m/>
    <m/>
    <m/>
    <s v="NORMAL - BUENA"/>
    <s v="TIENE AGUA LAS 24 HORAS"/>
    <s v="SI"/>
    <s v="SI"/>
    <s v="NO"/>
    <s v="PVC"/>
    <s v="SI"/>
    <s v="NO"/>
    <s v="NO"/>
    <s v="NO"/>
    <s v="SI"/>
    <s v="OBRA GRIS "/>
    <s v="TAHAMIPEATONAL5559"/>
    <s v="OK"/>
    <s v="SI"/>
    <n v="1"/>
    <s v=""/>
    <s v=""/>
    <n v="4"/>
    <n v="5"/>
    <n v="6"/>
    <n v="7"/>
    <n v="8"/>
    <s v=""/>
    <s v=""/>
    <s v=""/>
    <n v="3"/>
    <n v="6553484.3918159995"/>
    <n v="6099266.2918499997"/>
    <s v=""/>
    <s v=""/>
    <n v="0"/>
    <n v="20"/>
    <n v="487557.07988400001"/>
    <s v="SI"/>
    <n v="487557.07988400001"/>
    <x v="23"/>
    <x v="1"/>
  </r>
  <r>
    <d v="2017-08-27T00:00:00"/>
    <s v="ANTIOQUIA"/>
    <s v="Puerto Berrío"/>
    <n v="579"/>
    <n v="71180459"/>
    <n v="3147713942"/>
    <n v="495"/>
    <x v="0"/>
    <s v="PEATONAL"/>
    <m/>
    <m/>
    <m/>
    <m/>
    <m/>
    <m/>
    <m/>
    <m/>
    <n v="5744"/>
    <m/>
    <m/>
    <s v="NO TIENE "/>
    <s v="LASCARRO"/>
    <m/>
    <s v="GLORIA"/>
    <s v="VIVIANA"/>
    <s v="Cédula"/>
    <n v="43652746"/>
    <s v="F"/>
    <n v="45"/>
    <s v="SI"/>
    <m/>
    <m/>
    <m/>
    <m/>
    <m/>
    <m/>
    <s v="SI"/>
    <n v="1683978"/>
    <s v="NO"/>
    <n v="4"/>
    <n v="1"/>
    <m/>
    <s v="PROPIA, TOTALMENTE PAGADA"/>
    <m/>
    <s v="CERTIFICADO DE COMPRAVENTA"/>
    <m/>
    <m/>
    <m/>
    <m/>
    <m/>
    <s v="SI"/>
    <n v="18922"/>
    <s v="SI"/>
    <n v="12738"/>
    <s v="SI"/>
    <n v="8069"/>
    <s v="INODORO CONECTADO A ALCANTARILLADO"/>
    <s v="MADERA BURDA, TABLA, TABLÓN"/>
    <s v="TEJA DE BARRO, ZINC, ETERNIT (ASBESTO)"/>
    <s v="CEMENTO, GRAVILLA"/>
    <s v="NO"/>
    <s v="NO"/>
    <s v="SI"/>
    <s v="SI"/>
    <s v="SI"/>
    <s v="NO"/>
    <s v="SI"/>
    <s v="SI"/>
    <s v="SI"/>
    <s v="SI"/>
    <s v="NO"/>
    <s v="NO"/>
    <s v="SI"/>
    <s v="SI"/>
    <s v="SI"/>
    <s v="NO"/>
    <s v="NO"/>
    <s v="SI"/>
    <s v="INODORO SIN TANQUE"/>
    <m/>
    <m/>
    <m/>
    <m/>
    <m/>
    <s v="NORMAL - BUENA"/>
    <s v="TIENE AGUA LAS 24 HORAS"/>
    <s v="SI"/>
    <s v="NO"/>
    <s v="NO"/>
    <s v="PVC"/>
    <s v="SI"/>
    <s v="SI"/>
    <s v="NO"/>
    <s v="NO"/>
    <s v="SI"/>
    <s v="OTROS"/>
    <s v="OASIS PEATONAL5744"/>
    <s v="OK"/>
    <s v="SI"/>
    <n v="1"/>
    <s v=""/>
    <n v="3"/>
    <s v=""/>
    <n v="5"/>
    <n v="6"/>
    <n v="7"/>
    <n v="8"/>
    <s v=""/>
    <s v=""/>
    <s v=""/>
    <n v="3"/>
    <n v="6303624.3694799999"/>
    <n v="6099266.2918499997"/>
    <s v=""/>
    <s v=""/>
    <n v="0"/>
    <n v="20"/>
    <n v="487557.07988400001"/>
    <s v="SI"/>
    <n v="487557.07988400001"/>
    <x v="23"/>
    <x v="1"/>
  </r>
  <r>
    <d v="2017-08-27T00:00:00"/>
    <s v="ANTIOQUIA"/>
    <s v="Puerto Berrío"/>
    <n v="579"/>
    <n v="9865883"/>
    <n v="3233982728"/>
    <n v="496"/>
    <x v="5"/>
    <s v="PEATONAL"/>
    <m/>
    <m/>
    <m/>
    <m/>
    <m/>
    <m/>
    <m/>
    <m/>
    <n v="220564500000"/>
    <m/>
    <m/>
    <n v="3218340621"/>
    <s v="CIFUENTES"/>
    <s v="ROJAS"/>
    <s v="GLORIA"/>
    <s v="EMILSEN"/>
    <s v="Cédula"/>
    <n v="43661979"/>
    <s v="F"/>
    <n v="51"/>
    <s v="SI"/>
    <m/>
    <m/>
    <m/>
    <m/>
    <m/>
    <m/>
    <s v="SI"/>
    <m/>
    <s v="NO"/>
    <n v="7"/>
    <n v="3"/>
    <n v="1"/>
    <s v="PROPIA, TOTALMENTE PAGADA"/>
    <m/>
    <s v="ESCRITURA PÚBLICA"/>
    <m/>
    <m/>
    <m/>
    <m/>
    <m/>
    <s v="SI"/>
    <n v="20019"/>
    <s v="SI"/>
    <n v="14556"/>
    <s v="SI"/>
    <n v="8324"/>
    <s v="INODORO CONECTADO A ALCANTARILLADO"/>
    <s v="BLOQUE, LADRILLO, PIEDRA"/>
    <s v="TEJA DE BARRO, ZINC, ETERNIT (ASBESTO)"/>
    <s v="CEMENTO, GRAVILLA"/>
    <s v="NO"/>
    <s v="NO"/>
    <s v="SI"/>
    <s v="SI"/>
    <s v="SI"/>
    <s v="SI"/>
    <s v="SI"/>
    <s v="SI"/>
    <s v="SI"/>
    <s v="SI"/>
    <s v="NO"/>
    <s v="SI"/>
    <s v="SI"/>
    <s v="SI"/>
    <s v="SI"/>
    <s v="NO"/>
    <s v="SI"/>
    <s v="SI"/>
    <s v="INODORO CON TANQUE"/>
    <m/>
    <m/>
    <m/>
    <m/>
    <m/>
    <s v="NORMAL - BUENA"/>
    <s v="TIENE AGUA LAS 24 HORAS"/>
    <s v="SI"/>
    <s v="NO"/>
    <s v="NO"/>
    <s v="PVC"/>
    <s v="SI"/>
    <s v="SI"/>
    <s v="NO"/>
    <s v="SI"/>
    <s v="SI"/>
    <s v="OBRA NEGRA "/>
    <s v="TAHAMIPEATONAL220564500000"/>
    <s v="OK"/>
    <s v="SI"/>
    <n v="1"/>
    <s v=""/>
    <s v=""/>
    <s v=""/>
    <s v=""/>
    <n v="6"/>
    <n v="7"/>
    <n v="8"/>
    <s v=""/>
    <s v=""/>
    <s v=""/>
    <n v="1"/>
    <n v="5372378.3493719995"/>
    <n v="5372378.3493719995"/>
    <s v=""/>
    <s v=""/>
    <n v="0"/>
    <s v=""/>
    <n v="0"/>
    <s v="NO"/>
    <n v="0"/>
    <x v="59"/>
    <x v="1"/>
  </r>
  <r>
    <d v="2017-08-27T00:00:00"/>
    <s v="ANTIOQUIA"/>
    <s v="Puerto Berrío"/>
    <n v="579"/>
    <n v="1039704703"/>
    <n v="3218398050"/>
    <n v="497"/>
    <x v="3"/>
    <s v="PEATONAL"/>
    <m/>
    <m/>
    <m/>
    <m/>
    <m/>
    <m/>
    <m/>
    <m/>
    <n v="220129910000"/>
    <m/>
    <m/>
    <s v="NO TIENE "/>
    <s v="CORREA "/>
    <s v="CORREA"/>
    <s v="MARIA"/>
    <s v="BERTILDEL"/>
    <s v="Cédula"/>
    <n v="22111639"/>
    <s v="F"/>
    <n v="82"/>
    <s v="SI"/>
    <m/>
    <m/>
    <m/>
    <m/>
    <m/>
    <m/>
    <s v="SI"/>
    <m/>
    <s v="NO"/>
    <n v="1"/>
    <m/>
    <m/>
    <s v="PROPIA, TOTALMENTE PAGADA"/>
    <m/>
    <s v="ESCRITURA PÚBLICA"/>
    <m/>
    <m/>
    <m/>
    <m/>
    <m/>
    <s v="SI"/>
    <n v="6319"/>
    <s v="SI"/>
    <n v="0"/>
    <s v="SI"/>
    <n v="8324"/>
    <s v="INODORO CONECTADO A ALCANTARILLADO"/>
    <s v="BLOQUE, LADRILLO, PIEDRA"/>
    <s v="TEJA DE BARRO, ZINC, ETERNIT (ASBESTO)"/>
    <s v="BALDOSA, VINILO, TABLETA O LADRILLO"/>
    <s v="SI"/>
    <s v="NO"/>
    <s v="SI"/>
    <s v="SI"/>
    <s v="SI"/>
    <s v="SI"/>
    <s v="SI"/>
    <s v="SI"/>
    <s v="SI"/>
    <s v="SI"/>
    <s v="SI"/>
    <s v="SI"/>
    <s v="SI"/>
    <s v="SI"/>
    <s v="SI"/>
    <s v="SI"/>
    <s v="SI"/>
    <s v="SI"/>
    <s v="INODORO CON TANQUE"/>
    <s v="NO PAGA  ALCANTARILLADO"/>
    <m/>
    <m/>
    <m/>
    <m/>
    <s v="NORMAL - BUENA"/>
    <s v="TIENE AGUA LAS 24 HORAS"/>
    <s v="SI"/>
    <s v="NO"/>
    <s v="NO"/>
    <s v="PVC"/>
    <s v="SI"/>
    <s v="SI"/>
    <s v="SI"/>
    <s v="SI"/>
    <s v="SI"/>
    <s v="OBRA BLANCA "/>
    <s v="NUEVO HORIZONTE PEATONAL220129910000"/>
    <s v="OK"/>
    <s v="SI"/>
    <s v=""/>
    <s v=""/>
    <s v=""/>
    <s v=""/>
    <s v=""/>
    <s v=" "/>
    <s v=""/>
    <s v=""/>
    <s v=""/>
    <s v=""/>
    <s v=""/>
    <n v="0"/>
    <n v="0"/>
    <n v="0"/>
    <s v=""/>
    <s v=""/>
    <s v=""/>
    <s v=""/>
    <n v="0"/>
    <s v="NO"/>
    <n v="0"/>
    <x v="0"/>
    <x v="0"/>
  </r>
  <r>
    <d v="2017-08-27T00:00:00"/>
    <s v="ANTIOQUIA"/>
    <s v="Puerto Berrío"/>
    <n v="579"/>
    <n v="15362949"/>
    <n v="3147962419"/>
    <n v="498"/>
    <x v="0"/>
    <s v="PEATONAL"/>
    <m/>
    <m/>
    <m/>
    <m/>
    <m/>
    <m/>
    <m/>
    <m/>
    <n v="220587700000"/>
    <m/>
    <m/>
    <n v="3148782930"/>
    <s v="CUADRADO"/>
    <s v="VARGAS"/>
    <s v="DANEDIS"/>
    <s v="MISLETH"/>
    <s v="Cédula"/>
    <n v="43654583"/>
    <s v="F"/>
    <n v="37"/>
    <s v="SI"/>
    <m/>
    <m/>
    <m/>
    <m/>
    <m/>
    <m/>
    <s v="NO"/>
    <m/>
    <s v="NO"/>
    <n v="2"/>
    <n v="1"/>
    <m/>
    <s v="PROPIA, TOTALMENTE PAGADA"/>
    <m/>
    <s v="CERTIFICADO DE COMPRAVENTA"/>
    <m/>
    <m/>
    <m/>
    <m/>
    <m/>
    <s v="SI"/>
    <n v="7819"/>
    <s v="SI"/>
    <n v="0"/>
    <s v="SI"/>
    <n v="16219"/>
    <s v="INODORO SIN CONEXIÓN / LETRINA / BAJAMAR"/>
    <s v="MADERA BURDA, TABLA, TABLÓN"/>
    <s v="TEJA DE BARRO, ZINC, ETERNIT (ASBESTO)"/>
    <s v="CEMENTO, GRAVILLA"/>
    <s v="NO"/>
    <s v="NO"/>
    <s v="SI"/>
    <s v="NO"/>
    <s v="SI"/>
    <s v="SI"/>
    <s v="SI"/>
    <s v="NO"/>
    <s v="SI"/>
    <s v="NO"/>
    <s v="NO"/>
    <s v="NO"/>
    <s v="NO"/>
    <s v="SI"/>
    <s v="NO"/>
    <s v="NO"/>
    <s v="NO"/>
    <s v="NO"/>
    <s v="INODORO CON TANQUE"/>
    <m/>
    <m/>
    <m/>
    <m/>
    <m/>
    <s v="NORMAL - BUENA"/>
    <s v="TIENE AGUA LAS 24 HORAS"/>
    <s v="NO SABE"/>
    <s v="NO"/>
    <s v="SI"/>
    <s v="PVC"/>
    <s v="SI"/>
    <s v="NO"/>
    <s v="NO"/>
    <s v="NO"/>
    <s v="NO"/>
    <s v="OBRA GRIS "/>
    <s v="OASIS PEATONAL220587700000"/>
    <s v="OK"/>
    <s v="SI"/>
    <n v="1"/>
    <n v="2"/>
    <s v=""/>
    <n v="4"/>
    <n v="5"/>
    <n v="6"/>
    <n v="7"/>
    <n v="8"/>
    <s v=""/>
    <s v=""/>
    <n v="11"/>
    <n v="4"/>
    <n v="7386072.6271320004"/>
    <n v="6099266.2918499997"/>
    <s v=""/>
    <n v="18"/>
    <n v="0"/>
    <s v=""/>
    <n v="1270146.3406199999"/>
    <s v="SI"/>
    <n v="1270146.3406199999"/>
    <x v="77"/>
    <x v="1"/>
  </r>
  <r>
    <d v="2017-08-27T00:00:00"/>
    <s v="ANTIOQUIA"/>
    <s v="Puerto Berrío"/>
    <n v="579"/>
    <n v="1039702589"/>
    <n v="3117047099"/>
    <n v="499"/>
    <x v="0"/>
    <s v="PEATONAL"/>
    <m/>
    <m/>
    <m/>
    <m/>
    <m/>
    <m/>
    <m/>
    <m/>
    <n v="220590600000"/>
    <m/>
    <m/>
    <s v="NO TIENE "/>
    <s v="GARCIA"/>
    <s v="PALOMENQUE"/>
    <s v="MARGARITA"/>
    <m/>
    <s v="Cédula"/>
    <n v="39016815"/>
    <s v="F"/>
    <n v="50"/>
    <s v="SI"/>
    <m/>
    <m/>
    <m/>
    <m/>
    <m/>
    <m/>
    <s v="SI"/>
    <n v="1683586"/>
    <s v="NO"/>
    <n v="4"/>
    <n v="1"/>
    <m/>
    <s v="PROPIA, TOTALMENTE PAGADA"/>
    <m/>
    <s v="CERTIFICADO DE COMPRAVENTA"/>
    <m/>
    <m/>
    <m/>
    <m/>
    <m/>
    <s v="SI"/>
    <n v="13044"/>
    <s v="SI"/>
    <n v="9182"/>
    <s v="SI"/>
    <n v="8324"/>
    <s v="INODORO CONECTADO A ALCANTARILLADO"/>
    <s v="MADERA BURDA, TABLA, TABLÓN"/>
    <s v="TEJA DE BARRO, ZINC, ETERNIT (ASBESTO)"/>
    <s v="CEMENTO, GRAVILLA"/>
    <s v="SI"/>
    <s v="SI"/>
    <s v="SI"/>
    <s v="SI"/>
    <s v="SI"/>
    <s v="SI"/>
    <s v="SI"/>
    <s v="SI"/>
    <s v="SI"/>
    <s v="SI"/>
    <s v="SI"/>
    <s v="NO"/>
    <s v="SI"/>
    <s v="SI"/>
    <s v="SI"/>
    <s v="SI"/>
    <s v="NO"/>
    <s v="SI"/>
    <s v="INODORO CON TANQUE"/>
    <m/>
    <m/>
    <m/>
    <m/>
    <m/>
    <s v="NORMAL - BUENA"/>
    <s v="TIENE AGUA LAS 24 HORAS"/>
    <s v="SI"/>
    <s v="NO"/>
    <s v="NO"/>
    <s v="PVC"/>
    <s v="SI"/>
    <s v="SI"/>
    <s v="SI"/>
    <s v="NO"/>
    <s v="SI"/>
    <s v="OBRA GRIS "/>
    <s v="OASIS PEATONAL220590600000"/>
    <s v="OK"/>
    <s v="SI"/>
    <s v=""/>
    <s v=""/>
    <s v=""/>
    <s v=""/>
    <n v="5"/>
    <n v="6"/>
    <s v=""/>
    <s v=""/>
    <s v=""/>
    <s v=""/>
    <s v=""/>
    <n v="1"/>
    <n v="844096.41025200009"/>
    <n v="844096.41025200009"/>
    <s v=""/>
    <s v=""/>
    <n v="0"/>
    <s v=""/>
    <n v="0"/>
    <s v="NO"/>
    <n v="0"/>
    <x v="4"/>
    <x v="1"/>
  </r>
  <r>
    <d v="2017-08-27T00:00:00"/>
    <s v="ANTIOQUIA"/>
    <s v="Puerto Berrío"/>
    <n v="579"/>
    <n v="15362949"/>
    <n v="3147962419"/>
    <n v="500"/>
    <x v="0"/>
    <s v="PEATONAL"/>
    <s v="CARRERA 16"/>
    <m/>
    <m/>
    <m/>
    <m/>
    <m/>
    <m/>
    <m/>
    <n v="5831"/>
    <m/>
    <m/>
    <n v="3126570368"/>
    <s v="MADRIGAL "/>
    <s v="LOPEZ"/>
    <s v="LUIS"/>
    <s v="EDUCARDO"/>
    <s v="Cédula"/>
    <n v="15362202"/>
    <s v="M"/>
    <n v="66"/>
    <s v="SI"/>
    <m/>
    <m/>
    <m/>
    <m/>
    <m/>
    <m/>
    <s v="NO"/>
    <m/>
    <s v="NO"/>
    <n v="1"/>
    <m/>
    <m/>
    <s v="PROPIA, TOTALMENTE PAGADA"/>
    <m/>
    <s v="CERTIFICADO DE COMPRAVENTA"/>
    <m/>
    <m/>
    <m/>
    <m/>
    <m/>
    <s v="SI"/>
    <n v="4077"/>
    <s v="NO"/>
    <m/>
    <s v="SI"/>
    <n v="8324"/>
    <s v="INODORO CONECTADO A ALCANTARILLADO"/>
    <s v="TAPIA PISADA, ADOBE"/>
    <s v="TEJA DE BARRO, ZINC, ETERNIT (ASBESTO)"/>
    <s v="CEMENTO, GRAVILLA"/>
    <s v="SI"/>
    <s v="SI"/>
    <s v="SI"/>
    <s v="NO"/>
    <s v="SI"/>
    <s v="SI"/>
    <s v="SI"/>
    <s v="SI"/>
    <s v="SI"/>
    <s v="NO"/>
    <s v="NO"/>
    <s v="SI"/>
    <s v="SI"/>
    <s v="SI"/>
    <s v="NO"/>
    <s v="NO"/>
    <s v="SI"/>
    <s v="SI"/>
    <s v="INODORO CON TANQUE"/>
    <s v="NO PAGA ALCANTARILLADO"/>
    <m/>
    <m/>
    <m/>
    <m/>
    <s v="NORMAL - BUENA"/>
    <s v="TIENE AGUA LAS 24 HORAS"/>
    <s v="SI"/>
    <s v="NO"/>
    <s v="NO"/>
    <s v="PVC"/>
    <s v="SI"/>
    <s v="NO"/>
    <s v="NO"/>
    <s v="SI"/>
    <s v="SI"/>
    <s v="OBRA GRIS "/>
    <s v="OASIS PEATONALCARRERA 165831"/>
    <s v="OK"/>
    <s v="SI"/>
    <n v="1"/>
    <s v=""/>
    <s v=""/>
    <n v="4"/>
    <s v=""/>
    <n v="6"/>
    <n v="7"/>
    <n v="8"/>
    <s v=""/>
    <s v=""/>
    <s v=""/>
    <n v="2"/>
    <n v="6005632.4272799995"/>
    <n v="6005632.4272799995"/>
    <s v=""/>
    <n v="18"/>
    <n v="0"/>
    <s v=""/>
    <n v="1270146.3406199999"/>
    <s v="SI"/>
    <n v="1270146.3406199999"/>
    <x v="81"/>
    <x v="1"/>
  </r>
  <r>
    <d v="2017-08-27T00:00:00"/>
    <s v="ANTIOQUIA"/>
    <s v="Puerto Berrío"/>
    <n v="579"/>
    <n v="71180549"/>
    <n v="3147713942"/>
    <n v="502"/>
    <x v="0"/>
    <s v="PEATONAL"/>
    <m/>
    <m/>
    <m/>
    <m/>
    <m/>
    <m/>
    <m/>
    <m/>
    <n v="5782"/>
    <m/>
    <m/>
    <m/>
    <s v="VALLEJO"/>
    <s v="POSADA"/>
    <s v="MARIA "/>
    <s v="VICTORIA"/>
    <s v="Cédula"/>
    <n v="43792148"/>
    <s v="F"/>
    <n v="48"/>
    <s v="SI"/>
    <m/>
    <m/>
    <m/>
    <m/>
    <m/>
    <m/>
    <s v="NO"/>
    <m/>
    <s v="NO"/>
    <n v="2"/>
    <n v="0"/>
    <n v="0"/>
    <s v="PROPIA, LA ESTÁN PAGANDO"/>
    <m/>
    <s v="CERTIFICADO DE COMPRAVENTA"/>
    <m/>
    <m/>
    <m/>
    <m/>
    <m/>
    <s v="SI"/>
    <n v="8604"/>
    <s v="SI"/>
    <n v="5755"/>
    <s v="SI"/>
    <n v="8366"/>
    <s v="INODORO CONECTADO A ALCANTARILLADO"/>
    <s v="MADERA BURDA, TABLA, TABLÓN"/>
    <s v="TEJA DE BARRO, ZINC, ETERNIT (ASBESTO)"/>
    <s v="CEMENTO, GRAVILLA"/>
    <s v="NO"/>
    <s v="NO"/>
    <s v="SI"/>
    <s v="SI"/>
    <s v="SI"/>
    <s v="NO"/>
    <s v="SI"/>
    <s v="NO"/>
    <s v="SI"/>
    <s v="NO"/>
    <s v="NO"/>
    <s v="SI"/>
    <s v="NO"/>
    <s v="SI"/>
    <s v="NO"/>
    <s v="NO"/>
    <s v="SI"/>
    <s v="NO"/>
    <s v="INODORO CON TANQUE"/>
    <s v="NO TIENE DUCHA-NO TIENE LAVAMANOS-LAVAPLATOS-NO TIENE DUCHA-NO DIJO EL NUMERO DE CELUAR"/>
    <m/>
    <m/>
    <m/>
    <m/>
    <s v="NORMAL - BUENA"/>
    <s v="TIENE AGUA LAS 24 HORAS"/>
    <s v="SI"/>
    <s v="NO"/>
    <s v="NO"/>
    <s v="PVC"/>
    <s v="SI"/>
    <s v="NO"/>
    <s v="NO"/>
    <s v="SI"/>
    <s v="NO"/>
    <s v="OBRA GRIS"/>
    <s v="OASIS PEATONAL5782"/>
    <s v="OK"/>
    <s v="SI"/>
    <n v="1"/>
    <n v="2"/>
    <s v=""/>
    <n v="4"/>
    <s v=""/>
    <n v="6"/>
    <n v="7"/>
    <s v=""/>
    <n v="9"/>
    <s v=""/>
    <n v="11"/>
    <n v="3"/>
    <n v="4355835.1768979998"/>
    <n v="4355835.1768979998"/>
    <s v=""/>
    <s v=""/>
    <n v="0"/>
    <n v="20"/>
    <n v="487557.07988400001"/>
    <s v="SI"/>
    <n v="487557.07988400001"/>
    <x v="82"/>
    <x v="1"/>
  </r>
  <r>
    <d v="2017-08-27T00:00:00"/>
    <s v="ANTIOQUIA"/>
    <s v="Puerto Berrío"/>
    <n v="579"/>
    <n v="1039689067"/>
    <m/>
    <n v="503"/>
    <x v="0"/>
    <s v="PEATONAL"/>
    <m/>
    <m/>
    <m/>
    <m/>
    <m/>
    <m/>
    <m/>
    <m/>
    <n v="220581910043"/>
    <m/>
    <m/>
    <n v="3212604578"/>
    <s v="LLOREDA"/>
    <s v="CAMPAÑA"/>
    <s v="JUANA "/>
    <s v="MARIA"/>
    <s v="Cédula"/>
    <n v="26294884"/>
    <s v="F"/>
    <n v="63"/>
    <s v="SI"/>
    <m/>
    <m/>
    <m/>
    <m/>
    <m/>
    <m/>
    <s v="SI"/>
    <n v="932497"/>
    <s v="NO"/>
    <n v="4"/>
    <n v="3"/>
    <n v="0"/>
    <s v="PROPIA, TOTALMENTE PAGADA"/>
    <m/>
    <s v="OTRO"/>
    <s v="CATASTRO"/>
    <m/>
    <m/>
    <m/>
    <m/>
    <s v="SI"/>
    <n v="4101"/>
    <s v="NO"/>
    <m/>
    <s v="SI"/>
    <n v="8366"/>
    <s v="INODORO CONECTADO A ALCANTARILLADO"/>
    <s v="MADERA BURDA, TABLA, TABLÓN"/>
    <s v="TEJA DE BARRO, ZINC, ETERNIT (ASBESTO)"/>
    <s v="CEMENTO, GRAVILLA"/>
    <s v="NO"/>
    <s v="SI"/>
    <s v="SI"/>
    <s v="NO"/>
    <s v="SI"/>
    <s v="SI"/>
    <s v="SI"/>
    <s v="SI"/>
    <s v="SI"/>
    <s v="SI"/>
    <s v="NO"/>
    <s v="NO"/>
    <s v="NO"/>
    <s v="SI"/>
    <s v="SI"/>
    <s v="NO"/>
    <s v="SI"/>
    <s v="SI"/>
    <s v="INODORO SIN TANQUE"/>
    <s v="EL SANITARIO NO CUENTA CON TANQUE-NI TAPA-TIENE LAVEDRO PERO EN MAL ESTADO-NO LE COBRAN ALCANTARILLADO"/>
    <m/>
    <m/>
    <m/>
    <m/>
    <s v="NORMAL - BUENA"/>
    <s v="TIENE AGUA LAS 24 HORAS"/>
    <s v="SI"/>
    <s v="NO"/>
    <s v="NO"/>
    <s v="PVC"/>
    <s v="SI"/>
    <s v="SI"/>
    <s v="NO"/>
    <s v="SI"/>
    <s v="SI"/>
    <s v="OBRA GRIS"/>
    <s v="OASIS PEATONAL220581910043"/>
    <s v="OK"/>
    <s v="SI"/>
    <n v="1"/>
    <n v="2"/>
    <n v="3"/>
    <s v=""/>
    <n v="5"/>
    <n v="6"/>
    <n v="7"/>
    <s v=""/>
    <n v="9"/>
    <s v=""/>
    <s v=""/>
    <n v="4"/>
    <n v="4015586.3507459997"/>
    <n v="4015586.3507459997"/>
    <s v=""/>
    <n v="18"/>
    <n v="0"/>
    <s v=""/>
    <n v="1270146.3406199999"/>
    <s v="SI"/>
    <n v="1270146.3406199999"/>
    <x v="83"/>
    <x v="1"/>
  </r>
  <r>
    <d v="2017-08-27T00:00:00"/>
    <s v="ANTIOQUIA"/>
    <s v="Puerto Berrío"/>
    <n v="579"/>
    <n v="15362949"/>
    <n v="3147962419"/>
    <n v="504"/>
    <x v="0"/>
    <s v="PEATONAL"/>
    <m/>
    <m/>
    <m/>
    <m/>
    <m/>
    <m/>
    <m/>
    <m/>
    <n v="220587900000"/>
    <m/>
    <m/>
    <n v="3148540038"/>
    <s v="AREIZA"/>
    <s v="CHALARCA"/>
    <s v="LUISA "/>
    <s v="FERNANDA"/>
    <s v="Cédula"/>
    <n v="1039705228"/>
    <s v="F"/>
    <n v="19"/>
    <s v="SI"/>
    <m/>
    <m/>
    <m/>
    <m/>
    <m/>
    <m/>
    <s v="SI"/>
    <n v="1683824"/>
    <s v="NO"/>
    <n v="5"/>
    <n v="1"/>
    <n v="0"/>
    <s v="PROPIA, TOTALMENTE PAGADA"/>
    <m/>
    <s v="OTRO"/>
    <s v="CATASTRO"/>
    <m/>
    <m/>
    <m/>
    <m/>
    <s v="SI"/>
    <n v="29982"/>
    <s v="SI"/>
    <n v="22234"/>
    <s v="SI"/>
    <n v="8324"/>
    <s v="INODORO CONECTADO A ALCANTARILLADO"/>
    <s v="MADERA BURDA, TABLA, TABLÓN"/>
    <s v="TEJA DE BARRO, ZINC, ETERNIT (ASBESTO)"/>
    <s v="CEMENTO, GRAVILLA"/>
    <s v="NO"/>
    <s v="NO"/>
    <s v="SI"/>
    <s v="SI"/>
    <s v="SI"/>
    <s v="NO"/>
    <s v="SI"/>
    <s v="SI"/>
    <s v="NO"/>
    <s v="NO"/>
    <s v="NO"/>
    <s v="NO"/>
    <s v="SI"/>
    <s v="NO"/>
    <s v="NO"/>
    <s v="NO"/>
    <s v="NO"/>
    <s v="SI"/>
    <s v="INODORO SIN TANQUE"/>
    <s v="PAGAN CATASTRO -PERO NO PRESENTA RECIBO NO LO ENCONTRO-INODORO SOLO CUENTA CFON TAZA"/>
    <m/>
    <m/>
    <m/>
    <m/>
    <s v="NORMAL - BUENA"/>
    <s v="TIENE AGUA LAS 24 HORAS"/>
    <s v="SI"/>
    <s v="NO"/>
    <s v="NO"/>
    <s v="PVC"/>
    <s v="NO"/>
    <s v="NO"/>
    <s v="NO"/>
    <s v="NO"/>
    <s v="SI"/>
    <s v="OBRA GRIS"/>
    <s v="OASIS PEATONAL220587900000"/>
    <s v="OK"/>
    <s v="SI"/>
    <n v="1"/>
    <s v=""/>
    <n v="3"/>
    <n v="4"/>
    <n v="5"/>
    <n v="6"/>
    <n v="7"/>
    <s v=""/>
    <n v="9"/>
    <s v=""/>
    <s v=""/>
    <n v="4"/>
    <n v="4454492.9616899993"/>
    <n v="4454492.9616899993"/>
    <s v=""/>
    <s v=""/>
    <n v="0"/>
    <n v="20"/>
    <n v="487557.07988400001"/>
    <s v="SI"/>
    <n v="487557.07988400001"/>
    <x v="16"/>
    <x v="1"/>
  </r>
  <r>
    <d v="2017-08-27T00:00:00"/>
    <s v="ANTIOQUIA"/>
    <s v="Puerto Berrío"/>
    <n v="579"/>
    <n v="71180459"/>
    <n v="3147713942"/>
    <n v="505"/>
    <x v="0"/>
    <s v="PEATONAL"/>
    <m/>
    <m/>
    <m/>
    <m/>
    <m/>
    <m/>
    <m/>
    <m/>
    <n v="5792"/>
    <m/>
    <m/>
    <m/>
    <s v="CARMONA"/>
    <m/>
    <s v="MARIA "/>
    <s v="YOLANDA"/>
    <s v="Cédula"/>
    <n v="21653983"/>
    <s v="F"/>
    <n v="60"/>
    <s v="NO"/>
    <s v="RESTREPO"/>
    <s v="HERNANDEZ"/>
    <s v="RIXARDO"/>
    <s v="DE JESUS"/>
    <s v="Cédula"/>
    <n v="8281897"/>
    <s v="NO"/>
    <m/>
    <s v="NO"/>
    <n v="7"/>
    <n v="2"/>
    <n v="0"/>
    <s v="PROPIA, LA ESTÁN PAGANDO"/>
    <m/>
    <s v="CERTIFICADO DE COMPRAVENTA"/>
    <m/>
    <m/>
    <m/>
    <m/>
    <m/>
    <s v="SI"/>
    <n v="27579"/>
    <s v="SI"/>
    <n v="20379"/>
    <s v="SI"/>
    <n v="8366"/>
    <s v="INODORO CONECTADO A ALCANTARILLADO"/>
    <s v="BLOQUE, LADRILLO, PIEDRA"/>
    <s v="TEJA DE BARRO, ZINC, ETERNIT (ASBESTO)"/>
    <s v="CEMENTO, GRAVILLA"/>
    <s v="NO"/>
    <s v="NO"/>
    <s v="SI"/>
    <s v="SI"/>
    <s v="SI"/>
    <s v="NO"/>
    <s v="SI"/>
    <s v="SI"/>
    <s v="SI"/>
    <s v="SI"/>
    <s v="SI"/>
    <s v="SI"/>
    <s v="SI"/>
    <s v="SI"/>
    <s v="SI"/>
    <s v="SI"/>
    <s v="SI"/>
    <s v="SI"/>
    <s v="INODORO CON TANQUE"/>
    <s v="NO TIENE CELULAR-NO PERTENECE A RED UNIDOS"/>
    <m/>
    <m/>
    <m/>
    <m/>
    <s v="NORMAL - BUENA"/>
    <s v="TIENE AGUA LAS 24 HORAS"/>
    <s v="SI"/>
    <s v="NO"/>
    <s v="NO"/>
    <s v="PVC"/>
    <s v="SI"/>
    <s v="SI"/>
    <s v="SI"/>
    <s v="SI"/>
    <s v="SI"/>
    <s v="OBRA NEGRA"/>
    <s v="OASIS PEATONAL5792"/>
    <s v="OK"/>
    <s v="SI"/>
    <s v=""/>
    <s v=""/>
    <s v=""/>
    <s v=""/>
    <s v=""/>
    <s v=" "/>
    <s v=""/>
    <s v=""/>
    <s v=""/>
    <s v=""/>
    <s v=""/>
    <n v="0"/>
    <n v="0"/>
    <n v="0"/>
    <s v=""/>
    <s v=""/>
    <s v=""/>
    <s v=""/>
    <n v="0"/>
    <s v="NO"/>
    <n v="0"/>
    <x v="0"/>
    <x v="0"/>
  </r>
  <r>
    <d v="2017-08-27T00:00:00"/>
    <s v="ANTIOQUIA"/>
    <s v="Puerto Berrío"/>
    <n v="579"/>
    <n v="1039689067"/>
    <m/>
    <n v="506"/>
    <x v="0"/>
    <s v="PEATONAL"/>
    <m/>
    <m/>
    <m/>
    <m/>
    <m/>
    <m/>
    <m/>
    <m/>
    <n v="220581910041"/>
    <m/>
    <m/>
    <n v="3206462469"/>
    <s v="MAYO DE"/>
    <s v="QUICENO"/>
    <s v="ANA "/>
    <s v="DE JESUS"/>
    <s v="Cédula"/>
    <n v="22028371"/>
    <s v="F"/>
    <n v="59"/>
    <s v="SI"/>
    <m/>
    <m/>
    <m/>
    <m/>
    <m/>
    <m/>
    <s v="SI"/>
    <m/>
    <s v="NO"/>
    <n v="4"/>
    <n v="1"/>
    <n v="0"/>
    <s v="PROPIA, TOTALMENTE PAGADA"/>
    <m/>
    <s v="OTRO"/>
    <s v="CATASTRO"/>
    <m/>
    <m/>
    <m/>
    <m/>
    <s v="SI"/>
    <n v="17616"/>
    <s v="NO"/>
    <m/>
    <s v="SI"/>
    <n v="8366"/>
    <s v="INODORO CONECTADO A ALCANTARILLADO"/>
    <s v="MADERA BURDA, TABLA, TABLÓN"/>
    <s v="TEJA DE BARRO, ZINC, ETERNIT (ASBESTO)"/>
    <s v="CEMENTO, GRAVILLA"/>
    <s v="NO"/>
    <s v="NO"/>
    <s v="SI"/>
    <s v="SI"/>
    <s v="SI"/>
    <s v="SI"/>
    <s v="SI"/>
    <s v="SI"/>
    <s v="SI"/>
    <s v="SI"/>
    <s v="NO"/>
    <s v="SI"/>
    <s v="SI"/>
    <s v="SI"/>
    <s v="SI"/>
    <s v="NO"/>
    <s v="SI"/>
    <s v="SI"/>
    <s v="INODORO SIN TANQUE"/>
    <s v="EL BAÑO NO CUENTA CON LA DUCHA EDECUADA -EL SANITARIO NO CUENTA CON TAPA NI TANQUE-NO LE COBRAN ALCANTARILLADO-NO ENCONTRO EL NUMERO DEL FOLIO"/>
    <m/>
    <m/>
    <m/>
    <m/>
    <s v="NORMAL - BUENA"/>
    <s v="TIENE AGUA LAS 24 HORAS"/>
    <s v="SI"/>
    <s v="NO"/>
    <s v="NO"/>
    <s v="PVC"/>
    <s v="SI"/>
    <s v="SI"/>
    <s v="NO"/>
    <s v="SI"/>
    <s v="SI"/>
    <s v="OBRA GRIS"/>
    <s v="OASIS PEATONAL220581910041"/>
    <s v="OK"/>
    <s v="SI"/>
    <n v="1"/>
    <s v=""/>
    <n v="3"/>
    <s v=""/>
    <s v=""/>
    <n v="6"/>
    <s v=""/>
    <s v=""/>
    <n v="9"/>
    <s v=""/>
    <s v=""/>
    <n v="2"/>
    <n v="2904857.0103779999"/>
    <n v="2904857.0103779999"/>
    <s v=""/>
    <s v=""/>
    <n v="0"/>
    <s v=""/>
    <n v="0"/>
    <s v="NO"/>
    <n v="0"/>
    <x v="27"/>
    <x v="1"/>
  </r>
  <r>
    <d v="2017-08-27T00:00:00"/>
    <s v="ANTIOQUIA"/>
    <s v="Puerto Berrío"/>
    <n v="579"/>
    <n v="15362949"/>
    <n v="3147962419"/>
    <n v="507"/>
    <x v="0"/>
    <s v="PEATONAL"/>
    <m/>
    <m/>
    <m/>
    <m/>
    <m/>
    <m/>
    <m/>
    <m/>
    <n v="22058806000"/>
    <m/>
    <m/>
    <n v="3137681271"/>
    <s v="BARRIENTOS"/>
    <s v="CARVAJAL"/>
    <s v="RAMON"/>
    <s v="ANTONIO"/>
    <s v="Cédula"/>
    <n v="15361790"/>
    <s v="M"/>
    <n v="66"/>
    <s v="NO"/>
    <s v="PEREZ"/>
    <s v="AGUIRRE"/>
    <s v="MARIA"/>
    <s v="BELEN"/>
    <s v="Cédula"/>
    <n v="21933660"/>
    <s v="NO"/>
    <m/>
    <s v="NO"/>
    <n v="2"/>
    <n v="0"/>
    <n v="0"/>
    <s v="PROPIA, TOTALMENTE PAGADA"/>
    <m/>
    <s v="OTRO"/>
    <s v="CATASTRO"/>
    <m/>
    <m/>
    <m/>
    <m/>
    <s v="SI"/>
    <n v="11608"/>
    <s v="SI"/>
    <n v="8070"/>
    <s v="SI"/>
    <n v="8366"/>
    <s v="INODORO CONECTADO A ALCANTARILLADO"/>
    <s v="MADERA PULIDA"/>
    <s v="TEJA DE BARRO, ZINC, ETERNIT (ASBESTO)"/>
    <s v="CEMENTO, GRAVILLA"/>
    <s v="SI"/>
    <s v="NO"/>
    <s v="SI"/>
    <s v="SI"/>
    <s v="SI"/>
    <s v="NO"/>
    <s v="SI"/>
    <s v="SI"/>
    <s v="SI"/>
    <s v="SI"/>
    <s v="NO"/>
    <s v="SI"/>
    <s v="SI"/>
    <s v="SI"/>
    <s v="SI"/>
    <s v="NO"/>
    <s v="SI"/>
    <s v="SI"/>
    <s v="INODORO CON TANQUE"/>
    <s v="SI TIENE LAVAMANOS PERO NO CUENTA CON ACCESORIOS -NO ESTA CONECTADO A LA RED DE ACUEDUCTO-INODORO TIENE GRIFERIA MALA"/>
    <m/>
    <m/>
    <m/>
    <m/>
    <s v="NORMAL - BUENA"/>
    <s v="TIENE AGUA LAS 24 HORAS"/>
    <s v="SI"/>
    <s v="NO"/>
    <s v="NO"/>
    <s v="PVC"/>
    <s v="SI"/>
    <s v="SI"/>
    <s v="NO"/>
    <s v="SI"/>
    <s v="SI"/>
    <s v="OBRA GRIS"/>
    <s v="OASIS PEATONAL22058806000"/>
    <s v="OK"/>
    <s v="SI"/>
    <n v="1"/>
    <s v=""/>
    <s v=""/>
    <s v=""/>
    <s v=""/>
    <n v="6"/>
    <s v=""/>
    <s v=""/>
    <n v="9"/>
    <s v=""/>
    <s v=""/>
    <n v="1"/>
    <n v="2521462.954806"/>
    <n v="2521462.954806"/>
    <s v=""/>
    <s v=""/>
    <n v="0"/>
    <n v="20"/>
    <n v="487557.07988400001"/>
    <s v="SI"/>
    <n v="487557.07988400001"/>
    <x v="32"/>
    <x v="1"/>
  </r>
  <r>
    <d v="2017-08-27T00:00:00"/>
    <s v="ANTIOQUIA"/>
    <s v="Puerto Berrío"/>
    <n v="579"/>
    <n v="1039689067"/>
    <m/>
    <n v="508"/>
    <x v="0"/>
    <s v="PEATONAL"/>
    <m/>
    <m/>
    <m/>
    <m/>
    <m/>
    <m/>
    <m/>
    <m/>
    <n v="220581910046"/>
    <m/>
    <m/>
    <n v="3108403897"/>
    <s v="MURILLO"/>
    <s v="MOSQUERA"/>
    <s v="MARIA "/>
    <s v="ELIZA"/>
    <s v="Cédula"/>
    <n v="43657330"/>
    <s v="F"/>
    <n v="34"/>
    <s v="SI"/>
    <m/>
    <m/>
    <m/>
    <m/>
    <m/>
    <m/>
    <s v="SI"/>
    <n v="176189"/>
    <s v="SI"/>
    <n v="4"/>
    <n v="1"/>
    <n v="0"/>
    <s v="PROPIA, TOTALMENTE PAGADA"/>
    <m/>
    <s v="OTRO"/>
    <s v="CATASTRO"/>
    <m/>
    <m/>
    <m/>
    <m/>
    <s v="SI"/>
    <n v="45000"/>
    <s v="NO"/>
    <m/>
    <s v="SI"/>
    <n v="8366"/>
    <s v="INODORO CONECTADO A ALCANTARILLADO"/>
    <s v="MADERA BURDA, TABLA, TABLÓN"/>
    <s v="TEJA DE BARRO, ZINC, ETERNIT (ASBESTO)"/>
    <s v="CEMENTO, GRAVILLA"/>
    <s v="NO"/>
    <s v="SI"/>
    <s v="SI"/>
    <s v="SI"/>
    <s v="SI"/>
    <s v="SI"/>
    <s v="SI"/>
    <s v="SI"/>
    <s v="SI"/>
    <s v="NO"/>
    <s v="NO"/>
    <s v="NO"/>
    <s v="SI"/>
    <s v="SI"/>
    <s v="NO"/>
    <s v="NO"/>
    <s v="NO"/>
    <s v="SI"/>
    <s v="INODORO SIN TANQUE"/>
    <s v="NO CUENTA CON LAVADERO - NI TANQUE EL SANITARIO-NO LE COBRAN ALCANTARILLADO"/>
    <m/>
    <m/>
    <m/>
    <m/>
    <s v="NORMAL - BUENA"/>
    <s v="TIENE AGUA LAS 24 HORAS"/>
    <s v="SI"/>
    <s v="NO"/>
    <s v="NO"/>
    <s v="PVC"/>
    <s v="SI"/>
    <s v="NO"/>
    <s v="NO"/>
    <s v="NO"/>
    <s v="SI"/>
    <s v="OBRA GRIS"/>
    <s v="OASIS PEATONAL220581910046"/>
    <s v="OK"/>
    <s v="SI"/>
    <n v="1"/>
    <s v=""/>
    <n v="3"/>
    <n v="4"/>
    <n v="5"/>
    <n v="6"/>
    <n v="7"/>
    <s v=""/>
    <n v="9"/>
    <s v=""/>
    <s v=""/>
    <n v="4"/>
    <n v="4454492.9616899993"/>
    <n v="4454492.9616899993"/>
    <s v=""/>
    <s v=""/>
    <n v="0"/>
    <s v=""/>
    <n v="0"/>
    <s v="NO"/>
    <n v="0"/>
    <x v="10"/>
    <x v="1"/>
  </r>
  <r>
    <d v="2017-08-27T00:00:00"/>
    <s v="ANTIOQUIA"/>
    <s v="Puerto Berrío"/>
    <n v="579"/>
    <n v="1039689067"/>
    <m/>
    <n v="509"/>
    <x v="0"/>
    <s v="PEATONAL"/>
    <m/>
    <m/>
    <m/>
    <m/>
    <m/>
    <m/>
    <m/>
    <m/>
    <n v="220581910045"/>
    <m/>
    <m/>
    <n v="3113585421"/>
    <s v="ECHAVARRIA"/>
    <s v="ANGARITA"/>
    <s v="EMILIAQ"/>
    <m/>
    <s v="Cédula"/>
    <n v="21932979"/>
    <s v="F"/>
    <n v="53"/>
    <s v="SI"/>
    <m/>
    <m/>
    <m/>
    <m/>
    <m/>
    <m/>
    <s v="SI"/>
    <m/>
    <s v="SI"/>
    <n v="6"/>
    <n v="2"/>
    <n v="0"/>
    <s v="PROPIA, TOTALMENTE PAGADA"/>
    <m/>
    <s v="NO TIENE"/>
    <m/>
    <m/>
    <m/>
    <m/>
    <m/>
    <s v="SI"/>
    <n v="18899"/>
    <s v="NO"/>
    <m/>
    <s v="SI"/>
    <n v="8366"/>
    <s v="INODORO CONECTADO A ALCANTARILLADO"/>
    <s v="MADERA BURDA, TABLA, TABLÓN"/>
    <s v="TEJA DE BARRO, ZINC, ETERNIT (ASBESTO)"/>
    <s v="CEMENTO, GRAVILLA"/>
    <s v="NO"/>
    <s v="SI"/>
    <s v="SI"/>
    <s v="SI"/>
    <s v="SI"/>
    <s v="SI"/>
    <s v="SI"/>
    <s v="SI"/>
    <s v="NO"/>
    <s v="NO"/>
    <s v="NO"/>
    <s v="NO"/>
    <s v="SI"/>
    <s v="NO"/>
    <s v="NO"/>
    <s v="NO"/>
    <s v="NO"/>
    <s v="SI"/>
    <s v="INODORO SIN TANQUE"/>
    <s v="EL BAÑO NO CUENTA CON TANQUE NI TAPA- EL LAVDERO ES UNA PIEDRA-NO CUENTA CON LAVAMANOS -EL TANQUE ES UNA CANECA -NO LE COBRAN EL ALCANTARILLADO"/>
    <m/>
    <m/>
    <m/>
    <m/>
    <s v="NORMAL - BUENA"/>
    <s v="TIENE AGUA LAS 24 HORAS"/>
    <s v="SI"/>
    <s v="NO"/>
    <s v="NO"/>
    <s v="PVC"/>
    <s v="NO"/>
    <s v="NO"/>
    <s v="NO"/>
    <s v="NO"/>
    <s v="SI"/>
    <s v="OBRA GRIS"/>
    <s v="OASIS PEATONAL220581910045"/>
    <s v="OK"/>
    <s v="SI"/>
    <n v="1"/>
    <s v=""/>
    <n v="3"/>
    <n v="4"/>
    <n v="5"/>
    <n v="6"/>
    <n v="7"/>
    <s v=""/>
    <n v="9"/>
    <s v=""/>
    <s v=""/>
    <n v="4"/>
    <n v="4454492.9616899993"/>
    <n v="4454492.9616899993"/>
    <s v=""/>
    <s v=""/>
    <n v="0"/>
    <s v=""/>
    <n v="0"/>
    <s v="NO"/>
    <n v="0"/>
    <x v="10"/>
    <x v="1"/>
  </r>
  <r>
    <d v="2017-08-27T00:00:00"/>
    <s v="ANTIOQUIA"/>
    <s v="Puerto Berrío"/>
    <n v="579"/>
    <n v="1039704469"/>
    <n v="3196416668"/>
    <n v="510"/>
    <x v="5"/>
    <s v="PEATONAL"/>
    <m/>
    <m/>
    <m/>
    <m/>
    <m/>
    <m/>
    <m/>
    <m/>
    <n v="220553200000"/>
    <m/>
    <m/>
    <n v="3187406094"/>
    <s v="DIAZ "/>
    <s v="RODRIGUEZ"/>
    <s v="LUZ"/>
    <s v="DARY"/>
    <s v="Cédula"/>
    <n v="21934217"/>
    <s v="F"/>
    <n v="53"/>
    <s v="SI"/>
    <m/>
    <m/>
    <m/>
    <m/>
    <m/>
    <m/>
    <s v="NO"/>
    <m/>
    <s v="SI"/>
    <n v="2"/>
    <n v="0"/>
    <n v="0"/>
    <s v="PROPIA, TOTALMENTE PAGADA"/>
    <m/>
    <s v="OTRO"/>
    <s v="CATASTRO"/>
    <m/>
    <m/>
    <m/>
    <m/>
    <s v="SI"/>
    <n v="8604"/>
    <s v="SI"/>
    <n v="5755"/>
    <s v="SI"/>
    <n v="8366"/>
    <s v="INODORO CONECTADO A ALCANTARILLADO"/>
    <s v="MADERA BURDA, TABLA, TABLÓN"/>
    <s v="TEJA DE BARRO, ZINC, ETERNIT (ASBESTO)"/>
    <s v="CEMENTO, GRAVILLA"/>
    <s v="SI"/>
    <s v="NO"/>
    <s v="SI"/>
    <s v="SI"/>
    <s v="SI"/>
    <s v="SI"/>
    <s v="SI"/>
    <s v="SI"/>
    <s v="NO"/>
    <s v="SI"/>
    <s v="NO"/>
    <s v="SI"/>
    <s v="SI"/>
    <s v="NO"/>
    <s v="SI"/>
    <s v="NO"/>
    <s v="SI"/>
    <s v="SI"/>
    <s v="INODORO SIN TANQUE"/>
    <s v="NO CUENTA CON BAÑO SE ENCUENTRA SIN TANQUE-NO TIENE LAVAMANOS"/>
    <m/>
    <m/>
    <m/>
    <m/>
    <s v="NORMAL - BUENA"/>
    <s v="TIENE AGUA LAS 24 HORAS"/>
    <s v="SI"/>
    <s v="NO"/>
    <s v="NO"/>
    <s v="PVC"/>
    <s v="NO"/>
    <s v="SI"/>
    <s v="NO"/>
    <s v="SI"/>
    <s v="SI"/>
    <s v="OBRA GRIS"/>
    <s v="TAHAMIPEATONAL220553200000"/>
    <s v="OK"/>
    <s v="SI"/>
    <n v="1"/>
    <s v=""/>
    <n v="3"/>
    <s v=""/>
    <s v=""/>
    <n v="6"/>
    <s v=""/>
    <s v=""/>
    <n v="9"/>
    <s v=""/>
    <s v=""/>
    <n v="2"/>
    <n v="2904857.0103779999"/>
    <n v="2904857.0103779999"/>
    <s v=""/>
    <s v=""/>
    <n v="0"/>
    <s v=""/>
    <n v="0"/>
    <s v="NO"/>
    <n v="0"/>
    <x v="27"/>
    <x v="1"/>
  </r>
  <r>
    <d v="2017-08-27T00:00:00"/>
    <s v="ANTIOQUIA"/>
    <s v="Puerto Berrío"/>
    <n v="579"/>
    <n v="1039704469"/>
    <n v="3196416668"/>
    <n v="511"/>
    <x v="2"/>
    <s v="PEATONAL"/>
    <m/>
    <m/>
    <m/>
    <m/>
    <m/>
    <m/>
    <m/>
    <m/>
    <n v="220583160050"/>
    <m/>
    <m/>
    <n v="3186998289"/>
    <s v="SEPULVEDA"/>
    <s v="GALEANO"/>
    <s v="MARIO"/>
    <s v="JAVIER"/>
    <s v="Cédula"/>
    <n v="1067911159"/>
    <s v="M"/>
    <n v="26"/>
    <s v="NO"/>
    <s v="GALEANO"/>
    <s v="MENDEZ"/>
    <s v="RITA "/>
    <s v="ANTONIA"/>
    <s v="Cédula"/>
    <n v="50977221"/>
    <s v="NO"/>
    <m/>
    <s v="NO"/>
    <n v="3"/>
    <n v="0"/>
    <n v="0"/>
    <s v="EN ARRIENDO O SUBARRIENDO"/>
    <m/>
    <m/>
    <m/>
    <s v="DE PALABRA"/>
    <m/>
    <n v="6"/>
    <n v="100000"/>
    <s v="SI"/>
    <n v="17470"/>
    <s v="SI"/>
    <n v="9218"/>
    <s v="SI"/>
    <n v="16772"/>
    <s v="INODORO CONECTADO A ALCANTARILLADO"/>
    <s v="MADERA BURDA, TABLA, TABLÓN"/>
    <s v="TEJA DE BARRO, ZINC, ETERNIT (ASBESTO)"/>
    <s v="CEMENTO, GRAVILLA"/>
    <s v="SI"/>
    <s v="SI"/>
    <s v="SI"/>
    <s v="SI"/>
    <s v="SI"/>
    <s v="SI"/>
    <s v="SI"/>
    <s v="SI"/>
    <s v="SI"/>
    <s v="SI"/>
    <s v="SI"/>
    <s v="SI"/>
    <s v="SI"/>
    <s v="SI"/>
    <s v="SI"/>
    <s v="SI"/>
    <s v="SI"/>
    <s v="SI"/>
    <s v="INODORO CON TANQUE"/>
    <s v="PRESENTA FURA EN LA LLAVE DE LAVAPLATOS"/>
    <m/>
    <m/>
    <m/>
    <m/>
    <s v="NORMAL - BUENA"/>
    <s v="TIENE AGUA LAS 24 HORAS"/>
    <s v="SI"/>
    <s v="NO"/>
    <s v="NO"/>
    <s v="PVC"/>
    <s v="SI"/>
    <s v="SI"/>
    <s v="SI"/>
    <s v="SI"/>
    <s v="SI"/>
    <s v="OBRA GRIS"/>
    <s v="NUEVO MILENIOPEATONAL220583160050"/>
    <s v="OK"/>
    <s v="SI"/>
    <s v=""/>
    <s v=""/>
    <s v=""/>
    <s v=""/>
    <s v=""/>
    <s v=" "/>
    <s v=""/>
    <s v=""/>
    <s v=""/>
    <s v=""/>
    <s v=""/>
    <n v="0"/>
    <n v="0"/>
    <n v="0"/>
    <s v=""/>
    <s v=""/>
    <s v=""/>
    <s v=""/>
    <n v="0"/>
    <s v="NO"/>
    <n v="0"/>
    <x v="0"/>
    <x v="0"/>
  </r>
  <r>
    <d v="2017-08-27T00:00:00"/>
    <s v="ANTIOQUIA"/>
    <s v="Puerto Berrío"/>
    <n v="579"/>
    <n v="1039689067"/>
    <m/>
    <n v="512"/>
    <x v="0"/>
    <s v="PEATONAL"/>
    <m/>
    <m/>
    <m/>
    <m/>
    <m/>
    <m/>
    <m/>
    <m/>
    <n v="220581910029"/>
    <m/>
    <m/>
    <n v="3218402230"/>
    <s v="ROCHA"/>
    <s v="MUÑOZ"/>
    <s v="WILLIAM"/>
    <s v="DARIO"/>
    <s v="Cédula"/>
    <n v="98503510"/>
    <s v="M"/>
    <n v="47"/>
    <s v="NO"/>
    <s v="USUGA"/>
    <s v="USUGA"/>
    <s v="GLORIA"/>
    <s v="ESTELLA"/>
    <s v="Cédula"/>
    <n v="43652731"/>
    <s v="SI"/>
    <n v="43652731"/>
    <s v="NO"/>
    <n v="4"/>
    <n v="2"/>
    <n v="0"/>
    <s v="EN ARRIENDO O SUBARRIENDO"/>
    <m/>
    <m/>
    <m/>
    <s v="POR ESCRITO"/>
    <m/>
    <n v="3"/>
    <n v="100000"/>
    <s v="SI"/>
    <n v="66744"/>
    <s v="NO"/>
    <m/>
    <s v="SI"/>
    <n v="16774"/>
    <s v="INODORO CONECTADO A ALCANTARILLADO"/>
    <s v="MADERA BURDA, TABLA, TABLÓN"/>
    <s v="TEJA DE BARRO, ZINC, ETERNIT (ASBESTO)"/>
    <s v="CEMENTO, GRAVILLA"/>
    <s v="SI"/>
    <s v="NO"/>
    <s v="SI"/>
    <s v="SI"/>
    <s v="SI"/>
    <s v="SI"/>
    <s v="SI"/>
    <s v="SI"/>
    <s v="SI"/>
    <s v="NO"/>
    <s v="NO"/>
    <s v="SI"/>
    <s v="SI"/>
    <s v="SI"/>
    <s v="NO"/>
    <s v="NO"/>
    <s v="SI"/>
    <s v="SI"/>
    <s v="INODORO CON TANQUE"/>
    <s v="LA DUCHA PRESENTA FUGA POR LA LLAVE-NO LE COBRAN ALCANTARILLADO"/>
    <m/>
    <m/>
    <m/>
    <m/>
    <s v="NORMAL - BUENA"/>
    <s v="TIENE AGUA LAS 24 HORAS"/>
    <s v="SI"/>
    <s v="NO"/>
    <s v="NO"/>
    <s v="PVC"/>
    <s v="SI"/>
    <s v="NO"/>
    <s v="NO"/>
    <s v="SI"/>
    <s v="SI"/>
    <s v="OBRA GRIS"/>
    <s v="OASIS PEATONAL220581910029"/>
    <s v="OK"/>
    <s v="SI"/>
    <n v="1"/>
    <s v=""/>
    <s v=""/>
    <n v="4"/>
    <s v=""/>
    <n v="6"/>
    <s v=""/>
    <s v=""/>
    <n v="9"/>
    <s v=""/>
    <s v=""/>
    <n v="2"/>
    <n v="3154717.032714"/>
    <n v="3154717.032714"/>
    <s v=""/>
    <s v=""/>
    <n v="0"/>
    <s v=""/>
    <n v="0"/>
    <s v="NO"/>
    <n v="0"/>
    <x v="1"/>
    <x v="1"/>
  </r>
  <r>
    <d v="2017-08-27T00:00:00"/>
    <s v="ANTIOQUIA"/>
    <s v="Puerto Berrío"/>
    <n v="579"/>
    <n v="1039689067"/>
    <m/>
    <n v="513"/>
    <x v="2"/>
    <s v="PEATONAL"/>
    <m/>
    <m/>
    <m/>
    <m/>
    <m/>
    <m/>
    <m/>
    <m/>
    <n v="220583150040"/>
    <m/>
    <m/>
    <n v="3206828871"/>
    <s v="CORDOBA"/>
    <s v="CORDOBA"/>
    <s v="LUISA "/>
    <s v="MARIA"/>
    <s v="Cédula"/>
    <n v="42938764"/>
    <s v="F"/>
    <n v="49"/>
    <s v="SI"/>
    <m/>
    <m/>
    <m/>
    <m/>
    <m/>
    <m/>
    <s v="SI"/>
    <m/>
    <s v="NO"/>
    <n v="4"/>
    <n v="2"/>
    <n v="0"/>
    <s v="PROPIA, TOTALMENTE PAGADA"/>
    <m/>
    <s v="OTRO"/>
    <s v="CATASTRO"/>
    <m/>
    <m/>
    <m/>
    <m/>
    <s v="SI"/>
    <n v="16133"/>
    <s v="SI"/>
    <n v="11558"/>
    <s v="SI"/>
    <n v="8366"/>
    <s v="INODORO CONECTADO A ALCANTARILLADO"/>
    <s v="BLOQUE, LADRILLO, PIEDRA"/>
    <s v="TEJA DE BARRO, ZINC, ETERNIT (ASBESTO)"/>
    <s v="CEMENTO, GRAVILLA"/>
    <s v="SI"/>
    <s v="NO"/>
    <s v="SI"/>
    <s v="SI"/>
    <s v="SI"/>
    <s v="SI"/>
    <s v="SI"/>
    <s v="SI"/>
    <s v="SI"/>
    <s v="SI"/>
    <s v="NO"/>
    <s v="SI"/>
    <s v="SI"/>
    <s v="SI"/>
    <s v="SI"/>
    <s v="NO"/>
    <s v="SI"/>
    <s v="SI"/>
    <s v="INODORO CON TANQUE"/>
    <s v="LA VIVIENDA SE ENCUENTRA EN BUEN ESTADO"/>
    <m/>
    <m/>
    <m/>
    <m/>
    <s v="NORMAL - BUENA"/>
    <s v="TIENE AGUA LAS 24 HORAS"/>
    <s v="SI"/>
    <s v="NO"/>
    <s v="NO"/>
    <s v="PVC"/>
    <s v="SI"/>
    <s v="SI"/>
    <s v="NO"/>
    <s v="SI"/>
    <s v="SI"/>
    <s v="OBRA GRIS"/>
    <s v="NUEVO MILENIOPEATONAL220583150040"/>
    <s v="OK"/>
    <s v="SI"/>
    <n v="1"/>
    <s v=""/>
    <s v=""/>
    <s v=""/>
    <s v=""/>
    <n v="6"/>
    <s v=""/>
    <s v=""/>
    <n v="9"/>
    <s v=""/>
    <s v=""/>
    <n v="1"/>
    <n v="2521462.954806"/>
    <n v="2521462.954806"/>
    <s v=""/>
    <s v=""/>
    <n v="0"/>
    <s v=""/>
    <n v="0"/>
    <s v="NO"/>
    <n v="0"/>
    <x v="8"/>
    <x v="1"/>
  </r>
  <r>
    <d v="2017-08-27T00:00:00"/>
    <s v="ANTIOQUIA"/>
    <s v="Puerto Berrío"/>
    <n v="579"/>
    <n v="1039689067"/>
    <m/>
    <n v="514"/>
    <x v="0"/>
    <s v="PEATONAL"/>
    <m/>
    <m/>
    <m/>
    <m/>
    <m/>
    <m/>
    <m/>
    <m/>
    <n v="22058190047"/>
    <m/>
    <m/>
    <n v="3107403570"/>
    <s v="CONDE "/>
    <s v="ROMERO"/>
    <s v="ADRIANA"/>
    <s v="MARIA"/>
    <s v="Cédula"/>
    <n v="1054539283"/>
    <s v="F"/>
    <n v="33"/>
    <s v="NO"/>
    <s v="CAICEDO"/>
    <m/>
    <s v="RUBEN"/>
    <s v="DARIO"/>
    <s v="Cédula"/>
    <n v="10184804"/>
    <s v="NO"/>
    <m/>
    <s v="NO"/>
    <n v="4"/>
    <n v="2"/>
    <n v="0"/>
    <s v="PROPIA, TOTALMENTE PAGADA"/>
    <m/>
    <s v="OTRO"/>
    <s v="CATASTRO"/>
    <m/>
    <m/>
    <m/>
    <m/>
    <s v="SI"/>
    <n v="13870"/>
    <s v="NO"/>
    <m/>
    <s v="SI"/>
    <n v="8366"/>
    <s v="INODORO CONECTADO A ALCANTARILLADO"/>
    <s v="BLOQUE, LADRILLO, PIEDRA"/>
    <s v="TEJA DE BARRO, ZINC, ETERNIT (ASBESTO)"/>
    <s v="BALDOSA, VINILO, TABLETA O LADRILLO"/>
    <s v="SI"/>
    <s v="NO"/>
    <s v="SI"/>
    <s v="SI"/>
    <s v="SI"/>
    <s v="SI"/>
    <s v="SI"/>
    <s v="SI"/>
    <s v="SI"/>
    <s v="SI"/>
    <s v="SI"/>
    <s v="SI"/>
    <s v="SI"/>
    <s v="SI"/>
    <s v="SI"/>
    <s v="SI"/>
    <s v="SI"/>
    <s v="SI"/>
    <s v="INODORO CON TANQUE"/>
    <s v="ESTA EN BUEN ESTADO-NO LE COBRAN ALCANTARILLADO"/>
    <m/>
    <m/>
    <m/>
    <m/>
    <s v="NORMAL - BUENA"/>
    <s v="TIENE AGUA LAS 24 HORAS"/>
    <s v="SI"/>
    <s v="NO"/>
    <s v="NO"/>
    <s v="PVC"/>
    <s v="SI"/>
    <s v="SI"/>
    <s v="SI"/>
    <s v="SI"/>
    <s v="SI"/>
    <s v="OBRA GRIS"/>
    <s v="OASIS PEATONAL22058190047"/>
    <s v="OK"/>
    <s v="SI"/>
    <s v=""/>
    <s v=""/>
    <s v=""/>
    <s v=""/>
    <s v=""/>
    <s v=" "/>
    <s v=""/>
    <s v=""/>
    <s v=""/>
    <s v=""/>
    <s v=""/>
    <n v="0"/>
    <n v="0"/>
    <n v="0"/>
    <s v=""/>
    <s v=""/>
    <s v=""/>
    <s v=""/>
    <n v="0"/>
    <s v="NO"/>
    <n v="0"/>
    <x v="0"/>
    <x v="0"/>
  </r>
  <r>
    <d v="2017-08-27T00:00:00"/>
    <s v="ANTIOQUIA"/>
    <s v="Puerto Berrío"/>
    <n v="579"/>
    <n v="1039689067"/>
    <m/>
    <n v="515"/>
    <x v="0"/>
    <s v="PEATONAL"/>
    <m/>
    <m/>
    <m/>
    <m/>
    <m/>
    <m/>
    <m/>
    <m/>
    <n v="220581910027"/>
    <m/>
    <m/>
    <n v="3134406711"/>
    <s v="BUITRAGO"/>
    <s v="ZAPATA"/>
    <s v="JAIME"/>
    <s v="ALBERTO"/>
    <s v="Cédula"/>
    <n v="71610838"/>
    <s v="M"/>
    <n v="58"/>
    <s v="SI"/>
    <m/>
    <m/>
    <m/>
    <m/>
    <m/>
    <m/>
    <s v="SI"/>
    <m/>
    <s v="NO"/>
    <n v="3"/>
    <n v="0"/>
    <n v="0"/>
    <s v="PROPIA, TOTALMENTE PAGADA"/>
    <m/>
    <s v="OTRO"/>
    <s v="CATASTRO"/>
    <m/>
    <m/>
    <m/>
    <m/>
    <s v="SI"/>
    <n v="5600"/>
    <s v="NO"/>
    <m/>
    <s v="SI"/>
    <n v="8366"/>
    <s v="INODORO CONECTADO A ALCANTARILLADO"/>
    <s v="BLOQUE, LADRILLO, PIEDRA"/>
    <s v="TEJA DE BARRO, ZINC, ETERNIT (ASBESTO)"/>
    <s v="TIERRA, ARENA"/>
    <s v="NO"/>
    <s v="SI"/>
    <s v="SI"/>
    <s v="SI"/>
    <s v="SI"/>
    <s v="SI"/>
    <s v="SI"/>
    <s v="SI"/>
    <s v="SI"/>
    <s v="NO"/>
    <s v="NO"/>
    <s v="NO"/>
    <s v="SI"/>
    <s v="SI"/>
    <s v="NO"/>
    <s v="NO"/>
    <s v="NO"/>
    <s v="SI"/>
    <s v="INODORO CON TANQUE"/>
    <s v="EL LAVADERO NO CUENTA CON TANQUE-LA DUCHA NO CUENTA CON TUBERIA-NO LE COBRAN ALCANTARILLADO-NO PRESENTA EL NUMERO DE FOLIO"/>
    <m/>
    <m/>
    <m/>
    <m/>
    <s v="NORMAL - BUENA"/>
    <s v="TIENE AGUA LAS 24 HORAS"/>
    <s v="SI"/>
    <s v="NO"/>
    <s v="NO"/>
    <s v="PVC"/>
    <s v="SI"/>
    <s v="NO"/>
    <s v="NO"/>
    <s v="NO"/>
    <s v="SI"/>
    <s v="OBRA NEGRA"/>
    <s v="OASIS PEATONAL220581910027"/>
    <s v="OK"/>
    <s v="SI"/>
    <n v="1"/>
    <s v=""/>
    <s v=""/>
    <n v="4"/>
    <n v="5"/>
    <n v="6"/>
    <n v="7"/>
    <s v=""/>
    <n v="9"/>
    <s v=""/>
    <s v=""/>
    <n v="3"/>
    <n v="4071098.9061179999"/>
    <n v="4071098.9061179999"/>
    <s v=""/>
    <s v=""/>
    <n v="0"/>
    <s v=""/>
    <n v="0"/>
    <s v="NO"/>
    <n v="0"/>
    <x v="13"/>
    <x v="1"/>
  </r>
  <r>
    <d v="2017-08-27T00:00:00"/>
    <s v="ANTIOQUIA"/>
    <s v="Puerto Berrío"/>
    <n v="579"/>
    <n v="43653334"/>
    <n v="3223130625"/>
    <n v="516"/>
    <x v="2"/>
    <s v="PEATONAL"/>
    <m/>
    <m/>
    <m/>
    <m/>
    <m/>
    <m/>
    <m/>
    <m/>
    <n v="220548690060"/>
    <m/>
    <m/>
    <n v="3144126714"/>
    <s v="VASQUEZ"/>
    <s v="DE GOMEZ"/>
    <s v="LUZ"/>
    <s v="NANCY"/>
    <s v="Cédula"/>
    <n v="21932885"/>
    <s v="F"/>
    <n v="53"/>
    <s v="SI"/>
    <m/>
    <m/>
    <m/>
    <m/>
    <m/>
    <m/>
    <s v="NO"/>
    <m/>
    <s v="NO"/>
    <n v="3"/>
    <n v="1"/>
    <n v="0"/>
    <s v="PROPIA, TOTALMENTE PAGADA"/>
    <m/>
    <s v="OTRO"/>
    <s v="CATASTRO"/>
    <m/>
    <m/>
    <m/>
    <m/>
    <s v="SI"/>
    <n v="11616"/>
    <s v="NO"/>
    <m/>
    <s v="SI"/>
    <n v="8366"/>
    <s v="INODORO CONECTADO A ALCANTARILLADO"/>
    <s v="MADERA PULIDA"/>
    <s v="TEJA DE BARRO, ZINC, ETERNIT (ASBESTO)"/>
    <s v="CEMENTO, GRAVILLA"/>
    <s v="NO"/>
    <s v="NO"/>
    <s v="SI"/>
    <s v="SI"/>
    <s v="SI"/>
    <s v="SI"/>
    <s v="SI"/>
    <s v="SI"/>
    <s v="NO"/>
    <s v="SI"/>
    <s v="NO"/>
    <s v="NO"/>
    <s v="SI"/>
    <s v="NO"/>
    <s v="SI"/>
    <s v="NO"/>
    <s v="NO"/>
    <s v="SI"/>
    <s v="INODORO SIN TANQUE"/>
    <s v="TIENE UN LAVADERO DE PIEDRA-NO COBRAN ALCANTARILLADO-TO TIENE INODOR-NI LAVAMANOS"/>
    <m/>
    <m/>
    <m/>
    <m/>
    <s v="NORMAL - BUENA"/>
    <s v="TIENE AGUA LAS 24 HORAS"/>
    <s v="SI"/>
    <s v="NO"/>
    <s v="NO"/>
    <s v="PVC"/>
    <s v="NO"/>
    <s v="SI"/>
    <s v="NO"/>
    <s v="NO"/>
    <s v="SI"/>
    <s v="OBRA GRIS"/>
    <s v="NUEVO MILENIOPEATONAL220548690060"/>
    <s v="OK"/>
    <s v="SI"/>
    <n v="1"/>
    <s v=""/>
    <n v="3"/>
    <s v=""/>
    <n v="5"/>
    <n v="6"/>
    <n v="7"/>
    <s v=""/>
    <n v="9"/>
    <s v=""/>
    <s v=""/>
    <n v="3"/>
    <n v="3821238.8837819998"/>
    <n v="3821238.8837819998"/>
    <s v=""/>
    <s v=""/>
    <n v="0"/>
    <s v=""/>
    <n v="0"/>
    <s v="NO"/>
    <n v="0"/>
    <x v="29"/>
    <x v="1"/>
  </r>
  <r>
    <d v="2017-08-27T00:00:00"/>
    <s v="ANTIOQUIA"/>
    <s v="Puerto Berrío"/>
    <n v="579"/>
    <n v="1039704469"/>
    <n v="3196416668"/>
    <n v="517"/>
    <x v="0"/>
    <s v="PEATONAL"/>
    <m/>
    <m/>
    <m/>
    <m/>
    <m/>
    <m/>
    <m/>
    <m/>
    <n v="22057840000"/>
    <m/>
    <m/>
    <n v="3218025260"/>
    <s v="MONSALVE "/>
    <s v="ARISTIZABAL"/>
    <s v="ISABEL"/>
    <s v="CRISTINA"/>
    <s v="Cédula"/>
    <n v="1039700840"/>
    <s v="F"/>
    <n v="23"/>
    <s v="SI"/>
    <m/>
    <m/>
    <m/>
    <m/>
    <m/>
    <m/>
    <s v="NO"/>
    <m/>
    <s v="NO"/>
    <n v="6"/>
    <n v="3"/>
    <n v="2"/>
    <s v="PROPIA, LA ESTÁN PAGANDO"/>
    <m/>
    <s v="CERTIFICADO DE COMPRAVENTA"/>
    <m/>
    <m/>
    <m/>
    <m/>
    <m/>
    <s v="SI"/>
    <n v="6319"/>
    <s v="SI"/>
    <n v="3999"/>
    <s v="SI"/>
    <n v="8324"/>
    <s v="INODORO CONECTADO A ALCANTARILLADO"/>
    <s v="BLOQUE, LADRILLO, PIEDRA"/>
    <s v="TEJA DE BARRO, ZINC, ETERNIT (ASBESTO)"/>
    <s v="CEMENTO, GRAVILLA"/>
    <s v="SI"/>
    <s v="NO"/>
    <s v="SI"/>
    <s v="NO"/>
    <s v="SI"/>
    <s v="NO"/>
    <s v="SI"/>
    <s v="SI"/>
    <s v="SI"/>
    <s v="SI"/>
    <s v="NO"/>
    <s v="NO"/>
    <s v="SI"/>
    <s v="SI"/>
    <s v="SI"/>
    <s v="NO"/>
    <s v="NO"/>
    <s v="SI"/>
    <s v="INODORO CON TANQUE"/>
    <s v="NO TIENE LAVADERO- NO TIENE LAVAMANOS"/>
    <m/>
    <s v="SE VIERTEN A CANAL O QUEBRADA"/>
    <m/>
    <s v="SE VIERTEN A CANAL O QUEBRADA"/>
    <s v="NORMAL - BUENA"/>
    <s v="TIENE AGUA LAS 24 HORAS"/>
    <s v="SI"/>
    <s v="NO"/>
    <s v="NO"/>
    <s v="PVC"/>
    <s v="SI"/>
    <s v="SI"/>
    <s v="NO"/>
    <s v="NO"/>
    <s v="SI"/>
    <s v="OBRA GRIS"/>
    <s v="OASIS PEATONAL22057840000"/>
    <s v="OK"/>
    <s v="SI"/>
    <n v="1"/>
    <s v=""/>
    <s v=""/>
    <s v=""/>
    <n v="5"/>
    <n v="6"/>
    <s v=""/>
    <s v=""/>
    <n v="9"/>
    <s v=""/>
    <s v=""/>
    <n v="2"/>
    <n v="3069314.919342"/>
    <n v="3069314.919342"/>
    <s v=""/>
    <n v="18"/>
    <n v="0"/>
    <n v="20"/>
    <n v="1757703.420504"/>
    <s v="SI"/>
    <n v="1374366.7709999999"/>
    <x v="84"/>
    <x v="1"/>
  </r>
  <r>
    <d v="2017-08-27T00:00:00"/>
    <s v="ANTIOQUIA"/>
    <s v="Puerto Berrío"/>
    <n v="579"/>
    <n v="1039689067"/>
    <m/>
    <n v="518"/>
    <x v="2"/>
    <s v="PEATONAL"/>
    <m/>
    <m/>
    <m/>
    <m/>
    <m/>
    <m/>
    <m/>
    <m/>
    <n v="220549250004"/>
    <m/>
    <m/>
    <n v="3147437021"/>
    <s v="VILLADA"/>
    <s v="ZAPATA"/>
    <s v="DIANA"/>
    <s v="MARIA"/>
    <s v="Cédula"/>
    <n v="32280383"/>
    <s v="F"/>
    <n v="35"/>
    <s v="NO"/>
    <s v="AGUDELO"/>
    <s v="TABORDA"/>
    <s v="DORIAN"/>
    <m/>
    <s v="Cédula"/>
    <m/>
    <s v="NO"/>
    <m/>
    <s v="NO"/>
    <n v="5"/>
    <n v="3"/>
    <n v="0"/>
    <s v="PROPIA, LA ESTÁN PAGANDO"/>
    <m/>
    <s v="OTRO"/>
    <s v="CATASTRO"/>
    <m/>
    <m/>
    <m/>
    <m/>
    <s v="SI"/>
    <n v="30422"/>
    <s v="SI"/>
    <n v="20802"/>
    <s v="SI"/>
    <n v="25179"/>
    <s v="INODORO CONECTADO A ALCANTARILLADO"/>
    <s v="MADERA BURDA, TABLA, TABLÓN"/>
    <s v="TEJA DE BARRO, ZINC, ETERNIT (ASBESTO)"/>
    <s v="TIERRA, ARENA"/>
    <s v="SI"/>
    <s v="SI"/>
    <s v="SI"/>
    <s v="SI"/>
    <s v="SI"/>
    <s v="SI"/>
    <s v="SI"/>
    <s v="SI"/>
    <s v="SI"/>
    <s v="NO"/>
    <s v="NO"/>
    <s v="SI"/>
    <s v="NO"/>
    <s v="SI"/>
    <s v="NO"/>
    <s v="NO"/>
    <s v="SI"/>
    <s v="NO"/>
    <s v="INODORO SIN TANQUE"/>
    <s v="LA VIVIENDA CUENTA CUENTA CON LAVADERO-TASA CAMPESINA- SIN DUCH-NO SABE LA CEDULA DEL CONYUGUE-NO CUENTA CON NADA EN BUEN ESTADO"/>
    <m/>
    <m/>
    <m/>
    <m/>
    <s v="BAJA"/>
    <s v="TIENE AGUA LAS 24 HORAS"/>
    <s v="SI"/>
    <s v="NO"/>
    <s v="NO"/>
    <s v="PVC"/>
    <s v="SI"/>
    <s v="NO"/>
    <s v="NO"/>
    <s v="SI"/>
    <s v="NO"/>
    <s v="OBRA GRIS"/>
    <s v="NUEVO MILENIOPEATONAL220549250004"/>
    <s v="OK"/>
    <s v="SI"/>
    <n v="1"/>
    <n v="2"/>
    <n v="3"/>
    <n v="4"/>
    <s v=""/>
    <n v="6"/>
    <n v="7"/>
    <s v=""/>
    <n v="9"/>
    <s v=""/>
    <s v=""/>
    <n v="4"/>
    <n v="4100988.4641179997"/>
    <n v="4100988.4641179997"/>
    <s v=""/>
    <s v=""/>
    <n v="0"/>
    <s v=""/>
    <n v="0"/>
    <s v="NO"/>
    <n v="0"/>
    <x v="2"/>
    <x v="1"/>
  </r>
  <r>
    <d v="2017-08-27T00:00:00"/>
    <s v="ANTIOQUIA"/>
    <s v="Puerto Berrío"/>
    <n v="579"/>
    <n v="98653883"/>
    <n v="3233982728"/>
    <n v="519"/>
    <x v="5"/>
    <s v="PEATONAL"/>
    <m/>
    <m/>
    <m/>
    <m/>
    <m/>
    <m/>
    <m/>
    <m/>
    <n v="220559400000"/>
    <m/>
    <m/>
    <n v="3225199078"/>
    <s v="GARZON"/>
    <s v="VELEZ"/>
    <s v="GLORIA "/>
    <s v="GLADYS"/>
    <s v="Cédula"/>
    <n v="21933647"/>
    <s v="F"/>
    <n v="58"/>
    <s v="NO"/>
    <s v="TOBON"/>
    <s v="LONDOÑO"/>
    <s v="WILIAM"/>
    <s v="FABIO"/>
    <s v="Cédula"/>
    <n v="71181622"/>
    <s v="NO"/>
    <m/>
    <s v="NO"/>
    <n v="5"/>
    <n v="2"/>
    <n v="1"/>
    <s v="PROPIA, TOTALMENTE PAGADA"/>
    <m/>
    <s v="OTRO"/>
    <s v="CATASTRO"/>
    <m/>
    <m/>
    <m/>
    <m/>
    <s v="SI"/>
    <n v="11663"/>
    <s v="SI"/>
    <n v="8108"/>
    <s v="SI"/>
    <n v="8408"/>
    <s v="INODORO CONECTADO A ALCANTARILLADO"/>
    <s v="BLOQUE, LADRILLO, PIEDRA"/>
    <s v="TEJA DE BARRO, ZINC, ETERNIT (ASBESTO)"/>
    <s v="CEMENTO, GRAVILLA"/>
    <s v="SI"/>
    <s v="SI"/>
    <s v="SI"/>
    <s v="SI"/>
    <s v="SI"/>
    <s v="SI"/>
    <s v="SI"/>
    <s v="SI"/>
    <s v="SI"/>
    <s v="SI"/>
    <s v="SI"/>
    <s v="SI"/>
    <s v="SI"/>
    <s v="SI"/>
    <s v="SI"/>
    <s v="SI"/>
    <s v="SI"/>
    <s v="SI"/>
    <s v="INODORO CON TANQUE"/>
    <s v="TIENE TODOS LOS SERVICIOS PERO NO TIENE PUERTA"/>
    <m/>
    <m/>
    <m/>
    <m/>
    <s v="NORMAL - BUENA"/>
    <s v="TIENE AGUA LAS 24 HORAS"/>
    <s v="SI"/>
    <s v="NO"/>
    <s v="NO"/>
    <s v="PVC"/>
    <s v="SI"/>
    <s v="SI"/>
    <s v="SI"/>
    <s v="SI"/>
    <s v="SI"/>
    <s v="OBRA BLANCA"/>
    <s v="TAHAMIPEATONAL220559400000"/>
    <s v="OK"/>
    <s v="SI"/>
    <s v=""/>
    <s v=""/>
    <s v=""/>
    <s v=""/>
    <s v=""/>
    <s v=" "/>
    <s v=""/>
    <s v=""/>
    <s v=""/>
    <s v=""/>
    <s v=""/>
    <n v="0"/>
    <n v="0"/>
    <n v="0"/>
    <s v=""/>
    <s v=""/>
    <s v=""/>
    <s v=""/>
    <n v="0"/>
    <s v="NO"/>
    <n v="0"/>
    <x v="0"/>
    <x v="0"/>
  </r>
  <r>
    <d v="2017-08-27T00:00:00"/>
    <s v="ANTIOQUIA"/>
    <s v="Puerto Berrío"/>
    <n v="579"/>
    <n v="1039689067"/>
    <m/>
    <n v="520"/>
    <x v="6"/>
    <s v="CALLE"/>
    <s v="CRA 13"/>
    <m/>
    <m/>
    <m/>
    <m/>
    <m/>
    <m/>
    <m/>
    <n v="220444000000"/>
    <m/>
    <m/>
    <n v="3132069727"/>
    <s v="GONZALEZ"/>
    <m/>
    <s v="MARIA "/>
    <s v="ROMELIA"/>
    <s v="Cédula"/>
    <n v="31006450"/>
    <s v="F"/>
    <n v="65"/>
    <s v="NO"/>
    <s v="DONATO "/>
    <s v="TRIANA"/>
    <s v="JOSE"/>
    <m/>
    <s v="Cédula"/>
    <n v="10155311"/>
    <s v="SI"/>
    <m/>
    <s v="NO"/>
    <n v="9"/>
    <n v="6"/>
    <n v="0"/>
    <s v="PROPIA, TOTALMENTE PAGADA"/>
    <m/>
    <s v="OTRO"/>
    <s v="CATASTRO"/>
    <m/>
    <m/>
    <m/>
    <m/>
    <s v="SI"/>
    <m/>
    <s v="NO"/>
    <m/>
    <s v="SI"/>
    <m/>
    <s v="INODORO CONECTADO A ALCANTARILLADO"/>
    <s v="MADERA BURDA, TABLA, TABLÓN"/>
    <s v="TEJA DE BARRO, ZINC, ETERNIT (ASBESTO)"/>
    <s v="TIERRA, ARENA"/>
    <s v="SI"/>
    <s v="SI"/>
    <s v="SI"/>
    <s v="NO"/>
    <s v="SI"/>
    <s v="NO"/>
    <s v="SI"/>
    <s v="NO"/>
    <s v="NO"/>
    <s v="NO"/>
    <s v="NO"/>
    <s v="SI"/>
    <s v="SI"/>
    <s v="NO"/>
    <s v="NO"/>
    <s v="NO"/>
    <s v="SI"/>
    <s v="SI"/>
    <s v="NO TIENE / TUBO A LA VISTA"/>
    <s v="SANITARIO SIN GRIFERIA-NO CUENTA CON ALCANTARILLADO-LA TUBERIA DE LA ACOMETIDA PRESENTA FUGA-NO PRESENTA RECIBO-NO PAGA ALCANTARILLADO-NO ENCONTRO PAPEL DEL FOLIO"/>
    <m/>
    <m/>
    <m/>
    <m/>
    <s v="NORMAL - BUENA"/>
    <s v="TIENE AGUA LAS 24 HORAS"/>
    <s v="NO"/>
    <s v="NO"/>
    <s v="NO"/>
    <s v="PVC"/>
    <s v="NO"/>
    <s v="NO"/>
    <s v="NO"/>
    <s v="SI"/>
    <s v="SI"/>
    <s v="OBRA GRIS"/>
    <s v="CALLECRA 13220444000000"/>
    <s v="OK"/>
    <s v="SI"/>
    <n v="1"/>
    <s v=""/>
    <n v="3"/>
    <n v="4"/>
    <s v=""/>
    <n v="6"/>
    <n v="7"/>
    <s v=""/>
    <n v="9"/>
    <s v=""/>
    <n v="11"/>
    <n v="3"/>
    <n v="4544881.7655059993"/>
    <n v="4544881.7655059993"/>
    <s v=""/>
    <n v="18"/>
    <n v="0"/>
    <n v="20"/>
    <n v="1757703.420504"/>
    <s v="SI"/>
    <n v="1374366.7709999999"/>
    <x v="85"/>
    <x v="1"/>
  </r>
  <r>
    <d v="2017-08-27T00:00:00"/>
    <s v="ANTIOQUIA"/>
    <s v="Puerto Berrío"/>
    <n v="579"/>
    <n v="98653883"/>
    <n v="3233982728"/>
    <n v="521"/>
    <x v="5"/>
    <s v="PEATONAL"/>
    <m/>
    <m/>
    <m/>
    <m/>
    <m/>
    <m/>
    <m/>
    <m/>
    <n v="220562300000"/>
    <m/>
    <m/>
    <n v="3127110429"/>
    <s v="URBINA"/>
    <s v="DAVILA"/>
    <s v="GRISELDINA"/>
    <m/>
    <s v="Cédula"/>
    <n v="23105940"/>
    <s v="F"/>
    <n v="50"/>
    <s v="SI"/>
    <m/>
    <m/>
    <m/>
    <m/>
    <m/>
    <m/>
    <s v="NO"/>
    <m/>
    <s v="NO"/>
    <n v="10"/>
    <n v="0"/>
    <n v="0"/>
    <s v="PROPIA, LA ESTÁN PAGANDO"/>
    <m/>
    <s v="OTRO"/>
    <s v="CATASTRO"/>
    <m/>
    <m/>
    <m/>
    <m/>
    <s v="SI"/>
    <n v="12297"/>
    <s v="NO"/>
    <m/>
    <s v="SI"/>
    <n v="8324"/>
    <s v="INODORO CONECTADO A ALCANTARILLADO"/>
    <s v="MADERA BURDA, TABLA, TABLÓN"/>
    <s v="TEJA DE BARRO, ZINC, ETERNIT (ASBESTO)"/>
    <s v="CEMENTO, GRAVILLA"/>
    <s v="NO"/>
    <s v="SI"/>
    <s v="SI"/>
    <s v="SI"/>
    <s v="SI"/>
    <s v="NO"/>
    <s v="SI"/>
    <s v="SI"/>
    <s v="SI"/>
    <s v="SI"/>
    <s v="SI"/>
    <s v="SI"/>
    <s v="SI"/>
    <s v="SI"/>
    <s v="SI"/>
    <s v="SI"/>
    <s v="SI"/>
    <s v="SI"/>
    <s v="INODORO CON TANQUE"/>
    <s v="SANTARIO SIN GRIFERIA-NO COBRAN ALCANTARILLADO"/>
    <s v="POZO"/>
    <s v="SE DESECHAN EN CAMPO"/>
    <m/>
    <m/>
    <s v="NORMAL - BUENA"/>
    <s v="TIENE AGUA LAS 24 HORAS"/>
    <s v="NO SABE"/>
    <s v="NO"/>
    <s v="NO"/>
    <s v="PVC"/>
    <s v="SI"/>
    <s v="SI"/>
    <s v="SI"/>
    <s v="SI"/>
    <s v="SI"/>
    <s v="OBRA NEGRA"/>
    <s v="TAHAMIPEATONAL220562300000"/>
    <s v="OK"/>
    <s v="SI"/>
    <s v=""/>
    <s v=""/>
    <s v=""/>
    <s v=""/>
    <s v=""/>
    <s v=" "/>
    <s v=""/>
    <s v=""/>
    <s v=""/>
    <s v=""/>
    <s v=""/>
    <n v="0"/>
    <n v="0"/>
    <n v="0"/>
    <s v=""/>
    <s v=""/>
    <s v=""/>
    <s v=""/>
    <n v="0"/>
    <s v="NO"/>
    <n v="0"/>
    <x v="0"/>
    <x v="0"/>
  </r>
  <r>
    <d v="2017-08-27T00:00:00"/>
    <s v="ANTIOQUIA"/>
    <s v="Puerto Berrío"/>
    <n v="579"/>
    <n v="43653334"/>
    <n v="3223130625"/>
    <n v="522"/>
    <x v="2"/>
    <s v="CARRERA"/>
    <s v="CRA 15"/>
    <m/>
    <m/>
    <m/>
    <m/>
    <n v="53"/>
    <m/>
    <m/>
    <n v="220583150072"/>
    <m/>
    <m/>
    <n v="3113638956"/>
    <s v="LOPEZ"/>
    <s v="HERNANDEZ"/>
    <s v="GABRIELA"/>
    <s v="DE JESUS"/>
    <s v="Cédula"/>
    <n v="49550932"/>
    <s v="F"/>
    <n v="62"/>
    <s v="SI"/>
    <m/>
    <m/>
    <m/>
    <m/>
    <m/>
    <m/>
    <s v="SI"/>
    <n v="28776"/>
    <s v="NO"/>
    <n v="4"/>
    <n v="2"/>
    <n v="1"/>
    <s v="PROPIA, LA ESTÁN PAGANDO"/>
    <m/>
    <s v="OTRO"/>
    <s v="CATASTRO"/>
    <m/>
    <m/>
    <m/>
    <m/>
    <s v="SI"/>
    <n v="17613"/>
    <s v="SI"/>
    <n v="12699"/>
    <s v="SI"/>
    <n v="8365"/>
    <s v="INODORO CONECTADO A ALCANTARILLADO"/>
    <s v="BLOQUE, LADRILLO, PIEDRA"/>
    <s v="TEJA DE BARRO, ZINC, ETERNIT (ASBESTO)"/>
    <s v="CEMENTO, GRAVILLA"/>
    <s v="SI"/>
    <s v="SI"/>
    <s v="SI"/>
    <s v="SI"/>
    <s v="SI"/>
    <s v="SI"/>
    <s v="SI"/>
    <s v="SI"/>
    <s v="SI"/>
    <s v="SI"/>
    <s v="SI"/>
    <s v="SI"/>
    <s v="SI"/>
    <s v="SI"/>
    <s v="SI"/>
    <s v="SI"/>
    <s v="SI"/>
    <s v="SI"/>
    <s v="INODORO CON TANQUE"/>
    <s v="TODO SE ENCUENTRA BIEN-PERO MANIFIETA QUE EL PATIO LO TIENE MALO-NO SE ACUERDA LOS APELLIDOS DE LA VECINA"/>
    <m/>
    <m/>
    <m/>
    <m/>
    <s v="NORMAL - BUENA"/>
    <s v="TIENE AGUA LAS 24 HORAS"/>
    <s v="SI"/>
    <s v="NO"/>
    <s v="NO"/>
    <s v="PVC"/>
    <s v="SI"/>
    <s v="SI"/>
    <s v="SI"/>
    <s v="SI"/>
    <s v="SI"/>
    <s v="OBRA GRIS"/>
    <s v="NUEVO MILENIOCARRERACRA 1553220583150072"/>
    <s v="OK"/>
    <s v="SI"/>
    <s v=""/>
    <s v=""/>
    <s v=""/>
    <s v=""/>
    <s v=""/>
    <s v=" "/>
    <s v=""/>
    <s v=""/>
    <s v=""/>
    <s v=""/>
    <s v=""/>
    <n v="0"/>
    <n v="0"/>
    <n v="0"/>
    <s v=""/>
    <s v=""/>
    <s v=""/>
    <s v=""/>
    <n v="0"/>
    <s v="NO"/>
    <n v="0"/>
    <x v="0"/>
    <x v="0"/>
  </r>
  <r>
    <d v="2017-08-27T00:00:00"/>
    <s v="ANTIOQUIA"/>
    <s v="Puerto Berrío"/>
    <n v="579"/>
    <n v="1039689067"/>
    <m/>
    <n v="523"/>
    <x v="0"/>
    <s v="PEATONAL"/>
    <m/>
    <m/>
    <m/>
    <m/>
    <m/>
    <m/>
    <m/>
    <m/>
    <n v="220583100000"/>
    <m/>
    <m/>
    <m/>
    <s v="CHAVERRA "/>
    <s v="ESPINOZA"/>
    <s v="FABIO "/>
    <s v="HERNANDO"/>
    <s v="Cédula"/>
    <n v="71185383"/>
    <s v="M"/>
    <n v="40"/>
    <s v="SI"/>
    <m/>
    <m/>
    <m/>
    <m/>
    <m/>
    <m/>
    <s v="NO"/>
    <m/>
    <s v="NO"/>
    <n v="2"/>
    <n v="0"/>
    <n v="0"/>
    <s v="PROPIA, TOTALMENTE PAGADA"/>
    <m/>
    <s v="OTRO"/>
    <s v="CATASTRO"/>
    <m/>
    <m/>
    <m/>
    <m/>
    <s v="SI"/>
    <n v="8361"/>
    <s v="SI"/>
    <n v="5726"/>
    <s v="SI"/>
    <n v="8324"/>
    <s v="INODORO CONECTADO A ALCANTARILLADO"/>
    <s v="MADERA BURDA, TABLA, TABLÓN"/>
    <s v="TEJA DE BARRO, ZINC, ETERNIT (ASBESTO)"/>
    <s v="CEMENTO, GRAVILLA"/>
    <s v="SI"/>
    <s v="SI"/>
    <s v="SI"/>
    <s v="SI"/>
    <s v="SI"/>
    <s v="SI"/>
    <s v="SI"/>
    <s v="SI"/>
    <s v="SI"/>
    <s v="SI"/>
    <s v="NO"/>
    <s v="SI"/>
    <s v="SI"/>
    <s v="SI"/>
    <s v="SI"/>
    <s v="NO"/>
    <s v="SI"/>
    <s v="SI"/>
    <s v="INODORO CON TANQUE"/>
    <s v="EL TANQUE ESTA EN MAL ESTYADO-NO FIRMA-NO TIENE CELULAR"/>
    <m/>
    <m/>
    <m/>
    <m/>
    <s v="NORMAL - BUENA"/>
    <s v="TIENE AGUA LAS 24 HORAS"/>
    <s v="SI"/>
    <s v="NO"/>
    <s v="NO"/>
    <s v="PVC"/>
    <s v="SI"/>
    <s v="SI"/>
    <s v="NO"/>
    <s v="SI"/>
    <s v="SI"/>
    <s v="OBRA GRIS"/>
    <s v="OASIS PEATONAL220583100000"/>
    <s v="OK"/>
    <s v="SI"/>
    <n v="1"/>
    <s v=""/>
    <s v=""/>
    <s v=""/>
    <s v=""/>
    <n v="6"/>
    <s v=""/>
    <s v=""/>
    <n v="9"/>
    <s v=""/>
    <s v=""/>
    <n v="1"/>
    <n v="2521462.954806"/>
    <n v="2521462.954806"/>
    <s v=""/>
    <s v=""/>
    <n v="0"/>
    <s v=""/>
    <n v="0"/>
    <s v="NO"/>
    <n v="0"/>
    <x v="8"/>
    <x v="1"/>
  </r>
  <r>
    <d v="2017-08-27T00:00:00"/>
    <s v="ANTIOQUIA"/>
    <s v="Puerto Berrío"/>
    <n v="579"/>
    <n v="1039689067"/>
    <m/>
    <n v="524"/>
    <x v="0"/>
    <s v="PEATONAL"/>
    <m/>
    <m/>
    <m/>
    <m/>
    <m/>
    <m/>
    <m/>
    <m/>
    <n v="220581910023"/>
    <m/>
    <m/>
    <n v="3116791089"/>
    <s v="PEREZ"/>
    <s v="MESA"/>
    <s v="JAMES"/>
    <m/>
    <s v="Cédula"/>
    <n v="71195405"/>
    <s v="M"/>
    <n v="32"/>
    <s v="NO"/>
    <s v="ESCALANTE "/>
    <s v="MARTINEZ"/>
    <s v="LUDDYS"/>
    <s v="ESTEFANI"/>
    <s v="Cédula"/>
    <n v="1039697126"/>
    <s v="SI"/>
    <n v="954599"/>
    <s v="SI"/>
    <n v="4"/>
    <n v="2"/>
    <n v="2"/>
    <s v="PROPIA, TOTALMENTE PAGADA"/>
    <m/>
    <s v="OTRO"/>
    <s v="CATASTRO"/>
    <m/>
    <m/>
    <m/>
    <m/>
    <s v="SI"/>
    <n v="8612"/>
    <s v="NO"/>
    <m/>
    <s v="SI"/>
    <n v="8366"/>
    <s v="INODORO CONECTADO A ALCANTARILLADO"/>
    <s v="MADERA BURDA, TABLA, TABLÓN"/>
    <s v="TEJA DE BARRO, ZINC, ETERNIT (ASBESTO)"/>
    <s v="CEMENTO, GRAVILLA"/>
    <s v="SI"/>
    <s v="NO"/>
    <s v="SI"/>
    <s v="SI"/>
    <s v="SI"/>
    <s v="SI"/>
    <s v="SI"/>
    <s v="SI"/>
    <s v="SI"/>
    <s v="NO"/>
    <s v="NO"/>
    <s v="SI"/>
    <s v="SI"/>
    <s v="SI"/>
    <s v="NO"/>
    <s v="NO"/>
    <s v="SI"/>
    <s v="SI"/>
    <s v="INODORO SIN TANQUE"/>
    <s v="LA LLAVE DE LA DUCHA TIENE FUGA-EL SANITARIO NO TIENE TAPA NI TANQUE-NO LE COBRAN ALCANTARUILLADO"/>
    <m/>
    <m/>
    <m/>
    <m/>
    <s v="NORMAL - BUENA"/>
    <s v="TIENE AGUA LAS 24 HORAS"/>
    <s v="SI"/>
    <s v="NO"/>
    <s v="NO"/>
    <s v="PVC"/>
    <s v="SI"/>
    <s v="NO"/>
    <s v="NO"/>
    <s v="SI"/>
    <s v="SI"/>
    <s v="OBRA GRIS"/>
    <s v="OASIS PEATONAL220581910023"/>
    <s v="OK"/>
    <s v="SI"/>
    <n v="1"/>
    <s v=""/>
    <n v="3"/>
    <n v="4"/>
    <s v=""/>
    <n v="6"/>
    <n v="7"/>
    <s v=""/>
    <n v="9"/>
    <s v=""/>
    <s v=""/>
    <n v="3"/>
    <n v="3906640.9971539997"/>
    <n v="3906640.9971539997"/>
    <s v=""/>
    <s v=""/>
    <n v="0"/>
    <s v=""/>
    <n v="0"/>
    <s v="NO"/>
    <n v="0"/>
    <x v="18"/>
    <x v="1"/>
  </r>
  <r>
    <d v="2017-08-27T00:00:00"/>
    <s v="ANTIOQUIA"/>
    <s v="Puerto Berrío"/>
    <n v="579"/>
    <n v="1039689067"/>
    <m/>
    <n v="525"/>
    <x v="2"/>
    <s v="CARRERA"/>
    <s v="CRA 15"/>
    <m/>
    <m/>
    <m/>
    <m/>
    <n v="53"/>
    <m/>
    <m/>
    <n v="220549260004"/>
    <m/>
    <m/>
    <n v="3164162215"/>
    <s v="ARBOLEDA "/>
    <s v="ORDOÑEZ"/>
    <s v="DIANA"/>
    <s v="MARISOL"/>
    <s v="Cédula"/>
    <n v="43657713"/>
    <s v="F"/>
    <n v="32"/>
    <s v="NO"/>
    <s v="ZULETA"/>
    <m/>
    <s v="JUAN"/>
    <s v="EDUARDO"/>
    <s v="Cédula"/>
    <n v="1039702174"/>
    <s v="NO"/>
    <m/>
    <s v="NO"/>
    <n v="5"/>
    <n v="3"/>
    <n v="0"/>
    <s v="PROPIA, TOTALMENTE PAGADA"/>
    <m/>
    <s v="OTRO"/>
    <s v="CATASTRO"/>
    <m/>
    <m/>
    <m/>
    <m/>
    <s v="SI"/>
    <n v="10912"/>
    <s v="SI"/>
    <n v="7529"/>
    <s v="SI"/>
    <n v="8408"/>
    <s v="NO TIENE"/>
    <s v="MADERA BURDA, TABLA, TABLÓN"/>
    <s v="TEJA DE BARRO, ZINC, ETERNIT (ASBESTO)"/>
    <s v="TIERRA, ARENA"/>
    <s v="SI"/>
    <s v="NO"/>
    <s v="SI"/>
    <s v="SI"/>
    <s v="SI"/>
    <s v="SI"/>
    <s v="SI"/>
    <s v="SI"/>
    <s v="NO"/>
    <s v="NO"/>
    <s v="NO"/>
    <s v="NO"/>
    <s v="SI"/>
    <s v="NO"/>
    <s v="NO"/>
    <s v="NO"/>
    <s v="NO"/>
    <s v="SI"/>
    <s v="NO TIENE / TUBO A LA VISTA"/>
    <s v="LA VIVIENDA SOLO CUENTA CON UNA MANGUERA DE ABASTECIMIENTO-NO CUENTA CON LAVADERO-NI SANITARIO"/>
    <m/>
    <m/>
    <m/>
    <m/>
    <s v="NORMAL - BUENA"/>
    <s v="TIENE AGUA LAS 24 HORAS"/>
    <s v="NO SABE"/>
    <s v="NO"/>
    <s v="NO"/>
    <s v="PVC"/>
    <s v="NO"/>
    <s v="NO"/>
    <s v="NO"/>
    <s v="NO"/>
    <s v="SI"/>
    <s v="NO TIENE - NO APLICA"/>
    <s v="NUEVO MILENIOCARRERACRA 1553220549260004"/>
    <s v="OK"/>
    <s v="SI"/>
    <n v="1"/>
    <s v=""/>
    <n v="3"/>
    <n v="4"/>
    <n v="5"/>
    <n v="6"/>
    <n v="7"/>
    <n v="8"/>
    <s v=""/>
    <s v=""/>
    <s v=""/>
    <n v="4"/>
    <n v="6936878.4473879999"/>
    <n v="6099266.2918499997"/>
    <s v=""/>
    <s v=""/>
    <n v="0"/>
    <s v=""/>
    <n v="0"/>
    <s v="NO"/>
    <n v="0"/>
    <x v="11"/>
    <x v="1"/>
  </r>
  <r>
    <d v="2017-08-27T00:00:00"/>
    <s v="ANTIOQUIA"/>
    <s v="Puerto Berrío"/>
    <n v="579"/>
    <n v="1039689067"/>
    <m/>
    <n v="526"/>
    <x v="1"/>
    <s v="PEATONAL"/>
    <m/>
    <m/>
    <m/>
    <m/>
    <m/>
    <m/>
    <m/>
    <m/>
    <n v="220448130000"/>
    <m/>
    <m/>
    <n v="3135131934"/>
    <s v="RUIZ "/>
    <s v="MONRROY"/>
    <s v="CONSUELO"/>
    <s v="DEL SOCORRO"/>
    <s v="Cédula"/>
    <n v="43020583"/>
    <s v="F"/>
    <n v="57"/>
    <s v="NO"/>
    <s v="GOMEZ"/>
    <s v="SERNA"/>
    <s v="ENRIQUE"/>
    <s v="ABAD"/>
    <s v="Cédula"/>
    <n v="71183789"/>
    <s v="SI"/>
    <n v="935313"/>
    <s v="NO"/>
    <n v="3"/>
    <n v="1"/>
    <n v="0"/>
    <s v="PROPIA, TOTALMENTE PAGADA"/>
    <m/>
    <s v="OTRO"/>
    <s v="CATASTRO"/>
    <m/>
    <m/>
    <m/>
    <m/>
    <s v="SI"/>
    <n v="11550"/>
    <s v="SI"/>
    <n v="8030"/>
    <s v="SI"/>
    <n v="8324"/>
    <s v="INODORO CONECTADO A ALCANTARILLADO"/>
    <s v="BLOQUE, LADRILLO, PIEDRA"/>
    <s v="TEJA DE BARRO, ZINC, ETERNIT (ASBESTO)"/>
    <s v="CEMENTO, GRAVILLA"/>
    <s v="SI"/>
    <s v="NO"/>
    <s v="SI"/>
    <s v="SI"/>
    <s v="SI"/>
    <s v="SI"/>
    <s v="SI"/>
    <s v="SI"/>
    <s v="SI"/>
    <s v="SI"/>
    <s v="SI"/>
    <s v="SI"/>
    <s v="SI"/>
    <s v="SI"/>
    <s v="SI"/>
    <s v="SI"/>
    <s v="SI"/>
    <s v="SI"/>
    <s v="INODORO CON TANQUE"/>
    <s v="LA CASA SE ENCUENTRA EN BUENAS CONDICIONES"/>
    <m/>
    <m/>
    <m/>
    <m/>
    <s v="NORMAL - BUENA"/>
    <s v="TIENE AGUA LAS 24 HORAS"/>
    <s v="SI"/>
    <s v="NO"/>
    <s v="NO"/>
    <s v="PVC"/>
    <s v="SI"/>
    <s v="SI"/>
    <s v="SI"/>
    <s v="SI"/>
    <s v="SI"/>
    <s v="OBRA BLANCA"/>
    <s v="SAN MARTIN PEATONAL220448130000"/>
    <s v="OK"/>
    <s v="SI"/>
    <s v=""/>
    <s v=""/>
    <s v=""/>
    <s v=""/>
    <s v=""/>
    <s v=" "/>
    <s v=""/>
    <s v=""/>
    <s v=""/>
    <s v=""/>
    <s v=""/>
    <n v="0"/>
    <n v="0"/>
    <n v="0"/>
    <s v=""/>
    <s v=""/>
    <s v=""/>
    <s v=""/>
    <n v="0"/>
    <s v="NO"/>
    <n v="0"/>
    <x v="0"/>
    <x v="0"/>
  </r>
  <r>
    <d v="2017-08-27T00:00:00"/>
    <s v="ANTIOQUIA"/>
    <s v="Puerto Berrío"/>
    <n v="579"/>
    <n v="1039689067"/>
    <m/>
    <n v="527"/>
    <x v="1"/>
    <s v="PEATONAL"/>
    <m/>
    <m/>
    <m/>
    <m/>
    <m/>
    <m/>
    <m/>
    <m/>
    <n v="220453400000"/>
    <m/>
    <m/>
    <n v="311307431"/>
    <s v="MONTOYA"/>
    <m/>
    <s v="RUTH"/>
    <s v="ESTELLA"/>
    <s v="Cédula"/>
    <n v="21932860"/>
    <s v="F"/>
    <n v="54"/>
    <s v="SI"/>
    <m/>
    <m/>
    <m/>
    <m/>
    <m/>
    <m/>
    <s v="NO"/>
    <m/>
    <s v="NO"/>
    <n v="2"/>
    <n v="1"/>
    <n v="0"/>
    <s v="PROPIA, TOTALMENTE PAGADA"/>
    <m/>
    <s v="OTRO"/>
    <s v="CATASTRO"/>
    <m/>
    <m/>
    <m/>
    <m/>
    <s v="SI"/>
    <n v="7660"/>
    <s v="SI"/>
    <n v="4575"/>
    <s v="SI"/>
    <n v="8324"/>
    <s v="INODORO CONECTADO A ALCANTARILLADO"/>
    <s v="MADERA BURDA, TABLA, TABLÓN"/>
    <s v="TEJA DE BARRO, ZINC, ETERNIT (ASBESTO)"/>
    <s v="CEMENTO, GRAVILLA"/>
    <s v="SI"/>
    <s v="NO"/>
    <s v="SI"/>
    <s v="SI"/>
    <s v="SI"/>
    <s v="SI"/>
    <s v="SI"/>
    <s v="SI"/>
    <s v="SI"/>
    <s v="SI"/>
    <s v="SI"/>
    <s v="SI"/>
    <s v="SI"/>
    <s v="SI"/>
    <s v="SI"/>
    <s v="SI"/>
    <s v="SI"/>
    <s v="SI"/>
    <s v="INODORO CON TANQUE"/>
    <s v="LA VIVIENDA CUENTA CON LAVAMANOS PERO EN MALAS CONDICIONES"/>
    <m/>
    <m/>
    <m/>
    <m/>
    <s v="NORMAL - BUENA"/>
    <s v="TIENE AGUA LAS 24 HORAS"/>
    <s v="SI"/>
    <s v="NO"/>
    <s v="NO"/>
    <s v="PVC"/>
    <s v="SI"/>
    <s v="SI"/>
    <s v="SI"/>
    <s v="SI"/>
    <s v="SI"/>
    <s v="OBRA BLANCA"/>
    <s v="SAN MARTIN PEATONAL220453400000"/>
    <s v="OK"/>
    <s v="SI"/>
    <s v=""/>
    <s v=""/>
    <s v=""/>
    <s v=""/>
    <s v=""/>
    <s v=" "/>
    <s v=""/>
    <s v=""/>
    <s v=""/>
    <s v=""/>
    <s v=""/>
    <n v="0"/>
    <n v="0"/>
    <n v="0"/>
    <s v=""/>
    <s v=""/>
    <s v=""/>
    <s v=""/>
    <n v="0"/>
    <s v="NO"/>
    <n v="0"/>
    <x v="0"/>
    <x v="0"/>
  </r>
  <r>
    <d v="2017-08-27T00:00:00"/>
    <s v="ANTIOQUIA"/>
    <s v="Puerto Berrío"/>
    <n v="579"/>
    <n v="1039689067"/>
    <m/>
    <n v="528"/>
    <x v="1"/>
    <s v="PEATONAL"/>
    <m/>
    <m/>
    <m/>
    <m/>
    <m/>
    <m/>
    <m/>
    <m/>
    <n v="220448400000"/>
    <m/>
    <m/>
    <n v="3105324870"/>
    <s v="RINCON "/>
    <s v="MUÑUOZ"/>
    <s v="DARIO"/>
    <m/>
    <s v="Cédula"/>
    <n v="98699365"/>
    <s v="M"/>
    <n v="34"/>
    <s v="NO"/>
    <s v="ALZATE"/>
    <s v="BELTRAN"/>
    <s v="MARIA"/>
    <s v="CAMILA"/>
    <s v="Cédula"/>
    <n v="17114665"/>
    <s v="NO"/>
    <m/>
    <s v="NO"/>
    <n v="3"/>
    <n v="1"/>
    <n v="0"/>
    <s v="OTRA FORMA"/>
    <s v="FAMILIAR"/>
    <m/>
    <m/>
    <m/>
    <m/>
    <m/>
    <m/>
    <s v="SI"/>
    <n v="20019"/>
    <s v="NO"/>
    <m/>
    <s v="SI"/>
    <n v="8324"/>
    <s v="INODORO CONECTADO A ALCANTARILLADO"/>
    <s v="MADERA BURDA, TABLA, TABLÓN"/>
    <s v="TEJA DE BARRO, ZINC, ETERNIT (ASBESTO)"/>
    <s v="CEMENTO, GRAVILLA"/>
    <s v="SI"/>
    <s v="SI"/>
    <s v="SI"/>
    <s v="SI"/>
    <s v="SI"/>
    <s v="SI"/>
    <s v="SI"/>
    <s v="SI"/>
    <s v="SI"/>
    <s v="NO"/>
    <s v="NO"/>
    <s v="NO"/>
    <s v="SI"/>
    <s v="SI"/>
    <s v="NO"/>
    <s v="NO"/>
    <s v="NO"/>
    <s v="SI"/>
    <s v="INODORO CON TANQUE"/>
    <s v="EL INODORO NO TIENE TAPA TANQUE-LAVADERO NO ES ADECUADO-NO LE COBRAN EL ALCANTARILALDO"/>
    <m/>
    <m/>
    <m/>
    <m/>
    <s v="NORMAL - BUENA"/>
    <s v="TIENE AGUA LAS 24 HORAS"/>
    <s v="SI"/>
    <s v="NO"/>
    <s v="NO"/>
    <s v="PVC"/>
    <s v="SI"/>
    <s v="NO"/>
    <s v="NO"/>
    <s v="NO"/>
    <s v="SI"/>
    <s v="OBRA GRIS"/>
    <s v="SAN MARTIN PEATONAL220448400000"/>
    <s v="OK"/>
    <s v="SI"/>
    <n v="1"/>
    <s v=""/>
    <s v=""/>
    <n v="4"/>
    <n v="5"/>
    <n v="6"/>
    <n v="7"/>
    <s v=""/>
    <n v="9"/>
    <s v=""/>
    <s v=""/>
    <n v="3"/>
    <n v="4071098.9061179999"/>
    <n v="4071098.9061179999"/>
    <s v=""/>
    <s v=""/>
    <n v="0"/>
    <s v=""/>
    <n v="0"/>
    <s v="NO"/>
    <n v="0"/>
    <x v="13"/>
    <x v="1"/>
  </r>
  <r>
    <d v="2017-08-27T00:00:00"/>
    <s v="ANTIOQUIA"/>
    <s v="Puerto Berrío"/>
    <n v="579"/>
    <n v="43653334"/>
    <n v="3223130625"/>
    <n v="529"/>
    <x v="2"/>
    <s v="CARRERA"/>
    <s v="CRA 16"/>
    <m/>
    <m/>
    <m/>
    <m/>
    <n v="52"/>
    <m/>
    <m/>
    <n v="220583160032"/>
    <m/>
    <m/>
    <n v="3116514195"/>
    <s v="GALLEGO"/>
    <m/>
    <s v="MARLEY"/>
    <s v="CECILIA"/>
    <s v="Cédula"/>
    <n v="43654308"/>
    <s v="F"/>
    <n v="38"/>
    <s v="SI"/>
    <m/>
    <m/>
    <m/>
    <m/>
    <m/>
    <m/>
    <s v="NO"/>
    <m/>
    <s v="NO"/>
    <n v="5"/>
    <n v="4"/>
    <n v="1"/>
    <s v="PROPIA, TOTALMENTE PAGADA"/>
    <m/>
    <s v="OTRO"/>
    <s v="CATASTRO"/>
    <m/>
    <m/>
    <m/>
    <m/>
    <s v="SI"/>
    <n v="21857"/>
    <s v="SI"/>
    <n v="15968"/>
    <s v="SI"/>
    <n v="8366"/>
    <s v="INODORO CONECTADO A ALCANTARILLADO"/>
    <s v="BLOQUE, LADRILLO, PIEDRA"/>
    <s v="TEJA DE BARRO, ZINC, ETERNIT (ASBESTO)"/>
    <s v="CEMENTO, GRAVILLA"/>
    <s v="SI"/>
    <s v="SI"/>
    <s v="SI"/>
    <s v="SI"/>
    <s v="SI"/>
    <s v="SI"/>
    <s v="SI"/>
    <s v="SI"/>
    <s v="SI"/>
    <s v="NO"/>
    <s v="NO"/>
    <s v="SI"/>
    <s v="SI"/>
    <s v="SI"/>
    <s v="NO"/>
    <s v="NO"/>
    <s v="SI"/>
    <s v="SI"/>
    <s v="INODORO CON TANQUE"/>
    <s v="NO SABE LOS APELLIDOS DE LOS VECINOS-NO TIENE LAVAPLATOS-LAVAMANOS"/>
    <m/>
    <m/>
    <m/>
    <m/>
    <s v="NORMAL - BUENA"/>
    <s v="TIENE AGUA LAS 24 HORAS"/>
    <s v="SI"/>
    <s v="NO"/>
    <s v="NO"/>
    <s v="PVC"/>
    <s v="SI"/>
    <s v="NO"/>
    <s v="NO"/>
    <s v="SI"/>
    <s v="SI"/>
    <s v="OBRA GRIS"/>
    <s v="NUEVO MILENIOCARRERACRA 1652220583160032"/>
    <s v="OK"/>
    <s v="SI"/>
    <n v="1"/>
    <s v=""/>
    <s v=""/>
    <n v="4"/>
    <s v=""/>
    <n v="6"/>
    <s v=""/>
    <s v=""/>
    <n v="9"/>
    <s v=""/>
    <s v=""/>
    <n v="2"/>
    <n v="3154717.032714"/>
    <n v="3154717.032714"/>
    <s v=""/>
    <s v=""/>
    <n v="0"/>
    <s v=""/>
    <n v="0"/>
    <s v="NO"/>
    <n v="0"/>
    <x v="1"/>
    <x v="1"/>
  </r>
  <r>
    <d v="2017-08-27T00:00:00"/>
    <s v="ANTIOQUIA"/>
    <s v="Puerto Berrío"/>
    <n v="579"/>
    <n v="1039689067"/>
    <m/>
    <n v="530"/>
    <x v="1"/>
    <s v="PEATONAL"/>
    <m/>
    <m/>
    <m/>
    <m/>
    <m/>
    <m/>
    <m/>
    <m/>
    <n v="220448060000"/>
    <m/>
    <m/>
    <m/>
    <s v="SERNA "/>
    <s v="DE ROJAS"/>
    <s v="MARIA "/>
    <s v="ROSANA"/>
    <s v="Cédula"/>
    <n v="21923854"/>
    <s v="F"/>
    <n v="84"/>
    <s v="SI"/>
    <m/>
    <m/>
    <m/>
    <m/>
    <m/>
    <m/>
    <s v="NO"/>
    <m/>
    <s v="NO"/>
    <n v="1"/>
    <n v="0"/>
    <n v="0"/>
    <s v="PROPIA, TOTALMENTE PAGADA"/>
    <m/>
    <s v="OTRO"/>
    <s v="CATASTRO"/>
    <m/>
    <m/>
    <m/>
    <m/>
    <s v="SI"/>
    <n v="14675"/>
    <s v="NO"/>
    <m/>
    <s v="SI"/>
    <n v="8408"/>
    <s v="INODORO CONECTADO A ALCANTARILLADO"/>
    <s v="BLOQUE, LADRILLO, PIEDRA"/>
    <s v="TEJA DE BARRO, ZINC, ETERNIT (ASBESTO)"/>
    <s v="CEMENTO, GRAVILLA"/>
    <s v="SI"/>
    <s v="NO"/>
    <s v="SI"/>
    <s v="SI"/>
    <s v="SI"/>
    <s v="SI"/>
    <s v="SI"/>
    <s v="SI"/>
    <s v="SI"/>
    <s v="NO"/>
    <s v="NO"/>
    <s v="SI"/>
    <s v="SI"/>
    <s v="SI"/>
    <s v="NO"/>
    <s v="NO"/>
    <s v="SI"/>
    <s v="SI"/>
    <s v="INODORO CON TANQUE"/>
    <s v="CASA CUENTA CON TANQUE Y INODORO SIN REPUESTOS-CUENTA CON ALCANTARILLADO INTRADOMISILIARIO- NO LO PAGAN-NO TIENE CELULAR"/>
    <m/>
    <m/>
    <m/>
    <m/>
    <s v="NORMAL - BUENA"/>
    <s v="TIENE AGUA LAS 24 HORAS"/>
    <s v="SI"/>
    <s v="NO"/>
    <s v="NO"/>
    <s v="PVC"/>
    <s v="SI"/>
    <s v="NO"/>
    <s v="NO"/>
    <s v="SI"/>
    <s v="SI"/>
    <s v="OBRA BLANCA"/>
    <s v="SAN MARTIN PEATONAL220448060000"/>
    <s v="OK"/>
    <s v="SI"/>
    <n v="1"/>
    <s v=""/>
    <s v=""/>
    <n v="4"/>
    <s v=""/>
    <n v="6"/>
    <s v=""/>
    <s v=""/>
    <s v=""/>
    <s v=""/>
    <s v=""/>
    <n v="2"/>
    <n v="1152507.9913919999"/>
    <n v="1152507.9913919999"/>
    <s v=""/>
    <s v=""/>
    <n v="0"/>
    <s v=""/>
    <n v="0"/>
    <s v="NO"/>
    <n v="0"/>
    <x v="66"/>
    <x v="1"/>
  </r>
  <r>
    <d v="2017-08-27T00:00:00"/>
    <s v="ANTIOQUIA"/>
    <s v="Puerto Berrío"/>
    <n v="579"/>
    <n v="436533334"/>
    <n v="3223130625"/>
    <n v="531"/>
    <x v="5"/>
    <s v="PEATONAL"/>
    <m/>
    <m/>
    <m/>
    <m/>
    <m/>
    <m/>
    <m/>
    <m/>
    <n v="220563100000"/>
    <m/>
    <m/>
    <n v="3234338371"/>
    <s v="RESTREPO"/>
    <s v="VILLA"/>
    <s v="FLOR"/>
    <s v="MARIA"/>
    <s v="Cédula"/>
    <n v="21928295"/>
    <s v="F"/>
    <n v="65"/>
    <s v="SI"/>
    <m/>
    <m/>
    <m/>
    <m/>
    <m/>
    <m/>
    <s v="NO"/>
    <m/>
    <s v="NO"/>
    <n v="3"/>
    <n v="0"/>
    <n v="0"/>
    <s v="PROPIA, TOTALMENTE PAGADA"/>
    <m/>
    <m/>
    <s v="ESCRITURA"/>
    <m/>
    <m/>
    <m/>
    <m/>
    <s v="SI"/>
    <n v="13117"/>
    <s v="NO"/>
    <m/>
    <s v="SI"/>
    <n v="8366"/>
    <s v="INODORO CONECTADO A ALCANTARILLADO"/>
    <s v="BLOQUE, LADRILLO, PIEDRA"/>
    <s v="TEJA DE BARRO, ZINC, ETERNIT (ASBESTO)"/>
    <s v="CEMENTO, GRAVILLA"/>
    <s v="SI"/>
    <s v="SI"/>
    <s v="SI"/>
    <s v="SI"/>
    <s v="SI"/>
    <s v="SI"/>
    <s v="SI"/>
    <s v="SI"/>
    <s v="NO"/>
    <s v="SI"/>
    <s v="NO"/>
    <s v="SI"/>
    <s v="SI"/>
    <s v="NO"/>
    <s v="SI"/>
    <s v="NO"/>
    <s v="SI"/>
    <s v="SI"/>
    <s v="INODORO SIN TANQUE"/>
    <s v="TIENE ALCANTARILLADO PERO NO LE COBRAN-NO TIENE INODORO-LAVAMANOS"/>
    <m/>
    <m/>
    <m/>
    <m/>
    <s v="NORMAL - BUENA"/>
    <s v="TIENE AGUA LAS 24 HORAS"/>
    <s v="NO"/>
    <s v="NO"/>
    <s v="NO"/>
    <s v="PVC"/>
    <s v="NO"/>
    <s v="SI"/>
    <s v="NO"/>
    <s v="SI"/>
    <s v="SI"/>
    <s v="OBRA GRIS"/>
    <s v="TAHAMIPEATONAL220563100000"/>
    <s v="OK"/>
    <s v="SI"/>
    <n v="1"/>
    <s v=""/>
    <n v="3"/>
    <s v=""/>
    <s v=""/>
    <n v="6"/>
    <s v=""/>
    <s v=""/>
    <n v="9"/>
    <s v=""/>
    <s v=""/>
    <n v="2"/>
    <n v="2904857.0103779999"/>
    <n v="2904857.0103779999"/>
    <s v=""/>
    <s v=""/>
    <n v="0"/>
    <s v=""/>
    <n v="0"/>
    <s v="NO"/>
    <n v="0"/>
    <x v="27"/>
    <x v="1"/>
  </r>
  <r>
    <d v="2017-08-27T00:00:00"/>
    <s v="ANTIOQUIA"/>
    <s v="Puerto Berrío"/>
    <n v="579"/>
    <n v="1039689067"/>
    <m/>
    <n v="532"/>
    <x v="2"/>
    <s v="PEATONAL"/>
    <m/>
    <m/>
    <m/>
    <m/>
    <m/>
    <m/>
    <m/>
    <m/>
    <n v="220548690003"/>
    <m/>
    <m/>
    <n v="3114543283"/>
    <s v="OSPINA"/>
    <m/>
    <s v="BERTHA"/>
    <s v="LIGIA"/>
    <s v="Cédula"/>
    <n v="66775418"/>
    <s v="F"/>
    <n v="42"/>
    <s v="NO"/>
    <s v="TAPIAS"/>
    <s v="CASTAÑEDA"/>
    <s v="IVAN"/>
    <m/>
    <s v="Cédula"/>
    <n v="71180737"/>
    <s v="SI"/>
    <m/>
    <s v="NO"/>
    <n v="9"/>
    <n v="4"/>
    <n v="2"/>
    <s v="PROPIA, TOTALMENTE PAGADA"/>
    <m/>
    <s v="OTRO"/>
    <s v="CATASTRO"/>
    <m/>
    <m/>
    <m/>
    <m/>
    <s v="SI"/>
    <n v="11550"/>
    <s v="SI"/>
    <n v="8030"/>
    <s v="SI"/>
    <n v="8324"/>
    <s v="INODORO CONECTADO A ALCANTARILLADO"/>
    <s v="BLOQUE, LADRILLO, PIEDRA"/>
    <s v="CEMENTO O CONCRETO"/>
    <s v="CEMENTO, GRAVILLA"/>
    <s v="SI"/>
    <s v="SI"/>
    <s v="SI"/>
    <s v="SI"/>
    <s v="SI"/>
    <s v="SI"/>
    <s v="SI"/>
    <s v="SI"/>
    <s v="SI"/>
    <s v="SI"/>
    <s v="NO"/>
    <s v="SI"/>
    <s v="SI"/>
    <s v="SI"/>
    <s v="SI"/>
    <s v="NO"/>
    <s v="SI"/>
    <s v="SI"/>
    <s v="INODORO CON TANQUE"/>
    <s v="EL TANQUE DEL SANITARIO NO TIENE TAPA- EL INODOROE ESTA REMENDADO-NO TIENE EL FOLIO"/>
    <m/>
    <m/>
    <m/>
    <m/>
    <s v="NORMAL - BUENA"/>
    <s v="TIENE AGUA LAS 24 HORAS"/>
    <s v="SI"/>
    <s v="NO"/>
    <s v="NO"/>
    <s v="PVC"/>
    <s v="SI"/>
    <s v="SI"/>
    <s v="NO"/>
    <s v="SI"/>
    <s v="SI"/>
    <s v="OBRA GRIS"/>
    <s v="NUEVO MILENIOPEATONAL220548690003"/>
    <s v="OK"/>
    <s v="SI"/>
    <n v="1"/>
    <s v=""/>
    <s v=""/>
    <s v=""/>
    <s v=""/>
    <n v="6"/>
    <s v=""/>
    <s v=""/>
    <n v="9"/>
    <s v=""/>
    <s v=""/>
    <n v="1"/>
    <n v="2521462.954806"/>
    <n v="2521462.954806"/>
    <s v=""/>
    <s v=""/>
    <n v="0"/>
    <s v=""/>
    <n v="0"/>
    <s v="NO"/>
    <n v="0"/>
    <x v="8"/>
    <x v="1"/>
  </r>
  <r>
    <d v="2017-08-27T00:00:00"/>
    <s v="ANTIOQUIA"/>
    <s v="Puerto Berrío"/>
    <n v="579"/>
    <n v="43653334"/>
    <n v="3223130625"/>
    <n v="533"/>
    <x v="5"/>
    <s v="PEATONAL"/>
    <m/>
    <m/>
    <m/>
    <m/>
    <m/>
    <m/>
    <m/>
    <m/>
    <n v="220566400000"/>
    <m/>
    <m/>
    <n v="3107397598"/>
    <s v="CASTAÑO"/>
    <s v="RODRIGUEZ"/>
    <s v="BEATRIZ"/>
    <s v="ELENA"/>
    <s v="Cédula"/>
    <n v="1039680799"/>
    <s v="F"/>
    <n v="32"/>
    <s v="SI"/>
    <m/>
    <m/>
    <m/>
    <m/>
    <m/>
    <m/>
    <s v="NO"/>
    <m/>
    <s v="NO"/>
    <n v="10"/>
    <n v="8"/>
    <n v="2"/>
    <s v="PROPIA, TOTALMENTE PAGADA"/>
    <m/>
    <s v="NO TIENE"/>
    <m/>
    <m/>
    <m/>
    <m/>
    <m/>
    <s v="SI"/>
    <n v="18990"/>
    <s v="NO"/>
    <m/>
    <s v="SI"/>
    <n v="8998"/>
    <s v="INODORO CONECTADO A ALCANTARILLADO"/>
    <s v="PLÁSTICO"/>
    <s v="TELA, LONA, CARTÓN, LATAS, DESECHOS, PLÁSTICO"/>
    <s v="CEMENTO, GRAVILLA"/>
    <s v="NO"/>
    <s v="SI"/>
    <s v="SI"/>
    <s v="SI"/>
    <s v="SI"/>
    <s v="SI"/>
    <s v="SI"/>
    <s v="SI"/>
    <s v="SI"/>
    <s v="NO"/>
    <s v="NO"/>
    <s v="NO"/>
    <s v="NO"/>
    <s v="SI"/>
    <s v="NO"/>
    <s v="NO"/>
    <s v="NO"/>
    <s v="NO"/>
    <s v="INODORO SIN TANQUE"/>
    <s v="NO SABE LOS APELLIDOS DE LOS VECINOS-NO LE COBRAN ALCANTARILLADO-NO TIENE NINGUN DOCUMENTO DE PROPIEDAD"/>
    <s v="RECIBE VECINOS"/>
    <m/>
    <m/>
    <m/>
    <s v="NORMAL - BUENA"/>
    <s v="TIENE AGUA LAS 24 HORAS"/>
    <s v="NO"/>
    <s v="NO"/>
    <s v="NO"/>
    <s v="PVC"/>
    <s v="SI"/>
    <s v="NO"/>
    <s v="NO"/>
    <s v="NO"/>
    <s v="NO"/>
    <s v="OBRA GRIS"/>
    <s v="TAHAMIPEATONAL220566400000"/>
    <s v="OK"/>
    <s v="SI"/>
    <n v="1"/>
    <n v="2"/>
    <n v="3"/>
    <n v="4"/>
    <n v="5"/>
    <n v="6"/>
    <n v="7"/>
    <s v=""/>
    <n v="9"/>
    <s v=""/>
    <s v=""/>
    <n v="5"/>
    <n v="4648840.4286540002"/>
    <n v="4648840.4286540002"/>
    <s v=""/>
    <s v=""/>
    <n v="0"/>
    <s v=""/>
    <n v="0"/>
    <s v="NO"/>
    <n v="0"/>
    <x v="12"/>
    <x v="1"/>
  </r>
  <r>
    <d v="2017-08-27T00:00:00"/>
    <s v="ANTIOQUIA"/>
    <s v="Puerto Berrío"/>
    <n v="579"/>
    <n v="1039689067"/>
    <m/>
    <n v="534"/>
    <x v="2"/>
    <s v="PEATONAL"/>
    <m/>
    <m/>
    <m/>
    <m/>
    <m/>
    <m/>
    <m/>
    <m/>
    <n v="220583140060"/>
    <m/>
    <m/>
    <n v="3112761215"/>
    <s v="SANTA MARIA"/>
    <s v="LUZ "/>
    <s v="ESTELLA"/>
    <m/>
    <s v="Cédula"/>
    <n v="43652102"/>
    <s v="F"/>
    <n v="42"/>
    <s v="SI"/>
    <m/>
    <m/>
    <m/>
    <m/>
    <m/>
    <m/>
    <s v="NO"/>
    <m/>
    <s v="NO"/>
    <n v="2"/>
    <n v="1"/>
    <n v="0"/>
    <s v="PROPIA, TOTALMENTE PAGADA"/>
    <m/>
    <s v="OTRO"/>
    <s v="CATASTRO"/>
    <m/>
    <m/>
    <m/>
    <m/>
    <s v="SI"/>
    <n v="16781"/>
    <s v="SI"/>
    <n v="12061"/>
    <s v="SI"/>
    <n v="8324"/>
    <s v="INODORO CONECTADO A ALCANTARILLADO"/>
    <s v="MADERA BURDA, TABLA, TABLÓN"/>
    <s v="TEJA DE BARRO, ZINC, ETERNIT (ASBESTO)"/>
    <s v="CEMENTO, GRAVILLA"/>
    <s v="SI"/>
    <s v="NO"/>
    <s v="SI"/>
    <s v="SI"/>
    <s v="SI"/>
    <s v="SI"/>
    <s v="SI"/>
    <s v="SI"/>
    <s v="SI"/>
    <s v="NO"/>
    <s v="NO"/>
    <s v="SI"/>
    <s v="SI"/>
    <s v="SI"/>
    <s v="NO"/>
    <s v="NO"/>
    <s v="SI"/>
    <s v="SI"/>
    <s v="INODORO CON TANQUE"/>
    <s v="CUENTA CON INODORO Y TANQUE LE FALTAN REPUESTOS- NO TIENE LAVAPLATOS -LAVAMANOS"/>
    <m/>
    <m/>
    <m/>
    <m/>
    <s v="NORMAL - BUENA"/>
    <s v="TIENE AGUA LAS 24 HORAS"/>
    <s v="SI"/>
    <s v="NO"/>
    <s v="NO"/>
    <s v="PVC"/>
    <s v="SI"/>
    <s v="NO"/>
    <s v="NO"/>
    <s v="SI"/>
    <s v="SI"/>
    <s v="OBRA GRIS"/>
    <s v="NUEVO MILENIOPEATONAL220583140060"/>
    <s v="OK"/>
    <s v="SI"/>
    <n v="1"/>
    <s v=""/>
    <s v=""/>
    <n v="4"/>
    <s v=""/>
    <n v="6"/>
    <s v=""/>
    <s v=""/>
    <n v="9"/>
    <s v=""/>
    <s v=""/>
    <n v="2"/>
    <n v="3154717.032714"/>
    <n v="3154717.032714"/>
    <s v=""/>
    <s v=""/>
    <n v="0"/>
    <s v=""/>
    <n v="0"/>
    <s v="NO"/>
    <n v="0"/>
    <x v="1"/>
    <x v="1"/>
  </r>
  <r>
    <d v="2017-08-27T00:00:00"/>
    <s v="ANTIOQUIA"/>
    <s v="Puerto Berrío"/>
    <n v="579"/>
    <n v="1039689067"/>
    <m/>
    <n v="535"/>
    <x v="2"/>
    <s v="PEATONAL"/>
    <m/>
    <m/>
    <m/>
    <m/>
    <m/>
    <m/>
    <m/>
    <m/>
    <n v="220583140078"/>
    <m/>
    <m/>
    <n v="3157871823"/>
    <s v="MANTILLA"/>
    <s v="ROJO"/>
    <s v="MARIA "/>
    <s v="ISABEL"/>
    <s v="Cédula"/>
    <n v="21931590"/>
    <s v="F"/>
    <n v="57"/>
    <s v="SI"/>
    <m/>
    <m/>
    <m/>
    <m/>
    <m/>
    <m/>
    <s v="NO"/>
    <m/>
    <s v="SI"/>
    <n v="3"/>
    <n v="1"/>
    <n v="0"/>
    <s v="PROPIA, TOTALMENTE PAGADA"/>
    <m/>
    <s v="ESCRITURA PÚBLICA"/>
    <m/>
    <m/>
    <m/>
    <m/>
    <m/>
    <s v="SI"/>
    <n v="16337"/>
    <s v="SI"/>
    <n v="11741"/>
    <s v="SI"/>
    <n v="8110"/>
    <s v="INODORO CONECTADO A ALCANTARILLADO"/>
    <s v="MADERA BURDA, TABLA, TABLÓN"/>
    <s v="TEJA DE BARRO, ZINC, ETERNIT (ASBESTO)"/>
    <s v="CEMENTO, GRAVILLA"/>
    <s v="SI"/>
    <s v="SI"/>
    <s v="SI"/>
    <s v="SI"/>
    <s v="SI"/>
    <s v="SI"/>
    <s v="SI"/>
    <s v="SI"/>
    <s v="SI"/>
    <s v="SI"/>
    <s v="NO"/>
    <s v="SI"/>
    <s v="SI"/>
    <s v="SI"/>
    <s v="SI"/>
    <s v="NO"/>
    <s v="SI"/>
    <s v="SI"/>
    <s v="INODORO CON TANQUE"/>
    <s v="LA CASA NO SE ENCUENTRA EN PERFECTAS CONDICIONES"/>
    <m/>
    <m/>
    <m/>
    <m/>
    <s v="NORMAL - BUENA"/>
    <s v="TIENE AGUA LAS 24 HORAS"/>
    <s v="SI"/>
    <s v="NO"/>
    <s v="NO"/>
    <s v="PVC"/>
    <s v="SI"/>
    <s v="SI"/>
    <s v="NO"/>
    <s v="SI"/>
    <s v="SI"/>
    <s v="OBRA BLANCA"/>
    <s v="NUEVO MILENIOPEATONAL220583140078"/>
    <s v="OK"/>
    <s v="SI"/>
    <n v="1"/>
    <s v=""/>
    <s v=""/>
    <s v=""/>
    <s v=""/>
    <n v="6"/>
    <s v=""/>
    <s v=""/>
    <s v=""/>
    <s v=""/>
    <s v=""/>
    <n v="1"/>
    <n v="519253.91348400002"/>
    <n v="519253.91348400002"/>
    <s v=""/>
    <s v=""/>
    <n v="0"/>
    <s v=""/>
    <n v="0"/>
    <s v="NO"/>
    <n v="0"/>
    <x v="24"/>
    <x v="1"/>
  </r>
  <r>
    <d v="2017-08-27T00:00:00"/>
    <s v="ANTIOQUIA"/>
    <s v="Puerto Berrío"/>
    <n v="579"/>
    <n v="1039689067"/>
    <m/>
    <n v="536"/>
    <x v="1"/>
    <s v="PEATONAL"/>
    <m/>
    <m/>
    <m/>
    <m/>
    <m/>
    <m/>
    <m/>
    <m/>
    <n v="220447940000"/>
    <m/>
    <m/>
    <m/>
    <s v="GARCIA"/>
    <m/>
    <s v="MARTA"/>
    <m/>
    <s v="Cédula"/>
    <n v="39381595"/>
    <s v="F"/>
    <n v="57"/>
    <s v="SI"/>
    <m/>
    <m/>
    <m/>
    <m/>
    <m/>
    <m/>
    <s v="SI"/>
    <m/>
    <s v="NO"/>
    <n v="7"/>
    <n v="2"/>
    <n v="0"/>
    <s v="PROPIA, TOTALMENTE PAGADA"/>
    <m/>
    <s v="OTRO"/>
    <s v="CATASTRO"/>
    <m/>
    <m/>
    <m/>
    <m/>
    <s v="SI"/>
    <n v="16117"/>
    <s v="NO"/>
    <m/>
    <s v="SI"/>
    <n v="8366"/>
    <s v="INODORO CONECTADO A ALCANTARILLADO"/>
    <s v="BLOQUE, LADRILLO, PIEDRA"/>
    <s v="TEJA DE BARRO, ZINC, ETERNIT (ASBESTO)"/>
    <s v="CEMENTO, GRAVILLA"/>
    <s v="SI"/>
    <s v="NO"/>
    <s v="SI"/>
    <s v="SI"/>
    <s v="SI"/>
    <s v="SI"/>
    <s v="SI"/>
    <s v="SI"/>
    <s v="SI"/>
    <s v="SI"/>
    <s v="NO"/>
    <s v="SI"/>
    <s v="SI"/>
    <s v="SI"/>
    <s v="SI"/>
    <s v="NO"/>
    <s v="SI"/>
    <s v="SI"/>
    <s v="INODORO CON TANQUE"/>
    <s v="EL INODORO NO TIENE SU GRIFERA-NO TIENE CELULAR-NO ENCONTRO EL FILO DE RED-NO PAGA ALCANTARILLADO-"/>
    <m/>
    <m/>
    <m/>
    <m/>
    <s v="NORMAL - BUENA"/>
    <s v="TIENE AGUA LAS 24 HORAS"/>
    <s v="NO SABE"/>
    <s v="NO"/>
    <s v="NO"/>
    <s v="PVC"/>
    <s v="SI"/>
    <s v="SI"/>
    <s v="NO"/>
    <s v="SI"/>
    <s v="SI"/>
    <s v="OBRA GRIS"/>
    <s v="SAN MARTIN PEATONAL220447940000"/>
    <s v="OK"/>
    <s v="SI"/>
    <n v="1"/>
    <s v=""/>
    <s v=""/>
    <s v=""/>
    <s v=""/>
    <n v="6"/>
    <s v=""/>
    <s v=""/>
    <n v="9"/>
    <s v=""/>
    <s v=""/>
    <n v="1"/>
    <n v="2521462.954806"/>
    <n v="2521462.954806"/>
    <s v=""/>
    <s v=""/>
    <n v="0"/>
    <s v=""/>
    <n v="0"/>
    <s v="NO"/>
    <n v="0"/>
    <x v="8"/>
    <x v="1"/>
  </r>
  <r>
    <d v="2017-08-27T00:00:00"/>
    <s v="ANTIOQUIA"/>
    <s v="Puerto Berrío"/>
    <n v="579"/>
    <n v="43653334"/>
    <n v="3223130625"/>
    <n v="537"/>
    <x v="5"/>
    <s v="CALLE"/>
    <s v="CLLE 56"/>
    <m/>
    <m/>
    <m/>
    <m/>
    <n v="13"/>
    <m/>
    <m/>
    <n v="220559800000"/>
    <m/>
    <m/>
    <m/>
    <s v="JIMENEZ"/>
    <s v="BETANCUR"/>
    <s v="MARIA "/>
    <s v="INES"/>
    <s v="Cédula"/>
    <n v="43657168"/>
    <s v="F"/>
    <n v="33"/>
    <s v="SI"/>
    <m/>
    <m/>
    <m/>
    <m/>
    <m/>
    <m/>
    <s v="NO"/>
    <m/>
    <s v="NO"/>
    <n v="4"/>
    <n v="2"/>
    <n v="0"/>
    <s v="PROPIA, TOTALMENTE PAGADA"/>
    <m/>
    <s v="NO TIENE"/>
    <s v="CATASTRO"/>
    <m/>
    <m/>
    <m/>
    <m/>
    <s v="SI"/>
    <n v="16033"/>
    <s v="NO"/>
    <m/>
    <s v="SI"/>
    <n v="8324"/>
    <s v="INODORO CONECTADO A ALCANTARILLADO"/>
    <s v="MADERA PULIDA"/>
    <s v="TEJA DE BARRO, ZINC, ETERNIT (ASBESTO)"/>
    <s v="CEMENTO, GRAVILLA"/>
    <s v="SI"/>
    <s v="SI"/>
    <s v="SI"/>
    <s v="SI"/>
    <s v="SI"/>
    <s v="SI"/>
    <s v="SI"/>
    <s v="SI"/>
    <s v="SI"/>
    <s v="SI"/>
    <s v="NO"/>
    <s v="SI"/>
    <s v="SI"/>
    <s v="SI"/>
    <s v="SI"/>
    <s v="NO"/>
    <s v="SI"/>
    <s v="SI"/>
    <s v="INODORO CON TANQUE"/>
    <s v="NO SABE NADA DE LOS VECINOS-TIENE ALCANTARILLADO PERO NO PAGA-NO TIENE CELULAR"/>
    <m/>
    <m/>
    <m/>
    <m/>
    <s v="NORMAL - BUENA"/>
    <s v="TIENE AGUA LAS 24 HORAS"/>
    <s v="NO SABE"/>
    <s v="NO"/>
    <s v="NO"/>
    <s v="PVC"/>
    <s v="SI"/>
    <s v="SI"/>
    <s v="NO"/>
    <s v="SI"/>
    <s v="SI"/>
    <s v="OBRA GRIS"/>
    <s v="TAHAMICALLECLLE 5613220559800000"/>
    <s v="OK"/>
    <s v="SI"/>
    <n v="1"/>
    <s v=""/>
    <s v=""/>
    <s v=""/>
    <s v=""/>
    <n v="6"/>
    <s v=""/>
    <s v=""/>
    <n v="9"/>
    <s v=""/>
    <s v=""/>
    <n v="1"/>
    <n v="2521462.954806"/>
    <n v="2521462.954806"/>
    <s v=""/>
    <s v=""/>
    <n v="0"/>
    <s v=""/>
    <n v="0"/>
    <s v="NO"/>
    <n v="0"/>
    <x v="8"/>
    <x v="1"/>
  </r>
  <r>
    <d v="2017-08-27T00:00:00"/>
    <s v="ANTIOQUIA"/>
    <s v="Puerto Berrío"/>
    <n v="579"/>
    <n v="1039689067"/>
    <m/>
    <n v="538"/>
    <x v="2"/>
    <s v="PEATONAL"/>
    <m/>
    <m/>
    <m/>
    <m/>
    <m/>
    <m/>
    <m/>
    <m/>
    <n v="220583130072"/>
    <m/>
    <m/>
    <n v="3224144058"/>
    <s v="LOPEZ "/>
    <s v="DE MURIEL"/>
    <s v="LAURA"/>
    <s v="ROSA"/>
    <s v="Cédula"/>
    <n v="21923656"/>
    <s v="F"/>
    <n v="82"/>
    <s v="SI"/>
    <m/>
    <m/>
    <m/>
    <m/>
    <m/>
    <m/>
    <s v="NO"/>
    <m/>
    <s v="NO"/>
    <n v="2"/>
    <n v="0"/>
    <n v="0"/>
    <s v="PROPIA, TOTALMENTE PAGADA"/>
    <m/>
    <s v="OTRO"/>
    <s v="CATASTRO"/>
    <m/>
    <m/>
    <m/>
    <m/>
    <s v="SI"/>
    <n v="11619"/>
    <s v="SI"/>
    <n v="8079"/>
    <s v="SI"/>
    <n v="8366"/>
    <s v="INODORO CONECTADO A ALCANTARILLADO"/>
    <s v="BLOQUE, LADRILLO, PIEDRA"/>
    <s v="TEJA DE BARRO, ZINC, ETERNIT (ASBESTO)"/>
    <s v="CEMENTO, GRAVILLA"/>
    <s v="SI"/>
    <s v="SI"/>
    <s v="SI"/>
    <s v="SI"/>
    <s v="SI"/>
    <s v="SI"/>
    <s v="SI"/>
    <s v="SI"/>
    <s v="SI"/>
    <s v="NO"/>
    <s v="NO"/>
    <s v="SI"/>
    <s v="SI"/>
    <s v="SI"/>
    <s v="NO"/>
    <s v="NO"/>
    <s v="SI"/>
    <s v="SI"/>
    <s v="INODORO CON TANQUE"/>
    <s v="CUENTA CON LAVEDERO Y TANQUE PERO ESTAN MAL ESTADO"/>
    <m/>
    <m/>
    <m/>
    <m/>
    <s v="NORMAL - BUENA"/>
    <s v="TIENE AGUA LAS 24 HORAS"/>
    <s v="SI"/>
    <s v="NO"/>
    <s v="NO"/>
    <s v="PVC"/>
    <s v="SI"/>
    <s v="NO"/>
    <s v="NO"/>
    <s v="SI"/>
    <s v="SI"/>
    <s v="OBRA GRIS"/>
    <s v="NUEVO MILENIOPEATONAL220583130072"/>
    <s v="OK"/>
    <s v="SI"/>
    <n v="1"/>
    <s v=""/>
    <s v=""/>
    <n v="4"/>
    <s v=""/>
    <n v="6"/>
    <s v=""/>
    <s v=""/>
    <n v="9"/>
    <s v=""/>
    <s v=""/>
    <n v="2"/>
    <n v="3154717.032714"/>
    <n v="3154717.032714"/>
    <s v=""/>
    <s v=""/>
    <n v="0"/>
    <s v=""/>
    <n v="0"/>
    <s v="NO"/>
    <n v="0"/>
    <x v="1"/>
    <x v="1"/>
  </r>
  <r>
    <d v="2017-08-27T00:00:00"/>
    <s v="ANTIOQUIA"/>
    <s v="Puerto Berrío"/>
    <n v="579"/>
    <n v="1039689067"/>
    <m/>
    <n v="539"/>
    <x v="2"/>
    <s v="PEATONAL"/>
    <m/>
    <m/>
    <m/>
    <m/>
    <m/>
    <m/>
    <m/>
    <m/>
    <n v="220583140094"/>
    <m/>
    <m/>
    <m/>
    <s v="MOSQUERA "/>
    <s v="PEREA"/>
    <s v="MARIA "/>
    <s v="ELDA"/>
    <s v="Cédula"/>
    <n v="35750111"/>
    <s v="F"/>
    <n v="79"/>
    <s v="SI"/>
    <m/>
    <m/>
    <m/>
    <m/>
    <m/>
    <m/>
    <s v="NO"/>
    <m/>
    <s v="SI"/>
    <n v="9"/>
    <n v="6"/>
    <n v="2"/>
    <s v="PROPIA, TOTALMENTE PAGADA"/>
    <m/>
    <s v="OTRO"/>
    <s v="CATASTRO"/>
    <m/>
    <m/>
    <m/>
    <m/>
    <s v="SI"/>
    <n v="21007"/>
    <s v="SI"/>
    <n v="14496"/>
    <s v="SI"/>
    <n v="16178"/>
    <s v="INODORO CONECTADO A ALCANTARILLADO"/>
    <s v="MADERA BURDA, TABLA, TABLÓN"/>
    <s v="TEJA DE BARRO, ZINC, ETERNIT (ASBESTO)"/>
    <s v="TIERRA, ARENA"/>
    <s v="SI"/>
    <s v="SI"/>
    <s v="SI"/>
    <s v="SI"/>
    <s v="SI"/>
    <s v="SI"/>
    <s v="SI"/>
    <s v="SI"/>
    <s v="NO"/>
    <s v="NO"/>
    <s v="NO"/>
    <s v="NO"/>
    <s v="SI"/>
    <s v="NO"/>
    <s v="NO"/>
    <s v="NO"/>
    <s v="NO"/>
    <s v="SI"/>
    <s v="INODORO SIN TANQUE"/>
    <s v="CUENTA CON INODORO SIN TANQUE Y EN MALE STADO -NO CUENTA CON TANQUE NI LAVADERO-NO TIENE CELULAR"/>
    <m/>
    <m/>
    <m/>
    <m/>
    <s v="NORMAL - BUENA"/>
    <s v="TIENE AGUA LAS 24 HORAS"/>
    <s v="SI"/>
    <s v="NO"/>
    <s v="NO"/>
    <s v="PVC"/>
    <s v="NO"/>
    <s v="NO"/>
    <s v="NO"/>
    <s v="NO"/>
    <s v="SI"/>
    <s v="NO TIENE - NO APLICA"/>
    <s v="NUEVO MILENIOPEATONAL220583140094"/>
    <s v="OK"/>
    <s v="SI"/>
    <n v="1"/>
    <s v=""/>
    <n v="3"/>
    <n v="4"/>
    <n v="5"/>
    <n v="6"/>
    <n v="7"/>
    <n v="8"/>
    <s v=""/>
    <s v=""/>
    <s v=""/>
    <n v="4"/>
    <n v="6936878.4473879999"/>
    <n v="6099266.2918499997"/>
    <s v=""/>
    <s v=""/>
    <n v="0"/>
    <s v=""/>
    <n v="0"/>
    <s v="NO"/>
    <n v="0"/>
    <x v="11"/>
    <x v="1"/>
  </r>
  <r>
    <d v="2017-08-27T00:00:00"/>
    <s v="ANTIOQUIA"/>
    <s v="Puerto Berrío"/>
    <n v="579"/>
    <n v="43653334"/>
    <n v="3223130625"/>
    <n v="540"/>
    <x v="5"/>
    <s v="PEATONAL"/>
    <m/>
    <m/>
    <m/>
    <m/>
    <m/>
    <m/>
    <m/>
    <m/>
    <n v="220563600000"/>
    <m/>
    <m/>
    <n v="3223130625"/>
    <s v="CANO"/>
    <s v="LOAIZA"/>
    <s v="MARIA "/>
    <s v="ISABEL"/>
    <s v="Cédula"/>
    <n v="21934088"/>
    <s v="F"/>
    <n v="65"/>
    <s v="SI"/>
    <m/>
    <m/>
    <m/>
    <m/>
    <m/>
    <m/>
    <s v="NO"/>
    <m/>
    <s v="NO"/>
    <n v="4"/>
    <n v="2"/>
    <n v="0"/>
    <s v="PROPIA, TOTALMENTE PAGADA"/>
    <m/>
    <s v="OTRO"/>
    <s v="ESCRITURA"/>
    <m/>
    <m/>
    <m/>
    <m/>
    <s v="SI"/>
    <n v="10803"/>
    <s v="NO"/>
    <m/>
    <s v="SI"/>
    <n v="8324"/>
    <s v="INODORO CONECTADO A ALCANTARILLADO"/>
    <s v="BLOQUE, LADRILLO, PIEDRA"/>
    <s v="TEJA DE BARRO, ZINC, ETERNIT (ASBESTO)"/>
    <s v="CEMENTO, GRAVILLA"/>
    <s v="SI"/>
    <s v="SI"/>
    <s v="SI"/>
    <s v="SI"/>
    <s v="SI"/>
    <s v="SI"/>
    <s v="SI"/>
    <s v="SI"/>
    <s v="SI"/>
    <s v="NO"/>
    <s v="NO"/>
    <s v="SI"/>
    <s v="SI"/>
    <s v="SI"/>
    <s v="NO"/>
    <s v="NO"/>
    <s v="SI"/>
    <s v="SI"/>
    <s v="INODORO CON TANQUE"/>
    <s v="LA SEÑORA MANIFIESTA ESTAR CONECTADO A UNA TUBERIA IMPROVISADO PERO NO SABE DONDE CAE-NO LE COBRAN ALCANTARILLADO-NO TIENE LAVAPLATOS-NI LAVAMANOS"/>
    <m/>
    <m/>
    <m/>
    <m/>
    <s v="NORMAL - BUENA"/>
    <s v="TIENE AGUA LAS 24 HORAS"/>
    <s v="NO"/>
    <s v="NO"/>
    <s v="NO"/>
    <s v="PVC"/>
    <s v="SI"/>
    <s v="NO"/>
    <s v="NO"/>
    <s v="SI"/>
    <s v="SI"/>
    <s v="OBRA GRIS"/>
    <s v="TAHAMIPEATONAL220563600000"/>
    <s v="OK"/>
    <s v="SI"/>
    <n v="1"/>
    <s v=""/>
    <s v=""/>
    <n v="4"/>
    <s v=""/>
    <n v="6"/>
    <s v=""/>
    <s v=""/>
    <n v="9"/>
    <s v=""/>
    <s v=""/>
    <n v="2"/>
    <n v="3154717.032714"/>
    <n v="3154717.032714"/>
    <s v=""/>
    <s v=""/>
    <n v="0"/>
    <s v=""/>
    <n v="0"/>
    <s v="NO"/>
    <n v="0"/>
    <x v="1"/>
    <x v="1"/>
  </r>
  <r>
    <d v="2017-08-27T00:00:00"/>
    <s v="ANTIOQUIA"/>
    <s v="Puerto Berrío"/>
    <n v="579"/>
    <n v="43653334"/>
    <n v="3223130625"/>
    <n v="541"/>
    <x v="5"/>
    <s v="PEATONAL"/>
    <m/>
    <m/>
    <m/>
    <m/>
    <m/>
    <m/>
    <m/>
    <m/>
    <n v="220563700000"/>
    <m/>
    <m/>
    <n v="3223955833"/>
    <s v="RAIGOZA"/>
    <s v="PULGARIN"/>
    <s v="ANA "/>
    <s v="GILMA"/>
    <s v="Cédula"/>
    <n v="21933159"/>
    <s v="F"/>
    <n v="57"/>
    <s v="SI"/>
    <m/>
    <m/>
    <m/>
    <m/>
    <m/>
    <m/>
    <s v="NO"/>
    <m/>
    <s v="NO"/>
    <m/>
    <m/>
    <m/>
    <s v="PROPIA, TOTALMENTE PAGADA"/>
    <m/>
    <s v="OTRO"/>
    <s v="CATASTRO"/>
    <m/>
    <m/>
    <m/>
    <m/>
    <s v="SI"/>
    <n v="14539"/>
    <s v="SI"/>
    <m/>
    <s v="SI"/>
    <n v="8324"/>
    <s v="INODORO CONECTADO A ALCANTARILLADO"/>
    <s v="BLOQUE, LADRILLO, PIEDRA"/>
    <s v="TEJA DE BARRO, ZINC, ETERNIT (ASBESTO)"/>
    <s v="CEMENTO, GRAVILLA"/>
    <s v="SI"/>
    <s v="SI"/>
    <s v="SI"/>
    <s v="SI"/>
    <s v="SI"/>
    <s v="SI"/>
    <s v="SI"/>
    <s v="SI"/>
    <s v="SI"/>
    <s v="SI"/>
    <s v="NO"/>
    <s v="NO"/>
    <s v="SI"/>
    <s v="NO"/>
    <s v="SI"/>
    <s v="NO"/>
    <s v="SI"/>
    <s v="SI"/>
    <s v="INODORO CON TANQUE"/>
    <s v="NIO SE ACUERDA DE LOS VECINOS-TIENE LOS SERVICIOS SEPARADOS-NO LE COBRAN ALCANTARILLADO"/>
    <m/>
    <m/>
    <m/>
    <m/>
    <s v="NORMAL - BUENA"/>
    <s v="TIENE AGUA LAS 24 HORAS"/>
    <s v="NO SABE"/>
    <s v="NO"/>
    <s v="NO"/>
    <s v="PVC"/>
    <s v="SI"/>
    <s v="NO"/>
    <s v="NO"/>
    <s v="SI"/>
    <s v="SI"/>
    <s v="OBRA GRIS"/>
    <s v="TAHAMIPEATONAL220563700000"/>
    <s v="OK"/>
    <s v="SI"/>
    <n v="1"/>
    <s v=""/>
    <n v="3"/>
    <n v="4"/>
    <n v="5"/>
    <n v="6"/>
    <n v="7"/>
    <s v=""/>
    <n v="9"/>
    <s v=""/>
    <s v=""/>
    <n v="4"/>
    <n v="4454492.9616899993"/>
    <n v="4454492.9616899993"/>
    <s v=""/>
    <s v=""/>
    <n v="0"/>
    <s v=""/>
    <n v="0"/>
    <s v="NO"/>
    <n v="0"/>
    <x v="10"/>
    <x v="1"/>
  </r>
  <r>
    <d v="2017-08-27T00:00:00"/>
    <s v="ANTIOQUIA"/>
    <s v="Puerto Berrío"/>
    <n v="579"/>
    <n v="436533334"/>
    <n v="3223130625"/>
    <n v="542"/>
    <x v="1"/>
    <s v="CARRERA"/>
    <n v="10"/>
    <m/>
    <m/>
    <m/>
    <m/>
    <n v="16"/>
    <m/>
    <m/>
    <n v="220390600000"/>
    <m/>
    <m/>
    <n v="3113535509"/>
    <s v="VASQUEZ"/>
    <s v="CHAVERRA"/>
    <s v="LUZ"/>
    <s v="ELENA"/>
    <s v="Cédula"/>
    <n v="43429093"/>
    <s v="F"/>
    <n v="53"/>
    <s v="SI"/>
    <m/>
    <m/>
    <m/>
    <m/>
    <m/>
    <m/>
    <s v="NO"/>
    <m/>
    <s v="NO"/>
    <n v="4"/>
    <n v="1"/>
    <n v="0"/>
    <s v="PROPIA, TOTALMENTE PAGADA"/>
    <m/>
    <s v="OTRO"/>
    <s v="CATASTRO"/>
    <m/>
    <m/>
    <m/>
    <m/>
    <s v="SI"/>
    <n v="20059"/>
    <s v="SI"/>
    <n v="14556"/>
    <s v="SI"/>
    <n v="8324"/>
    <s v="INODORO CONECTADO A ALCANTARILLADO"/>
    <s v="BLOQUE, LADRILLO, PIEDRA"/>
    <s v="TEJA DE BARRO, ZINC, ETERNIT (ASBESTO)"/>
    <s v="CEMENTO, GRAVILLA"/>
    <s v="SI"/>
    <s v="SI"/>
    <s v="SI"/>
    <s v="SI"/>
    <s v="SI"/>
    <s v="SI"/>
    <s v="SI"/>
    <s v="SI"/>
    <s v="SI"/>
    <s v="SI"/>
    <s v="SI"/>
    <s v="SI"/>
    <s v="SI"/>
    <s v="SI"/>
    <s v="SI"/>
    <s v="SI"/>
    <s v="SI"/>
    <s v="SI"/>
    <s v="INODORO CON TANQUE"/>
    <s v="SE ENCUENTRA EN BUEN ESTADO"/>
    <m/>
    <m/>
    <m/>
    <m/>
    <s v="NORMAL - BUENA"/>
    <s v="TIENE AGUA LAS 24 HORAS"/>
    <s v="SI"/>
    <s v="NO"/>
    <s v="NO"/>
    <s v="PVC"/>
    <s v="SI"/>
    <s v="SI"/>
    <s v="SI"/>
    <s v="SI"/>
    <s v="SI"/>
    <s v="OBRA GRIS"/>
    <s v="SAN MARTIN CARRERA1016220390600000"/>
    <s v="OK"/>
    <s v="SI"/>
    <s v=""/>
    <s v=""/>
    <s v=""/>
    <s v=""/>
    <s v=""/>
    <s v=" "/>
    <s v=""/>
    <s v=""/>
    <s v=""/>
    <s v=""/>
    <s v=""/>
    <n v="0"/>
    <n v="0"/>
    <n v="0"/>
    <s v=""/>
    <s v=""/>
    <s v=""/>
    <s v=""/>
    <n v="0"/>
    <s v="NO"/>
    <n v="0"/>
    <x v="0"/>
    <x v="0"/>
  </r>
  <r>
    <d v="2017-08-27T00:00:00"/>
    <s v="ANTIOQUIA"/>
    <s v="Puerto Berrío"/>
    <n v="579"/>
    <n v="43653334"/>
    <n v="3223130625"/>
    <n v="543"/>
    <x v="1"/>
    <s v="PEATONAL"/>
    <m/>
    <m/>
    <m/>
    <m/>
    <m/>
    <m/>
    <m/>
    <m/>
    <n v="220452410000"/>
    <m/>
    <m/>
    <n v="3212787874"/>
    <s v="BARRENECHE"/>
    <s v="AVENDAÑO"/>
    <s v="LUZ"/>
    <s v="SOFIA"/>
    <s v="Cédula"/>
    <n v="60401311"/>
    <s v="F"/>
    <n v="55"/>
    <s v="SI"/>
    <m/>
    <m/>
    <m/>
    <m/>
    <m/>
    <m/>
    <s v="NO"/>
    <m/>
    <s v="NO"/>
    <n v="1"/>
    <n v="0"/>
    <n v="0"/>
    <s v="EN ARRIENDO O SUBARRIENDO"/>
    <m/>
    <m/>
    <m/>
    <s v="DE PALABRA"/>
    <n v="3"/>
    <m/>
    <n v="200000"/>
    <s v="SI"/>
    <n v="22244"/>
    <s v="SI"/>
    <m/>
    <s v="SI"/>
    <n v="16516"/>
    <s v="INODORO CONECTADO A ALCANTARILLADO"/>
    <s v="TAPIA PISADA, ADOBE"/>
    <s v="TEJA DE BARRO, ZINC, ETERNIT (ASBESTO)"/>
    <s v="CEMENTO, GRAVILLA"/>
    <s v="SI"/>
    <s v="SI"/>
    <s v="SI"/>
    <s v="SI"/>
    <s v="SI"/>
    <s v="SI"/>
    <s v="SI"/>
    <s v="SI"/>
    <s v="SI"/>
    <s v="SI"/>
    <s v="NO"/>
    <s v="SI"/>
    <s v="SI"/>
    <s v="SI"/>
    <s v="SI"/>
    <s v="NO"/>
    <s v="SI"/>
    <s v="SI"/>
    <s v="INODORO SIN TANQUE"/>
    <s v="NO TIENE ALCANTARILALDO PEGADO-NO PAGA ALCANTARILALDO-NO TIENE LAVAMANOS"/>
    <m/>
    <m/>
    <m/>
    <m/>
    <s v="NORMAL - BUENA"/>
    <s v="TIENE AGUA LAS 24 HORAS"/>
    <s v="NO"/>
    <s v="NO"/>
    <s v="NO"/>
    <s v="PVC"/>
    <s v="SI"/>
    <s v="SI"/>
    <s v="NO"/>
    <s v="SI"/>
    <s v="SI"/>
    <s v="OBRA GRIS"/>
    <s v="SAN MARTIN PEATONAL220452410000"/>
    <s v="OK"/>
    <s v="SI"/>
    <n v="1"/>
    <s v=""/>
    <n v="3"/>
    <s v=""/>
    <s v=""/>
    <n v="6"/>
    <s v=""/>
    <s v=""/>
    <n v="9"/>
    <s v=""/>
    <s v=""/>
    <n v="2"/>
    <n v="2904857.0103779999"/>
    <n v="2904857.0103779999"/>
    <s v=""/>
    <s v=""/>
    <n v="0"/>
    <s v=""/>
    <n v="0"/>
    <s v="NO"/>
    <n v="0"/>
    <x v="27"/>
    <x v="1"/>
  </r>
  <r>
    <d v="2017-08-27T00:00:00"/>
    <s v="ANTIOQUIA"/>
    <s v="Puerto Berrío"/>
    <n v="579"/>
    <n v="43653334"/>
    <n v="3223160625"/>
    <n v="544"/>
    <x v="2"/>
    <s v="PEATONAL"/>
    <m/>
    <m/>
    <m/>
    <m/>
    <m/>
    <m/>
    <m/>
    <m/>
    <n v="220583130060"/>
    <m/>
    <m/>
    <n v="3134608212"/>
    <s v="CIFUENTES"/>
    <s v="CORREA"/>
    <s v="SANDRA"/>
    <s v="MILENA"/>
    <s v="Cédula"/>
    <n v="43654592"/>
    <s v="F"/>
    <n v="38"/>
    <s v="SI"/>
    <m/>
    <m/>
    <m/>
    <m/>
    <m/>
    <m/>
    <s v="NO"/>
    <m/>
    <s v="NO"/>
    <n v="4"/>
    <n v="2"/>
    <n v="0"/>
    <s v="PROPIA, TOTALMENTE PAGADA"/>
    <m/>
    <s v="OTRO"/>
    <s v="CATASTRO"/>
    <m/>
    <m/>
    <m/>
    <m/>
    <s v="SI"/>
    <n v="15286"/>
    <s v="SI"/>
    <n v="10904"/>
    <s v="SI"/>
    <n v="8324"/>
    <s v="INODORO CONECTADO A ALCANTARILLADO"/>
    <s v="BLOQUE, LADRILLO, PIEDRA"/>
    <s v="TEJA DE BARRO, ZINC, ETERNIT (ASBESTO)"/>
    <s v="BALDOSA, VINILO, TABLETA O LADRILLO"/>
    <s v="SI"/>
    <s v="SI"/>
    <s v="SI"/>
    <s v="SI"/>
    <s v="SI"/>
    <s v="SI"/>
    <s v="SI"/>
    <s v="SI"/>
    <s v="SI"/>
    <s v="SI"/>
    <s v="SI"/>
    <s v="SI"/>
    <s v="SI"/>
    <s v="SI"/>
    <s v="SI"/>
    <s v="SI"/>
    <s v="SI"/>
    <s v="SI"/>
    <s v="INODORO CON TANQUE"/>
    <s v="SE ENCUENTRA EN BUEN ESTADO"/>
    <m/>
    <m/>
    <m/>
    <m/>
    <s v="NORMAL - BUENA"/>
    <s v="TIENE AGUA LAS 24 HORAS"/>
    <s v="SI"/>
    <s v="NO"/>
    <s v="NO"/>
    <s v="PVC"/>
    <s v="SI"/>
    <s v="SI"/>
    <s v="SI"/>
    <s v="SI"/>
    <s v="SI"/>
    <s v="OBRA BLANCA"/>
    <s v="NUEVO MILENIOPEATONAL220583130060"/>
    <s v="OK"/>
    <s v="SI"/>
    <s v=""/>
    <s v=""/>
    <s v=""/>
    <s v=""/>
    <s v=""/>
    <s v=" "/>
    <s v=""/>
    <s v=""/>
    <s v=""/>
    <s v=""/>
    <s v=""/>
    <n v="0"/>
    <n v="0"/>
    <n v="0"/>
    <s v=""/>
    <s v=""/>
    <s v=""/>
    <s v=""/>
    <n v="0"/>
    <s v="NO"/>
    <n v="0"/>
    <x v="0"/>
    <x v="0"/>
  </r>
  <r>
    <d v="2017-08-27T00:00:00"/>
    <s v="ANTIOQUIA"/>
    <s v="Puerto Berrío"/>
    <n v="579"/>
    <n v="43653334"/>
    <n v="3223130625"/>
    <n v="545"/>
    <x v="2"/>
    <s v="PEATONAL"/>
    <m/>
    <m/>
    <m/>
    <m/>
    <m/>
    <m/>
    <m/>
    <m/>
    <n v="220583150048"/>
    <m/>
    <m/>
    <n v="3137311546"/>
    <s v="ARIAS"/>
    <s v="MACHAO"/>
    <s v="NETALI"/>
    <m/>
    <s v="Cédula"/>
    <n v="3669858"/>
    <s v="M"/>
    <n v="63"/>
    <s v="SI"/>
    <m/>
    <m/>
    <m/>
    <m/>
    <m/>
    <m/>
    <s v="NO"/>
    <m/>
    <s v="NO"/>
    <n v="2"/>
    <n v="0"/>
    <n v="0"/>
    <s v="PROPIA, TOTALMENTE PAGADA"/>
    <m/>
    <s v="OTRO"/>
    <s v="CATASTRO"/>
    <m/>
    <m/>
    <m/>
    <m/>
    <s v="SI"/>
    <n v="14994"/>
    <s v="SI"/>
    <n v="9801"/>
    <s v="SI"/>
    <n v="16774"/>
    <s v="INODORO CONECTADO A ALCANTARILLADO"/>
    <s v="BLOQUE, LADRILLO, PIEDRA"/>
    <s v="TEJA DE BARRO, ZINC, ETERNIT (ASBESTO)"/>
    <s v="CEMENTO, GRAVILLA"/>
    <s v="SI"/>
    <s v="SI"/>
    <s v="SI"/>
    <s v="SI"/>
    <s v="SI"/>
    <s v="SI"/>
    <s v="SI"/>
    <s v="SI"/>
    <s v="SI"/>
    <s v="NO"/>
    <s v="SI"/>
    <s v="SI"/>
    <s v="SI"/>
    <s v="SI"/>
    <s v="NO"/>
    <s v="SI"/>
    <s v="SI"/>
    <s v="SI"/>
    <s v="INODORO CON TANQUE"/>
    <s v="TO NIENE LAVAMANOS"/>
    <m/>
    <m/>
    <m/>
    <m/>
    <s v="NORMAL - BUENA"/>
    <s v="TIENE AGUA LAS 24 HORAS"/>
    <s v="SI"/>
    <s v="NO"/>
    <s v="NO"/>
    <s v="PVC"/>
    <s v="SI"/>
    <s v="SI"/>
    <s v="NO"/>
    <s v="SI"/>
    <s v="SI"/>
    <s v="OBRA GRIS"/>
    <s v="NUEVO MILENIOPEATONAL220583150048"/>
    <s v="OK"/>
    <s v="SI"/>
    <n v="1"/>
    <s v=""/>
    <s v=""/>
    <n v="4"/>
    <s v=""/>
    <n v="6"/>
    <s v=""/>
    <s v=""/>
    <n v="9"/>
    <s v=""/>
    <s v=""/>
    <n v="2"/>
    <n v="3154717.032714"/>
    <n v="3154717.032714"/>
    <s v=""/>
    <s v=""/>
    <n v="0"/>
    <s v=""/>
    <n v="0"/>
    <s v="NO"/>
    <n v="0"/>
    <x v="1"/>
    <x v="1"/>
  </r>
  <r>
    <d v="2017-08-27T00:00:00"/>
    <s v="ANTIOQUIA"/>
    <s v="Puerto Berrío"/>
    <n v="579"/>
    <n v="43653334"/>
    <n v="3223130625"/>
    <n v="546"/>
    <x v="0"/>
    <s v="PEATONAL"/>
    <m/>
    <m/>
    <m/>
    <m/>
    <m/>
    <m/>
    <m/>
    <m/>
    <n v="220581910000"/>
    <m/>
    <m/>
    <n v="3105498480"/>
    <s v="GONZALEZ"/>
    <s v="CHORENTI"/>
    <s v="ONELVY"/>
    <m/>
    <s v="Cédula"/>
    <n v="23106480"/>
    <s v="F"/>
    <n v="46"/>
    <s v="SI"/>
    <m/>
    <m/>
    <m/>
    <m/>
    <m/>
    <m/>
    <s v="NO"/>
    <m/>
    <s v="NO"/>
    <n v="4"/>
    <n v="1"/>
    <n v="0"/>
    <s v="PROPIA, TOTALMENTE PAGADA"/>
    <m/>
    <s v="OTRO"/>
    <s v="CATASTRO"/>
    <m/>
    <m/>
    <m/>
    <m/>
    <s v="SI"/>
    <n v="4857"/>
    <s v="SI"/>
    <m/>
    <s v="SI"/>
    <n v="8366"/>
    <s v="INODORO CONECTADO A ALCANTARILLADO"/>
    <s v="MADERA PULIDA"/>
    <s v="TEJA DE BARRO, ZINC, ETERNIT (ASBESTO)"/>
    <s v="CEMENTO, GRAVILLA"/>
    <s v="SI"/>
    <s v="SI"/>
    <s v="SI"/>
    <s v="SI"/>
    <s v="SI"/>
    <s v="SI"/>
    <s v="SI"/>
    <s v="SI"/>
    <s v="NO"/>
    <s v="SI"/>
    <s v="NO"/>
    <s v="SI"/>
    <s v="SI"/>
    <s v="NO"/>
    <s v="SI"/>
    <s v="NO"/>
    <s v="SI"/>
    <s v="SI"/>
    <s v="TAZA CAMPESINA"/>
    <s v="NO TIENE PAPELES-NO TIENE INODORO-NI LAVAMANOS-NO COBRAN ALCANTARILLADO"/>
    <m/>
    <m/>
    <m/>
    <m/>
    <s v="NORMAL - BUENA"/>
    <s v="TIENE AGUA LAS 24 HORAS"/>
    <s v="SI"/>
    <s v="NO"/>
    <s v="NO"/>
    <s v="PVC"/>
    <s v="NO"/>
    <s v="SI"/>
    <s v="NO"/>
    <s v="SI"/>
    <s v="SI"/>
    <s v="OBRA GRIS"/>
    <s v="OASIS PEATONAL220581910000"/>
    <s v="OK"/>
    <s v="SI"/>
    <n v="1"/>
    <s v=""/>
    <n v="3"/>
    <s v=""/>
    <s v=""/>
    <n v="6"/>
    <s v=""/>
    <s v=""/>
    <n v="9"/>
    <s v=""/>
    <s v=""/>
    <n v="2"/>
    <n v="2904857.0103779999"/>
    <n v="2904857.0103779999"/>
    <s v=""/>
    <s v=""/>
    <n v="0"/>
    <s v=""/>
    <n v="0"/>
    <s v="NO"/>
    <n v="0"/>
    <x v="27"/>
    <x v="1"/>
  </r>
  <r>
    <d v="2017-08-27T00:00:00"/>
    <s v="ANTIOQUIA"/>
    <s v="Puerto Berrío"/>
    <n v="579"/>
    <n v="43653334"/>
    <n v="3223130625"/>
    <n v="547"/>
    <x v="1"/>
    <s v="PEATONAL"/>
    <m/>
    <m/>
    <m/>
    <m/>
    <m/>
    <m/>
    <m/>
    <m/>
    <n v="220448000000"/>
    <m/>
    <m/>
    <n v="3136125156"/>
    <s v="CARDENAS"/>
    <s v="GIRALDO"/>
    <s v="MARIA "/>
    <s v="NUBIA"/>
    <s v="Cédula"/>
    <n v="21930640"/>
    <s v="F"/>
    <n v="59"/>
    <s v="SI"/>
    <m/>
    <m/>
    <m/>
    <m/>
    <m/>
    <m/>
    <s v="SI"/>
    <m/>
    <s v="SI"/>
    <n v="1"/>
    <n v="0"/>
    <n v="0"/>
    <s v="PROPIA, TOTALMENTE PAGADA"/>
    <m/>
    <s v="OTRO"/>
    <s v="CATASTRO"/>
    <m/>
    <m/>
    <m/>
    <m/>
    <s v="SI"/>
    <n v="14539"/>
    <s v="SI"/>
    <m/>
    <s v="SI"/>
    <n v="8324"/>
    <s v="INODORO CONECTADO A ALCANTARILLADO"/>
    <s v="MADERA PULIDA"/>
    <s v="TEJA DE BARRO, ZINC, ETERNIT (ASBESTO)"/>
    <s v="CEMENTO, GRAVILLA"/>
    <s v="SI"/>
    <s v="SI"/>
    <s v="SI"/>
    <s v="SI"/>
    <s v="SI"/>
    <s v="SI"/>
    <s v="SI"/>
    <s v="SI"/>
    <s v="NO"/>
    <s v="NO"/>
    <s v="NO"/>
    <s v="NO"/>
    <s v="NO"/>
    <s v="NO"/>
    <s v="NO"/>
    <s v="NO"/>
    <s v="NO"/>
    <s v="NO"/>
    <s v="TAZA CAMPESINA"/>
    <s v="CASA ES UN AHERENCIA-EL LAVADERO ES UNA PIEDRA-NO TIENE SERVICOS-NO LE COBRAN ALCANTARILALDO"/>
    <m/>
    <m/>
    <m/>
    <m/>
    <s v="NORMAL - BUENA"/>
    <s v="TIENE AGUA LAS 24 HORAS"/>
    <s v="SI"/>
    <s v="NO"/>
    <s v="NO"/>
    <s v="PVC"/>
    <s v="NO"/>
    <s v="NO"/>
    <s v="NO"/>
    <s v="NO"/>
    <s v="NO"/>
    <s v="OBRA NEGRA"/>
    <s v="SAN MARTIN PEATONAL220448000000"/>
    <s v="OK"/>
    <s v="SI"/>
    <n v="1"/>
    <n v="2"/>
    <n v="3"/>
    <n v="4"/>
    <n v="5"/>
    <n v="6"/>
    <n v="7"/>
    <s v=""/>
    <n v="9"/>
    <s v=""/>
    <s v=""/>
    <n v="5"/>
    <n v="4648840.4286540002"/>
    <n v="4648840.4286540002"/>
    <s v=""/>
    <s v=""/>
    <n v="0"/>
    <s v=""/>
    <n v="0"/>
    <s v="NO"/>
    <n v="0"/>
    <x v="12"/>
    <x v="1"/>
  </r>
  <r>
    <d v="2017-08-27T00:00:00"/>
    <s v="ANTIOQUIA"/>
    <s v="Puerto Berrío"/>
    <n v="579"/>
    <n v="43653334"/>
    <n v="32223130625"/>
    <n v="548"/>
    <x v="1"/>
    <s v="CALLE"/>
    <n v="11"/>
    <m/>
    <m/>
    <m/>
    <m/>
    <n v="15"/>
    <m/>
    <m/>
    <n v="220448100000"/>
    <m/>
    <m/>
    <n v="3207366719"/>
    <s v="AGUINAGA"/>
    <m/>
    <s v="DIANA"/>
    <s v="MILENA"/>
    <s v="Cédula"/>
    <n v="43655153"/>
    <s v="F"/>
    <n v="36"/>
    <s v="SI"/>
    <m/>
    <m/>
    <m/>
    <m/>
    <m/>
    <m/>
    <s v="NO"/>
    <m/>
    <s v="NO"/>
    <n v="4"/>
    <n v="3"/>
    <n v="0"/>
    <s v="PROPIA, TOTALMENTE PAGADA"/>
    <m/>
    <s v="ESCRITURA PÚBLICA"/>
    <m/>
    <m/>
    <m/>
    <m/>
    <m/>
    <s v="SI"/>
    <n v="61518"/>
    <s v="SI"/>
    <m/>
    <s v="SI"/>
    <n v="8366"/>
    <s v="INODORO CONECTADO A ALCANTARILLADO"/>
    <s v="BLOQUE, LADRILLO, PIEDRA"/>
    <s v="TEJA DE BARRO, ZINC, ETERNIT (ASBESTO)"/>
    <s v="CEMENTO, GRAVILLA"/>
    <s v="SI"/>
    <s v="SI"/>
    <s v="SI"/>
    <s v="SI"/>
    <s v="SI"/>
    <s v="SI"/>
    <s v="SI"/>
    <s v="SI"/>
    <s v="SI"/>
    <s v="NO"/>
    <s v="NO"/>
    <s v="SI"/>
    <s v="SI"/>
    <s v="SI"/>
    <s v="NO"/>
    <s v="NO"/>
    <s v="SI"/>
    <s v="SI"/>
    <s v="INODORO CON TANQUE"/>
    <s v="NO CUENTA CON LAVAMANOS - NI LAVAPLATOS-NO PAGA ALCANTARILLADO"/>
    <m/>
    <m/>
    <m/>
    <m/>
    <s v="NORMAL - BUENA"/>
    <s v="TIENE AGUA LAS 24 HORAS"/>
    <s v="SI"/>
    <s v="NO"/>
    <s v="NO"/>
    <s v="PVC"/>
    <s v="SI"/>
    <s v="NO"/>
    <s v="NO"/>
    <s v="SI"/>
    <s v="SI"/>
    <s v="OBRA GRIS"/>
    <s v="SAN MARTIN CALLE1115220448100000"/>
    <s v="OK"/>
    <s v="SI"/>
    <n v="1"/>
    <s v=""/>
    <s v=""/>
    <n v="4"/>
    <s v=""/>
    <n v="6"/>
    <s v=""/>
    <s v=""/>
    <n v="9"/>
    <s v=""/>
    <s v=""/>
    <n v="2"/>
    <n v="3154717.032714"/>
    <n v="3154717.032714"/>
    <s v=""/>
    <s v=""/>
    <n v="0"/>
    <s v=""/>
    <n v="0"/>
    <s v="NO"/>
    <n v="0"/>
    <x v="1"/>
    <x v="1"/>
  </r>
  <r>
    <d v="2017-08-27T00:00:00"/>
    <s v="ANTIOQUIA"/>
    <s v="Puerto Berrío"/>
    <n v="579"/>
    <n v="43656334"/>
    <n v="3223130625"/>
    <n v="549"/>
    <x v="1"/>
    <s v="CARRERA"/>
    <n v="15"/>
    <m/>
    <m/>
    <m/>
    <m/>
    <m/>
    <m/>
    <m/>
    <n v="54928"/>
    <m/>
    <m/>
    <n v="3207178448"/>
    <s v="DAZA"/>
    <s v="GIRALDO"/>
    <s v="MARIA "/>
    <s v="NUBIA"/>
    <s v="Cédula"/>
    <n v="1039679713"/>
    <s v="F"/>
    <n v="54"/>
    <s v="SI"/>
    <m/>
    <m/>
    <m/>
    <m/>
    <m/>
    <m/>
    <s v="SI"/>
    <m/>
    <s v="NO"/>
    <n v="5"/>
    <n v="4"/>
    <n v="0"/>
    <s v="PROPIA, TOTALMENTE PAGADA"/>
    <m/>
    <s v="CERTIFICADO DE COMPRAVENTA"/>
    <m/>
    <m/>
    <m/>
    <m/>
    <m/>
    <s v="NO"/>
    <n v="0"/>
    <s v="SI"/>
    <m/>
    <s v="SI"/>
    <n v="0"/>
    <s v="INODORO CONECTADO A ALCANTARILLADO"/>
    <s v="PLÁSTICO"/>
    <s v="TELA, LONA, CARTÓN, LATAS, DESECHOS, PLÁSTICO"/>
    <s v="TIERRA, ARENA"/>
    <s v="SI"/>
    <s v="SI"/>
    <s v="SI"/>
    <s v="SI"/>
    <s v="NO"/>
    <s v="SI"/>
    <s v="SI"/>
    <s v="SI"/>
    <s v="NO"/>
    <s v="NO"/>
    <s v="NO"/>
    <s v="NO"/>
    <s v="NO"/>
    <s v="SI"/>
    <s v="NO"/>
    <s v="NO"/>
    <s v="NO"/>
    <s v="SI"/>
    <s v="NO TIENE / TUBO A LA VISTA"/>
    <s v="TIENE LOS SERVICIOS CORTADOS Y SE BENEFICIA DEL VECINO"/>
    <s v="RECIBE VECINOS"/>
    <s v="SE DESECHAN EN CAMPO"/>
    <s v="SE DESECHAN EN CAMPO"/>
    <s v="SE DESECHAN EN CAMPO"/>
    <s v="NO LE LLEGA AGUA - SERVICIO SUSPENDIDO"/>
    <s v="NO LE LLEGA AGUA"/>
    <s v="SI"/>
    <s v="NO"/>
    <s v="NO"/>
    <s v="PVC"/>
    <s v="NO"/>
    <s v="NO"/>
    <s v="NO"/>
    <s v="NO"/>
    <s v="SI"/>
    <s v="OBRA NEGRA"/>
    <s v="SAN MARTIN CARRERA1554928"/>
    <s v="OK"/>
    <s v="SI"/>
    <n v="1"/>
    <n v="2"/>
    <n v="3"/>
    <n v="4"/>
    <n v="5"/>
    <n v="6"/>
    <n v="7"/>
    <s v=""/>
    <n v="9"/>
    <s v=""/>
    <s v=""/>
    <n v="5"/>
    <n v="4648840.4286540002"/>
    <n v="4648840.4286540002"/>
    <s v=""/>
    <s v=""/>
    <n v="19"/>
    <s v=""/>
    <n v="254645.13204"/>
    <s v="SI"/>
    <n v="254645.13204"/>
    <x v="86"/>
    <x v="1"/>
  </r>
  <r>
    <d v="2017-08-27T00:00:00"/>
    <s v="ANTIOQUIA"/>
    <s v="Puerto Berrío"/>
    <n v="579"/>
    <n v="43653334"/>
    <n v="3223130625"/>
    <n v="550"/>
    <x v="5"/>
    <s v="PEATONAL"/>
    <m/>
    <m/>
    <m/>
    <m/>
    <m/>
    <m/>
    <m/>
    <m/>
    <n v="220553900000"/>
    <m/>
    <m/>
    <n v="3136695283"/>
    <s v="MARIN "/>
    <s v="ORREGO"/>
    <s v="BETRIZ"/>
    <s v="ELENA"/>
    <s v="Cédula"/>
    <n v="43656028"/>
    <s v="F"/>
    <n v="33"/>
    <s v="SI"/>
    <m/>
    <m/>
    <m/>
    <m/>
    <m/>
    <m/>
    <s v="NO"/>
    <m/>
    <s v="NO"/>
    <n v="2"/>
    <n v="1"/>
    <n v="0"/>
    <s v="PROPIA, TOTALMENTE PAGADA"/>
    <m/>
    <s v="CERTIFICADO DE COMPRAVENTA"/>
    <m/>
    <m/>
    <m/>
    <m/>
    <m/>
    <s v="SI"/>
    <n v="11600"/>
    <s v="SI"/>
    <n v="8064"/>
    <s v="SI"/>
    <n v="8366"/>
    <s v="INODORO CONECTADO A ALCANTARILLADO"/>
    <s v="BLOQUE, LADRILLO, PIEDRA"/>
    <s v="BLOQUE, PIEDRA, MADERA PULIDA"/>
    <s v="CEMENTO, GRAVILLA"/>
    <s v="SI"/>
    <s v="SI"/>
    <s v="SI"/>
    <s v="SI"/>
    <s v="SI"/>
    <s v="SI"/>
    <s v="SI"/>
    <s v="SI"/>
    <s v="SI"/>
    <s v="SI"/>
    <s v="NO"/>
    <s v="SI"/>
    <s v="SI"/>
    <s v="SI"/>
    <s v="SI"/>
    <s v="NO"/>
    <s v="SI"/>
    <s v="SI"/>
    <s v="INODORO CON TANQUE"/>
    <s v="NO SE ENCONTRABA LA DUEÑA EN LA CAS DIO LA INFORMACION LA MAMA-NO TIENE LAVAMANOS"/>
    <m/>
    <m/>
    <m/>
    <m/>
    <s v="NORMAL - BUENA"/>
    <s v="TIENE AGUA LAS 24 HORAS"/>
    <s v="SI"/>
    <s v="NO"/>
    <s v="NO"/>
    <s v="PVC"/>
    <s v="SI"/>
    <s v="SI"/>
    <s v="NO"/>
    <s v="SI"/>
    <s v="SI"/>
    <s v="OBRA BLANCA"/>
    <s v="TAHAMIPEATONAL220553900000"/>
    <s v="OK"/>
    <s v="SI"/>
    <n v="1"/>
    <s v=""/>
    <s v=""/>
    <s v=""/>
    <s v=""/>
    <n v="6"/>
    <s v=""/>
    <s v=""/>
    <s v=""/>
    <s v=""/>
    <s v=""/>
    <n v="1"/>
    <n v="519253.91348400002"/>
    <n v="519253.91348400002"/>
    <s v=""/>
    <s v=""/>
    <n v="0"/>
    <s v=""/>
    <n v="0"/>
    <s v="NO"/>
    <n v="0"/>
    <x v="24"/>
    <x v="1"/>
  </r>
  <r>
    <d v="2017-08-27T00:00:00"/>
    <s v="ANTIOQUIA"/>
    <s v="Puerto Berrío"/>
    <n v="579"/>
    <n v="1039689067"/>
    <n v="3223130625"/>
    <n v="551"/>
    <x v="1"/>
    <s v="PEATONAL"/>
    <m/>
    <m/>
    <m/>
    <m/>
    <m/>
    <m/>
    <m/>
    <m/>
    <n v="220403400000"/>
    <m/>
    <m/>
    <n v="3225913129"/>
    <s v="PULGARIN"/>
    <s v="HERNANDEZ"/>
    <s v="JUAN"/>
    <s v="BAUTISTA"/>
    <s v="Cédula"/>
    <n v="6549887"/>
    <s v="M"/>
    <n v="73"/>
    <s v="NO"/>
    <s v="RODRIGUEZ"/>
    <s v="GIRALDO"/>
    <s v="MARIA"/>
    <s v="DE JESUS"/>
    <s v="Cédula"/>
    <n v="21926037"/>
    <s v="NO"/>
    <m/>
    <s v="NO"/>
    <n v="3"/>
    <n v="1"/>
    <n v="0"/>
    <s v="PROPIA, TOTALMENTE PAGADA"/>
    <m/>
    <s v="OTRO"/>
    <s v="CATASTRO"/>
    <m/>
    <m/>
    <m/>
    <m/>
    <s v="SI"/>
    <n v="14619"/>
    <s v="SI"/>
    <n v="14098"/>
    <s v="SI"/>
    <n v="9561"/>
    <s v="INODORO CONECTADO A ALCANTARILLADO"/>
    <s v="BLOQUE, LADRILLO, PIEDRA"/>
    <s v="TEJA DE BARRO, ZINC, ETERNIT (ASBESTO)"/>
    <s v="CEMENTO, GRAVILLA"/>
    <s v="SI"/>
    <s v="SI"/>
    <s v="SI"/>
    <s v="SI"/>
    <s v="SI"/>
    <s v="SI"/>
    <s v="SI"/>
    <s v="SI"/>
    <s v="SI"/>
    <s v="SI"/>
    <s v="SI"/>
    <s v="SI"/>
    <s v="SI"/>
    <s v="SI"/>
    <s v="SI"/>
    <s v="SI"/>
    <s v="SI"/>
    <s v="SI"/>
    <s v="INODORO CON TANQUE"/>
    <s v="CASA EN BUEN ESTADO"/>
    <m/>
    <m/>
    <m/>
    <m/>
    <s v="NORMAL - BUENA"/>
    <s v="TIENE AGUA LAS 24 HORAS"/>
    <s v="SI"/>
    <s v="NO"/>
    <s v="NO"/>
    <s v="PVC"/>
    <s v="SI"/>
    <s v="SI"/>
    <s v="SI"/>
    <s v="SI"/>
    <s v="SI"/>
    <s v="OBRA BLANCA"/>
    <s v="SAN MARTIN PEATONAL220403400000"/>
    <s v="OK"/>
    <s v="SI"/>
    <s v=""/>
    <s v=""/>
    <s v=""/>
    <s v=""/>
    <s v=""/>
    <s v=" "/>
    <s v=""/>
    <s v=""/>
    <s v=""/>
    <s v=""/>
    <s v=""/>
    <n v="0"/>
    <n v="0"/>
    <n v="0"/>
    <s v=""/>
    <s v=""/>
    <s v=""/>
    <s v=""/>
    <n v="0"/>
    <s v="NO"/>
    <n v="0"/>
    <x v="0"/>
    <x v="0"/>
  </r>
  <r>
    <d v="2017-08-27T00:00:00"/>
    <s v="ANTIOQUIA"/>
    <s v="Puerto Berrío"/>
    <n v="579"/>
    <n v="1039689067"/>
    <m/>
    <n v="552"/>
    <x v="4"/>
    <s v="PEATONAL"/>
    <m/>
    <m/>
    <m/>
    <m/>
    <m/>
    <m/>
    <m/>
    <m/>
    <n v="220451200000"/>
    <m/>
    <m/>
    <n v="3148810103"/>
    <s v="VELASQUEZ"/>
    <s v="GARCIA"/>
    <s v="JHON"/>
    <s v="JAIRO"/>
    <s v="Cédula"/>
    <m/>
    <s v="M"/>
    <n v="54"/>
    <s v="SI"/>
    <s v="HENAO"/>
    <s v="ACEVEDO"/>
    <s v="ALEIDA "/>
    <s v="DEL CARMEN"/>
    <s v="Cédula"/>
    <n v="43650241"/>
    <s v="SI"/>
    <n v="947193"/>
    <s v="NO"/>
    <n v="4"/>
    <n v="1"/>
    <n v="0"/>
    <s v="PROPIA, TOTALMENTE PAGADA"/>
    <m/>
    <s v="OTRO"/>
    <s v="CATASTRO"/>
    <m/>
    <m/>
    <m/>
    <m/>
    <s v="SI"/>
    <n v="7853"/>
    <s v="SI"/>
    <n v="5177"/>
    <s v="SI"/>
    <n v="8366"/>
    <s v="INODORO CONECTADO A ALCANTARILLADO"/>
    <s v="BLOQUE, LADRILLO, PIEDRA"/>
    <s v="TEJA DE BARRO, ZINC, ETERNIT (ASBESTO)"/>
    <s v="CEMENTO, GRAVILLA"/>
    <s v="SI"/>
    <s v="SI"/>
    <s v="SI"/>
    <s v="SI"/>
    <s v="SI"/>
    <s v="SI"/>
    <s v="SI"/>
    <s v="SI"/>
    <s v="SI"/>
    <s v="SI"/>
    <s v="SI"/>
    <s v="SI"/>
    <s v="SI"/>
    <s v="SI"/>
    <s v="SI"/>
    <s v="SI"/>
    <s v="SI"/>
    <s v="SI"/>
    <s v="INODORO CON TANQUE"/>
    <s v="CASA EN BUEN ESTADO"/>
    <m/>
    <m/>
    <m/>
    <m/>
    <s v="NORMAL - BUENA"/>
    <s v="TIENE AGUA LAS 24 HORAS"/>
    <s v="SI"/>
    <s v="NO"/>
    <s v="NO"/>
    <s v="PVC"/>
    <s v="SI"/>
    <s v="SI"/>
    <s v="SI"/>
    <s v="SI"/>
    <s v="SI"/>
    <s v="OBRA BLANCA"/>
    <s v="PATIO BONITOPEATONAL220451200000"/>
    <s v="OK"/>
    <s v="SI"/>
    <s v=""/>
    <s v=""/>
    <s v=""/>
    <s v=""/>
    <s v=""/>
    <s v=" "/>
    <s v=""/>
    <s v=""/>
    <s v=""/>
    <s v=""/>
    <s v=""/>
    <n v="0"/>
    <n v="0"/>
    <n v="0"/>
    <s v=""/>
    <s v=""/>
    <s v=""/>
    <s v=""/>
    <n v="0"/>
    <s v="NO"/>
    <n v="0"/>
    <x v="0"/>
    <x v="0"/>
  </r>
  <r>
    <d v="2017-08-27T00:00:00"/>
    <s v="ANTIOQUIA"/>
    <s v="Puerto Berrío"/>
    <n v="579"/>
    <n v="43653334"/>
    <n v="3223130625"/>
    <n v="553"/>
    <x v="1"/>
    <s v="PEATONAL"/>
    <m/>
    <m/>
    <m/>
    <m/>
    <m/>
    <m/>
    <m/>
    <m/>
    <n v="220444200000"/>
    <m/>
    <m/>
    <n v="3195865184"/>
    <s v="TRIANA"/>
    <m/>
    <s v="ORLANDO"/>
    <s v="DONATO"/>
    <s v="Cédula"/>
    <n v="71183103"/>
    <s v="M"/>
    <n v="36"/>
    <s v="NO"/>
    <s v="MANGO"/>
    <m/>
    <s v="OLGA"/>
    <s v="LUCIA"/>
    <s v="Cédula"/>
    <n v="43651797"/>
    <s v="NO"/>
    <m/>
    <s v="NO"/>
    <n v="3"/>
    <n v="1"/>
    <n v="0"/>
    <s v="PROPIA, TOTALMENTE PAGADA"/>
    <m/>
    <s v="OTRO"/>
    <s v="CATASTRO"/>
    <m/>
    <m/>
    <m/>
    <m/>
    <s v="SI"/>
    <n v="42542"/>
    <s v="SI"/>
    <m/>
    <s v="SI"/>
    <n v="16178"/>
    <s v="INODORO CONECTADO A ALCANTARILLADO"/>
    <s v="MADERA BURDA, TABLA, TABLÓN"/>
    <s v="TEJA DE BARRO, ZINC, ETERNIT (ASBESTO)"/>
    <s v="TIERRA, ARENA"/>
    <s v="SI"/>
    <s v="SI"/>
    <s v="SI"/>
    <s v="SI"/>
    <s v="SI"/>
    <s v="SI"/>
    <s v="SI"/>
    <s v="SI"/>
    <s v="NO"/>
    <s v="SI"/>
    <s v="NO"/>
    <s v="NO"/>
    <s v="SI"/>
    <s v="NO"/>
    <s v="SI"/>
    <s v="NO"/>
    <s v="NO"/>
    <s v="SI"/>
    <s v="TAZA CAMPESINA"/>
    <s v="NO PAGA LACANTARILLADO-NO TIENE INODORO-NI LAVAMANOS-NI LAVADERO"/>
    <m/>
    <m/>
    <m/>
    <m/>
    <s v="NORMAL - BUENA"/>
    <s v="TIENE AGUA LAS 24 HORAS"/>
    <s v="SI"/>
    <s v="NO"/>
    <s v="NO"/>
    <s v="PVC"/>
    <s v="NO"/>
    <s v="SI"/>
    <s v="NO"/>
    <s v="NO"/>
    <s v="SI"/>
    <s v="OBRA NEGRA"/>
    <s v="SAN MARTIN PEATONAL220444200000"/>
    <s v="OK"/>
    <s v="SI"/>
    <n v="1"/>
    <s v=""/>
    <n v="3"/>
    <s v=""/>
    <n v="5"/>
    <n v="6"/>
    <n v="7"/>
    <s v=""/>
    <n v="9"/>
    <s v=""/>
    <s v=""/>
    <n v="3"/>
    <n v="3821238.8837819998"/>
    <n v="3821238.8837819998"/>
    <s v=""/>
    <s v=""/>
    <n v="0"/>
    <s v=""/>
    <n v="0"/>
    <s v="NO"/>
    <n v="0"/>
    <x v="29"/>
    <x v="1"/>
  </r>
  <r>
    <d v="2017-08-27T00:00:00"/>
    <s v="ANTIOQUIA"/>
    <s v="Puerto Berrío"/>
    <n v="579"/>
    <n v="1039689067"/>
    <m/>
    <n v="554"/>
    <x v="2"/>
    <s v="PEATONAL"/>
    <m/>
    <m/>
    <m/>
    <m/>
    <m/>
    <m/>
    <m/>
    <m/>
    <n v="2205831150034"/>
    <m/>
    <m/>
    <n v="3204662423"/>
    <s v="SANABRIA"/>
    <s v="VIDAL"/>
    <s v="JONATAN"/>
    <m/>
    <s v="Cédula"/>
    <n v="1039678530"/>
    <s v="M"/>
    <n v="31"/>
    <s v="NO"/>
    <s v="QUINTANA"/>
    <s v="MARTINEZ"/>
    <s v="OLGA"/>
    <m/>
    <s v="Cédula"/>
    <n v="1039690719"/>
    <s v="SI"/>
    <m/>
    <s v="NO"/>
    <n v="4"/>
    <n v="2"/>
    <n v="0"/>
    <s v="PROPIA, TOTALMENTE PAGADA"/>
    <m/>
    <s v="OTRO"/>
    <s v="CATASTRO"/>
    <m/>
    <m/>
    <m/>
    <m/>
    <s v="SI"/>
    <n v="26216"/>
    <s v="SI"/>
    <n v="11617"/>
    <s v="SI"/>
    <n v="8402"/>
    <s v="INODORO CONECTADO A ALCANTARILLADO"/>
    <s v="MADERA BURDA, TABLA, TABLÓN"/>
    <s v="TEJA DE BARRO, ZINC, ETERNIT (ASBESTO)"/>
    <s v="CEMENTO, GRAVILLA"/>
    <s v="SI"/>
    <s v="NO"/>
    <s v="SI"/>
    <s v="SI"/>
    <s v="SI"/>
    <s v="SI"/>
    <s v="SI"/>
    <s v="SI"/>
    <s v="SI"/>
    <s v="NO"/>
    <s v="SI"/>
    <s v="SI"/>
    <s v="SI"/>
    <s v="SI"/>
    <s v="NO"/>
    <s v="SI"/>
    <s v="SI"/>
    <s v="SI"/>
    <s v="INODORO CON TANQUE"/>
    <s v="EL TANQUE TIENE FUGA-EL TANQUE DEL SANITARIO NO TIENE GRIFERIA-NO TIENE EL NRO DEL FOLIO"/>
    <m/>
    <m/>
    <m/>
    <m/>
    <s v="NORMAL - BUENA"/>
    <s v="TIENE AGUA LAS 24 HORAS"/>
    <s v="SI"/>
    <s v="NO"/>
    <s v="NO"/>
    <s v="PVC"/>
    <s v="SI"/>
    <s v="NO"/>
    <s v="SI"/>
    <s v="SI"/>
    <s v="SI"/>
    <s v="OBRA BLANCA"/>
    <s v="NUEVO MILENIOPEATONAL2205831150034"/>
    <s v="OK"/>
    <s v="SI"/>
    <s v=""/>
    <s v=""/>
    <s v=""/>
    <n v="4"/>
    <s v=""/>
    <n v="6"/>
    <s v=""/>
    <s v=""/>
    <s v=""/>
    <s v=""/>
    <s v=""/>
    <n v="1"/>
    <n v="929498.52362399991"/>
    <n v="929498.52362399991"/>
    <s v=""/>
    <s v=""/>
    <n v="0"/>
    <s v=""/>
    <n v="0"/>
    <s v="NO"/>
    <n v="0"/>
    <x v="3"/>
    <x v="1"/>
  </r>
  <r>
    <d v="2017-08-27T00:00:00"/>
    <s v="ANTIOQUIA"/>
    <s v="Puerto Berrío"/>
    <n v="579"/>
    <n v="1039689067"/>
    <m/>
    <n v="555"/>
    <x v="2"/>
    <s v="PEATONAL"/>
    <m/>
    <m/>
    <m/>
    <m/>
    <m/>
    <m/>
    <m/>
    <m/>
    <n v="220583150006"/>
    <m/>
    <m/>
    <n v="3116377772"/>
    <s v="DURANGO"/>
    <s v="CAÑA"/>
    <s v="AMANDA"/>
    <m/>
    <s v="Cédula"/>
    <n v="39406700"/>
    <s v="F"/>
    <n v="53"/>
    <s v="NO"/>
    <s v="LOPEZ"/>
    <m/>
    <s v="MARCO"/>
    <s v="JULIO"/>
    <s v="Cédula"/>
    <n v="8289121"/>
    <s v="SI"/>
    <m/>
    <s v="SI"/>
    <n v="4"/>
    <n v="1"/>
    <n v="0"/>
    <s v="PROPIA, TOTALMENTE PAGADA"/>
    <m/>
    <s v="OTRO"/>
    <s v="CATASTRO"/>
    <m/>
    <m/>
    <m/>
    <m/>
    <s v="SI"/>
    <n v="15580"/>
    <s v="SI"/>
    <n v="11122"/>
    <s v="SI"/>
    <n v="8452"/>
    <s v="INODORO CONECTADO A ALCANTARILLADO"/>
    <s v="MADERA BURDA, TABLA, TABLÓN"/>
    <s v="TEJA DE BARRO, ZINC, ETERNIT (ASBESTO)"/>
    <s v="CEMENTO, GRAVILLA"/>
    <s v="SI"/>
    <s v="NO"/>
    <s v="SI"/>
    <s v="SI"/>
    <s v="SI"/>
    <s v="NO"/>
    <s v="SI"/>
    <s v="SI"/>
    <s v="SI"/>
    <s v="SI"/>
    <s v="SI"/>
    <s v="SI"/>
    <s v="SI"/>
    <s v="SI"/>
    <s v="SI"/>
    <s v="SI"/>
    <s v="SI"/>
    <s v="SI"/>
    <s v="INODORO CON TANQUE"/>
    <s v="SE ENCUENTRA EN BUEN ESTADO - NO ENCONTRO EL FOLIO"/>
    <m/>
    <m/>
    <m/>
    <m/>
    <s v="NORMAL - BUENA"/>
    <s v="TIENE AGUA LAS 24 HORAS"/>
    <s v="SI"/>
    <s v="NO"/>
    <s v="NO"/>
    <s v="PVC"/>
    <s v="SI"/>
    <s v="SI"/>
    <s v="SI"/>
    <s v="SI"/>
    <s v="SI"/>
    <s v="OBRA BLANCA"/>
    <s v="NUEVO MILENIOPEATONAL220583150006"/>
    <s v="OK"/>
    <s v="SI"/>
    <s v=""/>
    <s v=""/>
    <s v=""/>
    <s v=""/>
    <s v=""/>
    <s v=" "/>
    <s v=""/>
    <s v=""/>
    <s v=""/>
    <s v=""/>
    <s v=""/>
    <n v="0"/>
    <n v="0"/>
    <n v="0"/>
    <s v=""/>
    <s v=""/>
    <s v=""/>
    <s v=""/>
    <n v="0"/>
    <s v="NO"/>
    <n v="0"/>
    <x v="0"/>
    <x v="0"/>
  </r>
  <r>
    <d v="2017-08-27T00:00:00"/>
    <s v="ANTIOQUIA"/>
    <s v="Puerto Berrío"/>
    <n v="579"/>
    <n v="1039689067"/>
    <m/>
    <n v="556"/>
    <x v="1"/>
    <s v="PEATONAL"/>
    <m/>
    <m/>
    <m/>
    <m/>
    <m/>
    <m/>
    <m/>
    <m/>
    <n v="220447930000"/>
    <m/>
    <m/>
    <n v="3202501199"/>
    <s v="ZAPATA"/>
    <s v="FUENTES"/>
    <s v="MARLENI"/>
    <s v="DEL SOCORRO"/>
    <s v="Cédula"/>
    <n v="21928144"/>
    <s v="F"/>
    <n v="67"/>
    <s v="SI"/>
    <m/>
    <m/>
    <m/>
    <m/>
    <m/>
    <m/>
    <s v="NO"/>
    <m/>
    <s v="NO"/>
    <n v="6"/>
    <n v="2"/>
    <n v="1"/>
    <s v="PROPIA, TOTALMENTE PAGADA"/>
    <m/>
    <s v="OTRO"/>
    <s v="CATASTRO"/>
    <m/>
    <m/>
    <m/>
    <m/>
    <s v="SI"/>
    <n v="27373"/>
    <s v="SI"/>
    <m/>
    <s v="SI"/>
    <n v="8069"/>
    <s v="INODORO CONECTADO A ALCANTARILLADO"/>
    <s v="BLOQUE, LADRILLO, PIEDRA"/>
    <s v="TEJA DE BARRO, ZINC, ETERNIT (ASBESTO)"/>
    <s v="CEMENTO, GRAVILLA"/>
    <s v="SI"/>
    <s v="SI"/>
    <s v="SI"/>
    <s v="SI"/>
    <s v="SI"/>
    <s v="SI"/>
    <s v="SI"/>
    <s v="SI"/>
    <s v="SI"/>
    <s v="SI"/>
    <s v="SI"/>
    <s v="SI"/>
    <s v="SI"/>
    <s v="SI"/>
    <s v="SI"/>
    <s v="SI"/>
    <s v="SI"/>
    <s v="SI"/>
    <s v="INODORO CON TANQUE"/>
    <s v="EL TANQUE SE ENCUENTRA CON FILTRACION-NO PAGA ALCANTARILLADO"/>
    <m/>
    <m/>
    <m/>
    <m/>
    <s v="NORMAL - BUENA"/>
    <s v="TIENE AGUA LAS 24 HORAS"/>
    <s v="SI"/>
    <s v="NO"/>
    <s v="NO"/>
    <s v="PVC"/>
    <s v="SI"/>
    <s v="SI"/>
    <s v="SI"/>
    <s v="SI"/>
    <s v="SI"/>
    <s v="OBRA GRIS"/>
    <s v="SAN MARTIN PEATONAL220447930000"/>
    <s v="OK"/>
    <s v="SI"/>
    <s v=""/>
    <s v=""/>
    <s v=""/>
    <s v=""/>
    <s v=""/>
    <s v=" "/>
    <s v=""/>
    <s v=""/>
    <s v=""/>
    <s v=""/>
    <s v=""/>
    <n v="0"/>
    <n v="0"/>
    <n v="0"/>
    <s v=""/>
    <s v=""/>
    <s v=""/>
    <s v=""/>
    <n v="0"/>
    <s v="NO"/>
    <n v="0"/>
    <x v="0"/>
    <x v="0"/>
  </r>
  <r>
    <d v="2017-08-27T00:00:00"/>
    <s v="ANTIOQUIA"/>
    <s v="Puerto Berrío"/>
    <n v="579"/>
    <n v="43653334"/>
    <n v="3223130625"/>
    <n v="557"/>
    <x v="5"/>
    <s v="PEATONAL"/>
    <m/>
    <m/>
    <m/>
    <m/>
    <m/>
    <m/>
    <m/>
    <m/>
    <n v="220553820000"/>
    <m/>
    <m/>
    <n v="3216720663"/>
    <s v="RUA"/>
    <s v="VILLEGAS"/>
    <s v="SANDRA"/>
    <s v="MILENA"/>
    <s v="Cédula"/>
    <n v="1039689406"/>
    <s v="F"/>
    <n v="27"/>
    <s v="SI"/>
    <m/>
    <m/>
    <m/>
    <m/>
    <m/>
    <m/>
    <s v="NO"/>
    <m/>
    <s v="NO"/>
    <n v="2"/>
    <n v="1"/>
    <n v="0"/>
    <s v="PROPIA, TOTALMENTE PAGADA"/>
    <m/>
    <s v="CERTIFICADO DE COMPRAVENTA"/>
    <m/>
    <m/>
    <m/>
    <m/>
    <m/>
    <s v="SI"/>
    <n v="7145"/>
    <s v="SI"/>
    <n v="4613"/>
    <s v="SI"/>
    <n v="8404"/>
    <s v="INODORO CONECTADO A ALCANTARILLADO"/>
    <s v="MADERA PULIDA"/>
    <s v="TELA, LONA, CARTÓN, LATAS, DESECHOS, PLÁSTICO"/>
    <s v="CEMENTO, GRAVILLA"/>
    <s v="SI"/>
    <s v="NO"/>
    <s v="SI"/>
    <s v="SI"/>
    <s v="SI"/>
    <s v="SI"/>
    <s v="SI"/>
    <s v="SI"/>
    <s v="NO"/>
    <s v="NO"/>
    <s v="NO"/>
    <s v="NO"/>
    <s v="NO"/>
    <s v="NO"/>
    <s v="NO"/>
    <s v="NO"/>
    <s v="NO"/>
    <s v="NO"/>
    <s v="INODORO SIN TANQUE"/>
    <s v="UNA LLAVE TERMINAL ES LA QUE RECOGE SU AGUA-LA SRA VIVE CON LA HIJA"/>
    <m/>
    <m/>
    <m/>
    <m/>
    <s v="NORMAL - BUENA"/>
    <s v="TIENE AGUA LAS 24 HORAS"/>
    <s v="SI"/>
    <s v="NO"/>
    <s v="NO"/>
    <s v="PVC"/>
    <s v="NO"/>
    <s v="NO"/>
    <s v="NO"/>
    <s v="NO"/>
    <s v="NO"/>
    <s v="OBRA NEGRA"/>
    <s v="TAHAMIPEATONAL220553820000"/>
    <s v="OK"/>
    <s v="SI"/>
    <n v="1"/>
    <n v="2"/>
    <n v="3"/>
    <n v="4"/>
    <n v="5"/>
    <n v="6"/>
    <n v="7"/>
    <s v=""/>
    <n v="9"/>
    <s v=""/>
    <s v=""/>
    <n v="5"/>
    <n v="4648840.4286540002"/>
    <n v="4648840.4286540002"/>
    <s v=""/>
    <s v=""/>
    <n v="0"/>
    <s v=""/>
    <n v="0"/>
    <s v="NO"/>
    <n v="0"/>
    <x v="12"/>
    <x v="1"/>
  </r>
  <r>
    <d v="2017-08-27T00:00:00"/>
    <s v="ANTIOQUIA"/>
    <s v="Puerto Berrío"/>
    <n v="579"/>
    <n v="43653334"/>
    <n v="3223130625"/>
    <n v="558"/>
    <x v="5"/>
    <s v="PEATONAL"/>
    <m/>
    <m/>
    <m/>
    <m/>
    <m/>
    <m/>
    <m/>
    <m/>
    <n v="220552780000"/>
    <m/>
    <m/>
    <n v="3122594000"/>
    <s v="CATAÑO"/>
    <s v="CANO"/>
    <s v="CLARA"/>
    <s v="INES"/>
    <s v="Cédula"/>
    <n v="43657192"/>
    <s v="F"/>
    <n v="33"/>
    <s v="NO"/>
    <s v="MENDOZA "/>
    <s v="MARTINEZ"/>
    <s v="PEDRO"/>
    <s v="JOSE"/>
    <s v="Cédula"/>
    <n v="8055336"/>
    <s v="SI"/>
    <n v="3165292"/>
    <s v="NO"/>
    <n v="5"/>
    <n v="1"/>
    <n v="0"/>
    <s v="PROPIA, TOTALMENTE PAGADA"/>
    <m/>
    <s v="OTRO"/>
    <s v="CATASTRO"/>
    <m/>
    <m/>
    <m/>
    <m/>
    <s v="SI"/>
    <n v="6366"/>
    <s v="SI"/>
    <n v="4031"/>
    <s v="SI"/>
    <n v="8366"/>
    <s v="INODORO CONECTADO A ALCANTARILLADO"/>
    <s v="BLOQUE, LADRILLO, PIEDRA"/>
    <s v="TEJA DE BARRO, ZINC, ETERNIT (ASBESTO)"/>
    <s v="CEMENTO, GRAVILLA"/>
    <s v="SI"/>
    <s v="NO"/>
    <s v="SI"/>
    <s v="SI"/>
    <s v="SI"/>
    <s v="SI"/>
    <s v="SI"/>
    <s v="SI"/>
    <s v="SI"/>
    <s v="SI"/>
    <s v="SI"/>
    <s v="SI"/>
    <s v="SI"/>
    <s v="SI"/>
    <s v="SI"/>
    <s v="SI"/>
    <s v="SI"/>
    <s v="SI"/>
    <s v="INODORO CON TANQUE"/>
    <s v="LA CASA EN BUEN ESTADO"/>
    <m/>
    <m/>
    <m/>
    <m/>
    <s v="NORMAL - BUENA"/>
    <s v="TIENE AGUA LAS 24 HORAS"/>
    <s v="SI"/>
    <s v="NO"/>
    <s v="NO"/>
    <s v="PVC"/>
    <s v="SI"/>
    <s v="SI"/>
    <s v="SI"/>
    <s v="SI"/>
    <s v="SI"/>
    <s v="OBRA BLANCA"/>
    <s v="TAHAMIPEATONAL220552780000"/>
    <s v="OK"/>
    <s v="SI"/>
    <s v=""/>
    <s v=""/>
    <s v=""/>
    <s v=""/>
    <s v=""/>
    <s v=" "/>
    <s v=""/>
    <s v=""/>
    <s v=""/>
    <s v=""/>
    <s v=""/>
    <n v="0"/>
    <n v="0"/>
    <n v="0"/>
    <s v=""/>
    <s v=""/>
    <s v=""/>
    <s v=""/>
    <n v="0"/>
    <s v="NO"/>
    <n v="0"/>
    <x v="0"/>
    <x v="0"/>
  </r>
  <r>
    <d v="2017-08-27T00:00:00"/>
    <s v="ANTIOQUIA"/>
    <s v="Puerto Berrío"/>
    <n v="579"/>
    <n v="1039689067"/>
    <m/>
    <n v="559"/>
    <x v="6"/>
    <s v="CARRERA"/>
    <n v="13"/>
    <m/>
    <m/>
    <m/>
    <m/>
    <n v="54"/>
    <s v="A"/>
    <m/>
    <n v="220443950000"/>
    <m/>
    <m/>
    <n v="8332270"/>
    <s v="MONTOYA"/>
    <s v="DE ALVAREZ"/>
    <s v="MARIA "/>
    <s v="MARGARITA"/>
    <s v="Cédula"/>
    <n v="24536060"/>
    <s v="F"/>
    <n v="78"/>
    <s v="SI"/>
    <m/>
    <m/>
    <m/>
    <m/>
    <m/>
    <m/>
    <s v="NO"/>
    <m/>
    <s v="NO"/>
    <n v="4"/>
    <n v="1"/>
    <n v="0"/>
    <s v="PROPIA, TOTALMENTE PAGADA"/>
    <m/>
    <s v="OTRO"/>
    <s v="CATASTRO"/>
    <m/>
    <m/>
    <m/>
    <m/>
    <s v="SI"/>
    <n v="37661"/>
    <s v="SI"/>
    <m/>
    <s v="SI"/>
    <n v="8366"/>
    <s v="INODORO CONECTADO A ALCANTARILLADO"/>
    <s v="BLOQUE, LADRILLO, PIEDRA"/>
    <s v="TEJA DE BARRO, ZINC, ETERNIT (ASBESTO)"/>
    <s v="BALDOSA, VINILO, TABLETA O LADRILLO"/>
    <s v="SI"/>
    <s v="SI"/>
    <s v="SI"/>
    <s v="NO"/>
    <s v="SI"/>
    <s v="NO"/>
    <s v="SI"/>
    <s v="SI"/>
    <s v="SI"/>
    <s v="SI"/>
    <s v="SI"/>
    <s v="SI"/>
    <s v="SI"/>
    <s v="SI"/>
    <s v="SI"/>
    <s v="SI"/>
    <s v="SI"/>
    <s v="SI"/>
    <s v="INODORO CON TANQUE"/>
    <s v="LA VIVIENDA CON SAITARIO PERO NO TIENE GRIFERIA-CUENTA CON ALCANTARILLADO PERO NO LE COBRAN"/>
    <m/>
    <m/>
    <m/>
    <m/>
    <s v="NORMAL - BUENA"/>
    <s v="TIENE AGUA LAS 24 HORAS"/>
    <s v="SI"/>
    <s v="NO"/>
    <s v="NO"/>
    <s v="PVC"/>
    <s v="SI"/>
    <s v="SI"/>
    <s v="SI"/>
    <s v="SI"/>
    <s v="SI"/>
    <s v="OBRA BLANCA"/>
    <s v="CARRERA1354A220443950000"/>
    <s v="OK"/>
    <s v="SI"/>
    <s v=""/>
    <s v=""/>
    <s v=""/>
    <s v=""/>
    <s v=""/>
    <s v=" "/>
    <s v=""/>
    <s v=""/>
    <s v=""/>
    <s v=""/>
    <s v=""/>
    <n v="0"/>
    <n v="0"/>
    <n v="0"/>
    <s v=""/>
    <s v=""/>
    <s v=""/>
    <s v=""/>
    <n v="0"/>
    <s v="NO"/>
    <n v="0"/>
    <x v="0"/>
    <x v="0"/>
  </r>
  <r>
    <d v="2017-08-27T00:00:00"/>
    <s v="ANTIOQUIA"/>
    <s v="Puerto Berrío"/>
    <n v="579"/>
    <n v="1039689067"/>
    <m/>
    <n v="560"/>
    <x v="1"/>
    <s v="PEATONAL"/>
    <m/>
    <m/>
    <m/>
    <m/>
    <m/>
    <m/>
    <m/>
    <m/>
    <n v="220407100000"/>
    <m/>
    <m/>
    <n v="3103703897"/>
    <s v="AGUDELO"/>
    <m/>
    <s v="NELSON"/>
    <s v="ANTONIO"/>
    <s v="Cédula"/>
    <n v="71183962"/>
    <s v="M"/>
    <n v="53"/>
    <s v="NO"/>
    <s v="MARTINEZ"/>
    <s v="ZAPATA"/>
    <s v="MARIA"/>
    <m/>
    <s v="Cédula"/>
    <n v="21934456"/>
    <s v="NO"/>
    <m/>
    <s v="NO"/>
    <n v="2"/>
    <n v="0"/>
    <n v="0"/>
    <s v="PROPIA, TOTALMENTE PAGADA"/>
    <m/>
    <s v="ESCRITURA PÚBLICA"/>
    <m/>
    <m/>
    <m/>
    <m/>
    <m/>
    <s v="SI"/>
    <n v="8032"/>
    <s v="SI"/>
    <n v="5200"/>
    <s v="SI"/>
    <n v="9268"/>
    <s v="INODORO CONECTADO A ALCANTARILLADO"/>
    <s v="BLOQUE, LADRILLO, PIEDRA"/>
    <s v="TEJA DE BARRO, ZINC, ETERNIT (ASBESTO)"/>
    <s v="CEMENTO, GRAVILLA"/>
    <s v="SI"/>
    <s v="SI"/>
    <s v="SI"/>
    <s v="SI"/>
    <s v="SI"/>
    <s v="SI"/>
    <s v="SI"/>
    <s v="SI"/>
    <s v="SI"/>
    <s v="SI"/>
    <s v="SI"/>
    <s v="SI"/>
    <s v="SI"/>
    <s v="SI"/>
    <s v="SI"/>
    <s v="SI"/>
    <s v="SI"/>
    <s v="SI"/>
    <s v="INODORO CON TANQUE"/>
    <s v="CASA EN BUEN ESTADO"/>
    <m/>
    <m/>
    <m/>
    <m/>
    <s v="NORMAL - BUENA"/>
    <s v="TIENE AGUA LAS 24 HORAS"/>
    <s v="SI"/>
    <s v="NO"/>
    <s v="NO"/>
    <s v="PVC"/>
    <s v="SI"/>
    <s v="SI"/>
    <s v="SI"/>
    <s v="SI"/>
    <s v="SI"/>
    <s v="OBRA BLANCA"/>
    <s v="SAN MARTIN PEATONAL220407100000"/>
    <s v="OK"/>
    <s v="SI"/>
    <s v=""/>
    <s v=""/>
    <s v=""/>
    <s v=""/>
    <s v=""/>
    <s v=" "/>
    <s v=""/>
    <s v=""/>
    <s v=""/>
    <s v=""/>
    <s v=""/>
    <n v="0"/>
    <n v="0"/>
    <n v="0"/>
    <s v=""/>
    <s v=""/>
    <s v=""/>
    <s v=""/>
    <n v="0"/>
    <s v="NO"/>
    <n v="0"/>
    <x v="0"/>
    <x v="0"/>
  </r>
  <r>
    <d v="2017-08-27T00:00:00"/>
    <s v="ANTIOQUIA"/>
    <s v="Puerto Berrío"/>
    <n v="579"/>
    <n v="43653334"/>
    <n v="3223130625"/>
    <n v="561"/>
    <x v="5"/>
    <s v="PEATONAL"/>
    <m/>
    <m/>
    <m/>
    <m/>
    <m/>
    <m/>
    <m/>
    <m/>
    <n v="220553100000"/>
    <m/>
    <m/>
    <n v="3106519694"/>
    <s v="VEROS "/>
    <s v="GUTIERREZ"/>
    <s v="ROSA"/>
    <s v="ELENA"/>
    <s v="Cédula"/>
    <n v="21933566"/>
    <s v="F"/>
    <n v="52"/>
    <s v="SI"/>
    <m/>
    <m/>
    <m/>
    <m/>
    <m/>
    <m/>
    <s v="NO"/>
    <m/>
    <s v="NO"/>
    <n v="7"/>
    <n v="3"/>
    <n v="1"/>
    <s v="PROPIA, TOTALMENTE PAGADA"/>
    <m/>
    <s v="OTRO"/>
    <s v="CATASTRO"/>
    <m/>
    <m/>
    <m/>
    <m/>
    <s v="SI"/>
    <n v="14539"/>
    <s v="SI"/>
    <n v="10333"/>
    <s v="SI"/>
    <n v="8324"/>
    <s v="INODORO CONECTADO A ALCANTARILLADO"/>
    <s v="BLOQUE, LADRILLO, PIEDRA"/>
    <s v="TEJA DE BARRO, ZINC, ETERNIT (ASBESTO)"/>
    <s v="CEMENTO, GRAVILLA"/>
    <s v="SI"/>
    <s v="SI"/>
    <s v="SI"/>
    <s v="SI"/>
    <s v="SI"/>
    <s v="SI"/>
    <s v="SI"/>
    <s v="SI"/>
    <s v="SI"/>
    <s v="SI"/>
    <s v="NO"/>
    <s v="SI"/>
    <s v="SI"/>
    <s v="SI"/>
    <s v="SI"/>
    <s v="NO"/>
    <s v="SI"/>
    <s v="SI"/>
    <s v="INODORO CON TANQUE"/>
    <s v="NO TIENE LAVAMANOS"/>
    <m/>
    <m/>
    <m/>
    <m/>
    <s v="NORMAL - BUENA"/>
    <s v="TIENE AGUA LAS 24 HORAS"/>
    <s v="SI"/>
    <s v="NO"/>
    <s v="NO"/>
    <s v="PVC"/>
    <s v="SI"/>
    <s v="SI"/>
    <s v="NO"/>
    <s v="SI"/>
    <s v="SI"/>
    <s v="OBRA GRIS"/>
    <s v="TAHAMIPEATONAL220553100000"/>
    <s v="OK"/>
    <s v="SI"/>
    <n v="1"/>
    <s v=""/>
    <s v=""/>
    <s v=""/>
    <s v=""/>
    <n v="6"/>
    <s v=""/>
    <s v=""/>
    <n v="9"/>
    <s v=""/>
    <s v=""/>
    <n v="1"/>
    <n v="2521462.954806"/>
    <n v="2521462.954806"/>
    <s v=""/>
    <s v=""/>
    <n v="0"/>
    <s v=""/>
    <n v="0"/>
    <s v="NO"/>
    <n v="0"/>
    <x v="8"/>
    <x v="1"/>
  </r>
  <r>
    <d v="2017-08-27T00:00:00"/>
    <s v="ANTIOQUIA"/>
    <s v="Puerto Berrío"/>
    <n v="579"/>
    <n v="43653334"/>
    <n v="3223130625"/>
    <n v="562"/>
    <x v="5"/>
    <s v="PEATONAL"/>
    <m/>
    <m/>
    <m/>
    <m/>
    <m/>
    <m/>
    <m/>
    <m/>
    <n v="220553400000"/>
    <m/>
    <m/>
    <n v="3203295556"/>
    <s v="MARIN "/>
    <m/>
    <s v="OFELIA"/>
    <s v="DEL SOCORRO"/>
    <s v="Cédula"/>
    <n v="21862408"/>
    <s v="F"/>
    <n v="55"/>
    <s v="SI"/>
    <m/>
    <m/>
    <m/>
    <m/>
    <m/>
    <m/>
    <s v="SI"/>
    <n v="2031789"/>
    <s v="NO"/>
    <n v="2"/>
    <n v="0"/>
    <n v="0"/>
    <s v="PROPIA, TOTALMENTE PAGADA"/>
    <m/>
    <s v="OTRO"/>
    <s v="CATASTRO"/>
    <m/>
    <m/>
    <m/>
    <m/>
    <s v="SI"/>
    <n v="18877"/>
    <s v="SI"/>
    <n v="13673"/>
    <s v="SI"/>
    <n v="8365"/>
    <s v="INODORO CONECTADO A ALCANTARILLADO"/>
    <s v="PLÁSTICO"/>
    <s v="TEJA DE BARRO, ZINC, ETERNIT (ASBESTO)"/>
    <s v="CEMENTO, GRAVILLA"/>
    <s v="SI"/>
    <s v="SI"/>
    <s v="SI"/>
    <s v="SI"/>
    <s v="SI"/>
    <s v="SI"/>
    <s v="SI"/>
    <s v="SI"/>
    <s v="SI"/>
    <s v="SI"/>
    <s v="NO"/>
    <s v="NO"/>
    <s v="SI"/>
    <s v="SI"/>
    <s v="SI"/>
    <s v="NO"/>
    <s v="NO"/>
    <s v="SI"/>
    <s v="INODORO CON TANQUE"/>
    <s v="NO TIENE LAVADERO- LAVA EN UNA PIEDRA"/>
    <m/>
    <m/>
    <m/>
    <m/>
    <s v="NORMAL - BUENA"/>
    <s v="TIENE AGUA LAS 24 HORAS"/>
    <s v="SI"/>
    <s v="NO"/>
    <s v="NO"/>
    <s v="PVC"/>
    <s v="SI"/>
    <s v="SI"/>
    <s v="NO"/>
    <s v="NO"/>
    <s v="SI"/>
    <s v="OBRA GRIS"/>
    <s v="TAHAMIPEATONAL220553400000"/>
    <s v="OK"/>
    <s v="SI"/>
    <n v="1"/>
    <s v=""/>
    <s v=""/>
    <s v=""/>
    <n v="5"/>
    <n v="6"/>
    <s v=""/>
    <s v=""/>
    <n v="9"/>
    <s v=""/>
    <s v=""/>
    <n v="2"/>
    <n v="3069314.919342"/>
    <n v="3069314.919342"/>
    <s v=""/>
    <s v=""/>
    <n v="0"/>
    <s v=""/>
    <n v="0"/>
    <s v="NO"/>
    <n v="0"/>
    <x v="6"/>
    <x v="1"/>
  </r>
  <r>
    <d v="2017-08-27T00:00:00"/>
    <s v="ANTIOQUIA"/>
    <s v="Puerto Berrío"/>
    <n v="579"/>
    <n v="1039689067"/>
    <m/>
    <n v="563"/>
    <x v="1"/>
    <s v="PEATONAL"/>
    <m/>
    <m/>
    <m/>
    <m/>
    <m/>
    <m/>
    <m/>
    <m/>
    <n v="220452700000"/>
    <m/>
    <m/>
    <n v="3136026864"/>
    <s v="PALOMINO"/>
    <s v="PARRA"/>
    <s v="LEMUEL"/>
    <m/>
    <s v="Cédula"/>
    <m/>
    <s v="M"/>
    <n v="56"/>
    <s v="SI"/>
    <m/>
    <m/>
    <m/>
    <m/>
    <m/>
    <m/>
    <s v="NO"/>
    <m/>
    <s v="NO"/>
    <n v="4"/>
    <n v="1"/>
    <n v="0"/>
    <s v="PROPIA, TOTALMENTE PAGADA"/>
    <m/>
    <s v="OTRO"/>
    <s v="CATASTRO"/>
    <m/>
    <m/>
    <m/>
    <m/>
    <s v="SI"/>
    <n v="15411"/>
    <s v="SI"/>
    <m/>
    <s v="SI"/>
    <n v="8366"/>
    <s v="INODORO SIN CONEXIÓN / LETRINA / BAJAMAR"/>
    <s v="BLOQUE, LADRILLO, PIEDRA"/>
    <s v="TEJA DE BARRO, ZINC, ETERNIT (ASBESTO)"/>
    <s v="CEMENTO, GRAVILLA"/>
    <s v="NO"/>
    <s v="SI"/>
    <s v="SI"/>
    <s v="NO"/>
    <s v="SI"/>
    <s v="SI"/>
    <s v="NO"/>
    <s v="NO"/>
    <s v="SI"/>
    <s v="NO"/>
    <s v="NO"/>
    <s v="SI"/>
    <s v="SI"/>
    <s v="SI"/>
    <s v="NO"/>
    <s v="NO"/>
    <s v="SI"/>
    <s v="SI"/>
    <s v="TAZA CAMPESINA"/>
    <s v="LOS BAÑOS ESTAN EN TIERRA-NO MOSTRO CEDULA - EL INODORO NO TIENE TANQUE"/>
    <m/>
    <m/>
    <m/>
    <m/>
    <s v="BAJA"/>
    <s v="TIENE AGUA LAS 24 HORAS"/>
    <s v="SI"/>
    <s v="NO"/>
    <s v="NO"/>
    <s v="PVC"/>
    <s v="SI"/>
    <s v="NO"/>
    <s v="NO"/>
    <s v="SI"/>
    <s v="SI"/>
    <s v="OBRA NEGRA"/>
    <s v="SAN MARTIN PEATONAL220452700000"/>
    <s v="OK"/>
    <s v="SI"/>
    <n v="1"/>
    <s v=""/>
    <n v="3"/>
    <n v="4"/>
    <s v=""/>
    <n v="6"/>
    <n v="7"/>
    <s v=""/>
    <n v="9"/>
    <n v="10"/>
    <n v="11"/>
    <n v="3"/>
    <n v="4819409.7095699999"/>
    <n v="4819409.7095699999"/>
    <s v=""/>
    <n v="18"/>
    <n v="0"/>
    <s v=""/>
    <n v="1270146.3406199999"/>
    <s v="SI"/>
    <n v="1270146.3406199999"/>
    <x v="87"/>
    <x v="1"/>
  </r>
  <r>
    <d v="2017-08-27T00:00:00"/>
    <s v="ANTIOQUIA"/>
    <s v="Puerto Berrío"/>
    <n v="579"/>
    <n v="43653334"/>
    <n v="3223130625"/>
    <n v="564"/>
    <x v="1"/>
    <s v="CALLE"/>
    <n v="10"/>
    <m/>
    <m/>
    <m/>
    <m/>
    <m/>
    <m/>
    <m/>
    <n v="220446510000"/>
    <m/>
    <m/>
    <n v="8334382"/>
    <s v="HOYOS"/>
    <s v="MORALES"/>
    <s v="MARIA "/>
    <s v="ISIDORA"/>
    <s v="Cédula"/>
    <n v="43649926"/>
    <s v="F"/>
    <n v="35"/>
    <s v="NO"/>
    <s v="SERNA"/>
    <s v="ISAZA"/>
    <s v="LUIS"/>
    <s v="ANGEL"/>
    <s v="Cédula"/>
    <n v="3550904"/>
    <s v="NO"/>
    <m/>
    <s v="NO"/>
    <n v="5"/>
    <n v="1"/>
    <n v="0"/>
    <s v="PROPIA, TOTALMENTE PAGADA"/>
    <m/>
    <s v="ESCRITURA PÚBLICA"/>
    <m/>
    <m/>
    <m/>
    <m/>
    <m/>
    <s v="SI"/>
    <n v="12297"/>
    <s v="SI"/>
    <n v="8606"/>
    <s v="SI"/>
    <n v="8324"/>
    <s v="NO TIENE"/>
    <s v="BLOQUE, LADRILLO, PIEDRA"/>
    <s v="TEJA DE BARRO, ZINC, ETERNIT (ASBESTO)"/>
    <s v="CEMENTO, GRAVILLA"/>
    <s v="SI"/>
    <s v="SI"/>
    <s v="SI"/>
    <s v="SI"/>
    <s v="SI"/>
    <s v="SI"/>
    <s v="SI"/>
    <s v="SI"/>
    <s v="NO"/>
    <s v="NO"/>
    <s v="NO"/>
    <s v="SI"/>
    <s v="SI"/>
    <s v="NO"/>
    <s v="NO"/>
    <s v="NO"/>
    <s v="SI"/>
    <s v="SI"/>
    <s v="TAZA CAMPESINA"/>
    <s v="NO TIENE INODOR-NI LAVAPLATOS-NI LAVAMANOS-"/>
    <m/>
    <m/>
    <m/>
    <m/>
    <s v="NORMAL - BUENA"/>
    <s v="TIENE AGUA LAS 24 HORAS"/>
    <s v="SI"/>
    <s v="NO"/>
    <s v="NO"/>
    <s v="PVC"/>
    <s v="NO"/>
    <s v="NO"/>
    <s v="NO"/>
    <s v="SI"/>
    <s v="SI"/>
    <s v="OBRA BLANCA"/>
    <s v="SAN MARTIN CALLE10220446510000"/>
    <s v="OK"/>
    <s v="SI"/>
    <n v="1"/>
    <s v=""/>
    <n v="3"/>
    <n v="4"/>
    <s v=""/>
    <n v="6"/>
    <n v="7"/>
    <s v=""/>
    <s v=""/>
    <s v=""/>
    <s v=""/>
    <n v="3"/>
    <n v="1904431.9558319999"/>
    <n v="1904431.9558319999"/>
    <s v=""/>
    <s v=""/>
    <n v="0"/>
    <s v=""/>
    <n v="0"/>
    <s v="NO"/>
    <n v="0"/>
    <x v="88"/>
    <x v="1"/>
  </r>
  <r>
    <d v="2017-08-27T00:00:00"/>
    <s v="ANTIOQUIA"/>
    <s v="Puerto Berrío"/>
    <n v="579"/>
    <n v="1039689067"/>
    <m/>
    <n v="565"/>
    <x v="3"/>
    <s v="PEATONAL"/>
    <m/>
    <m/>
    <m/>
    <m/>
    <m/>
    <m/>
    <m/>
    <m/>
    <n v="220141280008"/>
    <m/>
    <m/>
    <n v="3206315626"/>
    <s v="RESTREPO"/>
    <s v="GOMEZ"/>
    <s v="SANDRA"/>
    <s v="PATRICIA"/>
    <s v="Cédula"/>
    <n v="43656744"/>
    <s v="F"/>
    <n v="32"/>
    <s v="NO"/>
    <m/>
    <m/>
    <m/>
    <m/>
    <m/>
    <m/>
    <s v="NO"/>
    <m/>
    <s v="NO"/>
    <n v="3"/>
    <n v="1"/>
    <n v="0"/>
    <s v="PROPIA, TOTALMENTE PAGADA"/>
    <m/>
    <s v="OTRO"/>
    <s v="CATASTRO"/>
    <m/>
    <m/>
    <m/>
    <m/>
    <s v="SI"/>
    <n v="12356"/>
    <s v="SI"/>
    <m/>
    <s v="SI"/>
    <n v="8366"/>
    <s v="INODORO CONECTADO A ALCANTARILLADO"/>
    <m/>
    <s v="BLOQUE, PIEDRA, MADERA PULIDA"/>
    <s v="CEMENTO, GRAVILLA"/>
    <s v="SI"/>
    <s v="SI"/>
    <s v="SI"/>
    <s v="SI"/>
    <s v="SI"/>
    <s v="SI"/>
    <s v="SI"/>
    <s v="SI"/>
    <s v="SI"/>
    <s v="SI"/>
    <s v="NO"/>
    <s v="SI"/>
    <s v="SI"/>
    <s v="SI"/>
    <s v="SI"/>
    <s v="NO"/>
    <s v="SI"/>
    <s v="SI"/>
    <s v="INODORO CON TANQUE"/>
    <s v="NO LE COBRAN ALCANTARUILLADO-NO TIENE LAVAMANOS"/>
    <m/>
    <m/>
    <m/>
    <m/>
    <s v="NORMAL - BUENA"/>
    <s v="TIENE AGUA LAS 24 HORAS"/>
    <s v="SI"/>
    <s v="NO"/>
    <s v="NO"/>
    <s v="PVC"/>
    <s v="SI"/>
    <s v="SI"/>
    <s v="NO"/>
    <s v="SI"/>
    <s v="SI"/>
    <s v="OBRA GRIS"/>
    <s v="NUEVO HORIZONTE PEATONAL220141280008"/>
    <s v="OK"/>
    <s v="SI"/>
    <n v="1"/>
    <s v=""/>
    <s v=""/>
    <s v=""/>
    <s v=""/>
    <n v="6"/>
    <s v=""/>
    <s v=""/>
    <n v="9"/>
    <s v=""/>
    <s v=""/>
    <n v="1"/>
    <n v="2521462.954806"/>
    <n v="2521462.954806"/>
    <s v=""/>
    <s v=""/>
    <n v="0"/>
    <s v=""/>
    <n v="0"/>
    <s v="NO"/>
    <n v="0"/>
    <x v="8"/>
    <x v="1"/>
  </r>
  <r>
    <d v="2017-08-27T00:00:00"/>
    <s v="ANTIOQUIA"/>
    <s v="Puerto Berrío"/>
    <n v="579"/>
    <n v="43653334"/>
    <n v="3223130625"/>
    <n v="566"/>
    <x v="2"/>
    <s v="PEATONAL"/>
    <m/>
    <m/>
    <m/>
    <m/>
    <m/>
    <m/>
    <m/>
    <m/>
    <n v="22058314002"/>
    <m/>
    <m/>
    <n v="31163243221"/>
    <s v="CEBALLOS"/>
    <s v="DAZA"/>
    <s v="GLORIA "/>
    <s v="CECILIA"/>
    <s v="Cédula"/>
    <n v="43477548"/>
    <s v="F"/>
    <n v="50"/>
    <s v="SI"/>
    <m/>
    <m/>
    <m/>
    <m/>
    <m/>
    <m/>
    <s v="SI"/>
    <m/>
    <s v="NO"/>
    <n v="2"/>
    <n v="0"/>
    <n v="0"/>
    <s v="PROPIA, TOTALMENTE PAGADA"/>
    <m/>
    <s v="OTRO"/>
    <s v="CATASTRO"/>
    <m/>
    <m/>
    <m/>
    <m/>
    <s v="SI"/>
    <n v="11690"/>
    <s v="SI"/>
    <m/>
    <s v="SI"/>
    <n v="8365"/>
    <s v="INODORO CONECTADO A ALCANTARILLADO"/>
    <s v="BLOQUE, LADRILLO, PIEDRA"/>
    <s v="TEJA DE BARRO, ZINC, ETERNIT (ASBESTO)"/>
    <s v="CEMENTO, GRAVILLA"/>
    <s v="SI"/>
    <s v="SI"/>
    <s v="SI"/>
    <s v="SI"/>
    <s v="SI"/>
    <s v="SI"/>
    <s v="SI"/>
    <s v="SI"/>
    <s v="SI"/>
    <s v="SI"/>
    <s v="SI"/>
    <s v="SI"/>
    <s v="SI"/>
    <s v="SI"/>
    <s v="SI"/>
    <s v="SI"/>
    <s v="SI"/>
    <s v="SI"/>
    <s v="INODORO CON TANQUE"/>
    <s v="NO SABE LOS APELLIDOS DE LOS VECINOS-NO LE COBRAN ALCANATRILLADO"/>
    <m/>
    <m/>
    <m/>
    <m/>
    <s v="NORMAL - BUENA"/>
    <s v="TIENE AGUA LAS 24 HORAS"/>
    <s v="NO SABE"/>
    <s v="NO"/>
    <s v="NO"/>
    <s v="PVC"/>
    <s v="SI"/>
    <s v="SI"/>
    <s v="SI"/>
    <s v="SI"/>
    <s v="SI"/>
    <s v="OBRA BLANCA"/>
    <s v="NUEVO MILENIOPEATONAL22058314002"/>
    <s v="OK"/>
    <s v="SI"/>
    <s v=""/>
    <s v=""/>
    <s v=""/>
    <s v=""/>
    <s v=""/>
    <s v=" "/>
    <s v=""/>
    <s v=""/>
    <s v=""/>
    <s v=""/>
    <s v=""/>
    <n v="0"/>
    <n v="0"/>
    <n v="0"/>
    <s v=""/>
    <s v=""/>
    <s v=""/>
    <s v=""/>
    <n v="0"/>
    <s v="NO"/>
    <n v="0"/>
    <x v="0"/>
    <x v="0"/>
  </r>
  <r>
    <d v="2017-08-27T00:00:00"/>
    <s v="ANTIOQUIA"/>
    <s v="Puerto Berrío"/>
    <n v="579"/>
    <n v="1039689067"/>
    <m/>
    <n v="567"/>
    <x v="2"/>
    <s v="PEATONAL"/>
    <m/>
    <m/>
    <m/>
    <m/>
    <m/>
    <m/>
    <m/>
    <m/>
    <n v="220583150046"/>
    <m/>
    <m/>
    <n v="3125553198"/>
    <s v="CARDONA"/>
    <s v="ACEVEDO"/>
    <s v="RAUL"/>
    <m/>
    <s v="Cédula"/>
    <n v="71182128"/>
    <s v="M"/>
    <n v="59"/>
    <s v="SI"/>
    <m/>
    <m/>
    <m/>
    <m/>
    <m/>
    <m/>
    <s v="NO"/>
    <m/>
    <s v="SI"/>
    <n v="2"/>
    <n v="0"/>
    <n v="0"/>
    <s v="PROPIA, TOTALMENTE PAGADA"/>
    <m/>
    <s v="OTRO"/>
    <s v="CATASTRO"/>
    <m/>
    <m/>
    <m/>
    <m/>
    <s v="SI"/>
    <n v="5600"/>
    <s v="SI"/>
    <n v="3440"/>
    <s v="SI"/>
    <n v="8366"/>
    <s v="INODORO CONECTADO A ALCANTARILLADO"/>
    <s v="BLOQUE, LADRILLO, PIEDRA"/>
    <s v="TEJA DE BARRO, ZINC, ETERNIT (ASBESTO)"/>
    <s v="CEMENTO, GRAVILLA"/>
    <s v="SI"/>
    <s v="SI"/>
    <s v="SI"/>
    <s v="SI"/>
    <s v="SI"/>
    <s v="SI"/>
    <s v="SI"/>
    <s v="SI"/>
    <s v="SI"/>
    <s v="SI"/>
    <s v="NO"/>
    <s v="SI"/>
    <s v="SI"/>
    <s v="SI"/>
    <s v="SI"/>
    <s v="NO"/>
    <s v="SI"/>
    <s v="SI"/>
    <s v="INODORO CON TANQUE"/>
    <s v="NO TIENE LAVAMANOS-SANITARIO MAL ESTADO"/>
    <m/>
    <m/>
    <m/>
    <m/>
    <s v="NORMAL - BUENA"/>
    <s v="TIENE AGUA LAS 24 HORAS"/>
    <s v="SI"/>
    <s v="NO"/>
    <s v="NO"/>
    <s v="PVC"/>
    <s v="SI"/>
    <s v="SI"/>
    <s v="NO"/>
    <s v="SI"/>
    <s v="SI"/>
    <s v="OBRA GRIS"/>
    <s v="NUEVO MILENIOPEATONAL220583150046"/>
    <s v="OK"/>
    <s v="SI"/>
    <n v="1"/>
    <s v=""/>
    <s v=""/>
    <s v=""/>
    <s v=""/>
    <n v="6"/>
    <s v=""/>
    <s v=""/>
    <n v="9"/>
    <s v=""/>
    <s v=""/>
    <n v="1"/>
    <n v="2521462.954806"/>
    <n v="2521462.954806"/>
    <s v=""/>
    <s v=""/>
    <n v="0"/>
    <s v=""/>
    <n v="0"/>
    <s v="NO"/>
    <n v="0"/>
    <x v="8"/>
    <x v="1"/>
  </r>
  <r>
    <d v="2017-08-27T00:00:00"/>
    <s v="ANTIOQUIA"/>
    <s v="Puerto Berrío"/>
    <n v="579"/>
    <n v="1039689067"/>
    <m/>
    <n v="568"/>
    <x v="1"/>
    <s v="PEATONAL"/>
    <m/>
    <m/>
    <m/>
    <m/>
    <m/>
    <m/>
    <m/>
    <m/>
    <n v="220406820000"/>
    <m/>
    <m/>
    <n v="3214648728"/>
    <s v="AGUDELO "/>
    <s v="MARTINEZ"/>
    <s v="FABIAN"/>
    <m/>
    <s v="Cédula"/>
    <n v="1039691746"/>
    <s v="M"/>
    <n v="26"/>
    <s v="NO"/>
    <s v="ZAPATA "/>
    <s v="RODRIGUEZ"/>
    <s v="KELY"/>
    <s v="JOHANA"/>
    <s v="Cédula"/>
    <n v="1039696014"/>
    <s v="NO"/>
    <m/>
    <s v="SI"/>
    <n v="4"/>
    <n v="2"/>
    <n v="1"/>
    <s v="EN ARRIENDO O SUBARRIENDO"/>
    <m/>
    <m/>
    <m/>
    <s v="DE PALABRA"/>
    <m/>
    <n v="2"/>
    <n v="300000"/>
    <s v="SI"/>
    <n v="7814"/>
    <s v="SI"/>
    <n v="5151"/>
    <s v="SI"/>
    <n v="8324"/>
    <s v="INODORO CONECTADO A ALCANTARILLADO"/>
    <s v="BLOQUE, LADRILLO, PIEDRA"/>
    <s v="TEJA DE BARRO, ZINC, ETERNIT (ASBESTO)"/>
    <s v="CEMENTO, GRAVILLA"/>
    <s v="SI"/>
    <s v="SI"/>
    <s v="SI"/>
    <s v="SI"/>
    <s v="SI"/>
    <s v="SI"/>
    <s v="SI"/>
    <s v="SI"/>
    <s v="SI"/>
    <s v="SI"/>
    <s v="SI"/>
    <s v="SI"/>
    <s v="SI"/>
    <s v="SI"/>
    <s v="SI"/>
    <s v="SI"/>
    <s v="SI"/>
    <s v="SI"/>
    <s v="INODORO CON TANQUE"/>
    <s v="TODO EN BUEN ESTADO"/>
    <m/>
    <m/>
    <m/>
    <m/>
    <s v="NORMAL - BUENA"/>
    <s v="TIENE AGUA LAS 24 HORAS"/>
    <s v="SI"/>
    <s v="NO"/>
    <s v="NO"/>
    <s v="PVC"/>
    <s v="SI"/>
    <s v="SI"/>
    <s v="SI"/>
    <s v="SI"/>
    <s v="SI"/>
    <s v="OBRA BLANCA"/>
    <s v="SAN MARTIN PEATONAL220406820000"/>
    <s v="OK"/>
    <s v="SI"/>
    <s v=""/>
    <s v=""/>
    <s v=""/>
    <s v=""/>
    <s v=""/>
    <s v=" "/>
    <s v=""/>
    <s v=""/>
    <s v=""/>
    <s v=""/>
    <s v=""/>
    <n v="0"/>
    <n v="0"/>
    <n v="0"/>
    <s v=""/>
    <s v=""/>
    <s v=""/>
    <s v=""/>
    <n v="0"/>
    <s v="NO"/>
    <n v="0"/>
    <x v="0"/>
    <x v="0"/>
  </r>
  <r>
    <d v="2017-08-27T00:00:00"/>
    <s v="ANTIOQUIA"/>
    <s v="Puerto Berrío"/>
    <n v="579"/>
    <n v="1039689067"/>
    <m/>
    <n v="569"/>
    <x v="2"/>
    <s v="PEATONAL"/>
    <m/>
    <m/>
    <m/>
    <m/>
    <m/>
    <m/>
    <m/>
    <m/>
    <n v="220583140080"/>
    <m/>
    <m/>
    <n v="3207426117"/>
    <s v="MARTINEZ"/>
    <s v="PALCIO"/>
    <s v="ROBINSON"/>
    <s v="ALBERTO"/>
    <s v="Cédula"/>
    <n v="15538734"/>
    <s v="M"/>
    <n v="40"/>
    <s v="NO"/>
    <s v="MORENO"/>
    <s v="PORRAS"/>
    <s v="CLAUDIA"/>
    <s v="EUGENIA"/>
    <s v="Cédula"/>
    <n v="32211853"/>
    <s v="NO"/>
    <m/>
    <s v="NO"/>
    <n v="5"/>
    <n v="2"/>
    <n v="0"/>
    <s v="PROPIA, TOTALMENTE PAGADA"/>
    <m/>
    <s v="OTRO"/>
    <s v="CATASTRO"/>
    <m/>
    <m/>
    <m/>
    <m/>
    <s v="SI"/>
    <n v="9023"/>
    <s v="SI"/>
    <n v="6109"/>
    <s v="SI"/>
    <n v="8069"/>
    <s v="INODORO CONECTADO A ALCANTARILLADO"/>
    <s v="BLOQUE, LADRILLO, PIEDRA"/>
    <s v="TEJA DE BARRO, ZINC, ETERNIT (ASBESTO)"/>
    <s v="CEMENTO, GRAVILLA"/>
    <s v="SI"/>
    <s v="NO"/>
    <s v="SI"/>
    <s v="SI"/>
    <s v="SI"/>
    <s v="SI"/>
    <s v="SI"/>
    <s v="SI"/>
    <s v="SI"/>
    <s v="NO"/>
    <s v="NO"/>
    <s v="SI"/>
    <s v="SI"/>
    <s v="SI"/>
    <s v="NO"/>
    <s v="NO"/>
    <s v="SI"/>
    <s v="SI"/>
    <s v="INODORO CON TANQUE"/>
    <s v="LA CASA NO TIENE LAVAMANOS-LAVAPLATOS MAL ESTADO"/>
    <m/>
    <m/>
    <m/>
    <m/>
    <s v="NORMAL - BUENA"/>
    <s v="TIENE AGUA LAS 24 HORAS"/>
    <s v="SI"/>
    <s v="NO"/>
    <s v="NO"/>
    <s v="PVC"/>
    <s v="SI"/>
    <s v="NO"/>
    <s v="NO"/>
    <s v="SI"/>
    <s v="SI"/>
    <s v="OBRA BLANCA"/>
    <s v="NUEVO MILENIOPEATONAL220583140080"/>
    <s v="OK"/>
    <s v="SI"/>
    <n v="1"/>
    <s v=""/>
    <s v=""/>
    <n v="4"/>
    <s v=""/>
    <n v="6"/>
    <s v=""/>
    <s v=""/>
    <s v=""/>
    <s v=""/>
    <s v=""/>
    <n v="2"/>
    <n v="1152507.9913919999"/>
    <n v="1152507.9913919999"/>
    <s v=""/>
    <s v=""/>
    <n v="0"/>
    <s v=""/>
    <n v="0"/>
    <s v="NO"/>
    <n v="0"/>
    <x v="66"/>
    <x v="1"/>
  </r>
  <r>
    <d v="2017-08-27T00:00:00"/>
    <s v="ANTIOQUIA"/>
    <s v="Puerto Berrío"/>
    <n v="579"/>
    <n v="43653334"/>
    <n v="3223130625"/>
    <n v="570"/>
    <x v="2"/>
    <s v="PEATONAL"/>
    <m/>
    <m/>
    <m/>
    <m/>
    <m/>
    <m/>
    <m/>
    <m/>
    <n v="220583250082"/>
    <m/>
    <m/>
    <n v="3106011033"/>
    <s v="GARCIA"/>
    <s v="SANTAMARIA"/>
    <s v="DIANA"/>
    <s v="LILIANA"/>
    <s v="Cédula"/>
    <n v="1214743561"/>
    <s v="F"/>
    <m/>
    <s v="NO"/>
    <s v="ARIZA"/>
    <s v="ORTIZ"/>
    <s v="CAROLINA"/>
    <m/>
    <s v="Tarjeta identida"/>
    <m/>
    <s v="NO"/>
    <m/>
    <s v="SI"/>
    <n v="2"/>
    <n v="1"/>
    <n v="0"/>
    <s v="EN ARRIENDO O SUBARRIENDO"/>
    <m/>
    <m/>
    <m/>
    <s v="DE PALABRA"/>
    <m/>
    <n v="1"/>
    <n v="100000"/>
    <s v="SI"/>
    <m/>
    <s v="SI"/>
    <m/>
    <s v="SI"/>
    <m/>
    <s v="INODORO CONECTADO A ALCANTARILLADO"/>
    <s v="MADERA BURDA, TABLA, TABLÓN"/>
    <s v="TEJA DE BARRO, ZINC, ETERNIT (ASBESTO)"/>
    <s v="MADERA BURDA, MADERA EN MAL ESTADO, TABLA O TABLÓN"/>
    <s v="SI"/>
    <s v="NO"/>
    <s v="SI"/>
    <s v="SI"/>
    <s v="SI"/>
    <s v="SI"/>
    <s v="SI"/>
    <s v="SI"/>
    <s v="NO"/>
    <s v="NO"/>
    <s v="NO"/>
    <s v="NO"/>
    <s v="NO"/>
    <s v="NO"/>
    <s v="NO"/>
    <s v="NO"/>
    <s v="NO"/>
    <s v="NO"/>
    <s v="TAZA CAMPESINA"/>
    <s v="RECIBO NO TIENE NUEVA PASADA-NO TIENE SERVICIOS"/>
    <m/>
    <m/>
    <m/>
    <m/>
    <s v="NORMAL - BUENA"/>
    <s v="TIENE AGUA LAS 24 HORAS"/>
    <s v="SI"/>
    <s v="NO"/>
    <s v="NO"/>
    <s v="PVC"/>
    <s v="NO"/>
    <s v="NO"/>
    <s v="NO"/>
    <s v="NO"/>
    <s v="NO"/>
    <s v="OBRA GRIS"/>
    <s v="NUEVO MILENIOPEATONAL220583250082"/>
    <s v="OK"/>
    <s v="SI"/>
    <n v="1"/>
    <n v="2"/>
    <n v="3"/>
    <n v="4"/>
    <n v="5"/>
    <n v="6"/>
    <n v="7"/>
    <s v=""/>
    <n v="9"/>
    <s v=""/>
    <s v=""/>
    <n v="5"/>
    <n v="4648840.4286540002"/>
    <n v="4648840.4286540002"/>
    <s v=""/>
    <s v=""/>
    <n v="0"/>
    <s v=""/>
    <n v="0"/>
    <s v="NO"/>
    <n v="0"/>
    <x v="12"/>
    <x v="1"/>
  </r>
  <r>
    <d v="2017-08-27T00:00:00"/>
    <s v="ANTIOQUIA"/>
    <s v="Puerto Berrío"/>
    <n v="579"/>
    <n v="71180459"/>
    <n v="3147713942"/>
    <n v="571"/>
    <x v="0"/>
    <s v="PEATONAL"/>
    <m/>
    <m/>
    <m/>
    <m/>
    <m/>
    <m/>
    <m/>
    <m/>
    <n v="5779"/>
    <m/>
    <m/>
    <n v="3215257439"/>
    <s v="MUÑOZ"/>
    <s v="SUAREZ"/>
    <s v="ROSALBA"/>
    <m/>
    <s v="Cédula"/>
    <n v="21609866"/>
    <s v="F"/>
    <m/>
    <s v="SI"/>
    <m/>
    <m/>
    <m/>
    <m/>
    <m/>
    <m/>
    <s v="NO"/>
    <m/>
    <s v="NO"/>
    <n v="2"/>
    <n v="0"/>
    <n v="0"/>
    <s v="PROPIA, TOTALMENTE PAGADA"/>
    <m/>
    <s v="CERTIFICADO DE COMPRAVENTA"/>
    <m/>
    <m/>
    <m/>
    <m/>
    <m/>
    <s v="SI"/>
    <m/>
    <s v="SI"/>
    <m/>
    <s v="SI"/>
    <m/>
    <s v="INODORO CONECTADO A ALCANTARILLADO"/>
    <s v="MADERA BURDA, TABLA, TABLÓN"/>
    <s v="TEJA DE BARRO, ZINC, ETERNIT (ASBESTO)"/>
    <s v="CEMENTO, GRAVILLA"/>
    <s v="NO"/>
    <s v="SI"/>
    <s v="SI"/>
    <s v="SI"/>
    <s v="SI"/>
    <s v="NO"/>
    <s v="SI"/>
    <s v="SI"/>
    <s v="NO"/>
    <s v="NO"/>
    <s v="NO"/>
    <s v="SI"/>
    <s v="SI"/>
    <s v="NO"/>
    <s v="NO"/>
    <s v="NO"/>
    <s v="SI"/>
    <s v="SI"/>
    <s v="TAZA CAMPESINA"/>
    <s v="BAÑO CUBIERTO EN ZINC-NO TIENE LAVAMANOS-NO TIENE TANQUE-NO PRESENTA RECIBO"/>
    <m/>
    <m/>
    <m/>
    <m/>
    <s v="NORMAL - BUENA"/>
    <s v="TIENE AGUA LAS 24 HORAS"/>
    <s v="SI"/>
    <s v="NO"/>
    <s v="NO"/>
    <s v="PVC"/>
    <s v="NO"/>
    <s v="NO"/>
    <s v="NO"/>
    <s v="NO"/>
    <s v="SI"/>
    <s v="OBRA GRIS"/>
    <s v="OASIS PEATONAL5779"/>
    <s v="OK"/>
    <s v="SI"/>
    <n v="1"/>
    <s v=""/>
    <n v="3"/>
    <n v="4"/>
    <n v="5"/>
    <n v="6"/>
    <n v="7"/>
    <s v=""/>
    <n v="9"/>
    <s v=""/>
    <s v=""/>
    <n v="4"/>
    <n v="4454492.9616899993"/>
    <n v="4454492.9616899993"/>
    <s v=""/>
    <s v=""/>
    <n v="0"/>
    <n v="20"/>
    <n v="487557.07988400001"/>
    <s v="SI"/>
    <n v="487557.07988400001"/>
    <x v="16"/>
    <x v="1"/>
  </r>
  <r>
    <d v="2017-08-27T00:00:00"/>
    <s v="ANTIOQUIA"/>
    <s v="Puerto Berrío"/>
    <n v="579"/>
    <n v="1039689067"/>
    <m/>
    <n v="572"/>
    <x v="1"/>
    <s v="PEATONAL"/>
    <m/>
    <m/>
    <m/>
    <m/>
    <m/>
    <m/>
    <m/>
    <m/>
    <n v="220474150000"/>
    <m/>
    <m/>
    <n v="3144883986"/>
    <s v="MAYA"/>
    <m/>
    <s v="HEIDY"/>
    <s v="JOHANA"/>
    <s v="Cédula"/>
    <n v="43655992"/>
    <s v="F"/>
    <n v="35"/>
    <s v="NO"/>
    <s v="CASTILLO"/>
    <m/>
    <s v="NELSON"/>
    <m/>
    <s v="Cédula"/>
    <m/>
    <s v="NO"/>
    <m/>
    <s v="NO"/>
    <n v="3"/>
    <n v="1"/>
    <n v="0"/>
    <s v="PROPIA, TOTALMENTE PAGADA"/>
    <m/>
    <s v="OTRO"/>
    <s v="CATASTRO"/>
    <m/>
    <m/>
    <m/>
    <m/>
    <s v="SI"/>
    <m/>
    <s v="SI"/>
    <m/>
    <s v="SI"/>
    <m/>
    <s v="INODORO CONECTADO A ALCANTARILLADO"/>
    <s v="BLOQUE, LADRILLO, PIEDRA"/>
    <s v="MATERIAL PREFABRICADO"/>
    <s v="BALDOSA, VINILO, TABLETA O LADRILLO"/>
    <s v="SI"/>
    <s v="SI"/>
    <s v="SI"/>
    <s v="SI"/>
    <s v="SI"/>
    <s v="SI"/>
    <s v="SI"/>
    <s v="SI"/>
    <s v="SI"/>
    <s v="SI"/>
    <s v="SI"/>
    <s v="SI"/>
    <s v="SI"/>
    <s v="SI"/>
    <s v="SI"/>
    <s v="SI"/>
    <s v="SI"/>
    <s v="SI"/>
    <s v="INODORO CON TANQUE"/>
    <s v="NO SABE LA CEDULA DEL CONYUGUE-ESTA EN BUEN ESTADO-NO PRESENTA RECIBO"/>
    <m/>
    <m/>
    <m/>
    <m/>
    <s v="NORMAL - BUENA"/>
    <s v="TIENE AGUA LAS 24 HORAS"/>
    <s v="SI"/>
    <s v="NO"/>
    <s v="NO"/>
    <s v="PVC"/>
    <s v="SI"/>
    <s v="SI"/>
    <s v="SI"/>
    <s v="SI"/>
    <s v="SI"/>
    <s v="OBRA BLANCA"/>
    <s v="SAN MARTIN PEATONAL220474150000"/>
    <s v="OK"/>
    <s v="SI"/>
    <s v=""/>
    <s v=""/>
    <s v=""/>
    <s v=""/>
    <s v=""/>
    <s v=" "/>
    <s v=""/>
    <s v=""/>
    <s v=""/>
    <s v=""/>
    <s v=""/>
    <n v="0"/>
    <n v="0"/>
    <n v="0"/>
    <s v=""/>
    <s v=""/>
    <s v=""/>
    <s v=""/>
    <n v="0"/>
    <s v="NO"/>
    <n v="0"/>
    <x v="0"/>
    <x v="0"/>
  </r>
  <r>
    <d v="2017-08-27T00:00:00"/>
    <s v="ANTIOQUIA"/>
    <s v="Puerto Berrío"/>
    <n v="579"/>
    <n v="43653334"/>
    <n v="3223130625"/>
    <n v="573"/>
    <x v="3"/>
    <s v="PEATONAL"/>
    <m/>
    <m/>
    <m/>
    <m/>
    <m/>
    <m/>
    <m/>
    <m/>
    <n v="220141220002"/>
    <m/>
    <m/>
    <n v="3215734538"/>
    <s v="PINEDA"/>
    <m/>
    <s v="OLGA"/>
    <s v="MARIA"/>
    <s v="Cédula"/>
    <n v="21932582"/>
    <s v="F"/>
    <n v="55"/>
    <s v="SI"/>
    <m/>
    <m/>
    <m/>
    <m/>
    <m/>
    <m/>
    <s v="NO"/>
    <m/>
    <s v="NO"/>
    <n v="2"/>
    <n v="0"/>
    <n v="0"/>
    <s v="PROPIA, TOTALMENTE PAGADA"/>
    <m/>
    <s v="ESCRITURA PÚBLICA"/>
    <m/>
    <m/>
    <m/>
    <m/>
    <m/>
    <s v="SI"/>
    <n v="15286"/>
    <s v="SI"/>
    <m/>
    <s v="SI"/>
    <n v="8324"/>
    <s v="INODORO CONECTADO A ALCANTARILLADO"/>
    <s v="BLOQUE, LADRILLO, PIEDRA"/>
    <s v="TEJA DE BARRO, ZINC, ETERNIT (ASBESTO)"/>
    <s v="BALDOSA, VINILO, TABLETA O LADRILLO"/>
    <s v="SI"/>
    <s v="SI"/>
    <s v="SI"/>
    <s v="SI"/>
    <s v="SI"/>
    <s v="SI"/>
    <s v="SI"/>
    <s v="SI"/>
    <s v="SI"/>
    <s v="SI"/>
    <s v="NO"/>
    <s v="SI"/>
    <s v="SI"/>
    <s v="SI"/>
    <s v="SI"/>
    <s v="NO"/>
    <s v="SI"/>
    <s v="SI"/>
    <s v="INODORO CON TANQUE"/>
    <s v="TIENE ALCANTARILLADO PERO EL AGUA SALE AL CAÑO DE LA FORTUNA"/>
    <m/>
    <m/>
    <m/>
    <m/>
    <s v="NORMAL - BUENA"/>
    <s v="TIENE AGUA LAS 24 HORAS"/>
    <s v="NO"/>
    <s v="NO"/>
    <s v="NO"/>
    <s v="PVC"/>
    <s v="SI"/>
    <s v="SI"/>
    <s v="NO"/>
    <s v="SI"/>
    <s v="SI"/>
    <s v="OBRA GRIS"/>
    <s v="NUEVO HORIZONTE PEATONAL220141220002"/>
    <s v="¿REPETIDA?"/>
    <s v="SI"/>
    <n v="1"/>
    <s v=""/>
    <s v=""/>
    <s v=""/>
    <s v=""/>
    <n v="6"/>
    <s v=""/>
    <s v=""/>
    <n v="9"/>
    <s v=""/>
    <s v=""/>
    <n v="1"/>
    <n v="2521462.954806"/>
    <n v="2521462.954806"/>
    <s v=""/>
    <s v=""/>
    <n v="0"/>
    <s v=""/>
    <n v="0"/>
    <s v="NO"/>
    <n v="0"/>
    <x v="8"/>
    <x v="1"/>
  </r>
  <r>
    <d v="2017-08-27T00:00:00"/>
    <s v="ANTIOQUIA"/>
    <s v="Puerto Berrío"/>
    <n v="579"/>
    <n v="43653334"/>
    <n v="3223130625"/>
    <n v="574"/>
    <x v="3"/>
    <s v="PEATONAL"/>
    <m/>
    <m/>
    <m/>
    <m/>
    <m/>
    <m/>
    <m/>
    <m/>
    <n v="220141440000"/>
    <m/>
    <m/>
    <n v="3232872811"/>
    <s v="PINTO"/>
    <s v="VELASCO"/>
    <s v="PASCUAL"/>
    <m/>
    <s v="Cédula"/>
    <n v="1373559"/>
    <s v="M"/>
    <n v="80"/>
    <s v="NO"/>
    <m/>
    <m/>
    <m/>
    <m/>
    <m/>
    <m/>
    <s v="NO"/>
    <m/>
    <s v="NO"/>
    <n v="6"/>
    <n v="2"/>
    <n v="2"/>
    <s v="PROPIA, TOTALMENTE PAGADA"/>
    <m/>
    <s v="OTRO"/>
    <s v="CATASTRO"/>
    <m/>
    <m/>
    <m/>
    <m/>
    <s v="SI"/>
    <n v="24492"/>
    <s v="SI"/>
    <m/>
    <s v="SI"/>
    <n v="8408"/>
    <s v="INODORO CONECTADO A ALCANTARILLADO"/>
    <s v="MADERA PULIDA"/>
    <s v="TEJA DE BARRO, ZINC, ETERNIT (ASBESTO)"/>
    <s v="CEMENTO, GRAVILLA"/>
    <s v="SI"/>
    <s v="SI"/>
    <s v="SI"/>
    <s v="SI"/>
    <s v="SI"/>
    <s v="SI"/>
    <s v="SI"/>
    <s v="SI"/>
    <s v="NO"/>
    <s v="NO"/>
    <s v="NO"/>
    <s v="SI"/>
    <s v="SI"/>
    <s v="NO"/>
    <s v="NO"/>
    <s v="NO"/>
    <s v="SI"/>
    <s v="SI"/>
    <s v="TAZA CAMPESINA"/>
    <s v="TIENE ALCANTARILLADO PERO EL AGUA SALE A UN CAÑO-NO PAGA ALCANTARILLADO-NO TIENE INODORO-NI LAVAMANOS-NI LAVAPLATOS"/>
    <m/>
    <m/>
    <m/>
    <m/>
    <s v="NORMAL - BUENA"/>
    <s v="TIENE AGUA LAS 24 HORAS"/>
    <s v="SI"/>
    <s v="NO"/>
    <s v="NO"/>
    <s v="PVC"/>
    <s v="NO"/>
    <s v="NO"/>
    <s v="NO"/>
    <s v="SI"/>
    <s v="SI"/>
    <s v="OBRA GRIS"/>
    <s v="NUEVO HORIZONTE PEATONAL220141440000"/>
    <s v="OK"/>
    <s v="SI"/>
    <n v="1"/>
    <s v=""/>
    <n v="3"/>
    <n v="4"/>
    <s v=""/>
    <n v="6"/>
    <n v="7"/>
    <s v=""/>
    <n v="9"/>
    <s v=""/>
    <s v=""/>
    <n v="3"/>
    <n v="3906640.9971539997"/>
    <n v="3906640.9971539997"/>
    <s v=""/>
    <s v=""/>
    <n v="0"/>
    <s v=""/>
    <n v="0"/>
    <s v="NO"/>
    <n v="0"/>
    <x v="18"/>
    <x v="1"/>
  </r>
  <r>
    <d v="2017-08-27T00:00:00"/>
    <s v="ANTIOQUIA"/>
    <s v="Puerto Berrío"/>
    <n v="579"/>
    <n v="43653334"/>
    <n v="3223130625"/>
    <n v="575"/>
    <x v="3"/>
    <s v="PEATONAL"/>
    <m/>
    <m/>
    <m/>
    <m/>
    <m/>
    <m/>
    <m/>
    <m/>
    <n v="220141200004"/>
    <m/>
    <m/>
    <n v="3168388196"/>
    <s v="GARZON"/>
    <s v="BAENA"/>
    <s v="ALEIDA"/>
    <s v="ARELIX"/>
    <s v="Cédula"/>
    <n v="43650247"/>
    <s v="F"/>
    <n v="49"/>
    <s v="SI"/>
    <m/>
    <m/>
    <m/>
    <m/>
    <m/>
    <m/>
    <s v="SI"/>
    <m/>
    <s v="NO"/>
    <n v="5"/>
    <n v="1"/>
    <n v="0"/>
    <s v="PROPIA, TOTALMENTE PAGADA"/>
    <m/>
    <s v="OTRO"/>
    <s v="CATASTRO"/>
    <m/>
    <m/>
    <m/>
    <m/>
    <s v="SI"/>
    <n v="20569"/>
    <s v="SI"/>
    <m/>
    <s v="SI"/>
    <n v="8366"/>
    <s v="INODORO CONECTADO A ALCANTARILLADO"/>
    <s v="BLOQUE, LADRILLO, PIEDRA"/>
    <s v="TEJA DE BARRO, ZINC, ETERNIT (ASBESTO)"/>
    <s v="CEMENTO, GRAVILLA"/>
    <s v="SI"/>
    <s v="SI"/>
    <s v="SI"/>
    <s v="SI"/>
    <s v="SI"/>
    <s v="SI"/>
    <s v="SI"/>
    <s v="SI"/>
    <s v="SI"/>
    <s v="SI"/>
    <s v="SI"/>
    <s v="SI"/>
    <s v="SI"/>
    <s v="SI"/>
    <s v="SI"/>
    <s v="SI"/>
    <s v="SI"/>
    <s v="SI"/>
    <s v="INODORO CON TANQUE"/>
    <s v="NO PAGA ALCANTARILLADO-BUEN ESTADO"/>
    <m/>
    <m/>
    <m/>
    <m/>
    <s v="NORMAL - BUENA"/>
    <s v="TIENE AGUA LAS 24 HORAS"/>
    <s v="SI"/>
    <s v="NO"/>
    <s v="NO"/>
    <s v="PVC"/>
    <s v="SI"/>
    <s v="SI"/>
    <s v="SI"/>
    <s v="SI"/>
    <s v="SI"/>
    <s v="OBRA GRIS"/>
    <s v="NUEVO HORIZONTE PEATONAL220141200004"/>
    <s v="OK"/>
    <s v="SI"/>
    <s v=""/>
    <s v=""/>
    <s v=""/>
    <s v=""/>
    <s v=""/>
    <s v=" "/>
    <s v=""/>
    <s v=""/>
    <s v=""/>
    <s v=""/>
    <s v=""/>
    <n v="0"/>
    <n v="0"/>
    <n v="0"/>
    <s v=""/>
    <s v=""/>
    <s v=""/>
    <s v=""/>
    <n v="0"/>
    <s v="NO"/>
    <n v="0"/>
    <x v="0"/>
    <x v="0"/>
  </r>
  <r>
    <d v="2017-08-27T00:00:00"/>
    <s v="ANTIOQUIA"/>
    <s v="Puerto Berrío"/>
    <n v="579"/>
    <n v="43653334"/>
    <n v="3223130625"/>
    <n v="576"/>
    <x v="3"/>
    <s v="PEATONAL"/>
    <m/>
    <m/>
    <m/>
    <m/>
    <m/>
    <m/>
    <m/>
    <m/>
    <n v="220129680000"/>
    <m/>
    <m/>
    <n v="3185859559"/>
    <s v="RESTREPO "/>
    <s v="GOMEZ"/>
    <s v="DIEGO"/>
    <s v="ALEXANDER"/>
    <s v="Cédula"/>
    <n v="1039691213"/>
    <s v="M"/>
    <n v="26"/>
    <s v="SI"/>
    <m/>
    <m/>
    <m/>
    <m/>
    <m/>
    <m/>
    <s v="NO"/>
    <m/>
    <s v="NO"/>
    <n v="2"/>
    <n v="0"/>
    <n v="0"/>
    <s v="PROPIA, TOTALMENTE PAGADA"/>
    <m/>
    <s v="ESCRITURA PÚBLICA"/>
    <m/>
    <m/>
    <m/>
    <m/>
    <m/>
    <s v="SI"/>
    <n v="16418"/>
    <s v="SI"/>
    <m/>
    <s v="SI"/>
    <n v="16690"/>
    <s v="INODORO CONECTADO A ALCANTARILLADO"/>
    <s v="BLOQUE, LADRILLO, PIEDRA"/>
    <s v="TEJA DE BARRO, ZINC, ETERNIT (ASBESTO)"/>
    <s v="CEMENTO, GRAVILLA"/>
    <s v="SI"/>
    <s v="SI"/>
    <s v="SI"/>
    <s v="SI"/>
    <s v="SI"/>
    <s v="SI"/>
    <s v="SI"/>
    <s v="SI"/>
    <s v="NO"/>
    <s v="SI"/>
    <s v="NO"/>
    <s v="SI"/>
    <s v="SI"/>
    <s v="NO"/>
    <s v="SI"/>
    <s v="NO"/>
    <s v="SI"/>
    <s v="SI"/>
    <s v="INODORO SIN TANQUE"/>
    <s v="MANIFIESTA TENER ALCANTARILLADO-PERO SALE A UN POTRERO-NO PAGA ALCANTARILLADO-NO TIENE LAVAMANOS-INODORO"/>
    <m/>
    <m/>
    <m/>
    <m/>
    <s v="NORMAL - BUENA"/>
    <s v="TIENE AGUA LAS 24 HORAS"/>
    <s v="SI"/>
    <s v="NO"/>
    <s v="NO"/>
    <s v="PVC"/>
    <s v="NO"/>
    <s v="SI"/>
    <s v="NO"/>
    <s v="SI"/>
    <s v="SI"/>
    <s v="OBRA GRIS"/>
    <s v="NUEVO HORIZONTE PEATONAL220129680000"/>
    <s v="OK"/>
    <s v="SI"/>
    <n v="1"/>
    <s v=""/>
    <n v="3"/>
    <s v=""/>
    <s v=""/>
    <n v="6"/>
    <s v=""/>
    <s v=""/>
    <n v="9"/>
    <s v=""/>
    <s v=""/>
    <n v="2"/>
    <n v="2904857.0103779999"/>
    <n v="2904857.0103779999"/>
    <s v=""/>
    <s v=""/>
    <n v="0"/>
    <s v=""/>
    <n v="0"/>
    <s v="NO"/>
    <n v="0"/>
    <x v="27"/>
    <x v="1"/>
  </r>
  <r>
    <d v="2017-08-27T00:00:00"/>
    <s v="ANTIOQUIA"/>
    <s v="Puerto Berrío"/>
    <n v="579"/>
    <n v="1039689067"/>
    <m/>
    <n v="577"/>
    <x v="0"/>
    <s v="PEATONAL"/>
    <m/>
    <m/>
    <m/>
    <m/>
    <m/>
    <m/>
    <m/>
    <m/>
    <n v="220555120000"/>
    <m/>
    <m/>
    <n v="3142219535"/>
    <s v="RIOS"/>
    <s v="RESTREPO"/>
    <s v="RAMON"/>
    <s v="ALBERTO"/>
    <s v="Cédula"/>
    <n v="70410055"/>
    <s v="M"/>
    <n v="64"/>
    <s v="SI"/>
    <m/>
    <m/>
    <m/>
    <m/>
    <m/>
    <m/>
    <s v="NO"/>
    <m/>
    <s v="NO"/>
    <n v="1"/>
    <n v="0"/>
    <n v="0"/>
    <s v="PROPIA, TOTALMENTE PAGADA"/>
    <m/>
    <s v="CERTIFICADO DE COMPRAVENTA"/>
    <m/>
    <m/>
    <m/>
    <m/>
    <m/>
    <s v="SI"/>
    <n v="7870"/>
    <s v="SI"/>
    <n v="5185"/>
    <s v="SI"/>
    <n v="8407"/>
    <s v="INODORO CONECTADO A ALCANTARILLADO"/>
    <s v="MADERA BURDA, TABLA, TABLÓN"/>
    <s v="TEJA DE BARRO, ZINC, ETERNIT (ASBESTO)"/>
    <s v="CEMENTO, GRAVILLA"/>
    <s v="SI"/>
    <s v="NO"/>
    <s v="SI"/>
    <s v="SI"/>
    <s v="SI"/>
    <s v="SI"/>
    <s v="SI"/>
    <s v="SI"/>
    <s v="SI"/>
    <s v="NO"/>
    <s v="NO"/>
    <s v="SI"/>
    <s v="SI"/>
    <s v="SI"/>
    <s v="NO"/>
    <s v="NO"/>
    <s v="SI"/>
    <s v="SI"/>
    <s v="INODORO CON TANQUE"/>
    <s v="NO TIENE LAVAMANOS-LAVAPLATOS"/>
    <m/>
    <m/>
    <m/>
    <m/>
    <s v="NORMAL - BUENA"/>
    <s v="TIENE AGUA LAS 24 HORAS"/>
    <s v="SI"/>
    <s v="NO"/>
    <s v="NO"/>
    <s v="PVC"/>
    <m/>
    <m/>
    <m/>
    <m/>
    <m/>
    <m/>
    <s v="OASIS PEATONAL220555120000"/>
    <s v="OK"/>
    <s v="SI"/>
    <n v="1"/>
    <n v="2"/>
    <n v="3"/>
    <n v="4"/>
    <n v="5"/>
    <n v="6"/>
    <n v="7"/>
    <n v="8"/>
    <s v=""/>
    <s v=""/>
    <s v=""/>
    <n v="5"/>
    <n v="7131225.9143519998"/>
    <n v="6099266.2918499997"/>
    <s v=""/>
    <s v=""/>
    <n v="0"/>
    <s v=""/>
    <n v="0"/>
    <s v="NO"/>
    <n v="0"/>
    <x v="11"/>
    <x v="1"/>
  </r>
  <r>
    <d v="2017-08-27T00:00:00"/>
    <s v="ANTIOQUIA"/>
    <s v="Puerto Berrío"/>
    <n v="579"/>
    <n v="1039689067"/>
    <m/>
    <n v="578"/>
    <x v="3"/>
    <s v="CARRERA"/>
    <n v="13"/>
    <m/>
    <m/>
    <m/>
    <m/>
    <n v="66"/>
    <m/>
    <m/>
    <n v="220141250000"/>
    <m/>
    <m/>
    <n v="3233270036"/>
    <s v="AGUDELO"/>
    <s v="GARCIA"/>
    <s v="MARIS"/>
    <s v="ADELAIDA"/>
    <s v="Cédula"/>
    <n v="1087127396"/>
    <s v="F"/>
    <n v="28"/>
    <s v="NO"/>
    <s v="MESA"/>
    <m/>
    <s v="BERLIN"/>
    <m/>
    <s v="Cédula"/>
    <m/>
    <s v="SI"/>
    <m/>
    <s v="SI"/>
    <n v="4"/>
    <n v="2"/>
    <n v="2"/>
    <s v="PROPIA, TOTALMENTE PAGADA"/>
    <m/>
    <s v="OTRO"/>
    <s v="CATASTRO"/>
    <m/>
    <m/>
    <m/>
    <m/>
    <s v="SI"/>
    <n v="8619"/>
    <s v="SI"/>
    <n v="5766"/>
    <s v="SI"/>
    <n v="8366"/>
    <s v="INODORO CONECTADO A ALCANTARILLADO"/>
    <s v="BLOQUE, LADRILLO, PIEDRA"/>
    <s v="TEJA DE BARRO, ZINC, ETERNIT (ASBESTO)"/>
    <s v="CEMENTO, GRAVILLA"/>
    <s v="SI"/>
    <s v="NO"/>
    <s v="SI"/>
    <s v="SI"/>
    <s v="SI"/>
    <s v="SI"/>
    <s v="SI"/>
    <s v="SI"/>
    <s v="SI"/>
    <s v="SI"/>
    <s v="NO"/>
    <s v="SI"/>
    <s v="SI"/>
    <s v="SI"/>
    <s v="SI"/>
    <s v="NO"/>
    <s v="SI"/>
    <s v="SI"/>
    <s v="INODORO CON TANQUE"/>
    <s v="NO ENCONTRO EL NRO DE DE FOLIO-NO TIENE LAVAMANOS-NO SABE LA CEDULA DEL CONYUGUE"/>
    <m/>
    <m/>
    <m/>
    <m/>
    <s v="NORMAL - BUENA"/>
    <s v="TIENE AGUA LAS 24 HORAS"/>
    <s v="SI"/>
    <s v="NO"/>
    <s v="NO"/>
    <s v="PVC"/>
    <s v="SI"/>
    <s v="SI"/>
    <s v="NO"/>
    <s v="SI"/>
    <s v="SI"/>
    <s v="OBRA GRIS"/>
    <s v="NUEVO HORIZONTE CARRERA1366220141250000"/>
    <s v="OK"/>
    <s v="SI"/>
    <n v="1"/>
    <s v=""/>
    <s v=""/>
    <s v=""/>
    <s v=""/>
    <n v="6"/>
    <s v=""/>
    <s v=""/>
    <n v="9"/>
    <s v=""/>
    <s v=""/>
    <n v="1"/>
    <n v="2521462.954806"/>
    <n v="2521462.954806"/>
    <s v=""/>
    <s v=""/>
    <n v="0"/>
    <s v=""/>
    <n v="0"/>
    <s v="NO"/>
    <n v="0"/>
    <x v="8"/>
    <x v="1"/>
  </r>
  <r>
    <d v="2017-08-27T00:00:00"/>
    <s v="ANTIOQUIA"/>
    <s v="Puerto Berrío"/>
    <n v="579"/>
    <n v="1039689067"/>
    <m/>
    <n v="579"/>
    <x v="0"/>
    <s v="PEATONAL"/>
    <m/>
    <m/>
    <m/>
    <m/>
    <m/>
    <m/>
    <m/>
    <m/>
    <n v="220553090000"/>
    <m/>
    <m/>
    <n v="3206995893"/>
    <s v="MORENO "/>
    <s v="GARCIA"/>
    <s v="MARICELA"/>
    <m/>
    <s v="Cédula"/>
    <n v="21934301"/>
    <s v="F"/>
    <n v="52"/>
    <s v="NO"/>
    <m/>
    <m/>
    <m/>
    <m/>
    <m/>
    <m/>
    <s v="NO"/>
    <m/>
    <s v="NO"/>
    <n v="8"/>
    <n v="5"/>
    <n v="2"/>
    <s v="PROPIA, TOTALMENTE PAGADA"/>
    <m/>
    <s v="CERTIFICADO DE COMPRAVENTA"/>
    <m/>
    <m/>
    <m/>
    <m/>
    <m/>
    <s v="SI"/>
    <n v="18880"/>
    <s v="SI"/>
    <n v="13675"/>
    <s v="SI"/>
    <n v="8366"/>
    <s v="INODORO CONECTADO A ALCANTARILLADO"/>
    <s v="MADERA BURDA, TABLA, TABLÓN"/>
    <s v="TEJA DE BARRO, ZINC, ETERNIT (ASBESTO)"/>
    <s v="CEMENTO, GRAVILLA"/>
    <s v="NO"/>
    <s v="NO"/>
    <s v="SI"/>
    <s v="SI"/>
    <s v="SI"/>
    <s v="SI"/>
    <s v="SI"/>
    <s v="SI"/>
    <s v="NO"/>
    <s v="NO"/>
    <s v="NO"/>
    <s v="NO"/>
    <s v="NO"/>
    <s v="NO"/>
    <s v="NO"/>
    <s v="NO"/>
    <s v="NO"/>
    <s v="NO"/>
    <s v="NO TIENE / TUBO A LA VISTA"/>
    <s v="NO TIENE SERVICIOS"/>
    <m/>
    <m/>
    <m/>
    <m/>
    <s v="NORMAL - BUENA"/>
    <s v="TIENE AGUA LAS 24 HORAS"/>
    <s v="SI"/>
    <s v="NO"/>
    <s v="NO"/>
    <s v="PVC"/>
    <s v="NO"/>
    <s v="NO"/>
    <s v="NO"/>
    <s v="NO"/>
    <s v="NO"/>
    <s v="OTROS"/>
    <s v="OASIS PEATONAL220553090000"/>
    <s v="OK"/>
    <s v="SI"/>
    <n v="1"/>
    <n v="2"/>
    <n v="3"/>
    <n v="4"/>
    <n v="5"/>
    <n v="6"/>
    <n v="7"/>
    <n v="8"/>
    <s v=""/>
    <s v=""/>
    <s v=""/>
    <n v="5"/>
    <n v="7131225.9143519998"/>
    <n v="6099266.2918499997"/>
    <s v=""/>
    <s v=""/>
    <n v="0"/>
    <s v=""/>
    <n v="0"/>
    <s v="NO"/>
    <n v="0"/>
    <x v="11"/>
    <x v="1"/>
  </r>
  <r>
    <d v="2017-08-27T00:00:00"/>
    <s v="ANTIOQUIA"/>
    <s v="Puerto Berrío"/>
    <n v="579"/>
    <n v="1039689067"/>
    <m/>
    <n v="580"/>
    <x v="0"/>
    <s v="PEATONAL"/>
    <m/>
    <m/>
    <m/>
    <m/>
    <m/>
    <m/>
    <m/>
    <m/>
    <n v="220555200000"/>
    <m/>
    <m/>
    <n v="3108977362"/>
    <s v="AGUDELO"/>
    <s v="GOMEZ"/>
    <s v="MARIA "/>
    <s v="ROSARIO"/>
    <s v="Cédula"/>
    <n v="43649531"/>
    <s v="F"/>
    <n v="50"/>
    <s v="SI"/>
    <m/>
    <m/>
    <m/>
    <m/>
    <m/>
    <m/>
    <s v="NO"/>
    <m/>
    <s v="NO"/>
    <n v="5"/>
    <n v="3"/>
    <n v="2"/>
    <s v="PROPIA, TOTALMENTE PAGADA"/>
    <m/>
    <s v="NO TIENE"/>
    <m/>
    <m/>
    <m/>
    <m/>
    <m/>
    <s v="SI"/>
    <n v="16144"/>
    <s v="SI"/>
    <n v="11600"/>
    <s v="SI"/>
    <n v="8408"/>
    <s v="INODORO CONECTADO A ALCANTARILLADO"/>
    <s v="MADERA BURDA, TABLA, TABLÓN"/>
    <s v="TEJA DE BARRO, ZINC, ETERNIT (ASBESTO)"/>
    <s v="CEMENTO, GRAVILLA"/>
    <s v="SI"/>
    <s v="SI"/>
    <s v="SI"/>
    <s v="SI"/>
    <s v="SI"/>
    <s v="SI"/>
    <s v="SI"/>
    <s v="SI"/>
    <s v="SI"/>
    <s v="NO"/>
    <s v="NO"/>
    <s v="SI"/>
    <s v="SI"/>
    <s v="SI"/>
    <s v="NO"/>
    <s v="NO"/>
    <s v="SI"/>
    <s v="SI"/>
    <s v="INODORO SIN TANQUE"/>
    <s v="EL BAÑO NO TEIEN PUERTA-SANITARIO SIN TANQUE-NO TIENE LAVAMANOS-NI LAVAPLATOS"/>
    <m/>
    <m/>
    <m/>
    <m/>
    <s v="NORMAL - BUENA"/>
    <s v="TIENE AGUA LAS 24 HORAS"/>
    <s v="SI"/>
    <s v="NO"/>
    <s v="NO"/>
    <s v="PVC"/>
    <s v="SI"/>
    <s v="NO"/>
    <s v="NO"/>
    <s v="SI"/>
    <s v="SI"/>
    <s v="OBRA GRIS"/>
    <s v="OASIS PEATONAL220555200000"/>
    <s v="OK"/>
    <s v="SI"/>
    <n v="1"/>
    <s v=""/>
    <n v="3"/>
    <n v="4"/>
    <s v=""/>
    <n v="6"/>
    <n v="7"/>
    <s v=""/>
    <n v="9"/>
    <s v=""/>
    <s v=""/>
    <n v="3"/>
    <n v="3906640.9971539997"/>
    <n v="3906640.9971539997"/>
    <s v=""/>
    <s v=""/>
    <n v="0"/>
    <s v=""/>
    <n v="0"/>
    <s v="NO"/>
    <n v="0"/>
    <x v="18"/>
    <x v="1"/>
  </r>
  <r>
    <d v="2017-08-27T00:00:00"/>
    <s v="ANTIOQUIA"/>
    <s v="Puerto Berrío"/>
    <n v="579"/>
    <n v="1039689067"/>
    <m/>
    <n v="581"/>
    <x v="0"/>
    <s v="PEATONAL"/>
    <m/>
    <m/>
    <m/>
    <m/>
    <m/>
    <m/>
    <m/>
    <m/>
    <n v="220555110000"/>
    <m/>
    <m/>
    <n v="3206981754"/>
    <s v="CASTAÑEDA"/>
    <s v="MARULANDA"/>
    <s v="AURA"/>
    <s v="ROSA"/>
    <s v="Cédula"/>
    <n v="22391854"/>
    <s v="F"/>
    <n v="69"/>
    <s v="SI"/>
    <m/>
    <m/>
    <m/>
    <m/>
    <m/>
    <m/>
    <s v="NO"/>
    <m/>
    <s v="NO"/>
    <n v="1"/>
    <n v="0"/>
    <n v="0"/>
    <s v="PROPIA, TOTALMENTE PAGADA"/>
    <m/>
    <s v="NO TIENE"/>
    <m/>
    <m/>
    <m/>
    <m/>
    <m/>
    <s v="SI"/>
    <n v="4845"/>
    <s v="SI"/>
    <n v="2858"/>
    <s v="SI"/>
    <n v="8366"/>
    <s v="INODORO CONECTADO A ALCANTARILLADO"/>
    <s v="MADERA BURDA, TABLA, TABLÓN"/>
    <s v="TEJA DE BARRO, ZINC, ETERNIT (ASBESTO)"/>
    <s v="CEMENTO, GRAVILLA"/>
    <s v="NO"/>
    <s v="NO"/>
    <s v="SI"/>
    <s v="SI"/>
    <s v="SI"/>
    <s v="SI"/>
    <s v="SI"/>
    <s v="SI"/>
    <s v="NO"/>
    <s v="NO"/>
    <s v="NO"/>
    <s v="NO"/>
    <s v="SI"/>
    <s v="NO"/>
    <s v="NO"/>
    <s v="NO"/>
    <s v="NO"/>
    <s v="SI"/>
    <s v="TAZA CAMPESINA"/>
    <s v="VIVIENDA CON TAZA CAMPESINA-NO TIENE LAVAMANOPS-NI LAVAPLATOS-NI LAVADERO"/>
    <m/>
    <m/>
    <m/>
    <m/>
    <s v="NORMAL - BUENA"/>
    <s v="TIENE AGUA LAS 24 HORAS"/>
    <s v="SI"/>
    <s v="NO"/>
    <s v="NO"/>
    <s v="PVC"/>
    <s v="NO"/>
    <s v="NO"/>
    <s v="NO"/>
    <s v="NO"/>
    <s v="SI"/>
    <s v="OTROS"/>
    <s v="OASIS PEATONAL220555110000"/>
    <s v="OK"/>
    <s v="SI"/>
    <n v="1"/>
    <s v=""/>
    <n v="3"/>
    <n v="4"/>
    <n v="5"/>
    <n v="6"/>
    <n v="7"/>
    <n v="8"/>
    <s v=""/>
    <s v=""/>
    <s v=""/>
    <n v="4"/>
    <n v="6936878.4473879999"/>
    <n v="6099266.2918499997"/>
    <s v=""/>
    <s v=""/>
    <n v="0"/>
    <s v=""/>
    <n v="0"/>
    <s v="NO"/>
    <n v="0"/>
    <x v="11"/>
    <x v="1"/>
  </r>
  <r>
    <d v="2017-08-27T00:00:00"/>
    <s v="ANTIOQUIA"/>
    <s v="Puerto Berrío"/>
    <n v="579"/>
    <n v="43653334"/>
    <n v="3223130625"/>
    <n v="582"/>
    <x v="3"/>
    <s v="PEATONAL"/>
    <m/>
    <m/>
    <m/>
    <m/>
    <m/>
    <m/>
    <m/>
    <m/>
    <n v="220141230000"/>
    <m/>
    <m/>
    <n v="3206836584"/>
    <s v="CORTEZ"/>
    <s v="MONTOYA"/>
    <s v="RUDY"/>
    <m/>
    <s v="Cédula"/>
    <n v="1039697654"/>
    <s v="F"/>
    <n v="24"/>
    <s v="NO"/>
    <s v="SANCHEZ"/>
    <s v="CARO"/>
    <s v="WILSON"/>
    <s v="ALBERTO"/>
    <s v="Cédula"/>
    <n v="1039682737"/>
    <s v="NO"/>
    <m/>
    <s v="NO"/>
    <n v="3"/>
    <n v="1"/>
    <n v="1"/>
    <s v="EN ARRIENDO O SUBARRIENDO"/>
    <m/>
    <m/>
    <m/>
    <s v="DE PALABRA"/>
    <m/>
    <n v="4"/>
    <n v="180000"/>
    <s v="SI"/>
    <n v="12436"/>
    <s v="SI"/>
    <m/>
    <s v="SI"/>
    <n v="8408"/>
    <s v="INODORO CONECTADO A ALCANTARILLADO"/>
    <s v="MADERA PULIDA"/>
    <s v="TEJA DE BARRO, ZINC, ETERNIT (ASBESTO)"/>
    <s v="CEMENTO, GRAVILLA"/>
    <s v="SI"/>
    <s v="SI"/>
    <s v="SI"/>
    <s v="SI"/>
    <s v="SI"/>
    <s v="SI"/>
    <s v="SI"/>
    <s v="SI"/>
    <s v="SI"/>
    <s v="NO"/>
    <s v="NO"/>
    <s v="SI"/>
    <s v="SI"/>
    <s v="SI"/>
    <s v="NO"/>
    <s v="NO"/>
    <s v="SI"/>
    <s v="SI"/>
    <s v="INODORO SIN TANQUE"/>
    <s v="NO LE COBRAN ALCANTARILLADO-SANITARIO SIN TANQUE-NO TIENE LAVAPLATOS-NI LAVAMANOS"/>
    <m/>
    <m/>
    <m/>
    <m/>
    <s v="NORMAL - BUENA"/>
    <s v="TIENE AGUA LAS 24 HORAS"/>
    <s v="SI"/>
    <s v="NO"/>
    <s v="NO"/>
    <s v="PVC"/>
    <s v="SI"/>
    <s v="NO"/>
    <s v="NO"/>
    <s v="SI"/>
    <s v="SI"/>
    <s v="OBRA GRIS"/>
    <s v="NUEVO HORIZONTE PEATONAL220141230000"/>
    <s v="OK"/>
    <s v="SI"/>
    <n v="1"/>
    <s v=""/>
    <n v="3"/>
    <n v="4"/>
    <s v=""/>
    <n v="6"/>
    <n v="7"/>
    <s v=""/>
    <n v="9"/>
    <s v=""/>
    <s v=""/>
    <n v="3"/>
    <n v="3906640.9971539997"/>
    <n v="3906640.9971539997"/>
    <s v=""/>
    <s v=""/>
    <n v="0"/>
    <s v=""/>
    <n v="0"/>
    <s v="NO"/>
    <n v="0"/>
    <x v="18"/>
    <x v="1"/>
  </r>
  <r>
    <d v="2017-08-27T00:00:00"/>
    <s v="ANTIOQUIA"/>
    <s v="Puerto Berrío"/>
    <n v="579"/>
    <n v="43653334"/>
    <n v="3223130625"/>
    <n v="583"/>
    <x v="3"/>
    <s v="PEATONAL"/>
    <m/>
    <m/>
    <m/>
    <m/>
    <m/>
    <m/>
    <m/>
    <m/>
    <n v="220141420000"/>
    <m/>
    <m/>
    <n v="3203856818"/>
    <s v="SOLINA "/>
    <s v="JARAMILLO"/>
    <s v="ESTHER"/>
    <m/>
    <s v="Cédula"/>
    <n v="21928122"/>
    <s v="F"/>
    <n v="66"/>
    <s v="SI"/>
    <m/>
    <m/>
    <m/>
    <m/>
    <m/>
    <m/>
    <s v="NO"/>
    <m/>
    <s v="NO"/>
    <n v="5"/>
    <n v="1"/>
    <n v="0"/>
    <s v="PROPIA, TOTALMENTE PAGADA"/>
    <m/>
    <s v="OTRO"/>
    <s v="CATASTRO"/>
    <m/>
    <m/>
    <m/>
    <m/>
    <s v="SI"/>
    <n v="45184"/>
    <s v="SI"/>
    <m/>
    <s v="SI"/>
    <n v="16732"/>
    <s v="INODORO CONECTADO A ALCANTARILLADO"/>
    <s v="MADERA PULIDA"/>
    <s v="TEJA DE BARRO, ZINC, ETERNIT (ASBESTO)"/>
    <s v="CEMENTO, GRAVILLA"/>
    <s v="SI"/>
    <s v="SI"/>
    <s v="SI"/>
    <s v="SI"/>
    <s v="SI"/>
    <s v="SI"/>
    <s v="SI"/>
    <s v="SI"/>
    <s v="SI"/>
    <s v="SI"/>
    <s v="NO"/>
    <s v="SI"/>
    <s v="SI"/>
    <s v="SI"/>
    <s v="SI"/>
    <s v="NO"/>
    <s v="SI"/>
    <s v="SI"/>
    <s v="INODORO CON TANQUE"/>
    <s v="CUENTA CON ALCANTARILLADO PERO SALE A UN CAÑO-NO COBRAN ALCANTARILLADO-NO TIENE LAVAMANOS"/>
    <m/>
    <m/>
    <m/>
    <m/>
    <s v="NORMAL - BUENA"/>
    <s v="TIENE AGUA LAS 24 HORAS"/>
    <s v="SI"/>
    <s v="NO"/>
    <s v="NO"/>
    <s v="PVC"/>
    <s v="SI"/>
    <s v="SI"/>
    <s v="NO"/>
    <s v="SI"/>
    <s v="SI"/>
    <s v="OBRA GRIS"/>
    <s v="NUEVO HORIZONTE PEATONAL220141420000"/>
    <s v="OK"/>
    <s v="SI"/>
    <n v="1"/>
    <s v=""/>
    <s v=""/>
    <s v=""/>
    <s v=""/>
    <n v="6"/>
    <s v=""/>
    <s v=""/>
    <n v="9"/>
    <s v=""/>
    <s v=""/>
    <n v="1"/>
    <n v="2521462.954806"/>
    <n v="2521462.954806"/>
    <s v=""/>
    <s v=""/>
    <n v="0"/>
    <s v=""/>
    <n v="0"/>
    <s v="NO"/>
    <n v="0"/>
    <x v="8"/>
    <x v="1"/>
  </r>
  <r>
    <d v="2017-08-27T00:00:00"/>
    <s v="ANTIOQUIA"/>
    <s v="Puerto Berrío"/>
    <n v="579"/>
    <n v="43653334"/>
    <n v="3223130625"/>
    <n v="584"/>
    <x v="3"/>
    <s v="PEATONAL"/>
    <m/>
    <m/>
    <m/>
    <m/>
    <m/>
    <m/>
    <m/>
    <m/>
    <n v="220141560000"/>
    <m/>
    <m/>
    <n v="3127826117"/>
    <s v="VIVE"/>
    <m/>
    <s v="JORGE"/>
    <s v="DE JESUS"/>
    <s v="Cédula"/>
    <n v="15360197"/>
    <s v="M"/>
    <n v="68"/>
    <s v="NO"/>
    <s v="PEREZ"/>
    <m/>
    <s v="MARIA"/>
    <s v="NOHEMY"/>
    <m/>
    <n v="21933417"/>
    <s v="NO"/>
    <m/>
    <s v="NO"/>
    <n v="2"/>
    <n v="0"/>
    <n v="0"/>
    <s v="PROPIA, TOTALMENTE PAGADA"/>
    <m/>
    <s v="ESCRITURA PÚBLICA"/>
    <m/>
    <m/>
    <m/>
    <m/>
    <m/>
    <s v="SI"/>
    <n v="20081"/>
    <s v="SI"/>
    <m/>
    <s v="SI"/>
    <n v="8366"/>
    <s v="INODORO CONECTADO A ALCANTARILLADO"/>
    <s v="MADERA PULIDA"/>
    <s v="TEJA DE BARRO, ZINC, ETERNIT (ASBESTO)"/>
    <s v="CEMENTO, GRAVILLA"/>
    <s v="SI"/>
    <s v="SI"/>
    <s v="SI"/>
    <s v="SI"/>
    <s v="SI"/>
    <s v="SI"/>
    <s v="SI"/>
    <s v="SI"/>
    <s v="NO"/>
    <s v="SI"/>
    <s v="NO"/>
    <s v="SI"/>
    <s v="SI"/>
    <s v="NO"/>
    <s v="SI"/>
    <s v="NO"/>
    <s v="SI"/>
    <s v="SI"/>
    <s v="INODORO SIN TANQUE"/>
    <s v="NO PAGA ALCANTARILLADO PERO TIENE-NO TIENE INODO-NOI LAVAMANOS"/>
    <m/>
    <m/>
    <m/>
    <m/>
    <s v="NORMAL - BUENA"/>
    <s v="TIENE AGUA LAS 24 HORAS"/>
    <s v="SI"/>
    <s v="NO"/>
    <s v="NO"/>
    <s v="PVC"/>
    <s v="NO"/>
    <s v="SI"/>
    <s v="NO"/>
    <s v="SI"/>
    <s v="SI"/>
    <s v="OBRA GRIS"/>
    <s v="NUEVO HORIZONTE PEATONAL220141560000"/>
    <s v="¿REPETIDA?"/>
    <s v="SI"/>
    <n v="1"/>
    <s v=""/>
    <n v="3"/>
    <s v=""/>
    <s v=""/>
    <n v="6"/>
    <s v=""/>
    <s v=""/>
    <n v="9"/>
    <s v=""/>
    <s v=""/>
    <n v="2"/>
    <n v="2904857.0103779999"/>
    <n v="2904857.0103779999"/>
    <s v=""/>
    <s v=""/>
    <n v="0"/>
    <s v=""/>
    <n v="0"/>
    <s v="NO"/>
    <n v="0"/>
    <x v="27"/>
    <x v="1"/>
  </r>
  <r>
    <d v="2017-08-27T00:00:00"/>
    <s v="ANTIOQUIA"/>
    <s v="Puerto Berrío"/>
    <n v="579"/>
    <n v="43653334"/>
    <n v="3223130625"/>
    <n v="585"/>
    <x v="3"/>
    <s v="PEATONAL"/>
    <m/>
    <m/>
    <m/>
    <m/>
    <m/>
    <m/>
    <m/>
    <m/>
    <n v="220141550000"/>
    <m/>
    <m/>
    <n v="3137942562"/>
    <s v="ACEVEDO"/>
    <m/>
    <s v="BERTA"/>
    <s v="ELVIRA"/>
    <s v="Cédula"/>
    <n v="21928602"/>
    <s v="M"/>
    <n v="64"/>
    <s v="NO"/>
    <m/>
    <m/>
    <m/>
    <m/>
    <m/>
    <m/>
    <s v="NO"/>
    <m/>
    <s v="NO"/>
    <n v="4"/>
    <n v="1"/>
    <n v="0"/>
    <s v="PROPIA, TOTALMENTE PAGADA"/>
    <m/>
    <s v="OTRO"/>
    <s v="CATASTRO"/>
    <m/>
    <m/>
    <m/>
    <m/>
    <s v="SI"/>
    <n v="26354"/>
    <s v="SI"/>
    <m/>
    <s v="SI"/>
    <n v="8366"/>
    <s v="INODORO CONECTADO A ALCANTARILLADO"/>
    <s v="BLOQUE, LADRILLO, PIEDRA"/>
    <s v="TEJA DE BARRO, ZINC, ETERNIT (ASBESTO)"/>
    <s v="CEMENTO, GRAVILLA"/>
    <s v="SI"/>
    <s v="SI"/>
    <s v="SI"/>
    <s v="SI"/>
    <s v="SI"/>
    <s v="SI"/>
    <s v="SI"/>
    <s v="SI"/>
    <s v="SI"/>
    <s v="SI"/>
    <s v="SI"/>
    <s v="SI"/>
    <s v="SI"/>
    <s v="SI"/>
    <s v="SI"/>
    <s v="SI"/>
    <s v="SI"/>
    <s v="SI"/>
    <s v="INODORO CON TANQUE"/>
    <s v="CASA EN BUEN ESTADO-NO TIENE ALCANTARILLADO"/>
    <m/>
    <m/>
    <m/>
    <m/>
    <s v="NORMAL - BUENA"/>
    <s v="TIENE AGUA LAS 24 HORAS"/>
    <s v="SI"/>
    <s v="NO"/>
    <s v="NO"/>
    <s v="PVC"/>
    <s v="SI"/>
    <s v="SI"/>
    <s v="SI"/>
    <s v="SI"/>
    <s v="SI"/>
    <s v="OBRA GRIS"/>
    <s v="NUEVO HORIZONTE PEATONAL220141550000"/>
    <s v="OK"/>
    <s v="SI"/>
    <s v=""/>
    <s v=""/>
    <s v=""/>
    <s v=""/>
    <s v=""/>
    <s v=" "/>
    <s v=""/>
    <s v=""/>
    <s v=""/>
    <s v=""/>
    <s v=""/>
    <n v="0"/>
    <n v="0"/>
    <n v="0"/>
    <s v=""/>
    <s v=""/>
    <s v=""/>
    <s v=""/>
    <n v="0"/>
    <s v="NO"/>
    <n v="0"/>
    <x v="0"/>
    <x v="0"/>
  </r>
  <r>
    <d v="2017-08-27T00:00:00"/>
    <s v="ANTIOQUIA"/>
    <s v="Puerto Berrío"/>
    <n v="579"/>
    <n v="1039689067"/>
    <m/>
    <n v="586"/>
    <x v="0"/>
    <s v="PEATONAL"/>
    <m/>
    <m/>
    <m/>
    <m/>
    <m/>
    <m/>
    <m/>
    <m/>
    <n v="220555220000"/>
    <m/>
    <m/>
    <n v="3137901942"/>
    <s v="GONZALEZ"/>
    <m/>
    <s v="CAROLINA"/>
    <m/>
    <s v="Cédula"/>
    <n v="36524967"/>
    <s v="F"/>
    <n v="68"/>
    <s v="NO"/>
    <m/>
    <m/>
    <m/>
    <m/>
    <m/>
    <m/>
    <s v="NO"/>
    <m/>
    <s v="NO"/>
    <n v="2"/>
    <n v="1"/>
    <n v="1"/>
    <s v="PROPIA, TOTALMENTE PAGADA"/>
    <m/>
    <s v="ESCRITURA PÚBLICA"/>
    <m/>
    <m/>
    <m/>
    <m/>
    <m/>
    <s v="SI"/>
    <n v="9403"/>
    <s v="SI"/>
    <n v="6364"/>
    <s v="SI"/>
    <n v="8414"/>
    <s v="INODORO CONECTADO A ALCANTARILLADO"/>
    <s v="MADERA BURDA, TABLA, TABLÓN"/>
    <s v="TEJA DE BARRO, ZINC, ETERNIT (ASBESTO)"/>
    <s v="CEMENTO, GRAVILLA"/>
    <s v="SI"/>
    <s v="SI"/>
    <s v="SI"/>
    <s v="SI"/>
    <s v="SI"/>
    <s v="SI"/>
    <s v="SI"/>
    <s v="SI"/>
    <s v="SI"/>
    <s v="SI"/>
    <s v="NO"/>
    <s v="SI"/>
    <s v="SI"/>
    <s v="SI"/>
    <s v="SI"/>
    <s v="NO"/>
    <s v="SI"/>
    <s v="SI"/>
    <s v="INODORO CON TANQUE"/>
    <s v="EL BAÑO NO POSEE PUERTA-NO TIENE LAVAMANOS"/>
    <m/>
    <m/>
    <m/>
    <m/>
    <s v="NORMAL - BUENA"/>
    <s v="TIENE AGUA LAS 24 HORAS"/>
    <s v="SI"/>
    <s v="NO"/>
    <s v="NO"/>
    <s v="PVC"/>
    <s v="SI"/>
    <s v="SI"/>
    <s v="NO"/>
    <s v="SI"/>
    <s v="SI"/>
    <s v="OBRA GRIS"/>
    <s v="OASIS PEATONAL220555220000"/>
    <s v="OK"/>
    <s v="SI"/>
    <n v="1"/>
    <s v=""/>
    <s v=""/>
    <s v=""/>
    <s v=""/>
    <n v="6"/>
    <s v=""/>
    <s v=""/>
    <n v="9"/>
    <s v=""/>
    <s v=""/>
    <n v="1"/>
    <n v="2521462.954806"/>
    <n v="2521462.954806"/>
    <s v=""/>
    <s v=""/>
    <n v="0"/>
    <s v=""/>
    <n v="0"/>
    <s v="NO"/>
    <n v="0"/>
    <x v="8"/>
    <x v="1"/>
  </r>
  <r>
    <d v="2017-08-27T00:00:00"/>
    <s v="ANTIOQUIA"/>
    <s v="Puerto Berrío"/>
    <n v="579"/>
    <n v="1039689067"/>
    <m/>
    <n v="587"/>
    <x v="0"/>
    <s v="PEATONAL"/>
    <m/>
    <m/>
    <m/>
    <m/>
    <m/>
    <m/>
    <m/>
    <m/>
    <n v="220581910048"/>
    <m/>
    <m/>
    <n v="3104657380"/>
    <s v="RUA"/>
    <s v="PALACIO"/>
    <s v="ROSA"/>
    <s v="ESTELA"/>
    <s v="Cédula"/>
    <n v="21931994"/>
    <s v="F"/>
    <n v="57"/>
    <s v="SI"/>
    <m/>
    <m/>
    <m/>
    <m/>
    <m/>
    <m/>
    <s v="NO"/>
    <m/>
    <s v="NO"/>
    <n v="2"/>
    <n v="1"/>
    <n v="0"/>
    <s v="EN ARRIENDO O SUBARRIENDO"/>
    <m/>
    <m/>
    <m/>
    <s v="DE PALABRA"/>
    <m/>
    <n v="6"/>
    <n v="150000"/>
    <s v="SI"/>
    <n v="4077"/>
    <s v="SI"/>
    <n v="2271"/>
    <s v="SI"/>
    <n v="8324"/>
    <s v="INODORO CONECTADO A ALCANTARILLADO"/>
    <s v="BLOQUE, LADRILLO, PIEDRA"/>
    <s v="TEJA DE BARRO, ZINC, ETERNIT (ASBESTO)"/>
    <s v="CEMENTO, GRAVILLA"/>
    <s v="SI"/>
    <s v="NO"/>
    <s v="SI"/>
    <s v="SI"/>
    <s v="SI"/>
    <s v="SI"/>
    <s v="SI"/>
    <s v="SI"/>
    <s v="SI"/>
    <s v="SI"/>
    <s v="NO"/>
    <s v="SI"/>
    <s v="SI"/>
    <s v="SI"/>
    <s v="SI"/>
    <s v="NO"/>
    <s v="SI"/>
    <s v="SI"/>
    <s v="INODORO CON TANQUE"/>
    <s v="NO TIENE LAVAMANOS"/>
    <m/>
    <m/>
    <m/>
    <m/>
    <s v="NORMAL - BUENA"/>
    <s v="TIENE AGUA LAS 24 HORAS"/>
    <s v="SI"/>
    <s v="NO"/>
    <s v="NO"/>
    <s v="PVC"/>
    <s v="SI"/>
    <s v="SI"/>
    <s v="NO"/>
    <s v="SI"/>
    <s v="SI"/>
    <s v="OBRA GRIS"/>
    <s v="OASIS PEATONAL220581910048"/>
    <s v="OK"/>
    <s v="SI"/>
    <n v="1"/>
    <s v=""/>
    <s v=""/>
    <s v=""/>
    <s v=""/>
    <n v="6"/>
    <s v=""/>
    <s v=""/>
    <n v="9"/>
    <s v=""/>
    <s v=""/>
    <n v="1"/>
    <n v="2521462.954806"/>
    <n v="2521462.954806"/>
    <s v=""/>
    <s v=""/>
    <n v="0"/>
    <s v=""/>
    <n v="0"/>
    <s v="NO"/>
    <n v="0"/>
    <x v="8"/>
    <x v="1"/>
  </r>
  <r>
    <d v="2017-08-27T00:00:00"/>
    <s v="ANTIOQUIA"/>
    <s v="Puerto Berrío"/>
    <n v="579"/>
    <n v="43653334"/>
    <n v="3223130625"/>
    <n v="588"/>
    <x v="3"/>
    <s v="PEATONAL"/>
    <m/>
    <m/>
    <m/>
    <m/>
    <m/>
    <m/>
    <m/>
    <m/>
    <n v="220141220002"/>
    <m/>
    <m/>
    <n v="3128355911"/>
    <s v="SERNA "/>
    <s v="VILLADA"/>
    <s v="GLORIA "/>
    <s v="ESTELLA"/>
    <s v="Cédula"/>
    <n v="43163730"/>
    <s v="F"/>
    <n v="37"/>
    <s v="NO"/>
    <s v="GUIZADO"/>
    <s v="PEREZ"/>
    <s v="JORGE"/>
    <s v="NEL"/>
    <s v="Cédula"/>
    <n v="3430741"/>
    <s v="NO"/>
    <m/>
    <s v="NO"/>
    <n v="3"/>
    <n v="1"/>
    <n v="0"/>
    <s v="EN ARRIENDO O SUBARRIENDO"/>
    <m/>
    <m/>
    <m/>
    <s v="DE PALABRA"/>
    <m/>
    <n v="1"/>
    <n v="150000"/>
    <s v="SI"/>
    <n v="11615"/>
    <s v="SI"/>
    <m/>
    <s v="SI"/>
    <n v="8366"/>
    <s v="INODORO CONECTADO A ALCANTARILLADO"/>
    <m/>
    <s v="BLOQUE, PIEDRA, MADERA PULIDA"/>
    <s v="CEMENTO, GRAVILLA"/>
    <s v="SI"/>
    <s v="SI"/>
    <s v="SI"/>
    <s v="SI"/>
    <s v="SI"/>
    <s v="SI"/>
    <s v="SI"/>
    <s v="SI"/>
    <s v="SI"/>
    <s v="SI"/>
    <s v="NO"/>
    <s v="SI"/>
    <s v="SI"/>
    <s v="SI"/>
    <s v="SI"/>
    <s v="NO"/>
    <s v="SI"/>
    <s v="SI"/>
    <s v="INODORO CON TANQUE"/>
    <s v="NO TIENE LAVAMANOS-NO LE COBRAN ALCANTARILLADO"/>
    <m/>
    <m/>
    <m/>
    <m/>
    <s v="NORMAL - BUENA"/>
    <s v="TIENE AGUA LAS 24 HORAS"/>
    <s v="SI"/>
    <s v="NO"/>
    <s v="NO"/>
    <s v="PVC"/>
    <s v="SI"/>
    <s v="SI"/>
    <s v="NO"/>
    <s v="SI"/>
    <s v="SI"/>
    <s v="OBRA BLANCA"/>
    <s v="NUEVO HORIZONTE PEATONAL220141220002"/>
    <s v="¿REPETIDA?"/>
    <s v="SI"/>
    <n v="1"/>
    <s v=""/>
    <s v=""/>
    <s v=""/>
    <s v=""/>
    <n v="6"/>
    <s v=""/>
    <s v=""/>
    <s v=""/>
    <s v=""/>
    <s v=""/>
    <n v="1"/>
    <n v="519253.91348400002"/>
    <n v="519253.91348400002"/>
    <s v=""/>
    <s v=""/>
    <n v="0"/>
    <s v=""/>
    <n v="0"/>
    <s v="NO"/>
    <n v="0"/>
    <x v="24"/>
    <x v="1"/>
  </r>
  <r>
    <d v="2017-08-27T00:00:00"/>
    <s v="ANTIOQUIA"/>
    <s v="Puerto Berrío"/>
    <n v="579"/>
    <n v="43653334"/>
    <n v="3223130625"/>
    <n v="589"/>
    <x v="3"/>
    <s v="PEATONAL"/>
    <m/>
    <m/>
    <m/>
    <m/>
    <m/>
    <m/>
    <m/>
    <m/>
    <n v="220141220006"/>
    <m/>
    <m/>
    <n v="3127157821"/>
    <s v="TOBON"/>
    <s v="VERGARA"/>
    <m/>
    <s v="JOHANA"/>
    <s v="Cédula"/>
    <n v="1045106708"/>
    <s v="F"/>
    <n v="30"/>
    <s v="NO"/>
    <s v="ARIAS"/>
    <s v="BERRIO"/>
    <s v="FERNANDO"/>
    <m/>
    <s v="Cédula"/>
    <n v="1039698912"/>
    <s v="NO"/>
    <m/>
    <s v="NO"/>
    <n v="3"/>
    <n v="1"/>
    <n v="0"/>
    <s v="EN ARRIENDO O SUBARRIENDO"/>
    <m/>
    <m/>
    <m/>
    <s v="DE PALABRA"/>
    <n v="5"/>
    <m/>
    <n v="200000"/>
    <s v="SI"/>
    <n v="26905"/>
    <s v="SI"/>
    <m/>
    <s v="SI"/>
    <n v="16690"/>
    <s v="INODORO CONECTADO A ALCANTARILLADO"/>
    <s v="BLOQUE, LADRILLO, PIEDRA"/>
    <s v="TEJA DE BARRO, ZINC, ETERNIT (ASBESTO)"/>
    <s v="CEMENTO, GRAVILLA"/>
    <s v="SI"/>
    <s v="SI"/>
    <s v="SI"/>
    <s v="SI"/>
    <s v="SI"/>
    <s v="SI"/>
    <s v="SI"/>
    <s v="SI"/>
    <s v="SI"/>
    <s v="SI"/>
    <s v="NO"/>
    <s v="SI"/>
    <s v="SI"/>
    <s v="SI"/>
    <s v="SI"/>
    <s v="NO"/>
    <s v="SI"/>
    <s v="SI"/>
    <s v="INODORO CON TANQUE"/>
    <s v="NO TIENE LAVAMANOS-NO LE COBRAN ALCANTARILALDO"/>
    <m/>
    <m/>
    <m/>
    <m/>
    <s v="NORMAL - BUENA"/>
    <s v="TIENE AGUA LAS 24 HORAS"/>
    <s v="SI"/>
    <s v="NO"/>
    <s v="NO"/>
    <s v="PVC"/>
    <s v="SI"/>
    <s v="SI"/>
    <s v="NO"/>
    <s v="SI"/>
    <s v="SI"/>
    <s v="OBRA BLANCA"/>
    <s v="NUEVO HORIZONTE PEATONAL220141220006"/>
    <s v="OK"/>
    <s v="SI"/>
    <n v="1"/>
    <s v=""/>
    <s v=""/>
    <s v=""/>
    <s v=""/>
    <n v="6"/>
    <s v=""/>
    <s v=""/>
    <s v=""/>
    <s v=""/>
    <s v=""/>
    <n v="1"/>
    <n v="519253.91348400002"/>
    <n v="519253.91348400002"/>
    <s v=""/>
    <s v=""/>
    <n v="0"/>
    <s v=""/>
    <n v="0"/>
    <s v="NO"/>
    <n v="0"/>
    <x v="24"/>
    <x v="1"/>
  </r>
  <r>
    <d v="2017-08-27T00:00:00"/>
    <s v="ANTIOQUIA"/>
    <s v="Puerto Berrío"/>
    <n v="579"/>
    <n v="43653334"/>
    <n v="3223130625"/>
    <n v="590"/>
    <x v="1"/>
    <s v="CALLE"/>
    <n v="11"/>
    <m/>
    <m/>
    <m/>
    <m/>
    <n v="12"/>
    <m/>
    <m/>
    <n v="220448000000"/>
    <m/>
    <m/>
    <n v="3133417800"/>
    <s v="CARDENAS"/>
    <s v="MONSALVE"/>
    <s v="MARIA "/>
    <s v="DEL SOCORRO"/>
    <s v="Cédula"/>
    <n v="21932939"/>
    <s v="F"/>
    <n v="52"/>
    <s v="NO"/>
    <m/>
    <m/>
    <m/>
    <m/>
    <m/>
    <m/>
    <s v="NO"/>
    <m/>
    <s v="NO"/>
    <n v="2"/>
    <n v="0"/>
    <n v="0"/>
    <s v="PROPIA, TOTALMENTE PAGADA"/>
    <m/>
    <s v="OTRO"/>
    <s v="HERENCIA"/>
    <m/>
    <m/>
    <m/>
    <m/>
    <s v="SI"/>
    <n v="13044"/>
    <s v="SI"/>
    <m/>
    <s v="SI"/>
    <n v="8324"/>
    <s v="INODORO CONECTADO A ALCANTARILLADO"/>
    <s v="MADERA BURDA, TABLA, TABLÓN"/>
    <s v="TEJA DE BARRO, ZINC, ETERNIT (ASBESTO)"/>
    <s v="CEMENTO, GRAVILLA"/>
    <s v="SI"/>
    <s v="SI"/>
    <s v="SI"/>
    <s v="SI"/>
    <s v="SI"/>
    <s v="SI"/>
    <s v="SI"/>
    <s v="SI"/>
    <s v="SI"/>
    <s v="NO"/>
    <s v="NO"/>
    <s v="NO"/>
    <s v="NO"/>
    <s v="NO"/>
    <s v="NO"/>
    <s v="NO"/>
    <s v="NO"/>
    <s v="NO"/>
    <s v="TAZA CAMPESINA"/>
    <s v="NO TIENE NADA DE APARATOS-NO LE COBRAN  ALCANTARILALDO"/>
    <m/>
    <m/>
    <m/>
    <m/>
    <s v="NORMAL - BUENA"/>
    <s v="TIENE AGUA LAS 24 HORAS"/>
    <s v="SI"/>
    <s v="NO"/>
    <s v="NO"/>
    <s v="PVC"/>
    <s v="NO"/>
    <s v="NO"/>
    <s v="NO"/>
    <s v="NO"/>
    <s v="NO"/>
    <s v="OBRA NEGRA"/>
    <s v="SAN MARTIN CALLE1112220448000000"/>
    <s v="OK"/>
    <s v="SI"/>
    <n v="1"/>
    <n v="2"/>
    <n v="3"/>
    <n v="4"/>
    <n v="5"/>
    <n v="6"/>
    <n v="7"/>
    <s v=""/>
    <n v="9"/>
    <s v=""/>
    <s v=""/>
    <n v="5"/>
    <n v="4648840.4286540002"/>
    <n v="4648840.4286540002"/>
    <s v=""/>
    <s v=""/>
    <n v="0"/>
    <s v=""/>
    <n v="0"/>
    <s v="NO"/>
    <n v="0"/>
    <x v="12"/>
    <x v="1"/>
  </r>
  <r>
    <d v="2017-08-27T00:00:00"/>
    <s v="ANTIOQUIA"/>
    <s v="Puerto Berrío"/>
    <n v="579"/>
    <n v="43653334"/>
    <n v="3223130625"/>
    <n v="591"/>
    <x v="3"/>
    <s v="PEATONAL"/>
    <m/>
    <m/>
    <m/>
    <m/>
    <m/>
    <m/>
    <m/>
    <m/>
    <n v="220141230002"/>
    <m/>
    <m/>
    <n v="3112468911"/>
    <s v="SILVA"/>
    <s v="RUA"/>
    <s v="YARITZA"/>
    <m/>
    <s v="Cédula"/>
    <n v="1039700899"/>
    <s v="F"/>
    <n v="22"/>
    <s v="SI"/>
    <m/>
    <m/>
    <m/>
    <m/>
    <m/>
    <m/>
    <s v="NO"/>
    <m/>
    <s v="NO"/>
    <n v="3"/>
    <n v="1"/>
    <n v="1"/>
    <s v="PROPIA, TOTALMENTE PAGADA"/>
    <m/>
    <s v="CERTIFICADO DE COMPRAVENTA"/>
    <m/>
    <m/>
    <m/>
    <m/>
    <m/>
    <s v="SI"/>
    <n v="10055"/>
    <s v="SI"/>
    <m/>
    <s v="SI"/>
    <n v="8324"/>
    <s v="INODORO CONECTADO A ALCANTARILLADO"/>
    <s v="MADERA BURDA, TABLA, TABLÓN"/>
    <s v="TEJA DE BARRO, ZINC, ETERNIT (ASBESTO)"/>
    <s v="TIERRA, ARENA"/>
    <s v="SI"/>
    <s v="SI"/>
    <s v="SI"/>
    <s v="SI"/>
    <s v="SI"/>
    <s v="SI"/>
    <s v="SI"/>
    <s v="SI"/>
    <s v="SI"/>
    <s v="SI"/>
    <s v="NO"/>
    <s v="SI"/>
    <s v="SI"/>
    <s v="NO"/>
    <s v="SI"/>
    <s v="SI"/>
    <s v="SI"/>
    <s v="SI"/>
    <s v="INODORO CON TANQUE"/>
    <s v="NO LE COBRAN ALCANTARILLADO-NO TIENE LAVAMANOS"/>
    <m/>
    <m/>
    <m/>
    <m/>
    <s v="NORMAL - BUENA"/>
    <s v="TIENE AGUA LAS 24 HORAS"/>
    <s v="NO"/>
    <s v="NO"/>
    <s v="NO"/>
    <s v="PVC"/>
    <s v="SI"/>
    <s v="SI"/>
    <s v="NO"/>
    <s v="SI"/>
    <s v="SI"/>
    <s v="OBRA GRIS"/>
    <s v="NUEVO HORIZONTE PEATONAL220141230002"/>
    <s v="OK"/>
    <s v="SI"/>
    <n v="1"/>
    <s v=""/>
    <n v="3"/>
    <s v=""/>
    <s v=""/>
    <n v="6"/>
    <s v=""/>
    <s v=""/>
    <n v="9"/>
    <s v=""/>
    <s v=""/>
    <n v="2"/>
    <n v="2904857.0103779999"/>
    <n v="2904857.0103779999"/>
    <s v=""/>
    <s v=""/>
    <n v="0"/>
    <s v=""/>
    <n v="0"/>
    <s v="NO"/>
    <n v="0"/>
    <x v="27"/>
    <x v="1"/>
  </r>
  <r>
    <d v="2017-08-27T00:00:00"/>
    <s v="ANTIOQUIA"/>
    <s v="Puerto Berrío"/>
    <n v="579"/>
    <n v="43653334"/>
    <n v="3223130625"/>
    <n v="592"/>
    <x v="3"/>
    <s v="PEATONAL"/>
    <m/>
    <m/>
    <m/>
    <m/>
    <m/>
    <m/>
    <m/>
    <m/>
    <n v="220141220008"/>
    <m/>
    <m/>
    <n v="3217461202"/>
    <s v="MARTINEZ"/>
    <s v="ALZATE"/>
    <s v="MARIA "/>
    <s v="EUGENIA"/>
    <s v="Cédula"/>
    <n v="43652543"/>
    <s v="F"/>
    <n v="50"/>
    <s v="SI"/>
    <m/>
    <m/>
    <m/>
    <m/>
    <m/>
    <m/>
    <s v="NO"/>
    <m/>
    <s v="NO"/>
    <n v="9"/>
    <n v="5"/>
    <n v="1"/>
    <s v="PROPIA, TOTALMENTE PAGADA"/>
    <m/>
    <s v="OTRO"/>
    <s v="CATASTRO"/>
    <m/>
    <m/>
    <m/>
    <m/>
    <s v="SI"/>
    <n v="11187"/>
    <s v="SI"/>
    <m/>
    <s v="SI"/>
    <n v="16774"/>
    <s v="INODORO CONECTADO A ALCANTARILLADO"/>
    <s v="MADERA BURDA, TABLA, TABLÓN"/>
    <s v="TEJA DE BARRO, ZINC, ETERNIT (ASBESTO)"/>
    <s v="CEMENTO, GRAVILLA"/>
    <s v="SI"/>
    <s v="SI"/>
    <s v="SI"/>
    <s v="SI"/>
    <s v="SI"/>
    <s v="SI"/>
    <s v="SI"/>
    <s v="SI"/>
    <s v="NO"/>
    <s v="SI"/>
    <s v="NO"/>
    <s v="SI"/>
    <s v="SI"/>
    <s v="NO"/>
    <s v="SI"/>
    <s v="NO"/>
    <s v="SI"/>
    <s v="SI"/>
    <s v="TAZA CAMPESINA"/>
    <s v="NO LE COBRAN ALCANTARILLADO-TIENE TAZA CAMPESINA"/>
    <m/>
    <m/>
    <m/>
    <m/>
    <s v="NORMAL - BUENA"/>
    <s v="TIENE AGUA LAS 24 HORAS"/>
    <s v="SI"/>
    <s v="NO"/>
    <s v="NO"/>
    <s v="PVC"/>
    <s v="NO"/>
    <s v="SI"/>
    <s v="NO"/>
    <s v="SI"/>
    <s v="SI"/>
    <s v="OBRA GRIS"/>
    <s v="NUEVO HORIZONTE PEATONAL220141220008"/>
    <s v="OK"/>
    <s v="SI"/>
    <n v="1"/>
    <s v=""/>
    <n v="3"/>
    <s v=""/>
    <s v=""/>
    <n v="6"/>
    <s v=""/>
    <s v=""/>
    <n v="9"/>
    <s v=""/>
    <s v=""/>
    <n v="2"/>
    <n v="2904857.0103779999"/>
    <n v="2904857.0103779999"/>
    <s v=""/>
    <s v=""/>
    <n v="0"/>
    <s v=""/>
    <n v="0"/>
    <s v="NO"/>
    <n v="0"/>
    <x v="27"/>
    <x v="1"/>
  </r>
  <r>
    <d v="2017-08-27T00:00:00"/>
    <s v="ANTIOQUIA"/>
    <s v="Puerto Berrío"/>
    <n v="579"/>
    <n v="43653334"/>
    <n v="3223130625"/>
    <n v="593"/>
    <x v="3"/>
    <s v="PEATONAL"/>
    <m/>
    <m/>
    <m/>
    <m/>
    <m/>
    <m/>
    <m/>
    <m/>
    <n v="220129900000"/>
    <m/>
    <m/>
    <n v="3122339026"/>
    <s v="VELASQUEZ"/>
    <m/>
    <s v="ANA "/>
    <s v="DE JESUS"/>
    <s v="Cédula"/>
    <n v="24704972"/>
    <s v="F"/>
    <n v="71"/>
    <s v="NO"/>
    <m/>
    <m/>
    <m/>
    <m/>
    <m/>
    <m/>
    <s v="NO"/>
    <m/>
    <s v="NO"/>
    <n v="6"/>
    <n v="2"/>
    <n v="1"/>
    <s v="PROPIA, TOTALMENTE PAGADA"/>
    <m/>
    <s v="ESCRITURA PÚBLICA"/>
    <m/>
    <m/>
    <m/>
    <m/>
    <m/>
    <s v="SI"/>
    <n v="20517"/>
    <s v="SI"/>
    <m/>
    <s v="SI"/>
    <n v="8324"/>
    <s v="INODORO CONECTADO A ALCANTARILLADO"/>
    <s v="BLOQUE, LADRILLO, PIEDRA"/>
    <s v="TEJA DE BARRO, ZINC, ETERNIT (ASBESTO)"/>
    <s v="CEMENTO, GRAVILLA"/>
    <s v="SI"/>
    <s v="SI"/>
    <s v="SI"/>
    <s v="SI"/>
    <s v="SI"/>
    <s v="SI"/>
    <s v="SI"/>
    <s v="SI"/>
    <s v="SI"/>
    <s v="SI"/>
    <s v="NO"/>
    <s v="SI"/>
    <s v="SI"/>
    <s v="SI"/>
    <s v="SI"/>
    <s v="NO"/>
    <s v="SI"/>
    <s v="SI"/>
    <s v="INODORO CON TANQUE"/>
    <s v="NO TIENE LAVAMANOS-NO LE COBRAN ALCANTARILLADO"/>
    <m/>
    <m/>
    <m/>
    <m/>
    <s v="NORMAL - BUENA"/>
    <s v="TIENE AGUA LAS 24 HORAS"/>
    <s v="SI"/>
    <s v="NO"/>
    <s v="NO"/>
    <s v="PVC"/>
    <s v="SI"/>
    <s v="SI"/>
    <s v="NO"/>
    <s v="SI"/>
    <s v="SI"/>
    <s v="OBRA GRIS"/>
    <s v="NUEVO HORIZONTE PEATONAL220129900000"/>
    <s v="OK"/>
    <s v="SI"/>
    <n v="1"/>
    <s v=""/>
    <s v=""/>
    <s v=""/>
    <s v=""/>
    <n v="6"/>
    <s v=""/>
    <s v=""/>
    <n v="9"/>
    <s v=""/>
    <s v=""/>
    <n v="1"/>
    <n v="2521462.954806"/>
    <n v="2521462.954806"/>
    <s v=""/>
    <s v=""/>
    <n v="0"/>
    <s v=""/>
    <n v="0"/>
    <s v="NO"/>
    <n v="0"/>
    <x v="8"/>
    <x v="1"/>
  </r>
  <r>
    <d v="2017-08-27T00:00:00"/>
    <s v="ANTIOQUIA"/>
    <s v="Puerto Berrío"/>
    <n v="579"/>
    <n v="43653334"/>
    <n v="3223130625"/>
    <n v="594"/>
    <x v="5"/>
    <s v="CALLE"/>
    <n v="14"/>
    <m/>
    <m/>
    <m/>
    <m/>
    <n v="55"/>
    <m/>
    <m/>
    <m/>
    <m/>
    <m/>
    <n v="3122842186"/>
    <s v="ROJAS"/>
    <s v="HURTADO"/>
    <s v="LILIANA"/>
    <s v="ANDREA"/>
    <s v="Cédula"/>
    <n v="1039686736"/>
    <s v="F"/>
    <n v="28"/>
    <s v="NO"/>
    <s v="MONTES"/>
    <s v="LOPEZ"/>
    <s v="NELSON"/>
    <s v="DARIO"/>
    <s v="Cédula"/>
    <n v="71194303"/>
    <s v="NO"/>
    <m/>
    <s v="NO"/>
    <n v="4"/>
    <n v="2"/>
    <n v="1"/>
    <s v="PROPIA, TOTALMENTE PAGADA"/>
    <m/>
    <s v="NO TIENE"/>
    <m/>
    <m/>
    <m/>
    <m/>
    <m/>
    <s v="SI"/>
    <n v="18399"/>
    <s v="SI"/>
    <n v="12499"/>
    <s v="SI"/>
    <n v="8699"/>
    <s v="INODORO CONECTADO A ALCANTARILLADO"/>
    <s v="PLÁSTICO"/>
    <s v="TEJA DE BARRO, ZINC, ETERNIT (ASBESTO)"/>
    <s v="CEMENTO, GRAVILLA"/>
    <s v="NO"/>
    <s v="NO"/>
    <s v="SI"/>
    <s v="SI"/>
    <s v="SI"/>
    <s v="SI"/>
    <s v="SI"/>
    <s v="SI"/>
    <s v="SI"/>
    <s v="NO"/>
    <s v="NO"/>
    <s v="NO"/>
    <s v="NO"/>
    <s v="SI"/>
    <s v="NO"/>
    <s v="NO"/>
    <s v="NO"/>
    <s v="NO"/>
    <s v="INODORO CON TANQUE"/>
    <s v="SOLO TIENE INODORO"/>
    <m/>
    <m/>
    <m/>
    <m/>
    <s v="NORMAL - BUENA"/>
    <s v="TIENE AGUA LAS 24 HORAS"/>
    <s v="SI"/>
    <s v="NO"/>
    <s v="NO"/>
    <s v="PVC"/>
    <s v="SI"/>
    <s v="NO"/>
    <s v="NO"/>
    <s v="NO"/>
    <s v="NO"/>
    <s v="OBRA GRIS"/>
    <s v="TAHAMICALLE1455"/>
    <s v="¿REPETIDA?"/>
    <s v="SI"/>
    <n v="1"/>
    <n v="2"/>
    <s v=""/>
    <n v="4"/>
    <n v="5"/>
    <n v="6"/>
    <n v="7"/>
    <s v=""/>
    <n v="9"/>
    <s v=""/>
    <s v=""/>
    <n v="4"/>
    <n v="4265446.3730819998"/>
    <n v="4265446.3730819998"/>
    <s v=""/>
    <s v=""/>
    <n v="0"/>
    <s v=""/>
    <n v="0"/>
    <s v="NO"/>
    <n v="0"/>
    <x v="9"/>
    <x v="1"/>
  </r>
  <r>
    <d v="2017-08-27T00:00:00"/>
    <s v="ANTIOQUIA"/>
    <s v="Puerto Berrío"/>
    <n v="579"/>
    <n v="43653334"/>
    <n v="3223130625"/>
    <n v="595"/>
    <x v="0"/>
    <s v="PEATONAL"/>
    <m/>
    <m/>
    <m/>
    <m/>
    <m/>
    <m/>
    <m/>
    <m/>
    <n v="22058798000"/>
    <m/>
    <m/>
    <n v="3214649261"/>
    <s v="CARDONA"/>
    <s v="GUZMAN"/>
    <s v="MANUEL"/>
    <s v="DE JESUS"/>
    <s v="Cédula"/>
    <n v="15363958"/>
    <s v="F"/>
    <n v="58"/>
    <s v="NO"/>
    <s v="VARGAS"/>
    <s v="GALINDO"/>
    <s v="ELIDA"/>
    <m/>
    <s v="Cédula"/>
    <n v="21931581"/>
    <s v="NO"/>
    <m/>
    <s v="NO"/>
    <n v="1"/>
    <n v="0"/>
    <n v="0"/>
    <s v="PROPIA, TOTALMENTE PAGADA"/>
    <m/>
    <s v="OTRO"/>
    <s v="CATASTRO"/>
    <m/>
    <m/>
    <m/>
    <m/>
    <s v="SI"/>
    <n v="4899"/>
    <s v="SI"/>
    <m/>
    <s v="SI"/>
    <n v="8366"/>
    <s v="INODORO CONECTADO A ALCANTARILLADO"/>
    <s v="MADERA BURDA, TABLA, TABLÓN"/>
    <s v="TEJA DE BARRO, ZINC, ETERNIT (ASBESTO)"/>
    <s v="TIERRA, ARENA"/>
    <s v="NO"/>
    <s v="NO"/>
    <s v="SI"/>
    <s v="SI"/>
    <s v="SI"/>
    <s v="SI"/>
    <s v="SI"/>
    <s v="SI"/>
    <s v="SI"/>
    <s v="NO"/>
    <s v="NO"/>
    <s v="SI"/>
    <s v="SI"/>
    <s v="SI"/>
    <s v="NO"/>
    <s v="NO"/>
    <s v="SI"/>
    <s v="SI"/>
    <s v="INODORO CON TANQUE"/>
    <s v="NO TIENE LAVAPLATOS-NI LAVAMANOS"/>
    <m/>
    <m/>
    <m/>
    <m/>
    <s v="NORMAL - BUENA"/>
    <s v="TIENE AGUA LAS 24 HORAS"/>
    <s v="NO"/>
    <s v="NO"/>
    <s v="NO"/>
    <s v="PVC"/>
    <s v="SI"/>
    <s v="NO"/>
    <s v="NO"/>
    <s v="SI"/>
    <s v="SI"/>
    <s v="OBRA NEGRA"/>
    <s v="OASIS PEATONAL22058798000"/>
    <s v="OK"/>
    <s v="SI"/>
    <n v="1"/>
    <s v=""/>
    <s v=""/>
    <n v="4"/>
    <s v=""/>
    <n v="6"/>
    <s v=""/>
    <s v=""/>
    <n v="9"/>
    <s v=""/>
    <s v=""/>
    <n v="2"/>
    <n v="3154717.032714"/>
    <n v="3154717.032714"/>
    <s v=""/>
    <s v=""/>
    <n v="0"/>
    <s v=""/>
    <n v="0"/>
    <s v="NO"/>
    <n v="0"/>
    <x v="1"/>
    <x v="1"/>
  </r>
  <r>
    <d v="2017-08-27T00:00:00"/>
    <s v="ANTIOQUIA"/>
    <s v="Puerto Berrío"/>
    <n v="579"/>
    <n v="43653334"/>
    <n v="3223130625"/>
    <n v="596"/>
    <x v="5"/>
    <s v="PEATONAL"/>
    <m/>
    <m/>
    <m/>
    <m/>
    <m/>
    <m/>
    <m/>
    <m/>
    <n v="220553000000"/>
    <m/>
    <m/>
    <m/>
    <s v="CARRILLO"/>
    <m/>
    <s v="ESTHER"/>
    <s v="SOLINA"/>
    <s v="Cédula"/>
    <n v="21932013"/>
    <s v="F"/>
    <n v="71"/>
    <s v="NO"/>
    <s v="MACHAO"/>
    <m/>
    <s v="JOSE"/>
    <s v="ALSENIO"/>
    <s v="Cédula"/>
    <n v="15360024"/>
    <s v="NO"/>
    <m/>
    <s v="NO"/>
    <n v="2"/>
    <n v="0"/>
    <n v="0"/>
    <s v="PROPIA, TOTALMENTE PAGADA"/>
    <m/>
    <s v="OTRO"/>
    <s v="CATASTRO"/>
    <m/>
    <m/>
    <m/>
    <m/>
    <s v="SI"/>
    <n v="6351"/>
    <s v="SI"/>
    <n v="4019"/>
    <s v="SI"/>
    <n v="8366"/>
    <s v="INODORO CONECTADO A ALCANTARILLADO"/>
    <s v="SIN PAREDES"/>
    <s v="TEJA DE BARRO, ZINC, ETERNIT (ASBESTO)"/>
    <s v="CEMENTO, GRAVILLA"/>
    <s v="NO"/>
    <s v="NO"/>
    <s v="SI"/>
    <s v="SI"/>
    <s v="SI"/>
    <s v="SI"/>
    <s v="SI"/>
    <s v="SI"/>
    <s v="SI"/>
    <s v="NO"/>
    <s v="NO"/>
    <s v="NO"/>
    <s v="NO"/>
    <s v="SI"/>
    <s v="NO"/>
    <s v="NO"/>
    <s v="NO"/>
    <s v="NO"/>
    <s v="INODORO SIN TANQUE"/>
    <s v="NO DA EL NUMEROM DEL CELULAR-Y SOLO TIENE INODO Y SIN TANQUE"/>
    <m/>
    <m/>
    <m/>
    <m/>
    <s v="NORMAL - BUENA"/>
    <s v="TIENE AGUA LAS 24 HORAS"/>
    <s v="SI"/>
    <s v="NO"/>
    <s v="NO"/>
    <s v="PVC"/>
    <s v="NO"/>
    <s v="NO"/>
    <s v="NO"/>
    <s v="NO"/>
    <s v="NO"/>
    <s v="OBRA GRIS"/>
    <s v="TAHAMIPEATONAL220553000000"/>
    <s v="OK"/>
    <s v="SI"/>
    <n v="1"/>
    <n v="2"/>
    <n v="3"/>
    <n v="4"/>
    <n v="5"/>
    <n v="6"/>
    <n v="7"/>
    <s v=""/>
    <n v="9"/>
    <s v=""/>
    <s v=""/>
    <n v="5"/>
    <n v="4648840.4286540002"/>
    <n v="4648840.4286540002"/>
    <s v=""/>
    <s v=""/>
    <n v="0"/>
    <s v=""/>
    <n v="0"/>
    <s v="NO"/>
    <n v="0"/>
    <x v="12"/>
    <x v="1"/>
  </r>
  <r>
    <d v="2017-08-27T00:00:00"/>
    <s v="ANTIOQUIA"/>
    <s v="Puerto Berrío"/>
    <n v="579"/>
    <n v="1039689067"/>
    <n v="3223130625"/>
    <n v="597"/>
    <x v="0"/>
    <s v="PEATONAL"/>
    <m/>
    <m/>
    <m/>
    <m/>
    <m/>
    <m/>
    <m/>
    <m/>
    <n v="220571800000"/>
    <m/>
    <m/>
    <n v="3143953837"/>
    <s v="HERNANDEZ"/>
    <s v="MOLANO"/>
    <s v="AURA"/>
    <s v="MARIA"/>
    <s v="Cédula"/>
    <n v="43654358"/>
    <s v="F"/>
    <n v="39"/>
    <s v="SI"/>
    <m/>
    <m/>
    <m/>
    <m/>
    <m/>
    <m/>
    <s v="SI"/>
    <n v="1683926"/>
    <s v="NO"/>
    <n v="3"/>
    <n v="1"/>
    <n v="0"/>
    <s v="PROPIA, TOTALMENTE PAGADA"/>
    <m/>
    <s v="ESCRITURA PÚBLICA"/>
    <m/>
    <m/>
    <m/>
    <m/>
    <m/>
    <s v="SI"/>
    <n v="13923"/>
    <s v="SI"/>
    <n v="9849"/>
    <s v="SI"/>
    <n v="8408"/>
    <s v="INODORO CONECTADO A ALCANTARILLADO"/>
    <s v="BLOQUE, LADRILLO, PIEDRA"/>
    <s v="TEJA DE BARRO, ZINC, ETERNIT (ASBESTO)"/>
    <s v="CEMENTO, GRAVILLA"/>
    <s v="SI"/>
    <s v="SI"/>
    <s v="SI"/>
    <s v="SI"/>
    <s v="SI"/>
    <s v="SI"/>
    <s v="SI"/>
    <s v="SI"/>
    <s v="SI"/>
    <s v="SI"/>
    <s v="NO"/>
    <s v="NO"/>
    <s v="SI"/>
    <s v="SI"/>
    <s v="SI"/>
    <s v="NO"/>
    <s v="NO"/>
    <s v="SI"/>
    <s v="INODORO SIN TANQUE"/>
    <s v="INODO SIN TANQUE-NO TIENE LAVAMANOS-NI LAVADERO"/>
    <m/>
    <m/>
    <m/>
    <m/>
    <s v="NORMAL - BUENA"/>
    <s v="TIENE AGUA LAS 24 HORAS"/>
    <s v="SI"/>
    <s v="NO"/>
    <s v="NO"/>
    <s v="PVC"/>
    <s v="SI"/>
    <s v="SI"/>
    <s v="NO"/>
    <s v="NO"/>
    <s v="SI"/>
    <s v="OBRA GRIS"/>
    <s v="OASIS PEATONAL220571800000"/>
    <s v="OK"/>
    <s v="SI"/>
    <n v="1"/>
    <s v=""/>
    <n v="3"/>
    <s v=""/>
    <n v="5"/>
    <n v="6"/>
    <n v="7"/>
    <s v=""/>
    <n v="9"/>
    <s v=""/>
    <s v=""/>
    <n v="3"/>
    <n v="3821238.8837819998"/>
    <n v="3821238.8837819998"/>
    <s v=""/>
    <s v=""/>
    <n v="0"/>
    <s v=""/>
    <n v="0"/>
    <s v="NO"/>
    <n v="0"/>
    <x v="29"/>
    <x v="1"/>
  </r>
  <r>
    <d v="2017-08-27T00:00:00"/>
    <s v="ANTIOQUIA"/>
    <s v="Puerto Berrío"/>
    <n v="579"/>
    <n v="43653334"/>
    <n v="3223130625"/>
    <n v="598"/>
    <x v="5"/>
    <s v="CALLE"/>
    <n v="14"/>
    <m/>
    <m/>
    <m/>
    <m/>
    <n v="55"/>
    <m/>
    <m/>
    <m/>
    <m/>
    <m/>
    <n v="3127654196"/>
    <s v="LOPEZ"/>
    <s v="RAMIREZ"/>
    <s v="MARIA "/>
    <s v="EMMA"/>
    <s v="Cédula"/>
    <m/>
    <s v="F"/>
    <n v="59"/>
    <s v="NO"/>
    <s v="MONTES"/>
    <s v="VILLANO"/>
    <s v="RICAUTE"/>
    <s v="DE JESUS"/>
    <s v="Cédula"/>
    <n v="19243572"/>
    <s v="NO"/>
    <m/>
    <s v="NO"/>
    <n v="3"/>
    <n v="0"/>
    <n v="0"/>
    <s v="PROPIA, TOTALMENTE PAGADA"/>
    <m/>
    <s v="NO TIENE"/>
    <m/>
    <m/>
    <m/>
    <m/>
    <m/>
    <s v="SI"/>
    <n v="18399"/>
    <s v="SI"/>
    <n v="12499"/>
    <s v="SI"/>
    <n v="8699"/>
    <s v="INODORO CONECTADO A ALCANTARILLADO"/>
    <s v="SIN PAREDES"/>
    <s v="TEJA DE BARRO, ZINC, ETERNIT (ASBESTO)"/>
    <s v="CEMENTO, GRAVILLA"/>
    <s v="NO"/>
    <s v="NO"/>
    <s v="SI"/>
    <s v="SI"/>
    <s v="SI"/>
    <s v="SI"/>
    <s v="SI"/>
    <s v="SI"/>
    <s v="SI"/>
    <s v="NO"/>
    <s v="NO"/>
    <s v="NO"/>
    <s v="NO"/>
    <s v="SI"/>
    <s v="NO"/>
    <s v="NO"/>
    <s v="NO"/>
    <s v="NO"/>
    <s v="INODORO CON TANQUE"/>
    <s v="TIENE ENE STE MOMENTO LOS SERVICIOS CORTADOS-TIENE SOLO INODORO"/>
    <m/>
    <m/>
    <m/>
    <m/>
    <s v="NORMAL - BUENA"/>
    <s v="TIENE AGUA LAS 24 HORAS"/>
    <s v="SI"/>
    <s v="NO"/>
    <s v="NO"/>
    <s v="PVC"/>
    <s v="SI"/>
    <s v="NO"/>
    <s v="NO"/>
    <s v="NO"/>
    <s v="NO"/>
    <s v="OBRA GRIS"/>
    <s v="TAHAMICALLE1455"/>
    <s v="¿REPETIDA?"/>
    <s v="SI"/>
    <n v="1"/>
    <n v="2"/>
    <s v=""/>
    <n v="4"/>
    <n v="5"/>
    <n v="6"/>
    <n v="7"/>
    <s v=""/>
    <n v="9"/>
    <s v=""/>
    <s v=""/>
    <n v="4"/>
    <n v="4265446.3730819998"/>
    <n v="4265446.3730819998"/>
    <s v=""/>
    <s v=""/>
    <n v="0"/>
    <s v=""/>
    <n v="0"/>
    <s v="NO"/>
    <n v="0"/>
    <x v="9"/>
    <x v="1"/>
  </r>
  <r>
    <d v="2017-08-27T00:00:00"/>
    <s v="ANTIOQUIA"/>
    <s v="Puerto Berrío"/>
    <n v="579"/>
    <n v="43653334"/>
    <n v="3223130625"/>
    <n v="599"/>
    <x v="0"/>
    <s v="PEATONAL"/>
    <m/>
    <m/>
    <m/>
    <m/>
    <m/>
    <m/>
    <m/>
    <m/>
    <n v="220583130034"/>
    <m/>
    <m/>
    <n v="8331524"/>
    <s v="YEPEZ"/>
    <s v="RIVERA"/>
    <s v="YENIFER"/>
    <s v="PAOLA"/>
    <s v="Cédula"/>
    <n v="1039702132"/>
    <s v="F"/>
    <n v="21"/>
    <s v="NO"/>
    <m/>
    <m/>
    <m/>
    <m/>
    <m/>
    <m/>
    <s v="SI"/>
    <m/>
    <s v="NO"/>
    <n v="4"/>
    <n v="1"/>
    <n v="0"/>
    <s v="PROPIA, TOTALMENTE PAGADA"/>
    <m/>
    <s v="OTRO"/>
    <s v="CATASTRO"/>
    <m/>
    <m/>
    <m/>
    <m/>
    <s v="SI"/>
    <n v="18103"/>
    <s v="SI"/>
    <n v="13076"/>
    <s v="SI"/>
    <n v="8366"/>
    <s v="INODORO CONECTADO A ALCANTARILLADO"/>
    <s v="BLOQUE, LADRILLO, PIEDRA"/>
    <s v="TEJA DE BARRO, ZINC, ETERNIT (ASBESTO)"/>
    <s v="CEMENTO, GRAVILLA"/>
    <s v="SI"/>
    <s v="SI"/>
    <s v="SI"/>
    <s v="SI"/>
    <s v="SI"/>
    <s v="SI"/>
    <s v="SI"/>
    <s v="SI"/>
    <s v="SI"/>
    <s v="SI"/>
    <s v="SI"/>
    <s v="SI"/>
    <s v="SI"/>
    <s v="SI"/>
    <s v="SI"/>
    <s v="SI"/>
    <s v="SI"/>
    <s v="SI"/>
    <s v="INODORO CON TANQUE"/>
    <s v="LA CASA SE ENCUENTRA EN BUENAS CONDICIONES"/>
    <m/>
    <m/>
    <m/>
    <m/>
    <s v="NORMAL - BUENA"/>
    <s v="TIENE AGUA LAS 24 HORAS"/>
    <s v="SI"/>
    <s v="NO"/>
    <s v="NO"/>
    <s v="PVC"/>
    <s v="SI"/>
    <s v="SI"/>
    <s v="SI"/>
    <s v="SI"/>
    <s v="SI"/>
    <s v="OBRA BLANCA"/>
    <s v="OASIS PEATONAL220583130034"/>
    <s v="OK"/>
    <s v="SI"/>
    <s v=""/>
    <s v=""/>
    <s v=""/>
    <s v=""/>
    <s v=""/>
    <s v=" "/>
    <s v=""/>
    <s v=""/>
    <s v=""/>
    <s v=""/>
    <s v=""/>
    <n v="0"/>
    <n v="0"/>
    <n v="0"/>
    <s v=""/>
    <s v=""/>
    <s v=""/>
    <s v=""/>
    <n v="0"/>
    <s v="NO"/>
    <n v="0"/>
    <x v="0"/>
    <x v="0"/>
  </r>
  <r>
    <d v="2017-08-27T00:00:00"/>
    <s v="ANTIOQUIA"/>
    <s v="Puerto Berrío"/>
    <n v="579"/>
    <n v="43653334"/>
    <n v="3223130625"/>
    <n v="600"/>
    <x v="0"/>
    <s v="PEATONAL"/>
    <m/>
    <m/>
    <m/>
    <m/>
    <m/>
    <m/>
    <m/>
    <m/>
    <n v="220587970000"/>
    <m/>
    <m/>
    <n v="3224190632"/>
    <s v="RODRIGUEZ"/>
    <s v="MENA"/>
    <s v="MARIA "/>
    <s v="ROSARIO"/>
    <s v="Cédula"/>
    <m/>
    <s v="F"/>
    <n v="40"/>
    <s v="NO"/>
    <m/>
    <m/>
    <m/>
    <m/>
    <m/>
    <m/>
    <s v="NO"/>
    <m/>
    <s v="NO"/>
    <n v="3"/>
    <n v="2"/>
    <n v="0"/>
    <s v="PROPIA, TOTALMENTE PAGADA"/>
    <m/>
    <s v="CERTIFICADO DE COMPRAVENTA"/>
    <m/>
    <m/>
    <m/>
    <m/>
    <m/>
    <s v="SI"/>
    <n v="14899"/>
    <s v="SI"/>
    <n v="12999"/>
    <s v="SI"/>
    <n v="8999"/>
    <s v="INODORO CONECTADO A ALCANTARILLADO"/>
    <s v="MADERA BURDA, TABLA, TABLÓN"/>
    <s v="TEJA DE BARRO, ZINC, ETERNIT (ASBESTO)"/>
    <s v="TIERRA, ARENA"/>
    <s v="NO"/>
    <s v="NO"/>
    <s v="SI"/>
    <s v="SI"/>
    <s v="SI"/>
    <s v="SI"/>
    <s v="SI"/>
    <s v="SI"/>
    <s v="SI"/>
    <s v="NO"/>
    <s v="NO"/>
    <s v="NO"/>
    <s v="NO"/>
    <s v="SI"/>
    <s v="NO"/>
    <s v="NO"/>
    <s v="NO"/>
    <s v="NO"/>
    <s v="INODORO CON TANQUE"/>
    <s v="SOLO TIENE INODORO-TIENE LOS SERVICOS-CORTADOS-"/>
    <s v="RECIBE VECINOS"/>
    <m/>
    <m/>
    <m/>
    <s v="NO LE LLEGA AGUA - SERVICIO SUSPENDIDO"/>
    <s v="NO LE LLEGA AGUA"/>
    <s v="SI"/>
    <s v="NO"/>
    <s v="NO"/>
    <s v="PVC"/>
    <s v="SI"/>
    <s v="NO"/>
    <s v="NO"/>
    <s v="NO"/>
    <s v="NO"/>
    <s v="OBRA NEGRA"/>
    <s v="OASIS PEATONAL220587970000"/>
    <s v="OK"/>
    <s v="SI"/>
    <n v="1"/>
    <n v="2"/>
    <s v=""/>
    <n v="4"/>
    <n v="5"/>
    <n v="6"/>
    <n v="7"/>
    <s v=""/>
    <n v="9"/>
    <s v=""/>
    <s v=""/>
    <n v="4"/>
    <n v="4265446.3730819998"/>
    <n v="4265446.3730819998"/>
    <s v=""/>
    <s v=""/>
    <n v="0"/>
    <s v=""/>
    <n v="0"/>
    <s v="NO"/>
    <n v="0"/>
    <x v="9"/>
    <x v="1"/>
  </r>
  <r>
    <d v="2017-08-27T00:00:00"/>
    <s v="ANTIOQUIA"/>
    <s v="Puerto Berrío"/>
    <n v="579"/>
    <n v="43653334"/>
    <n v="3223130625"/>
    <n v="601"/>
    <x v="0"/>
    <s v="PEATONAL"/>
    <s v="CALLE 16#54/52"/>
    <m/>
    <m/>
    <m/>
    <m/>
    <m/>
    <m/>
    <m/>
    <m/>
    <m/>
    <m/>
    <n v="3104206685"/>
    <s v="BETANCUR"/>
    <s v="DAMARIS"/>
    <s v="PATRICIA"/>
    <m/>
    <s v="Cédula"/>
    <n v="63501245"/>
    <s v="F"/>
    <n v="46"/>
    <s v="SI"/>
    <m/>
    <m/>
    <m/>
    <m/>
    <m/>
    <m/>
    <s v="NO"/>
    <m/>
    <s v="NO"/>
    <n v="4"/>
    <n v="1"/>
    <m/>
    <s v="PROPIA, LA ESTÁN PAGANDO"/>
    <m/>
    <s v="CERTIFICADO DE COMPRAVENTA"/>
    <m/>
    <m/>
    <m/>
    <m/>
    <m/>
    <s v="SI"/>
    <n v="12399"/>
    <s v="SI"/>
    <n v="9899"/>
    <s v="SI"/>
    <n v="8699"/>
    <s v="INODORO CONECTADO A ALCANTARILLADO"/>
    <s v="BLOQUE, LADRILLO, PIEDRA"/>
    <s v="TEJA DE BARRO, ZINC, ETERNIT (ASBESTO)"/>
    <s v="CEMENTO, GRAVILLA"/>
    <s v="SI"/>
    <s v="SI"/>
    <s v="SI"/>
    <s v="SI"/>
    <s v="SI"/>
    <s v="SI"/>
    <s v="SI"/>
    <s v="SI"/>
    <s v="SI"/>
    <s v="SI"/>
    <s v="SI"/>
    <s v="SI"/>
    <s v="SI"/>
    <s v="SI"/>
    <s v="SI"/>
    <s v="SI"/>
    <s v="SI"/>
    <s v="SI"/>
    <s v="INODORO CON TANQUE"/>
    <s v="* LOS BAÑOS EN BUE ESTADO PERO LE FALTA LA PUERTA"/>
    <m/>
    <m/>
    <m/>
    <m/>
    <s v="NORMAL - BUENA"/>
    <s v="TIENE AGUA LAS 24 HORAS"/>
    <s v="SI"/>
    <s v="NO"/>
    <s v="NO"/>
    <s v="PVC"/>
    <s v="SI"/>
    <s v="SI"/>
    <s v="SI"/>
    <s v="SI"/>
    <s v="SI"/>
    <s v="OBRA BLANCA"/>
    <s v="OASIS PEATONALCALLE 16#54/52"/>
    <s v="OK"/>
    <s v="SI"/>
    <s v=""/>
    <s v=""/>
    <s v=""/>
    <s v=""/>
    <s v=""/>
    <s v=" "/>
    <s v=""/>
    <s v=""/>
    <s v=""/>
    <s v=""/>
    <s v=""/>
    <n v="0"/>
    <n v="0"/>
    <n v="0"/>
    <s v=""/>
    <s v=""/>
    <s v=""/>
    <s v=""/>
    <n v="0"/>
    <s v="NO"/>
    <n v="0"/>
    <x v="0"/>
    <x v="0"/>
  </r>
  <r>
    <d v="2017-08-27T00:00:00"/>
    <s v="ANTIOQUIA"/>
    <s v="Puerto Berrío"/>
    <n v="579"/>
    <n v="43653334"/>
    <n v="3223130625"/>
    <n v="602"/>
    <x v="0"/>
    <s v="PEATONAL"/>
    <s v="CARRERA 6#54/62"/>
    <m/>
    <m/>
    <m/>
    <m/>
    <m/>
    <m/>
    <m/>
    <n v="2205838000"/>
    <m/>
    <m/>
    <n v="3126686750"/>
    <s v="DURAN"/>
    <s v="PARRA"/>
    <s v="ALBA"/>
    <s v="NANCY"/>
    <s v="Cédula"/>
    <n v="43052801"/>
    <s v="F"/>
    <n v="49"/>
    <s v="SI"/>
    <m/>
    <m/>
    <m/>
    <m/>
    <m/>
    <m/>
    <s v="NO"/>
    <m/>
    <s v="NO"/>
    <n v="1"/>
    <m/>
    <m/>
    <s v="PROPIA, LA ESTÁN PAGANDO"/>
    <m/>
    <s v="ESCRITURA PÚBLICA"/>
    <m/>
    <m/>
    <m/>
    <m/>
    <m/>
    <s v="SI"/>
    <n v="10925"/>
    <s v="SI"/>
    <m/>
    <s v="SI"/>
    <n v="83366"/>
    <s v="INODORO CONECTADO A ALCANTARILLADO"/>
    <s v="PLÁSTICO"/>
    <s v="TEJA DE BARRO, ZINC, ETERNIT (ASBESTO)"/>
    <s v="TIERRA, ARENA"/>
    <s v="NO"/>
    <s v="SI"/>
    <s v="NO"/>
    <s v="NO"/>
    <s v="NO"/>
    <s v="NO"/>
    <s v="NO"/>
    <s v="NO"/>
    <s v="NO"/>
    <s v="NO"/>
    <s v="NO"/>
    <s v="NO"/>
    <s v="NO"/>
    <s v="NO"/>
    <s v="NO"/>
    <s v="NO"/>
    <s v="NO"/>
    <s v="NO"/>
    <s v="INODORO SIN TANQUE"/>
    <s v="* NO TIEE NADA DE SERVICIO ERO SI TIENE ACUEDUCTO Y ALCANTARRILADO ERO NO ESTA CONECTADO A TUVO MADRE, ON SABE EL NOMBRE DE LA VECIA, NO LE COBRAN ALCANTARRILLADO"/>
    <m/>
    <m/>
    <m/>
    <m/>
    <s v="NORMAL - BUENA"/>
    <s v="TIENE AGUA LAS 24 HORAS"/>
    <s v="NO SABE"/>
    <s v="NO"/>
    <s v="NO"/>
    <s v="PVC"/>
    <s v="NO"/>
    <s v="NO"/>
    <s v="NO"/>
    <s v="NO"/>
    <s v="NO"/>
    <s v="OBRA NEGRA"/>
    <s v="OASIS PEATONALCARRERA 6#54/622205838000"/>
    <s v="OK"/>
    <s v="SI"/>
    <n v="1"/>
    <n v="2"/>
    <n v="3"/>
    <n v="4"/>
    <n v="5"/>
    <n v="6"/>
    <n v="7"/>
    <s v=""/>
    <n v="9"/>
    <n v="10"/>
    <n v="11"/>
    <n v="5"/>
    <n v="5561609.1410699999"/>
    <n v="5561609.1410699999"/>
    <n v="17"/>
    <n v="18"/>
    <n v="19"/>
    <n v="20"/>
    <n v="2463251.302836"/>
    <s v="SI"/>
    <n v="1374366.7709999999"/>
    <x v="89"/>
    <x v="1"/>
  </r>
  <r>
    <d v="2017-08-27T00:00:00"/>
    <s v="ANTIOQUIA"/>
    <s v="Puerto Berrío"/>
    <n v="579"/>
    <n v="43653334"/>
    <n v="3223130625"/>
    <n v="603"/>
    <x v="0"/>
    <m/>
    <s v="CALLE 54#15"/>
    <m/>
    <m/>
    <s v="B"/>
    <m/>
    <m/>
    <m/>
    <m/>
    <m/>
    <m/>
    <m/>
    <n v="3117759718"/>
    <s v="ALVAREZ"/>
    <s v="OCHOA"/>
    <s v="CLARA"/>
    <s v="EUGENIA"/>
    <s v="Cédula"/>
    <n v="43651582"/>
    <s v="F"/>
    <n v="43"/>
    <s v="NO"/>
    <s v="ARANGO"/>
    <s v="CAÑAVERAL"/>
    <s v="LUIS"/>
    <s v="ESTIVEN"/>
    <s v="Cédula"/>
    <n v="71194008"/>
    <s v="NO"/>
    <m/>
    <s v="NO"/>
    <n v="3"/>
    <n v="1"/>
    <m/>
    <s v="PROPIA, LA ESTÁN PAGANDO"/>
    <m/>
    <s v="ESCRITURA PÚBLICA"/>
    <m/>
    <m/>
    <m/>
    <m/>
    <m/>
    <s v="SI"/>
    <n v="8604"/>
    <s v="SI"/>
    <n v="5775"/>
    <s v="SI"/>
    <n v="8366"/>
    <s v="INODORO CONECTADO A ALCANTARILLADO"/>
    <s v="MADERA PULIDA"/>
    <s v="TEJA DE BARRO, ZINC, ETERNIT (ASBESTO)"/>
    <s v="CEMENTO, GRAVILLA"/>
    <s v="SI"/>
    <s v="NO"/>
    <s v="SI"/>
    <s v="SI"/>
    <s v="SI"/>
    <s v="SI"/>
    <s v="SI"/>
    <s v="SI"/>
    <s v="SI"/>
    <s v="SI"/>
    <s v="SI"/>
    <s v="NO"/>
    <s v="SI"/>
    <s v="SI"/>
    <s v="SI"/>
    <s v="SI"/>
    <s v="NO"/>
    <s v="SI"/>
    <s v="INODORO SIN TANQUE"/>
    <s v="* EL INODORO NO TIEE TANQUE"/>
    <m/>
    <m/>
    <m/>
    <m/>
    <s v="NORMAL - BUENA"/>
    <s v="TIENE AGUA LAS 24 HORAS"/>
    <s v="SI"/>
    <s v="NO"/>
    <s v="NO"/>
    <s v="PVC"/>
    <s v="SI"/>
    <s v="SI"/>
    <s v="NO"/>
    <s v="SI"/>
    <s v="SI"/>
    <s v="OBRA GRIS"/>
    <s v="OASIS CALLE 54#15B"/>
    <s v="OK"/>
    <s v="SI"/>
    <n v="1"/>
    <s v=""/>
    <n v="3"/>
    <s v=""/>
    <n v="5"/>
    <n v="6"/>
    <n v="7"/>
    <s v=""/>
    <n v="9"/>
    <s v=""/>
    <s v=""/>
    <n v="3"/>
    <n v="3821238.8837819998"/>
    <n v="3821238.8837819998"/>
    <s v=""/>
    <s v=""/>
    <n v="0"/>
    <s v=""/>
    <n v="0"/>
    <s v="NO"/>
    <n v="0"/>
    <x v="29"/>
    <x v="1"/>
  </r>
  <r>
    <d v="2017-08-27T00:00:00"/>
    <s v="ANTIOQUIA"/>
    <s v="Puerto Berrío"/>
    <n v="579"/>
    <n v="43653334"/>
    <n v="3223130625"/>
    <n v="604"/>
    <x v="0"/>
    <m/>
    <s v="CALLE54#15/33"/>
    <m/>
    <m/>
    <s v="B"/>
    <m/>
    <m/>
    <m/>
    <m/>
    <m/>
    <m/>
    <m/>
    <n v="3233239506"/>
    <s v="MORENO "/>
    <s v="MORENO"/>
    <s v="YAIRDA"/>
    <s v="LUCIA"/>
    <s v="Cédula"/>
    <n v="43657810"/>
    <s v="F"/>
    <n v="32"/>
    <s v="SI"/>
    <m/>
    <m/>
    <m/>
    <m/>
    <m/>
    <m/>
    <s v="NO"/>
    <m/>
    <s v="NO"/>
    <n v="3"/>
    <n v="2"/>
    <m/>
    <s v="PROPIA, LA ESTÁN PAGANDO"/>
    <m/>
    <s v="ESCRITURA PÚBLICA"/>
    <m/>
    <m/>
    <m/>
    <m/>
    <m/>
    <s v="SI"/>
    <n v="22509"/>
    <s v="SI"/>
    <n v="16476"/>
    <s v="SI"/>
    <n v="8324"/>
    <s v="INODORO CONECTADO A ALCANTARILLADO"/>
    <s v="MADERA PULIDA"/>
    <s v="TEJA DE BARRO, ZINC, ETERNIT (ASBESTO)"/>
    <s v="CEMENTO, GRAVILLA"/>
    <s v="SI"/>
    <s v="NO"/>
    <s v="SI"/>
    <s v="SI"/>
    <s v="SI"/>
    <s v="SI"/>
    <s v="SI"/>
    <s v="SI"/>
    <s v="SI"/>
    <s v="SI"/>
    <s v="NO"/>
    <s v="SI"/>
    <s v="SI"/>
    <s v="SI"/>
    <s v="SI"/>
    <s v="NO"/>
    <s v="SI"/>
    <s v="SI"/>
    <s v="INODORO CON TANQUE"/>
    <s v="* * TIENE INODORO PERO LO TIENE MALO, IGUAL QUE EL LAVADERO, "/>
    <m/>
    <m/>
    <m/>
    <m/>
    <s v="NORMAL - BUENA"/>
    <s v="TIENE AGUA LAS 24 HORAS"/>
    <s v="SI"/>
    <s v="NO"/>
    <s v="NO"/>
    <s v="PVC"/>
    <s v="SI"/>
    <s v="SI"/>
    <s v="NO"/>
    <s v="SI"/>
    <s v="SI"/>
    <s v="OBRA GRIS"/>
    <s v="OASIS CALLE54#15/33B"/>
    <s v="OK"/>
    <s v="SI"/>
    <n v="1"/>
    <s v=""/>
    <s v=""/>
    <s v=""/>
    <s v=""/>
    <n v="6"/>
    <s v=""/>
    <s v=""/>
    <n v="9"/>
    <s v=""/>
    <s v=""/>
    <n v="1"/>
    <n v="2521462.954806"/>
    <n v="2521462.954806"/>
    <s v=""/>
    <s v=""/>
    <n v="0"/>
    <s v=""/>
    <n v="0"/>
    <s v="NO"/>
    <n v="0"/>
    <x v="8"/>
    <x v="1"/>
  </r>
  <r>
    <d v="2017-08-27T00:00:00"/>
    <s v="ANTIOQUIA"/>
    <s v="Puerto Berrío"/>
    <n v="579"/>
    <n v="43653334"/>
    <n v="3223130625"/>
    <n v="605"/>
    <x v="2"/>
    <s v="PEATONAL"/>
    <m/>
    <m/>
    <m/>
    <m/>
    <m/>
    <m/>
    <m/>
    <m/>
    <n v="220583150074"/>
    <m/>
    <m/>
    <n v="32171746555"/>
    <s v="AGUDELO"/>
    <s v="LONDOÑO"/>
    <s v="DIOSELINA"/>
    <m/>
    <s v="Cédula"/>
    <n v="1039681699"/>
    <s v="F"/>
    <n v="62"/>
    <s v="SI"/>
    <m/>
    <m/>
    <m/>
    <m/>
    <m/>
    <m/>
    <s v="NO"/>
    <m/>
    <s v="NO"/>
    <n v="2"/>
    <n v="1"/>
    <m/>
    <s v="PROPIA, LA ESTÁN PAGANDO"/>
    <m/>
    <s v="NO TIENE"/>
    <m/>
    <m/>
    <m/>
    <m/>
    <m/>
    <s v="SI"/>
    <n v="4825"/>
    <s v="SI"/>
    <n v="2847"/>
    <s v="SI"/>
    <n v="8324"/>
    <s v="INODORO CONECTADO A ALCANTARILLADO"/>
    <s v="MADERA PULIDA"/>
    <s v="TEJA DE BARRO, ZINC, ETERNIT (ASBESTO)"/>
    <s v="CEMENTO, GRAVILLA"/>
    <s v="SI"/>
    <s v="SI"/>
    <s v="SI"/>
    <s v="SI"/>
    <s v="SI"/>
    <s v="SI"/>
    <s v="SI"/>
    <s v="SI"/>
    <s v="SI"/>
    <s v="SI"/>
    <s v="SI"/>
    <s v="SI"/>
    <s v="SI"/>
    <s v="SI"/>
    <s v="SI"/>
    <s v="SI"/>
    <s v="SI"/>
    <s v="SI"/>
    <s v="INODORO CON TANQUE"/>
    <s v="* LA SEÑORA MANIFIESTA ESTAR BIEN PERO EL PATIO LO TIENE EN MAL ESTADO"/>
    <m/>
    <m/>
    <m/>
    <m/>
    <s v="NORMAL - BUENA"/>
    <s v="TIENE AGUA LAS 24 HORAS"/>
    <s v="SI"/>
    <s v="NO"/>
    <s v="NO"/>
    <s v="PVC"/>
    <s v="SI"/>
    <s v="SI"/>
    <s v="SI"/>
    <s v="SI"/>
    <s v="SI"/>
    <s v="OBRA GRIS"/>
    <s v="NUEVO MILENIOPEATONAL220583150074"/>
    <s v="OK"/>
    <s v="SI"/>
    <s v=""/>
    <s v=""/>
    <s v=""/>
    <s v=""/>
    <s v=""/>
    <s v=" "/>
    <s v=""/>
    <s v=""/>
    <s v=""/>
    <s v=""/>
    <s v=""/>
    <n v="0"/>
    <n v="0"/>
    <n v="0"/>
    <s v=""/>
    <s v=""/>
    <s v=""/>
    <s v=""/>
    <n v="0"/>
    <s v="NO"/>
    <n v="0"/>
    <x v="0"/>
    <x v="0"/>
  </r>
  <r>
    <d v="2017-08-27T00:00:00"/>
    <s v="ANTIOQUIA"/>
    <s v="Puerto Berrío"/>
    <n v="579"/>
    <n v="1039689067"/>
    <m/>
    <n v="606"/>
    <x v="0"/>
    <s v="PEATONAL"/>
    <m/>
    <m/>
    <m/>
    <m/>
    <m/>
    <m/>
    <m/>
    <m/>
    <n v="220587860000"/>
    <m/>
    <m/>
    <n v="3115955550"/>
    <s v="PALACIO"/>
    <s v="MOSQUERA"/>
    <s v="HORNEL"/>
    <m/>
    <s v="Cédula"/>
    <n v="1039682334"/>
    <s v="M"/>
    <n v="31"/>
    <s v="SI"/>
    <m/>
    <m/>
    <m/>
    <m/>
    <m/>
    <m/>
    <s v="NO"/>
    <m/>
    <s v="NO"/>
    <n v="1"/>
    <m/>
    <m/>
    <s v="PROPIA, LA ESTÁN PAGANDO"/>
    <m/>
    <s v="NO TIENE"/>
    <m/>
    <m/>
    <m/>
    <m/>
    <m/>
    <s v="SI"/>
    <m/>
    <s v="SI"/>
    <m/>
    <s v="SI"/>
    <m/>
    <s v="INODORO CONECTADO A ALCANTARILLADO"/>
    <s v="MADERA PULIDA"/>
    <s v="TEJA DE BARRO, ZINC, ETERNIT (ASBESTO)"/>
    <s v="CEMENTO, GRAVILLA"/>
    <s v="NO"/>
    <s v="NO"/>
    <s v="SI"/>
    <s v="SI"/>
    <s v="SI"/>
    <s v="NO"/>
    <s v="SI"/>
    <s v="SI"/>
    <s v="SI"/>
    <s v="SI"/>
    <s v="NO"/>
    <s v="NO"/>
    <s v="SI"/>
    <s v="SI"/>
    <s v="SI"/>
    <s v="NO"/>
    <s v="NO"/>
    <s v="SI"/>
    <s v="INODORO CON TANQUE"/>
    <s v="* NO TIENE RECIBO DE AGUA, EL BAÑO NO TIENE ESPACIOS SEPARADOS"/>
    <m/>
    <m/>
    <m/>
    <m/>
    <s v="NORMAL - BUENA"/>
    <s v="TIENE AGUA LAS 24 HORAS"/>
    <s v="SI"/>
    <s v="NO"/>
    <s v="NO"/>
    <s v="PVC"/>
    <s v="SI"/>
    <s v="SI"/>
    <s v="NO"/>
    <s v="NO"/>
    <s v="SI"/>
    <s v="NO TIENE - NO APLICA"/>
    <s v="OASIS PEATONAL220587860000"/>
    <s v="OK"/>
    <s v="SI"/>
    <n v="1"/>
    <s v=""/>
    <s v=""/>
    <s v=""/>
    <n v="5"/>
    <n v="6"/>
    <n v="7"/>
    <n v="8"/>
    <s v=""/>
    <s v=""/>
    <s v=""/>
    <n v="2"/>
    <n v="5920230.3139079995"/>
    <n v="5920230.3139079995"/>
    <s v=""/>
    <s v=""/>
    <n v="0"/>
    <n v="20"/>
    <n v="487557.07988400001"/>
    <s v="SI"/>
    <n v="487557.07988400001"/>
    <x v="51"/>
    <x v="1"/>
  </r>
  <r>
    <d v="2017-08-27T00:00:00"/>
    <s v="ANTIOQUIA"/>
    <s v="Puerto Berrío"/>
    <n v="579"/>
    <n v="43653334"/>
    <n v="3223130625"/>
    <n v="607"/>
    <x v="2"/>
    <s v="PEATONAL"/>
    <m/>
    <m/>
    <m/>
    <m/>
    <m/>
    <m/>
    <m/>
    <m/>
    <n v="22058160039"/>
    <m/>
    <m/>
    <n v="3178691764"/>
    <s v="MONSALVE"/>
    <s v="CASTAÑO"/>
    <s v="GLORIA"/>
    <s v="ELENA"/>
    <s v="Cédula"/>
    <n v="43654150"/>
    <s v="F"/>
    <n v="46"/>
    <s v="SI"/>
    <m/>
    <m/>
    <m/>
    <m/>
    <m/>
    <m/>
    <s v="NO"/>
    <m/>
    <s v="NO"/>
    <n v="4"/>
    <n v="2"/>
    <m/>
    <s v="PROPIA, LA ESTÁN PAGANDO"/>
    <m/>
    <s v="ESCRITURA PÚBLICA"/>
    <m/>
    <m/>
    <m/>
    <m/>
    <m/>
    <s v="SI"/>
    <n v="24498"/>
    <s v="SI"/>
    <n v="18779"/>
    <s v="SI"/>
    <n v="8324"/>
    <s v="INODORO CONECTADO A ALCANTARILLADO"/>
    <s v="BLOQUE, LADRILLO, PIEDRA"/>
    <s v="TEJA DE BARRO, ZINC, ETERNIT (ASBESTO)"/>
    <s v="CEMENTO, GRAVILLA"/>
    <s v="SI"/>
    <s v="SI"/>
    <s v="SI"/>
    <s v="SI"/>
    <s v="SI"/>
    <s v="SI"/>
    <s v="SI"/>
    <s v="SI"/>
    <s v="SI"/>
    <s v="SI"/>
    <s v="SI"/>
    <s v="SI"/>
    <s v="SI"/>
    <s v="SI"/>
    <s v="SI"/>
    <s v="SI"/>
    <s v="SI"/>
    <s v="SI"/>
    <s v="INODORO CON TANQUE"/>
    <s v="LA CASA ESTA EN BUEN ESTADO"/>
    <m/>
    <m/>
    <m/>
    <m/>
    <s v="NORMAL - BUENA"/>
    <s v="TIENE AGUA LAS 24 HORAS"/>
    <s v="SI"/>
    <s v="NO"/>
    <s v="NO"/>
    <s v="PVC"/>
    <s v="SI"/>
    <s v="SI"/>
    <s v="SI"/>
    <s v="SI"/>
    <s v="SI"/>
    <s v="OBRA BLANCA"/>
    <s v="NUEVO MILENIOPEATONAL22058160039"/>
    <s v="OK"/>
    <s v="SI"/>
    <s v=""/>
    <s v=""/>
    <s v=""/>
    <s v=""/>
    <s v=""/>
    <s v=" "/>
    <s v=""/>
    <s v=""/>
    <s v=""/>
    <s v=""/>
    <s v=""/>
    <n v="0"/>
    <n v="0"/>
    <n v="0"/>
    <s v=""/>
    <s v=""/>
    <s v=""/>
    <s v=""/>
    <n v="0"/>
    <s v="NO"/>
    <n v="0"/>
    <x v="0"/>
    <x v="0"/>
  </r>
  <r>
    <d v="2017-08-27T00:00:00"/>
    <s v="ANTIOQUIA"/>
    <s v="Puerto Berrío"/>
    <n v="579"/>
    <n v="4365334"/>
    <n v="3223130625"/>
    <n v="608"/>
    <x v="2"/>
    <s v="PEATONAL"/>
    <m/>
    <m/>
    <m/>
    <m/>
    <m/>
    <m/>
    <m/>
    <m/>
    <n v="220583150088"/>
    <m/>
    <m/>
    <n v="31334949705"/>
    <s v="GAVIRIA"/>
    <s v="MARIN"/>
    <s v="ERICA"/>
    <s v="MARCELA"/>
    <s v="Cédula"/>
    <n v="1042090550"/>
    <s v="F"/>
    <n v="31"/>
    <s v="NO"/>
    <s v="MUÑOZ"/>
    <s v="CORTINEZ"/>
    <s v="JHION"/>
    <s v="HENRY"/>
    <s v="Cédula"/>
    <n v="71187259"/>
    <s v="NO"/>
    <m/>
    <s v="NO"/>
    <n v="4"/>
    <n v="2"/>
    <m/>
    <s v="EN ARRIENDO O SUBARRIENDO"/>
    <m/>
    <m/>
    <m/>
    <s v="DE PALABRA"/>
    <m/>
    <m/>
    <n v="100000"/>
    <s v="SI"/>
    <n v="35699"/>
    <s v="SI"/>
    <n v="14754"/>
    <s v="SI"/>
    <n v="8069"/>
    <s v="INODORO CONECTADO A ALCANTARILLADO"/>
    <s v="PLÁSTICO"/>
    <s v="TEJA DE BARRO, ZINC, ETERNIT (ASBESTO)"/>
    <s v="TIERRA, ARENA"/>
    <s v="SI"/>
    <s v="SI"/>
    <s v="SI"/>
    <s v="SI"/>
    <s v="SI"/>
    <s v="SI"/>
    <s v="SI"/>
    <s v="SI"/>
    <s v="NO"/>
    <s v="NO"/>
    <s v="NO"/>
    <s v="NO"/>
    <s v="NO"/>
    <s v="NO"/>
    <s v="NO"/>
    <s v="NO"/>
    <s v="NO"/>
    <s v="NO"/>
    <s v="TAZA CAMPESINA"/>
    <s v="* LA SEÑORA QUE VIVE ARREDADA, LA CASA NO TIENE NADA Y RECOGEN EL AGUA DE UNA CANECA OR MEDIO DE UNA LLAVE"/>
    <m/>
    <m/>
    <m/>
    <m/>
    <s v="NORMAL - BUENA"/>
    <s v="TIENE AGUA LAS 24 HORAS"/>
    <s v="SI"/>
    <s v="NO"/>
    <s v="NO"/>
    <s v="PVC"/>
    <s v="NO"/>
    <s v="NO"/>
    <s v="NO"/>
    <s v="NO"/>
    <s v="NO"/>
    <s v="OBRA NEGRA"/>
    <s v="NUEVO MILENIOPEATONAL220583150088"/>
    <s v="OK"/>
    <s v="SI"/>
    <n v="1"/>
    <n v="2"/>
    <n v="3"/>
    <n v="4"/>
    <n v="5"/>
    <n v="6"/>
    <n v="7"/>
    <s v=""/>
    <n v="9"/>
    <s v=""/>
    <s v=""/>
    <n v="5"/>
    <n v="4648840.4286540002"/>
    <n v="4648840.4286540002"/>
    <s v=""/>
    <s v=""/>
    <n v="0"/>
    <s v=""/>
    <n v="0"/>
    <s v="NO"/>
    <n v="0"/>
    <x v="12"/>
    <x v="1"/>
  </r>
  <r>
    <d v="2017-08-27T00:00:00"/>
    <s v="ANTIOQUIA"/>
    <s v="Puerto Berrío"/>
    <n v="579"/>
    <n v="43653334"/>
    <n v="3223130625"/>
    <n v="609"/>
    <x v="2"/>
    <s v="PEATONAL"/>
    <m/>
    <m/>
    <m/>
    <m/>
    <m/>
    <m/>
    <m/>
    <m/>
    <n v="246340"/>
    <m/>
    <m/>
    <n v="3105941908"/>
    <s v="HENAO"/>
    <s v="MIRANDA"/>
    <s v="DIANA"/>
    <s v="MARIA"/>
    <s v="Cédula"/>
    <n v="43655338"/>
    <s v="F"/>
    <n v="42"/>
    <s v="SI"/>
    <m/>
    <m/>
    <m/>
    <m/>
    <m/>
    <m/>
    <s v="NO"/>
    <m/>
    <s v="NO"/>
    <n v="4"/>
    <n v="2"/>
    <m/>
    <s v="EN ARRIENDO O SUBARRIENDO"/>
    <m/>
    <m/>
    <m/>
    <s v="DE PALABRA"/>
    <m/>
    <m/>
    <n v="180000"/>
    <s v="SI"/>
    <n v="11018"/>
    <s v="SI"/>
    <n v="13454"/>
    <s v="SI"/>
    <n v="8454"/>
    <s v="INODORO CONECTADO A ALCANTARILLADO"/>
    <s v="BLOQUE, LADRILLO, PIEDRA"/>
    <s v="TEJA DE BARRO, ZINC, ETERNIT (ASBESTO)"/>
    <s v="CEMENTO, GRAVILLA"/>
    <s v="SI"/>
    <s v="SI"/>
    <s v="SI"/>
    <s v="SI"/>
    <s v="SI"/>
    <s v="SI"/>
    <s v="SI"/>
    <s v="SI"/>
    <s v="SI"/>
    <s v="SI"/>
    <s v="SI"/>
    <s v="SI"/>
    <s v="SI"/>
    <s v="SI"/>
    <s v="SI"/>
    <s v="SI"/>
    <s v="SI"/>
    <s v="SI"/>
    <s v="INODORO CON TANQUE"/>
    <s v="* LA SEÑORA ES ARRENDADA, MANIFIESTA NO TENER EL RECIBO DEL AGUA POR QUE SE LO ENTREGA A LA DUEÑA Y MEDA UN PROMEDIO DE CUANTO PAGA, LOS SERVICIOS DEL ALCANTARRILLADO,"/>
    <m/>
    <m/>
    <m/>
    <m/>
    <s v="NORMAL - BUENA"/>
    <s v="TIENE AGUA LAS 24 HORAS"/>
    <s v="SI"/>
    <s v="NO"/>
    <s v="NO"/>
    <s v="PVC"/>
    <s v="SI"/>
    <s v="SI"/>
    <s v="SI"/>
    <s v="SI"/>
    <s v="SI"/>
    <s v="OBRA BLANCA"/>
    <s v="NUEVO MILENIOPEATONAL246340"/>
    <s v="OK"/>
    <s v="SI"/>
    <s v=""/>
    <s v=""/>
    <s v=""/>
    <s v=""/>
    <s v=""/>
    <s v=" "/>
    <s v=""/>
    <s v=""/>
    <s v=""/>
    <s v=""/>
    <s v=""/>
    <n v="0"/>
    <n v="0"/>
    <n v="0"/>
    <s v=""/>
    <s v=""/>
    <s v=""/>
    <s v=""/>
    <n v="0"/>
    <s v="NO"/>
    <n v="0"/>
    <x v="0"/>
    <x v="0"/>
  </r>
  <r>
    <d v="2017-08-27T00:00:00"/>
    <s v="ANTIOQUIA"/>
    <s v="Puerto Berrío"/>
    <n v="579"/>
    <n v="1039689067"/>
    <m/>
    <n v="610"/>
    <x v="3"/>
    <s v="PEATONAL"/>
    <m/>
    <m/>
    <m/>
    <m/>
    <m/>
    <m/>
    <m/>
    <m/>
    <n v="22014280021"/>
    <m/>
    <m/>
    <n v="3146408603"/>
    <s v="CAMACHO"/>
    <m/>
    <s v="BLANCA"/>
    <s v="CECILIA"/>
    <s v="Cédula"/>
    <n v="436553000"/>
    <s v="F"/>
    <n v="47"/>
    <s v="NO"/>
    <s v="BELTRAN"/>
    <m/>
    <s v="LUIS"/>
    <s v="CARLOS"/>
    <m/>
    <m/>
    <s v="SI"/>
    <n v="950303"/>
    <s v="SI"/>
    <n v="2"/>
    <n v="1"/>
    <m/>
    <s v="PROPIA, LA ESTÁN PAGANDO"/>
    <m/>
    <s v="CERTIFICADO DE COMPRAVENTA"/>
    <m/>
    <m/>
    <m/>
    <m/>
    <m/>
    <s v="SI"/>
    <n v="18026"/>
    <s v="SI"/>
    <m/>
    <s v="SI"/>
    <n v="8324"/>
    <s v="INODORO CONECTADO A ALCANTARILLADO"/>
    <s v="BLOQUE, LADRILLO, PIEDRA"/>
    <s v="TEJA DE BARRO, ZINC, ETERNIT (ASBESTO)"/>
    <s v="CEMENTO, GRAVILLA"/>
    <s v="SI"/>
    <s v="NO"/>
    <s v="SI"/>
    <s v="SI"/>
    <s v="SI"/>
    <s v="SI"/>
    <s v="SI"/>
    <s v="SI"/>
    <s v="SI"/>
    <s v="SI"/>
    <s v="SI"/>
    <s v="SI"/>
    <s v="SI"/>
    <s v="SI"/>
    <s v="SI"/>
    <s v="NO"/>
    <s v="SI"/>
    <s v="SI"/>
    <s v="INODORO CON TANQUE"/>
    <s v="*NO PAGA ALCANTARRILLADO"/>
    <m/>
    <m/>
    <m/>
    <m/>
    <s v="NORMAL - BUENA"/>
    <s v="TIENE AGUA LAS 24 HORAS"/>
    <s v="SI"/>
    <s v="NO"/>
    <s v="NO"/>
    <s v="PVC"/>
    <s v="SI"/>
    <s v="SI"/>
    <s v="NO"/>
    <s v="SI"/>
    <s v="SI"/>
    <s v="OBRA GRIS"/>
    <s v="NUEVO HORIZONTE PEATONAL22014280021"/>
    <s v="OK"/>
    <s v="SI"/>
    <n v="1"/>
    <s v=""/>
    <s v=""/>
    <s v=""/>
    <s v=""/>
    <n v="6"/>
    <s v=""/>
    <s v=""/>
    <n v="9"/>
    <s v=""/>
    <s v=""/>
    <n v="1"/>
    <n v="2521462.954806"/>
    <n v="2521462.954806"/>
    <s v=""/>
    <s v=""/>
    <n v="0"/>
    <s v=""/>
    <n v="0"/>
    <s v="NO"/>
    <n v="0"/>
    <x v="8"/>
    <x v="1"/>
  </r>
  <r>
    <d v="2017-08-27T00:00:00"/>
    <s v="ANTIOQUIA"/>
    <s v="Puerto Berrío"/>
    <n v="579"/>
    <n v="43653334"/>
    <n v="3223130625"/>
    <n v="611"/>
    <x v="2"/>
    <s v="PEATONAL"/>
    <m/>
    <m/>
    <m/>
    <m/>
    <m/>
    <m/>
    <m/>
    <m/>
    <n v="220583150066"/>
    <m/>
    <m/>
    <n v="3194489658"/>
    <s v="CARDONA"/>
    <s v="ARROYAVE"/>
    <s v="ADRIANA"/>
    <s v="PATRICIA"/>
    <s v="Cédula"/>
    <n v="43655539"/>
    <s v="F"/>
    <n v="38"/>
    <s v="NO"/>
    <s v="LOPEZ"/>
    <s v="CARDONA"/>
    <s v="ADRIAN"/>
    <m/>
    <m/>
    <m/>
    <s v="NO"/>
    <m/>
    <s v="NO"/>
    <n v="3"/>
    <n v="1"/>
    <m/>
    <s v="PROPIA, LA ESTÁN PAGANDO"/>
    <m/>
    <s v="CERTIFICADO DE COMPRAVENTA"/>
    <m/>
    <m/>
    <m/>
    <m/>
    <m/>
    <s v="SI"/>
    <n v="10196"/>
    <s v="SI"/>
    <n v="6953"/>
    <s v="SI"/>
    <n v="8407"/>
    <s v="INODORO CONECTADO A ALCANTARILLADO"/>
    <s v="MADERA PULIDA"/>
    <s v="MADERA BURDA, TABLA, TABLÓN"/>
    <s v="CEMENTO, GRAVILLA"/>
    <s v="SI"/>
    <s v="SI"/>
    <s v="SI"/>
    <s v="SI"/>
    <s v="SI"/>
    <s v="SI"/>
    <s v="SI"/>
    <s v="SI"/>
    <s v="NO"/>
    <s v="NO"/>
    <s v="NO"/>
    <s v="NO"/>
    <s v="NO"/>
    <s v="NO"/>
    <s v="NO"/>
    <s v="NO"/>
    <s v="NO"/>
    <s v="NO"/>
    <s v="TAZA CAMPESINA"/>
    <s v="* LA SEÑORA QUE VIVE HAY NO SABE LA CEDULA DEL CONYUGE,NO CUENTA CON LOS SERVICIOS DE LA CASA"/>
    <m/>
    <m/>
    <m/>
    <m/>
    <s v="NORMAL - BUENA"/>
    <s v="TIENE AGUA LAS 24 HORAS"/>
    <s v="SI"/>
    <s v="NO"/>
    <s v="NO"/>
    <s v="PVC"/>
    <s v="NO"/>
    <s v="NO"/>
    <s v="NO"/>
    <s v="NO"/>
    <s v="NO"/>
    <s v="OBRA GRIS"/>
    <s v="NUEVO MILENIOPEATONAL220583150066"/>
    <s v="OK"/>
    <s v="SI"/>
    <n v="1"/>
    <n v="2"/>
    <n v="3"/>
    <n v="4"/>
    <n v="5"/>
    <n v="6"/>
    <n v="7"/>
    <s v=""/>
    <n v="9"/>
    <s v=""/>
    <s v=""/>
    <n v="5"/>
    <n v="4648840.4286540002"/>
    <n v="4648840.4286540002"/>
    <s v=""/>
    <s v=""/>
    <n v="0"/>
    <s v=""/>
    <n v="0"/>
    <s v="NO"/>
    <n v="0"/>
    <x v="12"/>
    <x v="1"/>
  </r>
  <r>
    <d v="2017-08-27T00:00:00"/>
    <s v="ANTIOQUIA"/>
    <s v="Puerto Berrío"/>
    <n v="579"/>
    <n v="43653334"/>
    <n v="3223130625"/>
    <n v="612"/>
    <x v="2"/>
    <s v="PEATONAL"/>
    <m/>
    <m/>
    <m/>
    <m/>
    <m/>
    <m/>
    <m/>
    <m/>
    <n v="220583150070"/>
    <m/>
    <m/>
    <n v="3205808748"/>
    <s v="MARIN"/>
    <s v="RESTREPO"/>
    <s v="NUBIA"/>
    <s v="ESTELLA"/>
    <s v="Cédula"/>
    <n v="21931637"/>
    <s v="F"/>
    <n v="60"/>
    <s v="SI"/>
    <m/>
    <m/>
    <m/>
    <m/>
    <m/>
    <m/>
    <s v="NO"/>
    <m/>
    <s v="NO"/>
    <n v="1"/>
    <m/>
    <m/>
    <s v="PROPIA, LA ESTÁN PAGANDO"/>
    <m/>
    <s v="CERTIFICADO DE COMPRAVENTA"/>
    <m/>
    <m/>
    <m/>
    <m/>
    <m/>
    <s v="SI"/>
    <n v="9023"/>
    <s v="SI"/>
    <n v="6109"/>
    <s v="SI"/>
    <n v="8069"/>
    <s v="INODORO CONECTADO A ALCANTARILLADO"/>
    <s v="PLÁSTICO"/>
    <s v="TEJA DE BARRO, ZINC, ETERNIT (ASBESTO)"/>
    <s v="TIERRA, ARENA"/>
    <s v="SI"/>
    <s v="SI"/>
    <s v="SI"/>
    <s v="SI"/>
    <s v="SI"/>
    <s v="SI"/>
    <s v="SI"/>
    <s v="SI"/>
    <s v="NO"/>
    <s v="NO"/>
    <s v="NO"/>
    <s v="NO"/>
    <s v="NO"/>
    <s v="NO"/>
    <s v="NO"/>
    <s v="NO"/>
    <s v="NO"/>
    <s v="NO"/>
    <s v="TAZA CAMPESINA"/>
    <s v="* O CUENTA CO SUS APARATOS DE SERVICIOS SANITARIOS"/>
    <m/>
    <m/>
    <m/>
    <m/>
    <s v="NORMAL - BUENA"/>
    <s v="TIENE AGUA LAS 24 HORAS"/>
    <s v="SI"/>
    <s v="NO"/>
    <s v="NO"/>
    <s v="PVC"/>
    <s v="NO"/>
    <s v="NO"/>
    <s v="NO"/>
    <s v="NO"/>
    <s v="NO"/>
    <s v="OBRA NEGRA"/>
    <s v="NUEVO MILENIOPEATONAL220583150070"/>
    <s v="OK"/>
    <s v="SI"/>
    <n v="1"/>
    <n v="2"/>
    <n v="3"/>
    <n v="4"/>
    <n v="5"/>
    <n v="6"/>
    <n v="7"/>
    <s v=""/>
    <n v="9"/>
    <s v=""/>
    <s v=""/>
    <n v="5"/>
    <n v="4648840.4286540002"/>
    <n v="4648840.4286540002"/>
    <s v=""/>
    <s v=""/>
    <n v="0"/>
    <s v=""/>
    <n v="0"/>
    <s v="NO"/>
    <n v="0"/>
    <x v="12"/>
    <x v="1"/>
  </r>
  <r>
    <d v="2017-08-28T00:00:00"/>
    <s v="ANTIOQUIA"/>
    <s v="Puerto Berrío"/>
    <n v="579"/>
    <n v="1039689067"/>
    <m/>
    <n v="613"/>
    <x v="0"/>
    <s v="PEATONAL"/>
    <m/>
    <m/>
    <m/>
    <m/>
    <m/>
    <m/>
    <m/>
    <m/>
    <n v="2940400"/>
    <m/>
    <m/>
    <n v="3124977590"/>
    <s v="MOSQUERA"/>
    <m/>
    <s v="YERISAEL"/>
    <m/>
    <s v="Cédula"/>
    <n v="71190205"/>
    <s v="M"/>
    <n v="51"/>
    <s v="SI"/>
    <m/>
    <m/>
    <m/>
    <m/>
    <m/>
    <m/>
    <s v="NO"/>
    <m/>
    <s v="NO"/>
    <n v="1"/>
    <m/>
    <m/>
    <s v="PROPIA, LA ESTÁN PAGANDO"/>
    <m/>
    <s v="CERTIFICADO DE COMPRAVENTA"/>
    <m/>
    <m/>
    <m/>
    <m/>
    <m/>
    <s v="SI"/>
    <n v="13861"/>
    <s v="NO"/>
    <m/>
    <s v="SI"/>
    <n v="8366"/>
    <s v="INODORO CONECTADO A ALCANTARILLADO"/>
    <s v="MADERA PULIDA"/>
    <s v="TEJA DE BARRO, ZINC, ETERNIT (ASBESTO)"/>
    <s v="CEMENTO, GRAVILLA"/>
    <s v="SI"/>
    <s v="NO"/>
    <s v="SI"/>
    <s v="SI"/>
    <s v="SI"/>
    <s v="SI"/>
    <s v="SI"/>
    <s v="SI"/>
    <s v="SI"/>
    <s v="SI"/>
    <s v="NO"/>
    <s v="SI"/>
    <s v="SI"/>
    <s v="SI"/>
    <s v="SI"/>
    <s v="NO"/>
    <s v="SI"/>
    <s v="SI"/>
    <s v="INODORO CON TANQUE"/>
    <s v="* LA TAPA DEL SANITARIO NO ES LA ADECUADA, NO PAGA ALCANTARILLADO"/>
    <m/>
    <m/>
    <m/>
    <m/>
    <s v="NORMAL - BUENA"/>
    <s v="TIENE AGUA LAS 24 HORAS"/>
    <s v="SI"/>
    <s v="NO"/>
    <s v="NO"/>
    <s v="PVC"/>
    <s v="SI"/>
    <s v="SI"/>
    <s v="NO"/>
    <s v="SI"/>
    <s v="SI"/>
    <s v="OBRA GRIS"/>
    <s v="OASIS PEATONAL2940400"/>
    <s v="OK"/>
    <s v="SI"/>
    <n v="1"/>
    <s v=""/>
    <s v=""/>
    <s v=""/>
    <s v=""/>
    <n v="6"/>
    <s v=""/>
    <s v=""/>
    <n v="9"/>
    <s v=""/>
    <s v=""/>
    <n v="1"/>
    <n v="2521462.954806"/>
    <n v="2521462.954806"/>
    <s v=""/>
    <s v=""/>
    <n v="0"/>
    <s v=""/>
    <n v="0"/>
    <s v="NO"/>
    <n v="0"/>
    <x v="8"/>
    <x v="1"/>
  </r>
  <r>
    <d v="2017-08-28T00:00:00"/>
    <s v="ANTIOQUIA"/>
    <s v="Puerto Berrío"/>
    <n v="579"/>
    <n v="1039689067"/>
    <m/>
    <n v="614"/>
    <x v="3"/>
    <s v="PEATONAL"/>
    <m/>
    <m/>
    <m/>
    <m/>
    <m/>
    <m/>
    <m/>
    <m/>
    <n v="22014240014"/>
    <m/>
    <m/>
    <n v="3104957143"/>
    <s v="ARGAEZ"/>
    <s v="QUIROS"/>
    <s v="ALCIDEZ"/>
    <s v="DE JESUS"/>
    <s v="Cédula"/>
    <n v="3389684"/>
    <s v="M"/>
    <n v="76"/>
    <s v="SI"/>
    <s v="ALVAREZ"/>
    <m/>
    <s v="MARIA"/>
    <s v="GENOVERA"/>
    <m/>
    <m/>
    <s v="NO"/>
    <m/>
    <s v="NO"/>
    <n v="2"/>
    <m/>
    <m/>
    <s v="PROPIA, LA ESTÁN PAGANDO"/>
    <m/>
    <s v="CERTIFICADO DE COMPRAVENTA"/>
    <m/>
    <m/>
    <m/>
    <m/>
    <m/>
    <s v="SI"/>
    <n v="11550"/>
    <s v="NO"/>
    <m/>
    <s v="SI"/>
    <n v="8324"/>
    <s v="INODORO CONECTADO A ALCANTARILLADO"/>
    <s v="MADERA PULIDA"/>
    <s v="TEJA DE BARRO, ZINC, ETERNIT (ASBESTO)"/>
    <s v="TIERRA, ARENA"/>
    <s v="SI"/>
    <s v="SI"/>
    <s v="SI"/>
    <s v="SI"/>
    <s v="SI"/>
    <s v="SI"/>
    <s v="SI"/>
    <s v="SI"/>
    <s v="SI"/>
    <s v="NO"/>
    <s v="SI"/>
    <s v="SI"/>
    <s v="SI"/>
    <s v="SI"/>
    <s v="NO"/>
    <s v="SI"/>
    <s v="SI"/>
    <s v="SI"/>
    <s v="INODORO CON TANQUE"/>
    <s v="* LA VIVIENDA SE ENCUETRA EN BUE ESTADO, NO BUEN LA CEDULA DEL CONYUGUE, NO PAGA ALCANTARRILLADO, NO FIRMA"/>
    <m/>
    <m/>
    <m/>
    <m/>
    <s v="NORMAL - BUENA"/>
    <s v="TIENE AGUA LAS 24 HORAS"/>
    <s v="SI"/>
    <s v="NO"/>
    <s v="NO"/>
    <s v="PVC"/>
    <s v="SI"/>
    <s v="NO"/>
    <s v="SI"/>
    <s v="SI"/>
    <s v="SI"/>
    <s v="OBRA BLANCA"/>
    <s v="NUEVO HORIZONTE PEATONAL22014240014"/>
    <s v="OK"/>
    <s v="SI"/>
    <s v=""/>
    <s v=""/>
    <s v=""/>
    <n v="4"/>
    <s v=""/>
    <n v="6"/>
    <s v=""/>
    <s v=""/>
    <s v=""/>
    <s v=""/>
    <s v=""/>
    <n v="1"/>
    <n v="929498.52362399991"/>
    <n v="929498.52362399991"/>
    <s v=""/>
    <s v=""/>
    <n v="0"/>
    <s v=""/>
    <n v="0"/>
    <s v="NO"/>
    <n v="0"/>
    <x v="3"/>
    <x v="1"/>
  </r>
  <r>
    <d v="2017-08-28T00:00:00"/>
    <s v="ANTIOQUIA"/>
    <s v="Puerto Berrío"/>
    <n v="579"/>
    <n v="43653334"/>
    <m/>
    <n v="615"/>
    <x v="4"/>
    <s v="PEATONAL"/>
    <m/>
    <m/>
    <m/>
    <m/>
    <m/>
    <m/>
    <m/>
    <m/>
    <n v="220459240000"/>
    <m/>
    <m/>
    <n v="3206173075"/>
    <s v="ZEA"/>
    <s v="RAMIREZ"/>
    <s v="ROSA"/>
    <s v="ANGELA"/>
    <s v="Cédula"/>
    <n v="21932798"/>
    <s v="F"/>
    <n v="54"/>
    <s v="SI"/>
    <m/>
    <m/>
    <m/>
    <m/>
    <m/>
    <m/>
    <s v="NO"/>
    <m/>
    <s v="NO"/>
    <n v="4"/>
    <n v="2"/>
    <n v="1"/>
    <s v="PROPIA, LA ESTÁN PAGANDO"/>
    <m/>
    <s v="CERTIFICADO DE COMPRAVENTA"/>
    <m/>
    <m/>
    <m/>
    <m/>
    <m/>
    <s v="SI"/>
    <n v="17073"/>
    <s v="SI"/>
    <n v="12309"/>
    <s v="SI"/>
    <n v="8110"/>
    <s v="INODORO CONECTADO A ALCANTARILLADO"/>
    <s v="MADERA PULIDA"/>
    <s v="MADERA BURDA, TABLA, TABLÓN"/>
    <s v="CEMENTO, GRAVILLA"/>
    <s v="SI"/>
    <s v="SI"/>
    <s v="SI"/>
    <s v="SI"/>
    <s v="SI"/>
    <s v="SI"/>
    <s v="SI"/>
    <s v="SI"/>
    <s v="SI"/>
    <s v="NO"/>
    <s v="SI"/>
    <s v="SI"/>
    <s v="NO"/>
    <s v="SI"/>
    <s v="SI"/>
    <s v="NO"/>
    <s v="SI"/>
    <s v="SI"/>
    <s v="INODORO CON TANQUE"/>
    <s v="* TIENE ALCANTARRILADO PERO ESTAN PEGADOS A UNOS TUBOS PEO ESTAN EN PECIMO ESTADO,"/>
    <m/>
    <m/>
    <m/>
    <m/>
    <s v="NORMAL - BUENA"/>
    <s v="TIENE AGUA LAS 24 HORAS"/>
    <s v="SI"/>
    <s v="NO"/>
    <s v="NO"/>
    <s v="PVC"/>
    <s v="SI"/>
    <s v="SI"/>
    <s v="NO"/>
    <s v="SI"/>
    <s v="SI"/>
    <s v="OBRA GRIS"/>
    <s v="PATIO BONITOPEATONAL220459240000"/>
    <s v="OK"/>
    <s v="SI"/>
    <n v="1"/>
    <n v="2"/>
    <s v=""/>
    <n v="4"/>
    <s v=""/>
    <n v="6"/>
    <n v="7"/>
    <s v=""/>
    <n v="9"/>
    <s v=""/>
    <s v=""/>
    <n v="3"/>
    <n v="3717594.4085459998"/>
    <n v="3717594.4085459998"/>
    <s v=""/>
    <s v=""/>
    <n v="0"/>
    <s v=""/>
    <n v="0"/>
    <s v="NO"/>
    <n v="0"/>
    <x v="5"/>
    <x v="1"/>
  </r>
  <r>
    <d v="2017-08-28T00:00:00"/>
    <s v="ANTIOQUIA"/>
    <s v="Puerto Berrío"/>
    <n v="579"/>
    <n v="43653334"/>
    <m/>
    <n v="616"/>
    <x v="4"/>
    <s v="PEATONAL"/>
    <m/>
    <m/>
    <m/>
    <m/>
    <m/>
    <m/>
    <m/>
    <m/>
    <n v="22045848000"/>
    <m/>
    <m/>
    <n v="3116349758"/>
    <s v="POZO"/>
    <s v="GOMEZ"/>
    <s v="MARIA"/>
    <s v="EUGENIA"/>
    <s v="Cédula"/>
    <n v="43652053"/>
    <s v="F"/>
    <n v="44"/>
    <s v="NO"/>
    <s v="FRANCO "/>
    <s v="PIEDRAHITA"/>
    <s v="VICTOR"/>
    <s v="MANUEL"/>
    <s v="Cédula"/>
    <n v="71593063"/>
    <s v="NO"/>
    <m/>
    <s v="NO"/>
    <n v="7"/>
    <n v="1"/>
    <m/>
    <s v="PROPIA, LA ESTÁN PAGANDO"/>
    <m/>
    <s v="CERTIFICADO DE COMPRAVENTA"/>
    <m/>
    <m/>
    <m/>
    <m/>
    <m/>
    <s v="SI"/>
    <n v="18980"/>
    <s v="NO"/>
    <m/>
    <s v="SI"/>
    <n v="8407"/>
    <s v="INODORO CONECTADO A ALCANTARILLADO"/>
    <s v="BLOQUE, LADRILLO, PIEDRA"/>
    <s v="TEJA DE BARRO, ZINC, ETERNIT (ASBESTO)"/>
    <s v="CEMENTO, GRAVILLA"/>
    <s v="SI"/>
    <s v="SI"/>
    <s v="SI"/>
    <s v="SI"/>
    <s v="SI"/>
    <s v="SI"/>
    <s v="SI"/>
    <s v="NO"/>
    <s v="NO"/>
    <s v="NO"/>
    <s v="SI"/>
    <s v="SI"/>
    <s v="NO"/>
    <s v="NO"/>
    <s v="NO"/>
    <s v="SI"/>
    <s v="SI"/>
    <s v="SI"/>
    <s v="TAZA CAMPESINA"/>
    <s v="* NO PAGA ALCANTARRILLADO"/>
    <m/>
    <m/>
    <m/>
    <m/>
    <s v="NORMAL - BUENA"/>
    <s v="TIENE AGUA LAS 24 HORAS"/>
    <s v="NO SABE"/>
    <s v="NO"/>
    <s v="NO"/>
    <s v="PVC"/>
    <s v="NO"/>
    <s v="NO"/>
    <s v="NO"/>
    <s v="SI"/>
    <s v="SI"/>
    <s v="OBRA NEGRA"/>
    <s v="PATIO BONITOPEATONAL22045848000"/>
    <s v="OK"/>
    <s v="SI"/>
    <n v="1"/>
    <n v="2"/>
    <n v="3"/>
    <n v="4"/>
    <s v=""/>
    <n v="6"/>
    <n v="7"/>
    <s v=""/>
    <n v="9"/>
    <s v=""/>
    <n v="11"/>
    <n v="4"/>
    <n v="4739229.2324700002"/>
    <n v="4739229.2324700002"/>
    <s v=""/>
    <s v=""/>
    <n v="0"/>
    <s v=""/>
    <n v="0"/>
    <s v="NO"/>
    <n v="0"/>
    <x v="90"/>
    <x v="1"/>
  </r>
  <r>
    <d v="2017-08-28T00:00:00"/>
    <s v="ANTIOQUIA"/>
    <s v="Puerto Berrío"/>
    <n v="579"/>
    <n v="1039689067"/>
    <m/>
    <n v="617"/>
    <x v="3"/>
    <s v="PEATONAL"/>
    <m/>
    <m/>
    <m/>
    <m/>
    <m/>
    <m/>
    <m/>
    <m/>
    <n v="220141250002"/>
    <m/>
    <m/>
    <n v="3226796587"/>
    <s v="HERRERA "/>
    <s v="SANCHEZ"/>
    <s v="YESICA"/>
    <s v="PAOLA"/>
    <s v="Cédula"/>
    <n v="1039696838"/>
    <s v="F"/>
    <n v="24"/>
    <s v="NO"/>
    <s v="MONSALVE"/>
    <s v="ALVAREZ"/>
    <s v="FABIAN"/>
    <s v="ANTONIO"/>
    <s v="Cédula"/>
    <n v="10071144019"/>
    <s v="SI"/>
    <n v="98850"/>
    <s v="NO"/>
    <n v="3"/>
    <n v="1"/>
    <m/>
    <s v="EN ARRIENDO O SUBARRIENDO"/>
    <m/>
    <m/>
    <m/>
    <s v="DE PALABRA"/>
    <m/>
    <m/>
    <n v="200000"/>
    <s v="SI"/>
    <n v="16245"/>
    <s v="NO"/>
    <m/>
    <s v="SI"/>
    <n v="8366"/>
    <s v="INODORO CONECTADO A ALCANTARILLADO"/>
    <s v="BLOQUE, LADRILLO, PIEDRA"/>
    <s v="TEJA DE BARRO, ZINC, ETERNIT (ASBESTO)"/>
    <s v="CEMENTO, GRAVILLA"/>
    <s v="SI"/>
    <s v="NO"/>
    <s v="SI"/>
    <s v="SI"/>
    <s v="SI"/>
    <s v="SI"/>
    <s v="SI"/>
    <s v="SI"/>
    <s v="SI"/>
    <s v="SI"/>
    <s v="SI"/>
    <s v="SI"/>
    <s v="SI"/>
    <s v="SI"/>
    <s v="SI"/>
    <s v="SI"/>
    <s v="SI"/>
    <s v="SI"/>
    <s v="INODORO CON TANQUE"/>
    <s v="* NO PAGA ALCANTARRILLADO"/>
    <m/>
    <m/>
    <m/>
    <m/>
    <s v="NORMAL - BUENA"/>
    <s v="TIENE AGUA LAS 24 HORAS"/>
    <s v="SI"/>
    <s v="NO"/>
    <s v="NO"/>
    <s v="PVC"/>
    <s v="SI"/>
    <s v="SI"/>
    <s v="SI"/>
    <s v="SI"/>
    <s v="SI"/>
    <s v="OBRA GRIS"/>
    <s v="NUEVO HORIZONTE PEATONAL220141250002"/>
    <s v="OK"/>
    <s v="SI"/>
    <s v=""/>
    <s v=""/>
    <s v=""/>
    <s v=""/>
    <s v=""/>
    <s v=" "/>
    <s v=""/>
    <s v=""/>
    <s v=""/>
    <s v=""/>
    <s v=""/>
    <n v="0"/>
    <n v="0"/>
    <n v="0"/>
    <s v=""/>
    <s v=""/>
    <s v=""/>
    <s v=""/>
    <n v="0"/>
    <s v="NO"/>
    <n v="0"/>
    <x v="0"/>
    <x v="0"/>
  </r>
  <r>
    <d v="2017-08-28T00:00:00"/>
    <s v="ANTIOQUIA"/>
    <s v="Puerto Berrío"/>
    <n v="579"/>
    <n v="1039689067"/>
    <m/>
    <n v="618"/>
    <x v="3"/>
    <s v="PEATONAL"/>
    <m/>
    <m/>
    <m/>
    <m/>
    <m/>
    <m/>
    <m/>
    <m/>
    <n v="22014149000"/>
    <m/>
    <m/>
    <n v="3213365988"/>
    <s v="ECHAVARRIA"/>
    <s v="FRANC"/>
    <s v="GLORIA"/>
    <s v="ESTELLA"/>
    <s v="Cédula"/>
    <n v="22029236"/>
    <s v="F"/>
    <n v="48"/>
    <s v="SI"/>
    <m/>
    <m/>
    <m/>
    <m/>
    <m/>
    <m/>
    <s v="SI"/>
    <m/>
    <s v="NO"/>
    <n v="3"/>
    <n v="2"/>
    <m/>
    <s v="PROPIA, LA ESTÁN PAGANDO"/>
    <m/>
    <s v="CERTIFICADO DE COMPRAVENTA"/>
    <m/>
    <m/>
    <m/>
    <m/>
    <m/>
    <s v="SI"/>
    <m/>
    <s v="NO"/>
    <m/>
    <s v="SI"/>
    <m/>
    <s v="INODORO CONECTADO A ALCANTARILLADO"/>
    <s v="MADERA PULIDA"/>
    <s v="TEJA DE BARRO, ZINC, ETERNIT (ASBESTO)"/>
    <s v="CEMENTO, GRAVILLA"/>
    <s v="SI"/>
    <s v="SI"/>
    <s v="SI"/>
    <s v="SI"/>
    <s v="SI"/>
    <s v="SI"/>
    <s v="SI"/>
    <s v="SI"/>
    <s v="SI"/>
    <s v="SI"/>
    <s v="NO"/>
    <s v="SI"/>
    <s v="SI"/>
    <s v="SI"/>
    <s v="SI"/>
    <s v="NO"/>
    <s v="SI"/>
    <s v="SI"/>
    <s v="INODORO CON TANQUE"/>
    <s v="* NO PAGA ALCANTARRILLADO, NO INCONTRO EL FOLIO DE RED UNIDOS, NO RESENTO EL RECIBO "/>
    <m/>
    <m/>
    <m/>
    <m/>
    <s v="NORMAL - BUENA"/>
    <s v="TIENE AGUA LAS 24 HORAS"/>
    <s v="SI"/>
    <s v="NO"/>
    <s v="NO"/>
    <s v="PVC"/>
    <s v="SI"/>
    <s v="SI"/>
    <s v="NO"/>
    <s v="SI"/>
    <s v="SI"/>
    <s v="OTROS"/>
    <s v="NUEVO HORIZONTE PEATONAL22014149000"/>
    <s v="OK"/>
    <s v="SI"/>
    <n v="1"/>
    <s v=""/>
    <s v=""/>
    <s v=""/>
    <s v=""/>
    <n v="6"/>
    <n v="7"/>
    <n v="8"/>
    <s v=""/>
    <s v=""/>
    <s v=""/>
    <n v="1"/>
    <n v="5372378.3493719995"/>
    <n v="5372378.3493719995"/>
    <s v=""/>
    <s v=""/>
    <n v="0"/>
    <s v=""/>
    <n v="0"/>
    <s v="NO"/>
    <n v="0"/>
    <x v="59"/>
    <x v="1"/>
  </r>
  <r>
    <d v="2017-08-28T00:00:00"/>
    <s v="ANTIOQUIA"/>
    <s v="Puerto Berrío"/>
    <n v="579"/>
    <n v="1039689067"/>
    <m/>
    <n v="619"/>
    <x v="3"/>
    <s v="PEATONAL"/>
    <m/>
    <m/>
    <m/>
    <m/>
    <m/>
    <m/>
    <m/>
    <m/>
    <n v="220412240010"/>
    <m/>
    <m/>
    <n v="3135466430"/>
    <s v="TABORDA"/>
    <s v="RENDON"/>
    <s v="GUSTAVO"/>
    <s v="ADOLFO"/>
    <s v="Cédula"/>
    <n v="71188408"/>
    <s v="M"/>
    <n v="45"/>
    <s v="SI"/>
    <s v="VALLEJO"/>
    <s v="GIRALDO"/>
    <s v="MIRIAM"/>
    <s v="DE JESUS"/>
    <s v="Cédula"/>
    <n v="43650444"/>
    <s v="NO"/>
    <m/>
    <s v="NO"/>
    <n v="2"/>
    <m/>
    <m/>
    <s v="EN ARRIENDO O SUBARRIENDO"/>
    <m/>
    <m/>
    <m/>
    <s v="DE PALABRA"/>
    <m/>
    <m/>
    <n v="150000"/>
    <s v="SI"/>
    <n v="13103"/>
    <s v="NO"/>
    <m/>
    <s v="SI"/>
    <n v="8366"/>
    <s v="INODORO CONECTADO A ALCANTARILLADO"/>
    <s v="BLOQUE, LADRILLO, PIEDRA"/>
    <s v="TEJA DE BARRO, ZINC, ETERNIT (ASBESTO)"/>
    <s v="CEMENTO, GRAVILLA"/>
    <s v="SI"/>
    <s v="SI"/>
    <s v="SI"/>
    <s v="SI"/>
    <s v="SI"/>
    <s v="SI"/>
    <s v="SI"/>
    <s v="SI"/>
    <s v="SI"/>
    <s v="SI"/>
    <s v="SI"/>
    <s v="SI"/>
    <s v="SI"/>
    <s v="SI"/>
    <s v="SI"/>
    <s v="SI"/>
    <s v="SI"/>
    <s v="SI"/>
    <s v="INODORO CON TANQUE"/>
    <s v="* NO PAGA ALCANTARRILLADO"/>
    <m/>
    <m/>
    <m/>
    <m/>
    <s v="NORMAL - BUENA"/>
    <s v="TIENE AGUA LAS 24 HORAS"/>
    <s v="SI"/>
    <s v="NO"/>
    <s v="NO"/>
    <s v="PVC"/>
    <s v="SI"/>
    <s v="SI"/>
    <s v="SI"/>
    <s v="SI"/>
    <s v="SI"/>
    <s v="OBRA GRIS"/>
    <s v="NUEVO HORIZONTE PEATONAL220412240010"/>
    <s v="OK"/>
    <s v="SI"/>
    <s v=""/>
    <s v=""/>
    <s v=""/>
    <s v=""/>
    <s v=""/>
    <s v=" "/>
    <s v=""/>
    <s v=""/>
    <s v=""/>
    <s v=""/>
    <s v=""/>
    <n v="0"/>
    <n v="0"/>
    <n v="0"/>
    <s v=""/>
    <s v=""/>
    <s v=""/>
    <s v=""/>
    <n v="0"/>
    <s v="NO"/>
    <n v="0"/>
    <x v="0"/>
    <x v="0"/>
  </r>
  <r>
    <d v="2017-08-28T00:00:00"/>
    <s v="ANTIOQUIA"/>
    <s v="Puerto Berrío"/>
    <n v="579"/>
    <n v="43653334"/>
    <n v="3223130625"/>
    <n v="620"/>
    <x v="1"/>
    <s v="PEATONAL"/>
    <m/>
    <m/>
    <m/>
    <m/>
    <m/>
    <m/>
    <m/>
    <m/>
    <n v="2204542000"/>
    <m/>
    <m/>
    <n v="3214986939"/>
    <s v="CARDONA"/>
    <s v="MEJIA"/>
    <s v="MARTHA"/>
    <s v="NOHEMY"/>
    <s v="Cédula"/>
    <n v="21923580"/>
    <s v="F"/>
    <n v="85"/>
    <s v="SI"/>
    <m/>
    <m/>
    <m/>
    <m/>
    <m/>
    <m/>
    <s v="NO"/>
    <m/>
    <s v="NO"/>
    <n v="2"/>
    <n v="1"/>
    <m/>
    <s v="PROPIA, LA ESTÁN PAGANDO"/>
    <m/>
    <s v="CERTIFICADO DE TRADICIÓN Y LIBERTAD"/>
    <m/>
    <m/>
    <m/>
    <m/>
    <m/>
    <s v="SI"/>
    <n v="10592"/>
    <s v="SI"/>
    <n v="7310"/>
    <s v="SI"/>
    <n v="8150"/>
    <s v="INODORO CONECTADO A ALCANTARILLADO"/>
    <s v="BLOQUE, LADRILLO, PIEDRA"/>
    <s v="TEJA DE BARRO, ZINC, ETERNIT (ASBESTO)"/>
    <s v="CEMENTO, GRAVILLA"/>
    <s v="SI"/>
    <s v="SI"/>
    <s v="SI"/>
    <s v="SI"/>
    <s v="SI"/>
    <s v="SI"/>
    <s v="SI"/>
    <s v="SI"/>
    <s v="SI"/>
    <s v="SI"/>
    <s v="NO"/>
    <s v="SI"/>
    <s v="SI"/>
    <s v="SI"/>
    <s v="SI"/>
    <s v="SI"/>
    <s v="NO"/>
    <s v="SI"/>
    <s v="INODORO CON TANQUE"/>
    <s v="NO TIENE LAVAMANOS "/>
    <m/>
    <m/>
    <m/>
    <m/>
    <s v="NORMAL - BUENA"/>
    <s v="TIENE AGUA LAS 24 HORAS"/>
    <s v="SI"/>
    <s v="NO"/>
    <s v="NO"/>
    <s v="PVC"/>
    <s v="SI"/>
    <s v="SI"/>
    <s v="NO"/>
    <s v="SI"/>
    <s v="SI"/>
    <s v="OBRA GRIS"/>
    <s v="SAN MARTIN PEATONAL2204542000"/>
    <s v="OK"/>
    <s v="SI"/>
    <n v="1"/>
    <s v=""/>
    <s v=""/>
    <s v=""/>
    <n v="5"/>
    <n v="6"/>
    <s v=""/>
    <s v=""/>
    <n v="9"/>
    <s v=""/>
    <s v=""/>
    <n v="2"/>
    <n v="3069314.919342"/>
    <n v="3069314.919342"/>
    <s v=""/>
    <s v=""/>
    <n v="0"/>
    <s v=""/>
    <n v="0"/>
    <s v="NO"/>
    <n v="0"/>
    <x v="6"/>
    <x v="1"/>
  </r>
  <r>
    <d v="2017-08-28T00:00:00"/>
    <s v="ANTIOQUIA"/>
    <s v="Puerto Berrío"/>
    <n v="579"/>
    <n v="4365334"/>
    <n v="3223130625"/>
    <n v="621"/>
    <x v="1"/>
    <s v="PEATONAL"/>
    <m/>
    <m/>
    <m/>
    <m/>
    <m/>
    <m/>
    <m/>
    <m/>
    <n v="22045190000"/>
    <m/>
    <m/>
    <n v="3203873396"/>
    <s v="MEDINA"/>
    <s v="OCAMPO"/>
    <s v="EDILMA"/>
    <s v="DE JESUS"/>
    <s v="Cédula"/>
    <n v="43657778"/>
    <s v="F"/>
    <n v="48"/>
    <s v="NO"/>
    <s v="POLO"/>
    <s v="ZAPATA"/>
    <s v="HERNAN"/>
    <m/>
    <s v="Cédula"/>
    <n v="71187306"/>
    <s v="NO"/>
    <m/>
    <s v="NO"/>
    <n v="3"/>
    <n v="1"/>
    <m/>
    <s v="PROPIA, LA ESTÁN PAGANDO"/>
    <m/>
    <s v="CERTIFICADO DE TRADICIÓN Y LIBERTAD"/>
    <m/>
    <m/>
    <m/>
    <m/>
    <m/>
    <s v="SI"/>
    <n v="51843"/>
    <s v="SI"/>
    <n v="38931"/>
    <s v="SI"/>
    <n v="9561"/>
    <s v="INODORO CONECTADO A ALCANTARILLADO"/>
    <s v="BAHAREQUE REVOCADO"/>
    <s v="TEJA DE BARRO, ZINC, ETERNIT (ASBESTO)"/>
    <s v="CEMENTO, GRAVILLA"/>
    <s v="SI"/>
    <s v="SI"/>
    <s v="SI"/>
    <s v="SI"/>
    <s v="SI"/>
    <s v="SI"/>
    <s v="SI"/>
    <s v="SI"/>
    <s v="NO"/>
    <s v="NO"/>
    <s v="SI"/>
    <s v="SI"/>
    <s v="SI"/>
    <s v="NO"/>
    <s v="NO"/>
    <s v="SI"/>
    <s v="SI"/>
    <s v="SI"/>
    <s v="TAZA CAMPESINA"/>
    <s v="* NO TIENE SANITARIO, NO TIENE LAVAPLATOS"/>
    <m/>
    <m/>
    <m/>
    <m/>
    <s v="NORMAL - BUENA"/>
    <s v="TIENE AGUA LAS 24 HORAS"/>
    <s v="SI"/>
    <s v="NO"/>
    <s v="NO"/>
    <s v="PVC"/>
    <s v="NO"/>
    <s v="NO"/>
    <s v="SI"/>
    <s v="SI"/>
    <s v="SI"/>
    <s v="OBRA GRIS"/>
    <s v="SAN MARTIN PEATONAL22045190000"/>
    <s v="OK"/>
    <s v="SI"/>
    <s v=""/>
    <s v=""/>
    <n v="3"/>
    <n v="4"/>
    <s v=""/>
    <n v="6"/>
    <s v=""/>
    <s v=""/>
    <n v="9"/>
    <s v=""/>
    <s v=""/>
    <n v="2"/>
    <n v="3315101.6205179999"/>
    <n v="3315101.6205179999"/>
    <s v=""/>
    <s v=""/>
    <n v="0"/>
    <s v=""/>
    <n v="0"/>
    <s v="NO"/>
    <n v="0"/>
    <x v="43"/>
    <x v="1"/>
  </r>
  <r>
    <d v="2017-08-28T00:00:00"/>
    <s v="ANTIOQUIA"/>
    <s v="Puerto Berrío"/>
    <n v="579"/>
    <n v="43653334"/>
    <n v="3221310625"/>
    <n v="622"/>
    <x v="1"/>
    <s v="PEATONAL"/>
    <m/>
    <m/>
    <m/>
    <m/>
    <m/>
    <m/>
    <m/>
    <m/>
    <n v="22045000000"/>
    <m/>
    <m/>
    <n v="3144713392"/>
    <s v="GUARIN"/>
    <s v="CIRO"/>
    <s v="NUBIA"/>
    <s v="IRENE"/>
    <s v="Cédula"/>
    <n v="43649872"/>
    <s v="F"/>
    <n v="49"/>
    <s v="NO"/>
    <s v="JIMENEZ"/>
    <s v="GALBAN"/>
    <s v="HERIBERTO"/>
    <m/>
    <s v="Cédula"/>
    <n v="8826313"/>
    <s v="SI"/>
    <m/>
    <s v="NO"/>
    <n v="6"/>
    <n v="2"/>
    <m/>
    <s v="PROPIA, LA ESTÁN PAGANDO"/>
    <m/>
    <s v="CERTIFICADO DE TRADICIÓN Y LIBERTAD"/>
    <m/>
    <m/>
    <m/>
    <m/>
    <m/>
    <s v="SI"/>
    <n v="16865"/>
    <s v="SI"/>
    <n v="12122"/>
    <s v="SI"/>
    <n v="8366"/>
    <s v="INODORO CONECTADO A ALCANTARILLADO"/>
    <s v="MADERA BURDA, TABLA, TABLÓN"/>
    <s v="TEJA DE BARRO, ZINC, ETERNIT (ASBESTO)"/>
    <s v="CEMENTO, GRAVILLA"/>
    <s v="SI"/>
    <s v="SI"/>
    <s v="SI"/>
    <s v="SI"/>
    <s v="SI"/>
    <s v="SI"/>
    <s v="SI"/>
    <s v="NO"/>
    <s v="SI"/>
    <s v="NO"/>
    <s v="NO"/>
    <s v="SI"/>
    <s v="NO"/>
    <s v="SI"/>
    <s v="NO"/>
    <s v="NO"/>
    <s v="SI"/>
    <s v="SI"/>
    <s v="TAZA CAMPESINA"/>
    <s v="* EL SEÑOR EL QUE PERTENECE A RED UNIDO ERO LA SEÑORA, NO ENCUETRA EL PAPEL"/>
    <m/>
    <m/>
    <m/>
    <m/>
    <s v="NORMAL - BUENA"/>
    <s v="TIENE AGUA LAS 24 HORAS"/>
    <s v="SI"/>
    <s v="NO"/>
    <s v="NO"/>
    <s v="PVC"/>
    <s v="NO"/>
    <s v="SI"/>
    <s v="NO"/>
    <s v="NO"/>
    <s v="SI"/>
    <s v="OBRA GRIS"/>
    <s v="SAN MARTIN PEATONAL22045000000"/>
    <s v="OK"/>
    <s v="SI"/>
    <n v="1"/>
    <n v="2"/>
    <n v="3"/>
    <n v="4"/>
    <n v="5"/>
    <n v="6"/>
    <n v="7"/>
    <s v=""/>
    <n v="9"/>
    <s v=""/>
    <n v="11"/>
    <n v="5"/>
    <n v="5287081.1970060002"/>
    <n v="5287081.1970060002"/>
    <s v=""/>
    <s v=""/>
    <n v="0"/>
    <s v=""/>
    <n v="0"/>
    <s v="NO"/>
    <n v="0"/>
    <x v="91"/>
    <x v="1"/>
  </r>
  <r>
    <d v="2017-08-28T00:00:00"/>
    <s v="ANTIOQUIA"/>
    <s v="Puerto Berrío"/>
    <n v="579"/>
    <n v="43653334"/>
    <n v="3223130625"/>
    <n v="623"/>
    <x v="1"/>
    <s v="PEATONAL"/>
    <m/>
    <m/>
    <m/>
    <m/>
    <m/>
    <m/>
    <m/>
    <m/>
    <n v="2204500000"/>
    <m/>
    <m/>
    <n v="3146697868"/>
    <s v="URREGO"/>
    <m/>
    <s v="TULIA"/>
    <s v="ROSA"/>
    <s v="Cédula"/>
    <n v="21499580"/>
    <s v="F"/>
    <n v="64"/>
    <s v="NO"/>
    <m/>
    <m/>
    <m/>
    <m/>
    <m/>
    <m/>
    <s v="SI"/>
    <m/>
    <s v="SI"/>
    <n v="3"/>
    <n v="1"/>
    <m/>
    <s v="PROPIA, LA ESTÁN PAGANDO"/>
    <m/>
    <s v="CERTIFICADO DE TRADICIÓN Y LIBERTAD"/>
    <m/>
    <m/>
    <m/>
    <m/>
    <m/>
    <s v="SI"/>
    <n v="5572"/>
    <s v="NO"/>
    <m/>
    <s v="SI"/>
    <n v="8324"/>
    <s v="INODORO CONECTADO A ALCANTARILLADO"/>
    <s v="BLOQUE, LADRILLO, PIEDRA"/>
    <s v="TEJA DE BARRO, ZINC, ETERNIT (ASBESTO)"/>
    <s v="CEMENTO, GRAVILLA"/>
    <s v="NO"/>
    <s v="SI"/>
    <s v="SI"/>
    <s v="SI"/>
    <s v="SI"/>
    <s v="SI"/>
    <s v="SI"/>
    <s v="SI"/>
    <s v="SI"/>
    <s v="SI"/>
    <s v="NO"/>
    <s v="SI"/>
    <s v="SI"/>
    <s v="SI"/>
    <s v="SI"/>
    <s v="NO"/>
    <s v="SI"/>
    <s v="SI"/>
    <s v="INODORO CON TANQUE"/>
    <s v="* EL SANITARIO CUENTA CO TANQUE, SI TAPA, NNO TIENE LAVADERO CON TANQUE, NO PAGA ALCANTARILLADO O PRESENTA EL FOLIO DE RED UNIDOS"/>
    <m/>
    <m/>
    <m/>
    <m/>
    <s v="NORMAL - BUENA"/>
    <s v="TIENE AGUA LAS 24 HORAS"/>
    <s v="SI"/>
    <s v="NO"/>
    <s v="NO"/>
    <s v="PVC"/>
    <s v="SI"/>
    <s v="SI"/>
    <s v="NO"/>
    <s v="SI"/>
    <s v="NO"/>
    <s v="OBRA GRIS"/>
    <s v="SAN MARTIN PEATONAL2204500000"/>
    <s v="OK"/>
    <s v="SI"/>
    <n v="1"/>
    <n v="2"/>
    <s v=""/>
    <s v=""/>
    <s v=""/>
    <n v="6"/>
    <s v=""/>
    <s v=""/>
    <n v="9"/>
    <s v=""/>
    <s v=""/>
    <n v="2"/>
    <n v="2715810.4217699999"/>
    <n v="2715810.4217699999"/>
    <s v=""/>
    <s v=""/>
    <n v="0"/>
    <s v=""/>
    <n v="0"/>
    <s v="NO"/>
    <n v="0"/>
    <x v="56"/>
    <x v="1"/>
  </r>
  <r>
    <d v="2017-08-28T00:00:00"/>
    <s v="ANTIOQUIA"/>
    <s v="Puerto Berrío"/>
    <n v="579"/>
    <n v="1039689067"/>
    <m/>
    <n v="624"/>
    <x v="0"/>
    <s v="PEATONAL"/>
    <m/>
    <m/>
    <m/>
    <m/>
    <m/>
    <m/>
    <m/>
    <m/>
    <n v="220582300000"/>
    <m/>
    <m/>
    <n v="3193732366"/>
    <s v="BUITRAGO"/>
    <s v="CARDONA"/>
    <s v="MATHA"/>
    <s v="NELLY"/>
    <s v="Cédula"/>
    <n v="22019630"/>
    <s v="F"/>
    <n v="63"/>
    <s v="SI"/>
    <s v="FLORES"/>
    <s v="FLORES"/>
    <s v="LUERCIO"/>
    <m/>
    <s v="Cédula"/>
    <m/>
    <s v="NO"/>
    <m/>
    <s v="NO"/>
    <n v="5"/>
    <n v="2"/>
    <m/>
    <s v="PROPIA, LA ESTÁN PAGANDO"/>
    <m/>
    <s v="CERTIFICADO DE TRADICIÓN Y LIBERTAD"/>
    <m/>
    <m/>
    <m/>
    <m/>
    <m/>
    <s v="SI"/>
    <n v="32473"/>
    <s v="NO"/>
    <m/>
    <s v="SI"/>
    <n v="83324"/>
    <s v="INODORO CONECTADO A ALCANTARILLADO"/>
    <s v="BLOQUE, LADRILLO, PIEDRA"/>
    <s v="TEJA DE BARRO, ZINC, ETERNIT (ASBESTO)"/>
    <s v="CEMENTO, GRAVILLA"/>
    <s v="SI"/>
    <s v="SI"/>
    <s v="SI"/>
    <s v="SI"/>
    <s v="SI"/>
    <s v="SI"/>
    <s v="SI"/>
    <s v="SI"/>
    <s v="SI"/>
    <s v="SI"/>
    <s v="NO"/>
    <s v="SI"/>
    <s v="SI"/>
    <s v="SI"/>
    <s v="SI"/>
    <s v="SI"/>
    <s v="SI"/>
    <s v="SI"/>
    <s v="INODORO CON TANQUE"/>
    <s v="* LA SEÑORA MANIFIESTA QUE TIENE ALCANTARILLADO PERO NO LO TIENE CONECTADO, POR QUE EL AGUA SALE A UN POSO QUE TIENE EL PATIO, NO SE SABE LA CEDULA DE SU ESPOSA, NO LE COBRAN ALCANTARRILADO"/>
    <m/>
    <m/>
    <m/>
    <m/>
    <s v="NORMAL - BUENA"/>
    <s v="TIENE AGUA LAS 24 HORAS"/>
    <s v="SI"/>
    <s v="NO"/>
    <s v="NO"/>
    <s v="PVC"/>
    <s v="SI"/>
    <s v="SI"/>
    <s v="NO"/>
    <s v="SI"/>
    <s v="SI"/>
    <s v="OBRA GRIS"/>
    <s v="OASIS PEATONAL220582300000"/>
    <s v="OK"/>
    <s v="SI"/>
    <n v="1"/>
    <s v=""/>
    <s v=""/>
    <s v=""/>
    <s v=""/>
    <n v="6"/>
    <s v=""/>
    <s v=""/>
    <n v="9"/>
    <s v=""/>
    <s v=""/>
    <n v="1"/>
    <n v="2521462.954806"/>
    <n v="2521462.954806"/>
    <s v=""/>
    <s v=""/>
    <n v="0"/>
    <s v=""/>
    <n v="0"/>
    <s v="NO"/>
    <n v="0"/>
    <x v="8"/>
    <x v="1"/>
  </r>
  <r>
    <d v="2017-08-28T00:00:00"/>
    <s v="ANTIOQUIA"/>
    <s v="Puerto Berrío"/>
    <n v="579"/>
    <n v="1039689067"/>
    <m/>
    <n v="625"/>
    <x v="3"/>
    <s v="PEATONAL"/>
    <m/>
    <m/>
    <m/>
    <m/>
    <m/>
    <m/>
    <m/>
    <m/>
    <n v="220140400000"/>
    <m/>
    <m/>
    <n v="3175674063"/>
    <s v="CASTILLO"/>
    <m/>
    <s v="FREDY"/>
    <m/>
    <s v="Cédula"/>
    <n v="91134339"/>
    <s v="F"/>
    <n v="41"/>
    <s v="SI"/>
    <s v="BUSTAMANTE"/>
    <m/>
    <s v="MILENA"/>
    <m/>
    <s v="Cédula"/>
    <n v="43656544"/>
    <s v="NO"/>
    <m/>
    <s v="NO"/>
    <n v="4"/>
    <n v="2"/>
    <m/>
    <s v="EN ARRIENDO O SUBARRIENDO"/>
    <m/>
    <m/>
    <m/>
    <s v="DE PALABRA"/>
    <m/>
    <m/>
    <n v="200000"/>
    <s v="SI"/>
    <n v="30618"/>
    <s v="SI"/>
    <n v="22720"/>
    <s v="SI"/>
    <n v="8366"/>
    <s v="INODORO CONECTADO A ALCANTARILLADO"/>
    <s v="BLOQUE, LADRILLO, PIEDRA"/>
    <s v="TEJA DE BARRO, ZINC, ETERNIT (ASBESTO)"/>
    <s v="BALDOSA, VINILO, TABLETA O LADRILLO"/>
    <s v="SI"/>
    <s v="SI"/>
    <s v="SI"/>
    <s v="SI"/>
    <s v="SI"/>
    <s v="SI"/>
    <s v="SI"/>
    <s v="SI"/>
    <s v="SI"/>
    <s v="SI"/>
    <s v="NO"/>
    <s v="SI"/>
    <s v="SI"/>
    <s v="SI"/>
    <s v="SI"/>
    <s v="NO"/>
    <s v="SI"/>
    <s v="SI"/>
    <s v="INODORO CON TANQUE"/>
    <s v="* LA CASA NO TIENE LAVAMANOS"/>
    <m/>
    <m/>
    <m/>
    <m/>
    <s v="NORMAL - BUENA"/>
    <s v="TIENE AGUA LAS 24 HORAS"/>
    <s v="SI"/>
    <s v="NO"/>
    <s v="NO"/>
    <s v="PVC"/>
    <s v="SI"/>
    <s v="SI"/>
    <s v="NO"/>
    <s v="SI"/>
    <s v="SI"/>
    <s v="OBRA GRIS"/>
    <s v="NUEVO HORIZONTE PEATONAL220140400000"/>
    <s v="OK"/>
    <s v="SI"/>
    <n v="1"/>
    <s v=""/>
    <s v=""/>
    <s v=""/>
    <s v=""/>
    <n v="6"/>
    <s v=""/>
    <s v=""/>
    <n v="9"/>
    <s v=""/>
    <s v=""/>
    <n v="1"/>
    <n v="2521462.954806"/>
    <n v="2521462.954806"/>
    <s v=""/>
    <s v=""/>
    <n v="0"/>
    <s v=""/>
    <n v="0"/>
    <s v="NO"/>
    <n v="0"/>
    <x v="8"/>
    <x v="1"/>
  </r>
  <r>
    <d v="2017-08-28T00:00:00"/>
    <s v="ANTIOQUIA"/>
    <s v="Puerto Berrío"/>
    <n v="579"/>
    <n v="43653334"/>
    <n v="3116179785"/>
    <n v="626"/>
    <x v="1"/>
    <s v="PEATONAL"/>
    <m/>
    <m/>
    <m/>
    <m/>
    <m/>
    <m/>
    <m/>
    <m/>
    <n v="2204592100000"/>
    <m/>
    <m/>
    <n v="3116179785"/>
    <s v="DIAZ"/>
    <s v="LINAREZ"/>
    <s v="MARIA"/>
    <s v="AGEIDA"/>
    <s v="Cédula"/>
    <n v="21931618"/>
    <s v="F"/>
    <n v="57"/>
    <s v="NO"/>
    <s v="BETANCUR"/>
    <s v="PIEDRAHITA"/>
    <s v="JOSE"/>
    <s v="RAUL"/>
    <s v="Cédula"/>
    <n v="3567634"/>
    <s v="NO"/>
    <m/>
    <s v="NO"/>
    <n v="4"/>
    <n v="1"/>
    <m/>
    <s v="PROPIA, LA ESTÁN PAGANDO"/>
    <m/>
    <s v="CERTIFICADO DE TRADICIÓN Y LIBERTAD"/>
    <m/>
    <m/>
    <m/>
    <m/>
    <m/>
    <s v="SI"/>
    <n v="11608"/>
    <s v="SI"/>
    <n v="8078"/>
    <s v="SI"/>
    <n v="8366"/>
    <s v="INODORO CONECTADO A ALCANTARILLADO"/>
    <s v="BLOQUE, LADRILLO, PIEDRA"/>
    <s v="TEJA DE BARRO, ZINC, ETERNIT (ASBESTO)"/>
    <s v="CEMENTO, GRAVILLA"/>
    <s v="SI"/>
    <s v="SI"/>
    <s v="SI"/>
    <s v="SI"/>
    <s v="SI"/>
    <s v="SI"/>
    <s v="SI"/>
    <s v="SI"/>
    <s v="SI"/>
    <s v="SI"/>
    <s v="SI"/>
    <s v="SI"/>
    <s v="SI"/>
    <s v="SI"/>
    <s v="SI"/>
    <s v="SI"/>
    <s v="SI"/>
    <s v="SI"/>
    <s v="INODORO CON TANQUE"/>
    <s v="* LA SEÑORA IFORMA QUE TIENE EL ALCANTARRILLADO PERO NO TIENE LOS TUVOS MADRES"/>
    <m/>
    <m/>
    <m/>
    <m/>
    <s v="NORMAL - BUENA"/>
    <s v="TIENE AGUA LAS 24 HORAS"/>
    <s v="SI"/>
    <s v="NO"/>
    <s v="NO"/>
    <s v="PVC"/>
    <s v="SI"/>
    <s v="SI"/>
    <s v="SI"/>
    <s v="SI"/>
    <s v="SI"/>
    <s v="OBRA BLANCA"/>
    <s v="SAN MARTIN PEATONAL2204592100000"/>
    <s v="OK"/>
    <s v="SI"/>
    <s v=""/>
    <s v=""/>
    <s v=""/>
    <s v=""/>
    <s v=""/>
    <s v=" "/>
    <s v=""/>
    <s v=""/>
    <s v=""/>
    <s v=""/>
    <s v=""/>
    <n v="0"/>
    <n v="0"/>
    <n v="0"/>
    <s v=""/>
    <s v=""/>
    <s v=""/>
    <s v=""/>
    <n v="0"/>
    <s v="NO"/>
    <n v="0"/>
    <x v="0"/>
    <x v="0"/>
  </r>
  <r>
    <d v="2017-08-28T00:00:00"/>
    <s v="ANTIOQUIA"/>
    <s v="Puerto Berrío"/>
    <n v="579"/>
    <n v="43653334"/>
    <n v="3233130625"/>
    <n v="627"/>
    <x v="1"/>
    <s v="PEATONAL"/>
    <m/>
    <m/>
    <m/>
    <m/>
    <m/>
    <m/>
    <m/>
    <m/>
    <n v="22045240000"/>
    <m/>
    <m/>
    <n v="8333893"/>
    <s v="AGUDELO"/>
    <s v="GOMEZ"/>
    <s v="EOE"/>
    <s v="DEL CARMEN"/>
    <s v="Cédula"/>
    <n v="21927223"/>
    <s v="F"/>
    <n v="54"/>
    <s v="NO"/>
    <s v="GIRALDO"/>
    <s v="QUICENO"/>
    <s v="OTONIEL"/>
    <s v="DE JESUS"/>
    <s v="Cédula"/>
    <m/>
    <s v="NO"/>
    <m/>
    <s v="NO"/>
    <n v="2"/>
    <m/>
    <m/>
    <s v="PROPIA, LA ESTÁN PAGANDO"/>
    <m/>
    <s v="CERTIFICADO DE TRADICIÓN Y LIBERTAD"/>
    <m/>
    <m/>
    <m/>
    <m/>
    <m/>
    <s v="SI"/>
    <n v="16858"/>
    <s v="NO"/>
    <m/>
    <s v="SI"/>
    <n v="8366"/>
    <s v="INODORO CONECTADO A ALCANTARILLADO"/>
    <s v="BLOQUE, LADRILLO, PIEDRA"/>
    <s v="TEJA DE BARRO, ZINC, ETERNIT (ASBESTO)"/>
    <s v="CEMENTO, GRAVILLA"/>
    <s v="SI"/>
    <s v="SI"/>
    <s v="SI"/>
    <s v="SI"/>
    <s v="SI"/>
    <s v="SI"/>
    <s v="SI"/>
    <s v="SI"/>
    <s v="SI"/>
    <s v="SI"/>
    <s v="NO"/>
    <s v="SI"/>
    <s v="SI"/>
    <s v="SI"/>
    <s v="SI"/>
    <s v="NO"/>
    <s v="SI"/>
    <s v="SI"/>
    <s v="INODORO CON TANQUE"/>
    <s v="* LA SEÑORA MAIFIESTA NO HAVER ALCANTARRILLADO QUE EL AGUA SALE PARA UNA LAGUNA QUE HAY DETRÁS DE SU CASA. NO LE COBRAN ALCANTARRILLADO "/>
    <m/>
    <m/>
    <m/>
    <m/>
    <s v="NORMAL - BUENA"/>
    <s v="TIENE AGUA LAS 24 HORAS"/>
    <s v="NO SABE"/>
    <s v="NO"/>
    <s v="NO"/>
    <s v="PVC"/>
    <s v="SI"/>
    <s v="SI"/>
    <s v="NO"/>
    <s v="SI"/>
    <s v="SI"/>
    <s v="OBRA GRIS"/>
    <s v="SAN MARTIN PEATONAL22045240000"/>
    <s v="OK"/>
    <s v="SI"/>
    <n v="1"/>
    <s v=""/>
    <s v=""/>
    <s v=""/>
    <s v=""/>
    <n v="6"/>
    <s v=""/>
    <s v=""/>
    <n v="9"/>
    <s v=""/>
    <s v=""/>
    <n v="1"/>
    <n v="2521462.954806"/>
    <n v="2521462.954806"/>
    <s v=""/>
    <s v=""/>
    <n v="0"/>
    <s v=""/>
    <n v="0"/>
    <s v="NO"/>
    <n v="0"/>
    <x v="8"/>
    <x v="1"/>
  </r>
  <r>
    <d v="2017-08-28T00:00:00"/>
    <s v="ANTIOQUIA"/>
    <s v="Puerto Berrío"/>
    <n v="579"/>
    <n v="43653334"/>
    <n v="3223130625"/>
    <n v="628"/>
    <x v="1"/>
    <s v="PEATONAL"/>
    <m/>
    <m/>
    <m/>
    <m/>
    <m/>
    <m/>
    <m/>
    <m/>
    <n v="22044980000"/>
    <m/>
    <m/>
    <n v="3113910380"/>
    <s v="GONZALES"/>
    <s v="MOLINA"/>
    <s v="GLORIA"/>
    <m/>
    <s v="Cédula"/>
    <n v="43650726"/>
    <s v="F"/>
    <n v="47"/>
    <s v="NO"/>
    <s v="CASTRO"/>
    <s v="OVIEDO"/>
    <s v="LUIS"/>
    <s v="ANTONIO"/>
    <s v="Cédula"/>
    <m/>
    <s v="NO"/>
    <m/>
    <s v="NO"/>
    <n v="4"/>
    <n v="2"/>
    <m/>
    <s v="PROPIA, LA ESTÁN PAGANDO"/>
    <m/>
    <s v="ESCRITURA PÚBLICA"/>
    <m/>
    <m/>
    <m/>
    <m/>
    <m/>
    <s v="SI"/>
    <n v="62664"/>
    <s v="NO"/>
    <m/>
    <s v="SI"/>
    <n v="16774"/>
    <s v="INODORO CONECTADO A ALCANTARILLADO"/>
    <s v="BLOQUE, LADRILLO, PIEDRA"/>
    <s v="TEJA DE BARRO, ZINC, ETERNIT (ASBESTO)"/>
    <s v="CEMENTO, GRAVILLA"/>
    <s v="SI"/>
    <s v="SI"/>
    <s v="SI"/>
    <s v="SI"/>
    <s v="SI"/>
    <s v="SI"/>
    <s v="SI"/>
    <s v="SI"/>
    <s v="SI"/>
    <s v="NO"/>
    <s v="SI"/>
    <s v="SI"/>
    <s v="SI"/>
    <s v="SI"/>
    <s v="NO"/>
    <s v="NO"/>
    <s v="SI"/>
    <s v="SI"/>
    <s v="INODORO CON TANQUE"/>
    <s v="* LA SEÑORA MAIFIESTA NO SABER, EL NUMERO DE LA CEDULA DEL SEÑOR, NO LE COBRAN ALCANTARRILLADO"/>
    <m/>
    <m/>
    <m/>
    <m/>
    <s v="NORMAL - BUENA"/>
    <s v="TIENE AGUA LAS 24 HORAS"/>
    <s v="SI"/>
    <s v="NO"/>
    <s v="NO"/>
    <s v="PVC"/>
    <s v="SI"/>
    <s v="SI"/>
    <s v="NO"/>
    <s v="SI"/>
    <s v="SI"/>
    <s v="OBRA GRIS"/>
    <s v="SAN MARTIN PEATONAL22044980000"/>
    <s v="OK"/>
    <s v="SI"/>
    <n v="1"/>
    <s v=""/>
    <s v=""/>
    <n v="4"/>
    <s v=""/>
    <n v="6"/>
    <s v=""/>
    <s v=""/>
    <n v="9"/>
    <s v=""/>
    <s v=""/>
    <n v="2"/>
    <n v="3154717.032714"/>
    <n v="3154717.032714"/>
    <s v=""/>
    <s v=""/>
    <n v="0"/>
    <s v=""/>
    <n v="0"/>
    <s v="NO"/>
    <n v="0"/>
    <x v="1"/>
    <x v="1"/>
  </r>
  <r>
    <d v="2017-08-28T00:00:00"/>
    <s v="ANTIOQUIA"/>
    <s v="Puerto Berrío"/>
    <n v="579"/>
    <n v="1039689067"/>
    <m/>
    <n v="629"/>
    <x v="3"/>
    <s v="PEATONAL"/>
    <m/>
    <m/>
    <m/>
    <m/>
    <m/>
    <m/>
    <m/>
    <m/>
    <n v="22014460000"/>
    <m/>
    <m/>
    <n v="3226211604"/>
    <s v="ROJAS"/>
    <m/>
    <s v="MARGARITA"/>
    <m/>
    <s v="Cédula"/>
    <n v="21932894"/>
    <s v="F"/>
    <n v="61"/>
    <s v="SI"/>
    <m/>
    <m/>
    <m/>
    <m/>
    <m/>
    <m/>
    <s v="SI"/>
    <m/>
    <s v="SI"/>
    <n v="1"/>
    <m/>
    <m/>
    <s v="PROPIA, LA ESTÁN PAGANDO"/>
    <m/>
    <s v="ESCRITURA PÚBLICA"/>
    <m/>
    <m/>
    <m/>
    <m/>
    <m/>
    <s v="SI"/>
    <n v="50470"/>
    <s v="NO"/>
    <m/>
    <s v="SI"/>
    <n v="8366"/>
    <s v="INODORO CONECTADO A ALCANTARILLADO"/>
    <s v="MADERA PULIDA"/>
    <s v="TEJA DE BARRO, ZINC, ETERNIT (ASBESTO)"/>
    <s v="CEMENTO, GRAVILLA"/>
    <s v="SI"/>
    <s v="SI"/>
    <s v="SI"/>
    <s v="SI"/>
    <s v="SI"/>
    <s v="NO"/>
    <s v="NO"/>
    <s v="NO"/>
    <s v="NO"/>
    <s v="NO"/>
    <s v="NO"/>
    <s v="NO"/>
    <s v="NO"/>
    <s v="NO"/>
    <s v="NO"/>
    <s v="NO"/>
    <s v="NO"/>
    <s v="NO"/>
    <s v="NO TIENE  "/>
    <s v="* ESTA VIVIENDA NO CUETA CON: LAVADERO, SANITARIO Y DUCHA, NO TIENE EL FOLIO DE RED UNIDOS, NO PAGA ALCANTARILLADO"/>
    <m/>
    <m/>
    <m/>
    <m/>
    <s v="NORMAL - BUENA"/>
    <s v="TIENE AGUA LAS 24 HORAS"/>
    <s v="SI"/>
    <s v="NO"/>
    <s v="NO"/>
    <s v="PVC"/>
    <s v="NO"/>
    <s v="NO"/>
    <s v="NO"/>
    <s v="NO"/>
    <s v="NO"/>
    <s v="OBRA GRIS"/>
    <s v="NUEVO HORIZONTE PEATONAL22014460000"/>
    <s v="OK"/>
    <s v="SI"/>
    <n v="1"/>
    <n v="2"/>
    <n v="3"/>
    <n v="4"/>
    <n v="5"/>
    <n v="6"/>
    <n v="7"/>
    <s v=""/>
    <n v="9"/>
    <n v="10"/>
    <n v="11"/>
    <n v="5"/>
    <n v="5561609.1410699999"/>
    <n v="5561609.1410699999"/>
    <s v=""/>
    <s v=""/>
    <n v="0"/>
    <n v="20"/>
    <n v="487557.07988400001"/>
    <s v="SI"/>
    <n v="487557.07988400001"/>
    <x v="92"/>
    <x v="1"/>
  </r>
  <r>
    <d v="2017-08-28T00:00:00"/>
    <s v="ANTIOQUIA"/>
    <s v="Puerto Berrío"/>
    <n v="579"/>
    <n v="1039089067"/>
    <m/>
    <n v="630"/>
    <x v="0"/>
    <s v="PEATONAL"/>
    <m/>
    <m/>
    <m/>
    <m/>
    <m/>
    <m/>
    <m/>
    <m/>
    <n v="22058270000"/>
    <m/>
    <m/>
    <n v="3137833458"/>
    <s v="VALENCIA"/>
    <s v="VERGARA"/>
    <s v="ISBELIA"/>
    <s v="LUCIA"/>
    <s v="Cédula"/>
    <n v="22212191"/>
    <s v="F"/>
    <n v="72"/>
    <s v="SI"/>
    <m/>
    <m/>
    <m/>
    <m/>
    <m/>
    <m/>
    <s v="SI"/>
    <m/>
    <s v="SI"/>
    <n v="7"/>
    <n v="4"/>
    <m/>
    <s v="EN ARRIENDO O SUBARRIENDO"/>
    <m/>
    <m/>
    <m/>
    <s v="DE PALABRA"/>
    <m/>
    <m/>
    <m/>
    <s v="SI"/>
    <n v="47686"/>
    <s v="NO"/>
    <m/>
    <s v="SI"/>
    <n v="16772"/>
    <s v="INODORO CONECTADO A ALCANTARILLADO"/>
    <s v="MADERA BURDA, TABLA, TABLÓN"/>
    <s v="TEJA DE BARRO, ZINC, ETERNIT (ASBESTO)"/>
    <s v="CEMENTO, GRAVILLA"/>
    <s v="NO"/>
    <s v="SI"/>
    <s v="SI"/>
    <s v="SI"/>
    <s v="SI"/>
    <s v="SI"/>
    <s v="SI"/>
    <s v="SI"/>
    <s v="SI"/>
    <s v="SI"/>
    <s v="NO"/>
    <s v="NO"/>
    <s v="SI"/>
    <s v="SI"/>
    <s v="NO"/>
    <s v="NO"/>
    <s v="SI"/>
    <s v="SI"/>
    <s v="INODORO SIN TANQUE"/>
    <s v="* EL LAVADERO NO CUENTA CON TANQUE, Y EL SANITARIO NO CUENTA CON TANQUE, Y LA DUCHA NO CUENTA CON UNA TUBERIA ADECUADA, NO PAGA ALCANTARILLADO"/>
    <m/>
    <m/>
    <m/>
    <m/>
    <s v="NORMAL - BUENA"/>
    <s v="TIENE AGUA LAS 24 HORAS"/>
    <s v="SI"/>
    <s v="NO"/>
    <s v="NO"/>
    <s v="PVC"/>
    <s v="SI"/>
    <s v="SI"/>
    <s v="NO"/>
    <s v="NO"/>
    <s v="SI"/>
    <s v="OTROS"/>
    <s v="OASIS PEATONAL22058270000"/>
    <s v="OK"/>
    <s v="SI"/>
    <n v="1"/>
    <s v=""/>
    <n v="3"/>
    <n v="4"/>
    <n v="5"/>
    <n v="6"/>
    <n v="7"/>
    <n v="8"/>
    <s v=""/>
    <s v=""/>
    <s v=""/>
    <n v="4"/>
    <n v="6936878.4473879999"/>
    <n v="6099266.2918499997"/>
    <s v=""/>
    <s v=""/>
    <n v="0"/>
    <s v=""/>
    <n v="0"/>
    <s v="NO"/>
    <n v="0"/>
    <x v="11"/>
    <x v="1"/>
  </r>
  <r>
    <d v="2017-08-28T00:00:00"/>
    <s v="ANTIOQUIA"/>
    <s v="Puerto Berrío"/>
    <n v="579"/>
    <n v="1039689067"/>
    <m/>
    <n v="631"/>
    <x v="3"/>
    <s v="PEATONAL"/>
    <m/>
    <m/>
    <m/>
    <m/>
    <m/>
    <m/>
    <m/>
    <m/>
    <n v="220140410000"/>
    <m/>
    <m/>
    <n v="3126870080"/>
    <s v="MARTINEZ"/>
    <m/>
    <s v="LUZ"/>
    <s v="DARY"/>
    <s v="Cédula"/>
    <n v="43650037"/>
    <s v="F"/>
    <n v="52"/>
    <s v="SI"/>
    <m/>
    <m/>
    <m/>
    <m/>
    <m/>
    <m/>
    <s v="SI"/>
    <m/>
    <s v="NO"/>
    <n v="3"/>
    <n v="1"/>
    <m/>
    <s v="PROPIA, LA ESTÁN PAGANDO"/>
    <m/>
    <s v="CERTIFICADO DE COMPRAVENTA"/>
    <m/>
    <m/>
    <m/>
    <m/>
    <m/>
    <s v="SI"/>
    <n v="22413"/>
    <s v="SI"/>
    <n v="15527"/>
    <s v="SI"/>
    <n v="16690"/>
    <s v="INODORO CONECTADO A ALCANTARILLADO"/>
    <s v="BLOQUE, LADRILLO, PIEDRA"/>
    <s v="TEJA DE BARRO, ZINC, ETERNIT (ASBESTO)"/>
    <s v="CEMENTO, GRAVILLA"/>
    <s v="SI"/>
    <s v="NO"/>
    <s v="SI"/>
    <s v="SI"/>
    <s v="SI"/>
    <s v="SI"/>
    <s v="SI"/>
    <s v="SI"/>
    <s v="SI"/>
    <s v="SI"/>
    <s v="NO"/>
    <s v="SI"/>
    <s v="SI"/>
    <s v="SI"/>
    <s v="SI"/>
    <s v="NO"/>
    <s v="SI"/>
    <s v="SI"/>
    <s v="INODORO CON TANQUE"/>
    <s v="LA VIVIENDA CUENTA CON SANITARIO, EL SANITARUIO TIENE FILTRACION"/>
    <m/>
    <m/>
    <m/>
    <m/>
    <s v="NORMAL - BUENA"/>
    <s v="TIENE AGUA LAS 24 HORAS"/>
    <s v="SI"/>
    <s v="NO"/>
    <s v="NO"/>
    <s v="PVC"/>
    <s v="SI"/>
    <s v="SI"/>
    <s v="NO"/>
    <s v="SI"/>
    <s v="SI"/>
    <s v="OBRA GRIS"/>
    <s v="NUEVO HORIZONTE PEATONAL220140410000"/>
    <s v="OK"/>
    <s v="SI"/>
    <n v="1"/>
    <s v=""/>
    <s v=""/>
    <s v=""/>
    <s v=""/>
    <n v="6"/>
    <s v=""/>
    <s v=""/>
    <n v="9"/>
    <s v=""/>
    <s v=""/>
    <n v="1"/>
    <n v="2521462.954806"/>
    <n v="2521462.954806"/>
    <s v=""/>
    <s v=""/>
    <n v="0"/>
    <s v=""/>
    <n v="0"/>
    <s v="NO"/>
    <n v="0"/>
    <x v="8"/>
    <x v="1"/>
  </r>
  <r>
    <d v="2017-08-28T00:00:00"/>
    <s v="ANTIOQUIA"/>
    <s v="Puerto Berrío"/>
    <n v="579"/>
    <n v="1039689067"/>
    <m/>
    <n v="632"/>
    <x v="3"/>
    <s v="PEATONAL"/>
    <m/>
    <m/>
    <m/>
    <m/>
    <m/>
    <m/>
    <m/>
    <m/>
    <n v="22012412290022"/>
    <m/>
    <m/>
    <n v="3122194045"/>
    <s v="MORALES"/>
    <m/>
    <s v="ALFONSO"/>
    <m/>
    <s v="Cédula"/>
    <m/>
    <s v="M"/>
    <n v="28"/>
    <s v="SI"/>
    <m/>
    <m/>
    <m/>
    <m/>
    <m/>
    <m/>
    <s v="NO"/>
    <m/>
    <s v="NO"/>
    <n v="2"/>
    <m/>
    <m/>
    <s v="EN ARRIENDO O SUBARRIENDO"/>
    <m/>
    <m/>
    <m/>
    <s v="DE PALABRA"/>
    <m/>
    <m/>
    <n v="200000"/>
    <s v="SI"/>
    <n v="6319"/>
    <s v="NO"/>
    <m/>
    <s v="SI"/>
    <n v="8324"/>
    <s v="INODORO CONECTADO A ALCANTARILLADO"/>
    <s v="BLOQUE, LADRILLO, PIEDRA"/>
    <s v="TEJA DE BARRO, ZINC, ETERNIT (ASBESTO)"/>
    <s v="CEMENTO, GRAVILLA"/>
    <s v="SI"/>
    <s v="SI"/>
    <s v="SI"/>
    <s v="SI"/>
    <s v="SI"/>
    <s v="SI"/>
    <s v="SI"/>
    <s v="SI"/>
    <s v="SI"/>
    <s v="SI"/>
    <s v="SI"/>
    <s v="SI"/>
    <s v="SI"/>
    <s v="SI"/>
    <s v="SI"/>
    <s v="SI"/>
    <s v="SI"/>
    <s v="SI"/>
    <s v="INODORO CON TANQUE"/>
    <s v="* LAVADERO CUENTA CON FUGA, NO PAGA ALCANTARRILLADO"/>
    <m/>
    <m/>
    <m/>
    <m/>
    <s v="NORMAL - BUENA"/>
    <s v="TIENE AGUA LAS 24 HORAS"/>
    <s v="SI"/>
    <s v="SI"/>
    <s v="NO"/>
    <s v="PVC"/>
    <s v="SI"/>
    <s v="SI"/>
    <s v="SI"/>
    <s v="SI"/>
    <s v="SI"/>
    <s v="OBRA BLANCA"/>
    <s v="NUEVO HORIZONTE PEATONAL22012412290022"/>
    <s v="OK"/>
    <s v="SI"/>
    <s v=""/>
    <s v=""/>
    <s v=""/>
    <s v=""/>
    <s v=""/>
    <s v=" "/>
    <s v=""/>
    <s v=""/>
    <s v=""/>
    <s v=""/>
    <s v=""/>
    <n v="0"/>
    <n v="0"/>
    <n v="0"/>
    <s v=""/>
    <s v=""/>
    <s v=""/>
    <s v=""/>
    <n v="0"/>
    <s v="NO"/>
    <n v="0"/>
    <x v="0"/>
    <x v="0"/>
  </r>
  <r>
    <d v="2017-08-28T00:00:00"/>
    <s v="ANTIOQUIA"/>
    <s v="Puerto Berrío"/>
    <n v="579"/>
    <n v="1039689067"/>
    <m/>
    <n v="633"/>
    <x v="5"/>
    <s v="PEATONAL"/>
    <m/>
    <m/>
    <m/>
    <m/>
    <m/>
    <m/>
    <m/>
    <m/>
    <n v="22055490000"/>
    <m/>
    <m/>
    <m/>
    <s v="SOCORRO"/>
    <s v="MAZO"/>
    <s v="INES"/>
    <m/>
    <s v="Cédula"/>
    <n v="43436692"/>
    <s v="F"/>
    <n v="62"/>
    <s v="SI"/>
    <m/>
    <m/>
    <m/>
    <m/>
    <m/>
    <m/>
    <s v="NO"/>
    <m/>
    <s v="NO"/>
    <n v="4"/>
    <n v="1"/>
    <m/>
    <s v="PROPIA, LA ESTÁN PAGANDO"/>
    <m/>
    <s v="CERTIFICADO DE COMPRAVENTA"/>
    <m/>
    <m/>
    <m/>
    <m/>
    <m/>
    <s v="SI"/>
    <n v="16781"/>
    <s v="NO"/>
    <m/>
    <s v="SI"/>
    <n v="8324"/>
    <s v="INODORO CONECTADO A ALCANTARILLADO"/>
    <s v="MADERA PULIDA"/>
    <s v="TEJA DE BARRO, ZINC, ETERNIT (ASBESTO)"/>
    <s v="CEMENTO, GRAVILLA"/>
    <s v="SI"/>
    <s v="NO"/>
    <s v="SI"/>
    <s v="SI"/>
    <s v="SI"/>
    <s v="SI"/>
    <s v="SI"/>
    <s v="SI"/>
    <s v="SI"/>
    <s v="SI"/>
    <s v="NO"/>
    <s v="SI"/>
    <s v="SI"/>
    <s v="SI"/>
    <s v="SI"/>
    <s v="NO"/>
    <s v="SI"/>
    <s v="SI"/>
    <s v="INODORO CON TANQUE"/>
    <s v="* NO TIENE CELULAR, NO PAGA ALCANTARRILADO, NO FIRMA"/>
    <m/>
    <m/>
    <m/>
    <m/>
    <s v="NORMAL - BUENA"/>
    <s v="TIENE AGUA LAS 24 HORAS"/>
    <s v="SI"/>
    <s v="NO"/>
    <s v="NO"/>
    <s v="PVC"/>
    <s v="SI"/>
    <s v="SI"/>
    <s v="NO"/>
    <s v="SI"/>
    <s v="SI"/>
    <s v="OBRA BLANCA"/>
    <s v="TAHAMIPEATONAL22055490000"/>
    <s v="OK"/>
    <s v="SI"/>
    <n v="1"/>
    <s v=""/>
    <s v=""/>
    <s v=""/>
    <s v=""/>
    <n v="6"/>
    <s v=""/>
    <s v=""/>
    <s v=""/>
    <s v=""/>
    <s v=""/>
    <n v="1"/>
    <n v="519253.91348400002"/>
    <n v="519253.91348400002"/>
    <s v=""/>
    <s v=""/>
    <n v="0"/>
    <s v=""/>
    <n v="0"/>
    <s v="NO"/>
    <n v="0"/>
    <x v="24"/>
    <x v="1"/>
  </r>
  <r>
    <d v="2017-08-28T00:00:00"/>
    <s v="ANTIOQUIA"/>
    <s v="Puerto Berrío"/>
    <n v="579"/>
    <n v="1039089067"/>
    <m/>
    <n v="634"/>
    <x v="0"/>
    <s v="PEATONAL"/>
    <m/>
    <m/>
    <m/>
    <m/>
    <m/>
    <m/>
    <m/>
    <m/>
    <n v="583110014"/>
    <m/>
    <m/>
    <n v="3207775717"/>
    <s v="VALENCIA"/>
    <s v="AGUDELO"/>
    <s v="JORGE"/>
    <m/>
    <s v="Cédula"/>
    <n v="1039704028"/>
    <s v="M"/>
    <n v="27"/>
    <s v="SI"/>
    <s v="PALACIOS"/>
    <s v="VELEZ"/>
    <s v="ANGELA"/>
    <s v="MARIA"/>
    <m/>
    <m/>
    <s v="NO"/>
    <m/>
    <s v="NO"/>
    <n v="2"/>
    <m/>
    <m/>
    <s v="PROPIA, LA ESTÁN PAGANDO"/>
    <m/>
    <s v="CERTIFICADO DE COMPRAVENTA"/>
    <m/>
    <m/>
    <m/>
    <m/>
    <m/>
    <s v="SI"/>
    <n v="16850"/>
    <s v="SI"/>
    <n v="12110"/>
    <s v="SI"/>
    <n v="8366"/>
    <s v="INODORO CONECTADO A ALCANTARILLADO"/>
    <s v="MADERA PULIDA"/>
    <s v="TEJA DE BARRO, ZINC, ETERNIT (ASBESTO)"/>
    <s v="CEMENTO, GRAVILLA"/>
    <s v="SI"/>
    <s v="SI"/>
    <s v="SI"/>
    <s v="SI"/>
    <s v="SI"/>
    <s v="SI"/>
    <s v="SI"/>
    <s v="SI"/>
    <s v="SI"/>
    <s v="NO"/>
    <s v="SI"/>
    <s v="SI"/>
    <s v="SI"/>
    <s v="SI"/>
    <s v="NO"/>
    <s v="NO"/>
    <s v="SI"/>
    <s v="SI"/>
    <s v="INODORO CON TANQUE"/>
    <s v="* EL SANITARIO CUENTA CON TANQUE, TAPA DAÑADA Y SIN ACCESORIOS "/>
    <m/>
    <m/>
    <m/>
    <m/>
    <s v="NORMAL - BUENA"/>
    <s v="TIENE AGUA LAS 24 HORAS"/>
    <s v="SI"/>
    <s v="NO"/>
    <s v="NO"/>
    <s v="PVC"/>
    <s v="SI"/>
    <s v="NO"/>
    <s v="SI"/>
    <s v="SI"/>
    <s v="SI"/>
    <s v="OBRA GRIS"/>
    <s v="OASIS PEATONAL583110014"/>
    <s v="OK"/>
    <s v="SI"/>
    <n v="1"/>
    <s v=""/>
    <s v=""/>
    <n v="4"/>
    <s v=""/>
    <n v="6"/>
    <s v=""/>
    <s v=""/>
    <n v="9"/>
    <s v=""/>
    <s v=""/>
    <n v="2"/>
    <n v="3154717.032714"/>
    <n v="3154717.032714"/>
    <s v=""/>
    <s v=""/>
    <n v="0"/>
    <s v=""/>
    <n v="0"/>
    <s v="NO"/>
    <n v="0"/>
    <x v="1"/>
    <x v="1"/>
  </r>
  <r>
    <d v="2017-08-28T00:00:00"/>
    <s v="ANTIOQUIA"/>
    <s v="Puerto Berrío"/>
    <n v="579"/>
    <n v="1039689067"/>
    <m/>
    <n v="635"/>
    <x v="5"/>
    <s v="PEATONAL"/>
    <m/>
    <m/>
    <m/>
    <m/>
    <m/>
    <m/>
    <m/>
    <m/>
    <n v="220557920000"/>
    <m/>
    <m/>
    <n v="3116427477"/>
    <s v="VILLA"/>
    <m/>
    <s v="OMAR"/>
    <m/>
    <s v="Cédula"/>
    <n v="711822205"/>
    <s v="M"/>
    <n v="56"/>
    <s v="SI"/>
    <s v="ALTAMIRA"/>
    <s v="COGOLLO"/>
    <s v="ALBA"/>
    <s v="FERNANDA"/>
    <s v="Cédula"/>
    <n v="634557696"/>
    <s v="SI"/>
    <m/>
    <s v="NO"/>
    <n v="5"/>
    <n v="1"/>
    <m/>
    <s v="PROPIA, LA ESTÁN PAGANDO"/>
    <m/>
    <s v="CERTIFICADO DE COMPRAVENTA"/>
    <m/>
    <m/>
    <m/>
    <m/>
    <m/>
    <s v="SI"/>
    <n v="26372"/>
    <s v="NO"/>
    <m/>
    <s v="SI"/>
    <n v="8366"/>
    <s v="INODORO CONECTADO A ALCANTARILLADO"/>
    <s v="BAHAREQUE REVOCADO"/>
    <s v="BLOQUE, PIEDRA, MADERA PULIDA"/>
    <s v="CEMENTO, GRAVILLA"/>
    <s v="SI"/>
    <s v="NO"/>
    <s v="SI"/>
    <s v="SI"/>
    <s v="SI"/>
    <s v="NO"/>
    <s v="SI"/>
    <s v="SI"/>
    <s v="SI"/>
    <s v="SI"/>
    <s v="NO"/>
    <s v="SI"/>
    <s v="SI"/>
    <s v="SI"/>
    <s v="SI"/>
    <s v="NO"/>
    <s v="SI"/>
    <s v="SI"/>
    <s v="INODORO CON TANQUE"/>
    <s v="* NO PAGA ALCANTARRILLADO NO TIENE EL FOLIO DE RED UNIDOS"/>
    <m/>
    <m/>
    <m/>
    <m/>
    <s v="NORMAL - BUENA"/>
    <s v="TIENE AGUA LAS 24 HORAS"/>
    <s v="SI"/>
    <s v="NO"/>
    <s v="NO"/>
    <s v="PVC"/>
    <s v="SI"/>
    <s v="SI"/>
    <s v="NO"/>
    <s v="SI"/>
    <s v="SI"/>
    <s v="OBRA GRIS"/>
    <s v="TAHAMIPEATONAL220557920000"/>
    <s v="OK"/>
    <s v="SI"/>
    <n v="1"/>
    <s v=""/>
    <s v=""/>
    <s v=""/>
    <s v=""/>
    <n v="6"/>
    <s v=""/>
    <s v=""/>
    <n v="9"/>
    <s v=""/>
    <s v=""/>
    <n v="1"/>
    <n v="2521462.954806"/>
    <n v="2521462.954806"/>
    <s v=""/>
    <s v=""/>
    <n v="0"/>
    <n v="20"/>
    <n v="487557.07988400001"/>
    <s v="SI"/>
    <n v="487557.07988400001"/>
    <x v="32"/>
    <x v="1"/>
  </r>
  <r>
    <d v="2017-08-28T00:00:00"/>
    <s v="ANTIOQUIA"/>
    <s v="Puerto Berrío"/>
    <n v="579"/>
    <n v="1152435410"/>
    <n v="3108273887"/>
    <n v="636"/>
    <x v="1"/>
    <s v="PEATONAL"/>
    <m/>
    <m/>
    <m/>
    <m/>
    <m/>
    <m/>
    <m/>
    <m/>
    <n v="441712"/>
    <m/>
    <m/>
    <m/>
    <s v="HERREÑO"/>
    <s v="ARIZA"/>
    <s v="GLADYS"/>
    <m/>
    <s v="Cédula"/>
    <n v="63434285"/>
    <s v="F"/>
    <n v="51"/>
    <s v="SI"/>
    <m/>
    <m/>
    <m/>
    <m/>
    <m/>
    <m/>
    <s v="NO"/>
    <m/>
    <s v="NO"/>
    <n v="4"/>
    <m/>
    <m/>
    <s v="PROPIA, LA ESTÁN PAGANDO"/>
    <m/>
    <s v="ESCRITURA PÚBLICA"/>
    <m/>
    <m/>
    <m/>
    <m/>
    <m/>
    <s v="SI"/>
    <m/>
    <s v="SI"/>
    <m/>
    <s v="SI"/>
    <m/>
    <s v="INODORO CONECTADO A ALCANTARILLADO"/>
    <s v="BLOQUE, LADRILLO, PIEDRA"/>
    <s v="CEMENTO O CONCRETO"/>
    <s v="BALDOSA, VINILO, TABLETA O LADRILLO"/>
    <s v="SI"/>
    <s v="SI"/>
    <s v="SI"/>
    <s v="SI"/>
    <s v="SI"/>
    <s v="SI"/>
    <s v="SI"/>
    <s v="SI"/>
    <s v="SI"/>
    <s v="SI"/>
    <s v="SI"/>
    <s v="SI"/>
    <s v="SI"/>
    <s v="SI"/>
    <s v="SI"/>
    <s v="SI"/>
    <s v="SI"/>
    <s v="SI"/>
    <s v="INODORO CON TANQUE"/>
    <s v="* NO TIENE EL RECIBO EN CASA"/>
    <m/>
    <m/>
    <m/>
    <m/>
    <s v="NORMAL - BUENA"/>
    <s v="TIENE AGUA LAS 24 HORAS"/>
    <s v="NO SABE"/>
    <s v="NO"/>
    <s v="NO"/>
    <s v="PVC"/>
    <s v="SI"/>
    <s v="SI"/>
    <s v="SI"/>
    <s v="SI"/>
    <s v="SI"/>
    <s v="OBRA BLANCA"/>
    <s v="SAN MARTIN PEATONAL441712"/>
    <s v="OK"/>
    <s v="SI"/>
    <s v=""/>
    <s v=""/>
    <s v=""/>
    <s v=""/>
    <s v=""/>
    <s v=" "/>
    <s v=""/>
    <s v=""/>
    <s v=""/>
    <s v=""/>
    <s v=""/>
    <n v="0"/>
    <n v="0"/>
    <n v="0"/>
    <s v=""/>
    <s v=""/>
    <s v=""/>
    <s v=""/>
    <n v="0"/>
    <s v="NO"/>
    <n v="0"/>
    <x v="0"/>
    <x v="0"/>
  </r>
  <r>
    <d v="2017-08-28T00:00:00"/>
    <s v="ANTIOQUIA"/>
    <s v="Puerto Berrío"/>
    <n v="579"/>
    <n v="1152435410"/>
    <n v="3108273887"/>
    <n v="637"/>
    <x v="1"/>
    <s v="PEATONAL"/>
    <m/>
    <m/>
    <m/>
    <m/>
    <m/>
    <m/>
    <m/>
    <m/>
    <n v="220442258000"/>
    <m/>
    <m/>
    <n v="3215642431"/>
    <s v="PULGARIN"/>
    <s v="CASTAÑO"/>
    <s v="GIRLEZA"/>
    <m/>
    <s v="Cédula"/>
    <n v="43650274"/>
    <s v="F"/>
    <n v="52"/>
    <s v="NO"/>
    <s v="MEJIA"/>
    <s v="QUIROZ"/>
    <s v="MOISES"/>
    <m/>
    <s v="Cédula"/>
    <n v="71182482"/>
    <s v="NO"/>
    <m/>
    <s v="NO"/>
    <n v="3"/>
    <n v="1"/>
    <m/>
    <s v="PROPIA, LA ESTÁN PAGANDO"/>
    <m/>
    <s v="CERTIFICADO DE COMPRAVENTA"/>
    <m/>
    <m/>
    <m/>
    <m/>
    <m/>
    <s v="SI"/>
    <n v="24600"/>
    <s v="SI"/>
    <n v="18000"/>
    <s v="SI"/>
    <n v="9700"/>
    <s v="INODORO CONECTADO A ALCANTARILLADO"/>
    <s v="BLOQUE, LADRILLO, PIEDRA"/>
    <s v="TEJA DE BARRO, ZINC, ETERNIT (ASBESTO)"/>
    <s v="CEMENTO, GRAVILLA"/>
    <s v="SI"/>
    <s v="SI"/>
    <s v="SI"/>
    <s v="SI"/>
    <s v="SI"/>
    <s v="SI"/>
    <s v="SI"/>
    <s v="SI"/>
    <s v="SI"/>
    <s v="NO"/>
    <s v="SI"/>
    <s v="SI"/>
    <s v="SI"/>
    <s v="SI"/>
    <s v="NO"/>
    <s v="SI"/>
    <s v="SI"/>
    <s v="SI"/>
    <s v="INODORO CON TANQUE"/>
    <s v="* NO TIEE EL CERTIFICADO DE COMPRAVENTA A LA MANO, EL ALCANTARILLADO AL QUE ESTA CONECTADA ES EL DE LA CUADRA TRASERA, ES DECIR TIRARON LA TUBERIA ATRAVEZANDO LA MANZANA"/>
    <m/>
    <m/>
    <m/>
    <m/>
    <s v="NORMAL - BUENA"/>
    <s v="TIENE AGUA LAS 24 HORAS"/>
    <s v="NO SABE"/>
    <s v="NO"/>
    <s v="NO"/>
    <s v="PVC"/>
    <s v="SI"/>
    <s v="SI"/>
    <s v="NO"/>
    <s v="SI"/>
    <s v="SI"/>
    <s v="OBRA BLANCA"/>
    <s v="SAN MARTIN PEATONAL220442258000"/>
    <s v="OK"/>
    <s v="SI"/>
    <n v="1"/>
    <s v=""/>
    <s v=""/>
    <n v="4"/>
    <s v=""/>
    <n v="6"/>
    <s v=""/>
    <s v=""/>
    <s v=""/>
    <s v=""/>
    <s v=""/>
    <n v="2"/>
    <n v="1152507.9913919999"/>
    <n v="1152507.9913919999"/>
    <s v=""/>
    <s v=""/>
    <n v="0"/>
    <s v=""/>
    <n v="0"/>
    <s v="NO"/>
    <n v="0"/>
    <x v="66"/>
    <x v="1"/>
  </r>
  <r>
    <d v="2017-08-28T00:00:00"/>
    <s v="ANTIOQUIA"/>
    <s v="Puerto Berrío"/>
    <n v="579"/>
    <n v="1152435410"/>
    <n v="3108273887"/>
    <n v="638"/>
    <x v="1"/>
    <s v="PEATONAL"/>
    <m/>
    <m/>
    <m/>
    <m/>
    <m/>
    <m/>
    <m/>
    <m/>
    <n v="220442510000"/>
    <m/>
    <m/>
    <n v="3116063634"/>
    <s v="LOPEZ"/>
    <s v="SEPULVEDA"/>
    <s v="DERMILAY"/>
    <m/>
    <s v="Cédula"/>
    <n v="303889814"/>
    <s v="F"/>
    <n v="41"/>
    <s v="NO"/>
    <s v="MONTERROSO"/>
    <s v="GARAY"/>
    <s v="JOSE "/>
    <s v="RAMON"/>
    <s v="Cédula"/>
    <n v="15304887"/>
    <s v="NO"/>
    <m/>
    <s v="NO"/>
    <n v="3"/>
    <m/>
    <m/>
    <s v="PROPIA, LA ESTÁN PAGANDO"/>
    <m/>
    <s v="CERTIFICADO DE COMPRAVENTA"/>
    <m/>
    <m/>
    <m/>
    <m/>
    <m/>
    <s v="SI"/>
    <n v="10000"/>
    <s v="SI"/>
    <n v="6700"/>
    <s v="SI"/>
    <n v="9600"/>
    <s v="INODORO CONECTADO A ALCANTARILLADO"/>
    <s v="BLOQUE, LADRILLO, PIEDRA"/>
    <s v="TEJA DE BARRO, ZINC, ETERNIT (ASBESTO)"/>
    <s v="BALDOSA, VINILO, TABLETA O LADRILLO"/>
    <s v="SI"/>
    <s v="SI"/>
    <s v="SI"/>
    <s v="SI"/>
    <s v="SI"/>
    <s v="SI"/>
    <s v="SI"/>
    <s v="SI"/>
    <s v="SI"/>
    <s v="SI"/>
    <s v="SI"/>
    <s v="SI"/>
    <s v="SI"/>
    <s v="SI"/>
    <s v="SI"/>
    <s v="SI"/>
    <s v="SI"/>
    <s v="SI"/>
    <s v="INODORO CON TANQUE"/>
    <s v="* NO SABE DE LAS ACOMETIDAS OR QUE CUANDO COMPRARO LA CASA YA ESTABAN HECHAS, NO TIENE LA ESCRITURA A LA MANO, "/>
    <m/>
    <m/>
    <m/>
    <m/>
    <s v="NORMAL - BUENA"/>
    <s v="TIENE AGUA LAS 24 HORAS"/>
    <s v="NO SABE"/>
    <s v="NO"/>
    <s v="NO"/>
    <s v="PVC"/>
    <s v="SI"/>
    <s v="SI"/>
    <s v="SI"/>
    <s v="SI"/>
    <s v="SI"/>
    <s v="OBRA BLANCA"/>
    <s v="SAN MARTIN PEATONAL220442510000"/>
    <s v="OK"/>
    <s v="SI"/>
    <s v=""/>
    <s v=""/>
    <s v=""/>
    <s v=""/>
    <s v=""/>
    <s v=" "/>
    <s v=""/>
    <s v=""/>
    <s v=""/>
    <s v=""/>
    <s v=""/>
    <n v="0"/>
    <n v="0"/>
    <n v="0"/>
    <s v=""/>
    <s v=""/>
    <s v=""/>
    <s v=""/>
    <n v="0"/>
    <s v="NO"/>
    <n v="0"/>
    <x v="0"/>
    <x v="0"/>
  </r>
  <r>
    <d v="2017-08-28T00:00:00"/>
    <s v="ANTIOQUIA"/>
    <s v="Puerto Berrío"/>
    <n v="579"/>
    <n v="43654191"/>
    <n v="3122373072"/>
    <n v="639"/>
    <x v="0"/>
    <s v="PEATONAL"/>
    <m/>
    <m/>
    <m/>
    <m/>
    <m/>
    <m/>
    <m/>
    <m/>
    <n v="58220"/>
    <m/>
    <m/>
    <n v="3186258901"/>
    <s v="MONTOYA"/>
    <m/>
    <s v="YULI"/>
    <s v="ANDREA"/>
    <s v="Cédula"/>
    <n v="43657797"/>
    <s v="F"/>
    <n v="32"/>
    <s v="NO"/>
    <s v="GUERRA"/>
    <s v="YEPEZ"/>
    <s v="JOSE "/>
    <s v="ELIECER"/>
    <s v="Cédula"/>
    <m/>
    <s v="SI"/>
    <m/>
    <s v="NO"/>
    <n v="4"/>
    <n v="1"/>
    <m/>
    <s v="EN ARRIENDO O SUBARRIENDO"/>
    <m/>
    <m/>
    <m/>
    <s v="DE PALABRA"/>
    <m/>
    <m/>
    <m/>
    <s v="SI"/>
    <n v="15500"/>
    <s v="SI"/>
    <n v="9600"/>
    <s v="SI"/>
    <n v="8400"/>
    <s v="INODORO CONECTADO A ALCANTARILLADO"/>
    <s v="TAPIA PISADA, ADOBE"/>
    <s v="CEMENTO O CONCRETO"/>
    <s v="CEMENTO, GRAVILLA"/>
    <s v="SI"/>
    <s v="NO"/>
    <s v="SI"/>
    <s v="SI"/>
    <s v="SI"/>
    <s v="SI"/>
    <s v="SI"/>
    <s v="SI"/>
    <s v="NO"/>
    <s v="NO"/>
    <s v="NO"/>
    <s v="SI"/>
    <s v="SI"/>
    <s v="NO"/>
    <s v="NO"/>
    <s v="NO"/>
    <s v="SI"/>
    <s v="SI"/>
    <s v="TAZA CAMPESINA"/>
    <s v="* NO TIENE PUERTA EL BAÑO "/>
    <m/>
    <m/>
    <m/>
    <m/>
    <s v="NORMAL - BUENA"/>
    <s v="TIENE AGUA LAS 24 HORAS"/>
    <s v="SI"/>
    <s v="NO"/>
    <s v="NO"/>
    <s v="PVC"/>
    <s v="NO"/>
    <s v="NO"/>
    <s v="NO"/>
    <s v="SI"/>
    <s v="SI"/>
    <s v="OBRA GRIS"/>
    <s v="OASIS PEATONAL58220"/>
    <s v="OK"/>
    <s v="SI"/>
    <n v="1"/>
    <s v=""/>
    <n v="3"/>
    <n v="4"/>
    <s v=""/>
    <n v="6"/>
    <n v="7"/>
    <s v=""/>
    <n v="9"/>
    <s v=""/>
    <s v=""/>
    <n v="3"/>
    <n v="3906640.9971539997"/>
    <n v="3906640.9971539997"/>
    <s v=""/>
    <s v=""/>
    <n v="0"/>
    <s v=""/>
    <n v="0"/>
    <s v="NO"/>
    <n v="0"/>
    <x v="18"/>
    <x v="1"/>
  </r>
  <r>
    <d v="2017-08-28T00:00:00"/>
    <s v="ANTIOQUIA"/>
    <s v="Puerto Berrío"/>
    <n v="579"/>
    <n v="1152435410"/>
    <n v="3108273887"/>
    <n v="640"/>
    <x v="2"/>
    <s v="PEATONAL"/>
    <m/>
    <m/>
    <m/>
    <m/>
    <m/>
    <m/>
    <m/>
    <m/>
    <n v="220583130050"/>
    <m/>
    <m/>
    <n v="3127576861"/>
    <s v="MOSQUERA"/>
    <s v="MADRID"/>
    <s v="YARITZA"/>
    <m/>
    <s v="Cédula"/>
    <n v="1039705019"/>
    <s v="F"/>
    <n v="20"/>
    <s v="SI"/>
    <m/>
    <m/>
    <m/>
    <m/>
    <m/>
    <m/>
    <s v="NO"/>
    <m/>
    <s v="NO"/>
    <n v="2"/>
    <n v="1"/>
    <m/>
    <s v="PROPIA, LA ESTÁN PAGANDO"/>
    <m/>
    <s v="CERTIFICADO DE TRADICIÓN Y LIBERTAD"/>
    <m/>
    <m/>
    <m/>
    <m/>
    <m/>
    <s v="SI"/>
    <n v="10900"/>
    <s v="SI"/>
    <n v="7500"/>
    <s v="SI"/>
    <n v="8400"/>
    <s v="INODORO CONECTADO A ALCANTARILLADO"/>
    <s v="BLOQUE, LADRILLO, PIEDRA"/>
    <s v="TEJA DE BARRO, ZINC, ETERNIT (ASBESTO)"/>
    <s v="CEMENTO, GRAVILLA"/>
    <s v="SI"/>
    <s v="SI"/>
    <s v="SI"/>
    <s v="SI"/>
    <s v="SI"/>
    <s v="SI"/>
    <s v="SI"/>
    <s v="SI"/>
    <s v="SI"/>
    <s v="SI"/>
    <s v="SI"/>
    <s v="SI"/>
    <s v="SI"/>
    <s v="SI"/>
    <s v="SI"/>
    <s v="SI"/>
    <s v="NO"/>
    <s v="SI"/>
    <s v="INODORO CON TANQUE"/>
    <s v="* TIENEN UNA PIEDRA PARA LAVAR, Y ECOGEN EL AGUA EN UNA CANECA"/>
    <m/>
    <m/>
    <m/>
    <m/>
    <s v="NORMAL - BUENA"/>
    <s v="TIENE AGUA LAS 24 HORAS"/>
    <s v="SI"/>
    <s v="NO"/>
    <s v="NO"/>
    <s v="PVC"/>
    <s v="SI"/>
    <s v="SI"/>
    <s v="SI"/>
    <s v="NO"/>
    <s v="SI"/>
    <s v="OBRA NEGRA"/>
    <s v="NUEVO MILENIOPEATONAL220583130050"/>
    <s v="OK"/>
    <s v="SI"/>
    <s v=""/>
    <s v=""/>
    <s v=""/>
    <s v=""/>
    <n v="5"/>
    <n v="6"/>
    <s v=""/>
    <s v=""/>
    <s v=""/>
    <s v=""/>
    <s v=""/>
    <n v="1"/>
    <n v="844096.41025200009"/>
    <n v="844096.41025200009"/>
    <s v=""/>
    <s v=""/>
    <n v="0"/>
    <s v=""/>
    <n v="0"/>
    <s v="NO"/>
    <n v="0"/>
    <x v="4"/>
    <x v="1"/>
  </r>
  <r>
    <d v="2017-08-28T00:00:00"/>
    <s v="ANTIOQUIA"/>
    <s v="Puerto Berrío"/>
    <n v="579"/>
    <n v="1152435410"/>
    <n v="3108273887"/>
    <n v="641"/>
    <x v="4"/>
    <s v="PEATONAL"/>
    <m/>
    <m/>
    <m/>
    <m/>
    <m/>
    <m/>
    <m/>
    <m/>
    <n v="220459260000"/>
    <m/>
    <m/>
    <m/>
    <s v="BEDOLLA"/>
    <s v="DUQUE"/>
    <s v="FABIOLA"/>
    <m/>
    <s v="Cédula"/>
    <n v="1039679049"/>
    <s v="F"/>
    <n v="32"/>
    <s v="NO"/>
    <s v="QUEUBIN"/>
    <s v="ZULETA"/>
    <s v="OSCAR"/>
    <m/>
    <s v="Cédula"/>
    <n v="711914202"/>
    <s v="NO"/>
    <m/>
    <s v="NO"/>
    <n v="4"/>
    <n v="2"/>
    <m/>
    <s v="PROPIA, LA ESTÁN PAGANDO"/>
    <m/>
    <s v="CERTIFICADO DE TRADICIÓN Y LIBERTAD"/>
    <m/>
    <m/>
    <m/>
    <m/>
    <m/>
    <s v="SI"/>
    <n v="14600"/>
    <s v="NO"/>
    <m/>
    <s v="SI"/>
    <n v="84000"/>
    <s v="INODORO CONECTADO A ALCANTARILLADO"/>
    <s v="BLOQUE, LADRILLO, PIEDRA"/>
    <s v="TEJA DE BARRO, ZINC, ETERNIT (ASBESTO)"/>
    <s v="CEMENTO, GRAVILLA"/>
    <s v="SI"/>
    <s v="SI"/>
    <s v="SI"/>
    <s v="SI"/>
    <s v="SI"/>
    <s v="SI"/>
    <s v="SI"/>
    <s v="SI"/>
    <s v="SI"/>
    <s v="SI"/>
    <s v="SI"/>
    <s v="SI"/>
    <s v="SI"/>
    <s v="SI"/>
    <s v="SI"/>
    <s v="SI"/>
    <s v="SI"/>
    <s v="SI"/>
    <s v="INODORO CON TANQUE"/>
    <s v="* NO PAGA ALCANTARRILLADO, NO TIENE CELULAR"/>
    <m/>
    <m/>
    <m/>
    <m/>
    <s v="NORMAL - BUENA"/>
    <s v="TIENE AGUA LAS 24 HORAS"/>
    <s v="SI"/>
    <s v="NO"/>
    <s v="NO"/>
    <s v="PVC"/>
    <s v="SI"/>
    <s v="SI"/>
    <s v="SI"/>
    <s v="SI"/>
    <s v="SI"/>
    <s v="OBRA GRIS"/>
    <s v="PATIO BONITOPEATONAL220459260000"/>
    <s v="OK"/>
    <s v="SI"/>
    <s v=""/>
    <s v=""/>
    <s v=""/>
    <s v=""/>
    <s v=""/>
    <s v=" "/>
    <s v=""/>
    <s v=""/>
    <s v=""/>
    <s v=""/>
    <s v=""/>
    <n v="0"/>
    <n v="0"/>
    <n v="0"/>
    <s v=""/>
    <s v=""/>
    <s v=""/>
    <s v=""/>
    <n v="0"/>
    <s v="NO"/>
    <n v="0"/>
    <x v="0"/>
    <x v="0"/>
  </r>
  <r>
    <d v="2017-08-28T00:00:00"/>
    <s v="ANTIOQUIA"/>
    <s v="Puerto Berrío"/>
    <n v="579"/>
    <n v="1152435410"/>
    <n v="3108273887"/>
    <n v="642"/>
    <x v="1"/>
    <s v="PEATONAL"/>
    <m/>
    <m/>
    <m/>
    <m/>
    <m/>
    <m/>
    <m/>
    <m/>
    <n v="22045870000"/>
    <m/>
    <m/>
    <n v="3108280965"/>
    <s v="GARRO"/>
    <s v="ANTONIO"/>
    <m/>
    <m/>
    <s v="Cédula"/>
    <n v="8035619"/>
    <s v="M"/>
    <n v="74"/>
    <s v="SI"/>
    <m/>
    <m/>
    <m/>
    <m/>
    <m/>
    <m/>
    <s v="NO"/>
    <m/>
    <s v="NO"/>
    <n v="2"/>
    <m/>
    <m/>
    <s v="PROPIA, LA ESTÁN PAGANDO"/>
    <m/>
    <s v="CERTIFICADO DE TRADICIÓN Y LIBERTAD"/>
    <m/>
    <m/>
    <m/>
    <m/>
    <m/>
    <s v="SI"/>
    <n v="17000"/>
    <s v="SI"/>
    <n v="12000"/>
    <s v="SI"/>
    <n v="82000"/>
    <s v="INODORO CONECTADO A ALCANTARILLADO"/>
    <s v="BLOQUE, LADRILLO, PIEDRA"/>
    <s v="TEJA DE BARRO, ZINC, ETERNIT (ASBESTO)"/>
    <s v="CEMENTO, GRAVILLA"/>
    <s v="SI"/>
    <s v="SI"/>
    <s v="SI"/>
    <s v="SI"/>
    <s v="SI"/>
    <s v="SI"/>
    <s v="SI"/>
    <s v="SI"/>
    <s v="SI"/>
    <s v="NO"/>
    <s v="NO"/>
    <s v="SI"/>
    <s v="NO"/>
    <s v="SI"/>
    <s v="NO"/>
    <s v="NO"/>
    <s v="SI"/>
    <s v="NO"/>
    <s v="INODORO CON TANQUE"/>
    <s v="* LA DUCHA ESTA E MAL ESTADO Y"/>
    <m/>
    <m/>
    <m/>
    <m/>
    <s v="NORMAL - BUENA"/>
    <s v="TIENE AGUA LAS 24 HORAS"/>
    <s v="SI"/>
    <s v="NO"/>
    <s v="NO"/>
    <s v="PVC"/>
    <s v="SI"/>
    <s v="NO"/>
    <s v="NO"/>
    <s v="SI"/>
    <s v="NO"/>
    <s v="OBRA BLANCA"/>
    <s v="SAN MARTIN PEATONAL22045870000"/>
    <s v="OK"/>
    <s v="SI"/>
    <n v="1"/>
    <n v="2"/>
    <s v=""/>
    <n v="4"/>
    <s v=""/>
    <n v="6"/>
    <n v="7"/>
    <s v=""/>
    <s v=""/>
    <s v=""/>
    <s v=""/>
    <n v="3"/>
    <n v="1715385.3672239999"/>
    <n v="1715385.3672239999"/>
    <s v=""/>
    <s v=""/>
    <n v="0"/>
    <s v=""/>
    <n v="0"/>
    <s v="NO"/>
    <n v="0"/>
    <x v="78"/>
    <x v="1"/>
  </r>
  <r>
    <d v="2017-08-28T00:00:00"/>
    <s v="ANTIOQUIA"/>
    <s v="Puerto Berrío"/>
    <n v="579"/>
    <n v="1152435410"/>
    <n v="3108273887"/>
    <n v="643"/>
    <x v="5"/>
    <s v="PEATONAL"/>
    <m/>
    <m/>
    <m/>
    <m/>
    <m/>
    <m/>
    <m/>
    <m/>
    <n v="220557910000"/>
    <m/>
    <m/>
    <n v="32226371147"/>
    <s v="AMADO"/>
    <s v="GARZON"/>
    <s v="CAROLINA"/>
    <m/>
    <s v="Cédula"/>
    <n v="52924687"/>
    <s v="F"/>
    <n v="34"/>
    <s v="NO"/>
    <s v="PIEDRAHITA"/>
    <s v="ECHAVARRIA"/>
    <s v="JHON"/>
    <s v="JAIRO"/>
    <s v="Cédula"/>
    <m/>
    <s v="NO"/>
    <m/>
    <s v="NO"/>
    <n v="4"/>
    <n v="2"/>
    <m/>
    <s v="PROPIA, LA ESTÁN PAGANDO"/>
    <m/>
    <s v="CERTIFICADO DE TRADICIÓN Y LIBERTAD"/>
    <m/>
    <m/>
    <m/>
    <m/>
    <m/>
    <s v="SI"/>
    <n v="29000"/>
    <s v="SI"/>
    <m/>
    <s v="SI"/>
    <n v="8500"/>
    <s v="INODORO CONECTADO A ALCANTARILLADO"/>
    <s v="BLOQUE, LADRILLO, PIEDRA"/>
    <s v="TEJA DE BARRO, ZINC, ETERNIT (ASBESTO)"/>
    <s v="BALDOSA, VINILO, TABLETA O LADRILLO"/>
    <s v="SI"/>
    <s v="NO"/>
    <s v="SI"/>
    <s v="SI"/>
    <s v="SI"/>
    <s v="SI"/>
    <s v="SI"/>
    <s v="SI"/>
    <s v="SI"/>
    <s v="SI"/>
    <s v="NO"/>
    <s v="SI"/>
    <s v="SI"/>
    <s v="SI"/>
    <s v="SI"/>
    <s v="NO"/>
    <s v="SI"/>
    <s v="SI"/>
    <s v="INODORO CON TANQUE"/>
    <s v="* ESTA CONECTADO A UIN TUBO PERO NO ES DE LA EMPRESA, NO LE COBRAN ALCANTARILLADO"/>
    <m/>
    <m/>
    <m/>
    <m/>
    <s v="NORMAL - BUENA"/>
    <s v="TIENE AGUA LAS 24 HORAS"/>
    <s v="NO SABE"/>
    <s v="NO"/>
    <s v="NO"/>
    <s v="PVC"/>
    <s v="SI"/>
    <s v="SI"/>
    <s v="NO"/>
    <s v="SI"/>
    <s v="SI"/>
    <s v="OBRA BLANCA"/>
    <s v="TAHAMIPEATONAL220557910000"/>
    <s v="OK"/>
    <s v="SI"/>
    <n v="1"/>
    <s v=""/>
    <s v=""/>
    <s v=""/>
    <s v=""/>
    <n v="6"/>
    <s v=""/>
    <s v=""/>
    <s v=""/>
    <s v=""/>
    <s v=""/>
    <n v="1"/>
    <n v="519253.91348400002"/>
    <n v="519253.91348400002"/>
    <s v=""/>
    <s v=""/>
    <n v="0"/>
    <s v=""/>
    <n v="0"/>
    <s v="NO"/>
    <n v="0"/>
    <x v="24"/>
    <x v="1"/>
  </r>
  <r>
    <d v="2017-08-28T00:00:00"/>
    <s v="ANTIOQUIA"/>
    <s v="Puerto Berrío"/>
    <n v="579"/>
    <n v="115243410"/>
    <n v="3108273887"/>
    <n v="644"/>
    <x v="1"/>
    <s v="PEATONAL"/>
    <m/>
    <m/>
    <m/>
    <m/>
    <m/>
    <m/>
    <m/>
    <m/>
    <n v="220441800000"/>
    <m/>
    <m/>
    <n v="3206517773"/>
    <s v="MONTOYA"/>
    <s v="RIOS"/>
    <s v="VICTOR"/>
    <s v="EDUARDO"/>
    <s v="Cédula"/>
    <n v="71186503"/>
    <s v="M"/>
    <n v="48"/>
    <s v="SI"/>
    <s v="CASTAÑO"/>
    <s v="SORELLY"/>
    <m/>
    <m/>
    <s v="Cédula"/>
    <n v="43653059"/>
    <s v="NO"/>
    <m/>
    <s v="NO"/>
    <n v="3"/>
    <n v="1"/>
    <m/>
    <s v="EN ARRIENDO O SUBARRIENDO"/>
    <m/>
    <m/>
    <m/>
    <s v="DE PALABRA"/>
    <m/>
    <m/>
    <n v="450000"/>
    <s v="SI"/>
    <n v="14000"/>
    <s v="SI"/>
    <n v="8600"/>
    <s v="SI"/>
    <n v="17900"/>
    <s v="INODORO CONECTADO A ALCANTARILLADO"/>
    <s v="BLOQUE, LADRILLO, PIEDRA"/>
    <s v="BLOQUE, PIEDRA, MADERA PULIDA"/>
    <s v="BALDOSA, VINILO, TABLETA O LADRILLO"/>
    <s v="SI"/>
    <s v="SI"/>
    <s v="SI"/>
    <s v="SI"/>
    <s v="SI"/>
    <s v="SI"/>
    <s v="SI"/>
    <s v="SI"/>
    <s v="SI"/>
    <s v="SI"/>
    <s v="SI"/>
    <s v="SI"/>
    <s v="SI"/>
    <s v="SI"/>
    <s v="SI"/>
    <s v="SI"/>
    <s v="SI"/>
    <s v="SI"/>
    <s v="INODORO CON TANQUE"/>
    <s v="* CONTRACTO VERBAL DE ARRENDAMIENTO A TERMINO INDEFIIDO"/>
    <m/>
    <m/>
    <m/>
    <m/>
    <s v="NORMAL - BUENA"/>
    <s v="TIENE AGUA LAS 24 HORAS"/>
    <s v="NO SABE"/>
    <s v="NO"/>
    <s v="NO"/>
    <s v="PVC"/>
    <s v="SI"/>
    <s v="SI"/>
    <s v="SI"/>
    <s v="SI"/>
    <s v="SI"/>
    <s v="OBRA BLANCA"/>
    <s v="SAN MARTIN PEATONAL220441800000"/>
    <s v="OK"/>
    <s v="SI"/>
    <s v=""/>
    <s v=""/>
    <s v=""/>
    <s v=""/>
    <s v=""/>
    <s v=" "/>
    <s v=""/>
    <s v=""/>
    <s v=""/>
    <s v=""/>
    <s v=""/>
    <n v="0"/>
    <n v="0"/>
    <n v="0"/>
    <s v=""/>
    <s v=""/>
    <s v=""/>
    <s v=""/>
    <n v="0"/>
    <s v="NO"/>
    <n v="0"/>
    <x v="0"/>
    <x v="0"/>
  </r>
  <r>
    <d v="2017-08-28T00:00:00"/>
    <s v="ANTIOQUIA"/>
    <s v="Puerto Berrío"/>
    <n v="579"/>
    <n v="115243410"/>
    <n v="3108273887"/>
    <n v="645"/>
    <x v="0"/>
    <s v="PEATONAL"/>
    <m/>
    <m/>
    <m/>
    <m/>
    <m/>
    <m/>
    <m/>
    <m/>
    <n v="220583130026"/>
    <m/>
    <m/>
    <n v="3206193361"/>
    <s v="JIMENEZ"/>
    <s v="BELLO"/>
    <s v="DIANA"/>
    <s v="CECILIA"/>
    <s v="Cédula"/>
    <n v="1039697775"/>
    <s v="F"/>
    <n v="24"/>
    <s v="NO"/>
    <s v="CRUZ"/>
    <s v="FLORES"/>
    <s v="HERNAN"/>
    <s v="JOSE"/>
    <s v="Cédula"/>
    <m/>
    <s v="NO"/>
    <m/>
    <s v="NO"/>
    <n v="3"/>
    <n v="1"/>
    <m/>
    <s v="EN ARRIENDO O SUBARRIENDO"/>
    <m/>
    <m/>
    <m/>
    <s v="DE PALABRA"/>
    <m/>
    <m/>
    <n v="150000"/>
    <s v="SI"/>
    <n v="14760"/>
    <s v="SI"/>
    <n v="10400"/>
    <s v="SI"/>
    <n v="8400"/>
    <s v="INODORO CONECTADO A ALCANTARILLADO"/>
    <s v="MADERA PULIDA"/>
    <s v="TEJA DE BARRO, ZINC, ETERNIT (ASBESTO)"/>
    <s v="CEMENTO, GRAVILLA"/>
    <s v="SI"/>
    <s v="SI"/>
    <s v="SI"/>
    <s v="SI"/>
    <s v="SI"/>
    <s v="SI"/>
    <s v="SI"/>
    <s v="SI"/>
    <s v="SI"/>
    <s v="NO"/>
    <s v="NO"/>
    <s v="SI"/>
    <s v="SI"/>
    <s v="SI"/>
    <s v="NO"/>
    <s v="NO"/>
    <s v="SI"/>
    <s v="SI"/>
    <s v="INODORO CON TANQUE"/>
    <s v="* NO CUENTA CO N LAVAMANOS"/>
    <m/>
    <m/>
    <m/>
    <m/>
    <s v="NORMAL - BUENA"/>
    <s v="TIENE AGUA LAS 24 HORAS"/>
    <s v="SI"/>
    <s v="NO"/>
    <s v="NO"/>
    <s v="PVC"/>
    <s v="SI"/>
    <s v="NO"/>
    <s v="NO"/>
    <s v="SI"/>
    <s v="SI"/>
    <s v="OBRA BLANCA"/>
    <s v="OASIS PEATONAL220583130026"/>
    <s v="OK"/>
    <s v="SI"/>
    <n v="1"/>
    <s v=""/>
    <s v=""/>
    <n v="4"/>
    <s v=""/>
    <n v="6"/>
    <s v=""/>
    <s v=""/>
    <s v=""/>
    <s v=""/>
    <s v=""/>
    <n v="2"/>
    <n v="1152507.9913919999"/>
    <n v="1152507.9913919999"/>
    <s v=""/>
    <s v=""/>
    <n v="0"/>
    <s v=""/>
    <n v="0"/>
    <s v="NO"/>
    <n v="0"/>
    <x v="66"/>
    <x v="1"/>
  </r>
  <r>
    <d v="2017-08-28T00:00:00"/>
    <s v="ANTIOQUIA"/>
    <s v="Puerto Berrío"/>
    <n v="579"/>
    <n v="1152435410"/>
    <n v="3105273887"/>
    <n v="646"/>
    <x v="2"/>
    <s v="PEATONAL"/>
    <m/>
    <m/>
    <m/>
    <m/>
    <m/>
    <m/>
    <m/>
    <m/>
    <n v="220583160024"/>
    <m/>
    <m/>
    <m/>
    <s v="GIL"/>
    <s v="GALEANO"/>
    <s v="VIVIANA"/>
    <s v="CECILIA"/>
    <s v="Cédula"/>
    <n v="1039692341"/>
    <s v="F"/>
    <n v="27"/>
    <s v="NO"/>
    <s v="MOSQUERA"/>
    <s v="ZEQUERA"/>
    <s v="FAUSTO"/>
    <m/>
    <s v="Cédula"/>
    <n v="11797492"/>
    <s v="NO"/>
    <m/>
    <s v="NO"/>
    <n v="2"/>
    <m/>
    <m/>
    <s v="EN ARRIENDO O SUBARRIENDO"/>
    <m/>
    <m/>
    <m/>
    <s v="DE PALABRA"/>
    <m/>
    <m/>
    <n v="160000"/>
    <s v="SI"/>
    <n v="10900"/>
    <s v="SI"/>
    <n v="7500"/>
    <s v="SI"/>
    <n v="8400"/>
    <s v="INODORO CONECTADO A ALCANTARILLADO"/>
    <s v="MADERA BURDA, TABLA, TABLÓN"/>
    <s v="TEJA DE BARRO, ZINC, ETERNIT (ASBESTO)"/>
    <s v="CEMENTO, GRAVILLA"/>
    <s v="SI"/>
    <s v="SI"/>
    <s v="SI"/>
    <s v="SI"/>
    <s v="SI"/>
    <s v="SI"/>
    <s v="SI"/>
    <s v="SI"/>
    <s v="SI"/>
    <s v="NO"/>
    <s v="NO"/>
    <s v="SI"/>
    <s v="SI"/>
    <s v="SI"/>
    <s v="NO"/>
    <s v="NO"/>
    <s v="SI"/>
    <s v="SI"/>
    <s v="INODORO CON TANQUE"/>
    <s v="* NO TIENE CELULAR, NO PAGA ALCANTARRILADO, NO FIRMA"/>
    <m/>
    <m/>
    <m/>
    <m/>
    <s v="NORMAL - BUENA"/>
    <s v="TIENE AGUA LAS 24 HORAS"/>
    <s v="SI"/>
    <s v="NO"/>
    <s v="NO"/>
    <s v="PVC"/>
    <s v="SI"/>
    <s v="NO"/>
    <s v="NO"/>
    <s v="SI"/>
    <s v="SI"/>
    <s v="OBRA GRIS"/>
    <s v="NUEVO MILENIOPEATONAL220583160024"/>
    <s v="OK"/>
    <s v="SI"/>
    <n v="1"/>
    <s v=""/>
    <s v=""/>
    <n v="4"/>
    <s v=""/>
    <n v="6"/>
    <s v=""/>
    <s v=""/>
    <n v="9"/>
    <s v=""/>
    <s v=""/>
    <n v="2"/>
    <n v="3154717.032714"/>
    <n v="3154717.032714"/>
    <s v=""/>
    <s v=""/>
    <n v="0"/>
    <s v=""/>
    <n v="0"/>
    <s v="NO"/>
    <n v="0"/>
    <x v="1"/>
    <x v="1"/>
  </r>
  <r>
    <d v="2017-08-28T00:00:00"/>
    <s v="ANTIOQUIA"/>
    <s v="Puerto Berrío"/>
    <n v="579"/>
    <n v="1152435410"/>
    <n v="3105273887"/>
    <n v="647"/>
    <x v="2"/>
    <s v="PEATONAL"/>
    <m/>
    <m/>
    <m/>
    <m/>
    <m/>
    <m/>
    <m/>
    <m/>
    <n v="220583130086"/>
    <m/>
    <m/>
    <n v="3146880702"/>
    <s v="GALEANO"/>
    <s v="JIMENEZ"/>
    <s v="LEDIY"/>
    <s v="DIANA"/>
    <s v="Cédula"/>
    <n v="1039702773"/>
    <s v="F"/>
    <n v="21"/>
    <s v="SI"/>
    <m/>
    <m/>
    <m/>
    <m/>
    <m/>
    <m/>
    <s v="SI"/>
    <m/>
    <s v="NO"/>
    <n v="3"/>
    <n v="11"/>
    <m/>
    <s v="PROPIA, LA ESTÁN PAGANDO"/>
    <m/>
    <s v="CERTIFICADO DE COMPRAVENTA"/>
    <m/>
    <m/>
    <m/>
    <m/>
    <m/>
    <s v="SI"/>
    <n v="14600"/>
    <s v="SI"/>
    <n v="10400"/>
    <s v="SI"/>
    <n v="8400"/>
    <s v="INODORO CONECTADO A ALCANTARILLADO"/>
    <s v="BLOQUE, LADRILLO, PIEDRA"/>
    <s v="TEJA DE BARRO, ZINC, ETERNIT (ASBESTO)"/>
    <s v="BALDOSA, VINILO, TABLETA O LADRILLO"/>
    <s v="SI"/>
    <s v="SI"/>
    <s v="SI"/>
    <s v="SI"/>
    <s v="SI"/>
    <s v="SI"/>
    <s v="SI"/>
    <s v="SI"/>
    <s v="SI"/>
    <s v="SI"/>
    <s v="SI"/>
    <s v="SI"/>
    <s v="SI"/>
    <s v="SI"/>
    <s v="SI"/>
    <s v="SI"/>
    <s v="SI"/>
    <s v="SI"/>
    <s v="INODORO CON TANQUE"/>
    <s v="* NO POSEE PAPEL DE RED UNIDOS"/>
    <m/>
    <m/>
    <m/>
    <m/>
    <s v="NORMAL - BUENA"/>
    <s v="TIENE AGUA LAS 24 HORAS"/>
    <s v="SI"/>
    <s v="NO"/>
    <s v="NO"/>
    <s v="PVC"/>
    <s v="SI"/>
    <s v="SI"/>
    <s v="SI"/>
    <s v="SI"/>
    <s v="SI"/>
    <s v="OBRA BLANCA"/>
    <s v="NUEVO MILENIOPEATONAL220583130086"/>
    <s v="OK"/>
    <s v="SI"/>
    <s v=""/>
    <s v=""/>
    <s v=""/>
    <s v=""/>
    <s v=""/>
    <s v=" "/>
    <s v=""/>
    <s v=""/>
    <s v=""/>
    <s v=""/>
    <s v=""/>
    <n v="0"/>
    <n v="0"/>
    <n v="0"/>
    <s v=""/>
    <s v=""/>
    <s v=""/>
    <s v=""/>
    <n v="0"/>
    <s v="NO"/>
    <n v="0"/>
    <x v="0"/>
    <x v="0"/>
  </r>
  <r>
    <d v="2017-08-28T00:00:00"/>
    <s v="ANTIOQUIA"/>
    <s v="Puerto Berrío"/>
    <n v="579"/>
    <n v="1152435410"/>
    <n v="3105273887"/>
    <n v="648"/>
    <x v="2"/>
    <s v="PEATONAL"/>
    <m/>
    <m/>
    <m/>
    <m/>
    <m/>
    <m/>
    <m/>
    <m/>
    <n v="220583130098"/>
    <m/>
    <m/>
    <n v="3207387316"/>
    <s v="CASTAÑO"/>
    <s v="CIFUENTES"/>
    <s v="MATA"/>
    <s v="LUCIA"/>
    <s v="Cédula"/>
    <n v="21931390"/>
    <s v="F"/>
    <n v="58"/>
    <s v="NO"/>
    <s v="MARIN"/>
    <s v="JARAMILLO"/>
    <s v="VICTOR"/>
    <s v="HUGO"/>
    <s v="Cédula"/>
    <m/>
    <s v="SI"/>
    <n v="952647"/>
    <s v="NO"/>
    <n v="4"/>
    <n v="2"/>
    <m/>
    <s v="PROPIA, LA ESTÁN PAGANDO"/>
    <m/>
    <s v="CERTIFICADO DE COMPRAVENTA"/>
    <m/>
    <m/>
    <m/>
    <m/>
    <m/>
    <s v="SI"/>
    <n v="14100"/>
    <s v="SI"/>
    <n v="10100"/>
    <s v="SI"/>
    <n v="8100"/>
    <s v="INODORO CONECTADO A ALCANTARILLADO"/>
    <s v="BLOQUE, LADRILLO, PIEDRA"/>
    <s v="TEJA DE BARRO, ZINC, ETERNIT (ASBESTO)"/>
    <s v="CEMENTO, GRAVILLA"/>
    <s v="SI"/>
    <s v="NO"/>
    <s v="SI"/>
    <s v="SI"/>
    <s v="SI"/>
    <s v="SI"/>
    <s v="SI"/>
    <s v="NO"/>
    <s v="NO"/>
    <s v="NO"/>
    <s v="SI"/>
    <s v="SI"/>
    <s v="NO"/>
    <s v="NO"/>
    <s v="NO"/>
    <s v="SI"/>
    <s v="SI"/>
    <s v="SI"/>
    <s v="INODORO CON TANQUE"/>
    <s v="* EL INODORO NO TIEE CONEXIÓN AL ACUEDUCTO MADRE "/>
    <m/>
    <m/>
    <m/>
    <m/>
    <s v="NORMAL - BUENA"/>
    <s v="TIENE AGUA LAS 24 HORAS"/>
    <s v="SI"/>
    <s v="NO"/>
    <s v="NO"/>
    <s v="PVC"/>
    <s v="NO"/>
    <s v="NO"/>
    <s v="NO"/>
    <s v="SI"/>
    <s v="SI"/>
    <s v="OBRA NEGRA"/>
    <s v="NUEVO MILENIOPEATONAL220583130098"/>
    <s v="OK"/>
    <s v="SI"/>
    <n v="1"/>
    <n v="2"/>
    <n v="3"/>
    <n v="4"/>
    <s v=""/>
    <n v="6"/>
    <n v="7"/>
    <s v=""/>
    <n v="9"/>
    <s v=""/>
    <n v="11"/>
    <n v="4"/>
    <n v="4739229.2324700002"/>
    <n v="4739229.2324700002"/>
    <s v=""/>
    <s v=""/>
    <n v="0"/>
    <s v=""/>
    <n v="0"/>
    <s v="NO"/>
    <n v="0"/>
    <x v="90"/>
    <x v="1"/>
  </r>
  <r>
    <d v="2017-08-28T00:00:00"/>
    <s v="ANTIOQUIA"/>
    <s v="Puerto Berrío"/>
    <n v="579"/>
    <n v="1152435410"/>
    <n v="3105273887"/>
    <n v="649"/>
    <x v="0"/>
    <s v="PEATONAL"/>
    <m/>
    <m/>
    <m/>
    <m/>
    <m/>
    <m/>
    <m/>
    <m/>
    <n v="22059360000"/>
    <m/>
    <m/>
    <n v="3136307416"/>
    <s v="JARAMILL"/>
    <s v="MONTOYA"/>
    <s v="ALICIA"/>
    <s v="DEL SOCORRO"/>
    <s v="Cédula"/>
    <n v="22027642"/>
    <s v="F"/>
    <n v="64"/>
    <s v="SI"/>
    <m/>
    <m/>
    <m/>
    <m/>
    <m/>
    <m/>
    <s v="SI"/>
    <n v="3165360"/>
    <s v="NO"/>
    <n v="1"/>
    <m/>
    <m/>
    <s v="PROPIA, LA ESTÁN PAGANDO"/>
    <m/>
    <s v="CERTIFICADO DE COMPRAVENTA"/>
    <m/>
    <m/>
    <m/>
    <m/>
    <m/>
    <s v="SI"/>
    <n v="9100"/>
    <s v="SI"/>
    <n v="6200"/>
    <s v="SI"/>
    <n v="8150"/>
    <s v="INODORO CONECTADO A ALCANTARILLADO"/>
    <s v="MADERA PULIDA"/>
    <s v="TEJA DE BARRO, ZINC, ETERNIT (ASBESTO)"/>
    <s v="CEMENTO, GRAVILLA"/>
    <s v="SI"/>
    <s v="NO"/>
    <s v="SI"/>
    <s v="SI"/>
    <s v="SI"/>
    <s v="SI"/>
    <s v="SI"/>
    <s v="NO"/>
    <s v="SI"/>
    <s v="NO"/>
    <s v="SI"/>
    <s v="SI"/>
    <s v="NO"/>
    <s v="SI"/>
    <s v="NO"/>
    <s v="SI"/>
    <s v="SI"/>
    <s v="SI"/>
    <s v="INODORO CON TANQUE"/>
    <s v="*EL TANQUE DEL INODORO NO SIRVE, APESA DE NO TENER INODORO EN BUEN ESTADO TIENE LAS CONEXIÓN DE ACUEDUCTO Y ALCANATRILLADO"/>
    <m/>
    <m/>
    <m/>
    <m/>
    <s v="NORMAL - BUENA"/>
    <s v="TIENE AGUA LAS 24 HORAS"/>
    <s v="SI"/>
    <s v="NO"/>
    <s v="NO"/>
    <s v="PVC"/>
    <s v="NO"/>
    <s v="SI"/>
    <s v="NO"/>
    <s v="SI"/>
    <s v="SI"/>
    <s v="OBRA GRIS"/>
    <s v="OASIS PEATONAL22059360000"/>
    <s v="OK"/>
    <s v="SI"/>
    <n v="1"/>
    <n v="2"/>
    <n v="3"/>
    <n v="4"/>
    <s v=""/>
    <n v="6"/>
    <n v="7"/>
    <s v=""/>
    <n v="9"/>
    <s v=""/>
    <n v="11"/>
    <n v="4"/>
    <n v="4739229.2324700002"/>
    <n v="4739229.2324700002"/>
    <s v=""/>
    <s v=""/>
    <n v="0"/>
    <s v=""/>
    <n v="0"/>
    <s v="NO"/>
    <n v="0"/>
    <x v="90"/>
    <x v="1"/>
  </r>
  <r>
    <d v="2017-08-28T00:00:00"/>
    <s v="ANTIOQUIA"/>
    <s v="Puerto Berrío"/>
    <n v="579"/>
    <n v="1152435410"/>
    <n v="3105273887"/>
    <n v="650"/>
    <x v="1"/>
    <s v="PEATONAL"/>
    <m/>
    <m/>
    <m/>
    <m/>
    <m/>
    <m/>
    <m/>
    <m/>
    <n v="220404140000"/>
    <m/>
    <m/>
    <n v="3108304227"/>
    <s v="POSADA"/>
    <s v="MORALES"/>
    <s v="LUZ"/>
    <s v="DARY"/>
    <s v="Cédula"/>
    <n v="43654749"/>
    <s v="F"/>
    <n v="37"/>
    <s v="NO"/>
    <s v="VAZCO"/>
    <s v="FLORA"/>
    <s v="OBVIDIO"/>
    <m/>
    <s v="Cédula"/>
    <n v="71187620"/>
    <s v="SI"/>
    <n v="1020620"/>
    <s v="NO"/>
    <n v="2"/>
    <m/>
    <m/>
    <s v="PROPIA, LA ESTÁN PAGANDO"/>
    <m/>
    <s v="CERTIFICADO DE COMPRAVENTA"/>
    <m/>
    <m/>
    <m/>
    <m/>
    <m/>
    <s v="SI"/>
    <n v="153000"/>
    <s v="SI"/>
    <n v="11000"/>
    <s v="SI"/>
    <n v="8400"/>
    <s v="INODORO CONECTADO A ALCANTARILLADO"/>
    <s v="BLOQUE, LADRILLO, PIEDRA"/>
    <s v="TEJA DE BARRO, ZINC, ETERNIT (ASBESTO)"/>
    <s v="BALDOSA, VINILO, TABLETA O LADRILLO"/>
    <s v="SI"/>
    <s v="SI"/>
    <s v="SI"/>
    <s v="SI"/>
    <s v="SI"/>
    <s v="SI"/>
    <s v="SI"/>
    <s v="SI"/>
    <s v="SI"/>
    <s v="SI"/>
    <s v="SI"/>
    <s v="SI"/>
    <s v="SI"/>
    <s v="SI"/>
    <s v="SI"/>
    <s v="SI"/>
    <s v="SI"/>
    <s v="SI"/>
    <s v="INODORO CON TANQUE"/>
    <s v="HAY 3 NUCLEOS FAMILIARES EN UNA MISMA VIVIENDA CADA UNO TIENE CONTADOR PROPIO"/>
    <m/>
    <m/>
    <m/>
    <m/>
    <s v="NORMAL - BUENA"/>
    <s v="TIENE AGUA LAS 24 HORAS"/>
    <s v="SI"/>
    <s v="NO"/>
    <s v="NO"/>
    <s v="PVC"/>
    <s v="SI"/>
    <s v="SI"/>
    <s v="SI"/>
    <s v="SI"/>
    <s v="SI"/>
    <s v="OBRA BLANCA"/>
    <s v="SAN MARTIN PEATONAL220404140000"/>
    <s v="OK"/>
    <s v="SI"/>
    <s v=""/>
    <s v=""/>
    <s v=""/>
    <s v=""/>
    <s v=""/>
    <s v=" "/>
    <s v=""/>
    <s v=""/>
    <s v=""/>
    <s v=""/>
    <s v=""/>
    <n v="0"/>
    <n v="0"/>
    <n v="0"/>
    <s v=""/>
    <s v=""/>
    <s v=""/>
    <s v=""/>
    <n v="0"/>
    <s v="NO"/>
    <n v="0"/>
    <x v="0"/>
    <x v="0"/>
  </r>
  <r>
    <d v="2017-08-28T00:00:00"/>
    <s v="ANTIOQUIA"/>
    <s v="Puerto Berrío"/>
    <n v="579"/>
    <n v="1152435410"/>
    <n v="3105273887"/>
    <n v="651"/>
    <x v="1"/>
    <s v="PEATONAL"/>
    <m/>
    <m/>
    <m/>
    <m/>
    <m/>
    <m/>
    <m/>
    <m/>
    <n v="22040042000"/>
    <m/>
    <m/>
    <n v="3142568839"/>
    <s v="GUZMAN"/>
    <s v="CIFUENTES"/>
    <s v="DEISY"/>
    <s v="MARCELA"/>
    <s v="Cédula"/>
    <n v="1039679937"/>
    <s v="F"/>
    <n v="26"/>
    <s v="SI"/>
    <m/>
    <m/>
    <m/>
    <m/>
    <m/>
    <m/>
    <s v="SI"/>
    <n v="930733"/>
    <s v="NO"/>
    <n v="7"/>
    <n v="1"/>
    <m/>
    <s v="PROPIA, LA ESTÁN PAGANDO"/>
    <m/>
    <s v="ESCRITURA PÚBLICA"/>
    <m/>
    <m/>
    <m/>
    <m/>
    <m/>
    <s v="SI"/>
    <n v="4400"/>
    <s v="SI"/>
    <n v="2600"/>
    <s v="SI"/>
    <n v="8100"/>
    <s v="INODORO CONECTADO A ALCANTARILLADO"/>
    <s v="BLOQUE, LADRILLO, PIEDRA"/>
    <s v="TEJA DE BARRO, ZINC, ETERNIT (ASBESTO)"/>
    <s v="CEMENTO, GRAVILLA"/>
    <s v="SI"/>
    <s v="SI"/>
    <s v="SI"/>
    <s v="SI"/>
    <s v="SI"/>
    <s v="SI"/>
    <s v="SI"/>
    <s v="SI"/>
    <s v="SI"/>
    <s v="SI"/>
    <s v="NO"/>
    <s v="SI"/>
    <s v="SI"/>
    <s v="SI"/>
    <s v="SI"/>
    <s v="NO"/>
    <s v="SI"/>
    <s v="SI"/>
    <s v="INODORO CON TANQUE"/>
    <s v="* LA VIVIENDA NO CUENTA CON LAVAMANOS"/>
    <m/>
    <m/>
    <m/>
    <m/>
    <s v="NORMAL - BUENA"/>
    <s v="TIENE AGUA LAS 24 HORAS"/>
    <s v="SI"/>
    <s v="NO"/>
    <s v="NO"/>
    <s v="PVC"/>
    <s v="SI"/>
    <s v="SI"/>
    <s v="NO"/>
    <s v="SI"/>
    <s v="SI"/>
    <s v="OBRA BLANCA"/>
    <s v="SAN MARTIN PEATONAL22040042000"/>
    <s v="OK"/>
    <s v="SI"/>
    <n v="1"/>
    <s v=""/>
    <s v=""/>
    <s v=""/>
    <s v=""/>
    <n v="6"/>
    <s v=""/>
    <s v=""/>
    <s v=""/>
    <s v=""/>
    <s v=""/>
    <n v="1"/>
    <n v="519253.91348400002"/>
    <n v="519253.91348400002"/>
    <s v=""/>
    <s v=""/>
    <n v="0"/>
    <s v=""/>
    <n v="0"/>
    <s v="NO"/>
    <n v="0"/>
    <x v="24"/>
    <x v="1"/>
  </r>
  <r>
    <d v="2017-08-28T00:00:00"/>
    <s v="ANTIOQUIA"/>
    <s v="Puerto Berrío"/>
    <n v="579"/>
    <n v="1152435410"/>
    <n v="3105273887"/>
    <n v="652"/>
    <x v="2"/>
    <s v="PEATONAL"/>
    <m/>
    <m/>
    <m/>
    <m/>
    <m/>
    <m/>
    <m/>
    <m/>
    <n v="220583140040"/>
    <m/>
    <m/>
    <n v="3113028758"/>
    <s v="MORALES"/>
    <s v="PIEDRAHITA"/>
    <s v="MYLEIDY"/>
    <s v="CATALINA"/>
    <s v="Cédula"/>
    <n v="43656920"/>
    <s v="F"/>
    <n v="33"/>
    <s v="SI"/>
    <m/>
    <m/>
    <m/>
    <m/>
    <m/>
    <m/>
    <s v="SI"/>
    <m/>
    <s v="NO"/>
    <n v="3"/>
    <n v="2"/>
    <m/>
    <s v="EN ARRIENDO O SUBARRIENDO"/>
    <m/>
    <m/>
    <m/>
    <s v="DE PALABRA"/>
    <m/>
    <m/>
    <n v="200000"/>
    <s v="SI"/>
    <n v="15400"/>
    <s v="SI"/>
    <n v="11000"/>
    <s v="SI"/>
    <n v="8400"/>
    <s v="INODORO CONECTADO A ALCANTARILLADO"/>
    <s v="BLOQUE, LADRILLO, PIEDRA"/>
    <s v="TEJA DE BARRO, ZINC, ETERNIT (ASBESTO)"/>
    <s v="CEMENTO, GRAVILLA"/>
    <s v="SI"/>
    <s v="NO"/>
    <s v="SI"/>
    <s v="SI"/>
    <s v="SI"/>
    <s v="SI"/>
    <s v="SI"/>
    <s v="SI"/>
    <s v="SI"/>
    <s v="NO"/>
    <s v="NO"/>
    <s v="SI"/>
    <s v="SI"/>
    <s v="SI"/>
    <s v="NO"/>
    <s v="NO"/>
    <s v="SI"/>
    <s v="SI"/>
    <s v="INODORO CON TANQUE"/>
    <s v="* NO POSEE CARET DE RED UNIDOS"/>
    <m/>
    <m/>
    <m/>
    <m/>
    <s v="NORMAL - BUENA"/>
    <s v="TIENE AGUA LAS 24 HORAS"/>
    <s v="SI"/>
    <s v="NO"/>
    <s v="NO"/>
    <s v="PVC"/>
    <s v="SI"/>
    <s v="NO"/>
    <s v="NO"/>
    <s v="SI"/>
    <s v="SI"/>
    <s v="OBRA BLANCA"/>
    <s v="NUEVO MILENIOPEATONAL220583140040"/>
    <s v="OK"/>
    <s v="SI"/>
    <n v="1"/>
    <s v=""/>
    <s v=""/>
    <n v="4"/>
    <s v=""/>
    <n v="6"/>
    <s v=""/>
    <s v=""/>
    <s v=""/>
    <s v=""/>
    <s v=""/>
    <n v="2"/>
    <n v="1152507.9913919999"/>
    <n v="1152507.9913919999"/>
    <s v=""/>
    <s v=""/>
    <n v="0"/>
    <s v=""/>
    <n v="0"/>
    <s v="NO"/>
    <n v="0"/>
    <x v="66"/>
    <x v="1"/>
  </r>
  <r>
    <d v="2017-08-28T00:00:00"/>
    <s v="ANTIOQUIA"/>
    <s v="Puerto Berrío"/>
    <n v="579"/>
    <n v="43654191"/>
    <n v="3123133072"/>
    <n v="653"/>
    <x v="0"/>
    <s v="PEATONAL"/>
    <s v="CALLE 56#5514"/>
    <m/>
    <m/>
    <m/>
    <m/>
    <m/>
    <m/>
    <m/>
    <m/>
    <m/>
    <m/>
    <n v="3147247993"/>
    <s v="GOMEZ"/>
    <s v="SUAREZ"/>
    <s v="MARIA"/>
    <s v="DORIS"/>
    <s v="Cédula"/>
    <n v="220288453"/>
    <s v="F"/>
    <n v="55"/>
    <s v="SI"/>
    <m/>
    <m/>
    <m/>
    <m/>
    <m/>
    <m/>
    <s v="SI"/>
    <n v="1683629"/>
    <s v="NO"/>
    <n v="4"/>
    <n v="1"/>
    <m/>
    <s v="PROPIA, LA ESTÁN PAGANDO"/>
    <m/>
    <s v="ESCRITURA PÚBLICA"/>
    <m/>
    <m/>
    <m/>
    <m/>
    <m/>
    <s v="SI"/>
    <n v="13044"/>
    <s v="SI"/>
    <n v="9182"/>
    <s v="SI"/>
    <n v="8324"/>
    <s v="INODORO CONECTADO A ALCANTARILLADO"/>
    <s v="BLOQUE, LADRILLO, PIEDRA"/>
    <s v="TEJA DE BARRO, ZINC, ETERNIT (ASBESTO)"/>
    <s v="CEMENTO, GRAVILLA"/>
    <s v="SI"/>
    <s v="SI"/>
    <s v="SI"/>
    <s v="SI"/>
    <s v="SI"/>
    <s v="SI"/>
    <s v="SI"/>
    <s v="SI"/>
    <s v="NO"/>
    <s v="SI"/>
    <s v="NO"/>
    <s v="SI"/>
    <s v="SI"/>
    <s v="NO"/>
    <s v="NO"/>
    <s v="NO"/>
    <s v="SI"/>
    <s v="SI"/>
    <s v="INODORO SIN TANQUE"/>
    <s v="* EL SANITARIO NO CUENTA CON TAQNUE, EL BAÑO NO TIENE UERTA"/>
    <m/>
    <m/>
    <m/>
    <m/>
    <s v="NORMAL - BUENA"/>
    <s v="TIENE AGUA LAS 24 HORAS"/>
    <s v="SI"/>
    <s v="NO"/>
    <s v="NO"/>
    <s v="PVC"/>
    <s v="NO"/>
    <s v="NO"/>
    <s v="NO"/>
    <s v="SI"/>
    <s v="SI"/>
    <s v="OBRA BLANCA"/>
    <s v="OASIS PEATONALCALLE 56#5514"/>
    <s v="OK"/>
    <s v="SI"/>
    <n v="1"/>
    <s v=""/>
    <n v="3"/>
    <n v="4"/>
    <s v=""/>
    <n v="6"/>
    <n v="7"/>
    <s v=""/>
    <s v=""/>
    <s v=""/>
    <s v=""/>
    <n v="3"/>
    <n v="1904431.9558319999"/>
    <n v="1904431.9558319999"/>
    <s v=""/>
    <s v=""/>
    <n v="0"/>
    <s v=""/>
    <n v="0"/>
    <s v="NO"/>
    <n v="0"/>
    <x v="88"/>
    <x v="1"/>
  </r>
  <r>
    <d v="2017-08-28T00:00:00"/>
    <s v="ANTIOQUIA"/>
    <s v="Puerto Berrío"/>
    <n v="579"/>
    <n v="1152435410"/>
    <n v="3105273887"/>
    <n v="654"/>
    <x v="2"/>
    <s v="PEATONAL"/>
    <m/>
    <m/>
    <m/>
    <m/>
    <m/>
    <m/>
    <m/>
    <m/>
    <n v="220548690118"/>
    <m/>
    <m/>
    <n v="3107054244"/>
    <s v="GONZALES"/>
    <s v="RUA"/>
    <s v="KATERINE"/>
    <s v="ANDREA"/>
    <s v="Cédula"/>
    <n v="1046907248"/>
    <s v="F"/>
    <n v="26"/>
    <s v="NO"/>
    <s v="RODRIGUZ"/>
    <s v="MEZA"/>
    <s v="NELSON"/>
    <s v="ANDRES"/>
    <s v="Cédula"/>
    <n v="1039698421"/>
    <s v="SI"/>
    <n v="881784"/>
    <s v="NO"/>
    <n v="3"/>
    <n v="1"/>
    <m/>
    <s v="EN ARRIENDO O SUBARRIENDO"/>
    <m/>
    <m/>
    <m/>
    <s v="DE PALABRA"/>
    <m/>
    <m/>
    <n v="200000"/>
    <s v="SI"/>
    <n v="10200"/>
    <s v="SI"/>
    <n v="7000"/>
    <s v="SI"/>
    <n v="8500"/>
    <s v="INODORO CONECTADO A ALCANTARILLADO"/>
    <s v="BLOQUE, LADRILLO, PIEDRA"/>
    <s v="TEJA DE BARRO, ZINC, ETERNIT (ASBESTO)"/>
    <s v="CEMENTO, GRAVILLA"/>
    <s v="SI"/>
    <s v="NO"/>
    <s v="SI"/>
    <s v="SI"/>
    <s v="SI"/>
    <s v="SI"/>
    <s v="SI"/>
    <s v="SI"/>
    <s v="SI"/>
    <s v="SI"/>
    <s v="NO"/>
    <s v="SI"/>
    <s v="SI"/>
    <s v="SI"/>
    <s v="SI"/>
    <s v="NO"/>
    <s v="SI"/>
    <s v="SI"/>
    <s v="INODORO CON TANQUE"/>
    <s v="* CONTRATO DE ARRIENDO, DEFINIDO"/>
    <m/>
    <m/>
    <m/>
    <m/>
    <s v="NORMAL - BUENA"/>
    <s v="TIENE AGUA LAS 24 HORAS"/>
    <s v="SI"/>
    <s v="NO"/>
    <s v="NO"/>
    <s v="PVC"/>
    <s v="SI"/>
    <s v="SI"/>
    <s v="NO"/>
    <s v="SI"/>
    <s v="SI"/>
    <s v="OBRA BLANCA"/>
    <s v="NUEVO MILENIOPEATONAL220548690118"/>
    <s v="OK"/>
    <s v="SI"/>
    <n v="1"/>
    <s v=""/>
    <s v=""/>
    <s v=""/>
    <s v=""/>
    <n v="6"/>
    <s v=""/>
    <s v=""/>
    <s v=""/>
    <s v=""/>
    <s v=""/>
    <n v="1"/>
    <n v="519253.91348400002"/>
    <n v="519253.91348400002"/>
    <s v=""/>
    <s v=""/>
    <n v="0"/>
    <s v=""/>
    <n v="0"/>
    <s v="NO"/>
    <n v="0"/>
    <x v="24"/>
    <x v="1"/>
  </r>
  <r>
    <d v="2017-08-28T00:00:00"/>
    <s v="ANTIOQUIA"/>
    <s v="Puerto Berrío"/>
    <n v="579"/>
    <n v="1152435410"/>
    <n v="3105273887"/>
    <n v="655"/>
    <x v="2"/>
    <s v="PEATONAL"/>
    <m/>
    <m/>
    <m/>
    <m/>
    <m/>
    <m/>
    <m/>
    <m/>
    <n v="220548690114"/>
    <m/>
    <m/>
    <n v="3103605374"/>
    <s v="LASTRE"/>
    <s v="PINTO"/>
    <s v="AIDE"/>
    <s v="DEL CARMEN"/>
    <s v="Cédula"/>
    <n v="43656085"/>
    <s v="F"/>
    <n v="33"/>
    <s v="NO"/>
    <s v="RESTREPO"/>
    <s v="PEREZ"/>
    <s v="SERGIO"/>
    <s v="DE JESUS"/>
    <s v="Cédula"/>
    <n v="71184003"/>
    <s v="NO"/>
    <m/>
    <s v="NO"/>
    <n v="5"/>
    <n v="2"/>
    <m/>
    <s v="PROPIA, LA ESTÁN PAGANDO"/>
    <m/>
    <s v="CERTIFICADO DE COMPRAVENTA"/>
    <m/>
    <m/>
    <m/>
    <m/>
    <m/>
    <s v="SI"/>
    <n v="18900"/>
    <s v="SI"/>
    <n v="13700"/>
    <s v="SI"/>
    <n v="8400"/>
    <s v="INODORO CONECTADO A ALCANTARILLADO"/>
    <s v="BLOQUE, LADRILLO, PIEDRA"/>
    <s v="TEJA DE BARRO, ZINC, ETERNIT (ASBESTO)"/>
    <s v="CEMENTO, GRAVILLA"/>
    <s v="SI"/>
    <s v="NO"/>
    <s v="SI"/>
    <s v="SI"/>
    <s v="SI"/>
    <s v="SI"/>
    <s v="SI"/>
    <s v="SI"/>
    <s v="SI"/>
    <s v="SI"/>
    <s v="NO"/>
    <s v="SI"/>
    <s v="SI"/>
    <s v="SI"/>
    <s v="SI"/>
    <s v="NO"/>
    <s v="SI"/>
    <s v="SI"/>
    <s v="INODORO CON TANQUE"/>
    <s v="* LAVADEO E CODICIONNES PRECARIAS"/>
    <m/>
    <m/>
    <m/>
    <m/>
    <s v="NORMAL - BUENA"/>
    <s v="TIENE AGUA LAS 24 HORAS"/>
    <s v="SI"/>
    <s v="NO"/>
    <s v="NO"/>
    <s v="PVC"/>
    <s v="SI"/>
    <s v="SI"/>
    <s v="NO"/>
    <s v="SI"/>
    <s v="SI"/>
    <s v="OBRA BLANCA"/>
    <s v="NUEVO MILENIOPEATONAL220548690114"/>
    <s v="OK"/>
    <s v="SI"/>
    <n v="1"/>
    <s v=""/>
    <s v=""/>
    <s v=""/>
    <s v=""/>
    <n v="6"/>
    <s v=""/>
    <s v=""/>
    <s v=""/>
    <s v=""/>
    <s v=""/>
    <n v="1"/>
    <n v="519253.91348400002"/>
    <n v="519253.91348400002"/>
    <s v=""/>
    <s v=""/>
    <n v="0"/>
    <s v=""/>
    <n v="0"/>
    <s v="NO"/>
    <n v="0"/>
    <x v="24"/>
    <x v="1"/>
  </r>
  <r>
    <d v="2017-08-28T00:00:00"/>
    <s v="ANTIOQUIA"/>
    <s v="Puerto Berrío"/>
    <n v="579"/>
    <n v="1152435410"/>
    <n v="3105273887"/>
    <n v="656"/>
    <x v="5"/>
    <s v="PEATONAL"/>
    <m/>
    <m/>
    <m/>
    <m/>
    <m/>
    <m/>
    <m/>
    <m/>
    <n v="22056290000"/>
    <m/>
    <m/>
    <n v="3116249186"/>
    <s v="MONSALVE"/>
    <s v="CASTAÑO"/>
    <s v="LUZ"/>
    <s v="DORCELA"/>
    <s v="Cédula"/>
    <n v="43651566"/>
    <s v="F"/>
    <n v="43"/>
    <s v="NO"/>
    <s v="MORALE"/>
    <s v="ALAVAREZ"/>
    <s v="SERGIO"/>
    <s v="ARTURO"/>
    <s v="Cédula"/>
    <n v="71184331"/>
    <s v="NO"/>
    <m/>
    <s v="NO"/>
    <n v="5"/>
    <m/>
    <m/>
    <s v="PROPIA, LA ESTÁN PAGANDO"/>
    <m/>
    <s v="ESCRITURA PÚBLICA"/>
    <m/>
    <m/>
    <m/>
    <m/>
    <m/>
    <s v="SI"/>
    <n v="11600"/>
    <s v="SI"/>
    <m/>
    <s v="SI"/>
    <n v="8400"/>
    <s v="INODORO CONECTADO A ALCANTARILLADO"/>
    <s v="MADERA BURDA, TABLA, TABLÓN"/>
    <s v="TEJA DE BARRO, ZINC, ETERNIT (ASBESTO)"/>
    <s v="CEMENTO, GRAVILLA"/>
    <s v="SI"/>
    <s v="SI"/>
    <s v="SI"/>
    <s v="SI"/>
    <s v="SI"/>
    <s v="SI"/>
    <s v="SI"/>
    <s v="SI"/>
    <s v="SI"/>
    <s v="NO"/>
    <s v="NO"/>
    <s v="SI"/>
    <s v="SI"/>
    <s v="SI"/>
    <s v="NO"/>
    <s v="NO"/>
    <s v="SI"/>
    <s v="SI"/>
    <s v="INODORO CON TANQUE"/>
    <s v="* NO PAGA ALCANTARRILLADO"/>
    <m/>
    <m/>
    <m/>
    <m/>
    <s v="NORMAL - BUENA"/>
    <s v="TIENE AGUA LAS 24 HORAS"/>
    <s v="SI"/>
    <s v="NO"/>
    <s v="NO"/>
    <s v="PVC"/>
    <s v="SI"/>
    <s v="NO"/>
    <s v="NO"/>
    <s v="SI"/>
    <s v="SI"/>
    <s v="OBRA GRIS"/>
    <s v="TAHAMIPEATONAL22056290000"/>
    <s v="OK"/>
    <s v="SI"/>
    <n v="1"/>
    <s v=""/>
    <s v=""/>
    <n v="4"/>
    <s v=""/>
    <n v="6"/>
    <s v=""/>
    <s v=""/>
    <n v="9"/>
    <s v=""/>
    <s v=""/>
    <n v="2"/>
    <n v="3154717.032714"/>
    <n v="3154717.032714"/>
    <s v=""/>
    <s v=""/>
    <n v="0"/>
    <s v=""/>
    <n v="0"/>
    <s v="NO"/>
    <n v="0"/>
    <x v="1"/>
    <x v="1"/>
  </r>
  <r>
    <d v="2017-08-28T00:00:00"/>
    <s v="ANTIOQUIA"/>
    <s v="Puerto Berrío"/>
    <n v="579"/>
    <n v="1152435410"/>
    <n v="3105273887"/>
    <n v="657"/>
    <x v="5"/>
    <s v="PEATONAL"/>
    <m/>
    <m/>
    <m/>
    <m/>
    <m/>
    <m/>
    <m/>
    <m/>
    <n v="220550010000"/>
    <m/>
    <m/>
    <n v="3118417136"/>
    <s v="RUEDA"/>
    <s v="PLATA"/>
    <s v="LUZ"/>
    <s v="MARINA"/>
    <s v="Cédula"/>
    <n v="52085679"/>
    <s v="F"/>
    <n v="43"/>
    <s v="NO"/>
    <s v="GOMEZ"/>
    <s v="GOMEZ"/>
    <s v="CARLOS"/>
    <s v="ANDRES"/>
    <s v="Cédula"/>
    <m/>
    <s v="NO"/>
    <m/>
    <s v="NO"/>
    <n v="6"/>
    <n v="2"/>
    <m/>
    <s v="PROPIA, LA ESTÁN PAGANDO"/>
    <m/>
    <s v="CERTIFICADO DE COMPRAVENTA"/>
    <m/>
    <m/>
    <m/>
    <m/>
    <m/>
    <s v="SI"/>
    <n v="50400"/>
    <s v="SI"/>
    <n v="38000"/>
    <s v="SI"/>
    <n v="8500"/>
    <s v="INODORO CONECTADO A ALCANTARILLADO"/>
    <s v="BLOQUE, LADRILLO, PIEDRA"/>
    <s v="BLOQUE, PIEDRA, MADERA PULIDA"/>
    <s v="BALDOSA, VINILO, TABLETA O LADRILLO"/>
    <s v="SI"/>
    <s v="NO"/>
    <s v="SI"/>
    <s v="SI"/>
    <s v="SI"/>
    <s v="SI"/>
    <s v="SI"/>
    <s v="SI"/>
    <s v="SI"/>
    <s v="SI"/>
    <s v="SI"/>
    <s v="SI"/>
    <s v="SI"/>
    <s v="SI"/>
    <s v="SI"/>
    <s v="SI"/>
    <s v="SI"/>
    <s v="SI"/>
    <s v="INODORO CON TANQUE"/>
    <s v="* CASA ES BUEN  ESTADO, NO SE SABE EL NUMERO DE LA CEDULA DEL CONYUGUE"/>
    <m/>
    <m/>
    <m/>
    <m/>
    <s v="NORMAL - BUENA"/>
    <s v="TIENE AGUA LAS 24 HORAS"/>
    <s v="SI"/>
    <s v="NO"/>
    <s v="NO"/>
    <s v="PVC"/>
    <s v="SI"/>
    <s v="SI"/>
    <s v="SI"/>
    <s v="SI"/>
    <s v="SI"/>
    <s v="OBRA BLANCA"/>
    <s v="TAHAMIPEATONAL220550010000"/>
    <s v="OK"/>
    <s v="SI"/>
    <s v=""/>
    <s v=""/>
    <s v=""/>
    <s v=""/>
    <s v=""/>
    <s v=" "/>
    <s v=""/>
    <s v=""/>
    <s v=""/>
    <s v=""/>
    <s v=""/>
    <n v="0"/>
    <n v="0"/>
    <n v="0"/>
    <s v=""/>
    <s v=""/>
    <s v=""/>
    <s v=""/>
    <n v="0"/>
    <s v="NO"/>
    <n v="0"/>
    <x v="0"/>
    <x v="0"/>
  </r>
  <r>
    <d v="2017-08-28T00:00:00"/>
    <s v="ANTIOQUIA"/>
    <s v="Puerto Berrío"/>
    <n v="579"/>
    <n v="1152435410"/>
    <n v="3105273887"/>
    <n v="658"/>
    <x v="2"/>
    <s v="PEATONAL"/>
    <m/>
    <m/>
    <m/>
    <m/>
    <m/>
    <m/>
    <m/>
    <m/>
    <n v="22058314006"/>
    <m/>
    <m/>
    <n v="3165203379"/>
    <s v="PARRA"/>
    <s v="TORRES"/>
    <s v="LUZ"/>
    <s v="MARELBY"/>
    <s v="Cédula"/>
    <n v="43650283"/>
    <s v="F"/>
    <n v="49"/>
    <s v="NO"/>
    <s v="GAVIRIA"/>
    <s v="JROFRIGUEZ"/>
    <s v="JUAN"/>
    <s v="CARLOS"/>
    <s v="Cédula"/>
    <n v="78296235"/>
    <s v="NO"/>
    <m/>
    <s v="NO"/>
    <n v="2"/>
    <m/>
    <m/>
    <s v="PROPIA, LA ESTÁN PAGANDO"/>
    <m/>
    <s v="CERTIFICADO DE COMPRAVENTA"/>
    <m/>
    <m/>
    <m/>
    <m/>
    <m/>
    <s v="SI"/>
    <n v="9400"/>
    <s v="SI"/>
    <n v="6400"/>
    <s v="SI"/>
    <n v="8400"/>
    <s v="INODORO CONECTADO A ALCANTARILLADO"/>
    <s v="MADERA PULIDA"/>
    <s v="TEJA DE BARRO, ZINC, ETERNIT (ASBESTO)"/>
    <s v="CEMENTO, GRAVILLA"/>
    <s v="SI"/>
    <s v="SI"/>
    <s v="SI"/>
    <s v="SI"/>
    <s v="SI"/>
    <s v="SI"/>
    <s v="SI"/>
    <s v="SI"/>
    <s v="SI"/>
    <s v="SI"/>
    <s v="NO"/>
    <s v="SI"/>
    <s v="SI"/>
    <s v="SI"/>
    <s v="SI"/>
    <s v="NO"/>
    <s v="SI"/>
    <s v="SI"/>
    <s v="INODORO CON TANQUE"/>
    <s v="* EL BAÑO ESTA SI REVOCAR PERO EL ISO ES DE CEMENTO"/>
    <m/>
    <m/>
    <m/>
    <m/>
    <s v="NORMAL - BUENA"/>
    <s v="TIENE AGUA LAS 24 HORAS"/>
    <s v="SI"/>
    <s v="NO"/>
    <s v="NO"/>
    <s v="PVC"/>
    <s v="SI"/>
    <s v="SI"/>
    <s v="NO"/>
    <s v="SI"/>
    <s v="SI"/>
    <s v="OBRA NEGRA"/>
    <s v="NUEVO MILENIOPEATONAL22058314006"/>
    <s v="OK"/>
    <s v="SI"/>
    <n v="1"/>
    <s v=""/>
    <s v=""/>
    <s v=""/>
    <s v=""/>
    <n v="6"/>
    <s v=""/>
    <s v=""/>
    <n v="9"/>
    <s v=""/>
    <s v=""/>
    <n v="1"/>
    <n v="2521462.954806"/>
    <n v="2521462.954806"/>
    <s v=""/>
    <s v=""/>
    <n v="0"/>
    <s v=""/>
    <n v="0"/>
    <s v="NO"/>
    <n v="0"/>
    <x v="8"/>
    <x v="1"/>
  </r>
  <r>
    <d v="2017-08-28T00:00:00"/>
    <s v="ANTIOQUIA"/>
    <s v="Puerto Berrío"/>
    <n v="579"/>
    <n v="1152435410"/>
    <n v="3105273887"/>
    <n v="659"/>
    <x v="2"/>
    <s v="PEATONAL"/>
    <m/>
    <m/>
    <m/>
    <m/>
    <m/>
    <m/>
    <m/>
    <m/>
    <n v="220548690062"/>
    <m/>
    <m/>
    <n v="3102496007"/>
    <s v="LEON"/>
    <s v="VASQUEZ"/>
    <s v="GUSTAVO"/>
    <s v="ALBERTO"/>
    <s v="Cédula"/>
    <n v="71184920"/>
    <s v="M"/>
    <n v="51"/>
    <s v="SI"/>
    <m/>
    <m/>
    <m/>
    <m/>
    <m/>
    <m/>
    <s v="NO"/>
    <m/>
    <s v="NO"/>
    <n v="1"/>
    <m/>
    <m/>
    <s v="EN ARRIENDO O SUBARRIENDO"/>
    <m/>
    <m/>
    <m/>
    <s v="DE PALABRA"/>
    <m/>
    <m/>
    <n v="130000"/>
    <s v="SI"/>
    <n v="14700"/>
    <s v="SI"/>
    <n v="10400"/>
    <s v="SI"/>
    <n v="8400"/>
    <s v="INODORO CONECTADO A ALCANTARILLADO"/>
    <s v="MADERA PULIDA"/>
    <s v="TEJA DE BARRO, ZINC, ETERNIT (ASBESTO)"/>
    <s v="CEMENTO, GRAVILLA"/>
    <s v="SI"/>
    <s v="NO"/>
    <s v="SI"/>
    <s v="SI"/>
    <s v="SI"/>
    <s v="SI"/>
    <s v="SI"/>
    <s v="SI"/>
    <s v="SI"/>
    <s v="NO"/>
    <s v="NO"/>
    <s v="SI"/>
    <s v="SI"/>
    <s v="SI"/>
    <s v="NO"/>
    <s v="NO"/>
    <s v="SI"/>
    <s v="SI"/>
    <s v="INODORO CON TANQUE"/>
    <s v="* LAS PAREDEAS EXTERIORES SON EN MATERIAL ADOBE"/>
    <m/>
    <m/>
    <m/>
    <m/>
    <s v="NORMAL - BUENA"/>
    <s v="TIENE AGUA LAS 24 HORAS"/>
    <s v="SI"/>
    <s v="NO"/>
    <s v="NO"/>
    <s v="PVC"/>
    <s v="SI"/>
    <s v="NO"/>
    <s v="NO"/>
    <s v="SI"/>
    <s v="SI"/>
    <s v="OBRA GRIS"/>
    <s v="NUEVO MILENIOPEATONAL220548690062"/>
    <s v="OK"/>
    <s v="SI"/>
    <n v="1"/>
    <s v=""/>
    <s v=""/>
    <n v="4"/>
    <s v=""/>
    <n v="6"/>
    <s v=""/>
    <s v=""/>
    <n v="9"/>
    <s v=""/>
    <s v=""/>
    <n v="2"/>
    <n v="3154717.032714"/>
    <n v="3154717.032714"/>
    <s v=""/>
    <s v=""/>
    <n v="0"/>
    <s v=""/>
    <n v="0"/>
    <s v="NO"/>
    <n v="0"/>
    <x v="1"/>
    <x v="1"/>
  </r>
  <r>
    <d v="2017-08-28T00:00:00"/>
    <s v="ANTIOQUIA"/>
    <s v="Puerto Berrío"/>
    <n v="579"/>
    <n v="1152435410"/>
    <n v="3105273887"/>
    <n v="660"/>
    <x v="0"/>
    <s v="PEATONAL"/>
    <m/>
    <m/>
    <m/>
    <m/>
    <m/>
    <m/>
    <m/>
    <m/>
    <n v="22059192000"/>
    <m/>
    <m/>
    <n v="3214475150"/>
    <s v="CASRO"/>
    <s v="MUÑOZ"/>
    <s v="LUZ"/>
    <s v="MARY"/>
    <s v="Cédula"/>
    <n v="21934101"/>
    <s v="F"/>
    <n v="51"/>
    <s v="SI"/>
    <m/>
    <m/>
    <m/>
    <m/>
    <m/>
    <m/>
    <s v="SI"/>
    <m/>
    <s v="NO"/>
    <n v="5"/>
    <n v="2"/>
    <m/>
    <s v="PROPIA, LA ESTÁN PAGANDO"/>
    <m/>
    <s v="CERTIFICADO DE COMPRAVENTA"/>
    <m/>
    <m/>
    <m/>
    <m/>
    <m/>
    <s v="SI"/>
    <n v="42500"/>
    <s v="SI"/>
    <n v="21500"/>
    <s v="SI"/>
    <n v="8400"/>
    <s v="INODORO CONECTADO A ALCANTARILLADO"/>
    <s v="BLOQUE, LADRILLO, PIEDRA"/>
    <s v="TEJA DE BARRO, ZINC, ETERNIT (ASBESTO)"/>
    <s v="CEMENTO, GRAVILLA"/>
    <s v="SI"/>
    <s v="SI"/>
    <s v="SI"/>
    <s v="SI"/>
    <s v="SI"/>
    <s v="SI"/>
    <s v="NO"/>
    <s v="SI"/>
    <s v="SI"/>
    <s v="SI"/>
    <s v="NO"/>
    <s v="NO"/>
    <s v="SI"/>
    <s v="SI"/>
    <s v="SI"/>
    <s v="NO"/>
    <s v="SI"/>
    <s v="SI"/>
    <s v="INODORO CON TANQUE"/>
    <s v="* NO POSEE EL APAEL DE RED UNIDOS, EL INODORO NO CUENTA CON TAPA"/>
    <m/>
    <m/>
    <m/>
    <m/>
    <s v="NORMAL - BUENA"/>
    <s v="TIENE AGUA LAS 24 HORAS"/>
    <s v="SI"/>
    <s v="NO"/>
    <s v="NO"/>
    <s v="PVC"/>
    <s v="SI"/>
    <s v="NO"/>
    <s v="NO"/>
    <s v="SI"/>
    <s v="SI"/>
    <s v="OBRA GRIS"/>
    <s v="OASIS PEATONAL22059192000"/>
    <s v="OK"/>
    <s v="SI"/>
    <n v="1"/>
    <s v=""/>
    <s v=""/>
    <n v="4"/>
    <n v="5"/>
    <n v="6"/>
    <n v="7"/>
    <s v=""/>
    <n v="9"/>
    <n v="10"/>
    <s v=""/>
    <n v="3"/>
    <n v="4345626.8501819996"/>
    <n v="4345626.8501819996"/>
    <s v=""/>
    <s v=""/>
    <n v="0"/>
    <s v=""/>
    <n v="0"/>
    <s v="NO"/>
    <n v="0"/>
    <x v="93"/>
    <x v="1"/>
  </r>
  <r>
    <d v="2017-08-28T00:00:00"/>
    <s v="ANTIOQUIA"/>
    <s v="Puerto Berrío"/>
    <n v="579"/>
    <n v="1152435410"/>
    <n v="3105273887"/>
    <n v="661"/>
    <x v="2"/>
    <s v="PEATONAL"/>
    <m/>
    <m/>
    <m/>
    <m/>
    <m/>
    <m/>
    <m/>
    <m/>
    <n v="220583130094"/>
    <m/>
    <m/>
    <n v="3216068941"/>
    <s v="RAMOS"/>
    <s v="MARTINEZ"/>
    <s v="MIRIA"/>
    <s v="NELLY"/>
    <s v="Cédula"/>
    <n v="43651449"/>
    <s v="F"/>
    <n v="46"/>
    <s v="SI"/>
    <m/>
    <m/>
    <m/>
    <m/>
    <m/>
    <m/>
    <s v="SI"/>
    <n v="938849"/>
    <s v="NO"/>
    <n v="2"/>
    <n v="1"/>
    <m/>
    <s v="PROPIA, LA ESTÁN PAGANDO"/>
    <m/>
    <s v="CERTIFICADO DE COMPRAVENTA"/>
    <m/>
    <m/>
    <m/>
    <m/>
    <m/>
    <s v="SI"/>
    <n v="13800"/>
    <s v="SI"/>
    <n v="9800"/>
    <s v="SI"/>
    <n v="8400"/>
    <s v="INODORO CONECTADO A ALCANTARILLADO"/>
    <s v="BLOQUE, LADRILLO, PIEDRA"/>
    <s v="TEJA DE BARRO, ZINC, ETERNIT (ASBESTO)"/>
    <s v="CEMENTO, GRAVILLA"/>
    <s v="SI"/>
    <s v="SI"/>
    <s v="SI"/>
    <s v="SI"/>
    <s v="SI"/>
    <s v="SI"/>
    <s v="SI"/>
    <s v="SI"/>
    <s v="SI"/>
    <s v="SI"/>
    <s v="NO"/>
    <s v="SI"/>
    <s v="SI"/>
    <s v="SI"/>
    <s v="SI"/>
    <s v="NO"/>
    <s v="SI"/>
    <s v="SI"/>
    <s v="INODORO CON TANQUE"/>
    <s v="* EL BAÑO ESTA PARCIALMENTE ENCHAPADO"/>
    <m/>
    <m/>
    <m/>
    <m/>
    <s v="NORMAL - BUENA"/>
    <s v="TIENE AGUA LAS 24 HORAS"/>
    <s v="SI"/>
    <s v="NO"/>
    <s v="NO"/>
    <s v="PVC"/>
    <s v="SI"/>
    <s v="SI"/>
    <s v="NO"/>
    <s v="SI"/>
    <s v="SI"/>
    <s v="OBRA GRIS"/>
    <s v="NUEVO MILENIOPEATONAL220583130094"/>
    <s v="OK"/>
    <s v="SI"/>
    <n v="1"/>
    <s v=""/>
    <s v=""/>
    <s v=""/>
    <s v=""/>
    <n v="6"/>
    <s v=""/>
    <s v=""/>
    <n v="9"/>
    <s v=""/>
    <s v=""/>
    <n v="1"/>
    <n v="2521462.954806"/>
    <n v="2521462.954806"/>
    <s v=""/>
    <s v=""/>
    <n v="0"/>
    <s v=""/>
    <n v="0"/>
    <s v="NO"/>
    <n v="0"/>
    <x v="8"/>
    <x v="1"/>
  </r>
  <r>
    <d v="2017-08-28T00:00:00"/>
    <s v="ANTIOQUIA"/>
    <s v="Puerto Berrío"/>
    <n v="579"/>
    <n v="1152435410"/>
    <n v="3105273887"/>
    <n v="662"/>
    <x v="0"/>
    <s v="PEATONAL"/>
    <m/>
    <m/>
    <m/>
    <m/>
    <m/>
    <m/>
    <m/>
    <m/>
    <n v="2205923000"/>
    <m/>
    <m/>
    <n v="3117414652"/>
    <s v="GONZALES"/>
    <s v="ROJAS"/>
    <s v="KARLA"/>
    <s v="MARCELA"/>
    <s v="Cédula"/>
    <n v="1039701653"/>
    <s v="F"/>
    <n v="21"/>
    <s v="NO"/>
    <m/>
    <m/>
    <m/>
    <m/>
    <m/>
    <m/>
    <s v="NO"/>
    <m/>
    <s v="NO"/>
    <n v="6"/>
    <n v="2"/>
    <n v="2"/>
    <s v="PROPIA, LA ESTÁN PAGANDO"/>
    <m/>
    <s v="CERTIFICADO DE COMPRAVENTA"/>
    <m/>
    <m/>
    <m/>
    <m/>
    <m/>
    <s v="SI"/>
    <n v="27900"/>
    <s v="SI"/>
    <n v="12700"/>
    <s v="SI"/>
    <n v="8400"/>
    <s v="INODORO CONECTADO A ALCANTARILLADO"/>
    <s v="MADERA BURDA, TABLA, TABLÓN"/>
    <s v="TEJA DE BARRO, ZINC, ETERNIT (ASBESTO)"/>
    <s v="CEMENTO, GRAVILLA"/>
    <s v="SI"/>
    <s v="SI"/>
    <s v="SI"/>
    <s v="SI"/>
    <s v="SI"/>
    <s v="NO"/>
    <s v="SI"/>
    <s v="SI"/>
    <s v="SI"/>
    <s v="NO"/>
    <s v="NO"/>
    <s v="SI"/>
    <s v="SI"/>
    <s v="SI"/>
    <s v="NO"/>
    <s v="NO"/>
    <s v="SI"/>
    <s v="SI"/>
    <s v="INODORO CON TANQUE"/>
    <s v="* LA TAPA DEL TANQUE EN MAL ESTADO, TIENE UN GRIFO CON EL QUE LLENA EL TANQUE"/>
    <m/>
    <m/>
    <m/>
    <m/>
    <s v="NORMAL - BUENA"/>
    <s v="TIENE AGUA LAS 24 HORAS"/>
    <s v="SI"/>
    <s v="NO"/>
    <s v="NO"/>
    <s v="PVC"/>
    <s v="SI"/>
    <s v="NO"/>
    <s v="NO"/>
    <s v="SI"/>
    <s v="SI"/>
    <s v="OBRA GRIS"/>
    <s v="OASIS PEATONAL2205923000"/>
    <s v="OK"/>
    <s v="SI"/>
    <n v="1"/>
    <s v=""/>
    <s v=""/>
    <n v="4"/>
    <s v=""/>
    <n v="6"/>
    <s v=""/>
    <s v=""/>
    <n v="9"/>
    <s v=""/>
    <s v=""/>
    <n v="2"/>
    <n v="3154717.032714"/>
    <n v="3154717.032714"/>
    <s v=""/>
    <s v=""/>
    <n v="0"/>
    <n v="20"/>
    <n v="487557.07988400001"/>
    <s v="SI"/>
    <n v="487557.07988400001"/>
    <x v="34"/>
    <x v="1"/>
  </r>
  <r>
    <d v="2017-08-28T00:00:00"/>
    <s v="ANTIOQUIA"/>
    <s v="Puerto Berrío"/>
    <n v="579"/>
    <n v="1152435410"/>
    <n v="3105273887"/>
    <n v="663"/>
    <x v="2"/>
    <s v="PEATONAL"/>
    <m/>
    <m/>
    <m/>
    <m/>
    <m/>
    <m/>
    <m/>
    <m/>
    <n v="220583160020"/>
    <m/>
    <m/>
    <n v="3117571516"/>
    <s v="ALMANZA"/>
    <s v="MARTINEZ"/>
    <s v="LUZ"/>
    <s v="MARINA"/>
    <s v="Cédula"/>
    <n v="28837380"/>
    <s v="F"/>
    <n v="54"/>
    <s v="SI"/>
    <m/>
    <m/>
    <m/>
    <m/>
    <m/>
    <m/>
    <s v="SI"/>
    <n v="945909"/>
    <s v="NO"/>
    <n v="3"/>
    <n v="1"/>
    <m/>
    <s v="PROPIA, LA ESTÁN PAGANDO"/>
    <m/>
    <s v="CERTIFICADO DE COMPRAVENTA"/>
    <m/>
    <m/>
    <m/>
    <m/>
    <m/>
    <s v="SI"/>
    <n v="17700"/>
    <s v="SI"/>
    <n v="12800"/>
    <s v="SI"/>
    <n v="8500"/>
    <s v="INODORO CONECTADO A ALCANTARILLADO"/>
    <s v="BLOQUE, LADRILLO, PIEDRA"/>
    <s v="TEJA DE BARRO, ZINC, ETERNIT (ASBESTO)"/>
    <s v="CEMENTO, GRAVILLA"/>
    <s v="SI"/>
    <s v="SI"/>
    <s v="SI"/>
    <s v="SI"/>
    <s v="SI"/>
    <s v="SI"/>
    <s v="SI"/>
    <s v="SI"/>
    <s v="SI"/>
    <s v="SI"/>
    <s v="SI"/>
    <s v="SI"/>
    <s v="SI"/>
    <s v="SI"/>
    <s v="SI"/>
    <s v="SI"/>
    <s v="SI"/>
    <s v="SI"/>
    <s v="INODORO CON TANQUE"/>
    <s v="* NO TIEE EL CERTIFICADO DE COMPRAVENTA A LA MANO "/>
    <m/>
    <m/>
    <m/>
    <m/>
    <s v="NORMAL - BUENA"/>
    <s v="TIENE AGUA LAS 24 HORAS"/>
    <s v="SI"/>
    <s v="NO"/>
    <s v="NO"/>
    <s v="PVC"/>
    <s v="SI"/>
    <s v="SI"/>
    <s v="SI"/>
    <s v="SI"/>
    <s v="SI"/>
    <s v="OBRA BLANCA"/>
    <s v="NUEVO MILENIOPEATONAL220583160020"/>
    <s v="OK"/>
    <s v="SI"/>
    <s v=""/>
    <s v=""/>
    <s v=""/>
    <s v=""/>
    <s v=""/>
    <s v=" "/>
    <s v=""/>
    <s v=""/>
    <s v=""/>
    <s v=""/>
    <s v=""/>
    <n v="0"/>
    <n v="0"/>
    <n v="0"/>
    <s v=""/>
    <s v=""/>
    <s v=""/>
    <s v=""/>
    <n v="0"/>
    <s v="NO"/>
    <n v="0"/>
    <x v="0"/>
    <x v="0"/>
  </r>
  <r>
    <d v="2017-08-28T00:00:00"/>
    <s v="ANTIOQUIA"/>
    <s v="Puerto Berrío"/>
    <n v="579"/>
    <n v="1152435410"/>
    <n v="3105273887"/>
    <n v="664"/>
    <x v="5"/>
    <s v="PEATONAL"/>
    <m/>
    <m/>
    <m/>
    <m/>
    <m/>
    <m/>
    <m/>
    <m/>
    <n v="22056350000"/>
    <m/>
    <m/>
    <n v="3117693526"/>
    <s v="ALAVAREZ"/>
    <s v="TABORDA"/>
    <s v="LUZ"/>
    <s v="OBEIDA"/>
    <s v="Cédula"/>
    <n v="43656971"/>
    <s v="F"/>
    <n v="33"/>
    <s v="NO"/>
    <s v="BRAN"/>
    <s v="OQUENDO"/>
    <s v="BERNANDO"/>
    <s v="JESUS"/>
    <s v="Cédula"/>
    <m/>
    <s v="NO"/>
    <m/>
    <s v="NO"/>
    <n v="6"/>
    <n v="2"/>
    <m/>
    <s v="PROPIA, LA ESTÁN PAGANDO"/>
    <m/>
    <s v="CERTIFICADO DE COMPRAVENTA"/>
    <m/>
    <m/>
    <m/>
    <m/>
    <m/>
    <s v="SI"/>
    <n v="17600"/>
    <s v="SI"/>
    <m/>
    <s v="SI"/>
    <n v="8400"/>
    <s v="INODORO CONECTADO A ALCANTARILLADO"/>
    <s v="MADERA BURDA, TABLA, TABLÓN"/>
    <s v="TEJA DE BARRO, ZINC, ETERNIT (ASBESTO)"/>
    <s v="TIERRA, ARENA"/>
    <s v="NO"/>
    <s v="SI"/>
    <s v="SI"/>
    <s v="SI"/>
    <s v="SI"/>
    <s v="NO"/>
    <s v="SI"/>
    <s v="SI"/>
    <s v="NO"/>
    <s v="NO"/>
    <s v="NO"/>
    <s v="SI"/>
    <s v="SI"/>
    <s v="NO"/>
    <s v="NO"/>
    <s v="NO"/>
    <s v="SI"/>
    <s v="SI"/>
    <s v="NO TIENE  "/>
    <s v="NO PAGA ALCANTARRILLADO"/>
    <m/>
    <m/>
    <m/>
    <m/>
    <s v="NORMAL - BUENA"/>
    <s v="TIENE AGUA LAS 24 HORAS"/>
    <s v="SI"/>
    <s v="NO"/>
    <s v="NO"/>
    <s v="PVC"/>
    <s v="NO"/>
    <s v="NO"/>
    <s v="NO"/>
    <s v="SI"/>
    <s v="SI"/>
    <s v="NO TIENE - NO APLICA"/>
    <s v="TAHAMIPEATONAL22056350000"/>
    <s v="OK"/>
    <s v="SI"/>
    <n v="1"/>
    <s v=""/>
    <n v="3"/>
    <n v="4"/>
    <s v=""/>
    <n v="6"/>
    <n v="7"/>
    <n v="8"/>
    <s v=""/>
    <s v=""/>
    <s v=""/>
    <n v="3"/>
    <n v="6389026.4828519998"/>
    <n v="6099266.2918499997"/>
    <s v=""/>
    <s v=""/>
    <n v="0"/>
    <n v="20"/>
    <n v="487557.07988400001"/>
    <s v="SI"/>
    <n v="487557.07988400001"/>
    <x v="23"/>
    <x v="1"/>
  </r>
  <r>
    <d v="2017-08-28T00:00:00"/>
    <s v="ANTIOQUIA"/>
    <s v="Puerto Berrío"/>
    <n v="579"/>
    <n v="1152435410"/>
    <n v="3105273887"/>
    <n v="665"/>
    <x v="1"/>
    <s v="PEATONAL"/>
    <m/>
    <m/>
    <m/>
    <m/>
    <m/>
    <m/>
    <m/>
    <m/>
    <n v="22044200000"/>
    <m/>
    <m/>
    <n v="3208423253"/>
    <s v="AGUILAR"/>
    <s v="GALLEGO"/>
    <s v="MARIA"/>
    <s v="DE LAS NIEVES"/>
    <s v="Cédula"/>
    <n v="22294186"/>
    <s v="F"/>
    <n v="38"/>
    <s v="SI"/>
    <m/>
    <m/>
    <m/>
    <m/>
    <m/>
    <m/>
    <s v="SI"/>
    <n v="3465016"/>
    <s v="NO"/>
    <n v="2"/>
    <n v="1"/>
    <m/>
    <s v="EN ARRIENDO O SUBARRIENDO"/>
    <m/>
    <m/>
    <m/>
    <s v="DE PALABRA"/>
    <m/>
    <m/>
    <n v="338000"/>
    <s v="SI"/>
    <n v="28000"/>
    <s v="SI"/>
    <n v="20600"/>
    <s v="SI"/>
    <n v="9300"/>
    <s v="INODORO CONECTADO A ALCANTARILLADO"/>
    <s v="BLOQUE, LADRILLO, PIEDRA"/>
    <s v="TEJA DE BARRO, ZINC, ETERNIT (ASBESTO)"/>
    <s v="CEMENTO, GRAVILLA"/>
    <s v="SI"/>
    <s v="SI"/>
    <s v="SI"/>
    <s v="SI"/>
    <s v="SI"/>
    <s v="SI"/>
    <s v="SI"/>
    <s v="SI"/>
    <s v="SI"/>
    <s v="SI"/>
    <s v="SI"/>
    <s v="SI"/>
    <s v="SI"/>
    <s v="SI"/>
    <s v="SI"/>
    <s v="SI"/>
    <s v="SI"/>
    <s v="SI"/>
    <s v="INODORO CON TANQUE"/>
    <s v="* LA CASA ESTA EN BUEN ESTADO"/>
    <m/>
    <m/>
    <m/>
    <m/>
    <s v="NORMAL - BUENA"/>
    <s v="TIENE AGUA LAS 24 HORAS"/>
    <s v="SI"/>
    <s v="NO"/>
    <s v="NO"/>
    <s v="PVC"/>
    <s v="SI"/>
    <s v="SI"/>
    <s v="SI"/>
    <s v="SI"/>
    <s v="SI"/>
    <s v="OBRA BLANCA"/>
    <s v="SAN MARTIN PEATONAL22044200000"/>
    <s v="OK"/>
    <s v="SI"/>
    <s v=""/>
    <s v=""/>
    <s v=""/>
    <s v=""/>
    <s v=""/>
    <s v=" "/>
    <s v=""/>
    <s v=""/>
    <s v=""/>
    <s v=""/>
    <s v=""/>
    <n v="0"/>
    <n v="0"/>
    <n v="0"/>
    <s v=""/>
    <s v=""/>
    <s v=""/>
    <s v=""/>
    <n v="0"/>
    <s v="NO"/>
    <n v="0"/>
    <x v="0"/>
    <x v="0"/>
  </r>
  <r>
    <d v="2017-08-28T00:00:00"/>
    <s v="ANTIOQUIA"/>
    <s v="Puerto Berrío"/>
    <n v="579"/>
    <n v="1152435410"/>
    <n v="3105273887"/>
    <n v="666"/>
    <x v="5"/>
    <s v="PEATONAL"/>
    <m/>
    <m/>
    <m/>
    <m/>
    <m/>
    <m/>
    <m/>
    <m/>
    <n v="22055583000"/>
    <m/>
    <m/>
    <n v="3135852310"/>
    <s v="MANCO"/>
    <s v="SOSA"/>
    <s v="ANGELA"/>
    <s v="MARIA"/>
    <s v="Cédula"/>
    <n v="1039681954"/>
    <s v="F"/>
    <n v="30"/>
    <s v="NO"/>
    <s v="EREZ"/>
    <s v="LISADRO"/>
    <m/>
    <m/>
    <m/>
    <m/>
    <s v="NO"/>
    <m/>
    <s v="NO"/>
    <n v="4"/>
    <n v="2"/>
    <m/>
    <s v="PROPIA, LA ESTÁN PAGANDO"/>
    <m/>
    <s v="CERTIFICADO DE TRADICIÓN Y LIBERTAD"/>
    <m/>
    <m/>
    <m/>
    <m/>
    <m/>
    <s v="SI"/>
    <n v="14000"/>
    <s v="SI"/>
    <n v="20000"/>
    <s v="SI"/>
    <n v="85000"/>
    <s v="INODORO CONECTADO A ALCANTARILLADO"/>
    <s v="BLOQUE, LADRILLO, PIEDRA"/>
    <s v="TEJA DE BARRO, ZINC, ETERNIT (ASBESTO)"/>
    <s v="CEMENTO, GRAVILLA"/>
    <s v="SI"/>
    <s v="NO"/>
    <s v="SI"/>
    <s v="SI"/>
    <s v="SI"/>
    <s v="NO"/>
    <s v="SI"/>
    <s v="SI"/>
    <s v="SI"/>
    <s v="SI"/>
    <s v="NO"/>
    <s v="NO"/>
    <s v="SI"/>
    <s v="SI"/>
    <s v="SI"/>
    <s v="NO"/>
    <s v="NO"/>
    <s v="SI"/>
    <s v="INODORO CON TANQUE"/>
    <s v="* MANIFIESTA TEER EL CERTIFICADO DE COMRAVENTA DONDE LA MAMA, NO TIENE LAVAMANOS"/>
    <m/>
    <m/>
    <m/>
    <m/>
    <s v="NORMAL - BUENA"/>
    <s v="TIENE AGUA LAS 24 HORAS"/>
    <s v="SI"/>
    <s v="SI"/>
    <s v="NO"/>
    <s v="PVC"/>
    <s v="SI"/>
    <s v="SI"/>
    <s v="NO"/>
    <s v="NO"/>
    <s v="SI"/>
    <s v="OBRA GRIS"/>
    <s v="TAHAMIPEATONAL22055583000"/>
    <s v="OK"/>
    <s v="SI"/>
    <n v="1"/>
    <s v=""/>
    <s v=""/>
    <s v=""/>
    <n v="5"/>
    <n v="6"/>
    <s v=""/>
    <s v=""/>
    <n v="9"/>
    <s v=""/>
    <s v=""/>
    <n v="2"/>
    <n v="3069314.919342"/>
    <n v="3069314.919342"/>
    <s v=""/>
    <s v=""/>
    <n v="0"/>
    <n v="20"/>
    <n v="487557.07988400001"/>
    <s v="SI"/>
    <n v="487557.07988400001"/>
    <x v="65"/>
    <x v="1"/>
  </r>
  <r>
    <d v="2017-08-28T00:00:00"/>
    <s v="ANTIOQUIA"/>
    <s v="Puerto Berrío"/>
    <n v="579"/>
    <n v="1152435410"/>
    <n v="3105273887"/>
    <n v="667"/>
    <x v="5"/>
    <s v="PEATONAL"/>
    <m/>
    <m/>
    <m/>
    <m/>
    <m/>
    <m/>
    <m/>
    <m/>
    <n v="2205960000"/>
    <m/>
    <m/>
    <n v="3137467508"/>
    <s v="CALDERON"/>
    <m/>
    <s v="MARIA"/>
    <s v="CECILIA"/>
    <s v="Cédula"/>
    <n v="43649040"/>
    <s v="F"/>
    <n v="50"/>
    <s v="NO"/>
    <s v="QUIROZ"/>
    <m/>
    <s v="JAVIER"/>
    <m/>
    <s v="Cédula"/>
    <n v="15360980"/>
    <s v="NO"/>
    <m/>
    <s v="NO"/>
    <n v="4"/>
    <m/>
    <m/>
    <s v="PROPIA, LA ESTÁN PAGANDO"/>
    <m/>
    <s v="CERTIFICADO DE TRADICIÓN Y LIBERTAD"/>
    <m/>
    <m/>
    <m/>
    <m/>
    <m/>
    <s v="SI"/>
    <n v="16400"/>
    <s v="SI"/>
    <n v="11800"/>
    <s v="SI"/>
    <n v="8200"/>
    <s v="INODORO CONECTADO A ALCANTARILLADO"/>
    <s v="BLOQUE, LADRILLO, PIEDRA"/>
    <s v="TEJA DE BARRO, ZINC, ETERNIT (ASBESTO)"/>
    <s v="CEMENTO, GRAVILLA"/>
    <s v="SI"/>
    <s v="SI"/>
    <s v="SI"/>
    <s v="SI"/>
    <s v="SI"/>
    <s v="SI"/>
    <s v="SI"/>
    <s v="SI"/>
    <s v="SI"/>
    <s v="SI"/>
    <s v="SI"/>
    <s v="SI"/>
    <s v="SI"/>
    <s v="SI"/>
    <s v="SI"/>
    <s v="SI"/>
    <s v="SI"/>
    <s v="SI"/>
    <s v="INODORO CON TANQUE"/>
    <s v="* LA SEÑORA ES CABAEZA DE HOGAR OR QUE EL MARIDO ESTA DESEMLEADO"/>
    <m/>
    <m/>
    <m/>
    <m/>
    <s v="NORMAL - BUENA"/>
    <s v="TIENE AGUA LAS 24 HORAS"/>
    <s v="SI"/>
    <s v="NO"/>
    <s v="NO"/>
    <s v="PVC"/>
    <s v="SI"/>
    <s v="SI"/>
    <s v="SI"/>
    <s v="SI"/>
    <s v="SI"/>
    <s v="OBRA GRIS"/>
    <s v="TAHAMIPEATONAL2205960000"/>
    <s v="OK"/>
    <s v="SI"/>
    <s v=""/>
    <s v=""/>
    <s v=""/>
    <s v=""/>
    <s v=""/>
    <s v=" "/>
    <s v=""/>
    <s v=""/>
    <s v=""/>
    <s v=""/>
    <s v=""/>
    <n v="0"/>
    <n v="0"/>
    <n v="0"/>
    <s v=""/>
    <s v=""/>
    <s v=""/>
    <s v=""/>
    <n v="0"/>
    <s v="NO"/>
    <n v="0"/>
    <x v="0"/>
    <x v="0"/>
  </r>
  <r>
    <d v="2017-08-28T00:00:00"/>
    <s v="ANTIOQUIA"/>
    <s v="Puerto Berrío"/>
    <n v="579"/>
    <n v="1152435410"/>
    <n v="3105273887"/>
    <n v="668"/>
    <x v="5"/>
    <s v="PEATONAL"/>
    <m/>
    <m/>
    <m/>
    <m/>
    <m/>
    <m/>
    <m/>
    <m/>
    <n v="2205919500000"/>
    <m/>
    <m/>
    <n v="3217317054"/>
    <s v="MURIEL"/>
    <s v="HOLGUI"/>
    <s v="MARIA"/>
    <s v="ELENA"/>
    <s v="Cédula"/>
    <n v="22027973"/>
    <s v="F"/>
    <n v="58"/>
    <s v="SI"/>
    <m/>
    <m/>
    <m/>
    <m/>
    <m/>
    <m/>
    <s v="NO"/>
    <m/>
    <s v="NO"/>
    <n v="3"/>
    <n v="1"/>
    <m/>
    <s v="EN ARRIENDO O SUBARRIENDO"/>
    <m/>
    <m/>
    <m/>
    <s v="DE PALABRA"/>
    <m/>
    <m/>
    <n v="100000"/>
    <s v="SI"/>
    <n v="10900"/>
    <s v="SI"/>
    <n v="7500"/>
    <s v="SI"/>
    <n v="8400"/>
    <s v="INODORO CONECTADO A ALCANTARILLADO"/>
    <s v="MADERA PULIDA"/>
    <s v="MADERA BURDA, TABLA, TABLÓN"/>
    <s v="CEMENTO, GRAVILLA"/>
    <s v="SI"/>
    <s v="SI"/>
    <s v="SI"/>
    <s v="SI"/>
    <s v="SI"/>
    <s v="NO"/>
    <s v="SI"/>
    <s v="SI"/>
    <s v="SI"/>
    <s v="SI"/>
    <s v="NO"/>
    <s v="SI"/>
    <s v="SI"/>
    <s v="SI"/>
    <s v="SI"/>
    <s v="NO"/>
    <s v="SI"/>
    <s v="SI"/>
    <s v="INODORO CON TANQUE"/>
    <s v="* NO CUENTA CON LAVAMANNOS, EL COTRRATO DE ARRIENDO ES TERMINO INDEFINIDO"/>
    <m/>
    <m/>
    <m/>
    <m/>
    <s v="NORMAL - BUENA"/>
    <s v="TIENE AGUA LAS 24 HORAS"/>
    <s v="NO SABE"/>
    <s v="NO"/>
    <s v="NO"/>
    <s v="PVC"/>
    <s v="SI"/>
    <s v="SI"/>
    <s v="NO"/>
    <s v="SI"/>
    <s v="SI"/>
    <s v="OBRA GRIS"/>
    <s v="TAHAMIPEATONAL2205919500000"/>
    <s v="OK"/>
    <s v="SI"/>
    <n v="1"/>
    <s v=""/>
    <s v=""/>
    <s v=""/>
    <s v=""/>
    <n v="6"/>
    <s v=""/>
    <s v=""/>
    <n v="9"/>
    <s v=""/>
    <s v=""/>
    <n v="1"/>
    <n v="2521462.954806"/>
    <n v="2521462.954806"/>
    <s v=""/>
    <s v=""/>
    <n v="0"/>
    <n v="20"/>
    <n v="487557.07988400001"/>
    <s v="SI"/>
    <n v="487557.07988400001"/>
    <x v="32"/>
    <x v="1"/>
  </r>
  <r>
    <d v="2017-08-28T00:00:00"/>
    <s v="ANTIOQUIA"/>
    <s v="Puerto Berrío"/>
    <n v="579"/>
    <n v="1152435410"/>
    <n v="3105273887"/>
    <n v="669"/>
    <x v="5"/>
    <s v="PEATONAL"/>
    <m/>
    <m/>
    <m/>
    <m/>
    <m/>
    <m/>
    <m/>
    <m/>
    <n v="2205644000"/>
    <m/>
    <m/>
    <n v="3133215815"/>
    <s v="CASTRILLON"/>
    <s v="MONSALVE"/>
    <s v="ARELIS"/>
    <m/>
    <s v="Cédula"/>
    <n v="43653444"/>
    <s v="F"/>
    <n v="43"/>
    <s v="SI"/>
    <m/>
    <m/>
    <m/>
    <m/>
    <m/>
    <m/>
    <s v="NO"/>
    <m/>
    <s v="NO"/>
    <n v="5"/>
    <n v="2"/>
    <m/>
    <s v="EN ARRIENDO O SUBARRIENDO"/>
    <m/>
    <m/>
    <m/>
    <s v="DE PALABRA"/>
    <m/>
    <m/>
    <n v="200000"/>
    <s v="SI"/>
    <n v="10100"/>
    <s v="SI"/>
    <m/>
    <s v="SI"/>
    <n v="8350"/>
    <s v="INODORO CONECTADO A ALCANTARILLADO"/>
    <s v="BLOQUE, LADRILLO, PIEDRA"/>
    <s v="TEJA DE BARRO, ZINC, ETERNIT (ASBESTO)"/>
    <s v="CEMENTO, GRAVILLA"/>
    <s v="SI"/>
    <s v="NO"/>
    <s v="SI"/>
    <s v="SI"/>
    <s v="SI"/>
    <s v="SI"/>
    <s v="SI"/>
    <s v="SI"/>
    <s v="SI"/>
    <s v="SI"/>
    <s v="SI"/>
    <s v="SI"/>
    <s v="SI"/>
    <s v="SI"/>
    <s v="SI"/>
    <s v="SI"/>
    <s v="SI"/>
    <s v="SI"/>
    <s v="INODORO CON TANQUE"/>
    <s v="* NO LE COBRAN ALCANTARILLADO"/>
    <m/>
    <m/>
    <m/>
    <m/>
    <s v="NORMAL - BUENA"/>
    <s v="TIENE AGUA LAS 24 HORAS"/>
    <s v="SI"/>
    <s v="NO"/>
    <s v="NO"/>
    <s v="PVC"/>
    <s v="SI"/>
    <s v="SI"/>
    <s v="SI"/>
    <s v="SI"/>
    <s v="SI"/>
    <s v="OBRA GRIS"/>
    <s v="TAHAMIPEATONAL2205644000"/>
    <s v="OK"/>
    <s v="SI"/>
    <s v=""/>
    <s v=""/>
    <s v=""/>
    <s v=""/>
    <s v=""/>
    <s v=" "/>
    <s v=""/>
    <s v=""/>
    <s v=""/>
    <s v=""/>
    <s v=""/>
    <n v="0"/>
    <n v="0"/>
    <n v="0"/>
    <s v=""/>
    <s v=""/>
    <s v=""/>
    <s v=""/>
    <n v="0"/>
    <s v="NO"/>
    <n v="0"/>
    <x v="0"/>
    <x v="0"/>
  </r>
  <r>
    <d v="2017-08-28T00:00:00"/>
    <s v="ANTIOQUIA"/>
    <s v="Puerto Berrío"/>
    <n v="579"/>
    <n v="1152435410"/>
    <n v="3105273887"/>
    <n v="670"/>
    <x v="5"/>
    <s v="PEATONAL"/>
    <m/>
    <m/>
    <m/>
    <m/>
    <m/>
    <m/>
    <m/>
    <m/>
    <n v="220594380000"/>
    <m/>
    <m/>
    <n v="3146509634"/>
    <s v="MAYA"/>
    <s v="GONZALES"/>
    <s v="FLORA"/>
    <s v="MARIA"/>
    <s v="Cédula"/>
    <n v="21929718"/>
    <s v="F"/>
    <n v="59"/>
    <s v="SI"/>
    <m/>
    <m/>
    <m/>
    <m/>
    <m/>
    <m/>
    <s v="SI"/>
    <n v="2049550"/>
    <s v="NO"/>
    <n v="3"/>
    <n v="1"/>
    <m/>
    <s v="PROPIA, LA ESTÁN PAGANDO"/>
    <m/>
    <s v="CERTIFICADO DE TRADICIÓN Y LIBERTAD"/>
    <m/>
    <m/>
    <m/>
    <m/>
    <m/>
    <s v="SI"/>
    <n v="16800"/>
    <s v="SI"/>
    <m/>
    <s v="SI"/>
    <n v="8400"/>
    <s v="INODORO CONECTADO A ALCANTARILLADO"/>
    <s v="MADERA BURDA, TABLA, TABLÓN"/>
    <s v="TEJA DE BARRO, ZINC, ETERNIT (ASBESTO)"/>
    <s v="CEMENTO, GRAVILLA"/>
    <s v="NO"/>
    <s v="SI"/>
    <s v="SI"/>
    <s v="SI"/>
    <s v="SI"/>
    <s v="SI"/>
    <s v="SI"/>
    <s v="SI"/>
    <s v="NO"/>
    <s v="NO"/>
    <s v="NO"/>
    <s v="SI"/>
    <s v="NO"/>
    <s v="NO"/>
    <s v="NO"/>
    <s v="NO"/>
    <s v="SI"/>
    <s v="NO"/>
    <s v="INODORO CON TANQUE"/>
    <s v="* NNO LE COBRAN ALCANTARRILLADO, NO TIENE LAVAMANOS, "/>
    <m/>
    <m/>
    <m/>
    <m/>
    <s v="NORMAL - BUENA"/>
    <s v="TIENE AGUA LAS 24 HORAS"/>
    <s v="SI"/>
    <s v="NO"/>
    <s v="NO"/>
    <s v="PVC"/>
    <s v="NO"/>
    <s v="NO"/>
    <s v="NO"/>
    <s v="SI"/>
    <s v="NO"/>
    <s v="NO TIENE - NO APLICA"/>
    <s v="TAHAMIPEATONAL220594380000"/>
    <s v="OK"/>
    <s v="SI"/>
    <n v="1"/>
    <n v="2"/>
    <n v="3"/>
    <n v="4"/>
    <s v=""/>
    <n v="6"/>
    <n v="7"/>
    <n v="8"/>
    <s v=""/>
    <s v=""/>
    <s v=""/>
    <n v="4"/>
    <n v="6583373.9498159997"/>
    <n v="6099266.2918499997"/>
    <s v=""/>
    <s v=""/>
    <n v="0"/>
    <s v=""/>
    <n v="0"/>
    <s v="NO"/>
    <n v="0"/>
    <x v="11"/>
    <x v="1"/>
  </r>
  <r>
    <d v="2017-08-28T00:00:00"/>
    <s v="ANTIOQUIA"/>
    <s v="Puerto Berrío"/>
    <n v="579"/>
    <n v="1152435410"/>
    <n v="3105273887"/>
    <n v="671"/>
    <x v="5"/>
    <s v="PEATONAL"/>
    <m/>
    <m/>
    <m/>
    <m/>
    <m/>
    <m/>
    <m/>
    <m/>
    <n v="22056320000"/>
    <m/>
    <m/>
    <n v="3137817024"/>
    <s v="DIAZ"/>
    <m/>
    <s v="CARMEN"/>
    <s v="ALICIA"/>
    <s v="Cédula"/>
    <n v="21927020"/>
    <s v="F"/>
    <n v="73"/>
    <s v="SI"/>
    <m/>
    <m/>
    <m/>
    <m/>
    <m/>
    <m/>
    <s v="NO"/>
    <m/>
    <s v="NO"/>
    <n v="3"/>
    <n v="1"/>
    <m/>
    <s v="PROPIA, LA ESTÁN PAGANDO"/>
    <m/>
    <s v="CERTIFICADO DE TRADICIÓN Y LIBERTAD"/>
    <m/>
    <m/>
    <m/>
    <m/>
    <m/>
    <s v="SI"/>
    <n v="16000"/>
    <s v="SI"/>
    <m/>
    <s v="SI"/>
    <n v="8200"/>
    <s v="INODORO CONECTADO A ALCANTARILLADO"/>
    <s v="BLOQUE, LADRILLO, PIEDRA"/>
    <s v="TEJA DE BARRO, ZINC, ETERNIT (ASBESTO)"/>
    <s v="CEMENTO, GRAVILLA"/>
    <s v="SI"/>
    <s v="SI"/>
    <s v="SI"/>
    <s v="SI"/>
    <s v="SI"/>
    <s v="SI"/>
    <s v="SI"/>
    <s v="SI"/>
    <s v="SI"/>
    <s v="SI"/>
    <s v="NO"/>
    <s v="SI"/>
    <s v="SI"/>
    <s v="SI"/>
    <s v="SI"/>
    <s v="NO"/>
    <s v="SI"/>
    <s v="SI"/>
    <s v="INODORO CON TANQUE"/>
    <s v="NO LE COBRAN ALCANTARILLADO, NO TIENE LAVAMANOS, EL TANQUE DEL LAVADERO PRESENTA FILTRACION, EL BAÑO CUENTA CO PISO EMBALDOSADO"/>
    <m/>
    <m/>
    <m/>
    <m/>
    <s v="NORMAL - BUENA"/>
    <s v="TIENE AGUA LAS 24 HORAS"/>
    <s v="SI"/>
    <s v="NO"/>
    <s v="NO"/>
    <s v="PVC"/>
    <s v="SI"/>
    <s v="SI"/>
    <s v="NO"/>
    <s v="SI"/>
    <s v="SI"/>
    <s v="OBRA GRIS"/>
    <s v="TAHAMIPEATONAL22056320000"/>
    <s v="OK"/>
    <s v="SI"/>
    <n v="1"/>
    <s v=""/>
    <s v=""/>
    <s v=""/>
    <s v=""/>
    <n v="6"/>
    <s v=""/>
    <s v=""/>
    <n v="9"/>
    <s v=""/>
    <s v=""/>
    <n v="1"/>
    <n v="2521462.954806"/>
    <n v="2521462.954806"/>
    <s v=""/>
    <s v=""/>
    <n v="0"/>
    <s v=""/>
    <n v="0"/>
    <s v="NO"/>
    <n v="0"/>
    <x v="8"/>
    <x v="1"/>
  </r>
  <r>
    <d v="2017-08-28T00:00:00"/>
    <s v="ANTIOQUIA"/>
    <s v="Puerto Berrío"/>
    <n v="579"/>
    <n v="1039699422"/>
    <n v="3143844838"/>
    <n v="672"/>
    <x v="1"/>
    <s v="PEATONAL"/>
    <m/>
    <m/>
    <m/>
    <m/>
    <m/>
    <m/>
    <m/>
    <m/>
    <n v="22045310000"/>
    <m/>
    <m/>
    <n v="3204438051"/>
    <s v="RODRIGUEZ"/>
    <m/>
    <s v="CECILIA"/>
    <m/>
    <s v="Cédula"/>
    <n v="21921393"/>
    <s v="F"/>
    <n v="68"/>
    <s v="SI"/>
    <m/>
    <m/>
    <m/>
    <m/>
    <m/>
    <m/>
    <s v="NO"/>
    <m/>
    <s v="NO"/>
    <n v="2"/>
    <m/>
    <m/>
    <s v="PROPIA, LA ESTÁN PAGANDO"/>
    <m/>
    <s v="CERTIFICADO DE TRADICIÓN Y LIBERTAD"/>
    <m/>
    <m/>
    <m/>
    <m/>
    <m/>
    <s v="SI"/>
    <n v="7102"/>
    <s v="SI"/>
    <n v="4598"/>
    <s v="SI"/>
    <n v="8366"/>
    <s v="INODORO CONECTADO A ALCANTARILLADO"/>
    <s v="BLOQUE, LADRILLO, PIEDRA"/>
    <s v="TEJA DE BARRO, ZINC, ETERNIT (ASBESTO)"/>
    <s v="CEMENTO, GRAVILLA"/>
    <s v="SI"/>
    <s v="SI"/>
    <s v="SI"/>
    <s v="SI"/>
    <s v="SI"/>
    <s v="SI"/>
    <s v="SI"/>
    <s v="SI"/>
    <s v="SI"/>
    <s v="SI"/>
    <s v="NO"/>
    <s v="SI"/>
    <s v="SI"/>
    <s v="SI"/>
    <s v="SI"/>
    <s v="NO"/>
    <s v="SI"/>
    <s v="SI"/>
    <s v="INODORO CON TANQUE"/>
    <s v="* NO FIRMA, BAÑO SIN PUERTA,MEDIDOR DAÑADO"/>
    <m/>
    <m/>
    <m/>
    <m/>
    <s v="NORMAL - BUENA"/>
    <s v="TIENE AGUA LAS 24 HORAS"/>
    <s v="SI"/>
    <s v="NO"/>
    <s v="NO"/>
    <s v="PVC"/>
    <s v="SI"/>
    <s v="SI"/>
    <s v="NO"/>
    <s v="SI"/>
    <s v="SI"/>
    <s v="OBRA GRIS"/>
    <s v="SAN MARTIN PEATONAL22045310000"/>
    <s v="¿REPETIDA?"/>
    <s v="SI"/>
    <n v="1"/>
    <s v=""/>
    <s v=""/>
    <s v=""/>
    <s v=""/>
    <n v="6"/>
    <s v=""/>
    <s v=""/>
    <n v="9"/>
    <s v=""/>
    <s v=""/>
    <n v="1"/>
    <n v="2521462.954806"/>
    <n v="2521462.954806"/>
    <s v=""/>
    <s v=""/>
    <n v="0"/>
    <s v=""/>
    <n v="0"/>
    <s v="NO"/>
    <n v="0"/>
    <x v="8"/>
    <x v="1"/>
  </r>
  <r>
    <d v="2017-08-28T00:00:00"/>
    <s v="ANTIOQUIA"/>
    <s v="Puerto Berrío"/>
    <n v="579"/>
    <n v="1039704703"/>
    <n v="3218398050"/>
    <n v="673"/>
    <x v="0"/>
    <s v="PEATONAL"/>
    <s v="CARRERA 15 b # 54"/>
    <m/>
    <m/>
    <m/>
    <m/>
    <m/>
    <m/>
    <m/>
    <m/>
    <m/>
    <m/>
    <m/>
    <s v="USUGA"/>
    <s v="USUGA"/>
    <s v="ROSALBA"/>
    <m/>
    <s v="Cédula"/>
    <n v="21693017"/>
    <s v="F"/>
    <n v="66"/>
    <s v="NO"/>
    <s v="USUGA"/>
    <s v="ANOLDO"/>
    <s v="ATONIO"/>
    <m/>
    <m/>
    <m/>
    <s v="SI"/>
    <m/>
    <s v="NO"/>
    <n v="4"/>
    <n v="1"/>
    <m/>
    <s v="PROPIA, LA ESTÁN PAGANDO"/>
    <m/>
    <s v="CERTIFICADO DE TRADICIÓN Y LIBERTAD"/>
    <m/>
    <m/>
    <m/>
    <m/>
    <m/>
    <s v="SI"/>
    <n v="26246"/>
    <s v="SI"/>
    <n v="19355"/>
    <s v="SI"/>
    <n v="8324"/>
    <s v="INODORO CONECTADO A ALCANTARILLADO"/>
    <s v="BLOQUE, LADRILLO, PIEDRA"/>
    <s v="TEJA DE BARRO, ZINC, ETERNIT (ASBESTO)"/>
    <s v="CEMENTO, GRAVILLA"/>
    <s v="SI"/>
    <s v="NO"/>
    <s v="SI"/>
    <s v="SI"/>
    <s v="SI"/>
    <s v="NO"/>
    <s v="SI"/>
    <s v="SI"/>
    <s v="SI"/>
    <s v="SI"/>
    <s v="SI"/>
    <s v="SI"/>
    <s v="SI"/>
    <s v="SI"/>
    <s v="SI"/>
    <s v="SI"/>
    <s v="SI"/>
    <s v="SI"/>
    <s v="INODORO CON TANQUE"/>
    <s v="* NO CUENTA CON NUMERO DE FOLIO, NO TIENE NUMERO DE CELULAR"/>
    <m/>
    <m/>
    <m/>
    <m/>
    <s v="NORMAL - BUENA"/>
    <s v="TIENE AGUA LAS 24 HORAS"/>
    <s v="SI"/>
    <s v="NO"/>
    <s v="NO"/>
    <s v="PVC"/>
    <s v="SI"/>
    <s v="SI"/>
    <s v="SI"/>
    <s v="SI"/>
    <s v="SI"/>
    <s v="OBRA NEGRA"/>
    <s v="OASIS PEATONALCARRERA 15 b # 54"/>
    <s v="OK"/>
    <s v="SI"/>
    <s v=""/>
    <s v=""/>
    <s v=""/>
    <s v=""/>
    <s v=""/>
    <s v=" "/>
    <s v=""/>
    <s v=""/>
    <s v=""/>
    <s v=""/>
    <s v=""/>
    <n v="0"/>
    <n v="0"/>
    <n v="0"/>
    <s v=""/>
    <s v=""/>
    <s v=""/>
    <s v=""/>
    <n v="0"/>
    <s v="NO"/>
    <n v="0"/>
    <x v="0"/>
    <x v="0"/>
  </r>
  <r>
    <d v="2017-08-28T00:00:00"/>
    <s v="ANTIOQUIA"/>
    <s v="Puerto Berrío"/>
    <n v="579"/>
    <n v="71187461"/>
    <n v="3147476437"/>
    <n v="674"/>
    <x v="5"/>
    <s v="PEATONAL"/>
    <m/>
    <m/>
    <m/>
    <m/>
    <m/>
    <m/>
    <m/>
    <m/>
    <n v="220595"/>
    <m/>
    <m/>
    <n v="3228520583"/>
    <s v="CADAVID"/>
    <s v="RODRIGUEZ"/>
    <s v="DIANA"/>
    <s v="PATRICIA"/>
    <s v="Cédula"/>
    <n v="1039691320"/>
    <s v="F"/>
    <n v="26"/>
    <s v="SI"/>
    <m/>
    <m/>
    <m/>
    <m/>
    <m/>
    <m/>
    <s v="NO"/>
    <m/>
    <s v="NO"/>
    <n v="9"/>
    <n v="4"/>
    <n v="2"/>
    <s v="PROPIA, LA ESTÁN PAGANDO"/>
    <m/>
    <s v="CERTIFICADO DE TRADICIÓN Y LIBERTAD"/>
    <m/>
    <m/>
    <m/>
    <m/>
    <m/>
    <s v="SI"/>
    <n v="27491"/>
    <s v="SI"/>
    <n v="20315"/>
    <s v="SI"/>
    <n v="8324"/>
    <s v="INODORO CONECTADO A ALCANTARILLADO"/>
    <s v="MADERA BURDA, TABLA, TABLÓN"/>
    <s v="TEJA DE BARRO, ZINC, ETERNIT (ASBESTO)"/>
    <s v="CEMENTO, GRAVILLA"/>
    <s v="NO"/>
    <s v="SI"/>
    <s v="NO"/>
    <s v="NO"/>
    <s v="NO"/>
    <s v="NO"/>
    <s v="NO"/>
    <s v="NO"/>
    <s v="SI"/>
    <s v="NO"/>
    <s v="NO"/>
    <s v="NO"/>
    <s v="NO"/>
    <s v="NO"/>
    <s v="NO"/>
    <s v="NO"/>
    <s v="NO"/>
    <s v="SI"/>
    <s v="INODORO SIN TANQUE"/>
    <s v="* NO CUENTA CON INODORO, LAVAPLATOS,LAVAMSNOS Y LAVADERO"/>
    <m/>
    <m/>
    <m/>
    <m/>
    <s v="NORMAL - BUENA"/>
    <s v="TIENE AGUA LAS 24 HORAS"/>
    <s v="SI"/>
    <s v="NO"/>
    <s v="NO"/>
    <s v="PVC"/>
    <s v="NO"/>
    <s v="NO"/>
    <s v="NO"/>
    <s v="NO"/>
    <s v="SI"/>
    <s v="OBRA GRIS"/>
    <s v="TAHAMIPEATONAL220595"/>
    <s v="OK"/>
    <s v="SI"/>
    <n v="1"/>
    <n v="2"/>
    <n v="3"/>
    <n v="4"/>
    <n v="5"/>
    <n v="6"/>
    <n v="7"/>
    <s v=""/>
    <n v="9"/>
    <n v="10"/>
    <n v="11"/>
    <n v="5"/>
    <n v="5561609.1410699999"/>
    <n v="5561609.1410699999"/>
    <n v="17"/>
    <n v="18"/>
    <n v="19"/>
    <n v="20"/>
    <n v="2463251.302836"/>
    <s v="SI"/>
    <n v="1374366.7709999999"/>
    <x v="89"/>
    <x v="1"/>
  </r>
  <r>
    <d v="2017-08-28T00:00:00"/>
    <s v="ANTIOQUIA"/>
    <s v="Puerto Berrío"/>
    <n v="579"/>
    <n v="71184422"/>
    <n v="3147348837"/>
    <n v="675"/>
    <x v="0"/>
    <s v="PEATONAL"/>
    <m/>
    <m/>
    <m/>
    <m/>
    <m/>
    <m/>
    <m/>
    <m/>
    <n v="54187"/>
    <m/>
    <m/>
    <n v="3136728351"/>
    <s v="DELGADO"/>
    <s v="SALAZAR"/>
    <s v="YESICA"/>
    <s v="KATERINE"/>
    <s v="Cédula"/>
    <n v="1039693460"/>
    <s v="F"/>
    <n v="25"/>
    <s v="SI"/>
    <m/>
    <m/>
    <m/>
    <m/>
    <m/>
    <m/>
    <s v="SI"/>
    <m/>
    <s v="NO"/>
    <n v="2"/>
    <n v="1"/>
    <m/>
    <s v="PROPIA, LA ESTÁN PAGANDO"/>
    <m/>
    <s v="CERTIFICADO DE TRADICIÓN Y LIBERTAD"/>
    <m/>
    <m/>
    <m/>
    <m/>
    <m/>
    <s v="SI"/>
    <n v="14496"/>
    <s v="SI"/>
    <m/>
    <s v="SI"/>
    <n v="8532"/>
    <s v="INODORO CONECTADO A ALCANTARILLADO"/>
    <s v="MADERA BURDA, TABLA, TABLÓN"/>
    <s v="TEJA DE BARRO, ZINC, ETERNIT (ASBESTO)"/>
    <s v="CEMENTO, GRAVILLA"/>
    <s v="SI"/>
    <s v="SI"/>
    <s v="SI"/>
    <s v="SI"/>
    <s v="SI"/>
    <s v="NO"/>
    <s v="SI"/>
    <s v="SI"/>
    <s v="SI"/>
    <s v="NO"/>
    <s v="NO"/>
    <s v="SI"/>
    <s v="SI"/>
    <s v="SI"/>
    <s v="NO"/>
    <s v="NO"/>
    <s v="SI"/>
    <s v="SI"/>
    <s v="INODORO CON TANQUE"/>
    <s v="* NO PRESENTA NUMERO DE FOLIO, NO AGA ALCANTARILLADO"/>
    <m/>
    <m/>
    <m/>
    <m/>
    <s v="NORMAL - BUENA"/>
    <s v="TIENE AGUA LAS 24 HORAS"/>
    <s v="NO SABE"/>
    <s v="NO"/>
    <s v="NO"/>
    <s v="PVC"/>
    <s v="SI"/>
    <s v="NO"/>
    <s v="NO"/>
    <s v="SI"/>
    <s v="SI"/>
    <s v="OBRA NEGRA"/>
    <s v="OASIS PEATONAL54187"/>
    <s v="OK"/>
    <s v="SI"/>
    <n v="1"/>
    <s v=""/>
    <s v=""/>
    <n v="4"/>
    <s v=""/>
    <n v="6"/>
    <s v=""/>
    <s v=""/>
    <n v="9"/>
    <s v=""/>
    <s v=""/>
    <n v="2"/>
    <n v="3154717.032714"/>
    <n v="3154717.032714"/>
    <s v=""/>
    <s v=""/>
    <n v="0"/>
    <n v="20"/>
    <n v="487557.07988400001"/>
    <s v="SI"/>
    <n v="487557.07988400001"/>
    <x v="34"/>
    <x v="1"/>
  </r>
  <r>
    <d v="2017-08-28T00:00:00"/>
    <s v="ANTIOQUIA"/>
    <s v="Puerto Berrío"/>
    <n v="579"/>
    <n v="43653334"/>
    <n v="3233130625"/>
    <n v="676"/>
    <x v="5"/>
    <s v="PEATONAL"/>
    <m/>
    <m/>
    <m/>
    <m/>
    <m/>
    <m/>
    <m/>
    <m/>
    <n v="2205535000"/>
    <m/>
    <m/>
    <n v="3216038997"/>
    <s v="GOMEZ"/>
    <s v="MUÑOZ"/>
    <s v="LUCIA"/>
    <m/>
    <s v="Cédula"/>
    <n v="43649016"/>
    <s v="F"/>
    <n v="50"/>
    <s v="SI"/>
    <m/>
    <m/>
    <m/>
    <m/>
    <m/>
    <m/>
    <s v="NO"/>
    <m/>
    <s v="NO"/>
    <n v="2"/>
    <n v="1"/>
    <m/>
    <s v="PROPIA, LA ESTÁN PAGANDO"/>
    <m/>
    <s v="CERTIFICADO DE TRADICIÓN Y LIBERTAD"/>
    <m/>
    <m/>
    <m/>
    <m/>
    <m/>
    <s v="SI"/>
    <n v="12007"/>
    <s v="SI"/>
    <n v="8400"/>
    <s v="SI"/>
    <n v="8150"/>
    <s v="INODORO CONECTADO A ALCANTARILLADO"/>
    <s v="MADERA PULIDA"/>
    <s v="TEJA DE BARRO, ZINC, ETERNIT (ASBESTO)"/>
    <s v="CEMENTO, GRAVILLA"/>
    <s v="SI"/>
    <s v="SI"/>
    <s v="SI"/>
    <s v="SI"/>
    <s v="SI"/>
    <s v="SI"/>
    <s v="SI"/>
    <s v="SI"/>
    <s v="SI"/>
    <s v="NO"/>
    <s v="NO"/>
    <s v="SI"/>
    <s v="NO"/>
    <s v="SI"/>
    <s v="NO"/>
    <s v="NO"/>
    <s v="SI"/>
    <s v="NO"/>
    <s v="INODORO CON TANQUE"/>
    <s v="* LAVA EN EL LAVADERO PERO RECOGE E UNA CANETA O QUE TIENE MALO EL TANQUE"/>
    <m/>
    <m/>
    <m/>
    <m/>
    <s v="NORMAL - BUENA"/>
    <s v="TIENE AGUA LAS 24 HORAS"/>
    <s v="SI"/>
    <s v="NO"/>
    <s v="NO"/>
    <s v="PVC"/>
    <s v="SI"/>
    <s v="NO"/>
    <s v="NO"/>
    <s v="SI"/>
    <s v="NO"/>
    <s v="OBRA GRIS"/>
    <s v="TAHAMIPEATONAL2205535000"/>
    <s v="OK"/>
    <s v="SI"/>
    <n v="1"/>
    <n v="2"/>
    <s v=""/>
    <n v="4"/>
    <s v=""/>
    <n v="6"/>
    <n v="7"/>
    <s v=""/>
    <n v="9"/>
    <s v=""/>
    <s v=""/>
    <n v="3"/>
    <n v="3717594.4085459998"/>
    <n v="3717594.4085459998"/>
    <s v=""/>
    <s v=""/>
    <n v="0"/>
    <s v=""/>
    <n v="0"/>
    <s v="NO"/>
    <n v="0"/>
    <x v="5"/>
    <x v="1"/>
  </r>
  <r>
    <d v="2017-08-28T00:00:00"/>
    <s v="ANTIOQUIA"/>
    <s v="Puerto Berrío"/>
    <n v="579"/>
    <n v="1039702444"/>
    <n v="3106433475"/>
    <n v="677"/>
    <x v="3"/>
    <s v="PEATONAL"/>
    <m/>
    <m/>
    <m/>
    <m/>
    <m/>
    <m/>
    <m/>
    <m/>
    <n v="22014123008"/>
    <m/>
    <m/>
    <n v="3207465478"/>
    <s v="GONZALES"/>
    <m/>
    <s v="YENIFER"/>
    <s v="ANDREA"/>
    <s v="Cédula"/>
    <n v="1039696315"/>
    <s v="F"/>
    <n v="24"/>
    <s v="SI"/>
    <m/>
    <m/>
    <m/>
    <m/>
    <m/>
    <m/>
    <s v="NO"/>
    <m/>
    <s v="NO"/>
    <n v="2"/>
    <n v="1"/>
    <m/>
    <s v="PROPIA, LA ESTÁN PAGANDO"/>
    <m/>
    <s v="CERTIFICADO DE TRADICIÓN Y LIBERTAD"/>
    <m/>
    <m/>
    <m/>
    <m/>
    <m/>
    <s v="SI"/>
    <n v="21882"/>
    <s v="NO"/>
    <m/>
    <s v="SI"/>
    <n v="8366"/>
    <s v="INODORO CONECTADO A ALCANTARILLADO"/>
    <s v="MADERA BURDA, TABLA, TABLÓN"/>
    <s v="TEJA DE BARRO, ZINC, ETERNIT (ASBESTO)"/>
    <s v="CEMENTO, GRAVILLA"/>
    <s v="SI"/>
    <s v="SI"/>
    <s v="SI"/>
    <s v="SI"/>
    <s v="SI"/>
    <s v="NO"/>
    <s v="SI"/>
    <s v="SI"/>
    <s v="SI"/>
    <s v="SI"/>
    <s v="NO"/>
    <s v="SI"/>
    <s v="SI"/>
    <s v="SI"/>
    <s v="SI"/>
    <s v="NO"/>
    <s v="SI"/>
    <s v="SI"/>
    <s v="INODORO CON TANQUE"/>
    <s v="* LA ACOMETIDA DE ALCANTARILLADO FUE COSTRUIDA PO ESTA PERSONA, LA CASA NO TIEE LAVAAMNOS, EL BAÑO NO TIENE PUERTA"/>
    <m/>
    <m/>
    <m/>
    <m/>
    <s v="NORMAL - BUENA"/>
    <s v="TIENE AGUA LAS 24 HORAS"/>
    <s v="SI"/>
    <s v="NO"/>
    <s v="NO"/>
    <s v="PVC"/>
    <s v="SI"/>
    <s v="SI"/>
    <s v="NO"/>
    <s v="SI"/>
    <s v="SI"/>
    <s v="OBRA GRIS"/>
    <s v="NUEVO HORIZONTE PEATONAL22014123008"/>
    <s v="OK"/>
    <s v="SI"/>
    <n v="1"/>
    <s v=""/>
    <s v=""/>
    <s v=""/>
    <s v=""/>
    <n v="6"/>
    <s v=""/>
    <s v=""/>
    <n v="9"/>
    <s v=""/>
    <s v=""/>
    <n v="1"/>
    <n v="2521462.954806"/>
    <n v="2521462.954806"/>
    <s v=""/>
    <s v=""/>
    <n v="0"/>
    <n v="20"/>
    <n v="487557.07988400001"/>
    <s v="SI"/>
    <n v="487557.07988400001"/>
    <x v="32"/>
    <x v="1"/>
  </r>
  <r>
    <d v="2017-08-28T00:00:00"/>
    <s v="ANTIOQUIA"/>
    <s v="Puerto Berrío"/>
    <n v="579"/>
    <n v="71180459"/>
    <n v="3147713942"/>
    <n v="678"/>
    <x v="0"/>
    <s v="PEATONAL"/>
    <m/>
    <m/>
    <m/>
    <m/>
    <m/>
    <m/>
    <m/>
    <m/>
    <n v="5804"/>
    <m/>
    <m/>
    <n v="3146064826"/>
    <s v="TORO"/>
    <s v="GIRALOO"/>
    <s v="JHON"/>
    <s v="JAIRO"/>
    <s v="Cédula"/>
    <n v="1002065719"/>
    <s v="M"/>
    <n v="29"/>
    <s v="SI"/>
    <m/>
    <m/>
    <m/>
    <m/>
    <m/>
    <m/>
    <s v="NO"/>
    <m/>
    <s v="NO"/>
    <n v="5"/>
    <n v="1"/>
    <m/>
    <s v="PROPIA, LA ESTÁN PAGANDO"/>
    <m/>
    <s v="CERTIFICADO DE TRADICIÓN Y LIBERTAD"/>
    <m/>
    <m/>
    <m/>
    <m/>
    <m/>
    <s v="SI"/>
    <n v="8604"/>
    <s v="SI"/>
    <n v="5755"/>
    <s v="SI"/>
    <n v="8366"/>
    <s v="INODORO CONECTADO A ALCANTARILLADO"/>
    <s v="MADERA BURDA, TABLA, TABLÓN"/>
    <s v="TEJA DE BARRO, ZINC, ETERNIT (ASBESTO)"/>
    <s v="CEMENTO, GRAVILLA"/>
    <s v="SI"/>
    <s v="NO"/>
    <s v="SI"/>
    <s v="SI"/>
    <s v="SI"/>
    <s v="NO"/>
    <s v="SI"/>
    <s v="SI"/>
    <s v="SI"/>
    <s v="SI"/>
    <s v="NO"/>
    <s v="SI"/>
    <s v="NO"/>
    <s v="SI"/>
    <s v="SI"/>
    <s v="NO"/>
    <s v="SI"/>
    <s v="NO"/>
    <s v="INODORO CON TANQUE"/>
    <s v="* O CUETA CON LAVAMANOS DUCHA"/>
    <m/>
    <m/>
    <m/>
    <m/>
    <s v="NORMAL - BUENA"/>
    <s v="TIENE AGUA LAS 24 HORAS"/>
    <s v="SI"/>
    <s v="NO"/>
    <s v="NO"/>
    <s v="PVC"/>
    <s v="SI"/>
    <s v="SI"/>
    <s v="NO"/>
    <s v="SI"/>
    <s v="NO"/>
    <s v="OTROS"/>
    <s v="OASIS PEATONAL5804"/>
    <s v="¿REPETIDA?"/>
    <s v="SI"/>
    <n v="1"/>
    <n v="2"/>
    <s v=""/>
    <s v=""/>
    <s v=""/>
    <n v="6"/>
    <n v="7"/>
    <n v="8"/>
    <s v=""/>
    <s v=""/>
    <s v=""/>
    <n v="2"/>
    <n v="5566725.8163360003"/>
    <n v="5566725.8163360003"/>
    <s v=""/>
    <s v=""/>
    <n v="0"/>
    <n v="20"/>
    <n v="487557.07988400001"/>
    <s v="SI"/>
    <n v="487557.07988400001"/>
    <x v="80"/>
    <x v="1"/>
  </r>
  <r>
    <d v="2017-08-28T00:00:00"/>
    <s v="ANTIOQUIA"/>
    <s v="Puerto Berrío"/>
    <n v="579"/>
    <n v="71180459"/>
    <n v="3147713942"/>
    <n v="679"/>
    <x v="0"/>
    <s v="PEATONAL"/>
    <m/>
    <m/>
    <m/>
    <m/>
    <m/>
    <m/>
    <m/>
    <m/>
    <n v="5703"/>
    <m/>
    <m/>
    <n v="3104744231"/>
    <s v="SANCHEZ"/>
    <s v="CORREA"/>
    <s v="MARIA"/>
    <s v="VILLE"/>
    <s v="Cédula"/>
    <n v="26418624"/>
    <s v="F"/>
    <n v="77"/>
    <s v="SI"/>
    <m/>
    <m/>
    <m/>
    <m/>
    <m/>
    <m/>
    <s v="NO"/>
    <m/>
    <s v="NO"/>
    <n v="3"/>
    <m/>
    <m/>
    <s v="PROPIA, LA ESTÁN PAGANDO"/>
    <m/>
    <s v="CERTIFICADO DE TRADICIÓN Y LIBERTAD"/>
    <m/>
    <m/>
    <m/>
    <m/>
    <m/>
    <s v="SI"/>
    <n v="11615"/>
    <s v="SI"/>
    <n v="8676"/>
    <s v="SI"/>
    <n v="8366"/>
    <s v="INODORO CONECTADO A ALCANTARILLADO"/>
    <s v="BLOQUE, LADRILLO, PIEDRA"/>
    <s v="TEJA DE BARRO, ZINC, ETERNIT (ASBESTO)"/>
    <s v="TIERRA, ARENA"/>
    <s v="NO"/>
    <s v="NO"/>
    <s v="SI"/>
    <s v="SI"/>
    <s v="SI"/>
    <s v="NO"/>
    <s v="SI"/>
    <s v="SI"/>
    <s v="SI"/>
    <s v="NO"/>
    <s v="NO"/>
    <s v="SI"/>
    <s v="SI"/>
    <s v="SI"/>
    <s v="NO"/>
    <s v="NO"/>
    <s v="SI"/>
    <s v="SI"/>
    <s v="INODORO CON TANQUE"/>
    <s v="* NO TIENE LAVAMANOS, NO TIENE COCIA"/>
    <m/>
    <m/>
    <m/>
    <m/>
    <s v="NORMAL - BUENA"/>
    <s v="TIENE AGUA LAS 24 HORAS"/>
    <s v="SI"/>
    <s v="NO"/>
    <s v="NO"/>
    <s v="PVC"/>
    <s v="SI"/>
    <s v="NO"/>
    <s v="NO"/>
    <s v="SI"/>
    <s v="SI"/>
    <s v="OBRA NEGRA"/>
    <s v="OASIS PEATONAL5703"/>
    <s v="OK"/>
    <s v="SI"/>
    <n v="1"/>
    <s v=""/>
    <s v=""/>
    <n v="4"/>
    <s v=""/>
    <n v="6"/>
    <s v=""/>
    <s v=""/>
    <n v="9"/>
    <s v=""/>
    <s v=""/>
    <n v="2"/>
    <n v="3154717.032714"/>
    <n v="3154717.032714"/>
    <s v=""/>
    <s v=""/>
    <n v="0"/>
    <n v="20"/>
    <n v="487557.07988400001"/>
    <s v="SI"/>
    <n v="487557.07988400001"/>
    <x v="34"/>
    <x v="1"/>
  </r>
  <r>
    <d v="2017-08-28T00:00:00"/>
    <s v="ANTIOQUIA"/>
    <s v="Puerto Berrío"/>
    <n v="579"/>
    <n v="71180459"/>
    <n v="3147713942"/>
    <n v="680"/>
    <x v="0"/>
    <s v="PEATONAL"/>
    <m/>
    <m/>
    <m/>
    <m/>
    <m/>
    <m/>
    <m/>
    <m/>
    <n v="55506"/>
    <m/>
    <m/>
    <n v="3227860143"/>
    <s v="MEJIA"/>
    <s v="PEREZ"/>
    <s v="GLORIA"/>
    <s v="MARIA"/>
    <s v="Cédula"/>
    <n v="21932476"/>
    <s v="F"/>
    <n v="54"/>
    <s v="SI"/>
    <m/>
    <m/>
    <m/>
    <m/>
    <m/>
    <m/>
    <s v="SI"/>
    <n v="1683922"/>
    <s v="NO"/>
    <n v="4"/>
    <n v="2"/>
    <m/>
    <s v="PROPIA, LA ESTÁN PAGANDO"/>
    <m/>
    <s v="CERTIFICADO DE TRADICIÓN Y LIBERTAD"/>
    <m/>
    <m/>
    <m/>
    <m/>
    <m/>
    <s v="SI"/>
    <n v="29543"/>
    <s v="SI"/>
    <n v="20981"/>
    <s v="SI"/>
    <n v="8069"/>
    <s v="INODORO CONECTADO A ALCANTARILLADO"/>
    <s v="MADERA BURDA, TABLA, TABLÓN"/>
    <s v="TEJA DE BARRO, ZINC, ETERNIT (ASBESTO)"/>
    <s v="CEMENTO, GRAVILLA"/>
    <s v="NO"/>
    <s v="NO"/>
    <s v="SI"/>
    <s v="SI"/>
    <s v="SI"/>
    <s v="SI"/>
    <s v="SI"/>
    <s v="SI"/>
    <s v="NO"/>
    <s v="NO"/>
    <s v="NO"/>
    <s v="NO"/>
    <s v="NO"/>
    <s v="NO"/>
    <s v="NO"/>
    <s v="NO"/>
    <s v="NO"/>
    <s v="NO"/>
    <s v="TAZA CAMPESINA"/>
    <s v="* LA PROPIETARIA ES DUEÑA PEO NO TIENE NINGUN PAPEL"/>
    <m/>
    <m/>
    <m/>
    <m/>
    <s v="NORMAL - BUENA"/>
    <s v="TIENE AGUA LAS 24 HORAS"/>
    <s v="SI"/>
    <s v="NO"/>
    <s v="NO"/>
    <s v="PVC"/>
    <s v="NO"/>
    <s v="NO"/>
    <s v="NO"/>
    <s v="NO"/>
    <s v="NO"/>
    <s v="OBRA NEGRA"/>
    <s v="OASIS PEATONAL55506"/>
    <s v="OK"/>
    <s v="SI"/>
    <n v="1"/>
    <n v="2"/>
    <n v="3"/>
    <n v="4"/>
    <n v="5"/>
    <n v="6"/>
    <n v="7"/>
    <s v=""/>
    <n v="9"/>
    <s v=""/>
    <s v=""/>
    <n v="5"/>
    <n v="4648840.4286540002"/>
    <n v="4648840.4286540002"/>
    <s v=""/>
    <s v=""/>
    <n v="0"/>
    <s v=""/>
    <n v="0"/>
    <s v="NO"/>
    <n v="0"/>
    <x v="12"/>
    <x v="1"/>
  </r>
  <r>
    <d v="2017-08-28T00:00:00"/>
    <s v="ANTIOQUIA"/>
    <s v="Puerto Berrío"/>
    <n v="579"/>
    <n v="71184422"/>
    <n v="3147348837"/>
    <n v="681"/>
    <x v="0"/>
    <s v="PEATONAL"/>
    <m/>
    <m/>
    <m/>
    <m/>
    <m/>
    <m/>
    <m/>
    <m/>
    <n v="5449"/>
    <m/>
    <m/>
    <n v="8334606"/>
    <s v="IBARRA"/>
    <s v="CARDENAS"/>
    <s v="NUBIA"/>
    <s v="ESTELLA"/>
    <s v="Cédula"/>
    <n v="43650304"/>
    <s v="F"/>
    <n v="50"/>
    <s v="NO"/>
    <s v="VALENCIA"/>
    <s v="CASTAÑEDA"/>
    <s v="ALONSO"/>
    <m/>
    <s v="Cédula"/>
    <n v="91247437"/>
    <s v="NO"/>
    <m/>
    <s v="NO"/>
    <n v="2"/>
    <m/>
    <m/>
    <s v="PROPIA, LA ESTÁN PAGANDO"/>
    <m/>
    <s v="CERTIFICADO DE TRADICIÓN Y LIBERTAD"/>
    <m/>
    <m/>
    <m/>
    <m/>
    <m/>
    <s v="SI"/>
    <n v="14601"/>
    <s v="SI"/>
    <n v="10376"/>
    <s v="SI"/>
    <n v="8366"/>
    <s v="INODORO CONECTADO A ALCANTARILLADO"/>
    <s v="BLOQUE, LADRILLO, PIEDRA"/>
    <s v="TEJA DE BARRO, ZINC, ETERNIT (ASBESTO)"/>
    <s v="CEMENTO, GRAVILLA"/>
    <s v="SI"/>
    <s v="NO"/>
    <s v="SI"/>
    <s v="SI"/>
    <s v="SI"/>
    <s v="NO"/>
    <s v="SI"/>
    <s v="SI"/>
    <s v="SI"/>
    <s v="SI"/>
    <s v="NO"/>
    <s v="SI"/>
    <s v="SI"/>
    <s v="SI"/>
    <s v="SI"/>
    <s v="NO"/>
    <s v="SI"/>
    <s v="SI"/>
    <s v="INODORO CON TANQUE"/>
    <s v="* BAÑO NO TIENE PUETA, NO TIEE LAVAMANOS"/>
    <m/>
    <m/>
    <m/>
    <m/>
    <s v="NORMAL - BUENA"/>
    <s v="TIENE AGUA LAS 24 HORAS"/>
    <s v="SI"/>
    <s v="NO"/>
    <s v="NO"/>
    <s v="PVC"/>
    <s v="SI"/>
    <s v="SI"/>
    <s v="NO"/>
    <s v="SI"/>
    <s v="SI"/>
    <s v="OBRA GRIS"/>
    <s v="OASIS PEATONAL5449"/>
    <s v="OK"/>
    <s v="SI"/>
    <n v="1"/>
    <s v=""/>
    <s v=""/>
    <s v=""/>
    <s v=""/>
    <n v="6"/>
    <s v=""/>
    <s v=""/>
    <n v="9"/>
    <s v=""/>
    <s v=""/>
    <n v="1"/>
    <n v="2521462.954806"/>
    <n v="2521462.954806"/>
    <s v=""/>
    <s v=""/>
    <n v="0"/>
    <n v="20"/>
    <n v="487557.07988400001"/>
    <s v="SI"/>
    <n v="487557.07988400001"/>
    <x v="32"/>
    <x v="1"/>
  </r>
  <r>
    <d v="2017-08-28T00:00:00"/>
    <s v="ANTIOQUIA"/>
    <s v="Puerto Berrío"/>
    <n v="579"/>
    <n v="1152435410"/>
    <n v="3108273887"/>
    <n v="682"/>
    <x v="1"/>
    <s v="PEATONAL"/>
    <m/>
    <m/>
    <m/>
    <m/>
    <m/>
    <m/>
    <m/>
    <m/>
    <n v="22044818000"/>
    <m/>
    <m/>
    <n v="3123457064"/>
    <s v="PULGARIN"/>
    <s v="AGUDELO"/>
    <s v="ALBA"/>
    <s v="LUZ"/>
    <s v="Cédula"/>
    <n v="43657509"/>
    <s v="F"/>
    <n v="33"/>
    <s v="SI"/>
    <m/>
    <m/>
    <m/>
    <m/>
    <m/>
    <m/>
    <s v="NO"/>
    <m/>
    <s v="NO"/>
    <n v="3"/>
    <n v="1"/>
    <m/>
    <s v="EN ARRIENDO O SUBARRIENDO"/>
    <m/>
    <m/>
    <m/>
    <s v="DE PALABRA"/>
    <m/>
    <m/>
    <n v="280000"/>
    <s v="SI"/>
    <n v="15300"/>
    <s v="SI"/>
    <n v="11000"/>
    <s v="SI"/>
    <n v="8400"/>
    <s v="INODORO CONECTADO A ALCANTARILLADO"/>
    <s v="BLOQUE, LADRILLO, PIEDRA"/>
    <s v="TEJA DE BARRO, ZINC, ETERNIT (ASBESTO)"/>
    <s v="CEMENTO, GRAVILLA"/>
    <s v="SI"/>
    <s v="SI"/>
    <s v="SI"/>
    <s v="SI"/>
    <s v="SI"/>
    <s v="SI"/>
    <s v="SI"/>
    <s v="SI"/>
    <s v="SI"/>
    <s v="SI"/>
    <s v="SI"/>
    <s v="SI"/>
    <s v="SI"/>
    <s v="SI"/>
    <s v="SI"/>
    <s v="SI"/>
    <s v="SI"/>
    <s v="SI"/>
    <s v="INODORO CON TANQUE"/>
    <s v="* CASA E BUEN ESTADO "/>
    <m/>
    <m/>
    <m/>
    <m/>
    <s v="NORMAL - BUENA"/>
    <s v="TIENE AGUA LAS 24 HORAS"/>
    <s v="SI"/>
    <s v="NO"/>
    <s v="NO"/>
    <s v="PVC"/>
    <s v="SI"/>
    <s v="SI"/>
    <s v="SI"/>
    <s v="SI"/>
    <s v="SI"/>
    <s v="OBRA BLANCA"/>
    <s v="SAN MARTIN PEATONAL22044818000"/>
    <s v="OK"/>
    <s v="SI"/>
    <s v=""/>
    <s v=""/>
    <s v=""/>
    <s v=""/>
    <s v=""/>
    <s v=" "/>
    <s v=""/>
    <s v=""/>
    <s v=""/>
    <s v=""/>
    <s v=""/>
    <n v="0"/>
    <n v="0"/>
    <n v="0"/>
    <s v=""/>
    <s v=""/>
    <s v=""/>
    <s v=""/>
    <n v="0"/>
    <s v="NO"/>
    <n v="0"/>
    <x v="0"/>
    <x v="0"/>
  </r>
  <r>
    <d v="2017-08-28T00:00:00"/>
    <s v="ANTIOQUIA"/>
    <s v="Puerto Berrío"/>
    <n v="579"/>
    <n v="1039689067"/>
    <m/>
    <n v="683"/>
    <x v="0"/>
    <s v="PEATONAL"/>
    <m/>
    <m/>
    <m/>
    <m/>
    <m/>
    <m/>
    <m/>
    <m/>
    <n v="22057540000"/>
    <m/>
    <m/>
    <n v="3104657380"/>
    <s v="RUA"/>
    <s v="PALACIO"/>
    <s v="ROSA"/>
    <s v="ESTELA"/>
    <s v="Cédula"/>
    <n v="21931994"/>
    <s v="F"/>
    <n v="57"/>
    <s v="SI"/>
    <m/>
    <m/>
    <m/>
    <m/>
    <m/>
    <m/>
    <s v="NO"/>
    <m/>
    <s v="NO"/>
    <n v="1"/>
    <m/>
    <m/>
    <s v="PROPIA, LA ESTÁN PAGANDO"/>
    <m/>
    <s v="CERTIFICADO DE COMPRAVENTA"/>
    <m/>
    <m/>
    <m/>
    <m/>
    <m/>
    <s v="SI"/>
    <n v="5639"/>
    <s v="SI"/>
    <n v="3466"/>
    <s v="SI"/>
    <n v="8407"/>
    <s v="INODORO CONECTADO A ALCANTARILLADO"/>
    <s v="BLOQUE, LADRILLO, PIEDRA"/>
    <s v="TEJA DE BARRO, ZINC, ETERNIT (ASBESTO)"/>
    <s v="CEMENTO, GRAVILLA"/>
    <s v="SI"/>
    <s v="NO"/>
    <s v="SI"/>
    <s v="SI"/>
    <s v="SI"/>
    <s v="SI"/>
    <s v="SI"/>
    <s v="SI"/>
    <s v="SI"/>
    <s v="NO"/>
    <s v="NO"/>
    <s v="SI"/>
    <s v="SI"/>
    <s v="SI"/>
    <s v="NO"/>
    <s v="NO"/>
    <s v="NO"/>
    <s v="SI"/>
    <s v="INODORO CON TANQUE"/>
    <s v="* LE FALTAN ACCESORIOS AL TANQUE DEL SANITARIO"/>
    <m/>
    <m/>
    <m/>
    <m/>
    <s v="NORMAL - BUENA"/>
    <s v="TIENE AGUA LAS 24 HORAS"/>
    <s v="SI"/>
    <s v="NO"/>
    <s v="NO"/>
    <s v="PVC"/>
    <s v="SI"/>
    <s v="NO"/>
    <s v="NO"/>
    <s v="SI"/>
    <s v="SI"/>
    <s v="OBRA GRIS"/>
    <s v="OASIS PEATONAL22057540000"/>
    <s v="OK"/>
    <s v="SI"/>
    <n v="1"/>
    <s v=""/>
    <s v=""/>
    <n v="4"/>
    <n v="5"/>
    <n v="6"/>
    <n v="7"/>
    <s v=""/>
    <n v="9"/>
    <s v=""/>
    <s v=""/>
    <n v="3"/>
    <n v="4071098.9061179999"/>
    <n v="4071098.9061179999"/>
    <s v=""/>
    <s v=""/>
    <n v="0"/>
    <s v=""/>
    <n v="0"/>
    <s v="NO"/>
    <n v="0"/>
    <x v="13"/>
    <x v="1"/>
  </r>
  <r>
    <d v="2017-08-28T00:00:00"/>
    <s v="ANTIOQUIA"/>
    <s v="Puerto Berrío"/>
    <n v="579"/>
    <n v="1039689067"/>
    <m/>
    <n v="684"/>
    <x v="0"/>
    <s v="PEATONAL"/>
    <m/>
    <m/>
    <m/>
    <m/>
    <m/>
    <m/>
    <m/>
    <m/>
    <n v="22057210000"/>
    <m/>
    <m/>
    <n v="3147646575"/>
    <s v="LARREA"/>
    <s v="SANDRA"/>
    <s v="MILENA"/>
    <m/>
    <s v="Cédula"/>
    <n v="43654196"/>
    <s v="F"/>
    <n v="39"/>
    <s v="SI"/>
    <m/>
    <m/>
    <m/>
    <m/>
    <m/>
    <m/>
    <s v="SI"/>
    <n v="3041518"/>
    <s v="NO"/>
    <n v="4"/>
    <n v="2"/>
    <n v="1"/>
    <s v="PROPIA, LA ESTÁN PAGANDO"/>
    <m/>
    <s v="CERTIFICADO DE COMPRAVENTA"/>
    <m/>
    <m/>
    <m/>
    <m/>
    <m/>
    <s v="SI"/>
    <n v="37454"/>
    <s v="SI"/>
    <n v="27993"/>
    <s v="SI"/>
    <n v="8324"/>
    <s v="INODORO CONECTADO A ALCANTARILLADO"/>
    <s v="BLOQUE, LADRILLO, PIEDRA"/>
    <s v="TEJA DE BARRO, ZINC, ETERNIT (ASBESTO)"/>
    <s v="CEMENTO, GRAVILLA"/>
    <s v="SI"/>
    <s v="NO"/>
    <s v="SI"/>
    <s v="SI"/>
    <s v="SI"/>
    <s v="SI"/>
    <s v="SI"/>
    <s v="SI"/>
    <s v="SI"/>
    <s v="SI"/>
    <s v="SI"/>
    <s v="SI"/>
    <s v="SI"/>
    <s v="SI"/>
    <s v="SI"/>
    <s v="SI"/>
    <s v="SI"/>
    <s v="SI"/>
    <s v="INODORO CON TANQUE"/>
    <s v="* ESTA EN BUEN ESTADO "/>
    <m/>
    <m/>
    <m/>
    <m/>
    <s v="NORMAL - BUENA"/>
    <s v="TIENE AGUA LAS 24 HORAS"/>
    <s v="SI"/>
    <s v="NO"/>
    <s v="NO"/>
    <s v="PVC"/>
    <s v="SI"/>
    <s v="SI"/>
    <s v="SI"/>
    <s v="SI"/>
    <s v="SI"/>
    <s v="OBRA BLANCA"/>
    <s v="OASIS PEATONAL22057210000"/>
    <s v="OK"/>
    <s v="SI"/>
    <s v=""/>
    <s v=""/>
    <s v=""/>
    <s v=""/>
    <s v=""/>
    <s v=" "/>
    <s v=""/>
    <s v=""/>
    <s v=""/>
    <s v=""/>
    <s v=""/>
    <n v="0"/>
    <n v="0"/>
    <n v="0"/>
    <s v=""/>
    <s v=""/>
    <s v=""/>
    <s v=""/>
    <n v="0"/>
    <s v="NO"/>
    <n v="0"/>
    <x v="0"/>
    <x v="0"/>
  </r>
  <r>
    <d v="2017-08-28T00:00:00"/>
    <s v="ANTIOQUIA"/>
    <s v="Puerto Berrío"/>
    <n v="579"/>
    <n v="1039689067"/>
    <m/>
    <n v="685"/>
    <x v="0"/>
    <s v="PEATONAL"/>
    <m/>
    <m/>
    <m/>
    <m/>
    <m/>
    <m/>
    <m/>
    <m/>
    <n v="2771100"/>
    <m/>
    <m/>
    <m/>
    <s v="CRUZ"/>
    <m/>
    <s v="GLORIA"/>
    <m/>
    <s v="Cédula"/>
    <n v="43654184"/>
    <s v="F"/>
    <n v="54"/>
    <s v="SI"/>
    <m/>
    <m/>
    <m/>
    <m/>
    <m/>
    <m/>
    <s v="NO"/>
    <m/>
    <s v="NO"/>
    <n v="4"/>
    <n v="2"/>
    <m/>
    <s v="PROPIA, LA ESTÁN PAGANDO"/>
    <m/>
    <s v="CERTIFICADO DE COMPRAVENTA"/>
    <m/>
    <m/>
    <m/>
    <m/>
    <m/>
    <s v="SI"/>
    <n v="34239"/>
    <s v="SI"/>
    <n v="24685"/>
    <s v="SI"/>
    <n v="16260"/>
    <s v="INODORO CONECTADO A ALCANTARILLADO"/>
    <s v="BLOQUE, LADRILLO, PIEDRA"/>
    <s v="TEJA DE BARRO, ZINC, ETERNIT (ASBESTO)"/>
    <s v="BALDOSA, VINILO, TABLETA O LADRILLO"/>
    <s v="SI"/>
    <s v="NO"/>
    <s v="SI"/>
    <s v="SI"/>
    <s v="SI"/>
    <s v="NO"/>
    <s v="SI"/>
    <s v="SI"/>
    <s v="NO"/>
    <s v="SI"/>
    <s v="SI"/>
    <s v="SI"/>
    <s v="SI"/>
    <s v="NO"/>
    <s v="NO"/>
    <s v="NO"/>
    <s v="NO"/>
    <s v="NO"/>
    <s v="INODORO SIN TANQUE"/>
    <s v="* NO TIENE CELULAR "/>
    <m/>
    <m/>
    <m/>
    <m/>
    <s v="NORMAL - BUENA"/>
    <s v="TIENE AGUA LAS 24 HORAS"/>
    <s v="SI"/>
    <s v="NO"/>
    <s v="NO"/>
    <s v="PVC"/>
    <s v="NO"/>
    <s v="SI"/>
    <s v="SI"/>
    <s v="SI"/>
    <s v="SI"/>
    <s v="OBRA BLANCA"/>
    <s v="OASIS PEATONAL2771100"/>
    <s v="OK"/>
    <s v="SI"/>
    <n v="1"/>
    <n v="2"/>
    <n v="3"/>
    <n v="4"/>
    <n v="5"/>
    <n v="6"/>
    <n v="7"/>
    <s v=""/>
    <s v=""/>
    <s v=""/>
    <s v=""/>
    <n v="5"/>
    <n v="2646631.3873319998"/>
    <n v="2646631.3873319998"/>
    <s v=""/>
    <s v=""/>
    <n v="0"/>
    <n v="20"/>
    <n v="487557.07988400001"/>
    <s v="SI"/>
    <n v="487557.07988400001"/>
    <x v="94"/>
    <x v="1"/>
  </r>
  <r>
    <d v="2017-08-28T00:00:00"/>
    <s v="ANTIOQUIA"/>
    <s v="Puerto Berrío"/>
    <n v="579"/>
    <n v="71184422"/>
    <n v="3147348837"/>
    <n v="686"/>
    <x v="0"/>
    <s v="PEATONAL"/>
    <m/>
    <m/>
    <m/>
    <m/>
    <m/>
    <m/>
    <m/>
    <m/>
    <n v="5949"/>
    <m/>
    <m/>
    <n v="3104048983"/>
    <s v="MEJIA"/>
    <s v="ZAPATA"/>
    <s v="ADELAIDA"/>
    <m/>
    <s v="Cédula"/>
    <n v="21933734"/>
    <s v="F"/>
    <n v="51"/>
    <s v="SI"/>
    <m/>
    <m/>
    <m/>
    <m/>
    <m/>
    <m/>
    <s v="SI"/>
    <m/>
    <s v="NO"/>
    <n v="4"/>
    <n v="1"/>
    <m/>
    <s v="PROPIA, LA ESTÁN PAGANDO"/>
    <m/>
    <s v="CERTIFICADO DE COMPRAVENTA"/>
    <m/>
    <m/>
    <m/>
    <m/>
    <m/>
    <s v="SI"/>
    <n v="37598"/>
    <s v="SI"/>
    <n v="28100"/>
    <s v="SI"/>
    <n v="8366"/>
    <s v="INODORO CONECTADO A ALCANTARILLADO"/>
    <s v="BLOQUE, LADRILLO, PIEDRA"/>
    <s v="TEJA DE BARRO, ZINC, ETERNIT (ASBESTO)"/>
    <s v="CEMENTO, GRAVILLA"/>
    <s v="SI"/>
    <s v="SI"/>
    <s v="SI"/>
    <s v="SI"/>
    <s v="SI"/>
    <s v="NO"/>
    <s v="SI"/>
    <s v="SI"/>
    <s v="SI"/>
    <s v="SI"/>
    <s v="NO"/>
    <s v="SI"/>
    <s v="SI"/>
    <s v="SI"/>
    <s v="SI"/>
    <s v="NO"/>
    <s v="SI"/>
    <s v="SI"/>
    <s v="INODORO CON TANQUE"/>
    <s v="* EL BAÑO NO TIENE PUERTA, NO POSEE EL NUMERO DEL FOLIO"/>
    <m/>
    <m/>
    <m/>
    <m/>
    <s v="NORMAL - BUENA"/>
    <s v="TIENE AGUA LAS 24 HORAS"/>
    <s v="NO SABE"/>
    <s v="SI"/>
    <s v="SI"/>
    <s v="PVC"/>
    <s v="SI"/>
    <s v="SI"/>
    <s v="NO"/>
    <s v="SI"/>
    <s v="SI"/>
    <s v="OBRA BLANCA"/>
    <s v="OASIS PEATONAL5949"/>
    <s v="OK"/>
    <s v="SI"/>
    <n v="1"/>
    <s v=""/>
    <s v=""/>
    <s v=""/>
    <s v=""/>
    <n v="6"/>
    <s v=""/>
    <s v=""/>
    <s v=""/>
    <s v=""/>
    <s v=""/>
    <n v="1"/>
    <n v="519253.91348400002"/>
    <n v="519253.91348400002"/>
    <s v=""/>
    <s v=""/>
    <n v="0"/>
    <n v="20"/>
    <n v="487557.07988400001"/>
    <s v="SI"/>
    <n v="487557.07988400001"/>
    <x v="31"/>
    <x v="1"/>
  </r>
  <r>
    <d v="2017-08-28T00:00:00"/>
    <s v="ANTIOQUIA"/>
    <s v="Puerto Berrío"/>
    <n v="579"/>
    <n v="71184422"/>
    <n v="3147348837"/>
    <n v="687"/>
    <x v="1"/>
    <s v="PEATONAL"/>
    <m/>
    <m/>
    <m/>
    <m/>
    <m/>
    <m/>
    <m/>
    <m/>
    <n v="4536"/>
    <m/>
    <m/>
    <m/>
    <s v="VELASQUEZ"/>
    <m/>
    <s v="ELVIRA"/>
    <m/>
    <s v="Cédula"/>
    <n v="21924364"/>
    <s v="F"/>
    <n v="75"/>
    <s v="SI"/>
    <m/>
    <m/>
    <m/>
    <m/>
    <m/>
    <m/>
    <s v="NO"/>
    <m/>
    <s v="NO"/>
    <n v="1"/>
    <m/>
    <m/>
    <s v="PROPIA, LA ESTÁN PAGANDO"/>
    <m/>
    <s v="CERTIFICADO DE COMPRAVENTA"/>
    <m/>
    <m/>
    <m/>
    <m/>
    <m/>
    <s v="SI"/>
    <m/>
    <s v="SI"/>
    <m/>
    <s v="SI"/>
    <m/>
    <s v="INODORO CONECTADO A ALCANTARILLADO"/>
    <s v="BLOQUE, LADRILLO, PIEDRA"/>
    <s v="TEJA DE BARRO, ZINC, ETERNIT (ASBESTO)"/>
    <s v="TIERRA, ARENA"/>
    <s v="SI"/>
    <s v="SI"/>
    <s v="SI"/>
    <s v="SI"/>
    <s v="SI"/>
    <s v="SI"/>
    <s v="SI"/>
    <s v="SI"/>
    <s v="NO"/>
    <s v="NO"/>
    <s v="NO"/>
    <s v="SI"/>
    <s v="SI"/>
    <s v="NO"/>
    <s v="SI"/>
    <s v="NO"/>
    <s v="SI"/>
    <s v="SI"/>
    <s v="TAZA CAMPESINA"/>
    <s v="* BAÑO SIN PUERTA, LAVADERO FUERA DE SERVICIO"/>
    <m/>
    <m/>
    <m/>
    <m/>
    <s v="NORMAL - BUENA"/>
    <s v="TIENE AGUA LAS 24 HORAS"/>
    <s v="SI"/>
    <s v="NO"/>
    <s v="NO"/>
    <s v="PVC"/>
    <s v="NO"/>
    <s v="NO"/>
    <s v="NO"/>
    <s v="SI"/>
    <s v="SI"/>
    <s v="OBRA GRIS"/>
    <s v="SAN MARTIN PEATONAL4536"/>
    <s v="OK"/>
    <s v="SI"/>
    <n v="1"/>
    <s v=""/>
    <n v="3"/>
    <n v="4"/>
    <s v=""/>
    <n v="6"/>
    <n v="7"/>
    <s v=""/>
    <n v="9"/>
    <s v=""/>
    <s v=""/>
    <n v="3"/>
    <n v="3906640.9971539997"/>
    <n v="3906640.9971539997"/>
    <s v=""/>
    <s v=""/>
    <n v="0"/>
    <s v=""/>
    <n v="0"/>
    <s v="NO"/>
    <n v="0"/>
    <x v="18"/>
    <x v="1"/>
  </r>
  <r>
    <d v="2017-08-28T00:00:00"/>
    <s v="ANTIOQUIA"/>
    <s v="Puerto Berrío"/>
    <n v="579"/>
    <n v="71184422"/>
    <n v="3147348837"/>
    <n v="688"/>
    <x v="1"/>
    <s v="PEATONAL"/>
    <m/>
    <m/>
    <m/>
    <m/>
    <m/>
    <m/>
    <m/>
    <m/>
    <n v="8276"/>
    <m/>
    <m/>
    <n v="3114346465"/>
    <s v="VARGAS"/>
    <s v="GARZON"/>
    <s v="LUIS"/>
    <s v="ALBERTO"/>
    <s v="Cédula"/>
    <n v="7252300"/>
    <s v="M"/>
    <n v="46"/>
    <s v="SI"/>
    <s v="BARRANGAN"/>
    <s v="TORREZ"/>
    <s v="GLORIA"/>
    <m/>
    <s v="Cédula"/>
    <n v="43654274"/>
    <s v="NO"/>
    <m/>
    <s v="NO"/>
    <n v="3"/>
    <n v="1"/>
    <m/>
    <s v="EN ARRIENDO O SUBARRIENDO"/>
    <m/>
    <m/>
    <m/>
    <s v="DE PALABRA"/>
    <m/>
    <m/>
    <n v="250000"/>
    <s v="SI"/>
    <n v="25667"/>
    <s v="SI"/>
    <m/>
    <s v="SI"/>
    <n v="8366"/>
    <s v="INODORO CONECTADO A ALCANTARILLADO"/>
    <s v="BLOQUE, LADRILLO, PIEDRA"/>
    <s v="TEJA DE BARRO, ZINC, ETERNIT (ASBESTO)"/>
    <s v="CEMENTO, GRAVILLA"/>
    <s v="SI"/>
    <s v="SI"/>
    <s v="SI"/>
    <s v="SI"/>
    <s v="SI"/>
    <s v="SI"/>
    <s v="SI"/>
    <s v="SI"/>
    <s v="SI"/>
    <s v="SI"/>
    <s v="SI"/>
    <s v="SI"/>
    <s v="SI"/>
    <s v="SI"/>
    <s v="SI"/>
    <s v="SI"/>
    <s v="SI"/>
    <s v="SI"/>
    <s v="INODORO CON TANQUE"/>
    <s v="* EL BAÑO NO TIENE PUERTA"/>
    <m/>
    <m/>
    <m/>
    <m/>
    <s v="NORMAL - BUENA"/>
    <s v="TIENE AGUA LAS 24 HORAS"/>
    <s v="NO SABE"/>
    <s v="NO"/>
    <s v="NO"/>
    <s v="PVC"/>
    <s v="SI"/>
    <s v="SI"/>
    <s v="SI"/>
    <s v="SI"/>
    <s v="SI"/>
    <s v="OBRA GRIS"/>
    <s v="SAN MARTIN PEATONAL8276"/>
    <s v="OK"/>
    <s v="SI"/>
    <s v=""/>
    <s v=""/>
    <s v=""/>
    <s v=""/>
    <s v=""/>
    <s v=" "/>
    <s v=""/>
    <s v=""/>
    <s v=""/>
    <s v=""/>
    <s v=""/>
    <n v="0"/>
    <n v="0"/>
    <n v="0"/>
    <s v=""/>
    <s v=""/>
    <s v=""/>
    <s v=""/>
    <n v="0"/>
    <s v="NO"/>
    <n v="0"/>
    <x v="0"/>
    <x v="0"/>
  </r>
  <r>
    <d v="2017-08-28T00:00:00"/>
    <s v="ANTIOQUIA"/>
    <s v="Puerto Berrío"/>
    <n v="579"/>
    <n v="43653838"/>
    <n v="3148378856"/>
    <n v="689"/>
    <x v="0"/>
    <s v="PEATONAL"/>
    <m/>
    <m/>
    <m/>
    <m/>
    <m/>
    <m/>
    <m/>
    <m/>
    <n v="220554844000"/>
    <m/>
    <m/>
    <n v="3136175325"/>
    <s v="HOYOS"/>
    <s v="PALACIOS"/>
    <s v="ADALBERTO"/>
    <m/>
    <s v="Cédula"/>
    <n v="49659825"/>
    <s v="M"/>
    <n v="48"/>
    <s v="SI"/>
    <s v="FLORES"/>
    <s v="JACOME"/>
    <s v="NEIDA"/>
    <m/>
    <s v="Cédula"/>
    <n v="79659825"/>
    <s v="SI"/>
    <m/>
    <s v="SI"/>
    <n v="5"/>
    <n v="1"/>
    <m/>
    <s v="PROPIA, LA ESTÁN PAGANDO"/>
    <m/>
    <s v="CERTIFICADO DE TRADICIÓN Y LIBERTAD"/>
    <m/>
    <m/>
    <m/>
    <m/>
    <m/>
    <s v="SI"/>
    <n v="13178"/>
    <s v="SI"/>
    <n v="9277"/>
    <s v="SI"/>
    <n v="8407"/>
    <s v="INODORO CONECTADO A ALCANTARILLADO"/>
    <s v="MADERA BURDA, TABLA, TABLÓN"/>
    <s v="TEJA DE BARRO, ZINC, ETERNIT (ASBESTO)"/>
    <s v="CEMENTO, GRAVILLA"/>
    <s v="SI"/>
    <s v="NO"/>
    <s v="SI"/>
    <s v="SI"/>
    <s v="SI"/>
    <s v="SI"/>
    <s v="SI"/>
    <s v="SI"/>
    <s v="SI"/>
    <s v="SI"/>
    <s v="SI"/>
    <s v="SI"/>
    <s v="SI"/>
    <s v="SI"/>
    <s v="SI"/>
    <s v="SI"/>
    <s v="SI"/>
    <s v="SI"/>
    <s v="INODORO CON TANQUE"/>
    <s v="* NO PRESENTA NUMERO DE FOLIO, NO AGA ALCANTARILLADO"/>
    <m/>
    <m/>
    <m/>
    <m/>
    <s v="NORMAL - BUENA"/>
    <s v="TIENE AGUA LAS 24 HORAS"/>
    <s v="SI"/>
    <s v="NO"/>
    <s v="NO"/>
    <s v="PVC"/>
    <s v="SI"/>
    <s v="SI"/>
    <s v="SI"/>
    <s v="SI"/>
    <s v="SI"/>
    <s v="OBRA BLANCA"/>
    <s v="OASIS PEATONAL220554844000"/>
    <s v="OK"/>
    <s v="SI"/>
    <s v=""/>
    <s v=""/>
    <s v=""/>
    <s v=""/>
    <s v=""/>
    <s v=" "/>
    <s v=""/>
    <s v=""/>
    <s v=""/>
    <s v=""/>
    <s v=""/>
    <n v="0"/>
    <n v="0"/>
    <n v="0"/>
    <s v=""/>
    <s v=""/>
    <s v=""/>
    <s v=""/>
    <n v="0"/>
    <s v="NO"/>
    <n v="0"/>
    <x v="0"/>
    <x v="0"/>
  </r>
  <r>
    <d v="2017-08-28T00:00:00"/>
    <s v="ANTIOQUIA"/>
    <s v="Puerto Berrío"/>
    <n v="579"/>
    <n v="1039704649"/>
    <n v="3196416668"/>
    <n v="690"/>
    <x v="2"/>
    <s v="PEATONAL"/>
    <m/>
    <m/>
    <m/>
    <m/>
    <m/>
    <m/>
    <m/>
    <m/>
    <n v="22058360082"/>
    <m/>
    <m/>
    <n v="3127892632"/>
    <s v="CARDONA"/>
    <s v="CARMEN"/>
    <s v="ROSA"/>
    <m/>
    <s v="Cédula"/>
    <n v="21937519"/>
    <s v="F"/>
    <n v="71"/>
    <s v="SI"/>
    <m/>
    <m/>
    <m/>
    <m/>
    <m/>
    <m/>
    <s v="SI"/>
    <n v="3165221"/>
    <s v="NO"/>
    <n v="1"/>
    <m/>
    <m/>
    <s v="PROPIA, LA ESTÁN PAGANDO"/>
    <m/>
    <s v="CERTIFICADO DE TRADICIÓN Y LIBERTAD"/>
    <m/>
    <m/>
    <m/>
    <m/>
    <m/>
    <s v="SI"/>
    <n v="6319"/>
    <s v="SI"/>
    <n v="3999"/>
    <s v="SI"/>
    <n v="8324"/>
    <s v="INODORO CONECTADO A ALCANTARILLADO"/>
    <s v="MADERA BURDA, TABLA, TABLÓN"/>
    <s v="TEJA DE BARRO, ZINC, ETERNIT (ASBESTO)"/>
    <s v="CEMENTO, GRAVILLA"/>
    <s v="SI"/>
    <s v="NO"/>
    <s v="SI"/>
    <s v="SI"/>
    <s v="SI"/>
    <s v="SI"/>
    <s v="SI"/>
    <s v="SI"/>
    <s v="SI"/>
    <s v="NO"/>
    <s v="SI"/>
    <s v="SI"/>
    <s v="SI"/>
    <s v="SI"/>
    <s v="NO"/>
    <s v="SI"/>
    <s v="SI"/>
    <s v="SI"/>
    <s v="INODORO CON TANQUE"/>
    <s v="* MINI LAVADERO, NO TIENE PATIO, NO CUENTA CON PAPELES"/>
    <m/>
    <m/>
    <m/>
    <m/>
    <s v="NORMAL - BUENA"/>
    <s v="TIENE AGUA LAS 24 HORAS"/>
    <s v="SI"/>
    <s v="NO"/>
    <s v="NO"/>
    <s v="PVC"/>
    <s v="SI"/>
    <s v="NO"/>
    <s v="SI"/>
    <s v="SI"/>
    <s v="SI"/>
    <s v="OBRA GRIS"/>
    <s v="NUEVO MILENIOPEATONAL22058360082"/>
    <s v="OK"/>
    <s v="SI"/>
    <s v=""/>
    <s v=""/>
    <s v=""/>
    <n v="4"/>
    <s v=""/>
    <n v="6"/>
    <s v=""/>
    <s v=""/>
    <s v=""/>
    <s v=""/>
    <s v=""/>
    <n v="1"/>
    <n v="929498.52362399991"/>
    <n v="929498.52362399991"/>
    <s v=""/>
    <s v=""/>
    <n v="0"/>
    <s v=""/>
    <n v="0"/>
    <s v="NO"/>
    <n v="0"/>
    <x v="3"/>
    <x v="1"/>
  </r>
  <r>
    <d v="2017-08-28T00:00:00"/>
    <s v="ANTIOQUIA"/>
    <s v="Puerto Berrío"/>
    <n v="579"/>
    <n v="1039704649"/>
    <n v="3196416668"/>
    <n v="691"/>
    <x v="0"/>
    <s v="PEATONAL"/>
    <m/>
    <m/>
    <m/>
    <m/>
    <m/>
    <m/>
    <m/>
    <m/>
    <n v="220583110044"/>
    <m/>
    <m/>
    <n v="3192695579"/>
    <s v="ZAPATA"/>
    <s v="ZULETA"/>
    <s v="KELLY"/>
    <m/>
    <s v="Cédula"/>
    <n v="43656181"/>
    <s v="F"/>
    <n v="35"/>
    <s v="NO"/>
    <s v="SILVA"/>
    <s v="JOSE"/>
    <s v="ABEL"/>
    <m/>
    <s v="Cédula"/>
    <n v="71192076"/>
    <s v="NO"/>
    <m/>
    <s v="NO"/>
    <n v="3"/>
    <n v="1"/>
    <m/>
    <s v="PROPIA, LA ESTÁN PAGANDO"/>
    <m/>
    <s v="CERTIFICADO DE TRADICIÓN Y LIBERTAD"/>
    <m/>
    <m/>
    <m/>
    <m/>
    <m/>
    <s v="NO"/>
    <m/>
    <s v="NO"/>
    <m/>
    <s v="SI"/>
    <n v="303707"/>
    <s v="NO TIENE"/>
    <s v="MADERA BURDA, TABLA, TABLÓN"/>
    <s v="TEJA DE BARRO, ZINC, ETERNIT (ASBESTO)"/>
    <s v="TIERRA, ARENA"/>
    <s v="NO"/>
    <s v="NO"/>
    <s v="NO"/>
    <s v="NO"/>
    <s v="NO"/>
    <s v="NO"/>
    <s v="NO"/>
    <s v="NO"/>
    <s v="NO"/>
    <s v="NO"/>
    <s v="NO"/>
    <s v="NO"/>
    <s v="NO"/>
    <s v="NO"/>
    <s v="NO"/>
    <s v="NO"/>
    <s v="NO"/>
    <s v="NO"/>
    <s v="NO TIENE  "/>
    <s v="* NO TIENEN ACUEDUCTO NI ALCANTARRILLADO"/>
    <m/>
    <m/>
    <s v="NO TIENE - NO APLICA"/>
    <m/>
    <s v="NO LE LLEGA AGUA - SERVICIO SUSPENDIDO"/>
    <s v="NO LE LLEGA AGUA"/>
    <s v="NO SABE"/>
    <s v="NO"/>
    <s v="NO"/>
    <s v="NO TIENE - NO APLICA"/>
    <s v="NO"/>
    <s v="NO"/>
    <s v="NO"/>
    <s v="NO"/>
    <s v="NO"/>
    <s v="NO TIENE - NO APLICA"/>
    <s v="OASIS PEATONAL220583110044"/>
    <s v="OK"/>
    <s v="SI"/>
    <n v="1"/>
    <n v="2"/>
    <n v="3"/>
    <n v="4"/>
    <n v="5"/>
    <n v="6"/>
    <n v="7"/>
    <n v="8"/>
    <s v=""/>
    <n v="10"/>
    <n v="11"/>
    <n v="5"/>
    <n v="8043994.6267679995"/>
    <n v="6099266.2918499997"/>
    <n v="17"/>
    <n v="18"/>
    <n v="19"/>
    <n v="20"/>
    <n v="2463251.302836"/>
    <s v="SI"/>
    <n v="1374366.7709999999"/>
    <x v="58"/>
    <x v="1"/>
  </r>
  <r>
    <d v="2017-08-28T00:00:00"/>
    <s v="ANTIOQUIA"/>
    <s v="Puerto Berrío"/>
    <n v="579"/>
    <n v="1039689667"/>
    <m/>
    <n v="692"/>
    <x v="0"/>
    <s v="PEATONAL"/>
    <m/>
    <m/>
    <m/>
    <m/>
    <m/>
    <m/>
    <m/>
    <m/>
    <n v="22055513000"/>
    <m/>
    <m/>
    <m/>
    <s v="CRUZ"/>
    <s v="MORENO"/>
    <s v="LUZ"/>
    <s v="MELBA"/>
    <s v="Cédula"/>
    <n v="21390521"/>
    <s v="F"/>
    <n v="60"/>
    <s v="SI"/>
    <m/>
    <m/>
    <m/>
    <m/>
    <m/>
    <m/>
    <s v="NO"/>
    <m/>
    <s v="NO"/>
    <n v="2"/>
    <m/>
    <m/>
    <s v="PROPIA, LA ESTÁN PAGANDO"/>
    <m/>
    <s v="NO TIENE"/>
    <m/>
    <m/>
    <m/>
    <m/>
    <m/>
    <s v="SI"/>
    <n v="10846"/>
    <s v="SI"/>
    <n v="7483"/>
    <s v="SI"/>
    <n v="8366"/>
    <s v="INODORO CONECTADO A ALCANTARILLADO"/>
    <s v="MADERA PULIDA"/>
    <s v="TEJA DE BARRO, ZINC, ETERNIT (ASBESTO)"/>
    <s v="CEMENTO, GRAVILLA"/>
    <s v="NO"/>
    <s v="SI"/>
    <s v="SI"/>
    <s v="SI"/>
    <s v="SI"/>
    <s v="SI"/>
    <s v="SI"/>
    <s v="SI"/>
    <s v="SI"/>
    <s v="NO"/>
    <s v="NO"/>
    <s v="SI"/>
    <s v="SI"/>
    <s v="SI"/>
    <s v="NO"/>
    <s v="NO"/>
    <s v="SI"/>
    <s v="SI"/>
    <s v="INODORO CON TANQUE"/>
    <s v="* NO TIENE CELULAR, NO FIRMA, EL BAÑO NO FUNCIONA POR DAÑO DE ACCESORIOS"/>
    <m/>
    <m/>
    <m/>
    <m/>
    <s v="NORMAL - BUENA"/>
    <s v="TIENE AGUA LAS 24 HORAS"/>
    <s v="SI"/>
    <s v="NO"/>
    <s v="NO"/>
    <s v="PVC"/>
    <s v="SI"/>
    <s v="NO"/>
    <s v="NO"/>
    <s v="SI"/>
    <s v="SI"/>
    <s v="OBRA GRIS"/>
    <s v="OASIS PEATONAL22055513000"/>
    <s v="OK"/>
    <s v="SI"/>
    <n v="1"/>
    <s v=""/>
    <s v=""/>
    <n v="4"/>
    <s v=""/>
    <n v="6"/>
    <s v=""/>
    <s v=""/>
    <n v="9"/>
    <s v=""/>
    <s v=""/>
    <n v="2"/>
    <n v="3154717.032714"/>
    <n v="3154717.032714"/>
    <s v=""/>
    <s v=""/>
    <n v="0"/>
    <s v=""/>
    <n v="0"/>
    <s v="NO"/>
    <n v="0"/>
    <x v="1"/>
    <x v="1"/>
  </r>
  <r>
    <d v="2017-08-28T00:00:00"/>
    <s v="ANTIOQUIA"/>
    <s v="Puerto Berrío"/>
    <n v="579"/>
    <n v="9865883"/>
    <n v="3233982728"/>
    <n v="693"/>
    <x v="1"/>
    <s v="PEATONAL"/>
    <m/>
    <m/>
    <m/>
    <m/>
    <m/>
    <m/>
    <m/>
    <m/>
    <n v="22040344000"/>
    <m/>
    <m/>
    <n v="3195392213"/>
    <s v="GOMEZ"/>
    <s v="GIRALDO"/>
    <s v="ROSMIRA"/>
    <m/>
    <s v="Cédula"/>
    <n v="21932948"/>
    <s v="F"/>
    <n v="58"/>
    <s v="NO"/>
    <m/>
    <m/>
    <m/>
    <m/>
    <m/>
    <m/>
    <s v="NO"/>
    <m/>
    <s v="NO"/>
    <n v="3"/>
    <n v="1"/>
    <m/>
    <s v="PROPIA, LA ESTÁN PAGANDO"/>
    <m/>
    <s v="CERTIFICADO DE TRADICIÓN Y LIBERTAD"/>
    <m/>
    <m/>
    <m/>
    <m/>
    <m/>
    <s v="SI"/>
    <n v="19653"/>
    <s v="SI"/>
    <n v="5685"/>
    <s v="SI"/>
    <n v="12380"/>
    <s v="INODORO CONECTADO A ALCANTARILLADO"/>
    <s v="MADERA BURDA, TABLA, TABLÓN"/>
    <s v="TEJA DE BARRO, ZINC, ETERNIT (ASBESTO)"/>
    <s v="CEMENTO, GRAVILLA"/>
    <s v="SI"/>
    <s v="SI"/>
    <s v="SI"/>
    <s v="SI"/>
    <s v="SI"/>
    <s v="SI"/>
    <s v="SI"/>
    <s v="SI"/>
    <s v="SI"/>
    <s v="SI"/>
    <s v="SI"/>
    <s v="SI"/>
    <s v="SI"/>
    <s v="SI"/>
    <s v="SI"/>
    <s v="SI"/>
    <s v="SI"/>
    <s v="SI"/>
    <s v="INODORO CON TANQUE"/>
    <s v="* LA CASA ESTA E BUE ESTADO"/>
    <m/>
    <m/>
    <m/>
    <m/>
    <s v="NORMAL - BUENA"/>
    <s v="TIENE AGUA LAS 24 HORAS"/>
    <s v="SI"/>
    <s v="NO"/>
    <s v="NO"/>
    <s v="PVC"/>
    <s v="SI"/>
    <s v="SI"/>
    <s v="SI"/>
    <s v="SI"/>
    <s v="SI"/>
    <s v="NO TIENE - NO APLICA"/>
    <s v="SAN MARTIN PEATONAL22040344000"/>
    <s v="OK"/>
    <s v="SI"/>
    <s v=""/>
    <s v=""/>
    <s v=""/>
    <s v=""/>
    <s v=""/>
    <s v=" "/>
    <s v=""/>
    <s v=""/>
    <s v=""/>
    <s v=""/>
    <s v=""/>
    <n v="0"/>
    <n v="0"/>
    <n v="0"/>
    <s v=""/>
    <s v=""/>
    <s v=""/>
    <s v=""/>
    <n v="0"/>
    <s v="NO"/>
    <n v="0"/>
    <x v="0"/>
    <x v="0"/>
  </r>
  <r>
    <d v="2017-08-28T00:00:00"/>
    <s v="ANTIOQUIA"/>
    <s v="Puerto Berrío"/>
    <n v="579"/>
    <n v="98853883"/>
    <n v="3233982728"/>
    <n v="694"/>
    <x v="1"/>
    <s v="PEATONAL"/>
    <s v="CALLE 13 CRA 16"/>
    <m/>
    <m/>
    <m/>
    <m/>
    <m/>
    <m/>
    <m/>
    <m/>
    <m/>
    <m/>
    <n v="3177308237"/>
    <s v="MORALES"/>
    <s v="HENAO"/>
    <s v="MARIA"/>
    <s v="LIGIA"/>
    <s v="Cédula"/>
    <n v="21929166"/>
    <s v="F"/>
    <n v="64"/>
    <s v="SI"/>
    <m/>
    <m/>
    <m/>
    <m/>
    <m/>
    <m/>
    <s v="NO"/>
    <m/>
    <s v="NO"/>
    <n v="8"/>
    <n v="1"/>
    <m/>
    <s v="EN ARRIENDO O SUBARRIENDO"/>
    <m/>
    <m/>
    <m/>
    <s v="DE PALABRA"/>
    <m/>
    <m/>
    <n v="250000"/>
    <s v="SI"/>
    <n v="31227"/>
    <s v="SI"/>
    <m/>
    <s v="SI"/>
    <n v="834"/>
    <s v="INODORO CONECTADO A ALCANTARILLADO"/>
    <s v="BLOQUE, LADRILLO, PIEDRA"/>
    <s v="TEJA DE BARRO, ZINC, ETERNIT (ASBESTO)"/>
    <s v="CEMENTO, GRAVILLA"/>
    <s v="NO"/>
    <s v="SI"/>
    <s v="NO"/>
    <s v="NO"/>
    <s v="SI"/>
    <s v="NO"/>
    <s v="NO"/>
    <s v="NO"/>
    <s v="NO"/>
    <s v="NO"/>
    <s v="NO"/>
    <s v="SI"/>
    <s v="SI"/>
    <s v="NO"/>
    <s v="NO"/>
    <s v="NO"/>
    <s v="SI"/>
    <s v="SI"/>
    <s v="INODORO SIN TANQUE"/>
    <s v="* LA DUCHA, SAITARIO Y LAVADERO TODO SE ENCUETRA JUNTO, NO TIEE SANITARIO CON TANQUE PERO NO FUNCIONA"/>
    <m/>
    <m/>
    <m/>
    <m/>
    <s v="NORMAL - BUENA"/>
    <s v="TIENE AGUA LAS 24 HORAS"/>
    <s v="NO SABE"/>
    <s v="NO"/>
    <s v="NO"/>
    <s v="PVC"/>
    <s v="NO"/>
    <s v="NO"/>
    <s v="SI"/>
    <s v="SI"/>
    <s v="SI"/>
    <s v="OBRA NEGRA"/>
    <s v="SAN MARTIN PEATONALCALLE 13 CRA 16"/>
    <s v="OK"/>
    <s v="SI"/>
    <n v="1"/>
    <s v=""/>
    <n v="3"/>
    <n v="4"/>
    <s v=""/>
    <n v="6"/>
    <n v="7"/>
    <s v=""/>
    <n v="9"/>
    <n v="10"/>
    <n v="11"/>
    <n v="3"/>
    <n v="4819409.7095699999"/>
    <n v="4819409.7095699999"/>
    <n v="17"/>
    <n v="18"/>
    <n v="0"/>
    <n v="20"/>
    <n v="2208606.1707959999"/>
    <s v="SI"/>
    <n v="1374366.7709999999"/>
    <x v="95"/>
    <x v="1"/>
  </r>
  <r>
    <d v="2017-08-28T00:00:00"/>
    <s v="ANTIOQUIA"/>
    <s v="Puerto Berrío"/>
    <n v="579"/>
    <n v="98853883"/>
    <n v="3233982728"/>
    <n v="695"/>
    <x v="3"/>
    <s v="PEATONAL"/>
    <s v="CALLE 13 CRA 16"/>
    <m/>
    <m/>
    <m/>
    <m/>
    <m/>
    <m/>
    <m/>
    <m/>
    <m/>
    <m/>
    <n v="31351177691"/>
    <s v="TORREZ"/>
    <s v="TORREZ"/>
    <s v="LILIANA"/>
    <s v="LOPEZ"/>
    <s v="Cédula"/>
    <n v="1039684558"/>
    <s v="F"/>
    <n v="30"/>
    <s v="SI"/>
    <m/>
    <m/>
    <m/>
    <m/>
    <m/>
    <m/>
    <s v="NO"/>
    <m/>
    <s v="NO"/>
    <n v="2"/>
    <n v="1"/>
    <m/>
    <s v="PROPIA, LA ESTÁN PAGANDO"/>
    <m/>
    <s v="CERTIFICADO DE TRADICIÓN Y LIBERTAD"/>
    <m/>
    <m/>
    <m/>
    <m/>
    <m/>
    <s v="SI"/>
    <n v="14951"/>
    <s v="SI"/>
    <m/>
    <s v="SI"/>
    <n v="7632"/>
    <s v="INODORO CONECTADO A ALCANTARILLADO"/>
    <s v="MADERA BURDA, TABLA, TABLÓN"/>
    <s v="TEJA DE BARRO, ZINC, ETERNIT (ASBESTO)"/>
    <s v="CEMENTO, GRAVILLA"/>
    <s v="NO"/>
    <s v="SI"/>
    <s v="NO"/>
    <s v="NO"/>
    <s v="SI"/>
    <s v="NO"/>
    <s v="SI"/>
    <s v="NO"/>
    <s v="NO"/>
    <s v="NO"/>
    <s v="NO"/>
    <s v="NO"/>
    <s v="NO"/>
    <s v="NO"/>
    <s v="NO"/>
    <s v="NO"/>
    <s v="NO"/>
    <s v="NO"/>
    <s v="TAZA CAMPESINA"/>
    <s v="LA  CASA NO TIENE NINGUN SERVICIO Y LES TOCA BAÑARSE CON COCADAS"/>
    <m/>
    <s v="VAN A POZO SEPTICO"/>
    <s v="SE DESECHAN EN CAMPO"/>
    <m/>
    <s v="NO LE LLEGA AGUA - SERVICIO SUSPENDIDO"/>
    <s v="NO LE LLEGA AGUA"/>
    <s v="NO SABE"/>
    <s v="NO"/>
    <s v="NO"/>
    <s v="PVC"/>
    <s v="NO"/>
    <s v="NO"/>
    <s v="NO"/>
    <s v="NO"/>
    <s v="NO"/>
    <s v="NO TIENE - NO APLICA"/>
    <s v="NUEVO HORIZONTE PEATONALCALLE 13 CRA 16"/>
    <s v="OK"/>
    <s v="SI"/>
    <n v="1"/>
    <n v="2"/>
    <n v="3"/>
    <n v="4"/>
    <n v="5"/>
    <n v="6"/>
    <n v="7"/>
    <n v="8"/>
    <s v=""/>
    <s v=""/>
    <n v="11"/>
    <n v="5"/>
    <n v="7769466.6827039998"/>
    <n v="6099266.2918499997"/>
    <n v="17"/>
    <n v="18"/>
    <n v="0"/>
    <n v="20"/>
    <n v="2208606.1707959999"/>
    <s v="SI"/>
    <n v="1374366.7709999999"/>
    <x v="58"/>
    <x v="1"/>
  </r>
  <r>
    <d v="2017-08-28T00:00:00"/>
    <s v="ANTIOQUIA"/>
    <s v="Puerto Berrío"/>
    <n v="579"/>
    <n v="115243540"/>
    <n v="3108273887"/>
    <n v="696"/>
    <x v="1"/>
    <s v="PEATONAL"/>
    <m/>
    <m/>
    <m/>
    <m/>
    <m/>
    <m/>
    <m/>
    <m/>
    <n v="22044792000"/>
    <m/>
    <m/>
    <n v="3128577125"/>
    <s v="ZAPATA"/>
    <s v="FUENTES"/>
    <s v="ANA"/>
    <s v="GRISELDA"/>
    <s v="Cédula"/>
    <n v="21929717"/>
    <s v="F"/>
    <n v="59"/>
    <s v="SI"/>
    <m/>
    <m/>
    <m/>
    <m/>
    <m/>
    <m/>
    <s v="NO"/>
    <m/>
    <s v="NO"/>
    <n v="7"/>
    <n v="3"/>
    <m/>
    <s v="PROPIA, LA ESTÁN PAGANDO"/>
    <m/>
    <s v="CERTIFICADO DE TRADICIÓN Y LIBERTAD"/>
    <m/>
    <m/>
    <m/>
    <m/>
    <m/>
    <s v="SI"/>
    <n v="37600"/>
    <s v="SI"/>
    <m/>
    <s v="SI"/>
    <n v="8400"/>
    <s v="INODORO CONECTADO A ALCANTARILLADO"/>
    <s v="BLOQUE, LADRILLO, PIEDRA"/>
    <s v="TEJA DE BARRO, ZINC, ETERNIT (ASBESTO)"/>
    <s v="BALDOSA, VINILO, TABLETA O LADRILLO"/>
    <s v="SI"/>
    <s v="SI"/>
    <s v="SI"/>
    <s v="SI"/>
    <s v="SI"/>
    <s v="SI"/>
    <s v="SI"/>
    <s v="SI"/>
    <s v="SI"/>
    <s v="SI"/>
    <s v="SI"/>
    <s v="SI"/>
    <s v="SI"/>
    <s v="SI"/>
    <s v="SI"/>
    <s v="SI"/>
    <s v="SI"/>
    <s v="SI"/>
    <s v="INODORO CON TANQUE"/>
    <s v="* AL MOMENTO DE LLUVIAS FUERTES EL ALCANTARRILLADO SE REVOTA EN LA CASA"/>
    <m/>
    <m/>
    <m/>
    <m/>
    <s v="NORMAL - BUENA"/>
    <s v="TIENE AGUA LAS 24 HORAS"/>
    <s v="SI"/>
    <s v="NO"/>
    <s v="NO"/>
    <s v="PVC"/>
    <s v="SI"/>
    <s v="SI"/>
    <s v="SI"/>
    <s v="SI"/>
    <s v="SI"/>
    <s v="OBRA GRIS"/>
    <s v="SAN MARTIN PEATONAL22044792000"/>
    <s v="OK"/>
    <s v="SI"/>
    <s v=""/>
    <s v=""/>
    <s v=""/>
    <s v=""/>
    <s v=""/>
    <s v=" "/>
    <s v=""/>
    <s v=""/>
    <s v=""/>
    <s v=""/>
    <s v=""/>
    <n v="0"/>
    <n v="0"/>
    <n v="0"/>
    <s v=""/>
    <s v=""/>
    <s v=""/>
    <s v=""/>
    <n v="0"/>
    <s v="NO"/>
    <n v="0"/>
    <x v="0"/>
    <x v="0"/>
  </r>
  <r>
    <d v="2017-08-28T00:00:00"/>
    <s v="ANTIOQUIA"/>
    <s v="Puerto Berrío"/>
    <n v="579"/>
    <n v="115243540"/>
    <n v="3108273887"/>
    <n v="697"/>
    <x v="1"/>
    <s v="PEATONAL"/>
    <m/>
    <m/>
    <m/>
    <m/>
    <m/>
    <m/>
    <m/>
    <m/>
    <n v="22044796000"/>
    <m/>
    <m/>
    <n v="3122176637"/>
    <s v="MONTOYA"/>
    <s v="PEREZ"/>
    <s v="LUIS"/>
    <s v="FERNANDO "/>
    <s v="Cédula"/>
    <n v="1039689718"/>
    <s v="M"/>
    <n v="27"/>
    <s v="SI"/>
    <m/>
    <m/>
    <m/>
    <m/>
    <m/>
    <m/>
    <s v="NO"/>
    <m/>
    <s v="NO"/>
    <n v="3"/>
    <m/>
    <m/>
    <s v="PROPIA, LA ESTÁN PAGANDO"/>
    <m/>
    <s v="CERTIFICADO DE TRADICIÓN Y LIBERTAD"/>
    <m/>
    <m/>
    <m/>
    <m/>
    <m/>
    <s v="SI"/>
    <n v="7000"/>
    <s v="SI"/>
    <m/>
    <s v="SI"/>
    <n v="8200"/>
    <s v="INODORO CONECTADO A ALCANTARILLADO"/>
    <s v="BLOQUE, LADRILLO, PIEDRA"/>
    <s v="TEJA DE BARRO, ZINC, ETERNIT (ASBESTO)"/>
    <s v="CEMENTO, GRAVILLA"/>
    <s v="SI"/>
    <s v="SI"/>
    <s v="SI"/>
    <s v="SI"/>
    <s v="SI"/>
    <s v="SI"/>
    <s v="SI"/>
    <s v="SI"/>
    <s v="SI"/>
    <s v="NO"/>
    <s v="SI"/>
    <s v="SI"/>
    <s v="SI"/>
    <s v="SI"/>
    <s v="NO"/>
    <s v="SI"/>
    <s v="SI"/>
    <s v="SI"/>
    <s v="INODORO CON TANQUE"/>
    <s v="* ESTA CONECTADO A UN TUBO,. NO TIENE LA ESCRITURA PUBLICA A LA MANO"/>
    <m/>
    <m/>
    <m/>
    <m/>
    <s v="NORMAL - BUENA"/>
    <s v="TIENE AGUA LAS 24 HORAS"/>
    <s v="SI"/>
    <s v="NO"/>
    <s v="NO"/>
    <s v="PVC"/>
    <s v="SI"/>
    <s v="NO"/>
    <s v="SI"/>
    <s v="SI"/>
    <s v="SI"/>
    <s v="OBRA GRIS"/>
    <s v="SAN MARTIN PEATONAL22044796000"/>
    <s v="OK"/>
    <s v="SI"/>
    <s v=""/>
    <s v=""/>
    <s v=""/>
    <n v="4"/>
    <s v=""/>
    <n v="6"/>
    <s v=""/>
    <s v=""/>
    <s v=""/>
    <s v=""/>
    <s v=""/>
    <n v="1"/>
    <n v="929498.52362399991"/>
    <n v="929498.52362399991"/>
    <s v=""/>
    <s v=""/>
    <n v="0"/>
    <s v=""/>
    <n v="0"/>
    <s v="NO"/>
    <n v="0"/>
    <x v="3"/>
    <x v="1"/>
  </r>
  <r>
    <d v="2017-08-28T00:00:00"/>
    <s v="ANTIOQUIA"/>
    <s v="Puerto Berrío"/>
    <n v="579"/>
    <n v="115243540"/>
    <n v="3108273887"/>
    <n v="698"/>
    <x v="0"/>
    <s v="PEATONAL"/>
    <m/>
    <m/>
    <m/>
    <m/>
    <m/>
    <m/>
    <m/>
    <m/>
    <n v="220588226000"/>
    <m/>
    <m/>
    <n v="3128328869"/>
    <s v="VELASQUEZ"/>
    <s v="RAVE"/>
    <s v="JHON"/>
    <s v="ALEJANDRO"/>
    <s v="Cédula"/>
    <n v="71194354"/>
    <s v="M"/>
    <n v="28"/>
    <s v="SI"/>
    <m/>
    <m/>
    <m/>
    <m/>
    <m/>
    <m/>
    <s v="SI"/>
    <m/>
    <s v="NO"/>
    <n v="3"/>
    <m/>
    <m/>
    <s v="PROPIA, LA ESTÁN PAGANDO"/>
    <m/>
    <s v="CERTIFICADO DE TRADICIÓN Y LIBERTAD"/>
    <m/>
    <m/>
    <m/>
    <m/>
    <m/>
    <s v="SI"/>
    <n v="16100"/>
    <s v="SI"/>
    <n v="11500"/>
    <s v="SI"/>
    <n v="8400"/>
    <s v="INODORO CONECTADO A ALCANTARILLADO"/>
    <s v="MADERA PULIDA"/>
    <s v="TEJA DE BARRO, ZINC, ETERNIT (ASBESTO)"/>
    <s v="CEMENTO, GRAVILLA"/>
    <s v="NO"/>
    <s v="NO"/>
    <s v="SI"/>
    <s v="SI"/>
    <s v="SI"/>
    <s v="SI"/>
    <s v="SI"/>
    <s v="SI"/>
    <s v="NO"/>
    <s v="NO"/>
    <s v="SI"/>
    <s v="SI"/>
    <s v="NO"/>
    <s v="NO"/>
    <s v="NO"/>
    <s v="SI"/>
    <s v="SI"/>
    <s v="NO"/>
    <s v="INODORO CON TANQUE"/>
    <s v="* MANIFIESTA NO SABER DONDE TIEE EL NUMERO DE FOLIO, LA CAJA DE INSPECCION ES ARA VARIOS VIVIENDO, LAVADERO EN BUE ESTADO ERO LAS BASES SO RUISTICAS, "/>
    <m/>
    <m/>
    <m/>
    <m/>
    <s v="NORMAL - BUENA"/>
    <s v="TIENE AGUA LAS 24 HORAS"/>
    <s v="SI"/>
    <s v="NO"/>
    <s v="NO"/>
    <s v="PVC"/>
    <s v="NO"/>
    <s v="NO"/>
    <s v="NO"/>
    <s v="SI"/>
    <s v="NO"/>
    <s v="NO TIENE - NO APLICA"/>
    <s v="OASIS PEATONAL220588226000"/>
    <s v="OK"/>
    <s v="SI"/>
    <n v="1"/>
    <n v="2"/>
    <n v="3"/>
    <n v="4"/>
    <s v=""/>
    <n v="6"/>
    <n v="7"/>
    <n v="8"/>
    <s v=""/>
    <s v=""/>
    <s v=""/>
    <n v="4"/>
    <n v="6583373.9498159997"/>
    <n v="6099266.2918499997"/>
    <s v=""/>
    <s v=""/>
    <n v="0"/>
    <s v=""/>
    <n v="0"/>
    <s v="NO"/>
    <n v="0"/>
    <x v="11"/>
    <x v="1"/>
  </r>
  <r>
    <d v="2017-08-28T00:00:00"/>
    <s v="ANTIOQUIA"/>
    <s v="Puerto Berrío"/>
    <n v="579"/>
    <n v="115243540"/>
    <n v="3108273887"/>
    <n v="699"/>
    <x v="1"/>
    <s v="PEATONAL"/>
    <m/>
    <m/>
    <m/>
    <m/>
    <m/>
    <m/>
    <m/>
    <m/>
    <n v="22044808000"/>
    <m/>
    <m/>
    <n v="3204654830"/>
    <s v="CIFUENTES"/>
    <s v="GUEVARA"/>
    <s v="ABEL"/>
    <m/>
    <s v="Cédula"/>
    <n v="71191708"/>
    <s v="M"/>
    <n v="33"/>
    <s v="SI"/>
    <m/>
    <m/>
    <m/>
    <m/>
    <m/>
    <m/>
    <s v="NO"/>
    <m/>
    <s v="NO"/>
    <n v="3"/>
    <m/>
    <m/>
    <s v="PROPIA, LA ESTÁN PAGANDO"/>
    <m/>
    <s v="CERTIFICADO DE TRADICIÓN Y LIBERTAD"/>
    <m/>
    <m/>
    <m/>
    <m/>
    <m/>
    <s v="SI"/>
    <n v="7200"/>
    <s v="SI"/>
    <n v="4600"/>
    <s v="SI"/>
    <n v="9300"/>
    <s v="INODORO CONECTADO A ALCANTARILLADO"/>
    <s v="BLOQUE, LADRILLO, PIEDRA"/>
    <s v="TEJA DE BARRO, ZINC, ETERNIT (ASBESTO)"/>
    <s v="BALDOSA, VINILO, TABLETA O LADRILLO"/>
    <s v="SI"/>
    <s v="SI"/>
    <s v="SI"/>
    <s v="SI"/>
    <s v="SI"/>
    <s v="SI"/>
    <s v="SI"/>
    <s v="SI"/>
    <s v="SI"/>
    <s v="SI"/>
    <s v="SI"/>
    <s v="SI"/>
    <s v="SI"/>
    <s v="SI"/>
    <s v="SI"/>
    <s v="SI"/>
    <s v="SI"/>
    <s v="SI"/>
    <s v="INODORO CON TANQUE"/>
    <s v="* MANIFIESTA NO TENER LA ESCRITURA A LA MANO, "/>
    <m/>
    <m/>
    <m/>
    <m/>
    <s v="NORMAL - BUENA"/>
    <s v="TIENE AGUA LAS 24 HORAS"/>
    <s v="SI"/>
    <s v="NO"/>
    <s v="NO"/>
    <s v="PVC"/>
    <s v="SI"/>
    <s v="SI"/>
    <s v="SI"/>
    <s v="SI"/>
    <s v="SI"/>
    <s v="OBRA BLANCA"/>
    <s v="SAN MARTIN PEATONAL22044808000"/>
    <s v="OK"/>
    <s v="SI"/>
    <s v=""/>
    <s v=""/>
    <s v=""/>
    <s v=""/>
    <s v=""/>
    <s v=" "/>
    <s v=""/>
    <s v=""/>
    <s v=""/>
    <s v=""/>
    <s v=""/>
    <n v="0"/>
    <n v="0"/>
    <n v="0"/>
    <s v=""/>
    <s v=""/>
    <s v=""/>
    <s v=""/>
    <n v="0"/>
    <s v="NO"/>
    <n v="0"/>
    <x v="0"/>
    <x v="0"/>
  </r>
  <r>
    <d v="2017-08-28T00:00:00"/>
    <s v="ANTIOQUIA"/>
    <s v="Puerto Berrío"/>
    <n v="579"/>
    <n v="115243540"/>
    <n v="3108273887"/>
    <n v="700"/>
    <x v="1"/>
    <s v="PEATONAL"/>
    <m/>
    <m/>
    <m/>
    <m/>
    <m/>
    <m/>
    <m/>
    <m/>
    <n v="22040410000"/>
    <m/>
    <m/>
    <n v="8327671"/>
    <s v="FLORA"/>
    <s v="MEZA"/>
    <s v="MARIA"/>
    <s v="MADGALENA"/>
    <s v="Cédula"/>
    <n v="22138633"/>
    <s v="M"/>
    <n v="76"/>
    <s v="SI"/>
    <m/>
    <m/>
    <m/>
    <m/>
    <m/>
    <m/>
    <s v="NO"/>
    <m/>
    <s v="NO"/>
    <n v="4"/>
    <m/>
    <m/>
    <s v="PROPIA, LA ESTÁN PAGANDO"/>
    <m/>
    <s v="CERTIFICADO DE TRADICIÓN Y LIBERTAD"/>
    <m/>
    <m/>
    <m/>
    <m/>
    <m/>
    <s v="SI"/>
    <n v="30800"/>
    <s v="SI"/>
    <n v="22700"/>
    <s v="SI"/>
    <n v="9700"/>
    <s v="INODORO CONECTADO A ALCANTARILLADO"/>
    <s v="BLOQUE, LADRILLO, PIEDRA"/>
    <s v="TEJA DE BARRO, ZINC, ETERNIT (ASBESTO)"/>
    <s v="BALDOSA, VINILO, TABLETA O LADRILLO"/>
    <s v="SI"/>
    <s v="SI"/>
    <s v="SI"/>
    <s v="SI"/>
    <s v="SI"/>
    <s v="SI"/>
    <s v="SI"/>
    <s v="SI"/>
    <s v="SI"/>
    <s v="SI"/>
    <s v="NO"/>
    <s v="SI"/>
    <s v="SI"/>
    <s v="SI"/>
    <s v="SI"/>
    <s v="NO"/>
    <s v="SI"/>
    <s v="SI"/>
    <s v="INODORO CON TANQUE"/>
    <s v="* HAY 3 NUCLEOS FAMILIARES CADDA UNO CO SU PROPIO CONTADOR EN LA MISMA VIVIENDA, EL CERTIFICADO DE COMRAVENTA HNO LO TIENEN A LA MANO"/>
    <m/>
    <m/>
    <m/>
    <m/>
    <s v="NORMAL - BUENA"/>
    <s v="TIENE AGUA LAS 24 HORAS"/>
    <s v="SI"/>
    <s v="NO"/>
    <s v="NO"/>
    <s v="PVC"/>
    <s v="SI"/>
    <s v="SI"/>
    <s v="NO"/>
    <s v="SI"/>
    <s v="SI"/>
    <s v="OBRA BLANCA"/>
    <s v="SAN MARTIN PEATONAL22040410000"/>
    <s v="OK"/>
    <s v="SI"/>
    <n v="1"/>
    <s v=""/>
    <s v=""/>
    <s v=""/>
    <s v=""/>
    <n v="6"/>
    <s v=""/>
    <s v=""/>
    <s v=""/>
    <s v=""/>
    <s v=""/>
    <n v="1"/>
    <n v="519253.91348400002"/>
    <n v="519253.91348400002"/>
    <s v=""/>
    <s v=""/>
    <n v="0"/>
    <s v=""/>
    <n v="0"/>
    <s v="NO"/>
    <n v="0"/>
    <x v="24"/>
    <x v="1"/>
  </r>
  <r>
    <d v="2017-08-28T00:00:00"/>
    <s v="ANTIOQUIA"/>
    <s v="Puerto Berrío"/>
    <n v="579"/>
    <n v="1152435410"/>
    <n v="3108273887"/>
    <n v="701"/>
    <x v="1"/>
    <s v="PEATONAL"/>
    <m/>
    <m/>
    <m/>
    <m/>
    <m/>
    <m/>
    <m/>
    <m/>
    <n v="220449910000"/>
    <m/>
    <m/>
    <n v="3136493226"/>
    <s v="ZAPATA"/>
    <s v="MARTINEZ"/>
    <s v="LUIS"/>
    <s v="LEOBARDO"/>
    <s v="Cédula"/>
    <n v="71186583"/>
    <s v="M"/>
    <n v="47"/>
    <s v="NO"/>
    <s v="URREGO"/>
    <m/>
    <s v="LAURA"/>
    <s v="ESTELLA"/>
    <s v="Cédula"/>
    <n v="43651049"/>
    <s v="NO"/>
    <m/>
    <s v="NO"/>
    <n v="3"/>
    <n v="1"/>
    <m/>
    <s v="PROPIA, TOTALMENTE PAGADA"/>
    <m/>
    <s v="CERTIFICADO DE COMPRAVENTA"/>
    <m/>
    <m/>
    <m/>
    <m/>
    <m/>
    <s v="SI"/>
    <n v="17700"/>
    <s v="SI"/>
    <n v="12800"/>
    <s v="SI"/>
    <n v="8400"/>
    <s v="INODORO CONECTADO A ALCANTARILLADO"/>
    <s v="BLOQUE, LADRILLO, PIEDRA"/>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NEGRA"/>
    <s v="SAN MARTIN PEATONAL220449910000"/>
    <s v="OK"/>
    <s v="SI"/>
    <n v="1"/>
    <s v=""/>
    <s v=""/>
    <s v=""/>
    <s v=""/>
    <n v="6"/>
    <s v=""/>
    <s v=""/>
    <n v="9"/>
    <s v=""/>
    <s v=""/>
    <n v="1"/>
    <n v="2521462.954806"/>
    <n v="2521462.954806"/>
    <s v=""/>
    <s v=""/>
    <n v="0"/>
    <s v=""/>
    <n v="0"/>
    <s v="NO"/>
    <n v="0"/>
    <x v="8"/>
    <x v="1"/>
  </r>
  <r>
    <d v="2017-08-28T00:00:00"/>
    <s v="ANTIOQUIA"/>
    <s v="Puerto Berrío"/>
    <n v="579"/>
    <n v="1152435410"/>
    <n v="3108273887"/>
    <n v="702"/>
    <x v="1"/>
    <s v="CALLE"/>
    <n v="18"/>
    <m/>
    <m/>
    <m/>
    <m/>
    <n v="8"/>
    <m/>
    <m/>
    <n v="44230040"/>
    <m/>
    <m/>
    <n v="3212957626"/>
    <s v="CASTRILLON"/>
    <s v="CARRASQUILLA"/>
    <s v="DURLEY"/>
    <m/>
    <s v="Cédula"/>
    <n v="21849247"/>
    <s v="F"/>
    <m/>
    <s v="SI"/>
    <m/>
    <m/>
    <m/>
    <m/>
    <m/>
    <m/>
    <s v="NO"/>
    <m/>
    <s v="NO"/>
    <n v="4"/>
    <n v="2"/>
    <m/>
    <s v="EN ARRIENDO O SUBARRIENDO"/>
    <m/>
    <m/>
    <m/>
    <s v="DE PALABRA"/>
    <n v="1"/>
    <m/>
    <n v="320000"/>
    <s v="SI"/>
    <m/>
    <s v="SI"/>
    <m/>
    <s v="SI"/>
    <m/>
    <s v="INODORO CONECTADO A ALCANTARILLADO"/>
    <s v="BLOQUE, LADRILLO, PIEDRA"/>
    <s v="CEMENTO O CONCRETO"/>
    <s v="BALDOSA, VINILO, TABLETA O LADRILLO"/>
    <s v="SI"/>
    <s v="SI"/>
    <s v="SI"/>
    <s v="SI"/>
    <s v="SI"/>
    <s v="SI"/>
    <s v="SI"/>
    <s v="SI"/>
    <s v="SI"/>
    <s v="SI"/>
    <s v="SI"/>
    <s v="SI"/>
    <s v="SI"/>
    <s v="SI"/>
    <s v="SI"/>
    <s v="SI"/>
    <s v="SI"/>
    <s v="SI"/>
    <s v="INODORO CON TANQUE"/>
    <s v="NO PRESENTA RECIBO DE AGUA, CUENTA CON TODO."/>
    <m/>
    <m/>
    <m/>
    <m/>
    <s v="NORMAL - BUENA"/>
    <s v="TIENE AGUA LAS 24 HORAS"/>
    <s v="NO SABE"/>
    <s v="NO"/>
    <s v="NO"/>
    <s v="PVC"/>
    <s v="SI"/>
    <s v="SI"/>
    <s v="SI"/>
    <s v="SI"/>
    <s v="SI"/>
    <s v="OBRA BLANCA"/>
    <s v="SAN MARTIN CALLE18844230040"/>
    <s v="OK"/>
    <s v="SI"/>
    <s v=""/>
    <s v=""/>
    <s v=""/>
    <s v=""/>
    <s v=""/>
    <s v=" "/>
    <s v=""/>
    <s v=""/>
    <s v=""/>
    <s v=""/>
    <s v=""/>
    <n v="0"/>
    <n v="0"/>
    <n v="0"/>
    <s v=""/>
    <s v=""/>
    <s v=""/>
    <s v=""/>
    <n v="0"/>
    <s v="NO"/>
    <n v="0"/>
    <x v="0"/>
    <x v="0"/>
  </r>
  <r>
    <d v="2017-08-28T00:00:00"/>
    <s v="ANTIOQUIA"/>
    <s v="Puerto Berrío"/>
    <n v="579"/>
    <n v="1152435410"/>
    <n v="3108273887"/>
    <n v="703"/>
    <x v="3"/>
    <s v="PEATONAL"/>
    <m/>
    <m/>
    <m/>
    <m/>
    <m/>
    <m/>
    <m/>
    <m/>
    <n v="220141290012"/>
    <m/>
    <m/>
    <m/>
    <s v="PIEDRAHITA"/>
    <m/>
    <s v="EUFRANCIA"/>
    <s v="ELENA "/>
    <s v="Cédula"/>
    <n v="21930810"/>
    <s v="F"/>
    <n v="69"/>
    <s v="SI"/>
    <m/>
    <m/>
    <m/>
    <m/>
    <m/>
    <m/>
    <s v="SI"/>
    <m/>
    <s v="NO"/>
    <n v="1"/>
    <m/>
    <m/>
    <s v="PROPIA, TOTALMENTE PAGADA"/>
    <m/>
    <s v="ESCRITURA PÚBLICA"/>
    <m/>
    <m/>
    <m/>
    <m/>
    <m/>
    <s v="SI"/>
    <n v="5600"/>
    <s v="SI"/>
    <m/>
    <s v="SI"/>
    <n v="8400"/>
    <s v="INODORO CONECTADO A ALCANTARILLADO"/>
    <s v="MADERA BURDA, TABLA, TABLÓN"/>
    <s v="TEJA DE BARRO, ZINC, ETERNIT (ASBESTO)"/>
    <s v="CEMENTO, GRAVILLA"/>
    <s v="SI"/>
    <s v="SI"/>
    <s v="SI"/>
    <s v="SI"/>
    <s v="SI"/>
    <s v="SI"/>
    <s v="SI"/>
    <s v="SI"/>
    <s v="NO"/>
    <s v="SI"/>
    <s v="NO"/>
    <s v="SI"/>
    <s v="SI"/>
    <s v="NO"/>
    <s v="SI"/>
    <s v="NO"/>
    <s v="SI"/>
    <s v="SI"/>
    <s v="INODORO SIN TANQUE"/>
    <s v="NO CUENTA CON INODORO, LAVAMANOS, NO PRESENTA NUMERO DE FOLIO, NO TIENE CELULAR, NO PAGA ALCANTARILLADO."/>
    <m/>
    <m/>
    <m/>
    <m/>
    <s v="NORMAL - BUENA"/>
    <s v="TIENE AGUA LAS 24 HORAS"/>
    <s v="NO SABE"/>
    <s v="NO"/>
    <s v="NO"/>
    <s v="PVC"/>
    <s v="NO"/>
    <s v="SI"/>
    <s v="NO"/>
    <s v="SI"/>
    <s v="SI"/>
    <s v="OBRA NEGRA"/>
    <s v="NUEVO HORIZONTE PEATONAL220141290012"/>
    <s v="OK"/>
    <s v="SI"/>
    <n v="1"/>
    <s v=""/>
    <n v="3"/>
    <s v=""/>
    <s v=""/>
    <n v="6"/>
    <s v=""/>
    <s v=""/>
    <n v="9"/>
    <s v=""/>
    <s v=""/>
    <n v="2"/>
    <n v="2904857.0103779999"/>
    <n v="2904857.0103779999"/>
    <s v=""/>
    <s v=""/>
    <n v="0"/>
    <s v=""/>
    <n v="0"/>
    <s v="NO"/>
    <n v="0"/>
    <x v="27"/>
    <x v="1"/>
  </r>
  <r>
    <d v="2017-08-28T00:00:00"/>
    <s v="ANTIOQUIA"/>
    <s v="Puerto Berrío"/>
    <n v="579"/>
    <n v="1152435410"/>
    <n v="3108273887"/>
    <n v="704"/>
    <x v="3"/>
    <s v="CARRERA"/>
    <n v="12"/>
    <m/>
    <m/>
    <m/>
    <m/>
    <n v="66"/>
    <s v="A"/>
    <m/>
    <n v="22014123002"/>
    <m/>
    <m/>
    <n v="3226687327"/>
    <s v="MARIN "/>
    <m/>
    <s v="LUZ"/>
    <s v="DARY"/>
    <s v="Cédula"/>
    <n v="21932694"/>
    <s v="F"/>
    <n v="57"/>
    <s v="NO"/>
    <s v="CESPEDES"/>
    <s v="CONDE"/>
    <s v="CAMILO"/>
    <m/>
    <s v="Cédula"/>
    <n v="7250657"/>
    <s v="NO"/>
    <m/>
    <s v="SI"/>
    <n v="2"/>
    <m/>
    <m/>
    <s v="PROPIA, TOTALMENTE PAGADA"/>
    <m/>
    <s v="ESCRITURA PÚBLICA"/>
    <m/>
    <m/>
    <m/>
    <m/>
    <m/>
    <s v="SI"/>
    <n v="9400"/>
    <s v="SI"/>
    <m/>
    <s v="SI"/>
    <n v="8400"/>
    <s v="INODORO CONECTADO A ALCANTARILLADO"/>
    <s v="MADERA BURDA, TABLA, TABLÓN"/>
    <s v="TEJA DE BARRO, ZINC, ETERNIT (ASBESTO)"/>
    <s v="CEMENTO, GRAVILLA"/>
    <s v="SI"/>
    <s v="SI"/>
    <s v="SI"/>
    <s v="SI"/>
    <s v="SI"/>
    <s v="SI"/>
    <s v="SI"/>
    <s v="SI"/>
    <s v="SI"/>
    <s v="SI"/>
    <s v="SI"/>
    <s v="SI"/>
    <s v="SI"/>
    <s v="SI"/>
    <s v="SI"/>
    <s v="SI"/>
    <s v="SI"/>
    <s v="SI"/>
    <s v="INODORO CON TANQUE"/>
    <s v="CUENTA CON TODOS LOS SERVICIOS. NO PAGA ALCANTARILLADO."/>
    <m/>
    <m/>
    <m/>
    <m/>
    <s v="NORMAL - BUENA"/>
    <s v="TIENE AGUA LAS 24 HORAS"/>
    <s v="NO SABE"/>
    <s v="NO"/>
    <s v="NO"/>
    <s v="PVC"/>
    <s v="SI"/>
    <s v="SI"/>
    <s v="SI"/>
    <s v="SI"/>
    <s v="SI"/>
    <s v="OBRA BLANCA"/>
    <s v="NUEVO HORIZONTE CARRERA1266A22014123002"/>
    <s v="OK"/>
    <s v="SI"/>
    <s v=""/>
    <s v=""/>
    <s v=""/>
    <s v=""/>
    <s v=""/>
    <s v=" "/>
    <s v=""/>
    <s v=""/>
    <s v=""/>
    <s v=""/>
    <s v=""/>
    <n v="0"/>
    <n v="0"/>
    <n v="0"/>
    <s v=""/>
    <s v=""/>
    <s v=""/>
    <s v=""/>
    <n v="0"/>
    <s v="NO"/>
    <n v="0"/>
    <x v="0"/>
    <x v="0"/>
  </r>
  <r>
    <d v="2017-08-28T00:00:00"/>
    <s v="ANTIOQUIA"/>
    <s v="Puerto Berrío"/>
    <n v="579"/>
    <n v="1152435410"/>
    <n v="3108273887"/>
    <n v="705"/>
    <x v="1"/>
    <s v="CARRERA"/>
    <n v="12"/>
    <m/>
    <m/>
    <m/>
    <m/>
    <n v="14"/>
    <m/>
    <m/>
    <n v="8095149"/>
    <m/>
    <m/>
    <n v="3106621442"/>
    <s v="CENTENO"/>
    <s v="MEDINA"/>
    <s v="LEDIS"/>
    <s v="CAROLINA"/>
    <s v="Cédula"/>
    <n v="1039695232"/>
    <s v="F"/>
    <n v="25"/>
    <s v="SI"/>
    <m/>
    <m/>
    <m/>
    <m/>
    <m/>
    <m/>
    <s v="SI"/>
    <n v="951277"/>
    <s v="NO"/>
    <n v="2"/>
    <n v="1"/>
    <m/>
    <s v="PROPIA, TOTALMENTE PAGADA"/>
    <m/>
    <s v="OTRO"/>
    <m/>
    <m/>
    <m/>
    <m/>
    <m/>
    <s v="NO"/>
    <m/>
    <s v="NO"/>
    <m/>
    <s v="NO"/>
    <m/>
    <s v="NO TIENE"/>
    <s v="MADERA BURDA, TABLA, TABLÓN"/>
    <s v="TEJA DE BARRO, ZINC, ETERNIT (ASBESTO)"/>
    <s v="CEMENTO, GRAVILLA"/>
    <s v="NO"/>
    <s v="NO"/>
    <s v="NO"/>
    <s v="NO"/>
    <s v="NO"/>
    <s v="NO"/>
    <s v="NO"/>
    <s v="NO"/>
    <s v="NO"/>
    <s v="NO"/>
    <s v="NO"/>
    <s v="NO"/>
    <s v="NO"/>
    <s v="NO"/>
    <s v="NO"/>
    <s v="NO"/>
    <s v="NO"/>
    <s v="NO"/>
    <s v="NO TIENE / TUBO A LA VISTA"/>
    <s v="NO CUENTA CON NINGUN SERVICIO. LA VIVIANDA NO CUENTA CON ACUDUCTO, ALCANTARILLADO, MEDIDOR DE AGUA, INSPECCION, TUBERIA INTERNA DE ACUEDUCTO, TUBERIA INTERNA DE ALCANTARILLADO. LA FAMILIA HACE SUS NECESIDADES CON LOS VECINOS."/>
    <s v="RECIBE VECINOS"/>
    <s v="NO TIENE - NO APLICA"/>
    <s v="NO TIENE - NO APLICA"/>
    <s v="NO TIENE - NO APLICA"/>
    <m/>
    <m/>
    <m/>
    <m/>
    <m/>
    <s v="NO TIENE - NO APLICA"/>
    <s v="NO"/>
    <s v="NO"/>
    <s v="NO"/>
    <s v="NO"/>
    <s v="NO"/>
    <s v="NO TIENE - NO APLICA"/>
    <s v="SAN MARTIN CARRERA12148095149"/>
    <s v="OK"/>
    <s v="SI"/>
    <n v="1"/>
    <n v="2"/>
    <n v="3"/>
    <n v="4"/>
    <n v="5"/>
    <n v="6"/>
    <n v="7"/>
    <n v="8"/>
    <s v=""/>
    <n v="10"/>
    <n v="11"/>
    <n v="5"/>
    <n v="8043994.6267679995"/>
    <n v="6099266.2918499997"/>
    <n v="17"/>
    <n v="18"/>
    <n v="19"/>
    <n v="20"/>
    <n v="2463251.302836"/>
    <s v="SI"/>
    <n v="1374366.7709999999"/>
    <x v="58"/>
    <x v="1"/>
  </r>
  <r>
    <d v="2017-08-28T00:00:00"/>
    <s v="ANTIOQUIA"/>
    <s v="Puerto Berrío"/>
    <n v="579"/>
    <n v="1152435410"/>
    <n v="3108273887"/>
    <n v="706"/>
    <x v="3"/>
    <s v="CALLE"/>
    <n v="21"/>
    <m/>
    <m/>
    <m/>
    <m/>
    <n v="80"/>
    <m/>
    <m/>
    <n v="2201295000"/>
    <m/>
    <m/>
    <n v="3116166176"/>
    <s v="BUELVAS"/>
    <s v="ALONSO"/>
    <s v="YENI "/>
    <s v="ESTEFANY"/>
    <s v="Cédula"/>
    <n v="1039691909"/>
    <s v="F"/>
    <n v="20"/>
    <s v="SI"/>
    <m/>
    <m/>
    <m/>
    <m/>
    <m/>
    <m/>
    <s v="NO"/>
    <m/>
    <s v="NO"/>
    <n v="3"/>
    <n v="2"/>
    <n v="1"/>
    <s v="PROPIA, TOTALMENTE PAGADA"/>
    <m/>
    <s v="ESCRITURA PÚBLICA"/>
    <m/>
    <m/>
    <m/>
    <m/>
    <m/>
    <s v="SI"/>
    <n v="23300"/>
    <s v="SI"/>
    <n v="17100"/>
    <s v="SI"/>
    <n v="8500"/>
    <s v="INODORO CONECTADO A ALCANTARILLADO"/>
    <s v="BLOQUE, LADRILLO, PIEDRA"/>
    <s v="TEJA DE BARRO, ZINC, ETERNIT (ASBESTO)"/>
    <s v="CEMENTO, GRAVILLA"/>
    <s v="SI"/>
    <s v="SI"/>
    <s v="SI"/>
    <s v="SI"/>
    <s v="SI"/>
    <s v="SI"/>
    <s v="SI"/>
    <s v="SI"/>
    <s v="SI"/>
    <s v="SI"/>
    <s v="NO"/>
    <s v="SI"/>
    <s v="SI"/>
    <s v="SI"/>
    <s v="SI"/>
    <s v="NO"/>
    <s v="SI"/>
    <s v="SI"/>
    <s v="INODORO CON TANQUE"/>
    <s v="NO CUENTA CON LAVAMOS."/>
    <m/>
    <m/>
    <m/>
    <m/>
    <s v="NORMAL - BUENA"/>
    <s v="TIENE AGUA LAS 24 HORAS"/>
    <s v="SI"/>
    <s v="NO"/>
    <s v="NO"/>
    <s v="PVC"/>
    <s v="SI"/>
    <s v="SI"/>
    <s v="NO"/>
    <s v="SI"/>
    <s v="SI"/>
    <s v="OBRA BLANCA"/>
    <s v="NUEVO HORIZONTE CALLE21802201295000"/>
    <s v="OK"/>
    <s v="SI"/>
    <n v="1"/>
    <s v=""/>
    <s v=""/>
    <s v=""/>
    <s v=""/>
    <n v="6"/>
    <s v=""/>
    <s v=""/>
    <s v=""/>
    <s v=""/>
    <s v=""/>
    <n v="1"/>
    <n v="519253.91348400002"/>
    <n v="519253.91348400002"/>
    <s v=""/>
    <s v=""/>
    <n v="0"/>
    <s v=""/>
    <n v="0"/>
    <s v="NO"/>
    <n v="0"/>
    <x v="24"/>
    <x v="1"/>
  </r>
  <r>
    <d v="2017-08-28T00:00:00"/>
    <s v="ANTIOQUIA"/>
    <s v="Puerto Berrío"/>
    <n v="579"/>
    <n v="1152435410"/>
    <n v="3108273887"/>
    <n v="707"/>
    <x v="3"/>
    <s v="CALLE"/>
    <n v="21"/>
    <m/>
    <m/>
    <m/>
    <m/>
    <n v="9"/>
    <m/>
    <m/>
    <n v="22012980000"/>
    <m/>
    <m/>
    <n v="3128909926"/>
    <s v="ROJO"/>
    <s v="GOMEZ"/>
    <s v="YANETH"/>
    <s v="ALEIDA"/>
    <s v="Cédula"/>
    <n v="43651688"/>
    <s v="F"/>
    <n v="44"/>
    <s v="NO"/>
    <s v="NARANJO"/>
    <m/>
    <s v="RIGOBERTO"/>
    <m/>
    <s v="Cédula"/>
    <n v="71187525"/>
    <s v="SI"/>
    <n v="3166967"/>
    <s v="NO"/>
    <n v="5"/>
    <n v="1"/>
    <m/>
    <s v="EN ARRIENDO O SUBARRIENDO"/>
    <m/>
    <m/>
    <m/>
    <s v="DE PALABRA"/>
    <m/>
    <n v="6"/>
    <n v="300000"/>
    <s v="SI"/>
    <n v="54800"/>
    <s v="SI"/>
    <m/>
    <s v="SI"/>
    <n v="16800"/>
    <s v="INODORO CONECTADO A ALCANTARILLADO"/>
    <s v="BLOQUE, LADRILLO, PIEDRA"/>
    <s v="TEJA DE BARRO, ZINC, ETERNIT (ASBESTO)"/>
    <s v="BALDOSA, VINILO, TABLETA O LADRILLO"/>
    <s v="SI"/>
    <s v="SI"/>
    <s v="SI"/>
    <s v="SI"/>
    <s v="SI"/>
    <s v="SI"/>
    <s v="SI"/>
    <s v="SI"/>
    <s v="SI"/>
    <s v="SI"/>
    <s v="SI"/>
    <s v="SI"/>
    <s v="SI"/>
    <s v="SI"/>
    <s v="SI"/>
    <s v="SI"/>
    <s v="SI"/>
    <s v="SI"/>
    <s v="INODORO CON TANQUE"/>
    <s v="NO PAGA ALCANTARILLADO. CUENTA CON TODO."/>
    <m/>
    <m/>
    <m/>
    <m/>
    <s v="NORMAL - BUENA"/>
    <s v="TIENE AGUA LAS 24 HORAS"/>
    <s v="NO SABE"/>
    <s v="NO"/>
    <s v="NO"/>
    <s v="PVC"/>
    <s v="SI"/>
    <s v="SI"/>
    <s v="SI"/>
    <s v="SI"/>
    <s v="SI"/>
    <s v="OBRA BLANCA"/>
    <s v="NUEVO HORIZONTE CALLE21922012980000"/>
    <s v="OK"/>
    <s v="SI"/>
    <s v=""/>
    <s v=""/>
    <s v=""/>
    <s v=""/>
    <s v=""/>
    <s v=" "/>
    <s v=""/>
    <s v=""/>
    <s v=""/>
    <s v=""/>
    <s v=""/>
    <n v="0"/>
    <n v="0"/>
    <n v="0"/>
    <s v=""/>
    <s v=""/>
    <s v=""/>
    <s v=""/>
    <n v="0"/>
    <s v="NO"/>
    <n v="0"/>
    <x v="0"/>
    <x v="0"/>
  </r>
  <r>
    <d v="2017-08-28T00:00:00"/>
    <s v="ANTIOQUIA"/>
    <s v="Puerto Berrío"/>
    <n v="579"/>
    <n v="1152435410"/>
    <n v="3108273887"/>
    <n v="708"/>
    <x v="3"/>
    <s v="CALLE"/>
    <n v="21"/>
    <m/>
    <m/>
    <m/>
    <m/>
    <m/>
    <m/>
    <m/>
    <n v="22012993000"/>
    <m/>
    <m/>
    <n v="3117568817"/>
    <s v="HERNANDEZ"/>
    <m/>
    <s v="ROSALBA"/>
    <m/>
    <s v="Cédula"/>
    <n v="21931701"/>
    <s v="F"/>
    <n v="60"/>
    <s v="NO"/>
    <s v="TABAREZ"/>
    <m/>
    <s v="RODRIGO"/>
    <m/>
    <s v="Cédula"/>
    <n v="4571590"/>
    <s v="NO"/>
    <m/>
    <s v="NO"/>
    <n v="2"/>
    <m/>
    <m/>
    <s v="PROPIA, TOTALMENTE PAGADA"/>
    <m/>
    <s v="ESCRITURA PÚBLICA"/>
    <m/>
    <m/>
    <m/>
    <m/>
    <m/>
    <s v="SI"/>
    <n v="11650"/>
    <s v="SI"/>
    <m/>
    <s v="SI"/>
    <n v="4800"/>
    <s v="INODORO CONECTADO A ALCANTARILLADO"/>
    <s v="BLOQUE, LADRILLO, PIEDRA"/>
    <s v="TEJA DE BARRO, ZINC, ETERNIT (ASBESTO)"/>
    <s v="CEMENTO, GRAVILLA"/>
    <s v="NO"/>
    <s v="SI"/>
    <s v="SI"/>
    <s v="SI"/>
    <s v="SI"/>
    <s v="SI"/>
    <s v="SI"/>
    <s v="SI"/>
    <s v="NO"/>
    <s v="NO"/>
    <s v="NO"/>
    <s v="NO"/>
    <s v="NO"/>
    <s v="NO"/>
    <s v="NO"/>
    <s v="NO"/>
    <s v="NO"/>
    <s v="NO"/>
    <s v="TAZA CAMPESINA"/>
    <s v="NO PAGA ALCANTARILLADO. NO CUENTA CON NINGUN SERVICIO."/>
    <m/>
    <m/>
    <m/>
    <m/>
    <s v="NORMAL - BUENA"/>
    <s v="TIENE AGUA LAS 24 HORAS"/>
    <s v="SI"/>
    <s v="NO"/>
    <s v="NO"/>
    <s v="PVC"/>
    <s v="NO"/>
    <s v="NO"/>
    <s v="NO"/>
    <s v="NO"/>
    <s v="NO"/>
    <s v="NO TIENE - NO APLICA"/>
    <s v="NUEVO HORIZONTE CALLE2122012993000"/>
    <s v="OK"/>
    <s v="SI"/>
    <n v="1"/>
    <n v="2"/>
    <n v="3"/>
    <n v="4"/>
    <n v="5"/>
    <n v="6"/>
    <n v="7"/>
    <n v="8"/>
    <s v=""/>
    <s v=""/>
    <s v=""/>
    <n v="5"/>
    <n v="7131225.9143519998"/>
    <n v="6099266.2918499997"/>
    <s v=""/>
    <s v=""/>
    <n v="0"/>
    <s v=""/>
    <n v="0"/>
    <s v="NO"/>
    <n v="0"/>
    <x v="11"/>
    <x v="1"/>
  </r>
  <r>
    <d v="2017-08-28T00:00:00"/>
    <s v="ANTIOQUIA"/>
    <s v="Puerto Berrío"/>
    <n v="579"/>
    <n v="1152435410"/>
    <n v="3108273887"/>
    <n v="709"/>
    <x v="3"/>
    <s v="PEATONAL"/>
    <m/>
    <m/>
    <m/>
    <m/>
    <m/>
    <m/>
    <m/>
    <m/>
    <n v="22014126002"/>
    <m/>
    <m/>
    <n v="3136735726"/>
    <s v="ARGAEZ"/>
    <s v="SEPULVEDA"/>
    <s v="BRIGIDA"/>
    <m/>
    <s v="Cédula"/>
    <n v="43653006"/>
    <s v="F"/>
    <n v="40"/>
    <s v="SI"/>
    <m/>
    <m/>
    <m/>
    <m/>
    <m/>
    <m/>
    <s v="SI"/>
    <n v="28427"/>
    <s v="NO"/>
    <n v="2"/>
    <n v="1"/>
    <m/>
    <s v="PROPIA, TOTALMENTE PAGADA"/>
    <m/>
    <s v="ESCRITURA PÚBLICA"/>
    <m/>
    <m/>
    <m/>
    <m/>
    <m/>
    <s v="SI"/>
    <n v="9400"/>
    <s v="SI"/>
    <m/>
    <s v="SI"/>
    <n v="8400"/>
    <s v="INODORO CONECTADO A ALCANTARILLADO"/>
    <s v="MADERA BURDA, TABLA, TABLÓN"/>
    <s v="TEJA DE BARRO, ZINC, ETERNIT (ASBESTO)"/>
    <s v="TIERRA, ARENA"/>
    <s v="NO"/>
    <s v="NO"/>
    <s v="SI"/>
    <s v="SI"/>
    <s v="SI"/>
    <s v="SI"/>
    <s v="SI"/>
    <s v="SI"/>
    <s v="NO"/>
    <s v="NO"/>
    <s v="NO"/>
    <s v="NO"/>
    <s v="NO"/>
    <s v="NO"/>
    <s v="NO"/>
    <s v="NO"/>
    <s v="NO"/>
    <s v="NO"/>
    <s v="TAZA CAMPESINA"/>
    <s v="NO PAGA ALCANTARILLADO. NO CUENTA CON NINGUN SERVICIO."/>
    <m/>
    <m/>
    <m/>
    <m/>
    <s v="NORMAL - BUENA"/>
    <s v="TIENE AGUA LAS 24 HORAS"/>
    <s v="SI"/>
    <s v="NO"/>
    <s v="NO"/>
    <s v="PVC"/>
    <s v="NO"/>
    <s v="NO"/>
    <s v="NO"/>
    <s v="NO"/>
    <s v="NO"/>
    <s v="OTROS"/>
    <s v="NUEVO HORIZONTE PEATONAL22014126002"/>
    <s v="OK"/>
    <s v="SI"/>
    <n v="1"/>
    <n v="2"/>
    <n v="3"/>
    <n v="4"/>
    <n v="5"/>
    <n v="6"/>
    <n v="7"/>
    <n v="8"/>
    <s v=""/>
    <s v=""/>
    <s v=""/>
    <n v="5"/>
    <n v="7131225.9143519998"/>
    <n v="6099266.2918499997"/>
    <s v=""/>
    <s v=""/>
    <n v="0"/>
    <s v=""/>
    <n v="0"/>
    <s v="NO"/>
    <n v="0"/>
    <x v="11"/>
    <x v="1"/>
  </r>
  <r>
    <d v="2017-08-28T00:00:00"/>
    <s v="ANTIOQUIA"/>
    <s v="Puerto Berrío"/>
    <n v="579"/>
    <n v="1152435410"/>
    <n v="3108273887"/>
    <n v="710"/>
    <x v="3"/>
    <s v="CARRERA"/>
    <n v="12"/>
    <s v="B"/>
    <m/>
    <m/>
    <m/>
    <n v="65"/>
    <m/>
    <m/>
    <n v="220141260006"/>
    <m/>
    <m/>
    <n v="3147138291"/>
    <s v="SALAZAR"/>
    <s v="ECHEVERRIA"/>
    <s v="ANGELA"/>
    <s v="SORANNY"/>
    <s v="Cédula"/>
    <n v="1007639244"/>
    <s v="F"/>
    <n v="20"/>
    <s v="SI"/>
    <m/>
    <m/>
    <m/>
    <m/>
    <m/>
    <m/>
    <s v="NO"/>
    <m/>
    <s v="NO"/>
    <n v="2"/>
    <n v="1"/>
    <n v="1"/>
    <s v="PROPIA, TOTALMENTE PAGADA"/>
    <m/>
    <s v="ESCRITURA PÚBLICA"/>
    <m/>
    <m/>
    <m/>
    <m/>
    <m/>
    <s v="SI"/>
    <n v="21100"/>
    <s v="SI"/>
    <m/>
    <s v="SI"/>
    <n v="16800"/>
    <s v="INODORO CONECTADO A ALCANTARILLADO"/>
    <s v="BLOQUE, LADRILLO, PIEDRA"/>
    <s v="TEJA DE BARRO, ZINC, ETERNIT (ASBESTO)"/>
    <s v="CEMENTO, GRAVILLA"/>
    <s v="SI"/>
    <s v="SI"/>
    <s v="SI"/>
    <s v="SI"/>
    <s v="SI"/>
    <s v="SI"/>
    <s v="SI"/>
    <s v="SI"/>
    <s v="SI"/>
    <s v="SI"/>
    <s v="SI"/>
    <s v="SI"/>
    <s v="SI"/>
    <s v="SI"/>
    <s v="SI"/>
    <s v="SI"/>
    <s v="SI"/>
    <s v="SI"/>
    <s v="INODORO CON TANQUE"/>
    <s v="NO PAGA ALCANTARILLADO. CUENTA CON TODO."/>
    <m/>
    <m/>
    <m/>
    <m/>
    <s v="NORMAL - BUENA"/>
    <s v="TIENE AGUA LAS 24 HORAS"/>
    <s v="NO"/>
    <s v="NO"/>
    <s v="NO"/>
    <s v="PVC"/>
    <s v="SI"/>
    <s v="SI"/>
    <s v="SI"/>
    <s v="SI"/>
    <s v="SI"/>
    <s v="OBRA BLANCA"/>
    <s v="NUEVO HORIZONTE CARRERA12B65220141260006"/>
    <s v="OK"/>
    <s v="SI"/>
    <s v=""/>
    <s v=""/>
    <s v=""/>
    <s v=""/>
    <s v=""/>
    <s v=" "/>
    <s v=""/>
    <s v=""/>
    <s v=""/>
    <s v=""/>
    <s v=""/>
    <n v="0"/>
    <n v="0"/>
    <n v="0"/>
    <s v=""/>
    <s v=""/>
    <s v=""/>
    <s v=""/>
    <n v="0"/>
    <s v="NO"/>
    <n v="0"/>
    <x v="0"/>
    <x v="0"/>
  </r>
  <r>
    <d v="2017-08-28T00:00:00"/>
    <s v="ANTIOQUIA"/>
    <s v="Puerto Berrío"/>
    <n v="579"/>
    <n v="1152435410"/>
    <n v="3108273887"/>
    <n v="711"/>
    <x v="3"/>
    <s v="PEATONAL"/>
    <m/>
    <m/>
    <m/>
    <m/>
    <m/>
    <m/>
    <m/>
    <m/>
    <n v="220141260016"/>
    <m/>
    <m/>
    <n v="3206487477"/>
    <s v="RUIZ"/>
    <m/>
    <s v="ALEIDA"/>
    <m/>
    <s v="Cédula"/>
    <n v="43650427"/>
    <s v="F"/>
    <n v="49"/>
    <s v="NO"/>
    <s v="CARDONA"/>
    <s v="OSORIO"/>
    <s v="ALBERTO"/>
    <m/>
    <s v="Cédula"/>
    <n v="71186170"/>
    <s v="SI"/>
    <n v="980236"/>
    <s v="NO"/>
    <n v="4"/>
    <n v="1"/>
    <m/>
    <s v="PROPIA, TOTALMENTE PAGADA"/>
    <m/>
    <s v="ESCRITURA PÚBLICA"/>
    <m/>
    <m/>
    <m/>
    <m/>
    <m/>
    <s v="SI"/>
    <n v="19100"/>
    <s v="SI"/>
    <m/>
    <s v="SI"/>
    <n v="8200"/>
    <s v="INODORO CONECTADO A ALCANTARILLADO"/>
    <s v="MADERA BURDA, TABLA, TABLÓN"/>
    <s v="TEJA DE BARRO, ZINC, ETERNIT (ASBESTO)"/>
    <s v="CEMENTO, GRAVILLA"/>
    <s v="SI"/>
    <s v="NO"/>
    <s v="SI"/>
    <s v="SI"/>
    <s v="SI"/>
    <s v="SI"/>
    <s v="SI"/>
    <s v="SI"/>
    <s v="SI"/>
    <s v="SI"/>
    <s v="NO"/>
    <s v="NO"/>
    <s v="SI"/>
    <s v="SI"/>
    <s v="SI"/>
    <s v="NO"/>
    <s v="NO"/>
    <s v="SI"/>
    <s v="INODORO CON TANQUE"/>
    <s v="NO PAGA ALCANTARILLADO. NO CUENTA CON LAVAMANOS, LAVADERO."/>
    <m/>
    <m/>
    <m/>
    <m/>
    <s v="NORMAL - BUENA"/>
    <s v="TIENE AGUA LAS 24 HORAS"/>
    <s v="NO SABE"/>
    <s v="NO"/>
    <s v="NO"/>
    <s v="PVC"/>
    <s v="SI"/>
    <s v="SI"/>
    <s v="NO"/>
    <s v="NO"/>
    <s v="SI"/>
    <s v="OBRA BLANCA"/>
    <s v="NUEVO HORIZONTE PEATONAL220141260016"/>
    <s v="¿REPETIDA?"/>
    <s v="SI"/>
    <n v="1"/>
    <s v=""/>
    <s v=""/>
    <s v=""/>
    <n v="5"/>
    <n v="6"/>
    <s v=""/>
    <s v=""/>
    <s v=""/>
    <s v=""/>
    <s v=""/>
    <n v="2"/>
    <n v="1067105.8780200002"/>
    <n v="1067105.8780200002"/>
    <s v=""/>
    <s v=""/>
    <n v="0"/>
    <s v=""/>
    <n v="0"/>
    <s v="NO"/>
    <n v="0"/>
    <x v="96"/>
    <x v="1"/>
  </r>
  <r>
    <d v="2017-08-28T00:00:00"/>
    <s v="ANTIOQUIA"/>
    <s v="Puerto Berrío"/>
    <n v="579"/>
    <n v="1152435410"/>
    <n v="3108273887"/>
    <n v="712"/>
    <x v="1"/>
    <s v="PEATONAL"/>
    <m/>
    <m/>
    <m/>
    <m/>
    <m/>
    <m/>
    <m/>
    <m/>
    <n v="22044620000"/>
    <m/>
    <m/>
    <n v="3207791825"/>
    <s v="SOLANO"/>
    <s v="MARTINEZ"/>
    <s v="YENIS"/>
    <m/>
    <s v="Cédula"/>
    <n v="50929848"/>
    <s v="F"/>
    <n v="42"/>
    <s v="NO"/>
    <s v="IBAÑEZ"/>
    <s v="GOMEZ"/>
    <s v="EDUARDO"/>
    <m/>
    <s v="Cédula"/>
    <n v="70528821"/>
    <s v="SI"/>
    <n v="3263561"/>
    <s v="SI"/>
    <n v="4"/>
    <n v="2"/>
    <n v="1"/>
    <s v="EN ARRIENDO O SUBARRIENDO"/>
    <m/>
    <m/>
    <m/>
    <s v="DE PALABRA"/>
    <n v="1"/>
    <m/>
    <n v="350000"/>
    <s v="SI"/>
    <n v="15300"/>
    <s v="SI"/>
    <n v="10800"/>
    <s v="SI"/>
    <n v="9600"/>
    <s v="INODORO CONECTADO A ALCANTARILLADO"/>
    <s v="BLOQUE, LADRILLO, PIEDRA"/>
    <s v="TEJA DE BARRO, ZINC, ETERNIT (ASBESTO)"/>
    <s v="BALDOSA, VINILO, TABLETA O LADRILLO"/>
    <s v="SI"/>
    <s v="NO"/>
    <s v="SI"/>
    <s v="SI"/>
    <s v="SI"/>
    <s v="SI"/>
    <s v="SI"/>
    <s v="SI"/>
    <s v="SI"/>
    <s v="SI"/>
    <s v="NO"/>
    <s v="SI"/>
    <s v="SI"/>
    <s v="SI"/>
    <s v="SI"/>
    <s v="NO"/>
    <s v="SI"/>
    <s v="SI"/>
    <s v="INODORO CON TANQUE"/>
    <s v="NO CUENTA CON LAVAMOS. "/>
    <m/>
    <m/>
    <m/>
    <m/>
    <s v="NORMAL - BUENA"/>
    <s v="TIENE AGUA LAS 24 HORAS"/>
    <s v="NO SABE"/>
    <s v="NO"/>
    <s v="NO"/>
    <s v="PVC"/>
    <s v="SI"/>
    <s v="SI"/>
    <s v="NO"/>
    <s v="SI"/>
    <s v="SI"/>
    <s v="OBRA BLANCA"/>
    <s v="SAN MARTIN PEATONAL22044620000"/>
    <s v="OK"/>
    <s v="SI"/>
    <n v="1"/>
    <s v=""/>
    <s v=""/>
    <s v=""/>
    <s v=""/>
    <n v="6"/>
    <s v=""/>
    <s v=""/>
    <s v=""/>
    <s v=""/>
    <s v=""/>
    <n v="1"/>
    <n v="519253.91348400002"/>
    <n v="519253.91348400002"/>
    <s v=""/>
    <s v=""/>
    <n v="0"/>
    <s v=""/>
    <n v="0"/>
    <s v="NO"/>
    <n v="0"/>
    <x v="24"/>
    <x v="1"/>
  </r>
  <r>
    <d v="2017-08-28T00:00:00"/>
    <s v="ANTIOQUIA"/>
    <s v="Puerto Berrío"/>
    <n v="579"/>
    <n v="1152435410"/>
    <n v="3108273887"/>
    <n v="713"/>
    <x v="1"/>
    <s v="PEATONAL"/>
    <m/>
    <m/>
    <m/>
    <m/>
    <m/>
    <m/>
    <m/>
    <m/>
    <n v="22040570000"/>
    <m/>
    <m/>
    <n v="3123425148"/>
    <s v="DAZA"/>
    <s v="SANCHEZ"/>
    <s v="NORA"/>
    <s v="ELENA "/>
    <s v="Cédula"/>
    <n v="21932255"/>
    <s v="F"/>
    <n v="56"/>
    <s v="NO"/>
    <s v="VANEGAS"/>
    <s v="CUELLA"/>
    <s v="JOSE"/>
    <s v="DE JESUS"/>
    <s v="Cédula"/>
    <n v="71181568"/>
    <s v="SI"/>
    <m/>
    <s v="NO"/>
    <n v="4"/>
    <n v="1"/>
    <m/>
    <s v="EN ARRIENDO O SUBARRIENDO"/>
    <m/>
    <m/>
    <m/>
    <s v="DE PALABRA"/>
    <n v="1"/>
    <m/>
    <n v="200000"/>
    <s v="SI"/>
    <n v="17800"/>
    <s v="SI"/>
    <n v="12850"/>
    <s v="SI"/>
    <n v="8500"/>
    <s v="INODORO CONECTADO A ALCANTARILLADO"/>
    <s v="BLOQUE, LADRILLO, PIEDRA"/>
    <s v="TEJA DE BARRO, ZINC, ETERNIT (ASBESTO)"/>
    <s v="CEMENTO, GRAVILLA"/>
    <s v="SI"/>
    <s v="SI"/>
    <s v="SI"/>
    <s v="SI"/>
    <s v="SI"/>
    <s v="SI"/>
    <s v="SI"/>
    <s v="SI"/>
    <s v="SI"/>
    <s v="SI"/>
    <s v="NO"/>
    <s v="SI"/>
    <s v="SI"/>
    <s v="SI"/>
    <s v="SI"/>
    <s v="NO"/>
    <s v="SI"/>
    <s v="SI"/>
    <s v="INODORO CON TANQUE"/>
    <s v="NO PRESENTA NUMERO DE FOLIO, NO CUENTA CON LAVAMANOS."/>
    <m/>
    <m/>
    <m/>
    <m/>
    <s v="NORMAL - BUENA"/>
    <s v="TIENE AGUA LAS 24 HORAS"/>
    <s v="SI"/>
    <s v="NO"/>
    <s v="NO"/>
    <s v="PVC"/>
    <s v="SI"/>
    <s v="SI"/>
    <s v="NO"/>
    <s v="SI"/>
    <s v="SI"/>
    <s v="OBRA BLANCA"/>
    <s v="SAN MARTIN PEATONAL22040570000"/>
    <s v="OK"/>
    <s v="SI"/>
    <n v="1"/>
    <s v=""/>
    <s v=""/>
    <s v=""/>
    <s v=""/>
    <n v="6"/>
    <s v=""/>
    <s v=""/>
    <s v=""/>
    <s v=""/>
    <s v=""/>
    <n v="1"/>
    <n v="519253.91348400002"/>
    <n v="519253.91348400002"/>
    <s v=""/>
    <s v=""/>
    <n v="0"/>
    <s v=""/>
    <n v="0"/>
    <s v="NO"/>
    <n v="0"/>
    <x v="24"/>
    <x v="1"/>
  </r>
  <r>
    <d v="2017-08-28T00:00:00"/>
    <s v="ANTIOQUIA"/>
    <s v="Puerto Berrío"/>
    <n v="579"/>
    <n v="1152435410"/>
    <n v="3108273887"/>
    <n v="714"/>
    <x v="0"/>
    <s v="PEATONAL"/>
    <m/>
    <m/>
    <m/>
    <m/>
    <m/>
    <m/>
    <m/>
    <m/>
    <n v="5903"/>
    <m/>
    <m/>
    <m/>
    <s v="CARDOSO"/>
    <s v="CHINCHILLA"/>
    <s v="RIGOBERTO"/>
    <m/>
    <s v="Cédula"/>
    <n v="71191161"/>
    <s v="M"/>
    <n v="38"/>
    <s v="NO"/>
    <m/>
    <m/>
    <m/>
    <m/>
    <m/>
    <m/>
    <s v="NO"/>
    <m/>
    <s v="NO"/>
    <n v="1"/>
    <m/>
    <m/>
    <s v="EN ARRIENDO O SUBARRIENDO"/>
    <m/>
    <m/>
    <m/>
    <s v="DE PALABRA"/>
    <n v="1"/>
    <m/>
    <n v="200000"/>
    <s v="SI"/>
    <m/>
    <s v="SI"/>
    <m/>
    <s v="SI"/>
    <m/>
    <s v="INODORO CONECTADO A ALCANTARILLADO"/>
    <s v="BLOQUE, LADRILLO, PIEDRA"/>
    <s v="TEJA DE BARRO, ZINC, ETERNIT (ASBESTO)"/>
    <s v="CEMENTO, GRAVILLA"/>
    <s v="SI"/>
    <s v="SI"/>
    <s v="SI"/>
    <s v="SI"/>
    <s v="SI"/>
    <s v="SI"/>
    <s v="SI"/>
    <s v="SI"/>
    <s v="SI"/>
    <s v="SI"/>
    <s v="NO"/>
    <s v="SI"/>
    <s v="SI"/>
    <s v="SI"/>
    <s v="SI"/>
    <s v="NO"/>
    <s v="SI"/>
    <s v="SI"/>
    <s v="INODORO CON TANQUE"/>
    <s v="NO TIENE CELULAR,NO PRESENTA RECIBO DE AGUA,  NO CUENTA CON LAVAMOS."/>
    <m/>
    <m/>
    <m/>
    <m/>
    <s v="NORMAL - BUENA"/>
    <s v="TIENE AGUA LAS 24 HORAS"/>
    <s v="SI"/>
    <s v="NO"/>
    <s v="NO"/>
    <s v="PVC"/>
    <s v="SI"/>
    <s v="SI"/>
    <s v="NO"/>
    <s v="SI"/>
    <s v="SI"/>
    <s v="OBRA NEGRA"/>
    <s v="OASIS PEATONAL5903"/>
    <s v="OK"/>
    <s v="SI"/>
    <n v="1"/>
    <s v=""/>
    <s v=""/>
    <s v=""/>
    <s v=""/>
    <n v="6"/>
    <s v=""/>
    <s v=""/>
    <n v="9"/>
    <s v=""/>
    <s v=""/>
    <n v="1"/>
    <n v="2521462.954806"/>
    <n v="2521462.954806"/>
    <s v=""/>
    <s v=""/>
    <n v="0"/>
    <s v=""/>
    <n v="0"/>
    <s v="NO"/>
    <n v="0"/>
    <x v="8"/>
    <x v="1"/>
  </r>
  <r>
    <d v="2017-08-28T00:00:00"/>
    <s v="ANTIOQUIA"/>
    <s v="Puerto Berrío"/>
    <n v="579"/>
    <n v="1152435410"/>
    <n v="3108273887"/>
    <n v="715"/>
    <x v="1"/>
    <s v="CALLE"/>
    <n v="10"/>
    <m/>
    <m/>
    <m/>
    <m/>
    <m/>
    <m/>
    <m/>
    <n v="220443330000"/>
    <m/>
    <m/>
    <n v="3136873173"/>
    <s v="RAVE"/>
    <s v="GOMEZ"/>
    <s v="LUZ"/>
    <s v="ESTELA"/>
    <s v="Cédula"/>
    <n v="43482808"/>
    <s v="F"/>
    <n v="35"/>
    <s v="NO"/>
    <s v="CATRO"/>
    <s v="MARIN"/>
    <s v="ELIBERTO"/>
    <s v="DE JESUS"/>
    <s v="Cédula"/>
    <n v="15363228"/>
    <s v="SI"/>
    <n v="967725"/>
    <s v="SI"/>
    <n v="5"/>
    <n v="1"/>
    <m/>
    <s v="PROPIA, TOTALMENTE PAGADA"/>
    <m/>
    <s v="CERTIFICADO DE COMPRAVENTA"/>
    <m/>
    <m/>
    <m/>
    <m/>
    <m/>
    <s v="SI"/>
    <n v="23600"/>
    <s v="SI"/>
    <n v="16100"/>
    <s v="SI"/>
    <n v="19100"/>
    <s v="INODORO CONECTADO A ALCANTARILLADO"/>
    <s v="BLOQUE, LADRILLO, PIEDRA"/>
    <s v="CEMENTO O CONCRETO"/>
    <s v="CEMENTO, GRAVILLA"/>
    <s v="SI"/>
    <s v="NO"/>
    <s v="SI"/>
    <s v="SI"/>
    <s v="SI"/>
    <s v="SI"/>
    <s v="SI"/>
    <s v="SI"/>
    <s v="SI"/>
    <s v="SI"/>
    <s v="NO"/>
    <s v="SI"/>
    <s v="SI"/>
    <s v="SI"/>
    <s v="SI"/>
    <s v="NO"/>
    <s v="SI"/>
    <s v="SI"/>
    <s v="INODORO CON TANQUE"/>
    <s v="NO CUENTA CON LAVAMOS."/>
    <m/>
    <m/>
    <m/>
    <m/>
    <s v="NORMAL - BUENA"/>
    <s v="TIENE AGUA LAS 24 HORAS"/>
    <s v="SI"/>
    <s v="NO"/>
    <s v="NO"/>
    <s v="PVC"/>
    <s v="SI"/>
    <s v="SI"/>
    <s v="NO"/>
    <s v="SI"/>
    <s v="SI"/>
    <s v="OBRA BLANCA"/>
    <s v="SAN MARTIN CALLE10220443330000"/>
    <s v="OK"/>
    <s v="SI"/>
    <n v="1"/>
    <s v=""/>
    <s v=""/>
    <s v=""/>
    <s v=""/>
    <n v="6"/>
    <s v=""/>
    <s v=""/>
    <s v=""/>
    <s v=""/>
    <s v=""/>
    <n v="1"/>
    <n v="519253.91348400002"/>
    <n v="519253.91348400002"/>
    <s v=""/>
    <s v=""/>
    <n v="0"/>
    <s v=""/>
    <n v="0"/>
    <s v="NO"/>
    <n v="0"/>
    <x v="24"/>
    <x v="1"/>
  </r>
  <r>
    <d v="2017-08-28T00:00:00"/>
    <s v="ANTIOQUIA"/>
    <s v="Puerto Berrío"/>
    <n v="579"/>
    <n v="1152435410"/>
    <n v="3108273887"/>
    <n v="716"/>
    <x v="2"/>
    <s v="CALLE"/>
    <n v="53"/>
    <m/>
    <m/>
    <m/>
    <m/>
    <n v="14"/>
    <s v="A"/>
    <m/>
    <n v="220548690048"/>
    <m/>
    <m/>
    <n v="3107879171"/>
    <s v="HENAO"/>
    <s v="JARAMILLO"/>
    <s v="ELDA"/>
    <s v="EDID"/>
    <s v="Cédula"/>
    <n v="39325305"/>
    <s v="F"/>
    <n v="50"/>
    <s v="NO"/>
    <s v="VIDAL"/>
    <s v="DUQUE"/>
    <s v="DAIRO"/>
    <s v="DE JESUS"/>
    <s v="Cédula"/>
    <n v="71173331"/>
    <s v="SI"/>
    <n v="950729"/>
    <s v="SI"/>
    <n v="5"/>
    <n v="2"/>
    <m/>
    <s v="PROPIA, TOTALMENTE PAGADA"/>
    <m/>
    <s v="OTRO"/>
    <m/>
    <m/>
    <m/>
    <m/>
    <m/>
    <s v="SI"/>
    <n v="16800"/>
    <s v="SI"/>
    <n v="12100"/>
    <s v="SI"/>
    <n v="8400"/>
    <s v="INODORO CONECTADO A ALCANTARILLADO"/>
    <s v="MADERA PULIDA"/>
    <s v="TEJA DE BARRO, ZINC, ETERNIT (ASBESTO)"/>
    <s v="CEMENTO, GRAVILLA"/>
    <s v="NO"/>
    <s v="SI"/>
    <s v="SI"/>
    <s v="SI"/>
    <s v="SI"/>
    <s v="SI"/>
    <s v="SI"/>
    <s v="SI"/>
    <s v="NO"/>
    <s v="NO"/>
    <s v="NO"/>
    <s v="SI"/>
    <s v="SI"/>
    <s v="NO"/>
    <s v="NO"/>
    <s v="NO"/>
    <s v="SI"/>
    <s v="SI"/>
    <s v="INODORO SIN TANQUE"/>
    <s v="PAGA CATASTRO. NO CUENTA CON INODORO, LAVAPLATOS, LAVAMANOS."/>
    <m/>
    <m/>
    <m/>
    <m/>
    <s v="NORMAL - BUENA"/>
    <s v="TIENE AGUA LAS 24 HORAS"/>
    <s v="SI"/>
    <s v="NO"/>
    <s v="NO"/>
    <s v="PVC"/>
    <s v="NO"/>
    <s v="NO"/>
    <s v="NO"/>
    <s v="SI"/>
    <s v="SI"/>
    <s v="OBRA NEGRA"/>
    <s v="NUEVO MILENIOCALLE5314A220548690048"/>
    <s v="OK"/>
    <s v="SI"/>
    <n v="1"/>
    <s v=""/>
    <n v="3"/>
    <n v="4"/>
    <s v=""/>
    <n v="6"/>
    <n v="7"/>
    <s v=""/>
    <n v="9"/>
    <s v=""/>
    <s v=""/>
    <n v="3"/>
    <n v="3906640.9971539997"/>
    <n v="3906640.9971539997"/>
    <s v=""/>
    <s v=""/>
    <n v="0"/>
    <s v=""/>
    <n v="0"/>
    <s v="NO"/>
    <n v="0"/>
    <x v="18"/>
    <x v="1"/>
  </r>
  <r>
    <d v="2017-08-28T00:00:00"/>
    <s v="ANTIOQUIA"/>
    <s v="Puerto Berrío"/>
    <n v="579"/>
    <n v="1152435410"/>
    <n v="3108273887"/>
    <n v="717"/>
    <x v="2"/>
    <s v="PEATONAL"/>
    <m/>
    <m/>
    <m/>
    <m/>
    <m/>
    <m/>
    <m/>
    <m/>
    <n v="220548690140"/>
    <m/>
    <m/>
    <n v="3128282550"/>
    <s v="MARIN "/>
    <s v="RIOS"/>
    <s v="JOSE"/>
    <s v="OTONIEL"/>
    <s v="Cédula"/>
    <n v="33602460"/>
    <s v="M"/>
    <n v="71"/>
    <s v="NO"/>
    <s v="BEDOYA"/>
    <s v="CORTES"/>
    <s v="LIBIA"/>
    <s v="ESTHER"/>
    <s v="Cédula"/>
    <n v="22068314"/>
    <s v="NO"/>
    <m/>
    <s v="SI"/>
    <n v="4"/>
    <m/>
    <m/>
    <s v="PROPIA, TOTALMENTE PAGADA"/>
    <m/>
    <s v="ESCRITURA PÚBLICA"/>
    <m/>
    <m/>
    <m/>
    <m/>
    <m/>
    <s v="SI"/>
    <n v="14700"/>
    <s v="SI"/>
    <n v="10400"/>
    <s v="SI"/>
    <n v="8400"/>
    <s v="INODORO CONECTADO A ALCANTARILLADO"/>
    <s v="MADERA BURDA, TABLA, TABLÓN"/>
    <s v="TEJA DE BARRO, ZINC, ETERNIT (ASBESTO)"/>
    <s v="CEMENTO, GRAVILLA"/>
    <s v="SI"/>
    <s v="SI"/>
    <s v="SI"/>
    <s v="SI"/>
    <s v="SI"/>
    <s v="SI"/>
    <s v="SI"/>
    <s v="SI"/>
    <s v="SI"/>
    <s v="SI"/>
    <s v="NO"/>
    <s v="SI"/>
    <s v="SI"/>
    <s v="SI"/>
    <s v="SI"/>
    <s v="NO"/>
    <s v="SI"/>
    <s v="SI"/>
    <s v="INODORO CON TANQUE"/>
    <s v="NO CUENTA CON LAVAMANOS."/>
    <m/>
    <m/>
    <m/>
    <m/>
    <s v="NORMAL - BUENA"/>
    <s v="TIENE AGUA LAS 24 HORAS"/>
    <s v="SI"/>
    <s v="NO"/>
    <s v="NO"/>
    <s v="PVC"/>
    <s v="SI"/>
    <s v="SI"/>
    <s v="NO"/>
    <s v="SI"/>
    <s v="SI"/>
    <s v="OBRA NEGRA"/>
    <s v="NUEVO MILENIOPEATONAL220548690140"/>
    <s v="OK"/>
    <s v="SI"/>
    <n v="1"/>
    <s v=""/>
    <s v=""/>
    <s v=""/>
    <s v=""/>
    <n v="6"/>
    <s v=""/>
    <s v=""/>
    <n v="9"/>
    <s v=""/>
    <s v=""/>
    <n v="1"/>
    <n v="2521462.954806"/>
    <n v="2521462.954806"/>
    <s v=""/>
    <s v=""/>
    <n v="0"/>
    <s v=""/>
    <n v="0"/>
    <s v="NO"/>
    <n v="0"/>
    <x v="8"/>
    <x v="1"/>
  </r>
  <r>
    <d v="2017-08-28T00:00:00"/>
    <s v="ANTIOQUIA"/>
    <s v="Puerto Berrío"/>
    <n v="579"/>
    <n v="1152435410"/>
    <n v="3108273887"/>
    <n v="718"/>
    <x v="1"/>
    <s v="CARRERA"/>
    <n v="13"/>
    <s v="B"/>
    <m/>
    <m/>
    <m/>
    <n v="53"/>
    <m/>
    <m/>
    <n v="22083021000"/>
    <m/>
    <m/>
    <n v="3174608829"/>
    <s v="RUA "/>
    <s v="MORENO"/>
    <s v="LUISA"/>
    <s v="FERNANDA"/>
    <s v="Cédula"/>
    <n v="1039702576"/>
    <s v="F"/>
    <n v="21"/>
    <s v="NO"/>
    <s v="GIRALDO"/>
    <s v="BURITICÁ"/>
    <s v="DANIEL"/>
    <s v="ALBERTO"/>
    <s v="Cédula"/>
    <n v="1039699149"/>
    <s v="NO"/>
    <m/>
    <s v="NO"/>
    <n v="4"/>
    <n v="1"/>
    <n v="1"/>
    <s v="PROPIA, TOTALMENTE PAGADA"/>
    <m/>
    <s v="NO TIENE"/>
    <m/>
    <m/>
    <m/>
    <m/>
    <m/>
    <s v="SI"/>
    <n v="6600"/>
    <s v="SI"/>
    <m/>
    <s v="SI"/>
    <n v="17000"/>
    <s v="INODORO CONECTADO A ALCANTARILLADO"/>
    <s v="BLOQUE, LADRILLO, PIEDRA"/>
    <s v="TEJA DE BARRO, ZINC, ETERNIT (ASBESTO)"/>
    <s v="CEMENTO, GRAVILLA"/>
    <s v="SI"/>
    <s v="NO"/>
    <s v="SI"/>
    <s v="SI"/>
    <s v="SI"/>
    <s v="SI"/>
    <s v="SI"/>
    <s v="SI"/>
    <s v="SI"/>
    <s v="SI"/>
    <s v="SI"/>
    <s v="SI"/>
    <s v="SI"/>
    <s v="SI"/>
    <s v="SI"/>
    <s v="SI"/>
    <s v="SI"/>
    <s v="SI"/>
    <s v="INODORO CON TANQUE"/>
    <s v="NO CUENTA CON NINGUN DOCUMENTO DE LA PROPIEDAD. CUENTA CON TODO "/>
    <m/>
    <m/>
    <m/>
    <m/>
    <s v="NORMAL - BUENA"/>
    <s v="TIENE AGUA LAS 24 HORAS"/>
    <s v="SI"/>
    <s v="NO"/>
    <s v="NO"/>
    <s v="PVC"/>
    <s v="SI"/>
    <s v="SI"/>
    <s v="SI"/>
    <s v="SI"/>
    <s v="SI"/>
    <s v="OBRA BLANCA"/>
    <s v="SAN MARTIN CARRERA13B5322083021000"/>
    <s v="OK"/>
    <s v="SI"/>
    <s v=""/>
    <s v=""/>
    <s v=""/>
    <s v=""/>
    <s v=""/>
    <s v=" "/>
    <s v=""/>
    <s v=""/>
    <s v=""/>
    <s v=""/>
    <s v=""/>
    <n v="0"/>
    <n v="0"/>
    <n v="0"/>
    <s v=""/>
    <s v=""/>
    <s v=""/>
    <s v=""/>
    <n v="0"/>
    <s v="NO"/>
    <n v="0"/>
    <x v="0"/>
    <x v="0"/>
  </r>
  <r>
    <d v="2017-08-28T00:00:00"/>
    <s v="ANTIOQUIA"/>
    <s v="Puerto Berrío"/>
    <n v="579"/>
    <n v="1152435410"/>
    <n v="3108273887"/>
    <n v="719"/>
    <x v="1"/>
    <s v="PEATONAL"/>
    <m/>
    <m/>
    <m/>
    <m/>
    <m/>
    <m/>
    <m/>
    <m/>
    <n v="220830000"/>
    <m/>
    <m/>
    <n v="312254440"/>
    <s v="FERNANDEZ"/>
    <s v="CAÑON"/>
    <s v="SANDRA"/>
    <m/>
    <s v="Cédula"/>
    <n v="43786609"/>
    <s v="F"/>
    <n v="33"/>
    <s v="NO"/>
    <s v="SUAREZ "/>
    <s v="TAPIAS"/>
    <s v="DUBERNEY"/>
    <m/>
    <s v="Cédula"/>
    <n v="71191232"/>
    <s v="NO"/>
    <m/>
    <s v="NO"/>
    <n v="4"/>
    <n v="2"/>
    <n v="1"/>
    <s v="PROPIA, TOTALMENTE PAGADA"/>
    <m/>
    <s v="ESCRITURA PÚBLICA"/>
    <m/>
    <m/>
    <m/>
    <m/>
    <m/>
    <s v="SI"/>
    <n v="23500"/>
    <s v="SI"/>
    <m/>
    <s v="SI"/>
    <n v="9600"/>
    <s v="INODORO CONECTADO A ALCANTARILLADO"/>
    <s v="BLOQUE, LADRILLO, PIEDRA"/>
    <s v="TEJA DE BARRO, ZINC, ETERNIT (ASBESTO)"/>
    <s v="BALDOSA, VINILO, TABLETA O LADRILLO"/>
    <s v="SI"/>
    <s v="NO"/>
    <s v="SI"/>
    <s v="SI"/>
    <s v="SI"/>
    <s v="SI"/>
    <s v="SI"/>
    <s v="SI"/>
    <s v="SI"/>
    <s v="SI"/>
    <s v="SI"/>
    <s v="SI"/>
    <s v="SI"/>
    <s v="SI"/>
    <s v="SI"/>
    <s v="SI"/>
    <s v="SI"/>
    <s v="SI"/>
    <s v="INODORO CON TANQUE"/>
    <s v="NO PAGA ALCANTARILLADO.CUENTA CON TODO."/>
    <m/>
    <m/>
    <m/>
    <m/>
    <s v="NORMAL - BUENA"/>
    <s v="TIENE AGUA LAS 24 HORAS"/>
    <s v="SI"/>
    <s v="NO"/>
    <s v="NO"/>
    <s v="PVC"/>
    <s v="SI"/>
    <s v="SI"/>
    <s v="SI"/>
    <s v="SI"/>
    <s v="SI"/>
    <s v="OBRA BLANCA"/>
    <s v="SAN MARTIN PEATONAL220830000"/>
    <s v="OK"/>
    <s v="SI"/>
    <s v=""/>
    <s v=""/>
    <s v=""/>
    <s v=""/>
    <s v=""/>
    <s v=" "/>
    <s v=""/>
    <s v=""/>
    <s v=""/>
    <s v=""/>
    <s v=""/>
    <n v="0"/>
    <n v="0"/>
    <n v="0"/>
    <s v=""/>
    <s v=""/>
    <s v=""/>
    <s v=""/>
    <n v="0"/>
    <s v="NO"/>
    <n v="0"/>
    <x v="0"/>
    <x v="0"/>
  </r>
  <r>
    <d v="2017-08-28T00:00:00"/>
    <s v="ANTIOQUIA"/>
    <s v="Puerto Berrío"/>
    <n v="579"/>
    <n v="1152435410"/>
    <n v="3108273887"/>
    <n v="720"/>
    <x v="1"/>
    <s v="PEATONAL"/>
    <m/>
    <m/>
    <m/>
    <m/>
    <m/>
    <m/>
    <m/>
    <m/>
    <n v="22083090000"/>
    <m/>
    <m/>
    <n v="3215420084"/>
    <s v="ARENA "/>
    <m/>
    <s v="ROSALBA"/>
    <m/>
    <s v="Cédula"/>
    <n v="21934530"/>
    <s v="F"/>
    <n v="60"/>
    <s v="SI"/>
    <m/>
    <m/>
    <m/>
    <m/>
    <m/>
    <m/>
    <s v="NO"/>
    <m/>
    <s v="NO"/>
    <n v="2"/>
    <n v="1"/>
    <m/>
    <s v="EN ARRIENDO O SUBARRIENDO"/>
    <m/>
    <m/>
    <m/>
    <s v="DE PALABRA"/>
    <n v="1"/>
    <m/>
    <n v="220000"/>
    <s v="SI"/>
    <n v="6400"/>
    <s v="SI"/>
    <m/>
    <s v="SI"/>
    <n v="8400"/>
    <s v="INODORO CONECTADO A ALCANTARILLADO"/>
    <s v="BLOQUE, LADRILLO, PIEDRA"/>
    <s v="TEJA DE BARRO, ZINC, ETERNIT (ASBESTO)"/>
    <s v="BALDOSA, VINILO, TABLETA O LADRILLO"/>
    <s v="SI"/>
    <s v="NO"/>
    <s v="SI"/>
    <s v="SI"/>
    <s v="SI"/>
    <s v="SI"/>
    <s v="SI"/>
    <s v="SI"/>
    <s v="SI"/>
    <s v="SI"/>
    <s v="SI"/>
    <s v="SI"/>
    <s v="SI"/>
    <s v="SI"/>
    <s v="SI"/>
    <s v="SI"/>
    <s v="SI"/>
    <s v="SI"/>
    <s v="INODORO CON TANQUE"/>
    <s v="NO PAGA ALCANTARILLADO.CUENTA CON TODO."/>
    <m/>
    <m/>
    <m/>
    <m/>
    <s v="NORMAL - BUENA"/>
    <s v="TIENE AGUA LAS 24 HORAS"/>
    <s v="SI"/>
    <s v="NO"/>
    <s v="NO"/>
    <s v="PVC"/>
    <s v="SI"/>
    <s v="SI"/>
    <s v="SI"/>
    <s v="SI"/>
    <s v="SI"/>
    <s v="OBRA BLANCA"/>
    <s v="SAN MARTIN PEATONAL22083090000"/>
    <s v="OK"/>
    <s v="SI"/>
    <s v=""/>
    <s v=""/>
    <s v=""/>
    <s v=""/>
    <s v=""/>
    <s v=" "/>
    <s v=""/>
    <s v=""/>
    <s v=""/>
    <s v=""/>
    <s v=""/>
    <n v="0"/>
    <n v="0"/>
    <n v="0"/>
    <s v=""/>
    <s v=""/>
    <s v=""/>
    <s v=""/>
    <n v="0"/>
    <s v="NO"/>
    <n v="0"/>
    <x v="0"/>
    <x v="0"/>
  </r>
  <r>
    <d v="2017-08-28T00:00:00"/>
    <s v="ANTIOQUIA"/>
    <s v="Puerto Berrío"/>
    <n v="579"/>
    <n v="1152435410"/>
    <n v="3108273887"/>
    <n v="721"/>
    <x v="1"/>
    <s v="PEATONAL"/>
    <m/>
    <m/>
    <m/>
    <m/>
    <m/>
    <m/>
    <m/>
    <m/>
    <n v="22083022000"/>
    <m/>
    <m/>
    <m/>
    <s v="MORENO "/>
    <s v="ROLDAN"/>
    <s v="MARIA "/>
    <s v="GREGORIA"/>
    <s v="Cédula"/>
    <n v="43653657"/>
    <s v="M"/>
    <n v="39"/>
    <s v="NO"/>
    <s v="MARIN "/>
    <s v="VEGA"/>
    <s v="JOHA"/>
    <s v="FABIO"/>
    <s v="Cédula"/>
    <n v="71181778"/>
    <s v="NO"/>
    <m/>
    <s v="NO"/>
    <n v="4"/>
    <n v="2"/>
    <m/>
    <s v="PROPIA, TOTALMENTE PAGADA"/>
    <m/>
    <s v="NO TIENE"/>
    <m/>
    <m/>
    <m/>
    <m/>
    <m/>
    <s v="SI"/>
    <n v="10900"/>
    <s v="SI"/>
    <m/>
    <s v="SI"/>
    <n v="8400"/>
    <s v="INODORO CONECTADO A ALCANTARILLADO"/>
    <s v="BLOQUE, LADRILLO, PIEDRA"/>
    <s v="TEJA DE BARRO, ZINC, ETERNIT (ASBESTO)"/>
    <s v="BALDOSA, VINILO, TABLETA O LADRILLO"/>
    <s v="SI"/>
    <s v="SI"/>
    <s v="SI"/>
    <s v="SI"/>
    <s v="SI"/>
    <s v="SI"/>
    <s v="SI"/>
    <s v="SI"/>
    <s v="SI"/>
    <s v="SI"/>
    <s v="SI"/>
    <s v="SI"/>
    <s v="SI"/>
    <s v="SI"/>
    <s v="SI"/>
    <s v="SI"/>
    <s v="SI"/>
    <s v="SI"/>
    <s v="INODORO CON TANQUE"/>
    <s v="NO CUENTA CON NINGUN CERTIFICADO DE PROPIEDAD. NO TIENE CELULAR"/>
    <m/>
    <m/>
    <m/>
    <m/>
    <s v="NORMAL - BUENA"/>
    <s v="TIENE AGUA LAS 24 HORAS"/>
    <s v="SI"/>
    <s v="NO"/>
    <s v="NO"/>
    <s v="PVC"/>
    <s v="SI"/>
    <s v="SI"/>
    <s v="SI"/>
    <s v="SI"/>
    <s v="SI"/>
    <s v="OBRA BLANCA"/>
    <s v="SAN MARTIN PEATONAL22083022000"/>
    <s v="OK"/>
    <s v="SI"/>
    <s v=""/>
    <s v=""/>
    <s v=""/>
    <s v=""/>
    <s v=""/>
    <s v=" "/>
    <s v=""/>
    <s v=""/>
    <s v=""/>
    <s v=""/>
    <s v=""/>
    <n v="0"/>
    <n v="0"/>
    <n v="0"/>
    <s v=""/>
    <s v=""/>
    <s v=""/>
    <s v=""/>
    <n v="0"/>
    <s v="NO"/>
    <n v="0"/>
    <x v="0"/>
    <x v="0"/>
  </r>
  <r>
    <d v="2017-08-28T00:00:00"/>
    <s v="ANTIOQUIA"/>
    <s v="Puerto Berrío"/>
    <n v="579"/>
    <n v="98653883"/>
    <n v="3233982728"/>
    <n v="722"/>
    <x v="1"/>
    <s v="CARRERA"/>
    <n v="13"/>
    <m/>
    <m/>
    <m/>
    <m/>
    <m/>
    <m/>
    <m/>
    <m/>
    <m/>
    <m/>
    <n v="3137188803"/>
    <s v="CACUBA "/>
    <s v="ARIAS"/>
    <s v="HENRRY"/>
    <s v="ORLANDO"/>
    <s v="Cédula"/>
    <n v="888180434"/>
    <s v="M"/>
    <n v="39"/>
    <s v="NO"/>
    <m/>
    <m/>
    <m/>
    <m/>
    <m/>
    <m/>
    <s v="NO"/>
    <m/>
    <s v="NO"/>
    <n v="4"/>
    <n v="2"/>
    <n v="2"/>
    <s v="PROPIA, TOTALMENTE PAGADA"/>
    <m/>
    <s v="ESCRITURA PÚBLICA"/>
    <m/>
    <m/>
    <m/>
    <m/>
    <m/>
    <s v="SI"/>
    <n v="8316"/>
    <s v="SI"/>
    <m/>
    <s v="SI"/>
    <n v="3516"/>
    <s v="INODORO CONECTADO A ALCANTARILLADO"/>
    <s v="BLOQUE, LADRILLO, PIEDRA"/>
    <s v="TEJA DE BARRO, ZINC, ETERNIT (ASBESTO)"/>
    <s v="BALDOSA, VINILO, TABLETA O LADRILLO"/>
    <s v="SI"/>
    <s v="SI"/>
    <s v="SI"/>
    <s v="SI"/>
    <s v="SI"/>
    <s v="SI"/>
    <s v="SI"/>
    <s v="SI"/>
    <s v="SI"/>
    <s v="SI"/>
    <s v="SI"/>
    <s v="SI"/>
    <s v="SI"/>
    <s v="SI"/>
    <s v="SI"/>
    <s v="SI"/>
    <s v="SI"/>
    <s v="SI"/>
    <s v="INODORO CON TANQUE"/>
    <s v="NO PAGA ALCANTARILLADO.CUENTA CON TODO."/>
    <m/>
    <m/>
    <m/>
    <m/>
    <s v="NORMAL - BUENA"/>
    <s v="TIENE AGUA LAS 24 HORAS"/>
    <s v="SI"/>
    <s v="NO"/>
    <s v="NO"/>
    <s v="PVC"/>
    <s v="SI"/>
    <s v="SI"/>
    <s v="SI"/>
    <s v="SI"/>
    <s v="SI"/>
    <s v="OBRA BLANCA"/>
    <s v="SAN MARTIN CARRERA13"/>
    <s v="OK"/>
    <s v="SI"/>
    <s v=""/>
    <s v=""/>
    <s v=""/>
    <s v=""/>
    <s v=""/>
    <s v=" "/>
    <s v=""/>
    <s v=""/>
    <s v=""/>
    <s v=""/>
    <s v=""/>
    <n v="0"/>
    <n v="0"/>
    <n v="0"/>
    <s v=""/>
    <s v=""/>
    <s v=""/>
    <s v=""/>
    <n v="0"/>
    <s v="NO"/>
    <n v="0"/>
    <x v="0"/>
    <x v="0"/>
  </r>
  <r>
    <d v="2017-08-28T00:00:00"/>
    <s v="ANTIOQUIA"/>
    <s v="Puerto Berrío"/>
    <n v="579"/>
    <n v="98653883"/>
    <n v="3233982728"/>
    <n v="723"/>
    <x v="0"/>
    <s v="PEATONAL"/>
    <m/>
    <m/>
    <m/>
    <m/>
    <m/>
    <m/>
    <m/>
    <m/>
    <n v="2205839000"/>
    <m/>
    <m/>
    <n v="3105392616"/>
    <s v="DIAZ "/>
    <s v="CASTRILLON "/>
    <s v="MARIA "/>
    <s v="DEL CARMEN"/>
    <s v="Cédula"/>
    <n v="43475665"/>
    <s v="F"/>
    <n v="50"/>
    <s v="SI"/>
    <m/>
    <m/>
    <m/>
    <m/>
    <m/>
    <m/>
    <s v="SI"/>
    <n v="1683858"/>
    <s v="NO"/>
    <n v="3"/>
    <m/>
    <m/>
    <s v="PROPIA, TOTALMENTE PAGADA"/>
    <m/>
    <s v="ESCRITURA PÚBLICA"/>
    <m/>
    <m/>
    <m/>
    <m/>
    <m/>
    <s v="SI"/>
    <n v="45750"/>
    <s v="SI"/>
    <n v="7066"/>
    <s v="SI"/>
    <n v="8324"/>
    <s v="INODORO CONECTADO A ALCANTARILLADO"/>
    <s v="BLOQUE, LADRILLO, PIEDRA"/>
    <s v="TEJA DE BARRO, ZINC, ETERNIT (ASBESTO)"/>
    <s v="CEMENTO, GRAVILLA"/>
    <s v="SI"/>
    <s v="SI"/>
    <s v="SI"/>
    <s v="SI"/>
    <s v="SI"/>
    <s v="SI"/>
    <s v="SI"/>
    <s v="SI"/>
    <s v="SI"/>
    <s v="SI"/>
    <s v="SI"/>
    <s v="SI"/>
    <s v="SI"/>
    <s v="SI"/>
    <s v="SI"/>
    <s v="SI"/>
    <s v="SI"/>
    <s v="SI"/>
    <s v="INODORO CON TANQUE"/>
    <s v="CUENTA CON TODO"/>
    <m/>
    <m/>
    <m/>
    <m/>
    <s v="NORMAL - BUENA"/>
    <s v="TIENE AGUA LAS 24 HORAS"/>
    <s v="SI"/>
    <s v="NO"/>
    <s v="NO"/>
    <s v="PVC"/>
    <s v="SI"/>
    <s v="SI"/>
    <s v="SI"/>
    <s v="SI"/>
    <s v="SI"/>
    <s v="OBRA BLANCA"/>
    <s v="OASIS PEATONAL2205839000"/>
    <s v="OK"/>
    <s v="SI"/>
    <s v=""/>
    <s v=""/>
    <s v=""/>
    <s v=""/>
    <s v=""/>
    <s v=" "/>
    <s v=""/>
    <s v=""/>
    <s v=""/>
    <s v=""/>
    <s v=""/>
    <n v="0"/>
    <n v="0"/>
    <n v="0"/>
    <s v=""/>
    <s v=""/>
    <s v=""/>
    <s v=""/>
    <n v="0"/>
    <s v="NO"/>
    <n v="0"/>
    <x v="0"/>
    <x v="0"/>
  </r>
  <r>
    <d v="2017-08-28T00:00:00"/>
    <s v="ANTIOQUIA"/>
    <s v="Puerto Berrío"/>
    <n v="579"/>
    <n v="98653883"/>
    <n v="3233982728"/>
    <n v="724"/>
    <x v="1"/>
    <s v="PEATONAL"/>
    <m/>
    <m/>
    <m/>
    <m/>
    <m/>
    <m/>
    <m/>
    <m/>
    <n v="22088270000"/>
    <m/>
    <m/>
    <n v="3113255072"/>
    <s v="CIRO "/>
    <s v="ZAPATA"/>
    <s v="MABEL"/>
    <m/>
    <s v="Cédula"/>
    <n v="43859739"/>
    <s v="F"/>
    <n v="35"/>
    <s v="SI"/>
    <m/>
    <m/>
    <m/>
    <m/>
    <m/>
    <m/>
    <s v="SI"/>
    <n v="3464619"/>
    <s v="SI"/>
    <n v="8"/>
    <n v="5"/>
    <n v="1"/>
    <s v="PROPIA, TOTALMENTE PAGADA"/>
    <m/>
    <s v="ESCRITURA PÚBLICA"/>
    <m/>
    <m/>
    <m/>
    <m/>
    <m/>
    <s v="SI"/>
    <n v="17654"/>
    <s v="SI"/>
    <m/>
    <s v="SI"/>
    <n v="8366"/>
    <s v="INODORO CONECTADO A ALCANTARILLADO"/>
    <s v="BLOQUE, LADRILLO, PIEDRA"/>
    <s v="TEJA DE BARRO, ZINC, ETERNIT (ASBESTO)"/>
    <s v="CEMENTO, GRAVILLA"/>
    <s v="SI"/>
    <s v="SI"/>
    <s v="SI"/>
    <s v="SI"/>
    <s v="SI"/>
    <s v="SI"/>
    <s v="SI"/>
    <s v="SI"/>
    <s v="SI"/>
    <s v="SI"/>
    <s v="SI"/>
    <s v="SI"/>
    <s v="SI"/>
    <s v="SI"/>
    <s v="SI"/>
    <s v="SI"/>
    <s v="SI"/>
    <s v="SI"/>
    <s v="INODORO CON TANQUE"/>
    <s v="NO PAGA ALCANTARILLADO.CUENTA CON TODO."/>
    <m/>
    <m/>
    <m/>
    <m/>
    <s v="NORMAL - BUENA"/>
    <s v="TIENE AGUA LAS 24 HORAS"/>
    <s v="SI"/>
    <s v="SI"/>
    <s v="NO"/>
    <s v="PVC"/>
    <s v="SI"/>
    <s v="SI"/>
    <s v="SI"/>
    <s v="SI"/>
    <s v="SI"/>
    <s v="OBRA GRIS"/>
    <s v="SAN MARTIN PEATONAL22088270000"/>
    <s v="OK"/>
    <s v="SI"/>
    <s v=""/>
    <s v=""/>
    <s v=""/>
    <s v=""/>
    <s v=""/>
    <s v=" "/>
    <s v=""/>
    <s v=""/>
    <s v=""/>
    <s v=""/>
    <s v=""/>
    <n v="0"/>
    <n v="0"/>
    <n v="0"/>
    <s v=""/>
    <s v=""/>
    <s v=""/>
    <s v=""/>
    <n v="0"/>
    <s v="NO"/>
    <n v="0"/>
    <x v="0"/>
    <x v="0"/>
  </r>
  <r>
    <d v="2017-08-28T00:00:00"/>
    <s v="ANTIOQUIA"/>
    <s v="Puerto Berrío"/>
    <n v="579"/>
    <n v="98653883"/>
    <n v="3233982728"/>
    <n v="725"/>
    <x v="0"/>
    <s v="CARRERA"/>
    <n v="15"/>
    <m/>
    <m/>
    <m/>
    <m/>
    <m/>
    <m/>
    <m/>
    <m/>
    <m/>
    <m/>
    <n v="3114777866"/>
    <s v="HENAO"/>
    <m/>
    <s v="ROSALBA"/>
    <s v="DE JESUS"/>
    <s v="Cédula"/>
    <n v="10397039"/>
    <s v="F"/>
    <n v="29"/>
    <s v="SI"/>
    <m/>
    <m/>
    <m/>
    <m/>
    <m/>
    <m/>
    <s v="NO"/>
    <m/>
    <s v="NO"/>
    <n v="3"/>
    <n v="2"/>
    <n v="1"/>
    <s v="EN ARRIENDO O SUBARRIENDO"/>
    <m/>
    <m/>
    <m/>
    <s v="DE PALABRA"/>
    <n v="1"/>
    <m/>
    <n v="100000"/>
    <s v="SI"/>
    <n v="15660"/>
    <s v="SI"/>
    <n v="23860"/>
    <s v="SI"/>
    <n v="8250"/>
    <s v="INODORO CONECTADO A ALCANTARILLADO"/>
    <s v="MADERA BURDA, TABLA, TABLÓN"/>
    <s v="MATERIAL PREFABRICADO"/>
    <s v="CEMENTO, GRAVILLA"/>
    <s v="SI"/>
    <s v="NO"/>
    <s v="SI"/>
    <s v="SI"/>
    <s v="SI"/>
    <s v="SI"/>
    <s v="SI"/>
    <s v="SI"/>
    <s v="SI"/>
    <s v="SI"/>
    <s v="SI"/>
    <s v="SI"/>
    <s v="SI"/>
    <s v="SI"/>
    <s v="SI"/>
    <s v="SI"/>
    <s v="SI"/>
    <s v="SI"/>
    <s v="INODORO CON TANQUE"/>
    <s v="CUENTA CON TODO."/>
    <m/>
    <m/>
    <m/>
    <m/>
    <s v="NORMAL - BUENA"/>
    <s v="TIENE AGUA LAS 24 HORAS"/>
    <s v="SI"/>
    <s v="NO"/>
    <s v="NO"/>
    <s v="PVC"/>
    <s v="SI"/>
    <s v="SI"/>
    <s v="SI"/>
    <s v="SI"/>
    <s v="SI"/>
    <s v="OBRA GRIS"/>
    <s v="OASIS CARRERA15"/>
    <s v="OK"/>
    <s v="SI"/>
    <s v=""/>
    <s v=""/>
    <s v=""/>
    <s v=""/>
    <s v=""/>
    <s v=" "/>
    <s v=""/>
    <s v=""/>
    <s v=""/>
    <s v=""/>
    <s v=""/>
    <n v="0"/>
    <n v="0"/>
    <n v="0"/>
    <s v=""/>
    <s v=""/>
    <s v=""/>
    <s v=""/>
    <n v="0"/>
    <s v="NO"/>
    <n v="0"/>
    <x v="0"/>
    <x v="0"/>
  </r>
  <r>
    <d v="2017-08-28T00:00:00"/>
    <s v="ANTIOQUIA"/>
    <s v="Puerto Berrío"/>
    <n v="579"/>
    <n v="98653883"/>
    <n v="3233982728"/>
    <n v="726"/>
    <x v="1"/>
    <s v="CARRERA"/>
    <n v="13"/>
    <m/>
    <m/>
    <m/>
    <m/>
    <n v="22"/>
    <m/>
    <m/>
    <m/>
    <m/>
    <m/>
    <n v="3102375887"/>
    <s v="ARBOLEDA"/>
    <s v="MAZO"/>
    <s v="MARIA"/>
    <s v="ROSA"/>
    <s v="Cédula"/>
    <n v="21932777"/>
    <s v="F"/>
    <n v="61"/>
    <s v="SI"/>
    <m/>
    <m/>
    <m/>
    <m/>
    <m/>
    <m/>
    <s v="NO"/>
    <m/>
    <s v="NO"/>
    <n v="1"/>
    <m/>
    <m/>
    <s v="PROPIA, TOTALMENTE PAGADA"/>
    <m/>
    <s v="ESCRITURA PÚBLICA"/>
    <m/>
    <m/>
    <m/>
    <m/>
    <m/>
    <s v="SI"/>
    <n v="11550"/>
    <s v="SI"/>
    <m/>
    <s v="SI"/>
    <n v="8324"/>
    <s v="INODORO CONECTADO A ALCANTARILLADO"/>
    <s v="BLOQUE, LADRILLO, PIEDRA"/>
    <s v="TEJA DE BARRO, ZINC, ETERNIT (ASBESTO)"/>
    <s v="CEMENTO, GRAVILLA"/>
    <s v="SI"/>
    <s v="SI"/>
    <s v="SI"/>
    <s v="SI"/>
    <s v="SI"/>
    <s v="SI"/>
    <s v="SI"/>
    <s v="SI"/>
    <s v="SI"/>
    <s v="SI"/>
    <s v="SI"/>
    <s v="SI"/>
    <s v="SI"/>
    <s v="SI"/>
    <s v="SI"/>
    <s v="SI"/>
    <s v="SI"/>
    <s v="SI"/>
    <s v="INODORO CON TANQUE"/>
    <s v="NO PAGA ALCANTARILLADO. CUENTA CON TODO."/>
    <m/>
    <m/>
    <m/>
    <m/>
    <s v="NORMAL - BUENA"/>
    <s v="TIENE AGUA LAS 24 HORAS"/>
    <s v="SI"/>
    <s v="NO"/>
    <s v="NO"/>
    <s v="PVC"/>
    <s v="SI"/>
    <s v="SI"/>
    <s v="SI"/>
    <s v="SI"/>
    <s v="SI"/>
    <s v="OBRA GRIS"/>
    <s v="SAN MARTIN CARRERA1322"/>
    <s v="OK"/>
    <s v="SI"/>
    <s v=""/>
    <s v=""/>
    <s v=""/>
    <s v=""/>
    <s v=""/>
    <s v=" "/>
    <s v=""/>
    <s v=""/>
    <s v=""/>
    <s v=""/>
    <s v=""/>
    <n v="0"/>
    <n v="0"/>
    <n v="0"/>
    <s v=""/>
    <s v=""/>
    <s v=""/>
    <s v=""/>
    <n v="0"/>
    <s v="NO"/>
    <n v="0"/>
    <x v="0"/>
    <x v="0"/>
  </r>
  <r>
    <d v="2017-08-28T00:00:00"/>
    <s v="ANTIOQUIA"/>
    <s v="Puerto Berrío"/>
    <n v="579"/>
    <n v="98653883"/>
    <n v="3233982728"/>
    <n v="727"/>
    <x v="3"/>
    <s v="CARRERA"/>
    <n v="66"/>
    <m/>
    <m/>
    <m/>
    <m/>
    <n v="64"/>
    <m/>
    <m/>
    <m/>
    <m/>
    <m/>
    <n v="3206374442"/>
    <s v="ATHEORTUA"/>
    <m/>
    <s v="NORIDA"/>
    <m/>
    <s v="Cédula"/>
    <n v="1001653063"/>
    <s v="F"/>
    <n v="27"/>
    <s v="SI"/>
    <m/>
    <m/>
    <m/>
    <m/>
    <m/>
    <m/>
    <s v="SI"/>
    <n v="3166768"/>
    <s v="NO"/>
    <n v="4"/>
    <m/>
    <n v="1"/>
    <s v="PROPIA, TOTALMENTE PAGADA"/>
    <m/>
    <s v="ESCRITURA PÚBLICA"/>
    <m/>
    <m/>
    <m/>
    <m/>
    <m/>
    <s v="SI"/>
    <n v="13044"/>
    <s v="SI"/>
    <m/>
    <s v="SI"/>
    <n v="8324"/>
    <s v="INODORO CONECTADO A ALCANTARILLADO"/>
    <s v="BLOQUE, LADRILLO, PIEDRA"/>
    <s v="TAPIA PISADA, ADOBE, BAHAREQUE"/>
    <s v="CEMENTO, GRAVILLA"/>
    <s v="SI"/>
    <s v="NO"/>
    <s v="SI"/>
    <s v="SI"/>
    <s v="SI"/>
    <s v="NO"/>
    <s v="SI"/>
    <s v="SI"/>
    <s v="SI"/>
    <s v="SI"/>
    <s v="SI"/>
    <s v="SI"/>
    <s v="SI"/>
    <s v="SI"/>
    <s v="SI"/>
    <s v="SI"/>
    <s v="SI"/>
    <s v="SI"/>
    <s v="INODORO CON TANQUE"/>
    <s v="NO TIENE CAJA DE INSPECCION.  CUENTA CON TODOS LOS SERVICIOS."/>
    <m/>
    <m/>
    <m/>
    <m/>
    <s v="NORMAL - BUENA"/>
    <s v="TIENE AGUA LAS 24 HORAS"/>
    <s v="NO SABE"/>
    <s v="NO"/>
    <s v="NO"/>
    <s v="PVC"/>
    <s v="SI"/>
    <s v="SI"/>
    <s v="SI"/>
    <s v="SI"/>
    <s v="SI"/>
    <s v="OBRA BLANCA"/>
    <s v="NUEVO HORIZONTE CARRERA6664"/>
    <s v="OK"/>
    <s v="SI"/>
    <s v=""/>
    <s v=""/>
    <s v=""/>
    <s v=""/>
    <s v=""/>
    <s v=" "/>
    <s v=""/>
    <s v=""/>
    <s v=""/>
    <s v=""/>
    <s v=""/>
    <n v="0"/>
    <n v="0"/>
    <n v="0"/>
    <s v=""/>
    <s v=""/>
    <s v=""/>
    <s v=""/>
    <n v="0"/>
    <s v="NO"/>
    <n v="0"/>
    <x v="0"/>
    <x v="0"/>
  </r>
  <r>
    <d v="2017-08-28T00:00:00"/>
    <s v="ANTIOQUIA"/>
    <s v="Puerto Berrío"/>
    <n v="579"/>
    <n v="98653883"/>
    <n v="3233982728"/>
    <n v="728"/>
    <x v="3"/>
    <s v="CARRERA"/>
    <n v="12"/>
    <m/>
    <m/>
    <m/>
    <m/>
    <m/>
    <m/>
    <m/>
    <m/>
    <m/>
    <m/>
    <n v="3104312384"/>
    <s v="RUA"/>
    <s v="CHAVERRA"/>
    <s v="ISMELDA"/>
    <m/>
    <s v="Cédula"/>
    <n v="21930981"/>
    <s v="F"/>
    <n v="64"/>
    <s v="SI"/>
    <m/>
    <m/>
    <m/>
    <m/>
    <m/>
    <m/>
    <s v="NO"/>
    <m/>
    <s v="NO"/>
    <n v="2"/>
    <m/>
    <m/>
    <s v="PROPIA, TOTALMENTE PAGADA"/>
    <m/>
    <s v="ESCRITURA PÚBLICA"/>
    <m/>
    <m/>
    <m/>
    <m/>
    <m/>
    <s v="SI"/>
    <n v="23473"/>
    <s v="SI"/>
    <m/>
    <s v="SI"/>
    <n v="9561"/>
    <s v="INODORO CONECTADO A ALCANTARILLADO"/>
    <s v="BLOQUE, LADRILLO, PIEDRA"/>
    <s v="TAPIA PISADA, ADOBE, BAHAREQUE"/>
    <s v="BALDOSA, VINILO, TABLETA O LADRILLO"/>
    <s v="SI"/>
    <s v="SI"/>
    <s v="SI"/>
    <s v="SI"/>
    <s v="SI"/>
    <s v="SI"/>
    <s v="SI"/>
    <s v="SI"/>
    <s v="SI"/>
    <s v="SI"/>
    <s v="SI"/>
    <s v="SI"/>
    <s v="SI"/>
    <s v="SI"/>
    <s v="SI"/>
    <s v="SI"/>
    <s v="SI"/>
    <s v="SI"/>
    <s v="INODORO CON TANQUE"/>
    <s v="NO PAGA ALCANTARILLADO.CUENTA CON TODO."/>
    <m/>
    <m/>
    <m/>
    <m/>
    <s v="NORMAL - BUENA"/>
    <s v="TIENE AGUA LAS 24 HORAS"/>
    <s v="SI"/>
    <s v="NO"/>
    <s v="NO"/>
    <s v="PVC"/>
    <s v="SI"/>
    <s v="SI"/>
    <s v="SI"/>
    <s v="SI"/>
    <s v="SI"/>
    <s v="OBRA GRIS"/>
    <s v="NUEVO HORIZONTE CARRERA12"/>
    <s v="¿REPETIDA?"/>
    <s v="SI"/>
    <s v=""/>
    <s v=""/>
    <s v=""/>
    <s v=""/>
    <s v=""/>
    <s v=" "/>
    <s v=""/>
    <s v=""/>
    <s v=""/>
    <s v=""/>
    <s v=""/>
    <n v="0"/>
    <n v="0"/>
    <n v="0"/>
    <s v=""/>
    <s v=""/>
    <s v=""/>
    <s v=""/>
    <n v="0"/>
    <s v="NO"/>
    <n v="0"/>
    <x v="0"/>
    <x v="0"/>
  </r>
  <r>
    <d v="2017-08-28T00:00:00"/>
    <s v="ANTIOQUIA"/>
    <s v="Puerto Berrío"/>
    <n v="579"/>
    <n v="98653883"/>
    <n v="3233982728"/>
    <n v="729"/>
    <x v="3"/>
    <s v="CARRERA"/>
    <n v="12"/>
    <m/>
    <m/>
    <m/>
    <m/>
    <m/>
    <m/>
    <m/>
    <m/>
    <m/>
    <m/>
    <n v="3196193226"/>
    <s v="HINCAPIE"/>
    <m/>
    <s v="DORALBA"/>
    <m/>
    <s v="Cédula"/>
    <n v="10397029"/>
    <s v="F"/>
    <n v="29"/>
    <s v="SI"/>
    <m/>
    <m/>
    <m/>
    <m/>
    <m/>
    <m/>
    <s v="SI"/>
    <m/>
    <s v="NO"/>
    <n v="4"/>
    <n v="1"/>
    <m/>
    <s v="PROPIA, TOTALMENTE PAGADA"/>
    <m/>
    <s v="ESCRITURA PÚBLICA"/>
    <m/>
    <m/>
    <m/>
    <m/>
    <m/>
    <s v="SI"/>
    <n v="16114"/>
    <s v="SI"/>
    <m/>
    <s v="SI"/>
    <n v="8366"/>
    <s v="INODORO CONECTADO A ALCANTARILLADO"/>
    <s v="MADERA BURDA, TABLA, TABLÓN"/>
    <s v="TEJA DE BARRO, ZINC, ETERNIT (ASBESTO)"/>
    <s v="CEMENTO, GRAVILLA"/>
    <s v="SI"/>
    <s v="SI"/>
    <s v="SI"/>
    <s v="SI"/>
    <s v="SI"/>
    <s v="SI"/>
    <s v="SI"/>
    <s v="SI"/>
    <s v="SI"/>
    <s v="SI"/>
    <s v="SI"/>
    <s v="SI"/>
    <s v="SI"/>
    <s v="SI"/>
    <s v="SI"/>
    <s v="SI"/>
    <s v="SI"/>
    <s v="SI"/>
    <s v="INODORO CON TANQUE"/>
    <s v="NO PAGA ALCANTARILLADO,NO PRESENTA NUMERO DE FOLIO "/>
    <m/>
    <m/>
    <m/>
    <m/>
    <s v="NORMAL - BUENA"/>
    <s v="TIENE AGUA LAS 24 HORAS"/>
    <s v="NO SABE"/>
    <s v="NO"/>
    <s v="NO"/>
    <s v="PVC"/>
    <s v="SI"/>
    <s v="SI"/>
    <s v="SI"/>
    <s v="SI"/>
    <s v="SI"/>
    <s v="OBRA GRIS"/>
    <s v="NUEVO HORIZONTE CARRERA12"/>
    <s v="¿REPETIDA?"/>
    <s v="SI"/>
    <s v=""/>
    <s v=""/>
    <s v=""/>
    <s v=""/>
    <s v=""/>
    <s v=" "/>
    <s v=""/>
    <s v=""/>
    <s v=""/>
    <s v=""/>
    <s v=""/>
    <n v="0"/>
    <n v="0"/>
    <n v="0"/>
    <s v=""/>
    <s v=""/>
    <s v=""/>
    <s v=""/>
    <n v="0"/>
    <s v="NO"/>
    <n v="0"/>
    <x v="0"/>
    <x v="0"/>
  </r>
  <r>
    <d v="2017-08-28T00:00:00"/>
    <s v="ANTIOQUIA"/>
    <s v="Puerto Berrío"/>
    <n v="579"/>
    <n v="98653883"/>
    <n v="3233982728"/>
    <n v="730"/>
    <x v="1"/>
    <s v="PEATONAL"/>
    <m/>
    <m/>
    <m/>
    <m/>
    <m/>
    <m/>
    <m/>
    <m/>
    <n v="220648580054"/>
    <m/>
    <m/>
    <n v="3205541678"/>
    <s v="PASOS "/>
    <m/>
    <s v="MELINA "/>
    <s v="MARIA"/>
    <s v="Cédula"/>
    <n v="43652474"/>
    <s v="F"/>
    <n v="43"/>
    <s v="SI"/>
    <m/>
    <m/>
    <m/>
    <m/>
    <m/>
    <m/>
    <s v="NO"/>
    <m/>
    <s v="NO"/>
    <n v="6"/>
    <n v="3"/>
    <m/>
    <s v="PROPIA, TOTALMENTE PAGADA"/>
    <m/>
    <s v="NO TIENE"/>
    <m/>
    <m/>
    <m/>
    <m/>
    <m/>
    <s v="SI"/>
    <n v="26627"/>
    <s v="SI"/>
    <n v="18897"/>
    <s v="SI"/>
    <n v="8366"/>
    <s v="INODORO CONECTADO A ALCANTARILLADO"/>
    <s v="MADERA BURDA, TABLA, TABLÓN"/>
    <s v="TEJA DE BARRO, ZINC, ETERNIT (ASBESTO)"/>
    <s v="BALDOSA, VINILO, TABLETA O LADRILLO"/>
    <s v="SI"/>
    <s v="NO"/>
    <s v="SI"/>
    <s v="SI"/>
    <s v="SI"/>
    <s v="NO"/>
    <s v="SI"/>
    <s v="SI"/>
    <s v="NO"/>
    <s v="NO"/>
    <s v="NO"/>
    <s v="NO"/>
    <s v="SI"/>
    <s v="NO"/>
    <s v="NO"/>
    <s v="NO"/>
    <s v="NO"/>
    <s v="SI"/>
    <s v="INODORO SIN TANQUE"/>
    <s v="NO CUENTA CON. INODORO,LAVAPLATOS, LAVAMANOS Y LAVADERO"/>
    <m/>
    <m/>
    <m/>
    <m/>
    <s v="NORMAL - BUENA"/>
    <s v="TIENE AGUA LAS 24 HORAS"/>
    <s v="NO"/>
    <s v="NO"/>
    <s v="NO"/>
    <s v="PVC"/>
    <s v="NO"/>
    <s v="NO"/>
    <s v="NO"/>
    <s v="NO"/>
    <s v="SI"/>
    <s v="OBRA NEGRA"/>
    <s v="SAN MARTIN PEATONAL220648580054"/>
    <s v="OK"/>
    <s v="SI"/>
    <n v="1"/>
    <s v=""/>
    <n v="3"/>
    <n v="4"/>
    <n v="5"/>
    <n v="6"/>
    <n v="7"/>
    <s v=""/>
    <n v="9"/>
    <s v=""/>
    <s v=""/>
    <n v="4"/>
    <n v="4454492.9616899993"/>
    <n v="4454492.9616899993"/>
    <s v=""/>
    <s v=""/>
    <n v="0"/>
    <n v="20"/>
    <n v="487557.07988400001"/>
    <s v="SI"/>
    <n v="487557.07988400001"/>
    <x v="16"/>
    <x v="1"/>
  </r>
  <r>
    <d v="2017-08-28T00:00:00"/>
    <s v="ANTIOQUIA"/>
    <s v="Puerto Berrío"/>
    <n v="579"/>
    <n v="98653883"/>
    <n v="3233982728"/>
    <n v="731"/>
    <x v="1"/>
    <s v="CARRERA"/>
    <n v="14"/>
    <m/>
    <m/>
    <m/>
    <m/>
    <n v="64"/>
    <m/>
    <m/>
    <m/>
    <m/>
    <m/>
    <n v="3206462469"/>
    <s v="MAYA "/>
    <s v="QUICENO"/>
    <s v="ANA "/>
    <s v="DE  JESUS"/>
    <s v="Cédula"/>
    <n v="22028371"/>
    <s v="F"/>
    <n v="58"/>
    <s v="SI"/>
    <m/>
    <m/>
    <m/>
    <m/>
    <m/>
    <m/>
    <s v="NO"/>
    <m/>
    <s v="NO"/>
    <n v="1"/>
    <m/>
    <m/>
    <s v="PROPIA, TOTALMENTE PAGADA"/>
    <m/>
    <s v="ESCRITURA PÚBLICA"/>
    <m/>
    <m/>
    <m/>
    <m/>
    <m/>
    <s v="SI"/>
    <n v="6319"/>
    <s v="SI"/>
    <m/>
    <s v="SI"/>
    <n v="8324"/>
    <s v="INODORO CONECTADO A ALCANTARILLADO"/>
    <s v="MADERA PULIDA"/>
    <s v="TEJA DE BARRO, ZINC, ETERNIT (ASBESTO)"/>
    <s v="CEMENTO, GRAVILLA"/>
    <s v="SI"/>
    <s v="SI"/>
    <s v="SI"/>
    <s v="SI"/>
    <s v="SI"/>
    <s v="SI"/>
    <s v="SI"/>
    <s v="SI"/>
    <s v="SI"/>
    <s v="SI"/>
    <s v="SI"/>
    <s v="SI"/>
    <s v="SI"/>
    <s v="SI"/>
    <s v="SI"/>
    <s v="SI"/>
    <s v="SI"/>
    <s v="SI"/>
    <s v="INODORO CON TANQUE"/>
    <s v="NO PAGA ALCANTARILLADO Y CUENTA CON TODO."/>
    <m/>
    <m/>
    <m/>
    <m/>
    <s v="NORMAL - BUENA"/>
    <s v="TIENE AGUA LAS 24 HORAS"/>
    <s v="NO SABE"/>
    <s v="NO"/>
    <s v="NO"/>
    <s v="PVC"/>
    <s v="SI"/>
    <s v="SI"/>
    <s v="SI"/>
    <s v="SI"/>
    <s v="SI"/>
    <s v="OBRA GRIS"/>
    <s v="SAN MARTIN CARRERA1464"/>
    <s v="OK"/>
    <s v="SI"/>
    <s v=""/>
    <s v=""/>
    <s v=""/>
    <s v=""/>
    <s v=""/>
    <s v=" "/>
    <s v=""/>
    <s v=""/>
    <s v=""/>
    <s v=""/>
    <s v=""/>
    <n v="0"/>
    <n v="0"/>
    <n v="0"/>
    <s v=""/>
    <s v=""/>
    <s v=""/>
    <s v=""/>
    <n v="0"/>
    <s v="NO"/>
    <n v="0"/>
    <x v="0"/>
    <x v="0"/>
  </r>
  <r>
    <d v="2017-08-28T00:00:00"/>
    <s v="ANTIOQUIA"/>
    <s v="Puerto Berrío"/>
    <n v="579"/>
    <n v="98653883"/>
    <n v="3233982728"/>
    <n v="732"/>
    <x v="1"/>
    <s v="PEATONAL"/>
    <m/>
    <m/>
    <m/>
    <m/>
    <m/>
    <m/>
    <m/>
    <m/>
    <n v="22082980000"/>
    <m/>
    <m/>
    <n v="3145779549"/>
    <s v="JIMENEZ"/>
    <s v="LOPEZ"/>
    <s v="MARIA "/>
    <s v="SUSANA"/>
    <s v="Cédula"/>
    <n v="21930193"/>
    <s v="F"/>
    <n v="57"/>
    <s v="SI"/>
    <m/>
    <m/>
    <m/>
    <m/>
    <m/>
    <m/>
    <s v="NO"/>
    <m/>
    <s v="NO"/>
    <n v="7"/>
    <m/>
    <m/>
    <s v="PROPIA, TOTALMENTE PAGADA"/>
    <m/>
    <s v="ESCRITURA PÚBLICA"/>
    <m/>
    <m/>
    <m/>
    <m/>
    <m/>
    <s v="SI"/>
    <n v="13094"/>
    <s v="SI"/>
    <m/>
    <s v="SI"/>
    <n v="8366"/>
    <s v="INODORO CONECTADO A ALCANTARILLADO"/>
    <s v="BLOQUE, LADRILLO, PIEDRA"/>
    <s v="TEJA DE BARRO, ZINC, ETERNIT (ASBESTO)"/>
    <s v="CEMENTO, GRAVILLA"/>
    <s v="SI"/>
    <s v="SI"/>
    <s v="SI"/>
    <s v="SI"/>
    <s v="SI"/>
    <s v="SI"/>
    <s v="SI"/>
    <s v="SI"/>
    <s v="SI"/>
    <s v="SI"/>
    <s v="SI"/>
    <s v="SI"/>
    <s v="SI"/>
    <s v="SI"/>
    <s v="SI"/>
    <s v="SI"/>
    <s v="SI"/>
    <s v="SI"/>
    <s v="INODORO CON TANQUE"/>
    <s v="NO PAGA ALCANTARILLADO."/>
    <m/>
    <m/>
    <m/>
    <m/>
    <s v="NORMAL - BUENA"/>
    <s v="TIENE AGUA LAS 24 HORAS"/>
    <s v="NO"/>
    <s v="NO"/>
    <s v="NO"/>
    <s v="PVC"/>
    <s v="SI"/>
    <s v="SI"/>
    <s v="SI"/>
    <s v="SI"/>
    <s v="SI"/>
    <s v="OBRA BLANCA"/>
    <s v="SAN MARTIN PEATONAL22082980000"/>
    <s v="OK"/>
    <s v="SI"/>
    <s v=""/>
    <s v=""/>
    <s v=""/>
    <s v=""/>
    <s v=""/>
    <s v=" "/>
    <s v=""/>
    <s v=""/>
    <s v=""/>
    <s v=""/>
    <s v=""/>
    <n v="0"/>
    <n v="0"/>
    <n v="0"/>
    <s v=""/>
    <s v=""/>
    <s v=""/>
    <s v=""/>
    <n v="0"/>
    <s v="NO"/>
    <n v="0"/>
    <x v="0"/>
    <x v="0"/>
  </r>
  <r>
    <d v="2017-08-28T00:00:00"/>
    <s v="ANTIOQUIA"/>
    <s v="Puerto Berrío"/>
    <n v="579"/>
    <n v="98653883"/>
    <n v="3233982728"/>
    <n v="733"/>
    <x v="1"/>
    <s v="CALLE"/>
    <n v="9"/>
    <m/>
    <m/>
    <m/>
    <m/>
    <n v="27"/>
    <m/>
    <m/>
    <m/>
    <m/>
    <m/>
    <n v="3205107582"/>
    <s v="ZAPATA"/>
    <s v="RUIZ"/>
    <s v="SANDRA"/>
    <s v="MILENA"/>
    <s v="Cédula"/>
    <n v="1039683768"/>
    <s v="F"/>
    <n v="30"/>
    <s v="SI"/>
    <m/>
    <m/>
    <m/>
    <m/>
    <m/>
    <m/>
    <s v="NO"/>
    <m/>
    <s v="NO"/>
    <n v="6"/>
    <n v="4"/>
    <m/>
    <s v="PROPIA, TOTALMENTE PAGADA"/>
    <m/>
    <s v="ESCRITURA PÚBLICA"/>
    <m/>
    <m/>
    <m/>
    <m/>
    <m/>
    <s v="SI"/>
    <n v="23404"/>
    <s v="SI"/>
    <m/>
    <s v="SI"/>
    <n v="9561"/>
    <s v="INODORO CONECTADO A ALCANTARILLADO"/>
    <s v="BLOQUE, LADRILLO, PIEDRA"/>
    <s v="TEJA DE BARRO, ZINC, ETERNIT (ASBESTO)"/>
    <s v="BALDOSA, VINILO, TABLETA O LADRILLO"/>
    <s v="SI"/>
    <s v="SI"/>
    <s v="SI"/>
    <s v="SI"/>
    <s v="SI"/>
    <s v="SI"/>
    <s v="SI"/>
    <s v="SI"/>
    <s v="SI"/>
    <s v="SI"/>
    <s v="SI"/>
    <s v="SI"/>
    <s v="SI"/>
    <s v="SI"/>
    <s v="SI"/>
    <s v="SI"/>
    <s v="SI"/>
    <s v="SI"/>
    <s v="INODORO CON TANQUE"/>
    <s v="NO PAGA ALCANTARILLADO.CUENTA CON TODO."/>
    <m/>
    <m/>
    <m/>
    <m/>
    <s v="NORMAL - BUENA"/>
    <s v="TIENE AGUA LAS 24 HORAS"/>
    <s v="NO SABE"/>
    <s v="NO"/>
    <s v="NO"/>
    <s v="PVC"/>
    <s v="SI"/>
    <s v="SI"/>
    <s v="SI"/>
    <s v="SI"/>
    <s v="SI"/>
    <s v="OBRA BLANCA"/>
    <s v="SAN MARTIN CALLE927"/>
    <s v="OK"/>
    <s v="SI"/>
    <s v=""/>
    <s v=""/>
    <s v=""/>
    <s v=""/>
    <s v=""/>
    <s v=" "/>
    <s v=""/>
    <s v=""/>
    <s v=""/>
    <s v=""/>
    <s v=""/>
    <n v="0"/>
    <n v="0"/>
    <n v="0"/>
    <s v=""/>
    <s v=""/>
    <s v=""/>
    <s v=""/>
    <n v="0"/>
    <s v="NO"/>
    <n v="0"/>
    <x v="0"/>
    <x v="0"/>
  </r>
  <r>
    <d v="2017-08-28T00:00:00"/>
    <s v="ANTIOQUIA"/>
    <s v="Puerto Berrío"/>
    <n v="579"/>
    <n v="71180459"/>
    <n v="3147713942"/>
    <n v="734"/>
    <x v="0"/>
    <s v="PEATONAL"/>
    <m/>
    <m/>
    <m/>
    <m/>
    <m/>
    <m/>
    <m/>
    <m/>
    <n v="5804"/>
    <m/>
    <m/>
    <n v="3146064826"/>
    <s v="TORO"/>
    <s v="GIRALDO"/>
    <s v="JHON"/>
    <s v="JAIRO"/>
    <s v="Cédula"/>
    <n v="1002065719"/>
    <s v="M"/>
    <n v="29"/>
    <s v="SI"/>
    <m/>
    <m/>
    <m/>
    <m/>
    <m/>
    <m/>
    <s v="NO"/>
    <m/>
    <s v="NO"/>
    <n v="5"/>
    <n v="1"/>
    <m/>
    <s v="PROPIA, TOTALMENTE PAGADA"/>
    <m/>
    <s v="CERTIFICADO DE COMPRAVENTA"/>
    <m/>
    <m/>
    <m/>
    <m/>
    <m/>
    <s v="SI"/>
    <n v="8604"/>
    <s v="SI"/>
    <n v="5755"/>
    <s v="SI"/>
    <n v="8366"/>
    <s v="INODORO CONECTADO A ALCANTARILLADO"/>
    <s v="MADERA BURDA, TABLA, TABLÓN"/>
    <s v="TEJA DE BARRO, ZINC, ETERNIT (ASBESTO)"/>
    <s v="CEMENTO, GRAVILLA"/>
    <s v="NO"/>
    <s v="NO"/>
    <s v="SI"/>
    <s v="SI"/>
    <s v="SI"/>
    <s v="NO"/>
    <s v="SI"/>
    <s v="SI"/>
    <s v="SI"/>
    <s v="NO"/>
    <s v="SI"/>
    <s v="NO"/>
    <s v="SI"/>
    <s v="SI"/>
    <s v="NO"/>
    <s v="SI"/>
    <s v="SI"/>
    <s v="NO"/>
    <s v="INODORO CON TANQUE"/>
    <s v="* LA VIVIENDA NO TIENE DUCHA, NO TIENE LAVAAMNSO, Y SUSPENDIDO EL SERVIVIO DEL AGUA"/>
    <m/>
    <m/>
    <m/>
    <m/>
    <s v="NORMAL - BUENA"/>
    <s v="TIENE AGUA LAS 24 HORAS"/>
    <s v="SI"/>
    <s v="SI"/>
    <s v="SI"/>
    <s v="PVC"/>
    <s v="SI"/>
    <s v="SI"/>
    <s v="NO"/>
    <s v="SI"/>
    <s v="NO"/>
    <s v="OTROS"/>
    <s v="OASIS PEATONAL5804"/>
    <s v="¿REPETIDA?"/>
    <s v="SI"/>
    <n v="1"/>
    <n v="2"/>
    <s v=""/>
    <n v="4"/>
    <n v="5"/>
    <n v="6"/>
    <n v="7"/>
    <n v="8"/>
    <s v=""/>
    <s v=""/>
    <s v=""/>
    <n v="4"/>
    <n v="6747831.8587800004"/>
    <n v="6099266.2918499997"/>
    <s v=""/>
    <s v=""/>
    <n v="0"/>
    <n v="20"/>
    <n v="487557.07988400001"/>
    <s v="SI"/>
    <n v="487557.07988400001"/>
    <x v="23"/>
    <x v="1"/>
  </r>
  <r>
    <d v="2017-08-28T00:00:00"/>
    <s v="ANTIOQUIA"/>
    <s v="Puerto Berrío"/>
    <n v="579"/>
    <n v="1039690067"/>
    <m/>
    <n v="735"/>
    <x v="2"/>
    <s v="PEATONAL"/>
    <m/>
    <m/>
    <m/>
    <m/>
    <m/>
    <m/>
    <m/>
    <m/>
    <n v="220548690101"/>
    <m/>
    <m/>
    <n v="3122437651"/>
    <s v="VASQUEZ"/>
    <s v="QUICENO"/>
    <s v="BEATRIS"/>
    <s v="EUGENIA"/>
    <s v="Cédula"/>
    <n v="39206551"/>
    <s v="F"/>
    <n v="55"/>
    <s v="SI"/>
    <m/>
    <m/>
    <m/>
    <m/>
    <m/>
    <m/>
    <s v="NO"/>
    <m/>
    <s v="NO"/>
    <n v="3"/>
    <n v="1"/>
    <m/>
    <s v="PROPIA, TOTALMENTE PAGADA"/>
    <m/>
    <s v="CERTIFICADO DE COMPRAVENTA"/>
    <m/>
    <m/>
    <m/>
    <m/>
    <m/>
    <s v="SI"/>
    <n v="26510"/>
    <s v="SI"/>
    <n v="19550"/>
    <s v="SI"/>
    <n v="8366"/>
    <s v="INODORO CONECTADO A ALCANTARILLADO"/>
    <s v="BLOQUE, LADRILLO, PIEDRA"/>
    <s v="TEJA DE BARRO, ZINC, ETERNIT (ASBESTO)"/>
    <s v="CEMENTO, GRAVILLA"/>
    <s v="SI"/>
    <s v="SI"/>
    <s v="SI"/>
    <s v="SI"/>
    <s v="SI"/>
    <s v="SI"/>
    <s v="SI"/>
    <s v="SI"/>
    <s v="SI"/>
    <s v="SI"/>
    <s v="SI"/>
    <s v="SI"/>
    <s v="SI"/>
    <s v="SI"/>
    <s v="SI"/>
    <s v="SI"/>
    <s v="SI"/>
    <s v="SI"/>
    <s v="INODORO CON TANQUE"/>
    <s v="* LA CASA CUENTA CON LA LAVAMANOS PERO NO ESTA EN USO, LA CASA CUENTA CON LAVADERO Y TANQUE EL TANQUE TIENE FUGA "/>
    <m/>
    <m/>
    <m/>
    <m/>
    <s v="NORMAL - BUENA"/>
    <s v="TIENE AGUA LAS 24 HORAS"/>
    <s v="SI"/>
    <s v="NO"/>
    <s v="SI"/>
    <s v="PVC"/>
    <s v="SI"/>
    <s v="SI"/>
    <s v="SI"/>
    <s v="SI"/>
    <s v="SI"/>
    <s v="OBRA BLANCA"/>
    <s v="NUEVO MILENIOPEATONAL220548690101"/>
    <s v="OK"/>
    <s v="SI"/>
    <s v=""/>
    <s v=""/>
    <s v=""/>
    <s v=""/>
    <s v=""/>
    <s v=" "/>
    <s v=""/>
    <s v=""/>
    <s v=""/>
    <s v=""/>
    <s v=""/>
    <n v="0"/>
    <n v="0"/>
    <n v="0"/>
    <s v=""/>
    <s v=""/>
    <s v=""/>
    <s v=""/>
    <n v="0"/>
    <s v="NO"/>
    <n v="0"/>
    <x v="0"/>
    <x v="0"/>
  </r>
  <r>
    <d v="2017-08-28T00:00:00"/>
    <s v="ANTIOQUIA"/>
    <s v="Puerto Berrío"/>
    <n v="579"/>
    <n v="71184422"/>
    <n v="3147348837"/>
    <n v="736"/>
    <x v="4"/>
    <s v="PEATONAL"/>
    <m/>
    <m/>
    <m/>
    <m/>
    <m/>
    <m/>
    <m/>
    <m/>
    <n v="4585"/>
    <m/>
    <m/>
    <n v="3164268860"/>
    <s v="CASTRILLON"/>
    <s v="ZULETA"/>
    <s v="CONSUELO"/>
    <s v="DEL SOCORRO"/>
    <s v="Cédula"/>
    <n v="21933710"/>
    <s v="F"/>
    <n v="60"/>
    <s v="SI"/>
    <m/>
    <m/>
    <m/>
    <m/>
    <m/>
    <m/>
    <s v="SI"/>
    <m/>
    <s v="NO"/>
    <n v="9"/>
    <n v="5"/>
    <n v="2"/>
    <s v="PROPIA, TOTALMENTE PAGADA"/>
    <m/>
    <s v="CERTIFICADO DE COMPRAVENTA"/>
    <m/>
    <m/>
    <m/>
    <m/>
    <m/>
    <s v="SI"/>
    <n v="16118"/>
    <s v="SI"/>
    <n v="11546"/>
    <s v="SI"/>
    <n v="8366"/>
    <s v="INODORO CONECTADO A ALCANTARILLADO"/>
    <s v="BLOQUE, LADRILLO, PIEDRA"/>
    <s v="TEJA DE BARRO, ZINC, ETERNIT (ASBESTO)"/>
    <s v="CEMENTO, GRAVILLA"/>
    <s v="SI"/>
    <s v="SI"/>
    <s v="SI"/>
    <s v="SI"/>
    <s v="SI"/>
    <s v="SI"/>
    <s v="SI"/>
    <s v="SI"/>
    <s v="NO"/>
    <s v="SI"/>
    <s v="NO"/>
    <s v="SI"/>
    <s v="SI"/>
    <s v="NO"/>
    <s v="SI"/>
    <s v="NO"/>
    <s v="SI"/>
    <s v="SI"/>
    <s v="INODORO CON TANQUE"/>
    <s v="* TAZA CAMPESINA, NO POSEE EL NUMERO DE RED UNIDOS, NO TIENE TUVO A LA VISTA EL INODORO "/>
    <m/>
    <m/>
    <m/>
    <m/>
    <s v="NORMAL - BUENA"/>
    <s v="TIENE AGUA LAS 24 HORAS"/>
    <s v="SI"/>
    <s v="SI"/>
    <s v="SI"/>
    <s v="PVC"/>
    <s v="NO"/>
    <s v="SI"/>
    <s v="NO"/>
    <s v="SI"/>
    <s v="SI"/>
    <s v="OBRA NEGRA"/>
    <s v="PATIO BONITOPEATONAL4585"/>
    <s v="OK"/>
    <s v="SI"/>
    <n v="1"/>
    <s v=""/>
    <n v="3"/>
    <s v=""/>
    <s v=""/>
    <n v="6"/>
    <s v=""/>
    <s v=""/>
    <n v="9"/>
    <s v=""/>
    <s v=""/>
    <n v="2"/>
    <n v="2904857.0103779999"/>
    <n v="2904857.0103779999"/>
    <s v=""/>
    <s v=""/>
    <n v="0"/>
    <s v=""/>
    <n v="0"/>
    <s v="NO"/>
    <n v="0"/>
    <x v="27"/>
    <x v="1"/>
  </r>
  <r>
    <d v="2017-08-28T00:00:00"/>
    <s v="ANTIOQUIA"/>
    <s v="Puerto Berrío"/>
    <n v="579"/>
    <n v="71184422"/>
    <n v="3147348837"/>
    <n v="737"/>
    <x v="2"/>
    <s v="PEATONAL"/>
    <m/>
    <m/>
    <m/>
    <m/>
    <m/>
    <m/>
    <m/>
    <m/>
    <n v="54869"/>
    <m/>
    <m/>
    <n v="3122722324"/>
    <s v="SIERRA"/>
    <s v="VELASQUEZ"/>
    <s v="MARIA "/>
    <s v="TEREZA"/>
    <s v="Cédula"/>
    <n v="21932724"/>
    <s v="F"/>
    <n v="56"/>
    <s v="SI"/>
    <m/>
    <m/>
    <m/>
    <m/>
    <m/>
    <m/>
    <s v="NO"/>
    <m/>
    <s v="NO"/>
    <n v="7"/>
    <n v="2"/>
    <m/>
    <s v="PROPIA, TOTALMENTE PAGADA"/>
    <m/>
    <s v="CERTIFICADO DE COMPRAVENTA"/>
    <m/>
    <m/>
    <m/>
    <m/>
    <m/>
    <s v="SI"/>
    <n v="17528"/>
    <s v="SI"/>
    <n v="12637"/>
    <s v="SI"/>
    <n v="8324"/>
    <s v="INODORO CONECTADO A ALCANTARILLADO"/>
    <s v="BLOQUE, LADRILLO, PIEDRA"/>
    <s v="TEJA DE BARRO, ZINC, ETERNIT (ASBESTO)"/>
    <s v="CEMENTO, GRAVILLA"/>
    <s v="SI"/>
    <s v="NO"/>
    <s v="SI"/>
    <s v="SI"/>
    <s v="SI"/>
    <s v="SI"/>
    <s v="SI"/>
    <s v="SI"/>
    <s v="SI"/>
    <s v="SI"/>
    <s v="SI"/>
    <s v="SI"/>
    <s v="SI"/>
    <s v="SI"/>
    <s v="SI"/>
    <s v="SI"/>
    <s v="SI"/>
    <s v="SI"/>
    <s v="INODORO CON TANQUE"/>
    <s v="* EL BAÑO NO TIENE PUERTA, LAVAMANOS NO HAY"/>
    <m/>
    <m/>
    <m/>
    <m/>
    <s v="NORMAL - BUENA"/>
    <s v="TIENE AGUA LAS 24 HORAS"/>
    <s v="SI"/>
    <s v="NO"/>
    <s v="NO"/>
    <s v="PVC"/>
    <s v="SI"/>
    <s v="SI"/>
    <s v="SI"/>
    <s v="SI"/>
    <s v="SI"/>
    <s v="OBRA GRIS"/>
    <s v="NUEVO MILENIOPEATONAL54869"/>
    <s v="¿REPETIDA?"/>
    <s v="SI"/>
    <s v=""/>
    <s v=""/>
    <s v=""/>
    <s v=""/>
    <s v=""/>
    <s v=" "/>
    <s v=""/>
    <s v=""/>
    <s v=""/>
    <s v=""/>
    <s v=""/>
    <n v="0"/>
    <n v="0"/>
    <n v="0"/>
    <s v=""/>
    <s v=""/>
    <s v=""/>
    <s v=""/>
    <n v="0"/>
    <s v="NO"/>
    <n v="0"/>
    <x v="0"/>
    <x v="0"/>
  </r>
  <r>
    <d v="2017-08-28T00:00:00"/>
    <s v="ANTIOQUIA"/>
    <s v="Puerto Berrío"/>
    <n v="579"/>
    <n v="71184422"/>
    <n v="3147348837"/>
    <n v="738"/>
    <x v="0"/>
    <s v="PEATONAL"/>
    <m/>
    <m/>
    <m/>
    <m/>
    <m/>
    <m/>
    <m/>
    <m/>
    <n v="5741"/>
    <m/>
    <m/>
    <n v="3192613571"/>
    <s v="URREGO"/>
    <s v="GRISALES"/>
    <s v="MARIA "/>
    <s v="ARACEL"/>
    <s v="Cédula"/>
    <n v="436522176"/>
    <s v="F"/>
    <n v="51"/>
    <s v="SI"/>
    <m/>
    <m/>
    <m/>
    <m/>
    <m/>
    <m/>
    <s v="SI"/>
    <n v="2093954"/>
    <s v="NO"/>
    <n v="4"/>
    <n v="1"/>
    <m/>
    <s v="PROPIA, TOTALMENTE PAGADA"/>
    <m/>
    <s v="CERTIFICADO DE COMPRAVENTA"/>
    <m/>
    <m/>
    <m/>
    <m/>
    <m/>
    <s v="SI"/>
    <n v="21828"/>
    <s v="SI"/>
    <m/>
    <s v="SI"/>
    <n v="8069"/>
    <s v="INODORO CONECTADO A ALCANTARILLADO"/>
    <s v="MADERA BURDA, TABLA, TABLÓN"/>
    <s v="TEJA DE BARRO, ZINC, ETERNIT (ASBESTO)"/>
    <s v="CEMENTO, GRAVILLA"/>
    <s v="NO"/>
    <s v="NO"/>
    <s v="SI"/>
    <s v="SI"/>
    <s v="SI"/>
    <s v="NO"/>
    <s v="SI"/>
    <s v="SI"/>
    <s v="NO"/>
    <s v="SI"/>
    <s v="NO"/>
    <s v="SI"/>
    <s v="SI"/>
    <s v="NO"/>
    <s v="SI"/>
    <s v="NO"/>
    <s v="SI"/>
    <s v="SI"/>
    <s v="TAZA CAMPESINA"/>
    <s v="* NO TIENE INDORO, NO TIENE DUHA, NO TIENE CAJA INSPECCION"/>
    <m/>
    <m/>
    <m/>
    <m/>
    <s v="NORMAL - BUENA"/>
    <s v="TIENE AGUA LAS 24 HORAS"/>
    <s v="SI"/>
    <s v="NO"/>
    <s v="NO"/>
    <s v="PVC"/>
    <s v="NO"/>
    <s v="SI"/>
    <s v="NO"/>
    <s v="SI"/>
    <s v="SI"/>
    <s v="OBRA NEGRA"/>
    <s v="OASIS PEATONAL5741"/>
    <s v="OK"/>
    <s v="SI"/>
    <n v="1"/>
    <s v=""/>
    <n v="3"/>
    <s v=""/>
    <s v=""/>
    <n v="6"/>
    <s v=""/>
    <s v=""/>
    <n v="9"/>
    <s v=""/>
    <s v=""/>
    <n v="2"/>
    <n v="2904857.0103779999"/>
    <n v="2904857.0103779999"/>
    <s v=""/>
    <s v=""/>
    <n v="0"/>
    <n v="20"/>
    <n v="487557.07988400001"/>
    <s v="SI"/>
    <n v="487557.07988400001"/>
    <x v="35"/>
    <x v="1"/>
  </r>
  <r>
    <d v="2017-08-28T00:00:00"/>
    <s v="ANTIOQUIA"/>
    <s v="Puerto Berrío"/>
    <n v="579"/>
    <n v="71184422"/>
    <n v="3147348837"/>
    <n v="739"/>
    <x v="0"/>
    <s v="PEATONAL"/>
    <m/>
    <m/>
    <m/>
    <m/>
    <m/>
    <m/>
    <m/>
    <m/>
    <n v="5752"/>
    <m/>
    <m/>
    <n v="3105382068"/>
    <s v="GONZALES"/>
    <s v="CANO"/>
    <s v="MARIA"/>
    <s v="LENIS"/>
    <s v="Cédula"/>
    <n v="1039681960"/>
    <s v="F"/>
    <n v="30"/>
    <s v="SI"/>
    <m/>
    <m/>
    <m/>
    <m/>
    <m/>
    <m/>
    <s v="SI"/>
    <n v="316557"/>
    <s v="NO"/>
    <n v="3"/>
    <n v="2"/>
    <m/>
    <s v="OTRA FORMA"/>
    <m/>
    <s v="NO TIENE"/>
    <m/>
    <m/>
    <m/>
    <m/>
    <m/>
    <s v="SI"/>
    <m/>
    <s v="SI"/>
    <m/>
    <s v="SI"/>
    <m/>
    <s v="INODORO CONECTADO A ALCANTARILLADO"/>
    <s v="MADERA BURDA, TABLA, TABLÓN"/>
    <s v="TEJA DE BARRO, ZINC, ETERNIT (ASBESTO)"/>
    <s v="TIERRA, ARENA"/>
    <s v="NO"/>
    <s v="SI"/>
    <s v="NO"/>
    <s v="NO"/>
    <s v="NO"/>
    <s v="NO"/>
    <s v="SI"/>
    <s v="SI"/>
    <s v="NO"/>
    <s v="NO"/>
    <s v="NO"/>
    <s v="NO"/>
    <s v="NO"/>
    <s v="NO"/>
    <s v="NO"/>
    <s v="NO"/>
    <s v="NO"/>
    <s v="NO"/>
    <s v="INODORO SIN TANQUE"/>
    <s v="NO CUENTA CON LAVAMANOS, DUCHA, LAVAPLATOS,BAÑO, NO PRESENTA FACTURA"/>
    <m/>
    <s v="SE DESECHAN EN CAMPO"/>
    <s v="SE DESECHAN EN CAMPO"/>
    <s v="SE DESECHAN EN CAMPO"/>
    <s v="NO LE LLEGA AGUA - SERVICIO SUSPENDIDO"/>
    <s v="TIENE AGUA LAS 24 HORAS"/>
    <s v="SI"/>
    <s v="NO"/>
    <s v="NO"/>
    <s v="PVC"/>
    <s v="NO"/>
    <s v="NO"/>
    <s v="NO"/>
    <s v="NO"/>
    <s v="NO"/>
    <s v="NO TIENE - NO APLICA"/>
    <s v="OASIS PEATONAL5752"/>
    <s v="OK"/>
    <s v="SI"/>
    <n v="1"/>
    <n v="2"/>
    <n v="3"/>
    <n v="4"/>
    <n v="5"/>
    <n v="6"/>
    <n v="7"/>
    <n v="8"/>
    <s v=""/>
    <s v=""/>
    <s v=""/>
    <n v="5"/>
    <n v="7131225.9143519998"/>
    <n v="6099266.2918499997"/>
    <n v="17"/>
    <n v="18"/>
    <n v="19"/>
    <n v="20"/>
    <n v="2463251.302836"/>
    <s v="SI"/>
    <n v="1374366.7709999999"/>
    <x v="58"/>
    <x v="1"/>
  </r>
  <r>
    <d v="2017-08-28T00:00:00"/>
    <s v="ANTIOQUIA"/>
    <s v="Puerto Berrío"/>
    <n v="579"/>
    <n v="71184422"/>
    <n v="3147348837"/>
    <n v="740"/>
    <x v="0"/>
    <s v="PEATONAL"/>
    <m/>
    <m/>
    <m/>
    <m/>
    <m/>
    <m/>
    <m/>
    <m/>
    <n v="5746"/>
    <m/>
    <m/>
    <n v="3136135303"/>
    <s v="CASTRILLON"/>
    <s v="OSORIO"/>
    <s v="ELVER"/>
    <s v="ALFONSO"/>
    <s v="Cédula"/>
    <n v="10186080"/>
    <s v="M"/>
    <n v="37"/>
    <s v="SI"/>
    <s v="CARDENAS"/>
    <s v="GIL"/>
    <s v="LUZ"/>
    <s v="ORIANA"/>
    <m/>
    <m/>
    <s v="NO"/>
    <m/>
    <s v="NO"/>
    <n v="4"/>
    <n v="2"/>
    <m/>
    <s v="PROPIA, TOTALMENTE PAGADA"/>
    <m/>
    <s v="CERTIFICADO DE COMPRAVENTA"/>
    <m/>
    <m/>
    <m/>
    <m/>
    <m/>
    <s v="SI"/>
    <n v="20019"/>
    <s v="SI"/>
    <m/>
    <s v="SI"/>
    <n v="8324"/>
    <s v="INODORO CONECTADO A ALCANTARILLADO"/>
    <s v="BLOQUE, LADRILLO, PIEDRA"/>
    <s v="TEJA DE BARRO, ZINC, ETERNIT (ASBESTO)"/>
    <s v="BALDOSA, VINILO, TABLETA O LADRILLO"/>
    <s v="NO"/>
    <s v="NO"/>
    <s v="SI"/>
    <s v="SI"/>
    <s v="SI"/>
    <s v="NO"/>
    <s v="SI"/>
    <s v="SI"/>
    <s v="SI"/>
    <s v="SI"/>
    <s v="SI"/>
    <s v="SI"/>
    <s v="SI"/>
    <s v="SI"/>
    <s v="SI"/>
    <s v="SI"/>
    <s v="SI"/>
    <s v="SI"/>
    <s v="INODORO CON TANQUE"/>
    <s v="* NO CUENTA CON  CAJA DE INSPECCION, EL BAÑO NO TIENE PUERTA, NO PAGA ALCANTARRILLADO"/>
    <m/>
    <m/>
    <m/>
    <m/>
    <s v="NORMAL - BUENA"/>
    <s v="TIENE AGUA LAS 24 HORAS"/>
    <s v="SI"/>
    <s v="NO"/>
    <s v="NO"/>
    <s v="PVC"/>
    <s v="SI"/>
    <s v="SI"/>
    <s v="SI"/>
    <s v="SI"/>
    <s v="SI"/>
    <s v="OBRA BLANCA"/>
    <s v="OASIS PEATONAL5746"/>
    <s v="OK"/>
    <s v="SI"/>
    <s v=""/>
    <s v=""/>
    <s v=""/>
    <s v=""/>
    <s v=""/>
    <s v=" "/>
    <s v=""/>
    <s v=""/>
    <s v=""/>
    <s v=""/>
    <s v=""/>
    <n v="0"/>
    <n v="0"/>
    <n v="0"/>
    <s v=""/>
    <s v=""/>
    <s v=""/>
    <s v=""/>
    <n v="0"/>
    <s v="NO"/>
    <n v="0"/>
    <x v="0"/>
    <x v="0"/>
  </r>
  <r>
    <d v="2017-08-28T00:00:00"/>
    <s v="ANTIOQUIA"/>
    <s v="Puerto Berrío"/>
    <n v="579"/>
    <n v="1039689067"/>
    <m/>
    <n v="741"/>
    <x v="0"/>
    <s v="PEATONAL"/>
    <m/>
    <m/>
    <m/>
    <m/>
    <m/>
    <m/>
    <m/>
    <m/>
    <n v="220587960006"/>
    <m/>
    <m/>
    <n v="3226419074"/>
    <s v="TABORDA"/>
    <m/>
    <s v="GLORIA"/>
    <s v="AMPARO"/>
    <s v="Cédula"/>
    <n v="43652131"/>
    <s v="F"/>
    <n v="42"/>
    <s v="SI"/>
    <m/>
    <m/>
    <m/>
    <m/>
    <m/>
    <m/>
    <s v="SI"/>
    <m/>
    <s v="NO"/>
    <n v="3"/>
    <n v="2"/>
    <m/>
    <s v="PROPIA, TOTALMENTE PAGADA"/>
    <m/>
    <s v="CERTIFICADO DE COMPRAVENTA"/>
    <m/>
    <m/>
    <m/>
    <m/>
    <m/>
    <s v="SI"/>
    <n v="4550"/>
    <s v="SI"/>
    <n v="8050"/>
    <s v="SI"/>
    <n v="8324"/>
    <s v="INODORO CONECTADO A ALCANTARILLADO"/>
    <s v="MADERA BURDA, TABLA, TABLÓN"/>
    <s v="TEJA DE BARRO, ZINC, ETERNIT (ASBESTO)"/>
    <s v="CEMENTO, GRAVILLA"/>
    <s v="SI"/>
    <s v="SI"/>
    <s v="SI"/>
    <s v="SI"/>
    <s v="SI"/>
    <s v="SI"/>
    <s v="SI"/>
    <s v="SI"/>
    <s v="SI"/>
    <s v="SI"/>
    <s v="NO"/>
    <s v="SI"/>
    <s v="SI"/>
    <s v="SI"/>
    <s v="SI"/>
    <s v="NO"/>
    <s v="SI"/>
    <s v="SI"/>
    <s v="INODORO CON TANQUE"/>
    <s v="* EL SANITARIO NO CUENTA CON LOS ACCESORIOS ADECUADOS"/>
    <m/>
    <m/>
    <m/>
    <m/>
    <s v="NORMAL - BUENA"/>
    <s v="TIENE AGUA LAS 24 HORAS"/>
    <s v="SI"/>
    <s v="NO"/>
    <s v="NO"/>
    <s v="PVC"/>
    <s v="SI"/>
    <s v="SI"/>
    <s v="NO"/>
    <s v="SI"/>
    <s v="SI"/>
    <s v="OBRA GRIS"/>
    <s v="OASIS PEATONAL220587960006"/>
    <s v="OK"/>
    <s v="SI"/>
    <n v="1"/>
    <s v=""/>
    <s v=""/>
    <s v=""/>
    <s v=""/>
    <n v="6"/>
    <s v=""/>
    <s v=""/>
    <n v="9"/>
    <s v=""/>
    <s v=""/>
    <n v="1"/>
    <n v="2521462.954806"/>
    <n v="2521462.954806"/>
    <s v=""/>
    <s v=""/>
    <n v="0"/>
    <s v=""/>
    <n v="0"/>
    <s v="NO"/>
    <n v="0"/>
    <x v="8"/>
    <x v="1"/>
  </r>
  <r>
    <d v="2017-08-28T00:00:00"/>
    <s v="ANTIOQUIA"/>
    <s v="Puerto Berrío"/>
    <n v="579"/>
    <n v="98653883"/>
    <n v="3233982728"/>
    <n v="742"/>
    <x v="1"/>
    <s v="PEATONAL"/>
    <s v="CARRERA 13 · 921"/>
    <m/>
    <m/>
    <m/>
    <m/>
    <m/>
    <m/>
    <m/>
    <m/>
    <m/>
    <m/>
    <n v="3142861841"/>
    <s v="MONSALVE"/>
    <s v="RODAS"/>
    <s v="LEYFAR"/>
    <m/>
    <s v="Cédula"/>
    <n v="1039724921"/>
    <s v="M"/>
    <n v="22"/>
    <s v="SI"/>
    <m/>
    <m/>
    <m/>
    <m/>
    <m/>
    <m/>
    <s v="NO"/>
    <m/>
    <s v="NO"/>
    <n v="1"/>
    <m/>
    <m/>
    <s v="PROPIA, TOTALMENTE PAGADA"/>
    <m/>
    <s v="CERTIFICADO DE COMPRAVENTA"/>
    <m/>
    <m/>
    <m/>
    <m/>
    <m/>
    <s v="SI"/>
    <n v="1072"/>
    <s v="SI"/>
    <m/>
    <s v="SI"/>
    <n v="8366"/>
    <s v="INODORO CONECTADO A ALCANTARILLADO"/>
    <s v="MADERA BURDA, TABLA, TABLÓN"/>
    <s v="MADERA BURDA, TABLA, TABLÓN"/>
    <s v="CEMENTO, GRAVILLA"/>
    <s v="NO"/>
    <s v="SI"/>
    <s v="SI"/>
    <s v="SI"/>
    <s v="SI"/>
    <s v="NO"/>
    <s v="SI"/>
    <s v="SI"/>
    <s v="SI"/>
    <s v="SI"/>
    <s v="NO"/>
    <s v="SI"/>
    <s v="SI"/>
    <s v="SI"/>
    <s v="SI"/>
    <s v="NO"/>
    <s v="SI"/>
    <s v="SI"/>
    <s v="INODORO CON TANQUE"/>
    <s v="* LA CASA NO CUENTA CON CAJA DE INSPECCION Y TIENE TODO LOS SERVICIOS JUNTOS"/>
    <m/>
    <m/>
    <m/>
    <m/>
    <s v="NORMAL - BUENA"/>
    <s v="TIENE AGUA LAS 24 HORAS"/>
    <s v="NO SABE"/>
    <s v="NO"/>
    <s v="NO"/>
    <s v="PVC"/>
    <s v="SI"/>
    <s v="SI"/>
    <s v="NO"/>
    <s v="SI"/>
    <s v="SI"/>
    <s v="OBRA BLANCA"/>
    <s v="SAN MARTIN PEATONALCARRERA 13 · 921"/>
    <s v="OK"/>
    <s v="SI"/>
    <n v="1"/>
    <s v=""/>
    <s v=""/>
    <s v=""/>
    <s v=""/>
    <n v="6"/>
    <s v=""/>
    <s v=""/>
    <s v=""/>
    <s v=""/>
    <s v=""/>
    <n v="1"/>
    <n v="519253.91348400002"/>
    <n v="519253.91348400002"/>
    <s v=""/>
    <s v=""/>
    <n v="0"/>
    <n v="20"/>
    <n v="487557.07988400001"/>
    <s v="SI"/>
    <n v="487557.07988400001"/>
    <x v="31"/>
    <x v="1"/>
  </r>
  <r>
    <d v="2017-08-28T00:00:00"/>
    <s v="ANTIOQUIA"/>
    <s v="Puerto Berrío"/>
    <n v="579"/>
    <n v="15362949"/>
    <n v="3147962419"/>
    <n v="743"/>
    <x v="2"/>
    <s v="PEATONAL"/>
    <m/>
    <m/>
    <m/>
    <m/>
    <m/>
    <m/>
    <m/>
    <m/>
    <n v="22054869000"/>
    <m/>
    <m/>
    <n v="3207501153"/>
    <s v="LOPEZ"/>
    <s v="USME"/>
    <s v="DILAN"/>
    <s v="AMPARO"/>
    <s v="Cédula"/>
    <n v="39171416"/>
    <s v="F"/>
    <m/>
    <s v="SI"/>
    <m/>
    <m/>
    <m/>
    <m/>
    <m/>
    <m/>
    <s v="NO"/>
    <m/>
    <s v="NO"/>
    <n v="3"/>
    <m/>
    <m/>
    <s v="PROPIA, TOTALMENTE PAGADA"/>
    <m/>
    <s v="CERTIFICADO DE COMPRAVENTA"/>
    <m/>
    <m/>
    <m/>
    <m/>
    <m/>
    <s v="SI"/>
    <n v="12297"/>
    <s v="SI"/>
    <n v="8606"/>
    <s v="SI"/>
    <n v="8324"/>
    <s v="INODORO CONECTADO A ALCANTARILLADO"/>
    <s v="MADERA BURDA, TABLA, TABLÓN"/>
    <s v="TEJA DE BARRO, ZINC, ETERNIT (ASBESTO)"/>
    <s v="CEMENTO, GRAVILLA"/>
    <s v="NO"/>
    <s v="NO"/>
    <s v="SI"/>
    <s v="SI"/>
    <s v="SI"/>
    <s v="SI"/>
    <s v="SI"/>
    <s v="SI"/>
    <s v="SI"/>
    <s v="NO"/>
    <s v="NO"/>
    <s v="SI"/>
    <s v="SI"/>
    <s v="SI"/>
    <s v="NO"/>
    <s v="NO"/>
    <s v="SI"/>
    <s v="SI"/>
    <s v="INODORO CON TANQUE"/>
    <s v="* EL INODORO NO TIENE TAPA DEL TANQUE NI TAPA, LA DUCHA MNO TIENE, ES UN TUVO DE PVC"/>
    <m/>
    <m/>
    <m/>
    <m/>
    <s v="NORMAL - BUENA"/>
    <s v="TIENE AGUA LAS 24 HORAS"/>
    <s v="SI"/>
    <s v="NO"/>
    <s v="NO"/>
    <s v="PVC"/>
    <s v="SI"/>
    <s v="NO"/>
    <s v="NO"/>
    <s v="SI"/>
    <s v="SI"/>
    <s v="OBRA NEGRA"/>
    <s v="NUEVO MILENIOPEATONAL22054869000"/>
    <s v="OK"/>
    <s v="SI"/>
    <n v="1"/>
    <s v=""/>
    <s v=""/>
    <n v="4"/>
    <s v=""/>
    <n v="6"/>
    <s v=""/>
    <s v=""/>
    <n v="9"/>
    <s v=""/>
    <s v=""/>
    <n v="2"/>
    <n v="3154717.032714"/>
    <n v="3154717.032714"/>
    <s v=""/>
    <s v=""/>
    <n v="0"/>
    <s v=""/>
    <n v="0"/>
    <s v="NO"/>
    <n v="0"/>
    <x v="1"/>
    <x v="1"/>
  </r>
  <r>
    <d v="2017-08-28T00:00:00"/>
    <s v="ANTIOQUIA"/>
    <s v="Puerto Berrío"/>
    <n v="579"/>
    <n v="1039702581"/>
    <n v="3117047099"/>
    <n v="744"/>
    <x v="5"/>
    <s v="PEATONAL"/>
    <s v="CALLE 50 "/>
    <m/>
    <m/>
    <m/>
    <m/>
    <m/>
    <m/>
    <m/>
    <m/>
    <m/>
    <m/>
    <n v="3207027054"/>
    <s v="AVILES"/>
    <s v="ALEJANDRO"/>
    <m/>
    <m/>
    <s v="Cédula"/>
    <n v="71189350"/>
    <s v="M"/>
    <m/>
    <s v="NO"/>
    <m/>
    <m/>
    <m/>
    <m/>
    <m/>
    <m/>
    <s v="NO"/>
    <m/>
    <s v="NO"/>
    <n v="4"/>
    <n v="2"/>
    <m/>
    <s v="EN ARRIENDO O SUBARRIENDO"/>
    <m/>
    <m/>
    <m/>
    <s v="DE PALABRA"/>
    <m/>
    <m/>
    <n v="180000"/>
    <s v="SI"/>
    <n v="15218"/>
    <s v="SI"/>
    <n v="10712"/>
    <s v="SI"/>
    <n v="9513"/>
    <s v="INODORO CONECTADO A ALCANTARILLADO"/>
    <s v="MADERA BURDA, TABLA, TABLÓN"/>
    <s v="TEJA DE BARRO, ZINC, ETERNIT (ASBESTO)"/>
    <s v="CEMENTO, GRAVILLA"/>
    <s v="SI"/>
    <s v="SI"/>
    <s v="SI"/>
    <s v="SI"/>
    <s v="SI"/>
    <s v="SI"/>
    <s v="SI"/>
    <s v="SI"/>
    <s v="NO"/>
    <s v="SI"/>
    <s v="SI"/>
    <s v="SI"/>
    <s v="NO"/>
    <s v="NO"/>
    <s v="SI"/>
    <s v="SI"/>
    <s v="SI"/>
    <s v="NO"/>
    <s v="INODORO SIN TANQUE"/>
    <s v="LA VIVIENDA SE ENCUENTRA EN BUEN ESTADP"/>
    <m/>
    <m/>
    <m/>
    <m/>
    <s v="NORMAL - BUENA"/>
    <s v="TIENE AGUA LAS 24 HORAS"/>
    <s v="SI"/>
    <s v="NO"/>
    <s v="NO"/>
    <s v="PVC"/>
    <s v="SI"/>
    <s v="NO"/>
    <s v="NO"/>
    <s v="SI"/>
    <s v="SI"/>
    <s v="OBRA GRIS"/>
    <s v="TAHAMIPEATONALCALLE 50 "/>
    <s v="OK"/>
    <s v="SI"/>
    <n v="1"/>
    <n v="2"/>
    <n v="3"/>
    <n v="4"/>
    <s v=""/>
    <n v="6"/>
    <n v="7"/>
    <s v=""/>
    <n v="9"/>
    <s v=""/>
    <s v=""/>
    <n v="4"/>
    <n v="4100988.4641179997"/>
    <n v="4100988.4641179997"/>
    <s v=""/>
    <s v=""/>
    <n v="0"/>
    <s v=""/>
    <n v="0"/>
    <s v="NO"/>
    <n v="0"/>
    <x v="2"/>
    <x v="1"/>
  </r>
  <r>
    <d v="2017-08-28T00:00:00"/>
    <s v="ANTIOQUIA"/>
    <s v="Puerto Berrío"/>
    <n v="579"/>
    <n v="1039689067"/>
    <m/>
    <n v="745"/>
    <x v="2"/>
    <s v="PEATONAL"/>
    <m/>
    <m/>
    <m/>
    <m/>
    <m/>
    <m/>
    <m/>
    <m/>
    <n v="22014200000"/>
    <m/>
    <m/>
    <n v="3234957900"/>
    <s v="ALZATE"/>
    <s v="GALEANO"/>
    <s v="MARIA"/>
    <s v="ELCY"/>
    <s v="Cédula"/>
    <n v="43482519"/>
    <s v="F"/>
    <m/>
    <s v="SI"/>
    <m/>
    <m/>
    <m/>
    <m/>
    <m/>
    <m/>
    <s v="NO"/>
    <m/>
    <s v="NO"/>
    <n v="3"/>
    <n v="1"/>
    <m/>
    <s v="EN ARRIENDO O SUBARRIENDO"/>
    <m/>
    <m/>
    <m/>
    <s v="DE PALABRA"/>
    <m/>
    <m/>
    <n v="150000"/>
    <s v="SI"/>
    <n v="14539"/>
    <s v="SI"/>
    <m/>
    <s v="SI"/>
    <m/>
    <s v="INODORO CONECTADO A ALCANTARILLADO"/>
    <s v="BLOQUE, LADRILLO, PIEDRA"/>
    <s v="TEJA DE BARRO, ZINC, ETERNIT (ASBESTO)"/>
    <s v="CEMENTO, GRAVILLA"/>
    <s v="SI"/>
    <s v="SI"/>
    <s v="SI"/>
    <s v="SI"/>
    <s v="SI"/>
    <s v="SI"/>
    <s v="SI"/>
    <s v="SI"/>
    <s v="SI"/>
    <s v="NO"/>
    <s v="NO"/>
    <s v="SI"/>
    <s v="SI"/>
    <s v="SI"/>
    <s v="NO"/>
    <s v="NO"/>
    <s v="SI"/>
    <s v="SI"/>
    <s v="INODORO CON TANQUE"/>
    <s v="* LA VIVIENDA NO CUENTA CON LAVAMANOS, NI LAVAPLATOS"/>
    <m/>
    <m/>
    <m/>
    <m/>
    <s v="NORMAL - BUENA"/>
    <s v="TIENE AGUA LAS 24 HORAS"/>
    <s v="SI"/>
    <s v="NO"/>
    <s v="SI"/>
    <s v="NO TIENE - NO APLICA"/>
    <s v="NO"/>
    <s v="NO"/>
    <s v="SI"/>
    <s v="SI"/>
    <s v="NO"/>
    <s v="OBRA GRIS"/>
    <s v="NUEVO MILENIOPEATONAL22014200000"/>
    <s v="OK"/>
    <s v="SI"/>
    <n v="1"/>
    <n v="2"/>
    <n v="3"/>
    <n v="4"/>
    <s v=""/>
    <n v="6"/>
    <n v="7"/>
    <s v=""/>
    <n v="9"/>
    <s v=""/>
    <s v=""/>
    <n v="4"/>
    <n v="4100988.4641179997"/>
    <n v="4100988.4641179997"/>
    <s v=""/>
    <s v=""/>
    <n v="0"/>
    <s v=""/>
    <n v="0"/>
    <s v="NO"/>
    <n v="0"/>
    <x v="2"/>
    <x v="1"/>
  </r>
  <r>
    <d v="2017-08-28T00:00:00"/>
    <s v="ANTIOQUIA"/>
    <s v="Puerto Berrío"/>
    <n v="579"/>
    <n v="741184422"/>
    <n v="31417348837"/>
    <n v="746"/>
    <x v="4"/>
    <s v="PEATONAL"/>
    <m/>
    <m/>
    <m/>
    <m/>
    <m/>
    <m/>
    <m/>
    <m/>
    <n v="4587"/>
    <m/>
    <m/>
    <m/>
    <s v="RINCON"/>
    <s v="JAVIER"/>
    <s v="HUMBERTO"/>
    <m/>
    <s v="Cédula"/>
    <n v="71182497"/>
    <s v="M"/>
    <m/>
    <s v="SI"/>
    <m/>
    <m/>
    <m/>
    <m/>
    <m/>
    <m/>
    <s v="NO"/>
    <m/>
    <s v="NO"/>
    <n v="1"/>
    <m/>
    <m/>
    <s v="PROPIA, TOTALMENTE PAGADA"/>
    <m/>
    <s v="ESCRITURA PÚBLICA"/>
    <m/>
    <m/>
    <m/>
    <m/>
    <m/>
    <s v="SI"/>
    <n v="18854"/>
    <s v="SI"/>
    <n v="13655"/>
    <s v="SI"/>
    <n v="8366"/>
    <s v="INODORO CONECTADO A ALCANTARILLADO"/>
    <s v="BLOQUE, LADRILLO, PIEDRA"/>
    <s v="TEJA DE BARRO, ZINC, ETERNIT (ASBESTO)"/>
    <s v="CEMENTO, GRAVILLA"/>
    <s v="SI"/>
    <s v="SI"/>
    <s v="SI"/>
    <s v="SI"/>
    <s v="SI"/>
    <s v="SI"/>
    <s v="SI"/>
    <s v="SI"/>
    <s v="NO"/>
    <s v="NO"/>
    <s v="NO"/>
    <s v="SI"/>
    <s v="SI"/>
    <s v="NO"/>
    <s v="NO"/>
    <s v="NO"/>
    <s v="SI"/>
    <s v="SI"/>
    <s v="INODORO SIN TANQUE"/>
    <s v="* TIENE PIEDRA DE LAVAR, NO TIENE LAVAMANOS, NO TIENE LAVAPLATOS, SANITARIO TIENE TANQUE DAÑÁDO"/>
    <m/>
    <m/>
    <m/>
    <m/>
    <s v="NORMAL - BUENA"/>
    <s v="TIENE AGUA LAS 24 HORAS"/>
    <s v="SI"/>
    <s v="SI"/>
    <s v="NO"/>
    <s v="PVC"/>
    <s v="NO"/>
    <s v="NO"/>
    <s v="NO"/>
    <s v="SI"/>
    <s v="SI"/>
    <s v="OBRA GRIS"/>
    <s v="PATIO BONITOPEATONAL4587"/>
    <s v="OK"/>
    <s v="SI"/>
    <n v="1"/>
    <s v=""/>
    <n v="3"/>
    <n v="4"/>
    <s v=""/>
    <n v="6"/>
    <n v="7"/>
    <s v=""/>
    <n v="9"/>
    <s v=""/>
    <s v=""/>
    <n v="3"/>
    <n v="3906640.9971539997"/>
    <n v="3906640.9971539997"/>
    <s v=""/>
    <s v=""/>
    <n v="0"/>
    <s v=""/>
    <n v="0"/>
    <s v="NO"/>
    <n v="0"/>
    <x v="18"/>
    <x v="1"/>
  </r>
  <r>
    <d v="2017-08-28T00:00:00"/>
    <s v="ANTIOQUIA"/>
    <s v="Puerto Berrío"/>
    <n v="579"/>
    <n v="1039702581"/>
    <n v="3117047099"/>
    <n v="747"/>
    <x v="2"/>
    <s v="PEATONAL"/>
    <m/>
    <m/>
    <m/>
    <m/>
    <m/>
    <m/>
    <m/>
    <m/>
    <n v="2205831006"/>
    <m/>
    <m/>
    <n v="3134977001"/>
    <s v="ARISTIZABAL"/>
    <s v="YEFRI"/>
    <m/>
    <m/>
    <s v="Cédula"/>
    <m/>
    <s v="M"/>
    <m/>
    <s v="SI"/>
    <m/>
    <m/>
    <m/>
    <m/>
    <m/>
    <m/>
    <s v="NO"/>
    <m/>
    <s v="NO"/>
    <n v="3"/>
    <m/>
    <m/>
    <s v="PROPIA, TOTALMENTE PAGADA"/>
    <m/>
    <s v="CERTIFICADO DE TRADICIÓN Y LIBERTAD"/>
    <m/>
    <m/>
    <m/>
    <m/>
    <m/>
    <s v="SI"/>
    <n v="11550"/>
    <s v="SI"/>
    <n v="80030"/>
    <s v="SI"/>
    <n v="8324"/>
    <s v="INODORO CONECTADO A ALCANTARILLADO"/>
    <s v="BLOQUE, LADRILLO, PIEDRA"/>
    <s v="TEJA DE BARRO, ZINC, ETERNIT (ASBESTO)"/>
    <s v="MADERA BURDA, MADERA EN MAL ESTADO, TABLA O TABLÓN"/>
    <s v="SI"/>
    <s v="NO"/>
    <s v="SI"/>
    <s v="SI"/>
    <s v="SI"/>
    <s v="SI"/>
    <s v="SI"/>
    <s v="SI"/>
    <s v="NO"/>
    <s v="NO"/>
    <s v="NO"/>
    <s v="SI"/>
    <s v="NO"/>
    <s v="NO"/>
    <s v="NO"/>
    <s v="NO"/>
    <s v="SI"/>
    <s v="NO"/>
    <s v="INODORO SIN TANQUE"/>
    <s v="* LA CASA NO CONTIENE LAVAPLATOS, TIENE INODORO PERO SIN TAPA EL TANQUE PERO CON TIENE ALCANTARRILLADO, LA DUCHA ES DESCUBIERTA Y ES TUVO DE PVC"/>
    <m/>
    <m/>
    <m/>
    <m/>
    <s v="NORMAL - BUENA"/>
    <s v="TIENE AGUA LAS 24 HORAS"/>
    <s v="SI"/>
    <s v="NO"/>
    <s v="NO"/>
    <s v="NO TIENE - NO APLICA"/>
    <s v="NO"/>
    <s v="NO"/>
    <s v="NO"/>
    <s v="SI"/>
    <s v="NO"/>
    <s v="OTROS"/>
    <s v="NUEVO MILENIOPEATONAL2205831006"/>
    <s v="OK"/>
    <s v="SI"/>
    <n v="1"/>
    <n v="2"/>
    <n v="3"/>
    <n v="4"/>
    <s v=""/>
    <n v="6"/>
    <n v="7"/>
    <n v="8"/>
    <s v=""/>
    <s v=""/>
    <s v=""/>
    <n v="4"/>
    <n v="6583373.9498159997"/>
    <n v="6099266.2918499997"/>
    <s v=""/>
    <s v=""/>
    <n v="0"/>
    <s v=""/>
    <n v="0"/>
    <s v="NO"/>
    <n v="0"/>
    <x v="11"/>
    <x v="1"/>
  </r>
  <r>
    <m/>
    <s v="ANTIOQUIA"/>
    <s v="Puerto Berrío"/>
    <n v="579"/>
    <n v="43654191"/>
    <n v="3122373072"/>
    <n v="748"/>
    <x v="0"/>
    <m/>
    <m/>
    <m/>
    <m/>
    <m/>
    <m/>
    <m/>
    <m/>
    <m/>
    <n v="22054800000"/>
    <m/>
    <m/>
    <n v="3208372755"/>
    <s v="MONTOYA "/>
    <s v="RAMIREZ"/>
    <s v="HERNANDO"/>
    <s v="ANTONIO"/>
    <s v="Cédula"/>
    <m/>
    <s v="M"/>
    <n v="50"/>
    <s v="NO"/>
    <s v="SERNA"/>
    <m/>
    <s v="JOHANA "/>
    <s v="PATRICIA "/>
    <s v="Cédula"/>
    <n v="1096188048"/>
    <s v="SI"/>
    <n v="931270"/>
    <s v="NO"/>
    <n v="2"/>
    <m/>
    <m/>
    <s v="PROPIA, TOTALMENTE PAGADA"/>
    <m/>
    <s v="CERTIFICADO DE COMPRAVENTA"/>
    <m/>
    <m/>
    <m/>
    <m/>
    <m/>
    <s v="NO"/>
    <m/>
    <s v="SI"/>
    <m/>
    <s v="NO"/>
    <m/>
    <s v="INODORO CONECTADO A POZO SÉPTICO"/>
    <s v="MADERA BURDA, TABLA, TABLÓN"/>
    <s v="TEJA DE BARRO, ZINC, ETERNIT (ASBESTO)"/>
    <s v="CEMENTO, GRAVILLA"/>
    <s v="NO"/>
    <s v="NO"/>
    <s v="NO"/>
    <s v="NO"/>
    <s v="NO"/>
    <s v="NO"/>
    <s v="NO"/>
    <s v="NO"/>
    <s v="SI"/>
    <s v="SI"/>
    <s v="NO"/>
    <s v="NO"/>
    <s v="NO"/>
    <s v="SI"/>
    <s v="SI"/>
    <s v="NO"/>
    <s v="NO"/>
    <s v="NO"/>
    <s v="INODORO SIN TANQUE"/>
    <s v="NO PRESENTO LA CEDULA, NI EL RECIBO "/>
    <s v="POZO"/>
    <m/>
    <m/>
    <m/>
    <m/>
    <m/>
    <s v="SI"/>
    <s v="NO"/>
    <s v="NO"/>
    <s v="PVC "/>
    <s v="SI"/>
    <s v="SI"/>
    <s v="NO"/>
    <s v="NO"/>
    <s v="NO"/>
    <s v="OBRA GRIS"/>
    <s v="OASIS 22054800000"/>
    <s v="OK"/>
    <s v="SI"/>
    <n v="1"/>
    <n v="2"/>
    <n v="3"/>
    <s v=""/>
    <n v="5"/>
    <n v="6"/>
    <n v="7"/>
    <s v=""/>
    <n v="9"/>
    <n v="10"/>
    <n v="11"/>
    <n v="4"/>
    <n v="4928355.0631619999"/>
    <n v="4928355.0631619999"/>
    <n v="17"/>
    <n v="18"/>
    <n v="19"/>
    <n v="20"/>
    <n v="2463251.302836"/>
    <s v="SI"/>
    <n v="1374366.7709999999"/>
    <x v="97"/>
    <x v="1"/>
  </r>
  <r>
    <m/>
    <s v="ANTIOQUIA"/>
    <s v="Puerto Berrío"/>
    <n v="579"/>
    <n v="43654191"/>
    <n v="3122373072"/>
    <n v="749"/>
    <x v="0"/>
    <m/>
    <m/>
    <m/>
    <m/>
    <m/>
    <m/>
    <m/>
    <m/>
    <m/>
    <n v="220592600000"/>
    <m/>
    <m/>
    <n v="3212824763"/>
    <s v="CASTAÑO"/>
    <s v="HENAO"/>
    <s v="MERCEDEZ"/>
    <s v="EMILIA"/>
    <s v="Cédula"/>
    <n v="21430656"/>
    <s v="F"/>
    <n v="59"/>
    <s v="SI"/>
    <m/>
    <m/>
    <m/>
    <m/>
    <m/>
    <m/>
    <s v="NO"/>
    <m/>
    <s v="NO"/>
    <n v="2"/>
    <m/>
    <m/>
    <s v="PROPIA, TOTALMENTE PAGADA"/>
    <m/>
    <s v="OTRO"/>
    <s v="CARTAVENTA "/>
    <m/>
    <m/>
    <m/>
    <m/>
    <s v="SI"/>
    <n v="10186"/>
    <s v="SI"/>
    <n v="6970"/>
    <s v="SI"/>
    <n v="8408"/>
    <s v="INODORO CONECTADO A ALCANTARILLADO"/>
    <s v="MADERA BURDA, TABLA, TABLÓN"/>
    <s v="TEJA DE BARRO, ZINC, ETERNIT (ASBESTO)"/>
    <s v="CEMENTO, GRAVILLA"/>
    <s v="SI"/>
    <s v="NO"/>
    <s v="SI"/>
    <s v="SI"/>
    <s v="SI"/>
    <s v="SI"/>
    <s v="SI"/>
    <s v="SI"/>
    <s v="SI"/>
    <s v="SI"/>
    <s v="NO"/>
    <s v="SI"/>
    <s v="SI"/>
    <s v="SI"/>
    <s v="SI"/>
    <s v="NO"/>
    <s v="SI"/>
    <s v="SI"/>
    <s v="INODORO CON TANQUE"/>
    <s v="EL NAÑO NO TIENE PUERTA "/>
    <m/>
    <m/>
    <m/>
    <m/>
    <s v="NORMAL - BUENA"/>
    <s v="TIENE AGUA LAS 24 HORAS"/>
    <s v="SI"/>
    <s v="NO"/>
    <s v="NO"/>
    <s v="PVC "/>
    <s v="SI"/>
    <s v="SI"/>
    <s v="NO"/>
    <s v="SI"/>
    <s v="SI"/>
    <s v="OBRA GRIS"/>
    <s v="OASIS 220592600000"/>
    <s v="OK"/>
    <s v="SI"/>
    <n v="1"/>
    <s v=""/>
    <s v=""/>
    <s v=""/>
    <s v=""/>
    <n v="6"/>
    <s v=""/>
    <s v=""/>
    <n v="9"/>
    <s v=""/>
    <s v=""/>
    <n v="1"/>
    <n v="2521462.954806"/>
    <n v="2521462.954806"/>
    <s v=""/>
    <s v=""/>
    <n v="0"/>
    <s v=""/>
    <n v="0"/>
    <s v="NO"/>
    <n v="0"/>
    <x v="8"/>
    <x v="1"/>
  </r>
  <r>
    <m/>
    <s v="ANTIOQUIA"/>
    <s v="Puerto Berrío"/>
    <n v="579"/>
    <n v="43654191"/>
    <n v="3122373072"/>
    <n v="750"/>
    <x v="0"/>
    <m/>
    <m/>
    <m/>
    <m/>
    <m/>
    <m/>
    <m/>
    <m/>
    <m/>
    <n v="3098700"/>
    <m/>
    <m/>
    <n v="3128245931"/>
    <s v="VELASQUEZ"/>
    <s v="GALLEGO"/>
    <s v="JOSE"/>
    <s v="ANGEL"/>
    <s v="Cédula"/>
    <m/>
    <s v="M"/>
    <n v="38"/>
    <s v="NO"/>
    <s v="RESTREPO"/>
    <s v="VALDEZ"/>
    <s v="DIOSELINA"/>
    <m/>
    <s v="Cédula"/>
    <n v="21933658"/>
    <s v="NO"/>
    <m/>
    <s v="NO"/>
    <n v="3"/>
    <m/>
    <m/>
    <s v="PROPIA, LA ESTÁN PAGANDO"/>
    <m/>
    <s v="OTRO"/>
    <m/>
    <m/>
    <m/>
    <m/>
    <m/>
    <s v="SI"/>
    <m/>
    <s v="SI"/>
    <m/>
    <s v="NO"/>
    <m/>
    <s v="INODORO CONECTADO A ALCANTARILLADO"/>
    <s v="MADERA BURDA, TABLA, TABLÓN"/>
    <s v="TEJA DE BARRO, ZINC, ETERNIT (ASBESTO)"/>
    <s v="CEMENTO, GRAVILLA"/>
    <s v="SI"/>
    <s v="SI"/>
    <s v="SI"/>
    <s v="SI"/>
    <s v="NO"/>
    <s v="SI"/>
    <s v="SI"/>
    <s v="SI"/>
    <s v="SI"/>
    <s v="NO"/>
    <s v="NO"/>
    <s v="NO"/>
    <s v="SI"/>
    <s v="SI"/>
    <s v="NO"/>
    <s v="NO"/>
    <s v="NO"/>
    <s v="SI"/>
    <s v="INODORO CON TANQUE"/>
    <s v="NO PRESENTO LA CEDULA, NI EL RECIBO "/>
    <m/>
    <m/>
    <m/>
    <m/>
    <s v="BAJA"/>
    <s v="TIENE AGUA LAS 24 HORAS"/>
    <s v="SI"/>
    <s v="NO"/>
    <s v="NO"/>
    <s v="PVC "/>
    <s v="SI"/>
    <s v="NO"/>
    <s v="NO"/>
    <s v="NO"/>
    <s v="SI"/>
    <s v="OBRA GRIS"/>
    <s v="OASIS 3098700"/>
    <s v="OK"/>
    <s v="SI"/>
    <n v="1"/>
    <s v=""/>
    <s v=""/>
    <n v="4"/>
    <n v="5"/>
    <n v="6"/>
    <n v="7"/>
    <s v=""/>
    <n v="9"/>
    <s v=""/>
    <s v=""/>
    <n v="3"/>
    <n v="4071098.9061179999"/>
    <n v="4071098.9061179999"/>
    <s v=""/>
    <s v=""/>
    <n v="19"/>
    <s v=""/>
    <n v="254645.13204"/>
    <s v="SI"/>
    <n v="254645.13204"/>
    <x v="98"/>
    <x v="1"/>
  </r>
  <r>
    <m/>
    <s v="ANTIOQUIA"/>
    <s v="Puerto Berrío"/>
    <n v="579"/>
    <n v="43654191"/>
    <n v="3122373072"/>
    <n v="751"/>
    <x v="0"/>
    <m/>
    <m/>
    <m/>
    <m/>
    <m/>
    <m/>
    <m/>
    <m/>
    <m/>
    <n v="220593100000"/>
    <m/>
    <m/>
    <s v="NO TIENE "/>
    <s v="RINCON "/>
    <s v="DIAZ"/>
    <s v="EFISENIA"/>
    <m/>
    <s v="Cédula"/>
    <n v="43651247"/>
    <s v="F"/>
    <n v="74"/>
    <s v="SI"/>
    <m/>
    <m/>
    <m/>
    <m/>
    <m/>
    <m/>
    <s v="NO"/>
    <m/>
    <s v="NO"/>
    <n v="4"/>
    <m/>
    <m/>
    <s v="PROPIA, TOTALMENTE PAGADA"/>
    <m/>
    <s v="OTRO"/>
    <s v="CATASTRO"/>
    <m/>
    <m/>
    <m/>
    <m/>
    <s v="SI"/>
    <n v="10055"/>
    <s v="SI"/>
    <n v="6878"/>
    <s v="SI"/>
    <n v="8324"/>
    <s v="INODORO CONECTADO A ALCANTARILLADO"/>
    <s v="MADERA BURDA, TABLA, TABLÓN"/>
    <s v="TEJA DE BARRO, ZINC, ETERNIT (ASBESTO)"/>
    <s v="CEMENTO, GRAVILLA"/>
    <s v="SI"/>
    <s v="SI"/>
    <s v="SI"/>
    <s v="SI"/>
    <s v="SI"/>
    <s v="SI"/>
    <s v="SI"/>
    <s v="SI"/>
    <s v="SI"/>
    <s v="NO"/>
    <s v="NO"/>
    <s v="NO"/>
    <s v="SI"/>
    <s v="SI"/>
    <s v="NO"/>
    <s v="NO"/>
    <s v="NO"/>
    <s v="SI"/>
    <s v="INODORO SIN TANQUE"/>
    <s v="NO TIENE CELULAR Y LOS BAÑOS NO TIENEN PUERTA "/>
    <m/>
    <m/>
    <m/>
    <m/>
    <s v="NORMAL - BUENA"/>
    <s v="TIENE AGUA LAS 24 HORAS"/>
    <s v="SI"/>
    <s v="NO"/>
    <s v="NO"/>
    <s v="PVC "/>
    <s v="SI"/>
    <s v="NO"/>
    <s v="NO"/>
    <s v="NO"/>
    <s v="SI"/>
    <s v="OBRA GRIS"/>
    <s v="OASIS 220593100000"/>
    <s v="OK"/>
    <s v="SI"/>
    <n v="1"/>
    <s v=""/>
    <n v="3"/>
    <n v="4"/>
    <n v="5"/>
    <n v="6"/>
    <n v="7"/>
    <s v=""/>
    <n v="9"/>
    <s v=""/>
    <s v=""/>
    <n v="4"/>
    <n v="4454492.9616899993"/>
    <n v="4454492.9616899993"/>
    <s v=""/>
    <s v=""/>
    <n v="0"/>
    <s v=""/>
    <n v="0"/>
    <s v="NO"/>
    <n v="0"/>
    <x v="10"/>
    <x v="1"/>
  </r>
  <r>
    <m/>
    <s v="ANTIOQUIA"/>
    <s v="Puerto Berrío"/>
    <n v="579"/>
    <n v="43654191"/>
    <n v="3122373072"/>
    <n v="752"/>
    <x v="0"/>
    <m/>
    <m/>
    <m/>
    <m/>
    <m/>
    <m/>
    <m/>
    <m/>
    <m/>
    <n v="22057260000"/>
    <m/>
    <m/>
    <n v="3225921163"/>
    <s v="QUINTERO"/>
    <s v="GARCIA "/>
    <s v="PEDRO"/>
    <s v="LUIS"/>
    <s v="Cédula"/>
    <n v="15363067"/>
    <s v="M"/>
    <n v="65"/>
    <s v="NO"/>
    <s v="SALDARRIAGA"/>
    <s v="GARCIA"/>
    <s v="NORA "/>
    <s v="ELENA"/>
    <s v="Cédula"/>
    <n v="43066322"/>
    <s v="NO"/>
    <m/>
    <s v="NO"/>
    <n v="2"/>
    <m/>
    <m/>
    <s v="PROPIA, TOTALMENTE PAGADA"/>
    <m/>
    <s v="OTRO"/>
    <s v="ESCRITUTA MEJORA "/>
    <m/>
    <m/>
    <m/>
    <m/>
    <s v="SI"/>
    <n v="11884"/>
    <s v="SI"/>
    <n v="8194"/>
    <s v="SI"/>
    <n v="8449"/>
    <s v="INODORO CONECTADO A ALCANTARILLADO"/>
    <s v="MADERA BURDA, TABLA, TABLÓN"/>
    <s v="TEJA DE BARRO, ZINC, ETERNIT (ASBESTO)"/>
    <s v="CEMENTO, GRAVILLA"/>
    <s v="SI"/>
    <s v="SI"/>
    <s v="SI"/>
    <s v="SI"/>
    <s v="SI"/>
    <s v="SI"/>
    <s v="SI"/>
    <s v="SI"/>
    <s v="SI"/>
    <s v="NO"/>
    <s v="NO"/>
    <s v="NO"/>
    <s v="SI"/>
    <s v="SI"/>
    <s v="NO"/>
    <s v="NO"/>
    <s v="NO"/>
    <s v="SI"/>
    <s v="INODORO CON TANQUE"/>
    <s v="BAÑO SIN PUERTA"/>
    <m/>
    <m/>
    <m/>
    <m/>
    <s v="NORMAL - BUENA"/>
    <s v="TIENE AGUA LAS 24 HORAS"/>
    <s v="SI"/>
    <s v="NO"/>
    <s v="NO"/>
    <s v="PVC "/>
    <s v="SI"/>
    <s v="NO"/>
    <s v="NO"/>
    <s v="NO"/>
    <s v="SI"/>
    <s v="OBRA NEGRA"/>
    <s v="OASIS 22057260000"/>
    <s v="OK"/>
    <s v="SI"/>
    <n v="1"/>
    <s v=""/>
    <s v=""/>
    <n v="4"/>
    <n v="5"/>
    <n v="6"/>
    <n v="7"/>
    <s v=""/>
    <n v="9"/>
    <s v=""/>
    <s v=""/>
    <n v="3"/>
    <n v="4071098.9061179999"/>
    <n v="4071098.9061179999"/>
    <s v=""/>
    <s v=""/>
    <n v="0"/>
    <s v=""/>
    <n v="0"/>
    <s v="NO"/>
    <n v="0"/>
    <x v="13"/>
    <x v="1"/>
  </r>
  <r>
    <m/>
    <s v="ANTIOQUIA"/>
    <s v="Puerto Berrío"/>
    <n v="579"/>
    <n v="43654191"/>
    <n v="3122373072"/>
    <n v="753"/>
    <x v="0"/>
    <m/>
    <m/>
    <m/>
    <m/>
    <m/>
    <m/>
    <m/>
    <m/>
    <m/>
    <n v="220574300000"/>
    <m/>
    <m/>
    <n v="3128330799"/>
    <s v="CASTRILLON"/>
    <m/>
    <s v="CARLOS "/>
    <s v="ENRIQUE "/>
    <s v="Cédula"/>
    <n v="3668665"/>
    <s v="M"/>
    <n v="67"/>
    <s v="NO"/>
    <s v="SERNA "/>
    <m/>
    <s v="MARTHA "/>
    <s v="OFELIA "/>
    <s v="Cédula"/>
    <m/>
    <s v="NO"/>
    <m/>
    <s v="NO"/>
    <n v="2"/>
    <m/>
    <m/>
    <s v="PROPIA, LA ESTÁN PAGANDO"/>
    <m/>
    <s v="CERTIFICADO DE COMPRAVENTA"/>
    <m/>
    <m/>
    <m/>
    <m/>
    <m/>
    <s v="SI"/>
    <n v="7109"/>
    <s v="SI"/>
    <n v="4604"/>
    <s v="SI"/>
    <n v="8366"/>
    <s v="INODORO CONECTADO A ALCANTARILLADO"/>
    <s v="MADERA BURDA, TABLA, TABLÓN"/>
    <s v="TEJA DE BARRO, ZINC, ETERNIT (ASBESTO)"/>
    <s v="TIERRA, ARENA"/>
    <s v="SI"/>
    <s v="SI"/>
    <s v="SI"/>
    <s v="SI"/>
    <s v="SI"/>
    <s v="SI"/>
    <s v="SI"/>
    <s v="SI"/>
    <s v="SI"/>
    <s v="NO"/>
    <s v="NO"/>
    <s v="NO"/>
    <s v="SI"/>
    <s v="SI"/>
    <s v="NO"/>
    <s v="NO"/>
    <s v="NO"/>
    <s v="SI"/>
    <s v="INODORO CON TANQUE"/>
    <s v="BAÑO SIN PUERTA"/>
    <m/>
    <m/>
    <m/>
    <m/>
    <s v="NORMAL - BUENA"/>
    <s v="TIENE AGUA LAS 24 HORAS"/>
    <s v="SI"/>
    <s v="NO"/>
    <s v="NO"/>
    <s v="PVC "/>
    <s v="SI"/>
    <s v="NO"/>
    <s v="NO"/>
    <s v="NO"/>
    <s v="SI"/>
    <s v="OBRA NEGRA"/>
    <s v="OASIS 220574300000"/>
    <s v="OK"/>
    <s v="SI"/>
    <n v="1"/>
    <s v=""/>
    <s v=""/>
    <n v="4"/>
    <n v="5"/>
    <n v="6"/>
    <n v="7"/>
    <s v=""/>
    <n v="9"/>
    <s v=""/>
    <s v=""/>
    <n v="3"/>
    <n v="4071098.9061179999"/>
    <n v="4071098.9061179999"/>
    <s v=""/>
    <s v=""/>
    <n v="0"/>
    <s v=""/>
    <n v="0"/>
    <s v="NO"/>
    <n v="0"/>
    <x v="13"/>
    <x v="1"/>
  </r>
  <r>
    <m/>
    <s v="ANTIOQUIA"/>
    <s v="Puerto Berrío"/>
    <n v="579"/>
    <n v="43654191"/>
    <n v="3122373072"/>
    <n v="754"/>
    <x v="0"/>
    <m/>
    <m/>
    <m/>
    <m/>
    <m/>
    <m/>
    <m/>
    <m/>
    <m/>
    <n v="220585400000"/>
    <m/>
    <m/>
    <n v="3148036566"/>
    <s v="LOPEZ"/>
    <m/>
    <s v="MARTHA "/>
    <s v="CECILIA"/>
    <s v="Cédula"/>
    <n v="21932328"/>
    <s v="F"/>
    <n v="57"/>
    <s v="SI"/>
    <m/>
    <m/>
    <m/>
    <m/>
    <m/>
    <m/>
    <s v="SI"/>
    <n v="3165499"/>
    <s v="NO"/>
    <n v="5"/>
    <n v="1"/>
    <n v="1"/>
    <s v="PROPIA, TOTALMENTE PAGADA"/>
    <m/>
    <s v="OTRO"/>
    <s v="CARTAVENTA "/>
    <m/>
    <m/>
    <m/>
    <m/>
    <s v="SI"/>
    <m/>
    <s v="SI"/>
    <m/>
    <s v="SI"/>
    <m/>
    <s v="INODORO CONECTADO A ALCANTARILLADO"/>
    <s v="MADERA BURDA, TABLA, TABLÓN"/>
    <s v="TEJA DE BARRO, ZINC, ETERNIT (ASBESTO)"/>
    <s v="CEMENTO, GRAVILLA"/>
    <s v="SI"/>
    <s v="NO"/>
    <s v="SI"/>
    <s v="SI"/>
    <s v="SI"/>
    <s v="SI"/>
    <s v="SI"/>
    <s v="SI"/>
    <s v="SI"/>
    <s v="NO"/>
    <s v="NO"/>
    <s v="NO"/>
    <s v="NO"/>
    <s v="SI"/>
    <s v="NO"/>
    <s v="NO"/>
    <s v="NO"/>
    <s v="NO"/>
    <s v="INODORO SIN TANQUE"/>
    <s v="BAÑO SIN PUERTA, NO PRESENTO EL RECIBO "/>
    <m/>
    <m/>
    <m/>
    <m/>
    <s v="NORMAL - BUENA"/>
    <s v="TIENE AGUA LAS 24 HORAS"/>
    <s v="SI"/>
    <s v="NO"/>
    <s v="NO"/>
    <s v="PVC "/>
    <s v="SI"/>
    <s v="NO"/>
    <s v="NO"/>
    <s v="NO"/>
    <s v="NO"/>
    <s v="OBRA GRIS"/>
    <s v="OASIS 220585400000"/>
    <s v="OK"/>
    <s v="SI"/>
    <n v="1"/>
    <n v="2"/>
    <n v="3"/>
    <n v="4"/>
    <n v="5"/>
    <n v="6"/>
    <n v="7"/>
    <s v=""/>
    <n v="9"/>
    <s v=""/>
    <s v=""/>
    <n v="5"/>
    <n v="4648840.4286540002"/>
    <n v="4648840.4286540002"/>
    <s v=""/>
    <s v=""/>
    <n v="0"/>
    <s v=""/>
    <n v="0"/>
    <s v="NO"/>
    <n v="0"/>
    <x v="12"/>
    <x v="1"/>
  </r>
  <r>
    <m/>
    <s v="ANTIOQUIA"/>
    <s v="Puerto Berrío"/>
    <n v="579"/>
    <n v="43654191"/>
    <n v="3122373072"/>
    <n v="755"/>
    <x v="0"/>
    <m/>
    <m/>
    <m/>
    <m/>
    <m/>
    <m/>
    <m/>
    <m/>
    <m/>
    <n v="220593900000"/>
    <m/>
    <m/>
    <n v="3218839040"/>
    <s v="LONDOÑO"/>
    <s v="PUERTA"/>
    <s v="DALGIS"/>
    <s v="DEL SOCORRO "/>
    <s v="Cédula"/>
    <n v="43651839"/>
    <s v="F"/>
    <n v="43"/>
    <s v="SI"/>
    <m/>
    <m/>
    <m/>
    <m/>
    <m/>
    <m/>
    <s v="SI"/>
    <n v="950980"/>
    <s v="NO"/>
    <n v="2"/>
    <n v="1"/>
    <m/>
    <s v="PROPIA, TOTALMENTE PAGADA"/>
    <m/>
    <s v="OTRO"/>
    <s v="CARTAVENTA "/>
    <m/>
    <m/>
    <m/>
    <m/>
    <s v="SI"/>
    <n v="8561"/>
    <s v="SI"/>
    <n v="5726"/>
    <s v="SI"/>
    <n v="8324"/>
    <s v="INODORO CONECTADO A ALCANTARILLADO"/>
    <s v="MADERA BURDA, TABLA, TABLÓN"/>
    <s v="TEJA DE BARRO, ZINC, ETERNIT (ASBESTO)"/>
    <s v="CEMENTO, GRAVILLA"/>
    <s v="SI"/>
    <s v="SI"/>
    <s v="SI"/>
    <s v="SI"/>
    <s v="SI"/>
    <s v="SI"/>
    <s v="SI"/>
    <s v="SI"/>
    <s v="SI"/>
    <s v="NO"/>
    <s v="NO"/>
    <s v="SI"/>
    <s v="SI"/>
    <s v="SI"/>
    <s v="SI"/>
    <s v="NO"/>
    <s v="NO"/>
    <s v="SI"/>
    <s v="INODORO CON TANQUE"/>
    <s v="BAÑO SIN PUERTA "/>
    <m/>
    <m/>
    <m/>
    <m/>
    <s v="NORMAL - BUENA"/>
    <s v="TIENE AGUA LAS 24 HORAS"/>
    <s v="SI"/>
    <s v="NO"/>
    <s v="NO"/>
    <s v="PVC "/>
    <s v="SI"/>
    <s v="NO"/>
    <s v="NO"/>
    <s v="SI"/>
    <s v="SI"/>
    <s v="OBRA GRIS"/>
    <s v="OASIS 220593900000"/>
    <s v="OK"/>
    <s v="SI"/>
    <n v="1"/>
    <s v=""/>
    <s v=""/>
    <n v="4"/>
    <n v="5"/>
    <n v="6"/>
    <n v="7"/>
    <s v=""/>
    <n v="9"/>
    <s v=""/>
    <s v=""/>
    <n v="3"/>
    <n v="4071098.9061179999"/>
    <n v="4071098.9061179999"/>
    <s v=""/>
    <s v=""/>
    <n v="0"/>
    <s v=""/>
    <n v="0"/>
    <s v="NO"/>
    <n v="0"/>
    <x v="13"/>
    <x v="1"/>
  </r>
  <r>
    <m/>
    <s v="ANTIOQUIA"/>
    <s v="Puerto Berrío"/>
    <n v="579"/>
    <n v="43654191"/>
    <n v="3122373072"/>
    <n v="756"/>
    <x v="0"/>
    <m/>
    <m/>
    <m/>
    <m/>
    <m/>
    <m/>
    <m/>
    <m/>
    <m/>
    <n v="220578100000"/>
    <m/>
    <m/>
    <n v="3103839797"/>
    <s v="GOMEZ "/>
    <s v="GUZMAN"/>
    <s v="RUTH"/>
    <s v="ANGELICA"/>
    <s v="Cédula"/>
    <n v="21927705"/>
    <s v="F"/>
    <n v="66"/>
    <s v="SI"/>
    <m/>
    <m/>
    <m/>
    <m/>
    <m/>
    <m/>
    <s v="NO"/>
    <m/>
    <s v="NO"/>
    <n v="1"/>
    <m/>
    <m/>
    <s v="PROPIA, LA ESTÁN PAGANDO"/>
    <m/>
    <s v="CERTIFICADO DE COMPRAVENTA"/>
    <m/>
    <m/>
    <m/>
    <m/>
    <m/>
    <s v="SI"/>
    <n v="6319"/>
    <s v="SI"/>
    <n v="3999"/>
    <s v="SI"/>
    <n v="8324"/>
    <s v="INODORO SIN CONEXIÓN / LETRINA / BAJAMAR"/>
    <s v="BLOQUE, LADRILLO, PIEDRA"/>
    <s v="TEJA DE BARRO, ZINC, ETERNIT (ASBESTO)"/>
    <s v="CEMENTO, GRAVILLA"/>
    <s v="SI"/>
    <s v="SI"/>
    <s v="SI"/>
    <s v="SI"/>
    <s v="SI"/>
    <s v="SI"/>
    <s v="SI"/>
    <s v="SI"/>
    <s v="NO"/>
    <s v="SI"/>
    <s v="NO"/>
    <s v="SI"/>
    <s v="SI"/>
    <s v="NO"/>
    <s v="SI"/>
    <s v="NO"/>
    <s v="SI"/>
    <s v="SI"/>
    <s v="TAZA CAMPESINA"/>
    <m/>
    <m/>
    <m/>
    <m/>
    <m/>
    <s v="NORMAL - BUENA"/>
    <s v="TIENE AGUA LAS 24 HORAS"/>
    <s v="SI"/>
    <s v="SI"/>
    <s v="SI"/>
    <s v="PVC "/>
    <s v="NO"/>
    <s v="SI"/>
    <s v="NO"/>
    <s v="SI"/>
    <s v="SI"/>
    <s v="OBRA GRIS"/>
    <s v="OASIS 220578100000"/>
    <s v="OK"/>
    <s v="SI"/>
    <n v="1"/>
    <s v=""/>
    <n v="3"/>
    <s v=""/>
    <s v=""/>
    <n v="6"/>
    <s v=""/>
    <s v=""/>
    <n v="9"/>
    <s v=""/>
    <s v=""/>
    <n v="2"/>
    <n v="2904857.0103779999"/>
    <n v="2904857.0103779999"/>
    <s v=""/>
    <s v=""/>
    <n v="0"/>
    <s v=""/>
    <n v="0"/>
    <s v="NO"/>
    <n v="0"/>
    <x v="27"/>
    <x v="1"/>
  </r>
  <r>
    <m/>
    <s v="ANTIOQUIA"/>
    <s v="Puerto Berrío"/>
    <n v="579"/>
    <n v="43654191"/>
    <n v="3122373072"/>
    <n v="757"/>
    <x v="0"/>
    <m/>
    <m/>
    <m/>
    <m/>
    <m/>
    <m/>
    <m/>
    <m/>
    <m/>
    <n v="22058080000"/>
    <m/>
    <m/>
    <n v="3136740059"/>
    <s v="RIOS"/>
    <s v="JARAMILLO"/>
    <s v="ANDRES"/>
    <s v="FELIPE "/>
    <s v="Cédula"/>
    <n v="1039699481"/>
    <s v="M"/>
    <n v="23"/>
    <s v="SI"/>
    <m/>
    <m/>
    <m/>
    <m/>
    <m/>
    <m/>
    <s v="NO"/>
    <m/>
    <s v="NO"/>
    <n v="1"/>
    <m/>
    <m/>
    <s v="PROPIA, LA ESTÁN PAGANDO"/>
    <m/>
    <s v="CERTIFICADO DE TRADICIÓN Y LIBERTAD"/>
    <m/>
    <m/>
    <m/>
    <m/>
    <m/>
    <s v="SI"/>
    <n v="10992"/>
    <s v="SI"/>
    <n v="7540"/>
    <s v="SI"/>
    <n v="8408"/>
    <s v="INODORO CONECTADO A ALCANTARILLADO"/>
    <s v="BLOQUE, LADRILLO, PIEDRA"/>
    <s v="MATERIAL PREFABRICADO"/>
    <s v="CEMENTO, GRAVILLA"/>
    <s v="SI"/>
    <s v="NO"/>
    <s v="SI"/>
    <s v="SI"/>
    <s v="SI"/>
    <s v="SI"/>
    <s v="SI"/>
    <s v="SI"/>
    <s v="SI"/>
    <s v="SI"/>
    <s v="SI"/>
    <s v="SI"/>
    <s v="NO"/>
    <s v="SI"/>
    <s v="SI"/>
    <s v="SI"/>
    <s v="SI"/>
    <s v="NO"/>
    <s v="INODORO CON TANQUE"/>
    <m/>
    <m/>
    <m/>
    <m/>
    <m/>
    <s v="NORMAL - BUENA"/>
    <s v="TIENE AGUA LAS 24 HORAS"/>
    <s v="SI"/>
    <s v="NO"/>
    <s v="NO"/>
    <s v="PVC "/>
    <s v="SI"/>
    <s v="SI"/>
    <s v="SI"/>
    <s v="SI"/>
    <s v="NO"/>
    <s v="OBRA GRIS"/>
    <s v="OASIS 22058080000"/>
    <s v="OK"/>
    <s v="SI"/>
    <s v=""/>
    <n v="2"/>
    <s v=""/>
    <s v=""/>
    <s v=""/>
    <n v="6"/>
    <s v=""/>
    <s v=""/>
    <n v="9"/>
    <s v=""/>
    <s v=""/>
    <n v="1"/>
    <n v="2492800.9540019999"/>
    <n v="2492800.9540019999"/>
    <s v=""/>
    <s v=""/>
    <n v="0"/>
    <s v=""/>
    <n v="0"/>
    <s v="NO"/>
    <n v="0"/>
    <x v="99"/>
    <x v="1"/>
  </r>
  <r>
    <m/>
    <s v="ANTIOQUIA"/>
    <s v="Puerto Berrío"/>
    <n v="579"/>
    <n v="43654191"/>
    <n v="3122373072"/>
    <n v="758"/>
    <x v="0"/>
    <m/>
    <m/>
    <m/>
    <m/>
    <m/>
    <m/>
    <m/>
    <m/>
    <m/>
    <n v="220577700000"/>
    <m/>
    <m/>
    <n v="3507864953"/>
    <s v="TORRES "/>
    <s v="VALLEJO"/>
    <s v="ANDRES"/>
    <s v="FELIPE "/>
    <s v="Cédula"/>
    <m/>
    <s v="M"/>
    <n v="21"/>
    <s v="NO"/>
    <s v="MORCILLO"/>
    <s v="OSORIO"/>
    <s v="DANELLY"/>
    <m/>
    <s v="Cédula"/>
    <n v="1042093453"/>
    <s v="NO"/>
    <m/>
    <s v="NO"/>
    <n v="2"/>
    <m/>
    <m/>
    <s v="EN ARRIENDO O SUBARRIENDO"/>
    <m/>
    <m/>
    <m/>
    <s v="POR ESCRITO"/>
    <m/>
    <n v="1"/>
    <n v="150000"/>
    <s v="SI"/>
    <n v="8623"/>
    <s v="SI"/>
    <n v="5755"/>
    <s v="SI"/>
    <n v="8366"/>
    <s v="INODORO CONECTADO A ALCANTARILLADO"/>
    <s v="MADERA BURDA, TABLA, TABLÓN"/>
    <s v="TEJA DE BARRO, ZINC, ETERNIT (ASBESTO)"/>
    <s v="CEMENTO, GRAVILLA"/>
    <s v="SI"/>
    <s v="SI"/>
    <s v="SI"/>
    <s v="SI"/>
    <s v="SI"/>
    <s v="SI"/>
    <s v="SI"/>
    <s v="SI"/>
    <s v="SI"/>
    <s v="SI"/>
    <s v="NO"/>
    <s v="NO"/>
    <s v="SI"/>
    <s v="SI"/>
    <s v="SI"/>
    <s v="NO"/>
    <s v="NO"/>
    <s v="SI"/>
    <s v="INODORO SIN TANQUE"/>
    <s v="NO PRESENTO LA CEDULA "/>
    <m/>
    <m/>
    <m/>
    <m/>
    <s v="NORMAL - BUENA"/>
    <s v="TIENE AGUA LAS 24 HORAS"/>
    <s v="SI"/>
    <s v="NO"/>
    <s v="NO"/>
    <s v="PVC "/>
    <s v="SI"/>
    <s v="SI"/>
    <s v="NO"/>
    <s v="NO"/>
    <s v="SI"/>
    <s v="OBRA GRIS"/>
    <s v="OASIS 220577700000"/>
    <s v="OK"/>
    <s v="SI"/>
    <n v="1"/>
    <s v=""/>
    <n v="3"/>
    <s v=""/>
    <n v="5"/>
    <n v="6"/>
    <n v="7"/>
    <s v=""/>
    <n v="9"/>
    <s v=""/>
    <s v=""/>
    <n v="3"/>
    <n v="3821238.8837819998"/>
    <n v="3821238.8837819998"/>
    <s v=""/>
    <s v=""/>
    <n v="0"/>
    <s v=""/>
    <n v="0"/>
    <s v="NO"/>
    <n v="0"/>
    <x v="29"/>
    <x v="1"/>
  </r>
  <r>
    <m/>
    <s v="ANTIOQUIA"/>
    <s v="Puerto Berrío"/>
    <n v="579"/>
    <n v="43654191"/>
    <n v="3122373072"/>
    <n v="759"/>
    <x v="0"/>
    <m/>
    <m/>
    <m/>
    <m/>
    <m/>
    <m/>
    <m/>
    <m/>
    <m/>
    <n v="220578500000"/>
    <m/>
    <m/>
    <n v="3218418254"/>
    <s v="AGUILAR "/>
    <s v="CIFUENTES"/>
    <s v="MARIA "/>
    <s v="ROCIO"/>
    <s v="Cédula"/>
    <n v="43652078"/>
    <s v="F"/>
    <n v="43"/>
    <s v="SI"/>
    <m/>
    <m/>
    <m/>
    <m/>
    <m/>
    <m/>
    <s v="NO"/>
    <m/>
    <s v="NO"/>
    <n v="6"/>
    <n v="1"/>
    <n v="1"/>
    <s v="PROPIA, TOTALMENTE PAGADA"/>
    <m/>
    <s v="CERTIFICADO DE COMPRAVENTA"/>
    <m/>
    <m/>
    <m/>
    <m/>
    <m/>
    <s v="SI"/>
    <n v="21399"/>
    <s v="SI"/>
    <n v="1512"/>
    <s v="SI"/>
    <n v="16774"/>
    <s v="INODORO CONECTADO A ALCANTARILLADO"/>
    <s v="MADERA BURDA, TABLA, TABLÓN"/>
    <s v="TEJA DE BARRO, ZINC, ETERNIT (ASBESTO)"/>
    <s v="CEMENTO, GRAVILLA"/>
    <s v="NO"/>
    <s v="NO"/>
    <s v="SI"/>
    <s v="SI"/>
    <s v="SI"/>
    <s v="SI"/>
    <s v="SI"/>
    <s v="SI"/>
    <s v="NO"/>
    <s v="NO"/>
    <s v="NO"/>
    <s v="NO"/>
    <s v="NO"/>
    <s v="NO"/>
    <s v="NO"/>
    <s v="NO"/>
    <s v="NO"/>
    <s v="NO"/>
    <s v="NO TIENE  "/>
    <m/>
    <m/>
    <m/>
    <m/>
    <m/>
    <s v="NORMAL - BUENA"/>
    <s v="TIENE AGUA LAS 24 HORAS"/>
    <s v="SI"/>
    <s v="NO"/>
    <s v="NO"/>
    <s v="PVC "/>
    <s v="NO"/>
    <s v="NO"/>
    <s v="NO"/>
    <s v="NO"/>
    <s v="NO"/>
    <s v="NO TIENE - NO APLICA"/>
    <s v="OASIS 220578500000"/>
    <s v="OK"/>
    <s v="SI"/>
    <n v="1"/>
    <n v="2"/>
    <n v="3"/>
    <n v="4"/>
    <n v="5"/>
    <n v="6"/>
    <n v="7"/>
    <n v="8"/>
    <s v=""/>
    <s v=""/>
    <s v=""/>
    <n v="5"/>
    <n v="7131225.9143519998"/>
    <n v="6099266.2918499997"/>
    <s v=""/>
    <s v=""/>
    <n v="0"/>
    <s v=""/>
    <n v="0"/>
    <s v="NO"/>
    <n v="0"/>
    <x v="11"/>
    <x v="1"/>
  </r>
  <r>
    <m/>
    <s v="ANTIOQUIA"/>
    <s v="Puerto Berrío"/>
    <n v="579"/>
    <n v="43654191"/>
    <n v="3122373072"/>
    <n v="760"/>
    <x v="0"/>
    <m/>
    <m/>
    <m/>
    <m/>
    <m/>
    <m/>
    <m/>
    <m/>
    <m/>
    <n v="220573300000"/>
    <m/>
    <m/>
    <n v="3112201898"/>
    <s v="VARGAS"/>
    <m/>
    <s v="LEON"/>
    <s v="DARIO"/>
    <s v="Cédula"/>
    <n v="71190992"/>
    <s v="M"/>
    <n v="40"/>
    <s v="NO"/>
    <s v="CARMONA"/>
    <s v="OSPINA"/>
    <s v="LUZ"/>
    <s v="MARLENY"/>
    <s v="Cédula"/>
    <n v="43654313"/>
    <s v="NO"/>
    <m/>
    <s v="NO"/>
    <n v="5"/>
    <n v="2"/>
    <n v="1"/>
    <s v="PROPIA, LA ESTÁN PAGANDO"/>
    <m/>
    <s v="CERTIFICADO DE COMPRAVENTA"/>
    <m/>
    <m/>
    <m/>
    <m/>
    <m/>
    <s v="SI"/>
    <n v="16865"/>
    <s v="SI"/>
    <n v="12171"/>
    <s v="SI"/>
    <n v="8366"/>
    <s v="INODORO CONECTADO A ALCANTARILLADO"/>
    <s v="MADERA BURDA, TABLA, TABLÓN"/>
    <s v="TEJA DE BARRO, ZINC, ETERNIT (ASBESTO)"/>
    <s v="TIERRA, ARENA"/>
    <s v="SI"/>
    <s v="NO"/>
    <s v="SI"/>
    <s v="SI"/>
    <s v="SI"/>
    <s v="SI"/>
    <s v="SI"/>
    <s v="SI"/>
    <s v="SI"/>
    <s v="NO"/>
    <s v="NO"/>
    <s v="NO"/>
    <s v="NO"/>
    <s v="SI"/>
    <s v="NO"/>
    <s v="NO"/>
    <s v="NO"/>
    <s v="NO"/>
    <s v="INODORO SIN TANQUE"/>
    <m/>
    <m/>
    <m/>
    <m/>
    <m/>
    <s v="NORMAL - BUENA"/>
    <s v="TIENE AGUA LAS 24 HORAS"/>
    <s v="SI"/>
    <s v="NO"/>
    <s v="NO"/>
    <s v="PVC "/>
    <s v="SI"/>
    <s v="NO"/>
    <s v="NO"/>
    <s v="NO"/>
    <s v="NO"/>
    <s v="OBRA NEGRA"/>
    <s v="OASIS 220573300000"/>
    <s v="OK"/>
    <s v="SI"/>
    <n v="1"/>
    <n v="2"/>
    <n v="3"/>
    <n v="4"/>
    <n v="5"/>
    <n v="6"/>
    <n v="7"/>
    <s v=""/>
    <n v="9"/>
    <s v=""/>
    <s v=""/>
    <n v="5"/>
    <n v="4648840.4286540002"/>
    <n v="4648840.4286540002"/>
    <s v=""/>
    <s v=""/>
    <n v="0"/>
    <s v=""/>
    <n v="0"/>
    <s v="NO"/>
    <n v="0"/>
    <x v="12"/>
    <x v="1"/>
  </r>
  <r>
    <m/>
    <s v="ANTIOQUIA"/>
    <s v="Puerto Berrío"/>
    <n v="579"/>
    <n v="43654191"/>
    <n v="3122373072"/>
    <n v="761"/>
    <x v="0"/>
    <m/>
    <m/>
    <m/>
    <m/>
    <m/>
    <m/>
    <m/>
    <m/>
    <m/>
    <n v="7452"/>
    <m/>
    <m/>
    <n v="3192713571"/>
    <s v="VELASQUEZ"/>
    <s v="AMAYA"/>
    <s v="ALEIDA"/>
    <s v="MARIA"/>
    <s v="Cédula"/>
    <m/>
    <s v="F"/>
    <n v="27"/>
    <s v="NO"/>
    <s v="URREGO "/>
    <s v="GRIZALEZ "/>
    <s v="VICTOR "/>
    <s v="ALFONSO"/>
    <s v="Cédula"/>
    <n v="1039689761"/>
    <s v="NO"/>
    <m/>
    <s v="NO"/>
    <n v="3"/>
    <n v="1"/>
    <n v="1"/>
    <s v="EN ARRIENDO O SUBARRIENDO"/>
    <m/>
    <m/>
    <m/>
    <s v="DE PALABRA"/>
    <n v="1"/>
    <m/>
    <n v="100000"/>
    <s v="SI"/>
    <n v="13792"/>
    <s v="SI"/>
    <n v="9577"/>
    <s v="SI"/>
    <n v="8324"/>
    <s v="INODORO CONECTADO A ALCANTARILLADO"/>
    <s v="MADERA BURDA, TABLA, TABLÓN"/>
    <s v="TEJA DE BARRO, ZINC, ETERNIT (ASBESTO)"/>
    <s v="CEMENTO, GRAVILLA"/>
    <s v="NO"/>
    <s v="NO"/>
    <s v="SI"/>
    <s v="SI"/>
    <s v="SI"/>
    <s v="NO"/>
    <s v="SI"/>
    <s v="SI"/>
    <s v="NO"/>
    <s v="NO"/>
    <s v="NO"/>
    <s v="NO"/>
    <s v="SI"/>
    <s v="NO"/>
    <s v="NO"/>
    <s v="NO"/>
    <s v="NO"/>
    <s v="SI"/>
    <s v="INODORO SIN TANQUE"/>
    <s v="NO SE SABE LA CEDULA "/>
    <m/>
    <m/>
    <m/>
    <m/>
    <s v="NORMAL - BUENA"/>
    <s v="TIENE AGUA LAS 24 HORAS"/>
    <s v="SI"/>
    <s v="NO"/>
    <s v="NO"/>
    <s v="PVC "/>
    <s v="NO"/>
    <s v="NO"/>
    <s v="NO"/>
    <s v="NO"/>
    <s v="SI"/>
    <s v="OTROS"/>
    <s v="OASIS 7452"/>
    <s v="OK"/>
    <s v="SI"/>
    <n v="1"/>
    <s v=""/>
    <n v="3"/>
    <n v="4"/>
    <n v="5"/>
    <n v="6"/>
    <n v="7"/>
    <n v="8"/>
    <s v=""/>
    <s v=""/>
    <s v=""/>
    <n v="4"/>
    <n v="6936878.4473879999"/>
    <n v="6099266.2918499997"/>
    <s v=""/>
    <s v=""/>
    <n v="0"/>
    <n v="20"/>
    <n v="487557.07988400001"/>
    <s v="SI"/>
    <n v="487557.07988400001"/>
    <x v="23"/>
    <x v="1"/>
  </r>
  <r>
    <m/>
    <s v="ANTIOQUIA"/>
    <s v="Puerto Berrío"/>
    <n v="579"/>
    <n v="43654191"/>
    <n v="3122373072"/>
    <n v="762"/>
    <x v="0"/>
    <m/>
    <m/>
    <m/>
    <m/>
    <m/>
    <m/>
    <m/>
    <m/>
    <m/>
    <n v="220587990000"/>
    <m/>
    <m/>
    <n v="3145031401"/>
    <s v="MOSQUERA "/>
    <s v="ABADIA"/>
    <s v="NICEL"/>
    <m/>
    <s v="Cédula"/>
    <n v="43655695"/>
    <s v="M"/>
    <n v="34"/>
    <s v="SI"/>
    <m/>
    <m/>
    <m/>
    <m/>
    <m/>
    <m/>
    <s v="NO"/>
    <m/>
    <s v="NO"/>
    <n v="4"/>
    <n v="2"/>
    <m/>
    <s v="PROPIA, LA ESTÁN PAGANDO"/>
    <m/>
    <s v="CERTIFICADO DE COMPRAVENTA"/>
    <m/>
    <m/>
    <m/>
    <m/>
    <m/>
    <s v="SI"/>
    <n v="36753"/>
    <s v="SI"/>
    <n v="0"/>
    <s v="SI"/>
    <n v="16690"/>
    <s v="INODORO CONECTADO A ALCANTARILLADO"/>
    <s v="MADERA BURDA, TABLA, TABLÓN"/>
    <s v="TEJA DE BARRO, ZINC, ETERNIT (ASBESTO)"/>
    <s v="CEMENTO, GRAVILLA"/>
    <s v="SI"/>
    <s v="SI"/>
    <s v="SI"/>
    <s v="SI"/>
    <s v="SI"/>
    <s v="SI"/>
    <s v="SI"/>
    <s v="SI"/>
    <s v="SI"/>
    <s v="NO"/>
    <s v="NO"/>
    <s v="NO"/>
    <s v="SI"/>
    <s v="SI"/>
    <s v="NO"/>
    <s v="NO"/>
    <s v="NO"/>
    <s v="SI"/>
    <s v="INODORO SIN TANQUE"/>
    <s v="BAÑO SIN PUERTA "/>
    <m/>
    <m/>
    <m/>
    <m/>
    <s v="NORMAL - BUENA"/>
    <s v="TIENE AGUA LAS 24 HORAS"/>
    <s v="SI"/>
    <s v="NO"/>
    <s v="NO"/>
    <s v="PVC "/>
    <s v="SI"/>
    <s v="NO"/>
    <s v="NO"/>
    <s v="NO"/>
    <s v="SI"/>
    <s v="OBRA GRIS "/>
    <s v="OASIS 220587990000"/>
    <s v="OK"/>
    <s v="SI"/>
    <n v="1"/>
    <s v=""/>
    <n v="3"/>
    <n v="4"/>
    <n v="5"/>
    <n v="6"/>
    <n v="7"/>
    <n v="8"/>
    <s v=""/>
    <s v=""/>
    <s v=""/>
    <n v="4"/>
    <n v="6936878.4473879999"/>
    <n v="6099266.2918499997"/>
    <s v=""/>
    <s v=""/>
    <n v="0"/>
    <s v=""/>
    <n v="0"/>
    <s v="NO"/>
    <n v="0"/>
    <x v="11"/>
    <x v="1"/>
  </r>
  <r>
    <m/>
    <s v="ANTIOQUIA"/>
    <s v="Puerto Berrío"/>
    <n v="579"/>
    <n v="43654191"/>
    <n v="3122373072"/>
    <n v="763"/>
    <x v="0"/>
    <m/>
    <m/>
    <m/>
    <m/>
    <m/>
    <m/>
    <m/>
    <m/>
    <m/>
    <n v="220593800000"/>
    <m/>
    <m/>
    <n v="3147768765"/>
    <s v="RIVERA"/>
    <s v="RODRIGUEZ"/>
    <s v="ARNULFO"/>
    <s v="DE JESUS "/>
    <s v="Cédula"/>
    <n v="15363056"/>
    <s v="M"/>
    <n v="63"/>
    <s v="NO"/>
    <s v="CARVAJAL"/>
    <s v="LOPEZ"/>
    <s v="DORA"/>
    <s v="ELCY"/>
    <s v="Cédula"/>
    <n v="1039695401"/>
    <s v="NO"/>
    <m/>
    <s v="SI"/>
    <n v="6"/>
    <n v="2"/>
    <m/>
    <s v="PROPIA, TOTALMENTE PAGADA"/>
    <m/>
    <s v="OTRO"/>
    <s v="CARTAVENTA "/>
    <m/>
    <m/>
    <m/>
    <m/>
    <s v="SI"/>
    <m/>
    <s v="SI"/>
    <m/>
    <s v="SI"/>
    <m/>
    <s v="INODORO CONECTADO A ALCANTARILLADO"/>
    <s v="MADERA BURDA, TABLA, TABLÓN"/>
    <s v="TEJA DE BARRO, ZINC, ETERNIT (ASBESTO)"/>
    <s v="CEMENTO, GRAVILLA"/>
    <s v="SI"/>
    <s v="NO"/>
    <s v="SI"/>
    <s v="SI"/>
    <s v="SI"/>
    <s v="SI"/>
    <s v="SI"/>
    <s v="SI"/>
    <s v="SI"/>
    <s v="SI"/>
    <s v="NO"/>
    <s v="NO"/>
    <s v="SI"/>
    <s v="SI"/>
    <s v="SI"/>
    <s v="NO"/>
    <s v="NO"/>
    <s v="SI"/>
    <s v="INODORO CON TANQUE"/>
    <s v="EL BAÑO NO TIENE PUERTA Y NO PRESENTO RECIBO "/>
    <m/>
    <m/>
    <m/>
    <m/>
    <s v="NORMAL - BUENA"/>
    <s v="TIENE AGUA LAS 24 HORAS"/>
    <s v="SI"/>
    <s v="NO"/>
    <s v="NO"/>
    <s v="PVC "/>
    <s v="SI"/>
    <s v="SI"/>
    <s v="NO"/>
    <s v="NO"/>
    <s v="SI"/>
    <s v="OBRA BLANCA"/>
    <s v="OASIS 220593800000"/>
    <s v="OK"/>
    <s v="SI"/>
    <n v="1"/>
    <s v=""/>
    <s v=""/>
    <s v=""/>
    <n v="5"/>
    <n v="6"/>
    <s v=""/>
    <s v=""/>
    <s v=""/>
    <s v=""/>
    <s v=""/>
    <n v="2"/>
    <n v="1067105.8780200002"/>
    <n v="1067105.8780200002"/>
    <s v=""/>
    <s v=""/>
    <n v="0"/>
    <s v=""/>
    <n v="0"/>
    <s v="NO"/>
    <n v="0"/>
    <x v="96"/>
    <x v="1"/>
  </r>
  <r>
    <m/>
    <s v="ANTIOQUIA"/>
    <s v="Puerto Berrío"/>
    <n v="579"/>
    <n v="71180459"/>
    <n v="3147713942"/>
    <n v="764"/>
    <x v="0"/>
    <m/>
    <m/>
    <m/>
    <m/>
    <m/>
    <m/>
    <m/>
    <m/>
    <m/>
    <n v="5816"/>
    <m/>
    <m/>
    <n v="3108215726"/>
    <s v="CORDOBA "/>
    <s v="BRAND "/>
    <s v="DENILSON"/>
    <s v="ALEXANDER"/>
    <s v="Cédula"/>
    <n v="1039683315"/>
    <s v="M"/>
    <n v="29"/>
    <s v="NO"/>
    <s v="GIL"/>
    <s v="ZAPATA"/>
    <s v="ALEJANDRA"/>
    <m/>
    <s v="Cédula"/>
    <m/>
    <s v="SI"/>
    <n v="3165174"/>
    <s v="NO"/>
    <n v="4"/>
    <n v="2"/>
    <m/>
    <s v="PROPIA, TOTALMENTE PAGADA"/>
    <m/>
    <s v="CERTIFICADO DE COMPRAVENTA"/>
    <m/>
    <m/>
    <m/>
    <m/>
    <m/>
    <s v="SI"/>
    <n v="14623"/>
    <s v="SI"/>
    <n v="0"/>
    <s v="SI"/>
    <n v="8366"/>
    <s v="INODORO CONECTADO A ALCANTARILLADO"/>
    <s v="BLOQUE, LADRILLO, PIEDRA"/>
    <s v="TEJA DE BARRO, ZINC, ETERNIT (ASBESTO)"/>
    <s v="CEMENTO, GRAVILLA"/>
    <s v="SI"/>
    <s v="SI"/>
    <s v="SI"/>
    <s v="SI"/>
    <s v="SI"/>
    <s v="NO"/>
    <s v="SI"/>
    <s v="SI"/>
    <s v="SI"/>
    <s v="SI"/>
    <s v="NO"/>
    <s v="NO"/>
    <s v="SI"/>
    <s v="SI"/>
    <s v="SI"/>
    <s v="NO"/>
    <s v="NO"/>
    <s v="SI"/>
    <s v="INODORO SIN TANQUE"/>
    <s v="NO TIENE CAJA DE INSPECCION"/>
    <m/>
    <m/>
    <m/>
    <m/>
    <s v="NORMAL - BUENA"/>
    <s v="TIENE AGUA LAS 24 HORAS"/>
    <s v="SI"/>
    <s v="NO"/>
    <s v="NO"/>
    <s v="PVC "/>
    <s v="SI"/>
    <s v="SI"/>
    <s v="NO"/>
    <s v="NO"/>
    <s v="SI"/>
    <s v="OBRA BLANCA"/>
    <s v="OASIS 5816"/>
    <s v="OK"/>
    <s v="SI"/>
    <n v="1"/>
    <s v=""/>
    <n v="3"/>
    <s v=""/>
    <n v="5"/>
    <n v="6"/>
    <n v="7"/>
    <s v=""/>
    <s v=""/>
    <s v=""/>
    <s v=""/>
    <n v="3"/>
    <n v="1819029.84246"/>
    <n v="1819029.84246"/>
    <s v=""/>
    <s v=""/>
    <n v="0"/>
    <n v="20"/>
    <n v="487557.07988400001"/>
    <s v="SI"/>
    <n v="487557.07988400001"/>
    <x v="25"/>
    <x v="1"/>
  </r>
  <r>
    <m/>
    <s v="ANTIOQUIA"/>
    <s v="Puerto Berrío"/>
    <n v="579"/>
    <n v="71180459"/>
    <n v="3147713942"/>
    <n v="765"/>
    <x v="0"/>
    <m/>
    <m/>
    <m/>
    <m/>
    <m/>
    <m/>
    <m/>
    <m/>
    <m/>
    <n v="5956"/>
    <m/>
    <m/>
    <n v="3127849183"/>
    <s v="SIERRA "/>
    <s v="HERNANDEZ"/>
    <s v="ORLANDO"/>
    <s v="ISRAEL"/>
    <s v="Cédula"/>
    <n v="14880166"/>
    <s v="M"/>
    <n v="60"/>
    <s v="NO"/>
    <s v="GUZMAN"/>
    <s v="GUZMAN"/>
    <s v="MARYORY"/>
    <m/>
    <s v="Cédula"/>
    <n v="43651978"/>
    <s v="NO"/>
    <m/>
    <s v="NO"/>
    <n v="4"/>
    <m/>
    <m/>
    <s v="PROPIA, TOTALMENTE PAGADA"/>
    <m/>
    <s v="CERTIFICADO DE COMPRAVENTA"/>
    <m/>
    <m/>
    <m/>
    <m/>
    <m/>
    <s v="SI"/>
    <n v="18036"/>
    <s v="SI"/>
    <n v="13021"/>
    <s v="SI"/>
    <n v="8324"/>
    <s v="INODORO CONECTADO A ALCANTARILLADO"/>
    <s v="MADERA BURDA, TABLA, TABLÓN"/>
    <s v="TEJA DE BARRO, ZINC, ETERNIT (ASBESTO)"/>
    <s v="CEMENTO, GRAVILLA"/>
    <s v="SI"/>
    <s v="NO"/>
    <s v="SI"/>
    <s v="SI"/>
    <s v="SI"/>
    <s v="NO"/>
    <s v="SI"/>
    <s v="SI"/>
    <s v="SI"/>
    <s v="NO"/>
    <s v="NO"/>
    <s v="SI"/>
    <s v="SI"/>
    <s v="SI"/>
    <s v="NO"/>
    <s v="NO"/>
    <s v="SI"/>
    <s v="SI"/>
    <s v="INODORO SIN TANQUE"/>
    <m/>
    <m/>
    <m/>
    <m/>
    <m/>
    <s v="NORMAL - BUENA"/>
    <s v="TIENE AGUA LAS 24 HORAS"/>
    <s v="SI"/>
    <s v="NO"/>
    <s v="NO"/>
    <s v="PVC "/>
    <s v="SI"/>
    <s v="NO"/>
    <s v="NO"/>
    <s v="SI"/>
    <s v="SI"/>
    <s v="OBRA NEGRA "/>
    <s v="OASIS 5956"/>
    <s v="OK"/>
    <s v="SI"/>
    <n v="1"/>
    <s v=""/>
    <n v="3"/>
    <n v="4"/>
    <s v=""/>
    <n v="6"/>
    <n v="7"/>
    <n v="8"/>
    <s v=""/>
    <s v=""/>
    <s v=""/>
    <n v="3"/>
    <n v="6389026.4828519998"/>
    <n v="6099266.2918499997"/>
    <s v=""/>
    <s v=""/>
    <n v="0"/>
    <n v="20"/>
    <n v="487557.07988400001"/>
    <s v="SI"/>
    <n v="487557.07988400001"/>
    <x v="23"/>
    <x v="1"/>
  </r>
  <r>
    <m/>
    <s v="ANTIOQUIA"/>
    <s v="Puerto Berrío"/>
    <n v="579"/>
    <n v="71180459"/>
    <n v="3147713942"/>
    <n v="766"/>
    <x v="0"/>
    <m/>
    <m/>
    <m/>
    <m/>
    <m/>
    <m/>
    <m/>
    <m/>
    <m/>
    <m/>
    <m/>
    <m/>
    <n v="3144035638"/>
    <s v="PEREA"/>
    <s v="MORENO"/>
    <s v="AURO"/>
    <s v="DAVID "/>
    <s v="Cédula"/>
    <n v="71190729"/>
    <s v="M"/>
    <n v="40"/>
    <s v="NO"/>
    <s v="CABARCOS"/>
    <s v="MENESES"/>
    <s v="LADY"/>
    <s v="DIANA"/>
    <s v="Cédula"/>
    <n v="43655974"/>
    <s v="NO"/>
    <m/>
    <s v="NO"/>
    <n v="4"/>
    <n v="1"/>
    <m/>
    <s v="PROPIA, TOTALMENTE PAGADA"/>
    <m/>
    <s v="CERTIFICADO DE COMPRAVENTA"/>
    <m/>
    <m/>
    <m/>
    <m/>
    <m/>
    <s v="SI"/>
    <n v="13861"/>
    <s v="SI"/>
    <n v="9806"/>
    <s v="SI"/>
    <n v="8366"/>
    <s v="INODORO CONECTADO A ALCANTARILLADO"/>
    <s v="BLOQUE, LADRILLO, PIEDRA"/>
    <s v="TEJA DE BARRO, ZINC, ETERNIT (ASBESTO)"/>
    <s v="CEMENTO, GRAVILLA"/>
    <s v="SI"/>
    <s v="NO"/>
    <s v="SI"/>
    <s v="NO"/>
    <s v="SI"/>
    <s v="SI"/>
    <s v="SI"/>
    <s v="SI"/>
    <s v="SI"/>
    <s v="NO"/>
    <s v="SI"/>
    <s v="SI"/>
    <s v="SI"/>
    <s v="SI"/>
    <s v="NO"/>
    <s v="SI"/>
    <s v="SI"/>
    <s v="SI"/>
    <s v="INODORO CON TANQUE"/>
    <m/>
    <m/>
    <m/>
    <m/>
    <m/>
    <s v="NORMAL - BUENA"/>
    <s v="TIENE AGUA LAS 24 HORAS"/>
    <s v="SI"/>
    <s v="NO"/>
    <s v="NO"/>
    <s v="PVC "/>
    <s v="SI"/>
    <s v="NO"/>
    <s v="SI"/>
    <s v="SI"/>
    <s v="SI"/>
    <s v="OBRA NEGRA "/>
    <s v="OASIS "/>
    <s v="¿REPETIDA?"/>
    <s v="SI"/>
    <s v=""/>
    <s v=""/>
    <s v=""/>
    <n v="4"/>
    <s v=""/>
    <n v="6"/>
    <s v=""/>
    <s v=""/>
    <s v=""/>
    <s v=""/>
    <s v=""/>
    <n v="1"/>
    <n v="929498.52362399991"/>
    <n v="929498.52362399991"/>
    <s v=""/>
    <n v="18"/>
    <n v="0"/>
    <s v=""/>
    <n v="1270146.3406199999"/>
    <s v="SI"/>
    <n v="1270146.3406199999"/>
    <x v="100"/>
    <x v="1"/>
  </r>
  <r>
    <m/>
    <s v="ANTIOQUIA"/>
    <s v="Puerto Berrío"/>
    <n v="579"/>
    <n v="71187461"/>
    <n v="3147476437"/>
    <n v="767"/>
    <x v="0"/>
    <m/>
    <m/>
    <m/>
    <m/>
    <m/>
    <m/>
    <m/>
    <m/>
    <m/>
    <n v="8795"/>
    <m/>
    <m/>
    <s v="NO TIENE "/>
    <s v="QUINTERO"/>
    <m/>
    <s v="PEDRO"/>
    <s v="NEL"/>
    <s v="Cédula"/>
    <n v="3524287"/>
    <s v="M"/>
    <n v="78"/>
    <s v="SI"/>
    <m/>
    <m/>
    <m/>
    <m/>
    <m/>
    <m/>
    <s v="NO"/>
    <m/>
    <s v="NO"/>
    <n v="4"/>
    <n v="2"/>
    <m/>
    <s v="PROPIA, TOTALMENTE PAGADA"/>
    <m/>
    <s v="CERTIFICADO DE COMPRAVENTA"/>
    <m/>
    <m/>
    <m/>
    <m/>
    <m/>
    <s v="SI"/>
    <n v="31488"/>
    <s v="SI"/>
    <n v="22515"/>
    <s v="SI"/>
    <n v="16732"/>
    <s v="INODORO CONECTADO A ALCANTARILLADO"/>
    <s v="MADERA BURDA, TABLA, TABLÓN"/>
    <s v="TEJA DE BARRO, ZINC, ETERNIT (ASBESTO)"/>
    <s v="CEMENTO, GRAVILLA"/>
    <s v="SI"/>
    <s v="NO"/>
    <s v="SI"/>
    <s v="SI"/>
    <s v="SI"/>
    <s v="NO"/>
    <s v="SI"/>
    <s v="SI"/>
    <s v="SI"/>
    <s v="NO"/>
    <s v="NO"/>
    <s v="SI"/>
    <s v="SI"/>
    <s v="SI"/>
    <s v="NO"/>
    <s v="NO"/>
    <s v="SI"/>
    <s v="SI"/>
    <s v="INODORO CON TANQUE"/>
    <s v="NO TIENE CELULAR Y LOS BAÑOS NO TIENEN PUERTA "/>
    <m/>
    <m/>
    <m/>
    <m/>
    <s v="NORMAL - BUENA"/>
    <s v="TIENE AGUA LAS 24 HORAS"/>
    <s v="SI"/>
    <s v="NO"/>
    <s v="NO"/>
    <s v="PVC "/>
    <s v="SI"/>
    <s v="NO"/>
    <s v="NO"/>
    <s v="SI"/>
    <s v="SI"/>
    <s v="OBRA GRIS "/>
    <s v="OASIS 8795"/>
    <s v="OK"/>
    <s v="SI"/>
    <n v="1"/>
    <s v=""/>
    <s v=""/>
    <n v="4"/>
    <s v=""/>
    <n v="6"/>
    <n v="7"/>
    <n v="8"/>
    <s v=""/>
    <s v=""/>
    <s v=""/>
    <n v="2"/>
    <n v="6005632.4272799995"/>
    <n v="6005632.4272799995"/>
    <s v=""/>
    <s v=""/>
    <n v="0"/>
    <n v="20"/>
    <n v="487557.07988400001"/>
    <s v="SI"/>
    <n v="487557.07988400001"/>
    <x v="17"/>
    <x v="1"/>
  </r>
  <r>
    <m/>
    <s v="ANTIOQUIA"/>
    <s v="Puerto Berrío"/>
    <n v="579"/>
    <n v="71187461"/>
    <n v="3147476437"/>
    <n v="768"/>
    <x v="0"/>
    <m/>
    <m/>
    <m/>
    <m/>
    <m/>
    <m/>
    <m/>
    <m/>
    <m/>
    <n v="5778"/>
    <m/>
    <m/>
    <n v="3105938015"/>
    <s v="SANCHEZ"/>
    <s v="TORREZ"/>
    <s v="LUIS"/>
    <s v="CARLOS"/>
    <s v="Cédula"/>
    <n v="98465933"/>
    <s v="M"/>
    <n v="47"/>
    <s v="NO"/>
    <s v="VALLEJO"/>
    <s v="POSADA"/>
    <s v="MARIA "/>
    <s v="VICTORIA"/>
    <s v="Cédula"/>
    <n v="43792148"/>
    <s v="NO"/>
    <m/>
    <s v="NO"/>
    <n v="3"/>
    <n v="1"/>
    <m/>
    <s v="PROPIA, LA ESTÁN PAGANDO"/>
    <m/>
    <s v="OTRO"/>
    <s v="CARTAVENTA "/>
    <m/>
    <m/>
    <m/>
    <m/>
    <s v="SI"/>
    <m/>
    <s v="SI"/>
    <m/>
    <s v="NO"/>
    <m/>
    <s v="INODORO CONECTADO A ALCANTARILLADO"/>
    <s v="BLOQUE, LADRILLO, PIEDRA"/>
    <s v="TEJA DE BARRO, ZINC, ETERNIT (ASBESTO)"/>
    <s v="CEMENTO, GRAVILLA"/>
    <s v="NO"/>
    <s v="NO"/>
    <s v="SI"/>
    <s v="SI"/>
    <s v="SI"/>
    <s v="SI"/>
    <s v="SI"/>
    <s v="SI"/>
    <s v="SI"/>
    <s v="NO"/>
    <s v="NO"/>
    <s v="NO"/>
    <s v="SI"/>
    <s v="SI"/>
    <s v="NO"/>
    <s v="NO"/>
    <s v="NO"/>
    <s v="SI"/>
    <s v="INODORO CON TANQUE"/>
    <s v="NO SE PRESENTO EL RECIBO"/>
    <m/>
    <m/>
    <m/>
    <m/>
    <s v="NORMAL - BUENA"/>
    <s v="TIENE AGUA LAS 24 HORAS"/>
    <s v="SI"/>
    <s v="NO"/>
    <s v="NO"/>
    <s v="PVC "/>
    <s v="SI"/>
    <s v="NO"/>
    <s v="NO"/>
    <s v="NO"/>
    <s v="SI"/>
    <s v="NO TIENE - NO APLICA"/>
    <s v="OASIS 5778"/>
    <s v="OK"/>
    <s v="SI"/>
    <n v="1"/>
    <s v=""/>
    <s v=""/>
    <n v="4"/>
    <n v="5"/>
    <n v="6"/>
    <n v="7"/>
    <n v="8"/>
    <s v=""/>
    <s v=""/>
    <s v=""/>
    <n v="3"/>
    <n v="6553484.3918159995"/>
    <n v="6099266.2918499997"/>
    <s v=""/>
    <s v=""/>
    <n v="0"/>
    <s v=""/>
    <n v="0"/>
    <s v="NO"/>
    <n v="0"/>
    <x v="11"/>
    <x v="1"/>
  </r>
  <r>
    <m/>
    <s v="ANTIOQUIA"/>
    <s v="Puerto Berrío"/>
    <n v="579"/>
    <n v="71187461"/>
    <n v="3147476437"/>
    <n v="769"/>
    <x v="0"/>
    <m/>
    <m/>
    <m/>
    <m/>
    <m/>
    <m/>
    <m/>
    <m/>
    <m/>
    <n v="5857"/>
    <m/>
    <m/>
    <s v="NO TIENE "/>
    <s v="CARMONA"/>
    <s v="OSPINA"/>
    <s v="SOR"/>
    <s v="NIDIA"/>
    <s v="Cédula"/>
    <n v="32212616"/>
    <s v="F"/>
    <n v="38"/>
    <s v="SI"/>
    <m/>
    <m/>
    <m/>
    <m/>
    <m/>
    <m/>
    <s v="NO"/>
    <m/>
    <s v="NO"/>
    <n v="2"/>
    <n v="1"/>
    <m/>
    <s v="EN ARRIENDO O SUBARRIENDO"/>
    <m/>
    <m/>
    <m/>
    <s v="DE PALABRA"/>
    <m/>
    <m/>
    <n v="130000"/>
    <s v="SI"/>
    <n v="7190"/>
    <s v="SI"/>
    <n v="4604"/>
    <s v="SI"/>
    <n v="8366"/>
    <s v="INODORO CONECTADO A ALCANTARILLADO"/>
    <s v="MADERA BURDA, TABLA, TABLÓN"/>
    <s v="TEJA DE BARRO, ZINC, ETERNIT (ASBESTO)"/>
    <s v="CEMENTO, GRAVILLA"/>
    <s v="SI"/>
    <s v="SI"/>
    <s v="SI"/>
    <s v="SI"/>
    <s v="SI"/>
    <s v="NO"/>
    <s v="SI"/>
    <s v="SI"/>
    <s v="SI"/>
    <s v="SI"/>
    <s v="SI"/>
    <s v="SI"/>
    <s v="SI"/>
    <s v="SI"/>
    <s v="SI"/>
    <s v="SI"/>
    <s v="SI"/>
    <s v="SI"/>
    <s v="INODORO CON TANQUE"/>
    <s v="NO TIENE CELULAR   "/>
    <m/>
    <m/>
    <m/>
    <m/>
    <s v="NORMAL - BUENA"/>
    <s v="TIENE AGUA LAS 24 HORAS"/>
    <s v="SI"/>
    <s v="NO"/>
    <s v="NO"/>
    <s v="PVC "/>
    <s v="SI"/>
    <s v="SI"/>
    <s v="SI"/>
    <s v="SI"/>
    <s v="SI"/>
    <s v="OBRA GRIS "/>
    <s v="OASIS 5857"/>
    <s v="OK"/>
    <s v="SI"/>
    <s v=""/>
    <s v=""/>
    <s v=""/>
    <s v=""/>
    <s v=""/>
    <s v=" "/>
    <s v=""/>
    <s v=""/>
    <s v=""/>
    <s v=""/>
    <s v=""/>
    <n v="0"/>
    <n v="0"/>
    <n v="0"/>
    <s v=""/>
    <s v=""/>
    <s v=""/>
    <s v=""/>
    <n v="0"/>
    <s v="NO"/>
    <n v="0"/>
    <x v="0"/>
    <x v="0"/>
  </r>
  <r>
    <m/>
    <s v="ANTIOQUIA"/>
    <s v="Puerto Berrío"/>
    <n v="579"/>
    <n v="71187461"/>
    <n v="3147476437"/>
    <n v="770"/>
    <x v="0"/>
    <m/>
    <m/>
    <m/>
    <m/>
    <m/>
    <m/>
    <m/>
    <m/>
    <m/>
    <n v="5763"/>
    <m/>
    <m/>
    <s v="NO TIENE "/>
    <s v="CARO "/>
    <s v="GONZALEZ"/>
    <s v="DIEGO "/>
    <s v="DE JESUS "/>
    <s v="Cédula"/>
    <n v="71187296"/>
    <s v="M"/>
    <n v="48"/>
    <s v="SI"/>
    <m/>
    <m/>
    <m/>
    <m/>
    <m/>
    <m/>
    <s v="NO"/>
    <m/>
    <s v="NO"/>
    <n v="2"/>
    <n v="1"/>
    <m/>
    <s v="PROPIA, TOTALMENTE PAGADA"/>
    <m/>
    <m/>
    <s v="NO TIENE"/>
    <m/>
    <m/>
    <m/>
    <m/>
    <s v="SI"/>
    <n v="16656"/>
    <s v="SI"/>
    <n v="4334"/>
    <s v="SI"/>
    <n v="8362"/>
    <s v="INODORO CONECTADO A ALCANTARILLADO"/>
    <s v="MADERA BURDA, TABLA, TABLÓN"/>
    <s v="TEJA DE BARRO, ZINC, ETERNIT (ASBESTO)"/>
    <s v="CEMENTO, GRAVILLA"/>
    <s v="NO"/>
    <s v="NO"/>
    <s v="SI"/>
    <s v="SI"/>
    <s v="SI"/>
    <s v="NO"/>
    <s v="SI"/>
    <s v="SI"/>
    <s v="NO"/>
    <s v="NO"/>
    <s v="NO"/>
    <s v="NO"/>
    <s v="SI"/>
    <s v="NO"/>
    <s v="NO"/>
    <s v="NO"/>
    <s v="NO"/>
    <s v="SI"/>
    <s v="TAZA CAMPESINA"/>
    <s v="NO TIENE CELULAR"/>
    <m/>
    <m/>
    <m/>
    <m/>
    <s v="NORMAL - BUENA"/>
    <s v="TIENE AGUA LAS 24 HORAS"/>
    <s v="SI"/>
    <s v="NO"/>
    <s v="NO"/>
    <s v="PVC "/>
    <s v="NO"/>
    <s v="NO"/>
    <s v="NO"/>
    <s v="NO"/>
    <s v="SI"/>
    <s v="NO TIENE - NO APLICA"/>
    <s v="OASIS 5763"/>
    <s v="OK"/>
    <s v="SI"/>
    <n v="1"/>
    <s v=""/>
    <n v="3"/>
    <n v="4"/>
    <n v="5"/>
    <n v="6"/>
    <n v="7"/>
    <n v="8"/>
    <s v=""/>
    <s v=""/>
    <s v=""/>
    <n v="4"/>
    <n v="6936878.4473879999"/>
    <n v="6099266.2918499997"/>
    <s v=""/>
    <s v=""/>
    <n v="0"/>
    <n v="20"/>
    <n v="487557.07988400001"/>
    <s v="SI"/>
    <n v="487557.07988400001"/>
    <x v="23"/>
    <x v="1"/>
  </r>
  <r>
    <m/>
    <s v="ANTIOQUIA"/>
    <s v="Puerto Berrío"/>
    <n v="579"/>
    <n v="71187461"/>
    <n v="3147476437"/>
    <n v="771"/>
    <x v="0"/>
    <m/>
    <m/>
    <m/>
    <m/>
    <m/>
    <m/>
    <m/>
    <m/>
    <m/>
    <n v="5742"/>
    <m/>
    <m/>
    <s v="NO TIENE "/>
    <s v="BARON"/>
    <s v="BARON"/>
    <s v="LUZ"/>
    <s v="ESTELLA"/>
    <s v="Cédula"/>
    <n v="37926093"/>
    <s v="F"/>
    <n v="59"/>
    <s v="SI"/>
    <m/>
    <m/>
    <m/>
    <m/>
    <m/>
    <m/>
    <s v="SI"/>
    <m/>
    <s v="NO"/>
    <n v="3"/>
    <n v="1"/>
    <m/>
    <s v="PROPIA, TOTALMENTE PAGADA"/>
    <m/>
    <s v="OTRO"/>
    <m/>
    <m/>
    <m/>
    <m/>
    <m/>
    <s v="SI"/>
    <n v="17967"/>
    <s v="SI"/>
    <n v="12095"/>
    <s v="SI"/>
    <n v="16732"/>
    <s v="INODORO CONECTADO A ALCANTARILLADO"/>
    <s v="MADERA BURDA, TABLA, TABLÓN"/>
    <s v="TEJA DE BARRO, ZINC, ETERNIT (ASBESTO)"/>
    <s v="CEMENTO, GRAVILLA"/>
    <s v="NO"/>
    <s v="NO"/>
    <s v="SI"/>
    <s v="SI"/>
    <s v="SI"/>
    <s v="NO"/>
    <s v="SI"/>
    <s v="SI"/>
    <s v="SI"/>
    <s v="NO"/>
    <s v="NO"/>
    <s v="SI"/>
    <s v="NO"/>
    <s v="SI"/>
    <s v="NO"/>
    <s v="NO"/>
    <s v="SI"/>
    <s v="NO"/>
    <s v="INODORO SIN TANQUE"/>
    <s v="NO TIENE CELULAR "/>
    <m/>
    <m/>
    <m/>
    <m/>
    <s v="NORMAL - BUENA"/>
    <s v="TIENE AGUA LAS 24 HORAS"/>
    <s v="SI"/>
    <s v="NO"/>
    <s v="NO"/>
    <s v="PVC "/>
    <s v="SI"/>
    <s v="NO"/>
    <s v="NO"/>
    <s v="SI"/>
    <s v="NO"/>
    <s v="OTROS"/>
    <s v="OASIS 5742"/>
    <s v="OK"/>
    <s v="SI"/>
    <n v="1"/>
    <n v="2"/>
    <n v="3"/>
    <n v="4"/>
    <s v=""/>
    <n v="6"/>
    <n v="7"/>
    <n v="8"/>
    <s v=""/>
    <s v=""/>
    <s v=""/>
    <n v="4"/>
    <n v="6583373.9498159997"/>
    <n v="6099266.2918499997"/>
    <s v=""/>
    <s v=""/>
    <n v="0"/>
    <n v="20"/>
    <n v="487557.07988400001"/>
    <s v="SI"/>
    <n v="487557.07988400001"/>
    <x v="23"/>
    <x v="1"/>
  </r>
  <r>
    <m/>
    <s v="ANTIOQUIA"/>
    <s v="Puerto Berrío"/>
    <n v="579"/>
    <n v="71180459"/>
    <n v="3147713942"/>
    <n v="772"/>
    <x v="0"/>
    <m/>
    <m/>
    <m/>
    <m/>
    <m/>
    <m/>
    <m/>
    <m/>
    <m/>
    <m/>
    <m/>
    <m/>
    <n v="3208343304"/>
    <s v="DIAZ"/>
    <s v="BARRIEL"/>
    <s v="ADEISON"/>
    <m/>
    <s v="Cédula"/>
    <n v="11171162"/>
    <s v="M"/>
    <n v="52"/>
    <s v="NO"/>
    <s v="MONTAÑO"/>
    <m/>
    <s v="ANAYA"/>
    <m/>
    <s v="Cédula"/>
    <n v="50968862"/>
    <s v="SI"/>
    <n v="941983"/>
    <s v="NO"/>
    <n v="6"/>
    <n v="1"/>
    <m/>
    <s v="PROPIA, TOTALMENTE PAGADA"/>
    <m/>
    <s v="CERTIFICADO DE COMPRAVENTA"/>
    <m/>
    <m/>
    <m/>
    <m/>
    <m/>
    <s v="SI"/>
    <n v="15345"/>
    <s v="SI"/>
    <n v="10732"/>
    <s v="SI"/>
    <n v="8366"/>
    <s v="INODORO CONECTADO A ALCANTARILLADO"/>
    <s v="BLOQUE, LADRILLO, PIEDRA"/>
    <s v="TEJA DE BARRO, ZINC, ETERNIT (ASBESTO)"/>
    <s v="CEMENTO, GRAVILLA"/>
    <s v="NO"/>
    <s v="NO"/>
    <s v="SI"/>
    <s v="SI"/>
    <s v="SI"/>
    <s v="NO"/>
    <s v="SI"/>
    <s v="SI"/>
    <s v="SI"/>
    <s v="SI"/>
    <s v="NO"/>
    <s v="NO"/>
    <s v="NO"/>
    <s v="SI"/>
    <s v="SI"/>
    <s v="NO"/>
    <s v="NO"/>
    <s v="NO"/>
    <s v="INODORO SIN TANQUE"/>
    <m/>
    <m/>
    <m/>
    <m/>
    <m/>
    <s v="NORMAL - BUENA"/>
    <s v="TIENE AGUA LAS 24 HORAS"/>
    <s v="SI"/>
    <s v="NO"/>
    <s v="NO"/>
    <s v="PVC "/>
    <s v="SI"/>
    <s v="SI"/>
    <s v="NO"/>
    <s v="NO"/>
    <s v="NO"/>
    <s v="OBRA NEGRA"/>
    <s v="OASIS "/>
    <s v="¿REPETIDA?"/>
    <s v="SI"/>
    <n v="1"/>
    <n v="2"/>
    <n v="3"/>
    <s v=""/>
    <n v="5"/>
    <n v="6"/>
    <n v="7"/>
    <s v=""/>
    <n v="9"/>
    <s v=""/>
    <s v=""/>
    <n v="4"/>
    <n v="4015586.3507459997"/>
    <n v="4015586.3507459997"/>
    <s v=""/>
    <s v=""/>
    <n v="0"/>
    <n v="20"/>
    <n v="487557.07988400001"/>
    <s v="SI"/>
    <n v="487557.07988400001"/>
    <x v="73"/>
    <x v="1"/>
  </r>
  <r>
    <m/>
    <s v="ANTIOQUIA"/>
    <s v="Puerto Berrío"/>
    <n v="579"/>
    <n v="71180459"/>
    <n v="3147713942"/>
    <n v="773"/>
    <x v="0"/>
    <m/>
    <m/>
    <m/>
    <m/>
    <m/>
    <m/>
    <m/>
    <m/>
    <m/>
    <n v="220574800000"/>
    <m/>
    <m/>
    <n v="3128648392"/>
    <s v="JARAMILLO"/>
    <s v="VAHOZ"/>
    <s v=" JOSE"/>
    <s v="MARIA"/>
    <s v="Cédula"/>
    <n v="3445924"/>
    <s v="M"/>
    <n v="64"/>
    <s v="NO"/>
    <s v="CANO"/>
    <s v="OSORIO"/>
    <s v="LUZ"/>
    <s v="ELENA"/>
    <s v="Cédula"/>
    <n v="21651548"/>
    <s v="NO"/>
    <n v="2181053"/>
    <s v="NO"/>
    <n v="3"/>
    <m/>
    <m/>
    <s v="PROPIA, TOTALMENTE PAGADA"/>
    <m/>
    <s v="CERTIFICADO DE COMPRAVENTA"/>
    <m/>
    <m/>
    <m/>
    <m/>
    <m/>
    <s v="SI"/>
    <n v="15363"/>
    <s v="SI"/>
    <n v="10964"/>
    <s v="SI"/>
    <n v="8366"/>
    <s v="INODORO CONECTADO A ALCANTARILLADO"/>
    <s v="MADERA BURDA, TABLA, TABLÓN"/>
    <s v="TEJA DE BARRO, ZINC, ETERNIT (ASBESTO)"/>
    <s v="CEMENTO, GRAVILLA"/>
    <s v="SI"/>
    <s v="SI"/>
    <s v="SI"/>
    <s v="SI"/>
    <s v="SI"/>
    <s v="SI"/>
    <s v="SI"/>
    <s v="SI"/>
    <s v="SI"/>
    <s v="NO"/>
    <s v="NO"/>
    <s v="NO"/>
    <s v="SI"/>
    <s v="SI"/>
    <s v="NO"/>
    <s v="NO"/>
    <s v="NO"/>
    <s v="SI"/>
    <s v="INODORO CON TANQUE"/>
    <s v="SE INUNDAN CONSTANTEMENTE "/>
    <m/>
    <m/>
    <m/>
    <m/>
    <s v="NORMAL - BUENA"/>
    <s v="TIENE AGUA LAS 24 HORAS"/>
    <s v="SI"/>
    <s v="NO"/>
    <s v="NO"/>
    <s v="PVC "/>
    <s v="SI"/>
    <s v="NO"/>
    <s v="NO"/>
    <s v="NO"/>
    <s v="SI"/>
    <s v="OBRA NEGRA "/>
    <s v="OASIS 220574800000"/>
    <s v="OK"/>
    <s v="SI"/>
    <n v="1"/>
    <s v=""/>
    <s v=""/>
    <n v="4"/>
    <n v="5"/>
    <n v="6"/>
    <n v="7"/>
    <n v="8"/>
    <s v=""/>
    <s v=""/>
    <s v=""/>
    <n v="3"/>
    <n v="6553484.3918159995"/>
    <n v="6099266.2918499997"/>
    <s v=""/>
    <s v=""/>
    <n v="0"/>
    <s v=""/>
    <n v="0"/>
    <s v="NO"/>
    <n v="0"/>
    <x v="11"/>
    <x v="1"/>
  </r>
  <r>
    <m/>
    <s v="ANTIOQUIA"/>
    <s v="Puerto Berrío"/>
    <n v="579"/>
    <n v="71180459"/>
    <n v="3147713942"/>
    <n v="774"/>
    <x v="0"/>
    <m/>
    <m/>
    <m/>
    <m/>
    <m/>
    <m/>
    <m/>
    <m/>
    <m/>
    <n v="5885"/>
    <m/>
    <m/>
    <n v="3147080732"/>
    <s v="DE USUGA "/>
    <m/>
    <s v="ROSALBA "/>
    <m/>
    <s v="Cédula"/>
    <n v="21393017"/>
    <s v="F"/>
    <n v="63"/>
    <s v="NO"/>
    <m/>
    <m/>
    <m/>
    <m/>
    <m/>
    <m/>
    <s v="NO"/>
    <m/>
    <s v="NO"/>
    <n v="4"/>
    <n v="2"/>
    <m/>
    <s v="PROPIA, LA ESTÁN PAGANDO"/>
    <m/>
    <m/>
    <s v="CARTAVENTA "/>
    <m/>
    <m/>
    <m/>
    <m/>
    <s v="SI"/>
    <m/>
    <s v="SI"/>
    <m/>
    <s v="SI"/>
    <m/>
    <s v="INODORO CONECTADO A ALCANTARILLADO"/>
    <s v="MADERA BURDA, TABLA, TABLÓN"/>
    <s v="TEJA DE BARRO, ZINC, ETERNIT (ASBESTO)"/>
    <s v="CEMENTO, GRAVILLA"/>
    <s v="NO"/>
    <s v="NO"/>
    <s v="SI"/>
    <s v="SI"/>
    <s v="SI"/>
    <s v="NO"/>
    <s v="SI"/>
    <s v="SI"/>
    <s v="SI"/>
    <s v="NO"/>
    <s v="NO"/>
    <s v="SI"/>
    <s v="SI"/>
    <s v="SI"/>
    <s v="NO"/>
    <s v="NO"/>
    <s v="SI"/>
    <s v="SI"/>
    <s v="INODORO CON TANQUE"/>
    <s v="NO PRESENRTO RECIBO "/>
    <m/>
    <m/>
    <m/>
    <m/>
    <s v="NORMAL - BUENA"/>
    <s v="TIENE AGUA LAS 24 HORAS"/>
    <s v="SI"/>
    <s v="NO"/>
    <s v="NO"/>
    <s v="PVC "/>
    <s v="SI"/>
    <s v="NO"/>
    <s v="NO"/>
    <s v="SI"/>
    <s v="SI"/>
    <s v="OBRA NEGRA "/>
    <s v="OASIS 5885"/>
    <s v="OK"/>
    <s v="SI"/>
    <n v="1"/>
    <s v=""/>
    <s v=""/>
    <n v="4"/>
    <s v=""/>
    <n v="6"/>
    <n v="7"/>
    <n v="8"/>
    <s v=""/>
    <s v=""/>
    <s v=""/>
    <n v="2"/>
    <n v="6005632.4272799995"/>
    <n v="6005632.4272799995"/>
    <s v=""/>
    <s v=""/>
    <n v="0"/>
    <n v="20"/>
    <n v="487557.07988400001"/>
    <s v="SI"/>
    <n v="487557.07988400001"/>
    <x v="17"/>
    <x v="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20:C28" firstHeaderRow="0" firstDataRow="1" firstDataCol="1" rowPageCount="1" colPageCount="1"/>
  <pivotFields count="122">
    <pivotField showAll="0"/>
    <pivotField showAll="0"/>
    <pivotField showAll="0"/>
    <pivotField showAll="0"/>
    <pivotField showAll="0"/>
    <pivotField showAll="0"/>
    <pivotField showAll="0"/>
    <pivotField axis="axisRow" showAll="0">
      <items count="10">
        <item x="3"/>
        <item x="2"/>
        <item m="1" x="8"/>
        <item x="0"/>
        <item x="4"/>
        <item x="1"/>
        <item x="5"/>
        <item m="1" x="7"/>
        <item x="6"/>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71" showAll="0"/>
    <pivotField numFmtId="167" showAll="0"/>
    <pivotField showAll="0"/>
    <pivotField showAll="0"/>
    <pivotField showAll="0"/>
    <pivotField showAll="0"/>
    <pivotField numFmtId="171" showAll="0"/>
    <pivotField showAll="0"/>
    <pivotField numFmtId="167" showAll="0"/>
    <pivotField dataField="1" showAll="0">
      <items count="102">
        <item x="24"/>
        <item x="4"/>
        <item x="53"/>
        <item x="3"/>
        <item x="31"/>
        <item x="96"/>
        <item x="66"/>
        <item x="71"/>
        <item x="79"/>
        <item x="7"/>
        <item x="78"/>
        <item x="45"/>
        <item x="38"/>
        <item x="88"/>
        <item x="75"/>
        <item x="36"/>
        <item x="100"/>
        <item x="19"/>
        <item x="25"/>
        <item x="99"/>
        <item x="8"/>
        <item x="62"/>
        <item x="56"/>
        <item x="27"/>
        <item x="30"/>
        <item x="74"/>
        <item x="32"/>
        <item x="6"/>
        <item x="94"/>
        <item x="1"/>
        <item x="69"/>
        <item x="68"/>
        <item x="14"/>
        <item x="43"/>
        <item x="35"/>
        <item x="57"/>
        <item x="47"/>
        <item x="65"/>
        <item x="37"/>
        <item x="34"/>
        <item x="5"/>
        <item x="67"/>
        <item x="49"/>
        <item x="72"/>
        <item x="29"/>
        <item x="41"/>
        <item x="18"/>
        <item x="26"/>
        <item x="13"/>
        <item x="2"/>
        <item x="40"/>
        <item x="70"/>
        <item x="9"/>
        <item x="39"/>
        <item x="98"/>
        <item x="93"/>
        <item x="15"/>
        <item x="44"/>
        <item x="84"/>
        <item x="10"/>
        <item x="73"/>
        <item x="54"/>
        <item x="42"/>
        <item x="12"/>
        <item x="52"/>
        <item x="90"/>
        <item x="82"/>
        <item x="86"/>
        <item x="16"/>
        <item x="61"/>
        <item x="22"/>
        <item x="83"/>
        <item x="91"/>
        <item x="59"/>
        <item x="76"/>
        <item x="46"/>
        <item x="50"/>
        <item x="20"/>
        <item x="21"/>
        <item x="85"/>
        <item x="55"/>
        <item x="60"/>
        <item x="92"/>
        <item x="80"/>
        <item x="87"/>
        <item x="11"/>
        <item x="95"/>
        <item x="28"/>
        <item x="97"/>
        <item x="48"/>
        <item x="51"/>
        <item x="33"/>
        <item x="17"/>
        <item x="64"/>
        <item x="23"/>
        <item x="63"/>
        <item x="89"/>
        <item x="81"/>
        <item x="77"/>
        <item x="58"/>
        <item x="0"/>
        <item t="default"/>
      </items>
    </pivotField>
    <pivotField axis="axisPage" dataField="1" showAll="0">
      <items count="3">
        <item x="0"/>
        <item x="1"/>
        <item t="default"/>
      </items>
    </pivotField>
  </pivotFields>
  <rowFields count="1">
    <field x="7"/>
  </rowFields>
  <rowItems count="8">
    <i>
      <x/>
    </i>
    <i>
      <x v="1"/>
    </i>
    <i>
      <x v="3"/>
    </i>
    <i>
      <x v="4"/>
    </i>
    <i>
      <x v="5"/>
    </i>
    <i>
      <x v="6"/>
    </i>
    <i>
      <x v="8"/>
    </i>
    <i t="grand">
      <x/>
    </i>
  </rowItems>
  <colFields count="1">
    <field x="-2"/>
  </colFields>
  <colItems count="2">
    <i>
      <x/>
    </i>
    <i i="1">
      <x v="1"/>
    </i>
  </colItems>
  <pageFields count="1">
    <pageField fld="121" item="1" hier="-1"/>
  </pageFields>
  <dataFields count="2">
    <dataField name="Cuenta de INTERVENCIÓN?" fld="121" subtotal="count" baseField="0" baseItem="0"/>
    <dataField name="Suma de VALOR TOTAL DE LA INTERVENCIÓN" fld="120" baseField="7" baseItem="0" numFmtId="165"/>
  </dataFields>
  <formats count="7">
    <format dxfId="6">
      <pivotArea field="7" type="button" dataOnly="0" labelOnly="1" outline="0" axis="axisRow" fieldPosition="0"/>
    </format>
    <format dxfId="5">
      <pivotArea dataOnly="0" labelOnly="1" outline="0" fieldPosition="0">
        <references count="1">
          <reference field="4294967294" count="1">
            <x v="0"/>
          </reference>
        </references>
      </pivotArea>
    </format>
    <format dxfId="4">
      <pivotArea field="7" type="button" dataOnly="0" labelOnly="1" outline="0" axis="axisRow" fieldPosition="0"/>
    </format>
    <format dxfId="3">
      <pivotArea dataOnly="0" labelOnly="1" outline="0" fieldPosition="0">
        <references count="1">
          <reference field="4294967294" count="1">
            <x v="0"/>
          </reference>
        </references>
      </pivotArea>
    </format>
    <format dxfId="2">
      <pivotArea field="7" type="button" dataOnly="0" labelOnly="1" outline="0" axis="axisRow" fieldPosition="0"/>
    </format>
    <format dxfId="1">
      <pivotArea dataOnly="0" labelOnly="1" outline="0" fieldPosition="0">
        <references count="1">
          <reference field="4294967294" count="1">
            <x v="0"/>
          </reference>
        </references>
      </pivotArea>
    </format>
    <format dxfId="0">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pivotTables/pivotTable2.xml><?xml version="1.0" encoding="utf-8"?>
<pivotTableDefinition xmlns="http://schemas.openxmlformats.org/spreadsheetml/2006/main" name="Tabla dinámica3" cacheId="0" applyNumberFormats="0" applyBorderFormats="0" applyFontFormats="0" applyPatternFormats="0" applyAlignmentFormats="0" applyWidthHeightFormats="1" dataCaption="Valores" updatedVersion="5" minRefreshableVersion="3" useAutoFormatting="1" itemPrintTitles="1" createdVersion="5" indent="0" outline="1" outlineData="1" multipleFieldFilters="0">
  <location ref="A4:B12" firstHeaderRow="1" firstDataRow="1" firstDataCol="1" rowPageCount="1" colPageCount="1"/>
  <pivotFields count="122">
    <pivotField showAll="0"/>
    <pivotField showAll="0"/>
    <pivotField showAll="0"/>
    <pivotField showAll="0"/>
    <pivotField showAll="0"/>
    <pivotField showAll="0"/>
    <pivotField showAll="0"/>
    <pivotField axis="axisRow" showAll="0">
      <items count="10">
        <item x="0"/>
        <item x="1"/>
        <item x="2"/>
        <item x="3"/>
        <item x="4"/>
        <item x="5"/>
        <item x="6"/>
        <item m="1" x="7"/>
        <item m="1" x="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71" showAll="0"/>
    <pivotField numFmtId="167" showAll="0"/>
    <pivotField showAll="0"/>
    <pivotField showAll="0"/>
    <pivotField showAll="0"/>
    <pivotField showAll="0"/>
    <pivotField numFmtId="171" showAll="0"/>
    <pivotField showAll="0"/>
    <pivotField numFmtId="167" showAll="0"/>
    <pivotField dataField="1" showAll="0"/>
    <pivotField axis="axisPage" multipleItemSelectionAllowed="1" showAll="0">
      <items count="3">
        <item x="0"/>
        <item x="1"/>
        <item t="default"/>
      </items>
    </pivotField>
  </pivotFields>
  <rowFields count="1">
    <field x="7"/>
  </rowFields>
  <rowItems count="8">
    <i>
      <x/>
    </i>
    <i>
      <x v="1"/>
    </i>
    <i>
      <x v="2"/>
    </i>
    <i>
      <x v="3"/>
    </i>
    <i>
      <x v="4"/>
    </i>
    <i>
      <x v="5"/>
    </i>
    <i>
      <x v="6"/>
    </i>
    <i t="grand">
      <x/>
    </i>
  </rowItems>
  <colItems count="1">
    <i/>
  </colItems>
  <pageFields count="1">
    <pageField fld="121" hier="-1"/>
  </pageFields>
  <dataFields count="1">
    <dataField name="Cuenta de VALOR TOTAL DE LA INTERVENCIÓN" fld="120" subtotal="count" baseField="0" baseItem="0"/>
  </dataFields>
  <formats count="5">
    <format dxfId="11">
      <pivotArea field="7" type="button" dataOnly="0" labelOnly="1" outline="0" axis="axisRow" fieldPosition="0"/>
    </format>
    <format dxfId="10">
      <pivotArea dataOnly="0" labelOnly="1" outline="0" fieldPosition="0">
        <references count="1">
          <reference field="4294967294" count="1">
            <x v="0"/>
          </reference>
        </references>
      </pivotArea>
    </format>
    <format dxfId="9">
      <pivotArea field="7" type="button" dataOnly="0" labelOnly="1" outline="0" axis="axisRow" fieldPosition="0"/>
    </format>
    <format dxfId="8">
      <pivotArea field="7" type="button" dataOnly="0" labelOnly="1" outline="0" axis="axisRow" fieldPosition="0"/>
    </format>
    <format dxfId="7">
      <pivotArea dataOnly="0" labelOnly="1" outline="0" fieldPosition="0">
        <references count="1">
          <reference field="4294967294" count="1">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SORCIOREDESIM@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AO154"/>
  <sheetViews>
    <sheetView showGridLines="0" view="pageBreakPreview" topLeftCell="B7" zoomScaleNormal="100" zoomScaleSheetLayoutView="100" workbookViewId="0">
      <selection activeCell="P26" sqref="P26:V26"/>
    </sheetView>
  </sheetViews>
  <sheetFormatPr baseColWidth="10" defaultColWidth="10.85546875" defaultRowHeight="16.5" x14ac:dyDescent="0.25"/>
  <cols>
    <col min="1" max="1" width="0.140625" style="786" hidden="1" customWidth="1"/>
    <col min="2" max="2" width="1.7109375" style="786" customWidth="1"/>
    <col min="3" max="3" width="3.7109375" style="909" customWidth="1"/>
    <col min="4" max="7" width="7.42578125" style="786" customWidth="1"/>
    <col min="8" max="35" width="5.140625" style="786" customWidth="1"/>
    <col min="36" max="37" width="1.7109375" style="786" customWidth="1"/>
    <col min="38" max="38" width="6.42578125" style="786" customWidth="1"/>
    <col min="39" max="256" width="10.85546875" style="786"/>
    <col min="257" max="257" width="0" style="786" hidden="1" customWidth="1"/>
    <col min="258" max="258" width="1.7109375" style="786" customWidth="1"/>
    <col min="259" max="259" width="3.7109375" style="786" customWidth="1"/>
    <col min="260" max="260" width="6" style="786" customWidth="1"/>
    <col min="261" max="261" width="10.42578125" style="786" customWidth="1"/>
    <col min="262" max="262" width="6.42578125" style="786" customWidth="1"/>
    <col min="263" max="263" width="4.28515625" style="786" customWidth="1"/>
    <col min="264" max="264" width="4.42578125" style="786" customWidth="1"/>
    <col min="265" max="265" width="3.85546875" style="786" customWidth="1"/>
    <col min="266" max="266" width="3.7109375" style="786" customWidth="1"/>
    <col min="267" max="268" width="3.85546875" style="786" customWidth="1"/>
    <col min="269" max="269" width="4.28515625" style="786" customWidth="1"/>
    <col min="270" max="270" width="3.85546875" style="786" customWidth="1"/>
    <col min="271" max="271" width="4.28515625" style="786" customWidth="1"/>
    <col min="272" max="273" width="3.85546875" style="786" customWidth="1"/>
    <col min="274" max="274" width="4.28515625" style="786" customWidth="1"/>
    <col min="275" max="276" width="3.7109375" style="786" customWidth="1"/>
    <col min="277" max="277" width="3.85546875" style="786" customWidth="1"/>
    <col min="278" max="278" width="13.85546875" style="786" customWidth="1"/>
    <col min="279" max="279" width="2.28515625" style="786" customWidth="1"/>
    <col min="280" max="280" width="1.85546875" style="786" customWidth="1"/>
    <col min="281" max="281" width="4.7109375" style="786" customWidth="1"/>
    <col min="282" max="282" width="3.42578125" style="786" customWidth="1"/>
    <col min="283" max="283" width="5.28515625" style="786" customWidth="1"/>
    <col min="284" max="284" width="4.7109375" style="786" customWidth="1"/>
    <col min="285" max="285" width="3.140625" style="786" customWidth="1"/>
    <col min="286" max="287" width="4.42578125" style="786" customWidth="1"/>
    <col min="288" max="288" width="5.42578125" style="786" customWidth="1"/>
    <col min="289" max="290" width="4.42578125" style="786" customWidth="1"/>
    <col min="291" max="291" width="1.85546875" style="786" customWidth="1"/>
    <col min="292" max="293" width="1.7109375" style="786" customWidth="1"/>
    <col min="294" max="294" width="6.42578125" style="786" customWidth="1"/>
    <col min="295" max="512" width="10.85546875" style="786"/>
    <col min="513" max="513" width="0" style="786" hidden="1" customWidth="1"/>
    <col min="514" max="514" width="1.7109375" style="786" customWidth="1"/>
    <col min="515" max="515" width="3.7109375" style="786" customWidth="1"/>
    <col min="516" max="516" width="6" style="786" customWidth="1"/>
    <col min="517" max="517" width="10.42578125" style="786" customWidth="1"/>
    <col min="518" max="518" width="6.42578125" style="786" customWidth="1"/>
    <col min="519" max="519" width="4.28515625" style="786" customWidth="1"/>
    <col min="520" max="520" width="4.42578125" style="786" customWidth="1"/>
    <col min="521" max="521" width="3.85546875" style="786" customWidth="1"/>
    <col min="522" max="522" width="3.7109375" style="786" customWidth="1"/>
    <col min="523" max="524" width="3.85546875" style="786" customWidth="1"/>
    <col min="525" max="525" width="4.28515625" style="786" customWidth="1"/>
    <col min="526" max="526" width="3.85546875" style="786" customWidth="1"/>
    <col min="527" max="527" width="4.28515625" style="786" customWidth="1"/>
    <col min="528" max="529" width="3.85546875" style="786" customWidth="1"/>
    <col min="530" max="530" width="4.28515625" style="786" customWidth="1"/>
    <col min="531" max="532" width="3.7109375" style="786" customWidth="1"/>
    <col min="533" max="533" width="3.85546875" style="786" customWidth="1"/>
    <col min="534" max="534" width="13.85546875" style="786" customWidth="1"/>
    <col min="535" max="535" width="2.28515625" style="786" customWidth="1"/>
    <col min="536" max="536" width="1.85546875" style="786" customWidth="1"/>
    <col min="537" max="537" width="4.7109375" style="786" customWidth="1"/>
    <col min="538" max="538" width="3.42578125" style="786" customWidth="1"/>
    <col min="539" max="539" width="5.28515625" style="786" customWidth="1"/>
    <col min="540" max="540" width="4.7109375" style="786" customWidth="1"/>
    <col min="541" max="541" width="3.140625" style="786" customWidth="1"/>
    <col min="542" max="543" width="4.42578125" style="786" customWidth="1"/>
    <col min="544" max="544" width="5.42578125" style="786" customWidth="1"/>
    <col min="545" max="546" width="4.42578125" style="786" customWidth="1"/>
    <col min="547" max="547" width="1.85546875" style="786" customWidth="1"/>
    <col min="548" max="549" width="1.7109375" style="786" customWidth="1"/>
    <col min="550" max="550" width="6.42578125" style="786" customWidth="1"/>
    <col min="551" max="768" width="10.85546875" style="786"/>
    <col min="769" max="769" width="0" style="786" hidden="1" customWidth="1"/>
    <col min="770" max="770" width="1.7109375" style="786" customWidth="1"/>
    <col min="771" max="771" width="3.7109375" style="786" customWidth="1"/>
    <col min="772" max="772" width="6" style="786" customWidth="1"/>
    <col min="773" max="773" width="10.42578125" style="786" customWidth="1"/>
    <col min="774" max="774" width="6.42578125" style="786" customWidth="1"/>
    <col min="775" max="775" width="4.28515625" style="786" customWidth="1"/>
    <col min="776" max="776" width="4.42578125" style="786" customWidth="1"/>
    <col min="777" max="777" width="3.85546875" style="786" customWidth="1"/>
    <col min="778" max="778" width="3.7109375" style="786" customWidth="1"/>
    <col min="779" max="780" width="3.85546875" style="786" customWidth="1"/>
    <col min="781" max="781" width="4.28515625" style="786" customWidth="1"/>
    <col min="782" max="782" width="3.85546875" style="786" customWidth="1"/>
    <col min="783" max="783" width="4.28515625" style="786" customWidth="1"/>
    <col min="784" max="785" width="3.85546875" style="786" customWidth="1"/>
    <col min="786" max="786" width="4.28515625" style="786" customWidth="1"/>
    <col min="787" max="788" width="3.7109375" style="786" customWidth="1"/>
    <col min="789" max="789" width="3.85546875" style="786" customWidth="1"/>
    <col min="790" max="790" width="13.85546875" style="786" customWidth="1"/>
    <col min="791" max="791" width="2.28515625" style="786" customWidth="1"/>
    <col min="792" max="792" width="1.85546875" style="786" customWidth="1"/>
    <col min="793" max="793" width="4.7109375" style="786" customWidth="1"/>
    <col min="794" max="794" width="3.42578125" style="786" customWidth="1"/>
    <col min="795" max="795" width="5.28515625" style="786" customWidth="1"/>
    <col min="796" max="796" width="4.7109375" style="786" customWidth="1"/>
    <col min="797" max="797" width="3.140625" style="786" customWidth="1"/>
    <col min="798" max="799" width="4.42578125" style="786" customWidth="1"/>
    <col min="800" max="800" width="5.42578125" style="786" customWidth="1"/>
    <col min="801" max="802" width="4.42578125" style="786" customWidth="1"/>
    <col min="803" max="803" width="1.85546875" style="786" customWidth="1"/>
    <col min="804" max="805" width="1.7109375" style="786" customWidth="1"/>
    <col min="806" max="806" width="6.42578125" style="786" customWidth="1"/>
    <col min="807" max="1024" width="10.85546875" style="786"/>
    <col min="1025" max="1025" width="0" style="786" hidden="1" customWidth="1"/>
    <col min="1026" max="1026" width="1.7109375" style="786" customWidth="1"/>
    <col min="1027" max="1027" width="3.7109375" style="786" customWidth="1"/>
    <col min="1028" max="1028" width="6" style="786" customWidth="1"/>
    <col min="1029" max="1029" width="10.42578125" style="786" customWidth="1"/>
    <col min="1030" max="1030" width="6.42578125" style="786" customWidth="1"/>
    <col min="1031" max="1031" width="4.28515625" style="786" customWidth="1"/>
    <col min="1032" max="1032" width="4.42578125" style="786" customWidth="1"/>
    <col min="1033" max="1033" width="3.85546875" style="786" customWidth="1"/>
    <col min="1034" max="1034" width="3.7109375" style="786" customWidth="1"/>
    <col min="1035" max="1036" width="3.85546875" style="786" customWidth="1"/>
    <col min="1037" max="1037" width="4.28515625" style="786" customWidth="1"/>
    <col min="1038" max="1038" width="3.85546875" style="786" customWidth="1"/>
    <col min="1039" max="1039" width="4.28515625" style="786" customWidth="1"/>
    <col min="1040" max="1041" width="3.85546875" style="786" customWidth="1"/>
    <col min="1042" max="1042" width="4.28515625" style="786" customWidth="1"/>
    <col min="1043" max="1044" width="3.7109375" style="786" customWidth="1"/>
    <col min="1045" max="1045" width="3.85546875" style="786" customWidth="1"/>
    <col min="1046" max="1046" width="13.85546875" style="786" customWidth="1"/>
    <col min="1047" max="1047" width="2.28515625" style="786" customWidth="1"/>
    <col min="1048" max="1048" width="1.85546875" style="786" customWidth="1"/>
    <col min="1049" max="1049" width="4.7109375" style="786" customWidth="1"/>
    <col min="1050" max="1050" width="3.42578125" style="786" customWidth="1"/>
    <col min="1051" max="1051" width="5.28515625" style="786" customWidth="1"/>
    <col min="1052" max="1052" width="4.7109375" style="786" customWidth="1"/>
    <col min="1053" max="1053" width="3.140625" style="786" customWidth="1"/>
    <col min="1054" max="1055" width="4.42578125" style="786" customWidth="1"/>
    <col min="1056" max="1056" width="5.42578125" style="786" customWidth="1"/>
    <col min="1057" max="1058" width="4.42578125" style="786" customWidth="1"/>
    <col min="1059" max="1059" width="1.85546875" style="786" customWidth="1"/>
    <col min="1060" max="1061" width="1.7109375" style="786" customWidth="1"/>
    <col min="1062" max="1062" width="6.42578125" style="786" customWidth="1"/>
    <col min="1063" max="1280" width="10.85546875" style="786"/>
    <col min="1281" max="1281" width="0" style="786" hidden="1" customWidth="1"/>
    <col min="1282" max="1282" width="1.7109375" style="786" customWidth="1"/>
    <col min="1283" max="1283" width="3.7109375" style="786" customWidth="1"/>
    <col min="1284" max="1284" width="6" style="786" customWidth="1"/>
    <col min="1285" max="1285" width="10.42578125" style="786" customWidth="1"/>
    <col min="1286" max="1286" width="6.42578125" style="786" customWidth="1"/>
    <col min="1287" max="1287" width="4.28515625" style="786" customWidth="1"/>
    <col min="1288" max="1288" width="4.42578125" style="786" customWidth="1"/>
    <col min="1289" max="1289" width="3.85546875" style="786" customWidth="1"/>
    <col min="1290" max="1290" width="3.7109375" style="786" customWidth="1"/>
    <col min="1291" max="1292" width="3.85546875" style="786" customWidth="1"/>
    <col min="1293" max="1293" width="4.28515625" style="786" customWidth="1"/>
    <col min="1294" max="1294" width="3.85546875" style="786" customWidth="1"/>
    <col min="1295" max="1295" width="4.28515625" style="786" customWidth="1"/>
    <col min="1296" max="1297" width="3.85546875" style="786" customWidth="1"/>
    <col min="1298" max="1298" width="4.28515625" style="786" customWidth="1"/>
    <col min="1299" max="1300" width="3.7109375" style="786" customWidth="1"/>
    <col min="1301" max="1301" width="3.85546875" style="786" customWidth="1"/>
    <col min="1302" max="1302" width="13.85546875" style="786" customWidth="1"/>
    <col min="1303" max="1303" width="2.28515625" style="786" customWidth="1"/>
    <col min="1304" max="1304" width="1.85546875" style="786" customWidth="1"/>
    <col min="1305" max="1305" width="4.7109375" style="786" customWidth="1"/>
    <col min="1306" max="1306" width="3.42578125" style="786" customWidth="1"/>
    <col min="1307" max="1307" width="5.28515625" style="786" customWidth="1"/>
    <col min="1308" max="1308" width="4.7109375" style="786" customWidth="1"/>
    <col min="1309" max="1309" width="3.140625" style="786" customWidth="1"/>
    <col min="1310" max="1311" width="4.42578125" style="786" customWidth="1"/>
    <col min="1312" max="1312" width="5.42578125" style="786" customWidth="1"/>
    <col min="1313" max="1314" width="4.42578125" style="786" customWidth="1"/>
    <col min="1315" max="1315" width="1.85546875" style="786" customWidth="1"/>
    <col min="1316" max="1317" width="1.7109375" style="786" customWidth="1"/>
    <col min="1318" max="1318" width="6.42578125" style="786" customWidth="1"/>
    <col min="1319" max="1536" width="10.85546875" style="786"/>
    <col min="1537" max="1537" width="0" style="786" hidden="1" customWidth="1"/>
    <col min="1538" max="1538" width="1.7109375" style="786" customWidth="1"/>
    <col min="1539" max="1539" width="3.7109375" style="786" customWidth="1"/>
    <col min="1540" max="1540" width="6" style="786" customWidth="1"/>
    <col min="1541" max="1541" width="10.42578125" style="786" customWidth="1"/>
    <col min="1542" max="1542" width="6.42578125" style="786" customWidth="1"/>
    <col min="1543" max="1543" width="4.28515625" style="786" customWidth="1"/>
    <col min="1544" max="1544" width="4.42578125" style="786" customWidth="1"/>
    <col min="1545" max="1545" width="3.85546875" style="786" customWidth="1"/>
    <col min="1546" max="1546" width="3.7109375" style="786" customWidth="1"/>
    <col min="1547" max="1548" width="3.85546875" style="786" customWidth="1"/>
    <col min="1549" max="1549" width="4.28515625" style="786" customWidth="1"/>
    <col min="1550" max="1550" width="3.85546875" style="786" customWidth="1"/>
    <col min="1551" max="1551" width="4.28515625" style="786" customWidth="1"/>
    <col min="1552" max="1553" width="3.85546875" style="786" customWidth="1"/>
    <col min="1554" max="1554" width="4.28515625" style="786" customWidth="1"/>
    <col min="1555" max="1556" width="3.7109375" style="786" customWidth="1"/>
    <col min="1557" max="1557" width="3.85546875" style="786" customWidth="1"/>
    <col min="1558" max="1558" width="13.85546875" style="786" customWidth="1"/>
    <col min="1559" max="1559" width="2.28515625" style="786" customWidth="1"/>
    <col min="1560" max="1560" width="1.85546875" style="786" customWidth="1"/>
    <col min="1561" max="1561" width="4.7109375" style="786" customWidth="1"/>
    <col min="1562" max="1562" width="3.42578125" style="786" customWidth="1"/>
    <col min="1563" max="1563" width="5.28515625" style="786" customWidth="1"/>
    <col min="1564" max="1564" width="4.7109375" style="786" customWidth="1"/>
    <col min="1565" max="1565" width="3.140625" style="786" customWidth="1"/>
    <col min="1566" max="1567" width="4.42578125" style="786" customWidth="1"/>
    <col min="1568" max="1568" width="5.42578125" style="786" customWidth="1"/>
    <col min="1569" max="1570" width="4.42578125" style="786" customWidth="1"/>
    <col min="1571" max="1571" width="1.85546875" style="786" customWidth="1"/>
    <col min="1572" max="1573" width="1.7109375" style="786" customWidth="1"/>
    <col min="1574" max="1574" width="6.42578125" style="786" customWidth="1"/>
    <col min="1575" max="1792" width="10.85546875" style="786"/>
    <col min="1793" max="1793" width="0" style="786" hidden="1" customWidth="1"/>
    <col min="1794" max="1794" width="1.7109375" style="786" customWidth="1"/>
    <col min="1795" max="1795" width="3.7109375" style="786" customWidth="1"/>
    <col min="1796" max="1796" width="6" style="786" customWidth="1"/>
    <col min="1797" max="1797" width="10.42578125" style="786" customWidth="1"/>
    <col min="1798" max="1798" width="6.42578125" style="786" customWidth="1"/>
    <col min="1799" max="1799" width="4.28515625" style="786" customWidth="1"/>
    <col min="1800" max="1800" width="4.42578125" style="786" customWidth="1"/>
    <col min="1801" max="1801" width="3.85546875" style="786" customWidth="1"/>
    <col min="1802" max="1802" width="3.7109375" style="786" customWidth="1"/>
    <col min="1803" max="1804" width="3.85546875" style="786" customWidth="1"/>
    <col min="1805" max="1805" width="4.28515625" style="786" customWidth="1"/>
    <col min="1806" max="1806" width="3.85546875" style="786" customWidth="1"/>
    <col min="1807" max="1807" width="4.28515625" style="786" customWidth="1"/>
    <col min="1808" max="1809" width="3.85546875" style="786" customWidth="1"/>
    <col min="1810" max="1810" width="4.28515625" style="786" customWidth="1"/>
    <col min="1811" max="1812" width="3.7109375" style="786" customWidth="1"/>
    <col min="1813" max="1813" width="3.85546875" style="786" customWidth="1"/>
    <col min="1814" max="1814" width="13.85546875" style="786" customWidth="1"/>
    <col min="1815" max="1815" width="2.28515625" style="786" customWidth="1"/>
    <col min="1816" max="1816" width="1.85546875" style="786" customWidth="1"/>
    <col min="1817" max="1817" width="4.7109375" style="786" customWidth="1"/>
    <col min="1818" max="1818" width="3.42578125" style="786" customWidth="1"/>
    <col min="1819" max="1819" width="5.28515625" style="786" customWidth="1"/>
    <col min="1820" max="1820" width="4.7109375" style="786" customWidth="1"/>
    <col min="1821" max="1821" width="3.140625" style="786" customWidth="1"/>
    <col min="1822" max="1823" width="4.42578125" style="786" customWidth="1"/>
    <col min="1824" max="1824" width="5.42578125" style="786" customWidth="1"/>
    <col min="1825" max="1826" width="4.42578125" style="786" customWidth="1"/>
    <col min="1827" max="1827" width="1.85546875" style="786" customWidth="1"/>
    <col min="1828" max="1829" width="1.7109375" style="786" customWidth="1"/>
    <col min="1830" max="1830" width="6.42578125" style="786" customWidth="1"/>
    <col min="1831" max="2048" width="10.85546875" style="786"/>
    <col min="2049" max="2049" width="0" style="786" hidden="1" customWidth="1"/>
    <col min="2050" max="2050" width="1.7109375" style="786" customWidth="1"/>
    <col min="2051" max="2051" width="3.7109375" style="786" customWidth="1"/>
    <col min="2052" max="2052" width="6" style="786" customWidth="1"/>
    <col min="2053" max="2053" width="10.42578125" style="786" customWidth="1"/>
    <col min="2054" max="2054" width="6.42578125" style="786" customWidth="1"/>
    <col min="2055" max="2055" width="4.28515625" style="786" customWidth="1"/>
    <col min="2056" max="2056" width="4.42578125" style="786" customWidth="1"/>
    <col min="2057" max="2057" width="3.85546875" style="786" customWidth="1"/>
    <col min="2058" max="2058" width="3.7109375" style="786" customWidth="1"/>
    <col min="2059" max="2060" width="3.85546875" style="786" customWidth="1"/>
    <col min="2061" max="2061" width="4.28515625" style="786" customWidth="1"/>
    <col min="2062" max="2062" width="3.85546875" style="786" customWidth="1"/>
    <col min="2063" max="2063" width="4.28515625" style="786" customWidth="1"/>
    <col min="2064" max="2065" width="3.85546875" style="786" customWidth="1"/>
    <col min="2066" max="2066" width="4.28515625" style="786" customWidth="1"/>
    <col min="2067" max="2068" width="3.7109375" style="786" customWidth="1"/>
    <col min="2069" max="2069" width="3.85546875" style="786" customWidth="1"/>
    <col min="2070" max="2070" width="13.85546875" style="786" customWidth="1"/>
    <col min="2071" max="2071" width="2.28515625" style="786" customWidth="1"/>
    <col min="2072" max="2072" width="1.85546875" style="786" customWidth="1"/>
    <col min="2073" max="2073" width="4.7109375" style="786" customWidth="1"/>
    <col min="2074" max="2074" width="3.42578125" style="786" customWidth="1"/>
    <col min="2075" max="2075" width="5.28515625" style="786" customWidth="1"/>
    <col min="2076" max="2076" width="4.7109375" style="786" customWidth="1"/>
    <col min="2077" max="2077" width="3.140625" style="786" customWidth="1"/>
    <col min="2078" max="2079" width="4.42578125" style="786" customWidth="1"/>
    <col min="2080" max="2080" width="5.42578125" style="786" customWidth="1"/>
    <col min="2081" max="2082" width="4.42578125" style="786" customWidth="1"/>
    <col min="2083" max="2083" width="1.85546875" style="786" customWidth="1"/>
    <col min="2084" max="2085" width="1.7109375" style="786" customWidth="1"/>
    <col min="2086" max="2086" width="6.42578125" style="786" customWidth="1"/>
    <col min="2087" max="2304" width="10.85546875" style="786"/>
    <col min="2305" max="2305" width="0" style="786" hidden="1" customWidth="1"/>
    <col min="2306" max="2306" width="1.7109375" style="786" customWidth="1"/>
    <col min="2307" max="2307" width="3.7109375" style="786" customWidth="1"/>
    <col min="2308" max="2308" width="6" style="786" customWidth="1"/>
    <col min="2309" max="2309" width="10.42578125" style="786" customWidth="1"/>
    <col min="2310" max="2310" width="6.42578125" style="786" customWidth="1"/>
    <col min="2311" max="2311" width="4.28515625" style="786" customWidth="1"/>
    <col min="2312" max="2312" width="4.42578125" style="786" customWidth="1"/>
    <col min="2313" max="2313" width="3.85546875" style="786" customWidth="1"/>
    <col min="2314" max="2314" width="3.7109375" style="786" customWidth="1"/>
    <col min="2315" max="2316" width="3.85546875" style="786" customWidth="1"/>
    <col min="2317" max="2317" width="4.28515625" style="786" customWidth="1"/>
    <col min="2318" max="2318" width="3.85546875" style="786" customWidth="1"/>
    <col min="2319" max="2319" width="4.28515625" style="786" customWidth="1"/>
    <col min="2320" max="2321" width="3.85546875" style="786" customWidth="1"/>
    <col min="2322" max="2322" width="4.28515625" style="786" customWidth="1"/>
    <col min="2323" max="2324" width="3.7109375" style="786" customWidth="1"/>
    <col min="2325" max="2325" width="3.85546875" style="786" customWidth="1"/>
    <col min="2326" max="2326" width="13.85546875" style="786" customWidth="1"/>
    <col min="2327" max="2327" width="2.28515625" style="786" customWidth="1"/>
    <col min="2328" max="2328" width="1.85546875" style="786" customWidth="1"/>
    <col min="2329" max="2329" width="4.7109375" style="786" customWidth="1"/>
    <col min="2330" max="2330" width="3.42578125" style="786" customWidth="1"/>
    <col min="2331" max="2331" width="5.28515625" style="786" customWidth="1"/>
    <col min="2332" max="2332" width="4.7109375" style="786" customWidth="1"/>
    <col min="2333" max="2333" width="3.140625" style="786" customWidth="1"/>
    <col min="2334" max="2335" width="4.42578125" style="786" customWidth="1"/>
    <col min="2336" max="2336" width="5.42578125" style="786" customWidth="1"/>
    <col min="2337" max="2338" width="4.42578125" style="786" customWidth="1"/>
    <col min="2339" max="2339" width="1.85546875" style="786" customWidth="1"/>
    <col min="2340" max="2341" width="1.7109375" style="786" customWidth="1"/>
    <col min="2342" max="2342" width="6.42578125" style="786" customWidth="1"/>
    <col min="2343" max="2560" width="10.85546875" style="786"/>
    <col min="2561" max="2561" width="0" style="786" hidden="1" customWidth="1"/>
    <col min="2562" max="2562" width="1.7109375" style="786" customWidth="1"/>
    <col min="2563" max="2563" width="3.7109375" style="786" customWidth="1"/>
    <col min="2564" max="2564" width="6" style="786" customWidth="1"/>
    <col min="2565" max="2565" width="10.42578125" style="786" customWidth="1"/>
    <col min="2566" max="2566" width="6.42578125" style="786" customWidth="1"/>
    <col min="2567" max="2567" width="4.28515625" style="786" customWidth="1"/>
    <col min="2568" max="2568" width="4.42578125" style="786" customWidth="1"/>
    <col min="2569" max="2569" width="3.85546875" style="786" customWidth="1"/>
    <col min="2570" max="2570" width="3.7109375" style="786" customWidth="1"/>
    <col min="2571" max="2572" width="3.85546875" style="786" customWidth="1"/>
    <col min="2573" max="2573" width="4.28515625" style="786" customWidth="1"/>
    <col min="2574" max="2574" width="3.85546875" style="786" customWidth="1"/>
    <col min="2575" max="2575" width="4.28515625" style="786" customWidth="1"/>
    <col min="2576" max="2577" width="3.85546875" style="786" customWidth="1"/>
    <col min="2578" max="2578" width="4.28515625" style="786" customWidth="1"/>
    <col min="2579" max="2580" width="3.7109375" style="786" customWidth="1"/>
    <col min="2581" max="2581" width="3.85546875" style="786" customWidth="1"/>
    <col min="2582" max="2582" width="13.85546875" style="786" customWidth="1"/>
    <col min="2583" max="2583" width="2.28515625" style="786" customWidth="1"/>
    <col min="2584" max="2584" width="1.85546875" style="786" customWidth="1"/>
    <col min="2585" max="2585" width="4.7109375" style="786" customWidth="1"/>
    <col min="2586" max="2586" width="3.42578125" style="786" customWidth="1"/>
    <col min="2587" max="2587" width="5.28515625" style="786" customWidth="1"/>
    <col min="2588" max="2588" width="4.7109375" style="786" customWidth="1"/>
    <col min="2589" max="2589" width="3.140625" style="786" customWidth="1"/>
    <col min="2590" max="2591" width="4.42578125" style="786" customWidth="1"/>
    <col min="2592" max="2592" width="5.42578125" style="786" customWidth="1"/>
    <col min="2593" max="2594" width="4.42578125" style="786" customWidth="1"/>
    <col min="2595" max="2595" width="1.85546875" style="786" customWidth="1"/>
    <col min="2596" max="2597" width="1.7109375" style="786" customWidth="1"/>
    <col min="2598" max="2598" width="6.42578125" style="786" customWidth="1"/>
    <col min="2599" max="2816" width="10.85546875" style="786"/>
    <col min="2817" max="2817" width="0" style="786" hidden="1" customWidth="1"/>
    <col min="2818" max="2818" width="1.7109375" style="786" customWidth="1"/>
    <col min="2819" max="2819" width="3.7109375" style="786" customWidth="1"/>
    <col min="2820" max="2820" width="6" style="786" customWidth="1"/>
    <col min="2821" max="2821" width="10.42578125" style="786" customWidth="1"/>
    <col min="2822" max="2822" width="6.42578125" style="786" customWidth="1"/>
    <col min="2823" max="2823" width="4.28515625" style="786" customWidth="1"/>
    <col min="2824" max="2824" width="4.42578125" style="786" customWidth="1"/>
    <col min="2825" max="2825" width="3.85546875" style="786" customWidth="1"/>
    <col min="2826" max="2826" width="3.7109375" style="786" customWidth="1"/>
    <col min="2827" max="2828" width="3.85546875" style="786" customWidth="1"/>
    <col min="2829" max="2829" width="4.28515625" style="786" customWidth="1"/>
    <col min="2830" max="2830" width="3.85546875" style="786" customWidth="1"/>
    <col min="2831" max="2831" width="4.28515625" style="786" customWidth="1"/>
    <col min="2832" max="2833" width="3.85546875" style="786" customWidth="1"/>
    <col min="2834" max="2834" width="4.28515625" style="786" customWidth="1"/>
    <col min="2835" max="2836" width="3.7109375" style="786" customWidth="1"/>
    <col min="2837" max="2837" width="3.85546875" style="786" customWidth="1"/>
    <col min="2838" max="2838" width="13.85546875" style="786" customWidth="1"/>
    <col min="2839" max="2839" width="2.28515625" style="786" customWidth="1"/>
    <col min="2840" max="2840" width="1.85546875" style="786" customWidth="1"/>
    <col min="2841" max="2841" width="4.7109375" style="786" customWidth="1"/>
    <col min="2842" max="2842" width="3.42578125" style="786" customWidth="1"/>
    <col min="2843" max="2843" width="5.28515625" style="786" customWidth="1"/>
    <col min="2844" max="2844" width="4.7109375" style="786" customWidth="1"/>
    <col min="2845" max="2845" width="3.140625" style="786" customWidth="1"/>
    <col min="2846" max="2847" width="4.42578125" style="786" customWidth="1"/>
    <col min="2848" max="2848" width="5.42578125" style="786" customWidth="1"/>
    <col min="2849" max="2850" width="4.42578125" style="786" customWidth="1"/>
    <col min="2851" max="2851" width="1.85546875" style="786" customWidth="1"/>
    <col min="2852" max="2853" width="1.7109375" style="786" customWidth="1"/>
    <col min="2854" max="2854" width="6.42578125" style="786" customWidth="1"/>
    <col min="2855" max="3072" width="10.85546875" style="786"/>
    <col min="3073" max="3073" width="0" style="786" hidden="1" customWidth="1"/>
    <col min="3074" max="3074" width="1.7109375" style="786" customWidth="1"/>
    <col min="3075" max="3075" width="3.7109375" style="786" customWidth="1"/>
    <col min="3076" max="3076" width="6" style="786" customWidth="1"/>
    <col min="3077" max="3077" width="10.42578125" style="786" customWidth="1"/>
    <col min="3078" max="3078" width="6.42578125" style="786" customWidth="1"/>
    <col min="3079" max="3079" width="4.28515625" style="786" customWidth="1"/>
    <col min="3080" max="3080" width="4.42578125" style="786" customWidth="1"/>
    <col min="3081" max="3081" width="3.85546875" style="786" customWidth="1"/>
    <col min="3082" max="3082" width="3.7109375" style="786" customWidth="1"/>
    <col min="3083" max="3084" width="3.85546875" style="786" customWidth="1"/>
    <col min="3085" max="3085" width="4.28515625" style="786" customWidth="1"/>
    <col min="3086" max="3086" width="3.85546875" style="786" customWidth="1"/>
    <col min="3087" max="3087" width="4.28515625" style="786" customWidth="1"/>
    <col min="3088" max="3089" width="3.85546875" style="786" customWidth="1"/>
    <col min="3090" max="3090" width="4.28515625" style="786" customWidth="1"/>
    <col min="3091" max="3092" width="3.7109375" style="786" customWidth="1"/>
    <col min="3093" max="3093" width="3.85546875" style="786" customWidth="1"/>
    <col min="3094" max="3094" width="13.85546875" style="786" customWidth="1"/>
    <col min="3095" max="3095" width="2.28515625" style="786" customWidth="1"/>
    <col min="3096" max="3096" width="1.85546875" style="786" customWidth="1"/>
    <col min="3097" max="3097" width="4.7109375" style="786" customWidth="1"/>
    <col min="3098" max="3098" width="3.42578125" style="786" customWidth="1"/>
    <col min="3099" max="3099" width="5.28515625" style="786" customWidth="1"/>
    <col min="3100" max="3100" width="4.7109375" style="786" customWidth="1"/>
    <col min="3101" max="3101" width="3.140625" style="786" customWidth="1"/>
    <col min="3102" max="3103" width="4.42578125" style="786" customWidth="1"/>
    <col min="3104" max="3104" width="5.42578125" style="786" customWidth="1"/>
    <col min="3105" max="3106" width="4.42578125" style="786" customWidth="1"/>
    <col min="3107" max="3107" width="1.85546875" style="786" customWidth="1"/>
    <col min="3108" max="3109" width="1.7109375" style="786" customWidth="1"/>
    <col min="3110" max="3110" width="6.42578125" style="786" customWidth="1"/>
    <col min="3111" max="3328" width="10.85546875" style="786"/>
    <col min="3329" max="3329" width="0" style="786" hidden="1" customWidth="1"/>
    <col min="3330" max="3330" width="1.7109375" style="786" customWidth="1"/>
    <col min="3331" max="3331" width="3.7109375" style="786" customWidth="1"/>
    <col min="3332" max="3332" width="6" style="786" customWidth="1"/>
    <col min="3333" max="3333" width="10.42578125" style="786" customWidth="1"/>
    <col min="3334" max="3334" width="6.42578125" style="786" customWidth="1"/>
    <col min="3335" max="3335" width="4.28515625" style="786" customWidth="1"/>
    <col min="3336" max="3336" width="4.42578125" style="786" customWidth="1"/>
    <col min="3337" max="3337" width="3.85546875" style="786" customWidth="1"/>
    <col min="3338" max="3338" width="3.7109375" style="786" customWidth="1"/>
    <col min="3339" max="3340" width="3.85546875" style="786" customWidth="1"/>
    <col min="3341" max="3341" width="4.28515625" style="786" customWidth="1"/>
    <col min="3342" max="3342" width="3.85546875" style="786" customWidth="1"/>
    <col min="3343" max="3343" width="4.28515625" style="786" customWidth="1"/>
    <col min="3344" max="3345" width="3.85546875" style="786" customWidth="1"/>
    <col min="3346" max="3346" width="4.28515625" style="786" customWidth="1"/>
    <col min="3347" max="3348" width="3.7109375" style="786" customWidth="1"/>
    <col min="3349" max="3349" width="3.85546875" style="786" customWidth="1"/>
    <col min="3350" max="3350" width="13.85546875" style="786" customWidth="1"/>
    <col min="3351" max="3351" width="2.28515625" style="786" customWidth="1"/>
    <col min="3352" max="3352" width="1.85546875" style="786" customWidth="1"/>
    <col min="3353" max="3353" width="4.7109375" style="786" customWidth="1"/>
    <col min="3354" max="3354" width="3.42578125" style="786" customWidth="1"/>
    <col min="3355" max="3355" width="5.28515625" style="786" customWidth="1"/>
    <col min="3356" max="3356" width="4.7109375" style="786" customWidth="1"/>
    <col min="3357" max="3357" width="3.140625" style="786" customWidth="1"/>
    <col min="3358" max="3359" width="4.42578125" style="786" customWidth="1"/>
    <col min="3360" max="3360" width="5.42578125" style="786" customWidth="1"/>
    <col min="3361" max="3362" width="4.42578125" style="786" customWidth="1"/>
    <col min="3363" max="3363" width="1.85546875" style="786" customWidth="1"/>
    <col min="3364" max="3365" width="1.7109375" style="786" customWidth="1"/>
    <col min="3366" max="3366" width="6.42578125" style="786" customWidth="1"/>
    <col min="3367" max="3584" width="10.85546875" style="786"/>
    <col min="3585" max="3585" width="0" style="786" hidden="1" customWidth="1"/>
    <col min="3586" max="3586" width="1.7109375" style="786" customWidth="1"/>
    <col min="3587" max="3587" width="3.7109375" style="786" customWidth="1"/>
    <col min="3588" max="3588" width="6" style="786" customWidth="1"/>
    <col min="3589" max="3589" width="10.42578125" style="786" customWidth="1"/>
    <col min="3590" max="3590" width="6.42578125" style="786" customWidth="1"/>
    <col min="3591" max="3591" width="4.28515625" style="786" customWidth="1"/>
    <col min="3592" max="3592" width="4.42578125" style="786" customWidth="1"/>
    <col min="3593" max="3593" width="3.85546875" style="786" customWidth="1"/>
    <col min="3594" max="3594" width="3.7109375" style="786" customWidth="1"/>
    <col min="3595" max="3596" width="3.85546875" style="786" customWidth="1"/>
    <col min="3597" max="3597" width="4.28515625" style="786" customWidth="1"/>
    <col min="3598" max="3598" width="3.85546875" style="786" customWidth="1"/>
    <col min="3599" max="3599" width="4.28515625" style="786" customWidth="1"/>
    <col min="3600" max="3601" width="3.85546875" style="786" customWidth="1"/>
    <col min="3602" max="3602" width="4.28515625" style="786" customWidth="1"/>
    <col min="3603" max="3604" width="3.7109375" style="786" customWidth="1"/>
    <col min="3605" max="3605" width="3.85546875" style="786" customWidth="1"/>
    <col min="3606" max="3606" width="13.85546875" style="786" customWidth="1"/>
    <col min="3607" max="3607" width="2.28515625" style="786" customWidth="1"/>
    <col min="3608" max="3608" width="1.85546875" style="786" customWidth="1"/>
    <col min="3609" max="3609" width="4.7109375" style="786" customWidth="1"/>
    <col min="3610" max="3610" width="3.42578125" style="786" customWidth="1"/>
    <col min="3611" max="3611" width="5.28515625" style="786" customWidth="1"/>
    <col min="3612" max="3612" width="4.7109375" style="786" customWidth="1"/>
    <col min="3613" max="3613" width="3.140625" style="786" customWidth="1"/>
    <col min="3614" max="3615" width="4.42578125" style="786" customWidth="1"/>
    <col min="3616" max="3616" width="5.42578125" style="786" customWidth="1"/>
    <col min="3617" max="3618" width="4.42578125" style="786" customWidth="1"/>
    <col min="3619" max="3619" width="1.85546875" style="786" customWidth="1"/>
    <col min="3620" max="3621" width="1.7109375" style="786" customWidth="1"/>
    <col min="3622" max="3622" width="6.42578125" style="786" customWidth="1"/>
    <col min="3623" max="3840" width="10.85546875" style="786"/>
    <col min="3841" max="3841" width="0" style="786" hidden="1" customWidth="1"/>
    <col min="3842" max="3842" width="1.7109375" style="786" customWidth="1"/>
    <col min="3843" max="3843" width="3.7109375" style="786" customWidth="1"/>
    <col min="3844" max="3844" width="6" style="786" customWidth="1"/>
    <col min="3845" max="3845" width="10.42578125" style="786" customWidth="1"/>
    <col min="3846" max="3846" width="6.42578125" style="786" customWidth="1"/>
    <col min="3847" max="3847" width="4.28515625" style="786" customWidth="1"/>
    <col min="3848" max="3848" width="4.42578125" style="786" customWidth="1"/>
    <col min="3849" max="3849" width="3.85546875" style="786" customWidth="1"/>
    <col min="3850" max="3850" width="3.7109375" style="786" customWidth="1"/>
    <col min="3851" max="3852" width="3.85546875" style="786" customWidth="1"/>
    <col min="3853" max="3853" width="4.28515625" style="786" customWidth="1"/>
    <col min="3854" max="3854" width="3.85546875" style="786" customWidth="1"/>
    <col min="3855" max="3855" width="4.28515625" style="786" customWidth="1"/>
    <col min="3856" max="3857" width="3.85546875" style="786" customWidth="1"/>
    <col min="3858" max="3858" width="4.28515625" style="786" customWidth="1"/>
    <col min="3859" max="3860" width="3.7109375" style="786" customWidth="1"/>
    <col min="3861" max="3861" width="3.85546875" style="786" customWidth="1"/>
    <col min="3862" max="3862" width="13.85546875" style="786" customWidth="1"/>
    <col min="3863" max="3863" width="2.28515625" style="786" customWidth="1"/>
    <col min="3864" max="3864" width="1.85546875" style="786" customWidth="1"/>
    <col min="3865" max="3865" width="4.7109375" style="786" customWidth="1"/>
    <col min="3866" max="3866" width="3.42578125" style="786" customWidth="1"/>
    <col min="3867" max="3867" width="5.28515625" style="786" customWidth="1"/>
    <col min="3868" max="3868" width="4.7109375" style="786" customWidth="1"/>
    <col min="3869" max="3869" width="3.140625" style="786" customWidth="1"/>
    <col min="3870" max="3871" width="4.42578125" style="786" customWidth="1"/>
    <col min="3872" max="3872" width="5.42578125" style="786" customWidth="1"/>
    <col min="3873" max="3874" width="4.42578125" style="786" customWidth="1"/>
    <col min="3875" max="3875" width="1.85546875" style="786" customWidth="1"/>
    <col min="3876" max="3877" width="1.7109375" style="786" customWidth="1"/>
    <col min="3878" max="3878" width="6.42578125" style="786" customWidth="1"/>
    <col min="3879" max="4096" width="10.85546875" style="786"/>
    <col min="4097" max="4097" width="0" style="786" hidden="1" customWidth="1"/>
    <col min="4098" max="4098" width="1.7109375" style="786" customWidth="1"/>
    <col min="4099" max="4099" width="3.7109375" style="786" customWidth="1"/>
    <col min="4100" max="4100" width="6" style="786" customWidth="1"/>
    <col min="4101" max="4101" width="10.42578125" style="786" customWidth="1"/>
    <col min="4102" max="4102" width="6.42578125" style="786" customWidth="1"/>
    <col min="4103" max="4103" width="4.28515625" style="786" customWidth="1"/>
    <col min="4104" max="4104" width="4.42578125" style="786" customWidth="1"/>
    <col min="4105" max="4105" width="3.85546875" style="786" customWidth="1"/>
    <col min="4106" max="4106" width="3.7109375" style="786" customWidth="1"/>
    <col min="4107" max="4108" width="3.85546875" style="786" customWidth="1"/>
    <col min="4109" max="4109" width="4.28515625" style="786" customWidth="1"/>
    <col min="4110" max="4110" width="3.85546875" style="786" customWidth="1"/>
    <col min="4111" max="4111" width="4.28515625" style="786" customWidth="1"/>
    <col min="4112" max="4113" width="3.85546875" style="786" customWidth="1"/>
    <col min="4114" max="4114" width="4.28515625" style="786" customWidth="1"/>
    <col min="4115" max="4116" width="3.7109375" style="786" customWidth="1"/>
    <col min="4117" max="4117" width="3.85546875" style="786" customWidth="1"/>
    <col min="4118" max="4118" width="13.85546875" style="786" customWidth="1"/>
    <col min="4119" max="4119" width="2.28515625" style="786" customWidth="1"/>
    <col min="4120" max="4120" width="1.85546875" style="786" customWidth="1"/>
    <col min="4121" max="4121" width="4.7109375" style="786" customWidth="1"/>
    <col min="4122" max="4122" width="3.42578125" style="786" customWidth="1"/>
    <col min="4123" max="4123" width="5.28515625" style="786" customWidth="1"/>
    <col min="4124" max="4124" width="4.7109375" style="786" customWidth="1"/>
    <col min="4125" max="4125" width="3.140625" style="786" customWidth="1"/>
    <col min="4126" max="4127" width="4.42578125" style="786" customWidth="1"/>
    <col min="4128" max="4128" width="5.42578125" style="786" customWidth="1"/>
    <col min="4129" max="4130" width="4.42578125" style="786" customWidth="1"/>
    <col min="4131" max="4131" width="1.85546875" style="786" customWidth="1"/>
    <col min="4132" max="4133" width="1.7109375" style="786" customWidth="1"/>
    <col min="4134" max="4134" width="6.42578125" style="786" customWidth="1"/>
    <col min="4135" max="4352" width="10.85546875" style="786"/>
    <col min="4353" max="4353" width="0" style="786" hidden="1" customWidth="1"/>
    <col min="4354" max="4354" width="1.7109375" style="786" customWidth="1"/>
    <col min="4355" max="4355" width="3.7109375" style="786" customWidth="1"/>
    <col min="4356" max="4356" width="6" style="786" customWidth="1"/>
    <col min="4357" max="4357" width="10.42578125" style="786" customWidth="1"/>
    <col min="4358" max="4358" width="6.42578125" style="786" customWidth="1"/>
    <col min="4359" max="4359" width="4.28515625" style="786" customWidth="1"/>
    <col min="4360" max="4360" width="4.42578125" style="786" customWidth="1"/>
    <col min="4361" max="4361" width="3.85546875" style="786" customWidth="1"/>
    <col min="4362" max="4362" width="3.7109375" style="786" customWidth="1"/>
    <col min="4363" max="4364" width="3.85546875" style="786" customWidth="1"/>
    <col min="4365" max="4365" width="4.28515625" style="786" customWidth="1"/>
    <col min="4366" max="4366" width="3.85546875" style="786" customWidth="1"/>
    <col min="4367" max="4367" width="4.28515625" style="786" customWidth="1"/>
    <col min="4368" max="4369" width="3.85546875" style="786" customWidth="1"/>
    <col min="4370" max="4370" width="4.28515625" style="786" customWidth="1"/>
    <col min="4371" max="4372" width="3.7109375" style="786" customWidth="1"/>
    <col min="4373" max="4373" width="3.85546875" style="786" customWidth="1"/>
    <col min="4374" max="4374" width="13.85546875" style="786" customWidth="1"/>
    <col min="4375" max="4375" width="2.28515625" style="786" customWidth="1"/>
    <col min="4376" max="4376" width="1.85546875" style="786" customWidth="1"/>
    <col min="4377" max="4377" width="4.7109375" style="786" customWidth="1"/>
    <col min="4378" max="4378" width="3.42578125" style="786" customWidth="1"/>
    <col min="4379" max="4379" width="5.28515625" style="786" customWidth="1"/>
    <col min="4380" max="4380" width="4.7109375" style="786" customWidth="1"/>
    <col min="4381" max="4381" width="3.140625" style="786" customWidth="1"/>
    <col min="4382" max="4383" width="4.42578125" style="786" customWidth="1"/>
    <col min="4384" max="4384" width="5.42578125" style="786" customWidth="1"/>
    <col min="4385" max="4386" width="4.42578125" style="786" customWidth="1"/>
    <col min="4387" max="4387" width="1.85546875" style="786" customWidth="1"/>
    <col min="4388" max="4389" width="1.7109375" style="786" customWidth="1"/>
    <col min="4390" max="4390" width="6.42578125" style="786" customWidth="1"/>
    <col min="4391" max="4608" width="10.85546875" style="786"/>
    <col min="4609" max="4609" width="0" style="786" hidden="1" customWidth="1"/>
    <col min="4610" max="4610" width="1.7109375" style="786" customWidth="1"/>
    <col min="4611" max="4611" width="3.7109375" style="786" customWidth="1"/>
    <col min="4612" max="4612" width="6" style="786" customWidth="1"/>
    <col min="4613" max="4613" width="10.42578125" style="786" customWidth="1"/>
    <col min="4614" max="4614" width="6.42578125" style="786" customWidth="1"/>
    <col min="4615" max="4615" width="4.28515625" style="786" customWidth="1"/>
    <col min="4616" max="4616" width="4.42578125" style="786" customWidth="1"/>
    <col min="4617" max="4617" width="3.85546875" style="786" customWidth="1"/>
    <col min="4618" max="4618" width="3.7109375" style="786" customWidth="1"/>
    <col min="4619" max="4620" width="3.85546875" style="786" customWidth="1"/>
    <col min="4621" max="4621" width="4.28515625" style="786" customWidth="1"/>
    <col min="4622" max="4622" width="3.85546875" style="786" customWidth="1"/>
    <col min="4623" max="4623" width="4.28515625" style="786" customWidth="1"/>
    <col min="4624" max="4625" width="3.85546875" style="786" customWidth="1"/>
    <col min="4626" max="4626" width="4.28515625" style="786" customWidth="1"/>
    <col min="4627" max="4628" width="3.7109375" style="786" customWidth="1"/>
    <col min="4629" max="4629" width="3.85546875" style="786" customWidth="1"/>
    <col min="4630" max="4630" width="13.85546875" style="786" customWidth="1"/>
    <col min="4631" max="4631" width="2.28515625" style="786" customWidth="1"/>
    <col min="4632" max="4632" width="1.85546875" style="786" customWidth="1"/>
    <col min="4633" max="4633" width="4.7109375" style="786" customWidth="1"/>
    <col min="4634" max="4634" width="3.42578125" style="786" customWidth="1"/>
    <col min="4635" max="4635" width="5.28515625" style="786" customWidth="1"/>
    <col min="4636" max="4636" width="4.7109375" style="786" customWidth="1"/>
    <col min="4637" max="4637" width="3.140625" style="786" customWidth="1"/>
    <col min="4638" max="4639" width="4.42578125" style="786" customWidth="1"/>
    <col min="4640" max="4640" width="5.42578125" style="786" customWidth="1"/>
    <col min="4641" max="4642" width="4.42578125" style="786" customWidth="1"/>
    <col min="4643" max="4643" width="1.85546875" style="786" customWidth="1"/>
    <col min="4644" max="4645" width="1.7109375" style="786" customWidth="1"/>
    <col min="4646" max="4646" width="6.42578125" style="786" customWidth="1"/>
    <col min="4647" max="4864" width="10.85546875" style="786"/>
    <col min="4865" max="4865" width="0" style="786" hidden="1" customWidth="1"/>
    <col min="4866" max="4866" width="1.7109375" style="786" customWidth="1"/>
    <col min="4867" max="4867" width="3.7109375" style="786" customWidth="1"/>
    <col min="4868" max="4868" width="6" style="786" customWidth="1"/>
    <col min="4869" max="4869" width="10.42578125" style="786" customWidth="1"/>
    <col min="4870" max="4870" width="6.42578125" style="786" customWidth="1"/>
    <col min="4871" max="4871" width="4.28515625" style="786" customWidth="1"/>
    <col min="4872" max="4872" width="4.42578125" style="786" customWidth="1"/>
    <col min="4873" max="4873" width="3.85546875" style="786" customWidth="1"/>
    <col min="4874" max="4874" width="3.7109375" style="786" customWidth="1"/>
    <col min="4875" max="4876" width="3.85546875" style="786" customWidth="1"/>
    <col min="4877" max="4877" width="4.28515625" style="786" customWidth="1"/>
    <col min="4878" max="4878" width="3.85546875" style="786" customWidth="1"/>
    <col min="4879" max="4879" width="4.28515625" style="786" customWidth="1"/>
    <col min="4880" max="4881" width="3.85546875" style="786" customWidth="1"/>
    <col min="4882" max="4882" width="4.28515625" style="786" customWidth="1"/>
    <col min="4883" max="4884" width="3.7109375" style="786" customWidth="1"/>
    <col min="4885" max="4885" width="3.85546875" style="786" customWidth="1"/>
    <col min="4886" max="4886" width="13.85546875" style="786" customWidth="1"/>
    <col min="4887" max="4887" width="2.28515625" style="786" customWidth="1"/>
    <col min="4888" max="4888" width="1.85546875" style="786" customWidth="1"/>
    <col min="4889" max="4889" width="4.7109375" style="786" customWidth="1"/>
    <col min="4890" max="4890" width="3.42578125" style="786" customWidth="1"/>
    <col min="4891" max="4891" width="5.28515625" style="786" customWidth="1"/>
    <col min="4892" max="4892" width="4.7109375" style="786" customWidth="1"/>
    <col min="4893" max="4893" width="3.140625" style="786" customWidth="1"/>
    <col min="4894" max="4895" width="4.42578125" style="786" customWidth="1"/>
    <col min="4896" max="4896" width="5.42578125" style="786" customWidth="1"/>
    <col min="4897" max="4898" width="4.42578125" style="786" customWidth="1"/>
    <col min="4899" max="4899" width="1.85546875" style="786" customWidth="1"/>
    <col min="4900" max="4901" width="1.7109375" style="786" customWidth="1"/>
    <col min="4902" max="4902" width="6.42578125" style="786" customWidth="1"/>
    <col min="4903" max="5120" width="10.85546875" style="786"/>
    <col min="5121" max="5121" width="0" style="786" hidden="1" customWidth="1"/>
    <col min="5122" max="5122" width="1.7109375" style="786" customWidth="1"/>
    <col min="5123" max="5123" width="3.7109375" style="786" customWidth="1"/>
    <col min="5124" max="5124" width="6" style="786" customWidth="1"/>
    <col min="5125" max="5125" width="10.42578125" style="786" customWidth="1"/>
    <col min="5126" max="5126" width="6.42578125" style="786" customWidth="1"/>
    <col min="5127" max="5127" width="4.28515625" style="786" customWidth="1"/>
    <col min="5128" max="5128" width="4.42578125" style="786" customWidth="1"/>
    <col min="5129" max="5129" width="3.85546875" style="786" customWidth="1"/>
    <col min="5130" max="5130" width="3.7109375" style="786" customWidth="1"/>
    <col min="5131" max="5132" width="3.85546875" style="786" customWidth="1"/>
    <col min="5133" max="5133" width="4.28515625" style="786" customWidth="1"/>
    <col min="5134" max="5134" width="3.85546875" style="786" customWidth="1"/>
    <col min="5135" max="5135" width="4.28515625" style="786" customWidth="1"/>
    <col min="5136" max="5137" width="3.85546875" style="786" customWidth="1"/>
    <col min="5138" max="5138" width="4.28515625" style="786" customWidth="1"/>
    <col min="5139" max="5140" width="3.7109375" style="786" customWidth="1"/>
    <col min="5141" max="5141" width="3.85546875" style="786" customWidth="1"/>
    <col min="5142" max="5142" width="13.85546875" style="786" customWidth="1"/>
    <col min="5143" max="5143" width="2.28515625" style="786" customWidth="1"/>
    <col min="5144" max="5144" width="1.85546875" style="786" customWidth="1"/>
    <col min="5145" max="5145" width="4.7109375" style="786" customWidth="1"/>
    <col min="5146" max="5146" width="3.42578125" style="786" customWidth="1"/>
    <col min="5147" max="5147" width="5.28515625" style="786" customWidth="1"/>
    <col min="5148" max="5148" width="4.7109375" style="786" customWidth="1"/>
    <col min="5149" max="5149" width="3.140625" style="786" customWidth="1"/>
    <col min="5150" max="5151" width="4.42578125" style="786" customWidth="1"/>
    <col min="5152" max="5152" width="5.42578125" style="786" customWidth="1"/>
    <col min="5153" max="5154" width="4.42578125" style="786" customWidth="1"/>
    <col min="5155" max="5155" width="1.85546875" style="786" customWidth="1"/>
    <col min="5156" max="5157" width="1.7109375" style="786" customWidth="1"/>
    <col min="5158" max="5158" width="6.42578125" style="786" customWidth="1"/>
    <col min="5159" max="5376" width="10.85546875" style="786"/>
    <col min="5377" max="5377" width="0" style="786" hidden="1" customWidth="1"/>
    <col min="5378" max="5378" width="1.7109375" style="786" customWidth="1"/>
    <col min="5379" max="5379" width="3.7109375" style="786" customWidth="1"/>
    <col min="5380" max="5380" width="6" style="786" customWidth="1"/>
    <col min="5381" max="5381" width="10.42578125" style="786" customWidth="1"/>
    <col min="5382" max="5382" width="6.42578125" style="786" customWidth="1"/>
    <col min="5383" max="5383" width="4.28515625" style="786" customWidth="1"/>
    <col min="5384" max="5384" width="4.42578125" style="786" customWidth="1"/>
    <col min="5385" max="5385" width="3.85546875" style="786" customWidth="1"/>
    <col min="5386" max="5386" width="3.7109375" style="786" customWidth="1"/>
    <col min="5387" max="5388" width="3.85546875" style="786" customWidth="1"/>
    <col min="5389" max="5389" width="4.28515625" style="786" customWidth="1"/>
    <col min="5390" max="5390" width="3.85546875" style="786" customWidth="1"/>
    <col min="5391" max="5391" width="4.28515625" style="786" customWidth="1"/>
    <col min="5392" max="5393" width="3.85546875" style="786" customWidth="1"/>
    <col min="5394" max="5394" width="4.28515625" style="786" customWidth="1"/>
    <col min="5395" max="5396" width="3.7109375" style="786" customWidth="1"/>
    <col min="5397" max="5397" width="3.85546875" style="786" customWidth="1"/>
    <col min="5398" max="5398" width="13.85546875" style="786" customWidth="1"/>
    <col min="5399" max="5399" width="2.28515625" style="786" customWidth="1"/>
    <col min="5400" max="5400" width="1.85546875" style="786" customWidth="1"/>
    <col min="5401" max="5401" width="4.7109375" style="786" customWidth="1"/>
    <col min="5402" max="5402" width="3.42578125" style="786" customWidth="1"/>
    <col min="5403" max="5403" width="5.28515625" style="786" customWidth="1"/>
    <col min="5404" max="5404" width="4.7109375" style="786" customWidth="1"/>
    <col min="5405" max="5405" width="3.140625" style="786" customWidth="1"/>
    <col min="5406" max="5407" width="4.42578125" style="786" customWidth="1"/>
    <col min="5408" max="5408" width="5.42578125" style="786" customWidth="1"/>
    <col min="5409" max="5410" width="4.42578125" style="786" customWidth="1"/>
    <col min="5411" max="5411" width="1.85546875" style="786" customWidth="1"/>
    <col min="5412" max="5413" width="1.7109375" style="786" customWidth="1"/>
    <col min="5414" max="5414" width="6.42578125" style="786" customWidth="1"/>
    <col min="5415" max="5632" width="10.85546875" style="786"/>
    <col min="5633" max="5633" width="0" style="786" hidden="1" customWidth="1"/>
    <col min="5634" max="5634" width="1.7109375" style="786" customWidth="1"/>
    <col min="5635" max="5635" width="3.7109375" style="786" customWidth="1"/>
    <col min="5636" max="5636" width="6" style="786" customWidth="1"/>
    <col min="5637" max="5637" width="10.42578125" style="786" customWidth="1"/>
    <col min="5638" max="5638" width="6.42578125" style="786" customWidth="1"/>
    <col min="5639" max="5639" width="4.28515625" style="786" customWidth="1"/>
    <col min="5640" max="5640" width="4.42578125" style="786" customWidth="1"/>
    <col min="5641" max="5641" width="3.85546875" style="786" customWidth="1"/>
    <col min="5642" max="5642" width="3.7109375" style="786" customWidth="1"/>
    <col min="5643" max="5644" width="3.85546875" style="786" customWidth="1"/>
    <col min="5645" max="5645" width="4.28515625" style="786" customWidth="1"/>
    <col min="5646" max="5646" width="3.85546875" style="786" customWidth="1"/>
    <col min="5647" max="5647" width="4.28515625" style="786" customWidth="1"/>
    <col min="5648" max="5649" width="3.85546875" style="786" customWidth="1"/>
    <col min="5650" max="5650" width="4.28515625" style="786" customWidth="1"/>
    <col min="5651" max="5652" width="3.7109375" style="786" customWidth="1"/>
    <col min="5653" max="5653" width="3.85546875" style="786" customWidth="1"/>
    <col min="5654" max="5654" width="13.85546875" style="786" customWidth="1"/>
    <col min="5655" max="5655" width="2.28515625" style="786" customWidth="1"/>
    <col min="5656" max="5656" width="1.85546875" style="786" customWidth="1"/>
    <col min="5657" max="5657" width="4.7109375" style="786" customWidth="1"/>
    <col min="5658" max="5658" width="3.42578125" style="786" customWidth="1"/>
    <col min="5659" max="5659" width="5.28515625" style="786" customWidth="1"/>
    <col min="5660" max="5660" width="4.7109375" style="786" customWidth="1"/>
    <col min="5661" max="5661" width="3.140625" style="786" customWidth="1"/>
    <col min="5662" max="5663" width="4.42578125" style="786" customWidth="1"/>
    <col min="5664" max="5664" width="5.42578125" style="786" customWidth="1"/>
    <col min="5665" max="5666" width="4.42578125" style="786" customWidth="1"/>
    <col min="5667" max="5667" width="1.85546875" style="786" customWidth="1"/>
    <col min="5668" max="5669" width="1.7109375" style="786" customWidth="1"/>
    <col min="5670" max="5670" width="6.42578125" style="786" customWidth="1"/>
    <col min="5671" max="5888" width="10.85546875" style="786"/>
    <col min="5889" max="5889" width="0" style="786" hidden="1" customWidth="1"/>
    <col min="5890" max="5890" width="1.7109375" style="786" customWidth="1"/>
    <col min="5891" max="5891" width="3.7109375" style="786" customWidth="1"/>
    <col min="5892" max="5892" width="6" style="786" customWidth="1"/>
    <col min="5893" max="5893" width="10.42578125" style="786" customWidth="1"/>
    <col min="5894" max="5894" width="6.42578125" style="786" customWidth="1"/>
    <col min="5895" max="5895" width="4.28515625" style="786" customWidth="1"/>
    <col min="5896" max="5896" width="4.42578125" style="786" customWidth="1"/>
    <col min="5897" max="5897" width="3.85546875" style="786" customWidth="1"/>
    <col min="5898" max="5898" width="3.7109375" style="786" customWidth="1"/>
    <col min="5899" max="5900" width="3.85546875" style="786" customWidth="1"/>
    <col min="5901" max="5901" width="4.28515625" style="786" customWidth="1"/>
    <col min="5902" max="5902" width="3.85546875" style="786" customWidth="1"/>
    <col min="5903" max="5903" width="4.28515625" style="786" customWidth="1"/>
    <col min="5904" max="5905" width="3.85546875" style="786" customWidth="1"/>
    <col min="5906" max="5906" width="4.28515625" style="786" customWidth="1"/>
    <col min="5907" max="5908" width="3.7109375" style="786" customWidth="1"/>
    <col min="5909" max="5909" width="3.85546875" style="786" customWidth="1"/>
    <col min="5910" max="5910" width="13.85546875" style="786" customWidth="1"/>
    <col min="5911" max="5911" width="2.28515625" style="786" customWidth="1"/>
    <col min="5912" max="5912" width="1.85546875" style="786" customWidth="1"/>
    <col min="5913" max="5913" width="4.7109375" style="786" customWidth="1"/>
    <col min="5914" max="5914" width="3.42578125" style="786" customWidth="1"/>
    <col min="5915" max="5915" width="5.28515625" style="786" customWidth="1"/>
    <col min="5916" max="5916" width="4.7109375" style="786" customWidth="1"/>
    <col min="5917" max="5917" width="3.140625" style="786" customWidth="1"/>
    <col min="5918" max="5919" width="4.42578125" style="786" customWidth="1"/>
    <col min="5920" max="5920" width="5.42578125" style="786" customWidth="1"/>
    <col min="5921" max="5922" width="4.42578125" style="786" customWidth="1"/>
    <col min="5923" max="5923" width="1.85546875" style="786" customWidth="1"/>
    <col min="5924" max="5925" width="1.7109375" style="786" customWidth="1"/>
    <col min="5926" max="5926" width="6.42578125" style="786" customWidth="1"/>
    <col min="5927" max="6144" width="10.85546875" style="786"/>
    <col min="6145" max="6145" width="0" style="786" hidden="1" customWidth="1"/>
    <col min="6146" max="6146" width="1.7109375" style="786" customWidth="1"/>
    <col min="6147" max="6147" width="3.7109375" style="786" customWidth="1"/>
    <col min="6148" max="6148" width="6" style="786" customWidth="1"/>
    <col min="6149" max="6149" width="10.42578125" style="786" customWidth="1"/>
    <col min="6150" max="6150" width="6.42578125" style="786" customWidth="1"/>
    <col min="6151" max="6151" width="4.28515625" style="786" customWidth="1"/>
    <col min="6152" max="6152" width="4.42578125" style="786" customWidth="1"/>
    <col min="6153" max="6153" width="3.85546875" style="786" customWidth="1"/>
    <col min="6154" max="6154" width="3.7109375" style="786" customWidth="1"/>
    <col min="6155" max="6156" width="3.85546875" style="786" customWidth="1"/>
    <col min="6157" max="6157" width="4.28515625" style="786" customWidth="1"/>
    <col min="6158" max="6158" width="3.85546875" style="786" customWidth="1"/>
    <col min="6159" max="6159" width="4.28515625" style="786" customWidth="1"/>
    <col min="6160" max="6161" width="3.85546875" style="786" customWidth="1"/>
    <col min="6162" max="6162" width="4.28515625" style="786" customWidth="1"/>
    <col min="6163" max="6164" width="3.7109375" style="786" customWidth="1"/>
    <col min="6165" max="6165" width="3.85546875" style="786" customWidth="1"/>
    <col min="6166" max="6166" width="13.85546875" style="786" customWidth="1"/>
    <col min="6167" max="6167" width="2.28515625" style="786" customWidth="1"/>
    <col min="6168" max="6168" width="1.85546875" style="786" customWidth="1"/>
    <col min="6169" max="6169" width="4.7109375" style="786" customWidth="1"/>
    <col min="6170" max="6170" width="3.42578125" style="786" customWidth="1"/>
    <col min="6171" max="6171" width="5.28515625" style="786" customWidth="1"/>
    <col min="6172" max="6172" width="4.7109375" style="786" customWidth="1"/>
    <col min="6173" max="6173" width="3.140625" style="786" customWidth="1"/>
    <col min="6174" max="6175" width="4.42578125" style="786" customWidth="1"/>
    <col min="6176" max="6176" width="5.42578125" style="786" customWidth="1"/>
    <col min="6177" max="6178" width="4.42578125" style="786" customWidth="1"/>
    <col min="6179" max="6179" width="1.85546875" style="786" customWidth="1"/>
    <col min="6180" max="6181" width="1.7109375" style="786" customWidth="1"/>
    <col min="6182" max="6182" width="6.42578125" style="786" customWidth="1"/>
    <col min="6183" max="6400" width="10.85546875" style="786"/>
    <col min="6401" max="6401" width="0" style="786" hidden="1" customWidth="1"/>
    <col min="6402" max="6402" width="1.7109375" style="786" customWidth="1"/>
    <col min="6403" max="6403" width="3.7109375" style="786" customWidth="1"/>
    <col min="6404" max="6404" width="6" style="786" customWidth="1"/>
    <col min="6405" max="6405" width="10.42578125" style="786" customWidth="1"/>
    <col min="6406" max="6406" width="6.42578125" style="786" customWidth="1"/>
    <col min="6407" max="6407" width="4.28515625" style="786" customWidth="1"/>
    <col min="6408" max="6408" width="4.42578125" style="786" customWidth="1"/>
    <col min="6409" max="6409" width="3.85546875" style="786" customWidth="1"/>
    <col min="6410" max="6410" width="3.7109375" style="786" customWidth="1"/>
    <col min="6411" max="6412" width="3.85546875" style="786" customWidth="1"/>
    <col min="6413" max="6413" width="4.28515625" style="786" customWidth="1"/>
    <col min="6414" max="6414" width="3.85546875" style="786" customWidth="1"/>
    <col min="6415" max="6415" width="4.28515625" style="786" customWidth="1"/>
    <col min="6416" max="6417" width="3.85546875" style="786" customWidth="1"/>
    <col min="6418" max="6418" width="4.28515625" style="786" customWidth="1"/>
    <col min="6419" max="6420" width="3.7109375" style="786" customWidth="1"/>
    <col min="6421" max="6421" width="3.85546875" style="786" customWidth="1"/>
    <col min="6422" max="6422" width="13.85546875" style="786" customWidth="1"/>
    <col min="6423" max="6423" width="2.28515625" style="786" customWidth="1"/>
    <col min="6424" max="6424" width="1.85546875" style="786" customWidth="1"/>
    <col min="6425" max="6425" width="4.7109375" style="786" customWidth="1"/>
    <col min="6426" max="6426" width="3.42578125" style="786" customWidth="1"/>
    <col min="6427" max="6427" width="5.28515625" style="786" customWidth="1"/>
    <col min="6428" max="6428" width="4.7109375" style="786" customWidth="1"/>
    <col min="6429" max="6429" width="3.140625" style="786" customWidth="1"/>
    <col min="6430" max="6431" width="4.42578125" style="786" customWidth="1"/>
    <col min="6432" max="6432" width="5.42578125" style="786" customWidth="1"/>
    <col min="6433" max="6434" width="4.42578125" style="786" customWidth="1"/>
    <col min="6435" max="6435" width="1.85546875" style="786" customWidth="1"/>
    <col min="6436" max="6437" width="1.7109375" style="786" customWidth="1"/>
    <col min="6438" max="6438" width="6.42578125" style="786" customWidth="1"/>
    <col min="6439" max="6656" width="10.85546875" style="786"/>
    <col min="6657" max="6657" width="0" style="786" hidden="1" customWidth="1"/>
    <col min="6658" max="6658" width="1.7109375" style="786" customWidth="1"/>
    <col min="6659" max="6659" width="3.7109375" style="786" customWidth="1"/>
    <col min="6660" max="6660" width="6" style="786" customWidth="1"/>
    <col min="6661" max="6661" width="10.42578125" style="786" customWidth="1"/>
    <col min="6662" max="6662" width="6.42578125" style="786" customWidth="1"/>
    <col min="6663" max="6663" width="4.28515625" style="786" customWidth="1"/>
    <col min="6664" max="6664" width="4.42578125" style="786" customWidth="1"/>
    <col min="6665" max="6665" width="3.85546875" style="786" customWidth="1"/>
    <col min="6666" max="6666" width="3.7109375" style="786" customWidth="1"/>
    <col min="6667" max="6668" width="3.85546875" style="786" customWidth="1"/>
    <col min="6669" max="6669" width="4.28515625" style="786" customWidth="1"/>
    <col min="6670" max="6670" width="3.85546875" style="786" customWidth="1"/>
    <col min="6671" max="6671" width="4.28515625" style="786" customWidth="1"/>
    <col min="6672" max="6673" width="3.85546875" style="786" customWidth="1"/>
    <col min="6674" max="6674" width="4.28515625" style="786" customWidth="1"/>
    <col min="6675" max="6676" width="3.7109375" style="786" customWidth="1"/>
    <col min="6677" max="6677" width="3.85546875" style="786" customWidth="1"/>
    <col min="6678" max="6678" width="13.85546875" style="786" customWidth="1"/>
    <col min="6679" max="6679" width="2.28515625" style="786" customWidth="1"/>
    <col min="6680" max="6680" width="1.85546875" style="786" customWidth="1"/>
    <col min="6681" max="6681" width="4.7109375" style="786" customWidth="1"/>
    <col min="6682" max="6682" width="3.42578125" style="786" customWidth="1"/>
    <col min="6683" max="6683" width="5.28515625" style="786" customWidth="1"/>
    <col min="6684" max="6684" width="4.7109375" style="786" customWidth="1"/>
    <col min="6685" max="6685" width="3.140625" style="786" customWidth="1"/>
    <col min="6686" max="6687" width="4.42578125" style="786" customWidth="1"/>
    <col min="6688" max="6688" width="5.42578125" style="786" customWidth="1"/>
    <col min="6689" max="6690" width="4.42578125" style="786" customWidth="1"/>
    <col min="6691" max="6691" width="1.85546875" style="786" customWidth="1"/>
    <col min="6692" max="6693" width="1.7109375" style="786" customWidth="1"/>
    <col min="6694" max="6694" width="6.42578125" style="786" customWidth="1"/>
    <col min="6695" max="6912" width="10.85546875" style="786"/>
    <col min="6913" max="6913" width="0" style="786" hidden="1" customWidth="1"/>
    <col min="6914" max="6914" width="1.7109375" style="786" customWidth="1"/>
    <col min="6915" max="6915" width="3.7109375" style="786" customWidth="1"/>
    <col min="6916" max="6916" width="6" style="786" customWidth="1"/>
    <col min="6917" max="6917" width="10.42578125" style="786" customWidth="1"/>
    <col min="6918" max="6918" width="6.42578125" style="786" customWidth="1"/>
    <col min="6919" max="6919" width="4.28515625" style="786" customWidth="1"/>
    <col min="6920" max="6920" width="4.42578125" style="786" customWidth="1"/>
    <col min="6921" max="6921" width="3.85546875" style="786" customWidth="1"/>
    <col min="6922" max="6922" width="3.7109375" style="786" customWidth="1"/>
    <col min="6923" max="6924" width="3.85546875" style="786" customWidth="1"/>
    <col min="6925" max="6925" width="4.28515625" style="786" customWidth="1"/>
    <col min="6926" max="6926" width="3.85546875" style="786" customWidth="1"/>
    <col min="6927" max="6927" width="4.28515625" style="786" customWidth="1"/>
    <col min="6928" max="6929" width="3.85546875" style="786" customWidth="1"/>
    <col min="6930" max="6930" width="4.28515625" style="786" customWidth="1"/>
    <col min="6931" max="6932" width="3.7109375" style="786" customWidth="1"/>
    <col min="6933" max="6933" width="3.85546875" style="786" customWidth="1"/>
    <col min="6934" max="6934" width="13.85546875" style="786" customWidth="1"/>
    <col min="6935" max="6935" width="2.28515625" style="786" customWidth="1"/>
    <col min="6936" max="6936" width="1.85546875" style="786" customWidth="1"/>
    <col min="6937" max="6937" width="4.7109375" style="786" customWidth="1"/>
    <col min="6938" max="6938" width="3.42578125" style="786" customWidth="1"/>
    <col min="6939" max="6939" width="5.28515625" style="786" customWidth="1"/>
    <col min="6940" max="6940" width="4.7109375" style="786" customWidth="1"/>
    <col min="6941" max="6941" width="3.140625" style="786" customWidth="1"/>
    <col min="6942" max="6943" width="4.42578125" style="786" customWidth="1"/>
    <col min="6944" max="6944" width="5.42578125" style="786" customWidth="1"/>
    <col min="6945" max="6946" width="4.42578125" style="786" customWidth="1"/>
    <col min="6947" max="6947" width="1.85546875" style="786" customWidth="1"/>
    <col min="6948" max="6949" width="1.7109375" style="786" customWidth="1"/>
    <col min="6950" max="6950" width="6.42578125" style="786" customWidth="1"/>
    <col min="6951" max="7168" width="10.85546875" style="786"/>
    <col min="7169" max="7169" width="0" style="786" hidden="1" customWidth="1"/>
    <col min="7170" max="7170" width="1.7109375" style="786" customWidth="1"/>
    <col min="7171" max="7171" width="3.7109375" style="786" customWidth="1"/>
    <col min="7172" max="7172" width="6" style="786" customWidth="1"/>
    <col min="7173" max="7173" width="10.42578125" style="786" customWidth="1"/>
    <col min="7174" max="7174" width="6.42578125" style="786" customWidth="1"/>
    <col min="7175" max="7175" width="4.28515625" style="786" customWidth="1"/>
    <col min="7176" max="7176" width="4.42578125" style="786" customWidth="1"/>
    <col min="7177" max="7177" width="3.85546875" style="786" customWidth="1"/>
    <col min="7178" max="7178" width="3.7109375" style="786" customWidth="1"/>
    <col min="7179" max="7180" width="3.85546875" style="786" customWidth="1"/>
    <col min="7181" max="7181" width="4.28515625" style="786" customWidth="1"/>
    <col min="7182" max="7182" width="3.85546875" style="786" customWidth="1"/>
    <col min="7183" max="7183" width="4.28515625" style="786" customWidth="1"/>
    <col min="7184" max="7185" width="3.85546875" style="786" customWidth="1"/>
    <col min="7186" max="7186" width="4.28515625" style="786" customWidth="1"/>
    <col min="7187" max="7188" width="3.7109375" style="786" customWidth="1"/>
    <col min="7189" max="7189" width="3.85546875" style="786" customWidth="1"/>
    <col min="7190" max="7190" width="13.85546875" style="786" customWidth="1"/>
    <col min="7191" max="7191" width="2.28515625" style="786" customWidth="1"/>
    <col min="7192" max="7192" width="1.85546875" style="786" customWidth="1"/>
    <col min="7193" max="7193" width="4.7109375" style="786" customWidth="1"/>
    <col min="7194" max="7194" width="3.42578125" style="786" customWidth="1"/>
    <col min="7195" max="7195" width="5.28515625" style="786" customWidth="1"/>
    <col min="7196" max="7196" width="4.7109375" style="786" customWidth="1"/>
    <col min="7197" max="7197" width="3.140625" style="786" customWidth="1"/>
    <col min="7198" max="7199" width="4.42578125" style="786" customWidth="1"/>
    <col min="7200" max="7200" width="5.42578125" style="786" customWidth="1"/>
    <col min="7201" max="7202" width="4.42578125" style="786" customWidth="1"/>
    <col min="7203" max="7203" width="1.85546875" style="786" customWidth="1"/>
    <col min="7204" max="7205" width="1.7109375" style="786" customWidth="1"/>
    <col min="7206" max="7206" width="6.42578125" style="786" customWidth="1"/>
    <col min="7207" max="7424" width="10.85546875" style="786"/>
    <col min="7425" max="7425" width="0" style="786" hidden="1" customWidth="1"/>
    <col min="7426" max="7426" width="1.7109375" style="786" customWidth="1"/>
    <col min="7427" max="7427" width="3.7109375" style="786" customWidth="1"/>
    <col min="7428" max="7428" width="6" style="786" customWidth="1"/>
    <col min="7429" max="7429" width="10.42578125" style="786" customWidth="1"/>
    <col min="7430" max="7430" width="6.42578125" style="786" customWidth="1"/>
    <col min="7431" max="7431" width="4.28515625" style="786" customWidth="1"/>
    <col min="7432" max="7432" width="4.42578125" style="786" customWidth="1"/>
    <col min="7433" max="7433" width="3.85546875" style="786" customWidth="1"/>
    <col min="7434" max="7434" width="3.7109375" style="786" customWidth="1"/>
    <col min="7435" max="7436" width="3.85546875" style="786" customWidth="1"/>
    <col min="7437" max="7437" width="4.28515625" style="786" customWidth="1"/>
    <col min="7438" max="7438" width="3.85546875" style="786" customWidth="1"/>
    <col min="7439" max="7439" width="4.28515625" style="786" customWidth="1"/>
    <col min="7440" max="7441" width="3.85546875" style="786" customWidth="1"/>
    <col min="7442" max="7442" width="4.28515625" style="786" customWidth="1"/>
    <col min="7443" max="7444" width="3.7109375" style="786" customWidth="1"/>
    <col min="7445" max="7445" width="3.85546875" style="786" customWidth="1"/>
    <col min="7446" max="7446" width="13.85546875" style="786" customWidth="1"/>
    <col min="7447" max="7447" width="2.28515625" style="786" customWidth="1"/>
    <col min="7448" max="7448" width="1.85546875" style="786" customWidth="1"/>
    <col min="7449" max="7449" width="4.7109375" style="786" customWidth="1"/>
    <col min="7450" max="7450" width="3.42578125" style="786" customWidth="1"/>
    <col min="7451" max="7451" width="5.28515625" style="786" customWidth="1"/>
    <col min="7452" max="7452" width="4.7109375" style="786" customWidth="1"/>
    <col min="7453" max="7453" width="3.140625" style="786" customWidth="1"/>
    <col min="7454" max="7455" width="4.42578125" style="786" customWidth="1"/>
    <col min="7456" max="7456" width="5.42578125" style="786" customWidth="1"/>
    <col min="7457" max="7458" width="4.42578125" style="786" customWidth="1"/>
    <col min="7459" max="7459" width="1.85546875" style="786" customWidth="1"/>
    <col min="7460" max="7461" width="1.7109375" style="786" customWidth="1"/>
    <col min="7462" max="7462" width="6.42578125" style="786" customWidth="1"/>
    <col min="7463" max="7680" width="10.85546875" style="786"/>
    <col min="7681" max="7681" width="0" style="786" hidden="1" customWidth="1"/>
    <col min="7682" max="7682" width="1.7109375" style="786" customWidth="1"/>
    <col min="7683" max="7683" width="3.7109375" style="786" customWidth="1"/>
    <col min="7684" max="7684" width="6" style="786" customWidth="1"/>
    <col min="7685" max="7685" width="10.42578125" style="786" customWidth="1"/>
    <col min="7686" max="7686" width="6.42578125" style="786" customWidth="1"/>
    <col min="7687" max="7687" width="4.28515625" style="786" customWidth="1"/>
    <col min="7688" max="7688" width="4.42578125" style="786" customWidth="1"/>
    <col min="7689" max="7689" width="3.85546875" style="786" customWidth="1"/>
    <col min="7690" max="7690" width="3.7109375" style="786" customWidth="1"/>
    <col min="7691" max="7692" width="3.85546875" style="786" customWidth="1"/>
    <col min="7693" max="7693" width="4.28515625" style="786" customWidth="1"/>
    <col min="7694" max="7694" width="3.85546875" style="786" customWidth="1"/>
    <col min="7695" max="7695" width="4.28515625" style="786" customWidth="1"/>
    <col min="7696" max="7697" width="3.85546875" style="786" customWidth="1"/>
    <col min="7698" max="7698" width="4.28515625" style="786" customWidth="1"/>
    <col min="7699" max="7700" width="3.7109375" style="786" customWidth="1"/>
    <col min="7701" max="7701" width="3.85546875" style="786" customWidth="1"/>
    <col min="7702" max="7702" width="13.85546875" style="786" customWidth="1"/>
    <col min="7703" max="7703" width="2.28515625" style="786" customWidth="1"/>
    <col min="7704" max="7704" width="1.85546875" style="786" customWidth="1"/>
    <col min="7705" max="7705" width="4.7109375" style="786" customWidth="1"/>
    <col min="7706" max="7706" width="3.42578125" style="786" customWidth="1"/>
    <col min="7707" max="7707" width="5.28515625" style="786" customWidth="1"/>
    <col min="7708" max="7708" width="4.7109375" style="786" customWidth="1"/>
    <col min="7709" max="7709" width="3.140625" style="786" customWidth="1"/>
    <col min="7710" max="7711" width="4.42578125" style="786" customWidth="1"/>
    <col min="7712" max="7712" width="5.42578125" style="786" customWidth="1"/>
    <col min="7713" max="7714" width="4.42578125" style="786" customWidth="1"/>
    <col min="7715" max="7715" width="1.85546875" style="786" customWidth="1"/>
    <col min="7716" max="7717" width="1.7109375" style="786" customWidth="1"/>
    <col min="7718" max="7718" width="6.42578125" style="786" customWidth="1"/>
    <col min="7719" max="7936" width="10.85546875" style="786"/>
    <col min="7937" max="7937" width="0" style="786" hidden="1" customWidth="1"/>
    <col min="7938" max="7938" width="1.7109375" style="786" customWidth="1"/>
    <col min="7939" max="7939" width="3.7109375" style="786" customWidth="1"/>
    <col min="7940" max="7940" width="6" style="786" customWidth="1"/>
    <col min="7941" max="7941" width="10.42578125" style="786" customWidth="1"/>
    <col min="7942" max="7942" width="6.42578125" style="786" customWidth="1"/>
    <col min="7943" max="7943" width="4.28515625" style="786" customWidth="1"/>
    <col min="7944" max="7944" width="4.42578125" style="786" customWidth="1"/>
    <col min="7945" max="7945" width="3.85546875" style="786" customWidth="1"/>
    <col min="7946" max="7946" width="3.7109375" style="786" customWidth="1"/>
    <col min="7947" max="7948" width="3.85546875" style="786" customWidth="1"/>
    <col min="7949" max="7949" width="4.28515625" style="786" customWidth="1"/>
    <col min="7950" max="7950" width="3.85546875" style="786" customWidth="1"/>
    <col min="7951" max="7951" width="4.28515625" style="786" customWidth="1"/>
    <col min="7952" max="7953" width="3.85546875" style="786" customWidth="1"/>
    <col min="7954" max="7954" width="4.28515625" style="786" customWidth="1"/>
    <col min="7955" max="7956" width="3.7109375" style="786" customWidth="1"/>
    <col min="7957" max="7957" width="3.85546875" style="786" customWidth="1"/>
    <col min="7958" max="7958" width="13.85546875" style="786" customWidth="1"/>
    <col min="7959" max="7959" width="2.28515625" style="786" customWidth="1"/>
    <col min="7960" max="7960" width="1.85546875" style="786" customWidth="1"/>
    <col min="7961" max="7961" width="4.7109375" style="786" customWidth="1"/>
    <col min="7962" max="7962" width="3.42578125" style="786" customWidth="1"/>
    <col min="7963" max="7963" width="5.28515625" style="786" customWidth="1"/>
    <col min="7964" max="7964" width="4.7109375" style="786" customWidth="1"/>
    <col min="7965" max="7965" width="3.140625" style="786" customWidth="1"/>
    <col min="7966" max="7967" width="4.42578125" style="786" customWidth="1"/>
    <col min="7968" max="7968" width="5.42578125" style="786" customWidth="1"/>
    <col min="7969" max="7970" width="4.42578125" style="786" customWidth="1"/>
    <col min="7971" max="7971" width="1.85546875" style="786" customWidth="1"/>
    <col min="7972" max="7973" width="1.7109375" style="786" customWidth="1"/>
    <col min="7974" max="7974" width="6.42578125" style="786" customWidth="1"/>
    <col min="7975" max="8192" width="10.85546875" style="786"/>
    <col min="8193" max="8193" width="0" style="786" hidden="1" customWidth="1"/>
    <col min="8194" max="8194" width="1.7109375" style="786" customWidth="1"/>
    <col min="8195" max="8195" width="3.7109375" style="786" customWidth="1"/>
    <col min="8196" max="8196" width="6" style="786" customWidth="1"/>
    <col min="8197" max="8197" width="10.42578125" style="786" customWidth="1"/>
    <col min="8198" max="8198" width="6.42578125" style="786" customWidth="1"/>
    <col min="8199" max="8199" width="4.28515625" style="786" customWidth="1"/>
    <col min="8200" max="8200" width="4.42578125" style="786" customWidth="1"/>
    <col min="8201" max="8201" width="3.85546875" style="786" customWidth="1"/>
    <col min="8202" max="8202" width="3.7109375" style="786" customWidth="1"/>
    <col min="8203" max="8204" width="3.85546875" style="786" customWidth="1"/>
    <col min="8205" max="8205" width="4.28515625" style="786" customWidth="1"/>
    <col min="8206" max="8206" width="3.85546875" style="786" customWidth="1"/>
    <col min="8207" max="8207" width="4.28515625" style="786" customWidth="1"/>
    <col min="8208" max="8209" width="3.85546875" style="786" customWidth="1"/>
    <col min="8210" max="8210" width="4.28515625" style="786" customWidth="1"/>
    <col min="8211" max="8212" width="3.7109375" style="786" customWidth="1"/>
    <col min="8213" max="8213" width="3.85546875" style="786" customWidth="1"/>
    <col min="8214" max="8214" width="13.85546875" style="786" customWidth="1"/>
    <col min="8215" max="8215" width="2.28515625" style="786" customWidth="1"/>
    <col min="8216" max="8216" width="1.85546875" style="786" customWidth="1"/>
    <col min="8217" max="8217" width="4.7109375" style="786" customWidth="1"/>
    <col min="8218" max="8218" width="3.42578125" style="786" customWidth="1"/>
    <col min="8219" max="8219" width="5.28515625" style="786" customWidth="1"/>
    <col min="8220" max="8220" width="4.7109375" style="786" customWidth="1"/>
    <col min="8221" max="8221" width="3.140625" style="786" customWidth="1"/>
    <col min="8222" max="8223" width="4.42578125" style="786" customWidth="1"/>
    <col min="8224" max="8224" width="5.42578125" style="786" customWidth="1"/>
    <col min="8225" max="8226" width="4.42578125" style="786" customWidth="1"/>
    <col min="8227" max="8227" width="1.85546875" style="786" customWidth="1"/>
    <col min="8228" max="8229" width="1.7109375" style="786" customWidth="1"/>
    <col min="8230" max="8230" width="6.42578125" style="786" customWidth="1"/>
    <col min="8231" max="8448" width="10.85546875" style="786"/>
    <col min="8449" max="8449" width="0" style="786" hidden="1" customWidth="1"/>
    <col min="8450" max="8450" width="1.7109375" style="786" customWidth="1"/>
    <col min="8451" max="8451" width="3.7109375" style="786" customWidth="1"/>
    <col min="8452" max="8452" width="6" style="786" customWidth="1"/>
    <col min="8453" max="8453" width="10.42578125" style="786" customWidth="1"/>
    <col min="8454" max="8454" width="6.42578125" style="786" customWidth="1"/>
    <col min="8455" max="8455" width="4.28515625" style="786" customWidth="1"/>
    <col min="8456" max="8456" width="4.42578125" style="786" customWidth="1"/>
    <col min="8457" max="8457" width="3.85546875" style="786" customWidth="1"/>
    <col min="8458" max="8458" width="3.7109375" style="786" customWidth="1"/>
    <col min="8459" max="8460" width="3.85546875" style="786" customWidth="1"/>
    <col min="8461" max="8461" width="4.28515625" style="786" customWidth="1"/>
    <col min="8462" max="8462" width="3.85546875" style="786" customWidth="1"/>
    <col min="8463" max="8463" width="4.28515625" style="786" customWidth="1"/>
    <col min="8464" max="8465" width="3.85546875" style="786" customWidth="1"/>
    <col min="8466" max="8466" width="4.28515625" style="786" customWidth="1"/>
    <col min="8467" max="8468" width="3.7109375" style="786" customWidth="1"/>
    <col min="8469" max="8469" width="3.85546875" style="786" customWidth="1"/>
    <col min="8470" max="8470" width="13.85546875" style="786" customWidth="1"/>
    <col min="8471" max="8471" width="2.28515625" style="786" customWidth="1"/>
    <col min="8472" max="8472" width="1.85546875" style="786" customWidth="1"/>
    <col min="8473" max="8473" width="4.7109375" style="786" customWidth="1"/>
    <col min="8474" max="8474" width="3.42578125" style="786" customWidth="1"/>
    <col min="8475" max="8475" width="5.28515625" style="786" customWidth="1"/>
    <col min="8476" max="8476" width="4.7109375" style="786" customWidth="1"/>
    <col min="8477" max="8477" width="3.140625" style="786" customWidth="1"/>
    <col min="8478" max="8479" width="4.42578125" style="786" customWidth="1"/>
    <col min="8480" max="8480" width="5.42578125" style="786" customWidth="1"/>
    <col min="8481" max="8482" width="4.42578125" style="786" customWidth="1"/>
    <col min="8483" max="8483" width="1.85546875" style="786" customWidth="1"/>
    <col min="8484" max="8485" width="1.7109375" style="786" customWidth="1"/>
    <col min="8486" max="8486" width="6.42578125" style="786" customWidth="1"/>
    <col min="8487" max="8704" width="10.85546875" style="786"/>
    <col min="8705" max="8705" width="0" style="786" hidden="1" customWidth="1"/>
    <col min="8706" max="8706" width="1.7109375" style="786" customWidth="1"/>
    <col min="8707" max="8707" width="3.7109375" style="786" customWidth="1"/>
    <col min="8708" max="8708" width="6" style="786" customWidth="1"/>
    <col min="8709" max="8709" width="10.42578125" style="786" customWidth="1"/>
    <col min="8710" max="8710" width="6.42578125" style="786" customWidth="1"/>
    <col min="8711" max="8711" width="4.28515625" style="786" customWidth="1"/>
    <col min="8712" max="8712" width="4.42578125" style="786" customWidth="1"/>
    <col min="8713" max="8713" width="3.85546875" style="786" customWidth="1"/>
    <col min="8714" max="8714" width="3.7109375" style="786" customWidth="1"/>
    <col min="8715" max="8716" width="3.85546875" style="786" customWidth="1"/>
    <col min="8717" max="8717" width="4.28515625" style="786" customWidth="1"/>
    <col min="8718" max="8718" width="3.85546875" style="786" customWidth="1"/>
    <col min="8719" max="8719" width="4.28515625" style="786" customWidth="1"/>
    <col min="8720" max="8721" width="3.85546875" style="786" customWidth="1"/>
    <col min="8722" max="8722" width="4.28515625" style="786" customWidth="1"/>
    <col min="8723" max="8724" width="3.7109375" style="786" customWidth="1"/>
    <col min="8725" max="8725" width="3.85546875" style="786" customWidth="1"/>
    <col min="8726" max="8726" width="13.85546875" style="786" customWidth="1"/>
    <col min="8727" max="8727" width="2.28515625" style="786" customWidth="1"/>
    <col min="8728" max="8728" width="1.85546875" style="786" customWidth="1"/>
    <col min="8729" max="8729" width="4.7109375" style="786" customWidth="1"/>
    <col min="8730" max="8730" width="3.42578125" style="786" customWidth="1"/>
    <col min="8731" max="8731" width="5.28515625" style="786" customWidth="1"/>
    <col min="8732" max="8732" width="4.7109375" style="786" customWidth="1"/>
    <col min="8733" max="8733" width="3.140625" style="786" customWidth="1"/>
    <col min="8734" max="8735" width="4.42578125" style="786" customWidth="1"/>
    <col min="8736" max="8736" width="5.42578125" style="786" customWidth="1"/>
    <col min="8737" max="8738" width="4.42578125" style="786" customWidth="1"/>
    <col min="8739" max="8739" width="1.85546875" style="786" customWidth="1"/>
    <col min="8740" max="8741" width="1.7109375" style="786" customWidth="1"/>
    <col min="8742" max="8742" width="6.42578125" style="786" customWidth="1"/>
    <col min="8743" max="8960" width="10.85546875" style="786"/>
    <col min="8961" max="8961" width="0" style="786" hidden="1" customWidth="1"/>
    <col min="8962" max="8962" width="1.7109375" style="786" customWidth="1"/>
    <col min="8963" max="8963" width="3.7109375" style="786" customWidth="1"/>
    <col min="8964" max="8964" width="6" style="786" customWidth="1"/>
    <col min="8965" max="8965" width="10.42578125" style="786" customWidth="1"/>
    <col min="8966" max="8966" width="6.42578125" style="786" customWidth="1"/>
    <col min="8967" max="8967" width="4.28515625" style="786" customWidth="1"/>
    <col min="8968" max="8968" width="4.42578125" style="786" customWidth="1"/>
    <col min="8969" max="8969" width="3.85546875" style="786" customWidth="1"/>
    <col min="8970" max="8970" width="3.7109375" style="786" customWidth="1"/>
    <col min="8971" max="8972" width="3.85546875" style="786" customWidth="1"/>
    <col min="8973" max="8973" width="4.28515625" style="786" customWidth="1"/>
    <col min="8974" max="8974" width="3.85546875" style="786" customWidth="1"/>
    <col min="8975" max="8975" width="4.28515625" style="786" customWidth="1"/>
    <col min="8976" max="8977" width="3.85546875" style="786" customWidth="1"/>
    <col min="8978" max="8978" width="4.28515625" style="786" customWidth="1"/>
    <col min="8979" max="8980" width="3.7109375" style="786" customWidth="1"/>
    <col min="8981" max="8981" width="3.85546875" style="786" customWidth="1"/>
    <col min="8982" max="8982" width="13.85546875" style="786" customWidth="1"/>
    <col min="8983" max="8983" width="2.28515625" style="786" customWidth="1"/>
    <col min="8984" max="8984" width="1.85546875" style="786" customWidth="1"/>
    <col min="8985" max="8985" width="4.7109375" style="786" customWidth="1"/>
    <col min="8986" max="8986" width="3.42578125" style="786" customWidth="1"/>
    <col min="8987" max="8987" width="5.28515625" style="786" customWidth="1"/>
    <col min="8988" max="8988" width="4.7109375" style="786" customWidth="1"/>
    <col min="8989" max="8989" width="3.140625" style="786" customWidth="1"/>
    <col min="8990" max="8991" width="4.42578125" style="786" customWidth="1"/>
    <col min="8992" max="8992" width="5.42578125" style="786" customWidth="1"/>
    <col min="8993" max="8994" width="4.42578125" style="786" customWidth="1"/>
    <col min="8995" max="8995" width="1.85546875" style="786" customWidth="1"/>
    <col min="8996" max="8997" width="1.7109375" style="786" customWidth="1"/>
    <col min="8998" max="8998" width="6.42578125" style="786" customWidth="1"/>
    <col min="8999" max="9216" width="10.85546875" style="786"/>
    <col min="9217" max="9217" width="0" style="786" hidden="1" customWidth="1"/>
    <col min="9218" max="9218" width="1.7109375" style="786" customWidth="1"/>
    <col min="9219" max="9219" width="3.7109375" style="786" customWidth="1"/>
    <col min="9220" max="9220" width="6" style="786" customWidth="1"/>
    <col min="9221" max="9221" width="10.42578125" style="786" customWidth="1"/>
    <col min="9222" max="9222" width="6.42578125" style="786" customWidth="1"/>
    <col min="9223" max="9223" width="4.28515625" style="786" customWidth="1"/>
    <col min="9224" max="9224" width="4.42578125" style="786" customWidth="1"/>
    <col min="9225" max="9225" width="3.85546875" style="786" customWidth="1"/>
    <col min="9226" max="9226" width="3.7109375" style="786" customWidth="1"/>
    <col min="9227" max="9228" width="3.85546875" style="786" customWidth="1"/>
    <col min="9229" max="9229" width="4.28515625" style="786" customWidth="1"/>
    <col min="9230" max="9230" width="3.85546875" style="786" customWidth="1"/>
    <col min="9231" max="9231" width="4.28515625" style="786" customWidth="1"/>
    <col min="9232" max="9233" width="3.85546875" style="786" customWidth="1"/>
    <col min="9234" max="9234" width="4.28515625" style="786" customWidth="1"/>
    <col min="9235" max="9236" width="3.7109375" style="786" customWidth="1"/>
    <col min="9237" max="9237" width="3.85546875" style="786" customWidth="1"/>
    <col min="9238" max="9238" width="13.85546875" style="786" customWidth="1"/>
    <col min="9239" max="9239" width="2.28515625" style="786" customWidth="1"/>
    <col min="9240" max="9240" width="1.85546875" style="786" customWidth="1"/>
    <col min="9241" max="9241" width="4.7109375" style="786" customWidth="1"/>
    <col min="9242" max="9242" width="3.42578125" style="786" customWidth="1"/>
    <col min="9243" max="9243" width="5.28515625" style="786" customWidth="1"/>
    <col min="9244" max="9244" width="4.7109375" style="786" customWidth="1"/>
    <col min="9245" max="9245" width="3.140625" style="786" customWidth="1"/>
    <col min="9246" max="9247" width="4.42578125" style="786" customWidth="1"/>
    <col min="9248" max="9248" width="5.42578125" style="786" customWidth="1"/>
    <col min="9249" max="9250" width="4.42578125" style="786" customWidth="1"/>
    <col min="9251" max="9251" width="1.85546875" style="786" customWidth="1"/>
    <col min="9252" max="9253" width="1.7109375" style="786" customWidth="1"/>
    <col min="9254" max="9254" width="6.42578125" style="786" customWidth="1"/>
    <col min="9255" max="9472" width="10.85546875" style="786"/>
    <col min="9473" max="9473" width="0" style="786" hidden="1" customWidth="1"/>
    <col min="9474" max="9474" width="1.7109375" style="786" customWidth="1"/>
    <col min="9475" max="9475" width="3.7109375" style="786" customWidth="1"/>
    <col min="9476" max="9476" width="6" style="786" customWidth="1"/>
    <col min="9477" max="9477" width="10.42578125" style="786" customWidth="1"/>
    <col min="9478" max="9478" width="6.42578125" style="786" customWidth="1"/>
    <col min="9479" max="9479" width="4.28515625" style="786" customWidth="1"/>
    <col min="9480" max="9480" width="4.42578125" style="786" customWidth="1"/>
    <col min="9481" max="9481" width="3.85546875" style="786" customWidth="1"/>
    <col min="9482" max="9482" width="3.7109375" style="786" customWidth="1"/>
    <col min="9483" max="9484" width="3.85546875" style="786" customWidth="1"/>
    <col min="9485" max="9485" width="4.28515625" style="786" customWidth="1"/>
    <col min="9486" max="9486" width="3.85546875" style="786" customWidth="1"/>
    <col min="9487" max="9487" width="4.28515625" style="786" customWidth="1"/>
    <col min="9488" max="9489" width="3.85546875" style="786" customWidth="1"/>
    <col min="9490" max="9490" width="4.28515625" style="786" customWidth="1"/>
    <col min="9491" max="9492" width="3.7109375" style="786" customWidth="1"/>
    <col min="9493" max="9493" width="3.85546875" style="786" customWidth="1"/>
    <col min="9494" max="9494" width="13.85546875" style="786" customWidth="1"/>
    <col min="9495" max="9495" width="2.28515625" style="786" customWidth="1"/>
    <col min="9496" max="9496" width="1.85546875" style="786" customWidth="1"/>
    <col min="9497" max="9497" width="4.7109375" style="786" customWidth="1"/>
    <col min="9498" max="9498" width="3.42578125" style="786" customWidth="1"/>
    <col min="9499" max="9499" width="5.28515625" style="786" customWidth="1"/>
    <col min="9500" max="9500" width="4.7109375" style="786" customWidth="1"/>
    <col min="9501" max="9501" width="3.140625" style="786" customWidth="1"/>
    <col min="9502" max="9503" width="4.42578125" style="786" customWidth="1"/>
    <col min="9504" max="9504" width="5.42578125" style="786" customWidth="1"/>
    <col min="9505" max="9506" width="4.42578125" style="786" customWidth="1"/>
    <col min="9507" max="9507" width="1.85546875" style="786" customWidth="1"/>
    <col min="9508" max="9509" width="1.7109375" style="786" customWidth="1"/>
    <col min="9510" max="9510" width="6.42578125" style="786" customWidth="1"/>
    <col min="9511" max="9728" width="10.85546875" style="786"/>
    <col min="9729" max="9729" width="0" style="786" hidden="1" customWidth="1"/>
    <col min="9730" max="9730" width="1.7109375" style="786" customWidth="1"/>
    <col min="9731" max="9731" width="3.7109375" style="786" customWidth="1"/>
    <col min="9732" max="9732" width="6" style="786" customWidth="1"/>
    <col min="9733" max="9733" width="10.42578125" style="786" customWidth="1"/>
    <col min="9734" max="9734" width="6.42578125" style="786" customWidth="1"/>
    <col min="9735" max="9735" width="4.28515625" style="786" customWidth="1"/>
    <col min="9736" max="9736" width="4.42578125" style="786" customWidth="1"/>
    <col min="9737" max="9737" width="3.85546875" style="786" customWidth="1"/>
    <col min="9738" max="9738" width="3.7109375" style="786" customWidth="1"/>
    <col min="9739" max="9740" width="3.85546875" style="786" customWidth="1"/>
    <col min="9741" max="9741" width="4.28515625" style="786" customWidth="1"/>
    <col min="9742" max="9742" width="3.85546875" style="786" customWidth="1"/>
    <col min="9743" max="9743" width="4.28515625" style="786" customWidth="1"/>
    <col min="9744" max="9745" width="3.85546875" style="786" customWidth="1"/>
    <col min="9746" max="9746" width="4.28515625" style="786" customWidth="1"/>
    <col min="9747" max="9748" width="3.7109375" style="786" customWidth="1"/>
    <col min="9749" max="9749" width="3.85546875" style="786" customWidth="1"/>
    <col min="9750" max="9750" width="13.85546875" style="786" customWidth="1"/>
    <col min="9751" max="9751" width="2.28515625" style="786" customWidth="1"/>
    <col min="9752" max="9752" width="1.85546875" style="786" customWidth="1"/>
    <col min="9753" max="9753" width="4.7109375" style="786" customWidth="1"/>
    <col min="9754" max="9754" width="3.42578125" style="786" customWidth="1"/>
    <col min="9755" max="9755" width="5.28515625" style="786" customWidth="1"/>
    <col min="9756" max="9756" width="4.7109375" style="786" customWidth="1"/>
    <col min="9757" max="9757" width="3.140625" style="786" customWidth="1"/>
    <col min="9758" max="9759" width="4.42578125" style="786" customWidth="1"/>
    <col min="9760" max="9760" width="5.42578125" style="786" customWidth="1"/>
    <col min="9761" max="9762" width="4.42578125" style="786" customWidth="1"/>
    <col min="9763" max="9763" width="1.85546875" style="786" customWidth="1"/>
    <col min="9764" max="9765" width="1.7109375" style="786" customWidth="1"/>
    <col min="9766" max="9766" width="6.42578125" style="786" customWidth="1"/>
    <col min="9767" max="9984" width="10.85546875" style="786"/>
    <col min="9985" max="9985" width="0" style="786" hidden="1" customWidth="1"/>
    <col min="9986" max="9986" width="1.7109375" style="786" customWidth="1"/>
    <col min="9987" max="9987" width="3.7109375" style="786" customWidth="1"/>
    <col min="9988" max="9988" width="6" style="786" customWidth="1"/>
    <col min="9989" max="9989" width="10.42578125" style="786" customWidth="1"/>
    <col min="9990" max="9990" width="6.42578125" style="786" customWidth="1"/>
    <col min="9991" max="9991" width="4.28515625" style="786" customWidth="1"/>
    <col min="9992" max="9992" width="4.42578125" style="786" customWidth="1"/>
    <col min="9993" max="9993" width="3.85546875" style="786" customWidth="1"/>
    <col min="9994" max="9994" width="3.7109375" style="786" customWidth="1"/>
    <col min="9995" max="9996" width="3.85546875" style="786" customWidth="1"/>
    <col min="9997" max="9997" width="4.28515625" style="786" customWidth="1"/>
    <col min="9998" max="9998" width="3.85546875" style="786" customWidth="1"/>
    <col min="9999" max="9999" width="4.28515625" style="786" customWidth="1"/>
    <col min="10000" max="10001" width="3.85546875" style="786" customWidth="1"/>
    <col min="10002" max="10002" width="4.28515625" style="786" customWidth="1"/>
    <col min="10003" max="10004" width="3.7109375" style="786" customWidth="1"/>
    <col min="10005" max="10005" width="3.85546875" style="786" customWidth="1"/>
    <col min="10006" max="10006" width="13.85546875" style="786" customWidth="1"/>
    <col min="10007" max="10007" width="2.28515625" style="786" customWidth="1"/>
    <col min="10008" max="10008" width="1.85546875" style="786" customWidth="1"/>
    <col min="10009" max="10009" width="4.7109375" style="786" customWidth="1"/>
    <col min="10010" max="10010" width="3.42578125" style="786" customWidth="1"/>
    <col min="10011" max="10011" width="5.28515625" style="786" customWidth="1"/>
    <col min="10012" max="10012" width="4.7109375" style="786" customWidth="1"/>
    <col min="10013" max="10013" width="3.140625" style="786" customWidth="1"/>
    <col min="10014" max="10015" width="4.42578125" style="786" customWidth="1"/>
    <col min="10016" max="10016" width="5.42578125" style="786" customWidth="1"/>
    <col min="10017" max="10018" width="4.42578125" style="786" customWidth="1"/>
    <col min="10019" max="10019" width="1.85546875" style="786" customWidth="1"/>
    <col min="10020" max="10021" width="1.7109375" style="786" customWidth="1"/>
    <col min="10022" max="10022" width="6.42578125" style="786" customWidth="1"/>
    <col min="10023" max="10240" width="10.85546875" style="786"/>
    <col min="10241" max="10241" width="0" style="786" hidden="1" customWidth="1"/>
    <col min="10242" max="10242" width="1.7109375" style="786" customWidth="1"/>
    <col min="10243" max="10243" width="3.7109375" style="786" customWidth="1"/>
    <col min="10244" max="10244" width="6" style="786" customWidth="1"/>
    <col min="10245" max="10245" width="10.42578125" style="786" customWidth="1"/>
    <col min="10246" max="10246" width="6.42578125" style="786" customWidth="1"/>
    <col min="10247" max="10247" width="4.28515625" style="786" customWidth="1"/>
    <col min="10248" max="10248" width="4.42578125" style="786" customWidth="1"/>
    <col min="10249" max="10249" width="3.85546875" style="786" customWidth="1"/>
    <col min="10250" max="10250" width="3.7109375" style="786" customWidth="1"/>
    <col min="10251" max="10252" width="3.85546875" style="786" customWidth="1"/>
    <col min="10253" max="10253" width="4.28515625" style="786" customWidth="1"/>
    <col min="10254" max="10254" width="3.85546875" style="786" customWidth="1"/>
    <col min="10255" max="10255" width="4.28515625" style="786" customWidth="1"/>
    <col min="10256" max="10257" width="3.85546875" style="786" customWidth="1"/>
    <col min="10258" max="10258" width="4.28515625" style="786" customWidth="1"/>
    <col min="10259" max="10260" width="3.7109375" style="786" customWidth="1"/>
    <col min="10261" max="10261" width="3.85546875" style="786" customWidth="1"/>
    <col min="10262" max="10262" width="13.85546875" style="786" customWidth="1"/>
    <col min="10263" max="10263" width="2.28515625" style="786" customWidth="1"/>
    <col min="10264" max="10264" width="1.85546875" style="786" customWidth="1"/>
    <col min="10265" max="10265" width="4.7109375" style="786" customWidth="1"/>
    <col min="10266" max="10266" width="3.42578125" style="786" customWidth="1"/>
    <col min="10267" max="10267" width="5.28515625" style="786" customWidth="1"/>
    <col min="10268" max="10268" width="4.7109375" style="786" customWidth="1"/>
    <col min="10269" max="10269" width="3.140625" style="786" customWidth="1"/>
    <col min="10270" max="10271" width="4.42578125" style="786" customWidth="1"/>
    <col min="10272" max="10272" width="5.42578125" style="786" customWidth="1"/>
    <col min="10273" max="10274" width="4.42578125" style="786" customWidth="1"/>
    <col min="10275" max="10275" width="1.85546875" style="786" customWidth="1"/>
    <col min="10276" max="10277" width="1.7109375" style="786" customWidth="1"/>
    <col min="10278" max="10278" width="6.42578125" style="786" customWidth="1"/>
    <col min="10279" max="10496" width="10.85546875" style="786"/>
    <col min="10497" max="10497" width="0" style="786" hidden="1" customWidth="1"/>
    <col min="10498" max="10498" width="1.7109375" style="786" customWidth="1"/>
    <col min="10499" max="10499" width="3.7109375" style="786" customWidth="1"/>
    <col min="10500" max="10500" width="6" style="786" customWidth="1"/>
    <col min="10501" max="10501" width="10.42578125" style="786" customWidth="1"/>
    <col min="10502" max="10502" width="6.42578125" style="786" customWidth="1"/>
    <col min="10503" max="10503" width="4.28515625" style="786" customWidth="1"/>
    <col min="10504" max="10504" width="4.42578125" style="786" customWidth="1"/>
    <col min="10505" max="10505" width="3.85546875" style="786" customWidth="1"/>
    <col min="10506" max="10506" width="3.7109375" style="786" customWidth="1"/>
    <col min="10507" max="10508" width="3.85546875" style="786" customWidth="1"/>
    <col min="10509" max="10509" width="4.28515625" style="786" customWidth="1"/>
    <col min="10510" max="10510" width="3.85546875" style="786" customWidth="1"/>
    <col min="10511" max="10511" width="4.28515625" style="786" customWidth="1"/>
    <col min="10512" max="10513" width="3.85546875" style="786" customWidth="1"/>
    <col min="10514" max="10514" width="4.28515625" style="786" customWidth="1"/>
    <col min="10515" max="10516" width="3.7109375" style="786" customWidth="1"/>
    <col min="10517" max="10517" width="3.85546875" style="786" customWidth="1"/>
    <col min="10518" max="10518" width="13.85546875" style="786" customWidth="1"/>
    <col min="10519" max="10519" width="2.28515625" style="786" customWidth="1"/>
    <col min="10520" max="10520" width="1.85546875" style="786" customWidth="1"/>
    <col min="10521" max="10521" width="4.7109375" style="786" customWidth="1"/>
    <col min="10522" max="10522" width="3.42578125" style="786" customWidth="1"/>
    <col min="10523" max="10523" width="5.28515625" style="786" customWidth="1"/>
    <col min="10524" max="10524" width="4.7109375" style="786" customWidth="1"/>
    <col min="10525" max="10525" width="3.140625" style="786" customWidth="1"/>
    <col min="10526" max="10527" width="4.42578125" style="786" customWidth="1"/>
    <col min="10528" max="10528" width="5.42578125" style="786" customWidth="1"/>
    <col min="10529" max="10530" width="4.42578125" style="786" customWidth="1"/>
    <col min="10531" max="10531" width="1.85546875" style="786" customWidth="1"/>
    <col min="10532" max="10533" width="1.7109375" style="786" customWidth="1"/>
    <col min="10534" max="10534" width="6.42578125" style="786" customWidth="1"/>
    <col min="10535" max="10752" width="10.85546875" style="786"/>
    <col min="10753" max="10753" width="0" style="786" hidden="1" customWidth="1"/>
    <col min="10754" max="10754" width="1.7109375" style="786" customWidth="1"/>
    <col min="10755" max="10755" width="3.7109375" style="786" customWidth="1"/>
    <col min="10756" max="10756" width="6" style="786" customWidth="1"/>
    <col min="10757" max="10757" width="10.42578125" style="786" customWidth="1"/>
    <col min="10758" max="10758" width="6.42578125" style="786" customWidth="1"/>
    <col min="10759" max="10759" width="4.28515625" style="786" customWidth="1"/>
    <col min="10760" max="10760" width="4.42578125" style="786" customWidth="1"/>
    <col min="10761" max="10761" width="3.85546875" style="786" customWidth="1"/>
    <col min="10762" max="10762" width="3.7109375" style="786" customWidth="1"/>
    <col min="10763" max="10764" width="3.85546875" style="786" customWidth="1"/>
    <col min="10765" max="10765" width="4.28515625" style="786" customWidth="1"/>
    <col min="10766" max="10766" width="3.85546875" style="786" customWidth="1"/>
    <col min="10767" max="10767" width="4.28515625" style="786" customWidth="1"/>
    <col min="10768" max="10769" width="3.85546875" style="786" customWidth="1"/>
    <col min="10770" max="10770" width="4.28515625" style="786" customWidth="1"/>
    <col min="10771" max="10772" width="3.7109375" style="786" customWidth="1"/>
    <col min="10773" max="10773" width="3.85546875" style="786" customWidth="1"/>
    <col min="10774" max="10774" width="13.85546875" style="786" customWidth="1"/>
    <col min="10775" max="10775" width="2.28515625" style="786" customWidth="1"/>
    <col min="10776" max="10776" width="1.85546875" style="786" customWidth="1"/>
    <col min="10777" max="10777" width="4.7109375" style="786" customWidth="1"/>
    <col min="10778" max="10778" width="3.42578125" style="786" customWidth="1"/>
    <col min="10779" max="10779" width="5.28515625" style="786" customWidth="1"/>
    <col min="10780" max="10780" width="4.7109375" style="786" customWidth="1"/>
    <col min="10781" max="10781" width="3.140625" style="786" customWidth="1"/>
    <col min="10782" max="10783" width="4.42578125" style="786" customWidth="1"/>
    <col min="10784" max="10784" width="5.42578125" style="786" customWidth="1"/>
    <col min="10785" max="10786" width="4.42578125" style="786" customWidth="1"/>
    <col min="10787" max="10787" width="1.85546875" style="786" customWidth="1"/>
    <col min="10788" max="10789" width="1.7109375" style="786" customWidth="1"/>
    <col min="10790" max="10790" width="6.42578125" style="786" customWidth="1"/>
    <col min="10791" max="11008" width="10.85546875" style="786"/>
    <col min="11009" max="11009" width="0" style="786" hidden="1" customWidth="1"/>
    <col min="11010" max="11010" width="1.7109375" style="786" customWidth="1"/>
    <col min="11011" max="11011" width="3.7109375" style="786" customWidth="1"/>
    <col min="11012" max="11012" width="6" style="786" customWidth="1"/>
    <col min="11013" max="11013" width="10.42578125" style="786" customWidth="1"/>
    <col min="11014" max="11014" width="6.42578125" style="786" customWidth="1"/>
    <col min="11015" max="11015" width="4.28515625" style="786" customWidth="1"/>
    <col min="11016" max="11016" width="4.42578125" style="786" customWidth="1"/>
    <col min="11017" max="11017" width="3.85546875" style="786" customWidth="1"/>
    <col min="11018" max="11018" width="3.7109375" style="786" customWidth="1"/>
    <col min="11019" max="11020" width="3.85546875" style="786" customWidth="1"/>
    <col min="11021" max="11021" width="4.28515625" style="786" customWidth="1"/>
    <col min="11022" max="11022" width="3.85546875" style="786" customWidth="1"/>
    <col min="11023" max="11023" width="4.28515625" style="786" customWidth="1"/>
    <col min="11024" max="11025" width="3.85546875" style="786" customWidth="1"/>
    <col min="11026" max="11026" width="4.28515625" style="786" customWidth="1"/>
    <col min="11027" max="11028" width="3.7109375" style="786" customWidth="1"/>
    <col min="11029" max="11029" width="3.85546875" style="786" customWidth="1"/>
    <col min="11030" max="11030" width="13.85546875" style="786" customWidth="1"/>
    <col min="11031" max="11031" width="2.28515625" style="786" customWidth="1"/>
    <col min="11032" max="11032" width="1.85546875" style="786" customWidth="1"/>
    <col min="11033" max="11033" width="4.7109375" style="786" customWidth="1"/>
    <col min="11034" max="11034" width="3.42578125" style="786" customWidth="1"/>
    <col min="11035" max="11035" width="5.28515625" style="786" customWidth="1"/>
    <col min="11036" max="11036" width="4.7109375" style="786" customWidth="1"/>
    <col min="11037" max="11037" width="3.140625" style="786" customWidth="1"/>
    <col min="11038" max="11039" width="4.42578125" style="786" customWidth="1"/>
    <col min="11040" max="11040" width="5.42578125" style="786" customWidth="1"/>
    <col min="11041" max="11042" width="4.42578125" style="786" customWidth="1"/>
    <col min="11043" max="11043" width="1.85546875" style="786" customWidth="1"/>
    <col min="11044" max="11045" width="1.7109375" style="786" customWidth="1"/>
    <col min="11046" max="11046" width="6.42578125" style="786" customWidth="1"/>
    <col min="11047" max="11264" width="10.85546875" style="786"/>
    <col min="11265" max="11265" width="0" style="786" hidden="1" customWidth="1"/>
    <col min="11266" max="11266" width="1.7109375" style="786" customWidth="1"/>
    <col min="11267" max="11267" width="3.7109375" style="786" customWidth="1"/>
    <col min="11268" max="11268" width="6" style="786" customWidth="1"/>
    <col min="11269" max="11269" width="10.42578125" style="786" customWidth="1"/>
    <col min="11270" max="11270" width="6.42578125" style="786" customWidth="1"/>
    <col min="11271" max="11271" width="4.28515625" style="786" customWidth="1"/>
    <col min="11272" max="11272" width="4.42578125" style="786" customWidth="1"/>
    <col min="11273" max="11273" width="3.85546875" style="786" customWidth="1"/>
    <col min="11274" max="11274" width="3.7109375" style="786" customWidth="1"/>
    <col min="11275" max="11276" width="3.85546875" style="786" customWidth="1"/>
    <col min="11277" max="11277" width="4.28515625" style="786" customWidth="1"/>
    <col min="11278" max="11278" width="3.85546875" style="786" customWidth="1"/>
    <col min="11279" max="11279" width="4.28515625" style="786" customWidth="1"/>
    <col min="11280" max="11281" width="3.85546875" style="786" customWidth="1"/>
    <col min="11282" max="11282" width="4.28515625" style="786" customWidth="1"/>
    <col min="11283" max="11284" width="3.7109375" style="786" customWidth="1"/>
    <col min="11285" max="11285" width="3.85546875" style="786" customWidth="1"/>
    <col min="11286" max="11286" width="13.85546875" style="786" customWidth="1"/>
    <col min="11287" max="11287" width="2.28515625" style="786" customWidth="1"/>
    <col min="11288" max="11288" width="1.85546875" style="786" customWidth="1"/>
    <col min="11289" max="11289" width="4.7109375" style="786" customWidth="1"/>
    <col min="11290" max="11290" width="3.42578125" style="786" customWidth="1"/>
    <col min="11291" max="11291" width="5.28515625" style="786" customWidth="1"/>
    <col min="11292" max="11292" width="4.7109375" style="786" customWidth="1"/>
    <col min="11293" max="11293" width="3.140625" style="786" customWidth="1"/>
    <col min="11294" max="11295" width="4.42578125" style="786" customWidth="1"/>
    <col min="11296" max="11296" width="5.42578125" style="786" customWidth="1"/>
    <col min="11297" max="11298" width="4.42578125" style="786" customWidth="1"/>
    <col min="11299" max="11299" width="1.85546875" style="786" customWidth="1"/>
    <col min="11300" max="11301" width="1.7109375" style="786" customWidth="1"/>
    <col min="11302" max="11302" width="6.42578125" style="786" customWidth="1"/>
    <col min="11303" max="11520" width="10.85546875" style="786"/>
    <col min="11521" max="11521" width="0" style="786" hidden="1" customWidth="1"/>
    <col min="11522" max="11522" width="1.7109375" style="786" customWidth="1"/>
    <col min="11523" max="11523" width="3.7109375" style="786" customWidth="1"/>
    <col min="11524" max="11524" width="6" style="786" customWidth="1"/>
    <col min="11525" max="11525" width="10.42578125" style="786" customWidth="1"/>
    <col min="11526" max="11526" width="6.42578125" style="786" customWidth="1"/>
    <col min="11527" max="11527" width="4.28515625" style="786" customWidth="1"/>
    <col min="11528" max="11528" width="4.42578125" style="786" customWidth="1"/>
    <col min="11529" max="11529" width="3.85546875" style="786" customWidth="1"/>
    <col min="11530" max="11530" width="3.7109375" style="786" customWidth="1"/>
    <col min="11531" max="11532" width="3.85546875" style="786" customWidth="1"/>
    <col min="11533" max="11533" width="4.28515625" style="786" customWidth="1"/>
    <col min="11534" max="11534" width="3.85546875" style="786" customWidth="1"/>
    <col min="11535" max="11535" width="4.28515625" style="786" customWidth="1"/>
    <col min="11536" max="11537" width="3.85546875" style="786" customWidth="1"/>
    <col min="11538" max="11538" width="4.28515625" style="786" customWidth="1"/>
    <col min="11539" max="11540" width="3.7109375" style="786" customWidth="1"/>
    <col min="11541" max="11541" width="3.85546875" style="786" customWidth="1"/>
    <col min="11542" max="11542" width="13.85546875" style="786" customWidth="1"/>
    <col min="11543" max="11543" width="2.28515625" style="786" customWidth="1"/>
    <col min="11544" max="11544" width="1.85546875" style="786" customWidth="1"/>
    <col min="11545" max="11545" width="4.7109375" style="786" customWidth="1"/>
    <col min="11546" max="11546" width="3.42578125" style="786" customWidth="1"/>
    <col min="11547" max="11547" width="5.28515625" style="786" customWidth="1"/>
    <col min="11548" max="11548" width="4.7109375" style="786" customWidth="1"/>
    <col min="11549" max="11549" width="3.140625" style="786" customWidth="1"/>
    <col min="11550" max="11551" width="4.42578125" style="786" customWidth="1"/>
    <col min="11552" max="11552" width="5.42578125" style="786" customWidth="1"/>
    <col min="11553" max="11554" width="4.42578125" style="786" customWidth="1"/>
    <col min="11555" max="11555" width="1.85546875" style="786" customWidth="1"/>
    <col min="11556" max="11557" width="1.7109375" style="786" customWidth="1"/>
    <col min="11558" max="11558" width="6.42578125" style="786" customWidth="1"/>
    <col min="11559" max="11776" width="10.85546875" style="786"/>
    <col min="11777" max="11777" width="0" style="786" hidden="1" customWidth="1"/>
    <col min="11778" max="11778" width="1.7109375" style="786" customWidth="1"/>
    <col min="11779" max="11779" width="3.7109375" style="786" customWidth="1"/>
    <col min="11780" max="11780" width="6" style="786" customWidth="1"/>
    <col min="11781" max="11781" width="10.42578125" style="786" customWidth="1"/>
    <col min="11782" max="11782" width="6.42578125" style="786" customWidth="1"/>
    <col min="11783" max="11783" width="4.28515625" style="786" customWidth="1"/>
    <col min="11784" max="11784" width="4.42578125" style="786" customWidth="1"/>
    <col min="11785" max="11785" width="3.85546875" style="786" customWidth="1"/>
    <col min="11786" max="11786" width="3.7109375" style="786" customWidth="1"/>
    <col min="11787" max="11788" width="3.85546875" style="786" customWidth="1"/>
    <col min="11789" max="11789" width="4.28515625" style="786" customWidth="1"/>
    <col min="11790" max="11790" width="3.85546875" style="786" customWidth="1"/>
    <col min="11791" max="11791" width="4.28515625" style="786" customWidth="1"/>
    <col min="11792" max="11793" width="3.85546875" style="786" customWidth="1"/>
    <col min="11794" max="11794" width="4.28515625" style="786" customWidth="1"/>
    <col min="11795" max="11796" width="3.7109375" style="786" customWidth="1"/>
    <col min="11797" max="11797" width="3.85546875" style="786" customWidth="1"/>
    <col min="11798" max="11798" width="13.85546875" style="786" customWidth="1"/>
    <col min="11799" max="11799" width="2.28515625" style="786" customWidth="1"/>
    <col min="11800" max="11800" width="1.85546875" style="786" customWidth="1"/>
    <col min="11801" max="11801" width="4.7109375" style="786" customWidth="1"/>
    <col min="11802" max="11802" width="3.42578125" style="786" customWidth="1"/>
    <col min="11803" max="11803" width="5.28515625" style="786" customWidth="1"/>
    <col min="11804" max="11804" width="4.7109375" style="786" customWidth="1"/>
    <col min="11805" max="11805" width="3.140625" style="786" customWidth="1"/>
    <col min="11806" max="11807" width="4.42578125" style="786" customWidth="1"/>
    <col min="11808" max="11808" width="5.42578125" style="786" customWidth="1"/>
    <col min="11809" max="11810" width="4.42578125" style="786" customWidth="1"/>
    <col min="11811" max="11811" width="1.85546875" style="786" customWidth="1"/>
    <col min="11812" max="11813" width="1.7109375" style="786" customWidth="1"/>
    <col min="11814" max="11814" width="6.42578125" style="786" customWidth="1"/>
    <col min="11815" max="12032" width="10.85546875" style="786"/>
    <col min="12033" max="12033" width="0" style="786" hidden="1" customWidth="1"/>
    <col min="12034" max="12034" width="1.7109375" style="786" customWidth="1"/>
    <col min="12035" max="12035" width="3.7109375" style="786" customWidth="1"/>
    <col min="12036" max="12036" width="6" style="786" customWidth="1"/>
    <col min="12037" max="12037" width="10.42578125" style="786" customWidth="1"/>
    <col min="12038" max="12038" width="6.42578125" style="786" customWidth="1"/>
    <col min="12039" max="12039" width="4.28515625" style="786" customWidth="1"/>
    <col min="12040" max="12040" width="4.42578125" style="786" customWidth="1"/>
    <col min="12041" max="12041" width="3.85546875" style="786" customWidth="1"/>
    <col min="12042" max="12042" width="3.7109375" style="786" customWidth="1"/>
    <col min="12043" max="12044" width="3.85546875" style="786" customWidth="1"/>
    <col min="12045" max="12045" width="4.28515625" style="786" customWidth="1"/>
    <col min="12046" max="12046" width="3.85546875" style="786" customWidth="1"/>
    <col min="12047" max="12047" width="4.28515625" style="786" customWidth="1"/>
    <col min="12048" max="12049" width="3.85546875" style="786" customWidth="1"/>
    <col min="12050" max="12050" width="4.28515625" style="786" customWidth="1"/>
    <col min="12051" max="12052" width="3.7109375" style="786" customWidth="1"/>
    <col min="12053" max="12053" width="3.85546875" style="786" customWidth="1"/>
    <col min="12054" max="12054" width="13.85546875" style="786" customWidth="1"/>
    <col min="12055" max="12055" width="2.28515625" style="786" customWidth="1"/>
    <col min="12056" max="12056" width="1.85546875" style="786" customWidth="1"/>
    <col min="12057" max="12057" width="4.7109375" style="786" customWidth="1"/>
    <col min="12058" max="12058" width="3.42578125" style="786" customWidth="1"/>
    <col min="12059" max="12059" width="5.28515625" style="786" customWidth="1"/>
    <col min="12060" max="12060" width="4.7109375" style="786" customWidth="1"/>
    <col min="12061" max="12061" width="3.140625" style="786" customWidth="1"/>
    <col min="12062" max="12063" width="4.42578125" style="786" customWidth="1"/>
    <col min="12064" max="12064" width="5.42578125" style="786" customWidth="1"/>
    <col min="12065" max="12066" width="4.42578125" style="786" customWidth="1"/>
    <col min="12067" max="12067" width="1.85546875" style="786" customWidth="1"/>
    <col min="12068" max="12069" width="1.7109375" style="786" customWidth="1"/>
    <col min="12070" max="12070" width="6.42578125" style="786" customWidth="1"/>
    <col min="12071" max="12288" width="10.85546875" style="786"/>
    <col min="12289" max="12289" width="0" style="786" hidden="1" customWidth="1"/>
    <col min="12290" max="12290" width="1.7109375" style="786" customWidth="1"/>
    <col min="12291" max="12291" width="3.7109375" style="786" customWidth="1"/>
    <col min="12292" max="12292" width="6" style="786" customWidth="1"/>
    <col min="12293" max="12293" width="10.42578125" style="786" customWidth="1"/>
    <col min="12294" max="12294" width="6.42578125" style="786" customWidth="1"/>
    <col min="12295" max="12295" width="4.28515625" style="786" customWidth="1"/>
    <col min="12296" max="12296" width="4.42578125" style="786" customWidth="1"/>
    <col min="12297" max="12297" width="3.85546875" style="786" customWidth="1"/>
    <col min="12298" max="12298" width="3.7109375" style="786" customWidth="1"/>
    <col min="12299" max="12300" width="3.85546875" style="786" customWidth="1"/>
    <col min="12301" max="12301" width="4.28515625" style="786" customWidth="1"/>
    <col min="12302" max="12302" width="3.85546875" style="786" customWidth="1"/>
    <col min="12303" max="12303" width="4.28515625" style="786" customWidth="1"/>
    <col min="12304" max="12305" width="3.85546875" style="786" customWidth="1"/>
    <col min="12306" max="12306" width="4.28515625" style="786" customWidth="1"/>
    <col min="12307" max="12308" width="3.7109375" style="786" customWidth="1"/>
    <col min="12309" max="12309" width="3.85546875" style="786" customWidth="1"/>
    <col min="12310" max="12310" width="13.85546875" style="786" customWidth="1"/>
    <col min="12311" max="12311" width="2.28515625" style="786" customWidth="1"/>
    <col min="12312" max="12312" width="1.85546875" style="786" customWidth="1"/>
    <col min="12313" max="12313" width="4.7109375" style="786" customWidth="1"/>
    <col min="12314" max="12314" width="3.42578125" style="786" customWidth="1"/>
    <col min="12315" max="12315" width="5.28515625" style="786" customWidth="1"/>
    <col min="12316" max="12316" width="4.7109375" style="786" customWidth="1"/>
    <col min="12317" max="12317" width="3.140625" style="786" customWidth="1"/>
    <col min="12318" max="12319" width="4.42578125" style="786" customWidth="1"/>
    <col min="12320" max="12320" width="5.42578125" style="786" customWidth="1"/>
    <col min="12321" max="12322" width="4.42578125" style="786" customWidth="1"/>
    <col min="12323" max="12323" width="1.85546875" style="786" customWidth="1"/>
    <col min="12324" max="12325" width="1.7109375" style="786" customWidth="1"/>
    <col min="12326" max="12326" width="6.42578125" style="786" customWidth="1"/>
    <col min="12327" max="12544" width="10.85546875" style="786"/>
    <col min="12545" max="12545" width="0" style="786" hidden="1" customWidth="1"/>
    <col min="12546" max="12546" width="1.7109375" style="786" customWidth="1"/>
    <col min="12547" max="12547" width="3.7109375" style="786" customWidth="1"/>
    <col min="12548" max="12548" width="6" style="786" customWidth="1"/>
    <col min="12549" max="12549" width="10.42578125" style="786" customWidth="1"/>
    <col min="12550" max="12550" width="6.42578125" style="786" customWidth="1"/>
    <col min="12551" max="12551" width="4.28515625" style="786" customWidth="1"/>
    <col min="12552" max="12552" width="4.42578125" style="786" customWidth="1"/>
    <col min="12553" max="12553" width="3.85546875" style="786" customWidth="1"/>
    <col min="12554" max="12554" width="3.7109375" style="786" customWidth="1"/>
    <col min="12555" max="12556" width="3.85546875" style="786" customWidth="1"/>
    <col min="12557" max="12557" width="4.28515625" style="786" customWidth="1"/>
    <col min="12558" max="12558" width="3.85546875" style="786" customWidth="1"/>
    <col min="12559" max="12559" width="4.28515625" style="786" customWidth="1"/>
    <col min="12560" max="12561" width="3.85546875" style="786" customWidth="1"/>
    <col min="12562" max="12562" width="4.28515625" style="786" customWidth="1"/>
    <col min="12563" max="12564" width="3.7109375" style="786" customWidth="1"/>
    <col min="12565" max="12565" width="3.85546875" style="786" customWidth="1"/>
    <col min="12566" max="12566" width="13.85546875" style="786" customWidth="1"/>
    <col min="12567" max="12567" width="2.28515625" style="786" customWidth="1"/>
    <col min="12568" max="12568" width="1.85546875" style="786" customWidth="1"/>
    <col min="12569" max="12569" width="4.7109375" style="786" customWidth="1"/>
    <col min="12570" max="12570" width="3.42578125" style="786" customWidth="1"/>
    <col min="12571" max="12571" width="5.28515625" style="786" customWidth="1"/>
    <col min="12572" max="12572" width="4.7109375" style="786" customWidth="1"/>
    <col min="12573" max="12573" width="3.140625" style="786" customWidth="1"/>
    <col min="12574" max="12575" width="4.42578125" style="786" customWidth="1"/>
    <col min="12576" max="12576" width="5.42578125" style="786" customWidth="1"/>
    <col min="12577" max="12578" width="4.42578125" style="786" customWidth="1"/>
    <col min="12579" max="12579" width="1.85546875" style="786" customWidth="1"/>
    <col min="12580" max="12581" width="1.7109375" style="786" customWidth="1"/>
    <col min="12582" max="12582" width="6.42578125" style="786" customWidth="1"/>
    <col min="12583" max="12800" width="10.85546875" style="786"/>
    <col min="12801" max="12801" width="0" style="786" hidden="1" customWidth="1"/>
    <col min="12802" max="12802" width="1.7109375" style="786" customWidth="1"/>
    <col min="12803" max="12803" width="3.7109375" style="786" customWidth="1"/>
    <col min="12804" max="12804" width="6" style="786" customWidth="1"/>
    <col min="12805" max="12805" width="10.42578125" style="786" customWidth="1"/>
    <col min="12806" max="12806" width="6.42578125" style="786" customWidth="1"/>
    <col min="12807" max="12807" width="4.28515625" style="786" customWidth="1"/>
    <col min="12808" max="12808" width="4.42578125" style="786" customWidth="1"/>
    <col min="12809" max="12809" width="3.85546875" style="786" customWidth="1"/>
    <col min="12810" max="12810" width="3.7109375" style="786" customWidth="1"/>
    <col min="12811" max="12812" width="3.85546875" style="786" customWidth="1"/>
    <col min="12813" max="12813" width="4.28515625" style="786" customWidth="1"/>
    <col min="12814" max="12814" width="3.85546875" style="786" customWidth="1"/>
    <col min="12815" max="12815" width="4.28515625" style="786" customWidth="1"/>
    <col min="12816" max="12817" width="3.85546875" style="786" customWidth="1"/>
    <col min="12818" max="12818" width="4.28515625" style="786" customWidth="1"/>
    <col min="12819" max="12820" width="3.7109375" style="786" customWidth="1"/>
    <col min="12821" max="12821" width="3.85546875" style="786" customWidth="1"/>
    <col min="12822" max="12822" width="13.85546875" style="786" customWidth="1"/>
    <col min="12823" max="12823" width="2.28515625" style="786" customWidth="1"/>
    <col min="12824" max="12824" width="1.85546875" style="786" customWidth="1"/>
    <col min="12825" max="12825" width="4.7109375" style="786" customWidth="1"/>
    <col min="12826" max="12826" width="3.42578125" style="786" customWidth="1"/>
    <col min="12827" max="12827" width="5.28515625" style="786" customWidth="1"/>
    <col min="12828" max="12828" width="4.7109375" style="786" customWidth="1"/>
    <col min="12829" max="12829" width="3.140625" style="786" customWidth="1"/>
    <col min="12830" max="12831" width="4.42578125" style="786" customWidth="1"/>
    <col min="12832" max="12832" width="5.42578125" style="786" customWidth="1"/>
    <col min="12833" max="12834" width="4.42578125" style="786" customWidth="1"/>
    <col min="12835" max="12835" width="1.85546875" style="786" customWidth="1"/>
    <col min="12836" max="12837" width="1.7109375" style="786" customWidth="1"/>
    <col min="12838" max="12838" width="6.42578125" style="786" customWidth="1"/>
    <col min="12839" max="13056" width="10.85546875" style="786"/>
    <col min="13057" max="13057" width="0" style="786" hidden="1" customWidth="1"/>
    <col min="13058" max="13058" width="1.7109375" style="786" customWidth="1"/>
    <col min="13059" max="13059" width="3.7109375" style="786" customWidth="1"/>
    <col min="13060" max="13060" width="6" style="786" customWidth="1"/>
    <col min="13061" max="13061" width="10.42578125" style="786" customWidth="1"/>
    <col min="13062" max="13062" width="6.42578125" style="786" customWidth="1"/>
    <col min="13063" max="13063" width="4.28515625" style="786" customWidth="1"/>
    <col min="13064" max="13064" width="4.42578125" style="786" customWidth="1"/>
    <col min="13065" max="13065" width="3.85546875" style="786" customWidth="1"/>
    <col min="13066" max="13066" width="3.7109375" style="786" customWidth="1"/>
    <col min="13067" max="13068" width="3.85546875" style="786" customWidth="1"/>
    <col min="13069" max="13069" width="4.28515625" style="786" customWidth="1"/>
    <col min="13070" max="13070" width="3.85546875" style="786" customWidth="1"/>
    <col min="13071" max="13071" width="4.28515625" style="786" customWidth="1"/>
    <col min="13072" max="13073" width="3.85546875" style="786" customWidth="1"/>
    <col min="13074" max="13074" width="4.28515625" style="786" customWidth="1"/>
    <col min="13075" max="13076" width="3.7109375" style="786" customWidth="1"/>
    <col min="13077" max="13077" width="3.85546875" style="786" customWidth="1"/>
    <col min="13078" max="13078" width="13.85546875" style="786" customWidth="1"/>
    <col min="13079" max="13079" width="2.28515625" style="786" customWidth="1"/>
    <col min="13080" max="13080" width="1.85546875" style="786" customWidth="1"/>
    <col min="13081" max="13081" width="4.7109375" style="786" customWidth="1"/>
    <col min="13082" max="13082" width="3.42578125" style="786" customWidth="1"/>
    <col min="13083" max="13083" width="5.28515625" style="786" customWidth="1"/>
    <col min="13084" max="13084" width="4.7109375" style="786" customWidth="1"/>
    <col min="13085" max="13085" width="3.140625" style="786" customWidth="1"/>
    <col min="13086" max="13087" width="4.42578125" style="786" customWidth="1"/>
    <col min="13088" max="13088" width="5.42578125" style="786" customWidth="1"/>
    <col min="13089" max="13090" width="4.42578125" style="786" customWidth="1"/>
    <col min="13091" max="13091" width="1.85546875" style="786" customWidth="1"/>
    <col min="13092" max="13093" width="1.7109375" style="786" customWidth="1"/>
    <col min="13094" max="13094" width="6.42578125" style="786" customWidth="1"/>
    <col min="13095" max="13312" width="10.85546875" style="786"/>
    <col min="13313" max="13313" width="0" style="786" hidden="1" customWidth="1"/>
    <col min="13314" max="13314" width="1.7109375" style="786" customWidth="1"/>
    <col min="13315" max="13315" width="3.7109375" style="786" customWidth="1"/>
    <col min="13316" max="13316" width="6" style="786" customWidth="1"/>
    <col min="13317" max="13317" width="10.42578125" style="786" customWidth="1"/>
    <col min="13318" max="13318" width="6.42578125" style="786" customWidth="1"/>
    <col min="13319" max="13319" width="4.28515625" style="786" customWidth="1"/>
    <col min="13320" max="13320" width="4.42578125" style="786" customWidth="1"/>
    <col min="13321" max="13321" width="3.85546875" style="786" customWidth="1"/>
    <col min="13322" max="13322" width="3.7109375" style="786" customWidth="1"/>
    <col min="13323" max="13324" width="3.85546875" style="786" customWidth="1"/>
    <col min="13325" max="13325" width="4.28515625" style="786" customWidth="1"/>
    <col min="13326" max="13326" width="3.85546875" style="786" customWidth="1"/>
    <col min="13327" max="13327" width="4.28515625" style="786" customWidth="1"/>
    <col min="13328" max="13329" width="3.85546875" style="786" customWidth="1"/>
    <col min="13330" max="13330" width="4.28515625" style="786" customWidth="1"/>
    <col min="13331" max="13332" width="3.7109375" style="786" customWidth="1"/>
    <col min="13333" max="13333" width="3.85546875" style="786" customWidth="1"/>
    <col min="13334" max="13334" width="13.85546875" style="786" customWidth="1"/>
    <col min="13335" max="13335" width="2.28515625" style="786" customWidth="1"/>
    <col min="13336" max="13336" width="1.85546875" style="786" customWidth="1"/>
    <col min="13337" max="13337" width="4.7109375" style="786" customWidth="1"/>
    <col min="13338" max="13338" width="3.42578125" style="786" customWidth="1"/>
    <col min="13339" max="13339" width="5.28515625" style="786" customWidth="1"/>
    <col min="13340" max="13340" width="4.7109375" style="786" customWidth="1"/>
    <col min="13341" max="13341" width="3.140625" style="786" customWidth="1"/>
    <col min="13342" max="13343" width="4.42578125" style="786" customWidth="1"/>
    <col min="13344" max="13344" width="5.42578125" style="786" customWidth="1"/>
    <col min="13345" max="13346" width="4.42578125" style="786" customWidth="1"/>
    <col min="13347" max="13347" width="1.85546875" style="786" customWidth="1"/>
    <col min="13348" max="13349" width="1.7109375" style="786" customWidth="1"/>
    <col min="13350" max="13350" width="6.42578125" style="786" customWidth="1"/>
    <col min="13351" max="13568" width="10.85546875" style="786"/>
    <col min="13569" max="13569" width="0" style="786" hidden="1" customWidth="1"/>
    <col min="13570" max="13570" width="1.7109375" style="786" customWidth="1"/>
    <col min="13571" max="13571" width="3.7109375" style="786" customWidth="1"/>
    <col min="13572" max="13572" width="6" style="786" customWidth="1"/>
    <col min="13573" max="13573" width="10.42578125" style="786" customWidth="1"/>
    <col min="13574" max="13574" width="6.42578125" style="786" customWidth="1"/>
    <col min="13575" max="13575" width="4.28515625" style="786" customWidth="1"/>
    <col min="13576" max="13576" width="4.42578125" style="786" customWidth="1"/>
    <col min="13577" max="13577" width="3.85546875" style="786" customWidth="1"/>
    <col min="13578" max="13578" width="3.7109375" style="786" customWidth="1"/>
    <col min="13579" max="13580" width="3.85546875" style="786" customWidth="1"/>
    <col min="13581" max="13581" width="4.28515625" style="786" customWidth="1"/>
    <col min="13582" max="13582" width="3.85546875" style="786" customWidth="1"/>
    <col min="13583" max="13583" width="4.28515625" style="786" customWidth="1"/>
    <col min="13584" max="13585" width="3.85546875" style="786" customWidth="1"/>
    <col min="13586" max="13586" width="4.28515625" style="786" customWidth="1"/>
    <col min="13587" max="13588" width="3.7109375" style="786" customWidth="1"/>
    <col min="13589" max="13589" width="3.85546875" style="786" customWidth="1"/>
    <col min="13590" max="13590" width="13.85546875" style="786" customWidth="1"/>
    <col min="13591" max="13591" width="2.28515625" style="786" customWidth="1"/>
    <col min="13592" max="13592" width="1.85546875" style="786" customWidth="1"/>
    <col min="13593" max="13593" width="4.7109375" style="786" customWidth="1"/>
    <col min="13594" max="13594" width="3.42578125" style="786" customWidth="1"/>
    <col min="13595" max="13595" width="5.28515625" style="786" customWidth="1"/>
    <col min="13596" max="13596" width="4.7109375" style="786" customWidth="1"/>
    <col min="13597" max="13597" width="3.140625" style="786" customWidth="1"/>
    <col min="13598" max="13599" width="4.42578125" style="786" customWidth="1"/>
    <col min="13600" max="13600" width="5.42578125" style="786" customWidth="1"/>
    <col min="13601" max="13602" width="4.42578125" style="786" customWidth="1"/>
    <col min="13603" max="13603" width="1.85546875" style="786" customWidth="1"/>
    <col min="13604" max="13605" width="1.7109375" style="786" customWidth="1"/>
    <col min="13606" max="13606" width="6.42578125" style="786" customWidth="1"/>
    <col min="13607" max="13824" width="10.85546875" style="786"/>
    <col min="13825" max="13825" width="0" style="786" hidden="1" customWidth="1"/>
    <col min="13826" max="13826" width="1.7109375" style="786" customWidth="1"/>
    <col min="13827" max="13827" width="3.7109375" style="786" customWidth="1"/>
    <col min="13828" max="13828" width="6" style="786" customWidth="1"/>
    <col min="13829" max="13829" width="10.42578125" style="786" customWidth="1"/>
    <col min="13830" max="13830" width="6.42578125" style="786" customWidth="1"/>
    <col min="13831" max="13831" width="4.28515625" style="786" customWidth="1"/>
    <col min="13832" max="13832" width="4.42578125" style="786" customWidth="1"/>
    <col min="13833" max="13833" width="3.85546875" style="786" customWidth="1"/>
    <col min="13834" max="13834" width="3.7109375" style="786" customWidth="1"/>
    <col min="13835" max="13836" width="3.85546875" style="786" customWidth="1"/>
    <col min="13837" max="13837" width="4.28515625" style="786" customWidth="1"/>
    <col min="13838" max="13838" width="3.85546875" style="786" customWidth="1"/>
    <col min="13839" max="13839" width="4.28515625" style="786" customWidth="1"/>
    <col min="13840" max="13841" width="3.85546875" style="786" customWidth="1"/>
    <col min="13842" max="13842" width="4.28515625" style="786" customWidth="1"/>
    <col min="13843" max="13844" width="3.7109375" style="786" customWidth="1"/>
    <col min="13845" max="13845" width="3.85546875" style="786" customWidth="1"/>
    <col min="13846" max="13846" width="13.85546875" style="786" customWidth="1"/>
    <col min="13847" max="13847" width="2.28515625" style="786" customWidth="1"/>
    <col min="13848" max="13848" width="1.85546875" style="786" customWidth="1"/>
    <col min="13849" max="13849" width="4.7109375" style="786" customWidth="1"/>
    <col min="13850" max="13850" width="3.42578125" style="786" customWidth="1"/>
    <col min="13851" max="13851" width="5.28515625" style="786" customWidth="1"/>
    <col min="13852" max="13852" width="4.7109375" style="786" customWidth="1"/>
    <col min="13853" max="13853" width="3.140625" style="786" customWidth="1"/>
    <col min="13854" max="13855" width="4.42578125" style="786" customWidth="1"/>
    <col min="13856" max="13856" width="5.42578125" style="786" customWidth="1"/>
    <col min="13857" max="13858" width="4.42578125" style="786" customWidth="1"/>
    <col min="13859" max="13859" width="1.85546875" style="786" customWidth="1"/>
    <col min="13860" max="13861" width="1.7109375" style="786" customWidth="1"/>
    <col min="13862" max="13862" width="6.42578125" style="786" customWidth="1"/>
    <col min="13863" max="14080" width="10.85546875" style="786"/>
    <col min="14081" max="14081" width="0" style="786" hidden="1" customWidth="1"/>
    <col min="14082" max="14082" width="1.7109375" style="786" customWidth="1"/>
    <col min="14083" max="14083" width="3.7109375" style="786" customWidth="1"/>
    <col min="14084" max="14084" width="6" style="786" customWidth="1"/>
    <col min="14085" max="14085" width="10.42578125" style="786" customWidth="1"/>
    <col min="14086" max="14086" width="6.42578125" style="786" customWidth="1"/>
    <col min="14087" max="14087" width="4.28515625" style="786" customWidth="1"/>
    <col min="14088" max="14088" width="4.42578125" style="786" customWidth="1"/>
    <col min="14089" max="14089" width="3.85546875" style="786" customWidth="1"/>
    <col min="14090" max="14090" width="3.7109375" style="786" customWidth="1"/>
    <col min="14091" max="14092" width="3.85546875" style="786" customWidth="1"/>
    <col min="14093" max="14093" width="4.28515625" style="786" customWidth="1"/>
    <col min="14094" max="14094" width="3.85546875" style="786" customWidth="1"/>
    <col min="14095" max="14095" width="4.28515625" style="786" customWidth="1"/>
    <col min="14096" max="14097" width="3.85546875" style="786" customWidth="1"/>
    <col min="14098" max="14098" width="4.28515625" style="786" customWidth="1"/>
    <col min="14099" max="14100" width="3.7109375" style="786" customWidth="1"/>
    <col min="14101" max="14101" width="3.85546875" style="786" customWidth="1"/>
    <col min="14102" max="14102" width="13.85546875" style="786" customWidth="1"/>
    <col min="14103" max="14103" width="2.28515625" style="786" customWidth="1"/>
    <col min="14104" max="14104" width="1.85546875" style="786" customWidth="1"/>
    <col min="14105" max="14105" width="4.7109375" style="786" customWidth="1"/>
    <col min="14106" max="14106" width="3.42578125" style="786" customWidth="1"/>
    <col min="14107" max="14107" width="5.28515625" style="786" customWidth="1"/>
    <col min="14108" max="14108" width="4.7109375" style="786" customWidth="1"/>
    <col min="14109" max="14109" width="3.140625" style="786" customWidth="1"/>
    <col min="14110" max="14111" width="4.42578125" style="786" customWidth="1"/>
    <col min="14112" max="14112" width="5.42578125" style="786" customWidth="1"/>
    <col min="14113" max="14114" width="4.42578125" style="786" customWidth="1"/>
    <col min="14115" max="14115" width="1.85546875" style="786" customWidth="1"/>
    <col min="14116" max="14117" width="1.7109375" style="786" customWidth="1"/>
    <col min="14118" max="14118" width="6.42578125" style="786" customWidth="1"/>
    <col min="14119" max="14336" width="10.85546875" style="786"/>
    <col min="14337" max="14337" width="0" style="786" hidden="1" customWidth="1"/>
    <col min="14338" max="14338" width="1.7109375" style="786" customWidth="1"/>
    <col min="14339" max="14339" width="3.7109375" style="786" customWidth="1"/>
    <col min="14340" max="14340" width="6" style="786" customWidth="1"/>
    <col min="14341" max="14341" width="10.42578125" style="786" customWidth="1"/>
    <col min="14342" max="14342" width="6.42578125" style="786" customWidth="1"/>
    <col min="14343" max="14343" width="4.28515625" style="786" customWidth="1"/>
    <col min="14344" max="14344" width="4.42578125" style="786" customWidth="1"/>
    <col min="14345" max="14345" width="3.85546875" style="786" customWidth="1"/>
    <col min="14346" max="14346" width="3.7109375" style="786" customWidth="1"/>
    <col min="14347" max="14348" width="3.85546875" style="786" customWidth="1"/>
    <col min="14349" max="14349" width="4.28515625" style="786" customWidth="1"/>
    <col min="14350" max="14350" width="3.85546875" style="786" customWidth="1"/>
    <col min="14351" max="14351" width="4.28515625" style="786" customWidth="1"/>
    <col min="14352" max="14353" width="3.85546875" style="786" customWidth="1"/>
    <col min="14354" max="14354" width="4.28515625" style="786" customWidth="1"/>
    <col min="14355" max="14356" width="3.7109375" style="786" customWidth="1"/>
    <col min="14357" max="14357" width="3.85546875" style="786" customWidth="1"/>
    <col min="14358" max="14358" width="13.85546875" style="786" customWidth="1"/>
    <col min="14359" max="14359" width="2.28515625" style="786" customWidth="1"/>
    <col min="14360" max="14360" width="1.85546875" style="786" customWidth="1"/>
    <col min="14361" max="14361" width="4.7109375" style="786" customWidth="1"/>
    <col min="14362" max="14362" width="3.42578125" style="786" customWidth="1"/>
    <col min="14363" max="14363" width="5.28515625" style="786" customWidth="1"/>
    <col min="14364" max="14364" width="4.7109375" style="786" customWidth="1"/>
    <col min="14365" max="14365" width="3.140625" style="786" customWidth="1"/>
    <col min="14366" max="14367" width="4.42578125" style="786" customWidth="1"/>
    <col min="14368" max="14368" width="5.42578125" style="786" customWidth="1"/>
    <col min="14369" max="14370" width="4.42578125" style="786" customWidth="1"/>
    <col min="14371" max="14371" width="1.85546875" style="786" customWidth="1"/>
    <col min="14372" max="14373" width="1.7109375" style="786" customWidth="1"/>
    <col min="14374" max="14374" width="6.42578125" style="786" customWidth="1"/>
    <col min="14375" max="14592" width="10.85546875" style="786"/>
    <col min="14593" max="14593" width="0" style="786" hidden="1" customWidth="1"/>
    <col min="14594" max="14594" width="1.7109375" style="786" customWidth="1"/>
    <col min="14595" max="14595" width="3.7109375" style="786" customWidth="1"/>
    <col min="14596" max="14596" width="6" style="786" customWidth="1"/>
    <col min="14597" max="14597" width="10.42578125" style="786" customWidth="1"/>
    <col min="14598" max="14598" width="6.42578125" style="786" customWidth="1"/>
    <col min="14599" max="14599" width="4.28515625" style="786" customWidth="1"/>
    <col min="14600" max="14600" width="4.42578125" style="786" customWidth="1"/>
    <col min="14601" max="14601" width="3.85546875" style="786" customWidth="1"/>
    <col min="14602" max="14602" width="3.7109375" style="786" customWidth="1"/>
    <col min="14603" max="14604" width="3.85546875" style="786" customWidth="1"/>
    <col min="14605" max="14605" width="4.28515625" style="786" customWidth="1"/>
    <col min="14606" max="14606" width="3.85546875" style="786" customWidth="1"/>
    <col min="14607" max="14607" width="4.28515625" style="786" customWidth="1"/>
    <col min="14608" max="14609" width="3.85546875" style="786" customWidth="1"/>
    <col min="14610" max="14610" width="4.28515625" style="786" customWidth="1"/>
    <col min="14611" max="14612" width="3.7109375" style="786" customWidth="1"/>
    <col min="14613" max="14613" width="3.85546875" style="786" customWidth="1"/>
    <col min="14614" max="14614" width="13.85546875" style="786" customWidth="1"/>
    <col min="14615" max="14615" width="2.28515625" style="786" customWidth="1"/>
    <col min="14616" max="14616" width="1.85546875" style="786" customWidth="1"/>
    <col min="14617" max="14617" width="4.7109375" style="786" customWidth="1"/>
    <col min="14618" max="14618" width="3.42578125" style="786" customWidth="1"/>
    <col min="14619" max="14619" width="5.28515625" style="786" customWidth="1"/>
    <col min="14620" max="14620" width="4.7109375" style="786" customWidth="1"/>
    <col min="14621" max="14621" width="3.140625" style="786" customWidth="1"/>
    <col min="14622" max="14623" width="4.42578125" style="786" customWidth="1"/>
    <col min="14624" max="14624" width="5.42578125" style="786" customWidth="1"/>
    <col min="14625" max="14626" width="4.42578125" style="786" customWidth="1"/>
    <col min="14627" max="14627" width="1.85546875" style="786" customWidth="1"/>
    <col min="14628" max="14629" width="1.7109375" style="786" customWidth="1"/>
    <col min="14630" max="14630" width="6.42578125" style="786" customWidth="1"/>
    <col min="14631" max="14848" width="10.85546875" style="786"/>
    <col min="14849" max="14849" width="0" style="786" hidden="1" customWidth="1"/>
    <col min="14850" max="14850" width="1.7109375" style="786" customWidth="1"/>
    <col min="14851" max="14851" width="3.7109375" style="786" customWidth="1"/>
    <col min="14852" max="14852" width="6" style="786" customWidth="1"/>
    <col min="14853" max="14853" width="10.42578125" style="786" customWidth="1"/>
    <col min="14854" max="14854" width="6.42578125" style="786" customWidth="1"/>
    <col min="14855" max="14855" width="4.28515625" style="786" customWidth="1"/>
    <col min="14856" max="14856" width="4.42578125" style="786" customWidth="1"/>
    <col min="14857" max="14857" width="3.85546875" style="786" customWidth="1"/>
    <col min="14858" max="14858" width="3.7109375" style="786" customWidth="1"/>
    <col min="14859" max="14860" width="3.85546875" style="786" customWidth="1"/>
    <col min="14861" max="14861" width="4.28515625" style="786" customWidth="1"/>
    <col min="14862" max="14862" width="3.85546875" style="786" customWidth="1"/>
    <col min="14863" max="14863" width="4.28515625" style="786" customWidth="1"/>
    <col min="14864" max="14865" width="3.85546875" style="786" customWidth="1"/>
    <col min="14866" max="14866" width="4.28515625" style="786" customWidth="1"/>
    <col min="14867" max="14868" width="3.7109375" style="786" customWidth="1"/>
    <col min="14869" max="14869" width="3.85546875" style="786" customWidth="1"/>
    <col min="14870" max="14870" width="13.85546875" style="786" customWidth="1"/>
    <col min="14871" max="14871" width="2.28515625" style="786" customWidth="1"/>
    <col min="14872" max="14872" width="1.85546875" style="786" customWidth="1"/>
    <col min="14873" max="14873" width="4.7109375" style="786" customWidth="1"/>
    <col min="14874" max="14874" width="3.42578125" style="786" customWidth="1"/>
    <col min="14875" max="14875" width="5.28515625" style="786" customWidth="1"/>
    <col min="14876" max="14876" width="4.7109375" style="786" customWidth="1"/>
    <col min="14877" max="14877" width="3.140625" style="786" customWidth="1"/>
    <col min="14878" max="14879" width="4.42578125" style="786" customWidth="1"/>
    <col min="14880" max="14880" width="5.42578125" style="786" customWidth="1"/>
    <col min="14881" max="14882" width="4.42578125" style="786" customWidth="1"/>
    <col min="14883" max="14883" width="1.85546875" style="786" customWidth="1"/>
    <col min="14884" max="14885" width="1.7109375" style="786" customWidth="1"/>
    <col min="14886" max="14886" width="6.42578125" style="786" customWidth="1"/>
    <col min="14887" max="15104" width="10.85546875" style="786"/>
    <col min="15105" max="15105" width="0" style="786" hidden="1" customWidth="1"/>
    <col min="15106" max="15106" width="1.7109375" style="786" customWidth="1"/>
    <col min="15107" max="15107" width="3.7109375" style="786" customWidth="1"/>
    <col min="15108" max="15108" width="6" style="786" customWidth="1"/>
    <col min="15109" max="15109" width="10.42578125" style="786" customWidth="1"/>
    <col min="15110" max="15110" width="6.42578125" style="786" customWidth="1"/>
    <col min="15111" max="15111" width="4.28515625" style="786" customWidth="1"/>
    <col min="15112" max="15112" width="4.42578125" style="786" customWidth="1"/>
    <col min="15113" max="15113" width="3.85546875" style="786" customWidth="1"/>
    <col min="15114" max="15114" width="3.7109375" style="786" customWidth="1"/>
    <col min="15115" max="15116" width="3.85546875" style="786" customWidth="1"/>
    <col min="15117" max="15117" width="4.28515625" style="786" customWidth="1"/>
    <col min="15118" max="15118" width="3.85546875" style="786" customWidth="1"/>
    <col min="15119" max="15119" width="4.28515625" style="786" customWidth="1"/>
    <col min="15120" max="15121" width="3.85546875" style="786" customWidth="1"/>
    <col min="15122" max="15122" width="4.28515625" style="786" customWidth="1"/>
    <col min="15123" max="15124" width="3.7109375" style="786" customWidth="1"/>
    <col min="15125" max="15125" width="3.85546875" style="786" customWidth="1"/>
    <col min="15126" max="15126" width="13.85546875" style="786" customWidth="1"/>
    <col min="15127" max="15127" width="2.28515625" style="786" customWidth="1"/>
    <col min="15128" max="15128" width="1.85546875" style="786" customWidth="1"/>
    <col min="15129" max="15129" width="4.7109375" style="786" customWidth="1"/>
    <col min="15130" max="15130" width="3.42578125" style="786" customWidth="1"/>
    <col min="15131" max="15131" width="5.28515625" style="786" customWidth="1"/>
    <col min="15132" max="15132" width="4.7109375" style="786" customWidth="1"/>
    <col min="15133" max="15133" width="3.140625" style="786" customWidth="1"/>
    <col min="15134" max="15135" width="4.42578125" style="786" customWidth="1"/>
    <col min="15136" max="15136" width="5.42578125" style="786" customWidth="1"/>
    <col min="15137" max="15138" width="4.42578125" style="786" customWidth="1"/>
    <col min="15139" max="15139" width="1.85546875" style="786" customWidth="1"/>
    <col min="15140" max="15141" width="1.7109375" style="786" customWidth="1"/>
    <col min="15142" max="15142" width="6.42578125" style="786" customWidth="1"/>
    <col min="15143" max="15360" width="10.85546875" style="786"/>
    <col min="15361" max="15361" width="0" style="786" hidden="1" customWidth="1"/>
    <col min="15362" max="15362" width="1.7109375" style="786" customWidth="1"/>
    <col min="15363" max="15363" width="3.7109375" style="786" customWidth="1"/>
    <col min="15364" max="15364" width="6" style="786" customWidth="1"/>
    <col min="15365" max="15365" width="10.42578125" style="786" customWidth="1"/>
    <col min="15366" max="15366" width="6.42578125" style="786" customWidth="1"/>
    <col min="15367" max="15367" width="4.28515625" style="786" customWidth="1"/>
    <col min="15368" max="15368" width="4.42578125" style="786" customWidth="1"/>
    <col min="15369" max="15369" width="3.85546875" style="786" customWidth="1"/>
    <col min="15370" max="15370" width="3.7109375" style="786" customWidth="1"/>
    <col min="15371" max="15372" width="3.85546875" style="786" customWidth="1"/>
    <col min="15373" max="15373" width="4.28515625" style="786" customWidth="1"/>
    <col min="15374" max="15374" width="3.85546875" style="786" customWidth="1"/>
    <col min="15375" max="15375" width="4.28515625" style="786" customWidth="1"/>
    <col min="15376" max="15377" width="3.85546875" style="786" customWidth="1"/>
    <col min="15378" max="15378" width="4.28515625" style="786" customWidth="1"/>
    <col min="15379" max="15380" width="3.7109375" style="786" customWidth="1"/>
    <col min="15381" max="15381" width="3.85546875" style="786" customWidth="1"/>
    <col min="15382" max="15382" width="13.85546875" style="786" customWidth="1"/>
    <col min="15383" max="15383" width="2.28515625" style="786" customWidth="1"/>
    <col min="15384" max="15384" width="1.85546875" style="786" customWidth="1"/>
    <col min="15385" max="15385" width="4.7109375" style="786" customWidth="1"/>
    <col min="15386" max="15386" width="3.42578125" style="786" customWidth="1"/>
    <col min="15387" max="15387" width="5.28515625" style="786" customWidth="1"/>
    <col min="15388" max="15388" width="4.7109375" style="786" customWidth="1"/>
    <col min="15389" max="15389" width="3.140625" style="786" customWidth="1"/>
    <col min="15390" max="15391" width="4.42578125" style="786" customWidth="1"/>
    <col min="15392" max="15392" width="5.42578125" style="786" customWidth="1"/>
    <col min="15393" max="15394" width="4.42578125" style="786" customWidth="1"/>
    <col min="15395" max="15395" width="1.85546875" style="786" customWidth="1"/>
    <col min="15396" max="15397" width="1.7109375" style="786" customWidth="1"/>
    <col min="15398" max="15398" width="6.42578125" style="786" customWidth="1"/>
    <col min="15399" max="15616" width="10.85546875" style="786"/>
    <col min="15617" max="15617" width="0" style="786" hidden="1" customWidth="1"/>
    <col min="15618" max="15618" width="1.7109375" style="786" customWidth="1"/>
    <col min="15619" max="15619" width="3.7109375" style="786" customWidth="1"/>
    <col min="15620" max="15620" width="6" style="786" customWidth="1"/>
    <col min="15621" max="15621" width="10.42578125" style="786" customWidth="1"/>
    <col min="15622" max="15622" width="6.42578125" style="786" customWidth="1"/>
    <col min="15623" max="15623" width="4.28515625" style="786" customWidth="1"/>
    <col min="15624" max="15624" width="4.42578125" style="786" customWidth="1"/>
    <col min="15625" max="15625" width="3.85546875" style="786" customWidth="1"/>
    <col min="15626" max="15626" width="3.7109375" style="786" customWidth="1"/>
    <col min="15627" max="15628" width="3.85546875" style="786" customWidth="1"/>
    <col min="15629" max="15629" width="4.28515625" style="786" customWidth="1"/>
    <col min="15630" max="15630" width="3.85546875" style="786" customWidth="1"/>
    <col min="15631" max="15631" width="4.28515625" style="786" customWidth="1"/>
    <col min="15632" max="15633" width="3.85546875" style="786" customWidth="1"/>
    <col min="15634" max="15634" width="4.28515625" style="786" customWidth="1"/>
    <col min="15635" max="15636" width="3.7109375" style="786" customWidth="1"/>
    <col min="15637" max="15637" width="3.85546875" style="786" customWidth="1"/>
    <col min="15638" max="15638" width="13.85546875" style="786" customWidth="1"/>
    <col min="15639" max="15639" width="2.28515625" style="786" customWidth="1"/>
    <col min="15640" max="15640" width="1.85546875" style="786" customWidth="1"/>
    <col min="15641" max="15641" width="4.7109375" style="786" customWidth="1"/>
    <col min="15642" max="15642" width="3.42578125" style="786" customWidth="1"/>
    <col min="15643" max="15643" width="5.28515625" style="786" customWidth="1"/>
    <col min="15644" max="15644" width="4.7109375" style="786" customWidth="1"/>
    <col min="15645" max="15645" width="3.140625" style="786" customWidth="1"/>
    <col min="15646" max="15647" width="4.42578125" style="786" customWidth="1"/>
    <col min="15648" max="15648" width="5.42578125" style="786" customWidth="1"/>
    <col min="15649" max="15650" width="4.42578125" style="786" customWidth="1"/>
    <col min="15651" max="15651" width="1.85546875" style="786" customWidth="1"/>
    <col min="15652" max="15653" width="1.7109375" style="786" customWidth="1"/>
    <col min="15654" max="15654" width="6.42578125" style="786" customWidth="1"/>
    <col min="15655" max="15872" width="10.85546875" style="786"/>
    <col min="15873" max="15873" width="0" style="786" hidden="1" customWidth="1"/>
    <col min="15874" max="15874" width="1.7109375" style="786" customWidth="1"/>
    <col min="15875" max="15875" width="3.7109375" style="786" customWidth="1"/>
    <col min="15876" max="15876" width="6" style="786" customWidth="1"/>
    <col min="15877" max="15877" width="10.42578125" style="786" customWidth="1"/>
    <col min="15878" max="15878" width="6.42578125" style="786" customWidth="1"/>
    <col min="15879" max="15879" width="4.28515625" style="786" customWidth="1"/>
    <col min="15880" max="15880" width="4.42578125" style="786" customWidth="1"/>
    <col min="15881" max="15881" width="3.85546875" style="786" customWidth="1"/>
    <col min="15882" max="15882" width="3.7109375" style="786" customWidth="1"/>
    <col min="15883" max="15884" width="3.85546875" style="786" customWidth="1"/>
    <col min="15885" max="15885" width="4.28515625" style="786" customWidth="1"/>
    <col min="15886" max="15886" width="3.85546875" style="786" customWidth="1"/>
    <col min="15887" max="15887" width="4.28515625" style="786" customWidth="1"/>
    <col min="15888" max="15889" width="3.85546875" style="786" customWidth="1"/>
    <col min="15890" max="15890" width="4.28515625" style="786" customWidth="1"/>
    <col min="15891" max="15892" width="3.7109375" style="786" customWidth="1"/>
    <col min="15893" max="15893" width="3.85546875" style="786" customWidth="1"/>
    <col min="15894" max="15894" width="13.85546875" style="786" customWidth="1"/>
    <col min="15895" max="15895" width="2.28515625" style="786" customWidth="1"/>
    <col min="15896" max="15896" width="1.85546875" style="786" customWidth="1"/>
    <col min="15897" max="15897" width="4.7109375" style="786" customWidth="1"/>
    <col min="15898" max="15898" width="3.42578125" style="786" customWidth="1"/>
    <col min="15899" max="15899" width="5.28515625" style="786" customWidth="1"/>
    <col min="15900" max="15900" width="4.7109375" style="786" customWidth="1"/>
    <col min="15901" max="15901" width="3.140625" style="786" customWidth="1"/>
    <col min="15902" max="15903" width="4.42578125" style="786" customWidth="1"/>
    <col min="15904" max="15904" width="5.42578125" style="786" customWidth="1"/>
    <col min="15905" max="15906" width="4.42578125" style="786" customWidth="1"/>
    <col min="15907" max="15907" width="1.85546875" style="786" customWidth="1"/>
    <col min="15908" max="15909" width="1.7109375" style="786" customWidth="1"/>
    <col min="15910" max="15910" width="6.42578125" style="786" customWidth="1"/>
    <col min="15911" max="16128" width="10.85546875" style="786"/>
    <col min="16129" max="16129" width="0" style="786" hidden="1" customWidth="1"/>
    <col min="16130" max="16130" width="1.7109375" style="786" customWidth="1"/>
    <col min="16131" max="16131" width="3.7109375" style="786" customWidth="1"/>
    <col min="16132" max="16132" width="6" style="786" customWidth="1"/>
    <col min="16133" max="16133" width="10.42578125" style="786" customWidth="1"/>
    <col min="16134" max="16134" width="6.42578125" style="786" customWidth="1"/>
    <col min="16135" max="16135" width="4.28515625" style="786" customWidth="1"/>
    <col min="16136" max="16136" width="4.42578125" style="786" customWidth="1"/>
    <col min="16137" max="16137" width="3.85546875" style="786" customWidth="1"/>
    <col min="16138" max="16138" width="3.7109375" style="786" customWidth="1"/>
    <col min="16139" max="16140" width="3.85546875" style="786" customWidth="1"/>
    <col min="16141" max="16141" width="4.28515625" style="786" customWidth="1"/>
    <col min="16142" max="16142" width="3.85546875" style="786" customWidth="1"/>
    <col min="16143" max="16143" width="4.28515625" style="786" customWidth="1"/>
    <col min="16144" max="16145" width="3.85546875" style="786" customWidth="1"/>
    <col min="16146" max="16146" width="4.28515625" style="786" customWidth="1"/>
    <col min="16147" max="16148" width="3.7109375" style="786" customWidth="1"/>
    <col min="16149" max="16149" width="3.85546875" style="786" customWidth="1"/>
    <col min="16150" max="16150" width="13.85546875" style="786" customWidth="1"/>
    <col min="16151" max="16151" width="2.28515625" style="786" customWidth="1"/>
    <col min="16152" max="16152" width="1.85546875" style="786" customWidth="1"/>
    <col min="16153" max="16153" width="4.7109375" style="786" customWidth="1"/>
    <col min="16154" max="16154" width="3.42578125" style="786" customWidth="1"/>
    <col min="16155" max="16155" width="5.28515625" style="786" customWidth="1"/>
    <col min="16156" max="16156" width="4.7109375" style="786" customWidth="1"/>
    <col min="16157" max="16157" width="3.140625" style="786" customWidth="1"/>
    <col min="16158" max="16159" width="4.42578125" style="786" customWidth="1"/>
    <col min="16160" max="16160" width="5.42578125" style="786" customWidth="1"/>
    <col min="16161" max="16162" width="4.42578125" style="786" customWidth="1"/>
    <col min="16163" max="16163" width="1.85546875" style="786" customWidth="1"/>
    <col min="16164" max="16165" width="1.7109375" style="786" customWidth="1"/>
    <col min="16166" max="16166" width="6.42578125" style="786" customWidth="1"/>
    <col min="16167" max="16384" width="10.85546875" style="786"/>
  </cols>
  <sheetData>
    <row r="1" spans="1:41" ht="20.25" customHeight="1" x14ac:dyDescent="0.25">
      <c r="B1" s="1107"/>
      <c r="C1" s="1107"/>
      <c r="D1" s="1107"/>
      <c r="E1" s="1108" t="s">
        <v>4568</v>
      </c>
      <c r="F1" s="1108"/>
      <c r="G1" s="1108"/>
      <c r="H1" s="1108"/>
      <c r="I1" s="1108"/>
      <c r="J1" s="1108"/>
      <c r="K1" s="1108"/>
      <c r="L1" s="1108"/>
      <c r="M1" s="1108"/>
      <c r="N1" s="1108"/>
      <c r="O1" s="1108"/>
      <c r="P1" s="1108"/>
      <c r="Q1" s="1108"/>
      <c r="R1" s="1108"/>
      <c r="S1" s="1108"/>
      <c r="T1" s="1108"/>
      <c r="U1" s="1108"/>
      <c r="V1" s="1108"/>
      <c r="W1" s="1108"/>
      <c r="X1" s="1108"/>
      <c r="Y1" s="1108"/>
      <c r="Z1" s="1108"/>
      <c r="AA1" s="1108"/>
      <c r="AB1" s="1108"/>
      <c r="AC1" s="1108"/>
      <c r="AD1" s="1109" t="s">
        <v>4462</v>
      </c>
      <c r="AE1" s="1109"/>
      <c r="AF1" s="1109"/>
      <c r="AG1" s="1110" t="s">
        <v>4569</v>
      </c>
      <c r="AH1" s="1110"/>
      <c r="AI1" s="1110"/>
      <c r="AJ1" s="1110"/>
    </row>
    <row r="2" spans="1:41" ht="18.75" customHeight="1" x14ac:dyDescent="0.25">
      <c r="A2" s="787"/>
      <c r="B2" s="1107"/>
      <c r="C2" s="1107"/>
      <c r="D2" s="1107"/>
      <c r="E2" s="1108"/>
      <c r="F2" s="1108"/>
      <c r="G2" s="1108"/>
      <c r="H2" s="1108"/>
      <c r="I2" s="1108"/>
      <c r="J2" s="1108"/>
      <c r="K2" s="1108"/>
      <c r="L2" s="1108"/>
      <c r="M2" s="1108"/>
      <c r="N2" s="1108"/>
      <c r="O2" s="1108"/>
      <c r="P2" s="1108"/>
      <c r="Q2" s="1108"/>
      <c r="R2" s="1108"/>
      <c r="S2" s="1108"/>
      <c r="T2" s="1108"/>
      <c r="U2" s="1108"/>
      <c r="V2" s="1108"/>
      <c r="W2" s="1108"/>
      <c r="X2" s="1108"/>
      <c r="Y2" s="1108"/>
      <c r="Z2" s="1108"/>
      <c r="AA2" s="1108"/>
      <c r="AB2" s="1108"/>
      <c r="AC2" s="1108"/>
      <c r="AD2" s="1109" t="s">
        <v>4464</v>
      </c>
      <c r="AE2" s="1109"/>
      <c r="AF2" s="1109"/>
      <c r="AG2" s="1111" t="s">
        <v>4570</v>
      </c>
      <c r="AH2" s="1111"/>
      <c r="AI2" s="1111"/>
      <c r="AJ2" s="1111"/>
    </row>
    <row r="3" spans="1:41" ht="21.75" customHeight="1" x14ac:dyDescent="0.25">
      <c r="B3" s="1107"/>
      <c r="C3" s="1107"/>
      <c r="D3" s="1107"/>
      <c r="E3" s="1110" t="s">
        <v>4571</v>
      </c>
      <c r="F3" s="1110"/>
      <c r="G3" s="1110"/>
      <c r="H3" s="1110"/>
      <c r="I3" s="1110"/>
      <c r="J3" s="1110"/>
      <c r="K3" s="1110"/>
      <c r="L3" s="1110"/>
      <c r="M3" s="1110"/>
      <c r="N3" s="1110"/>
      <c r="O3" s="1110"/>
      <c r="P3" s="1110"/>
      <c r="Q3" s="1110"/>
      <c r="R3" s="1110"/>
      <c r="S3" s="1110"/>
      <c r="T3" s="1110"/>
      <c r="U3" s="1110"/>
      <c r="V3" s="1110"/>
      <c r="W3" s="1110"/>
      <c r="X3" s="1110"/>
      <c r="Y3" s="1110"/>
      <c r="Z3" s="1110"/>
      <c r="AA3" s="1110"/>
      <c r="AB3" s="1110"/>
      <c r="AC3" s="1110"/>
      <c r="AD3" s="1109" t="s">
        <v>4467</v>
      </c>
      <c r="AE3" s="1109"/>
      <c r="AF3" s="1109"/>
      <c r="AG3" s="1112">
        <v>42766</v>
      </c>
      <c r="AH3" s="1112"/>
      <c r="AI3" s="1112"/>
      <c r="AJ3" s="1112"/>
    </row>
    <row r="4" spans="1:41" ht="23.25" customHeight="1" thickBot="1" x14ac:dyDescent="0.3">
      <c r="B4" s="788"/>
      <c r="C4" s="789"/>
      <c r="D4" s="790"/>
      <c r="E4" s="1101" t="s">
        <v>4572</v>
      </c>
      <c r="F4" s="1101"/>
      <c r="G4" s="1101"/>
      <c r="H4" s="1101"/>
      <c r="I4" s="791"/>
      <c r="J4" s="791"/>
      <c r="K4" s="789"/>
      <c r="L4" s="789"/>
      <c r="M4" s="789"/>
      <c r="N4" s="789"/>
      <c r="O4" s="789"/>
      <c r="P4" s="790"/>
      <c r="Q4" s="789"/>
      <c r="R4" s="789"/>
      <c r="S4" s="789"/>
      <c r="T4" s="789"/>
      <c r="U4" s="790"/>
      <c r="V4" s="789"/>
      <c r="W4" s="789"/>
      <c r="X4" s="789"/>
      <c r="Y4" s="789"/>
      <c r="Z4" s="789"/>
      <c r="AA4" s="789"/>
      <c r="AB4" s="789"/>
      <c r="AC4" s="789"/>
      <c r="AD4" s="789"/>
      <c r="AE4" s="789"/>
      <c r="AF4" s="789"/>
      <c r="AG4" s="790"/>
      <c r="AH4" s="790"/>
      <c r="AI4" s="790"/>
      <c r="AJ4" s="792"/>
    </row>
    <row r="5" spans="1:41" ht="17.25" thickTop="1" x14ac:dyDescent="0.25">
      <c r="B5" s="1102" t="s">
        <v>4573</v>
      </c>
      <c r="C5" s="1103"/>
      <c r="D5" s="1103"/>
      <c r="E5" s="1103"/>
      <c r="F5" s="1103"/>
      <c r="G5" s="1103"/>
      <c r="H5" s="1103"/>
      <c r="I5" s="1103"/>
      <c r="J5" s="1103"/>
      <c r="K5" s="1103"/>
      <c r="L5" s="1103"/>
      <c r="M5" s="1103"/>
      <c r="N5" s="1103"/>
      <c r="O5" s="1103"/>
      <c r="P5" s="1103"/>
      <c r="Q5" s="1103"/>
      <c r="R5" s="1103"/>
      <c r="S5" s="1103"/>
      <c r="T5" s="1103"/>
      <c r="U5" s="1103"/>
      <c r="V5" s="1103"/>
      <c r="W5" s="1103"/>
      <c r="X5" s="1103"/>
      <c r="Y5" s="1103"/>
      <c r="Z5" s="1103"/>
      <c r="AA5" s="1103"/>
      <c r="AB5" s="1103"/>
      <c r="AC5" s="1103"/>
      <c r="AD5" s="1103"/>
      <c r="AE5" s="1103"/>
      <c r="AF5" s="1103"/>
      <c r="AG5" s="1103"/>
      <c r="AH5" s="1103"/>
      <c r="AI5" s="1103"/>
      <c r="AJ5" s="1104"/>
    </row>
    <row r="6" spans="1:41" ht="21" customHeight="1" x14ac:dyDescent="0.25">
      <c r="B6" s="793"/>
      <c r="C6" s="794" t="s">
        <v>4574</v>
      </c>
      <c r="D6" s="787"/>
      <c r="E6" s="787"/>
      <c r="F6" s="787"/>
      <c r="G6" s="787"/>
      <c r="H6" s="787"/>
      <c r="I6" s="787"/>
      <c r="J6" s="787"/>
      <c r="K6" s="787"/>
      <c r="L6" s="795"/>
      <c r="M6" s="787"/>
      <c r="N6" s="787"/>
      <c r="O6" s="787"/>
      <c r="P6" s="982" t="s">
        <v>4565</v>
      </c>
      <c r="Q6" s="982"/>
      <c r="R6" s="982"/>
      <c r="S6" s="982"/>
      <c r="T6" s="982"/>
      <c r="U6" s="982"/>
      <c r="V6" s="982"/>
      <c r="W6" s="982"/>
      <c r="X6" s="982"/>
      <c r="Y6" s="982"/>
      <c r="Z6" s="982"/>
      <c r="AA6" s="982"/>
      <c r="AB6" s="982"/>
      <c r="AC6" s="982"/>
      <c r="AD6" s="982"/>
      <c r="AE6" s="982"/>
      <c r="AF6" s="982"/>
      <c r="AG6" s="982"/>
      <c r="AH6" s="982"/>
      <c r="AI6" s="982"/>
      <c r="AJ6" s="796"/>
    </row>
    <row r="7" spans="1:41" x14ac:dyDescent="0.25">
      <c r="B7" s="793"/>
      <c r="C7" s="1105" t="s">
        <v>4575</v>
      </c>
      <c r="D7" s="1105"/>
      <c r="E7" s="1105"/>
      <c r="F7" s="1105"/>
      <c r="G7" s="1105"/>
      <c r="H7" s="1105"/>
      <c r="I7" s="1105"/>
      <c r="J7" s="1105"/>
      <c r="K7" s="1105"/>
      <c r="L7" s="1105"/>
      <c r="M7" s="1105"/>
      <c r="N7" s="1105"/>
      <c r="O7" s="1105"/>
      <c r="P7" s="1105"/>
      <c r="Q7" s="1105"/>
      <c r="R7" s="1105"/>
      <c r="S7" s="1105"/>
      <c r="T7" s="1105"/>
      <c r="U7" s="1105"/>
      <c r="V7" s="1105"/>
      <c r="W7" s="1105"/>
      <c r="X7" s="1105"/>
      <c r="Y7" s="1105"/>
      <c r="Z7" s="1105"/>
      <c r="AA7" s="1105"/>
      <c r="AB7" s="1105"/>
      <c r="AC7" s="1105"/>
      <c r="AD7" s="1105"/>
      <c r="AE7" s="1105"/>
      <c r="AF7" s="1105"/>
      <c r="AG7" s="1105"/>
      <c r="AH7" s="1105"/>
      <c r="AI7" s="1105"/>
      <c r="AJ7" s="796"/>
    </row>
    <row r="8" spans="1:41" ht="4.5" customHeight="1" x14ac:dyDescent="0.25">
      <c r="B8" s="793"/>
      <c r="C8" s="797"/>
      <c r="D8" s="798"/>
      <c r="E8" s="798"/>
      <c r="F8" s="798"/>
      <c r="G8" s="798"/>
      <c r="H8" s="798"/>
      <c r="I8" s="798"/>
      <c r="J8" s="798"/>
      <c r="K8" s="798"/>
      <c r="L8" s="798"/>
      <c r="M8" s="798"/>
      <c r="N8" s="798"/>
      <c r="O8" s="798"/>
      <c r="P8" s="798"/>
      <c r="Q8" s="798"/>
      <c r="R8" s="798"/>
      <c r="S8" s="798"/>
      <c r="T8" s="798"/>
      <c r="U8" s="798"/>
      <c r="V8" s="798"/>
      <c r="W8" s="798"/>
      <c r="X8" s="798"/>
      <c r="Y8" s="798"/>
      <c r="Z8" s="798"/>
      <c r="AA8" s="798"/>
      <c r="AB8" s="798"/>
      <c r="AC8" s="798"/>
      <c r="AD8" s="798"/>
      <c r="AE8" s="798"/>
      <c r="AF8" s="798"/>
      <c r="AG8" s="798"/>
      <c r="AH8" s="798"/>
      <c r="AI8" s="798"/>
      <c r="AJ8" s="796"/>
    </row>
    <row r="9" spans="1:41" x14ac:dyDescent="0.25">
      <c r="B9" s="793"/>
      <c r="C9" s="799" t="s">
        <v>4576</v>
      </c>
      <c r="D9" s="800"/>
      <c r="E9" s="800"/>
      <c r="F9" s="800"/>
      <c r="G9" s="800"/>
      <c r="H9" s="800"/>
      <c r="I9" s="787"/>
      <c r="J9" s="801" t="s">
        <v>4577</v>
      </c>
      <c r="K9" s="802" t="s">
        <v>1138</v>
      </c>
      <c r="L9" s="801" t="s">
        <v>4578</v>
      </c>
      <c r="M9" s="803"/>
      <c r="N9" s="801" t="s">
        <v>4579</v>
      </c>
      <c r="O9" s="802"/>
      <c r="P9" s="801" t="s">
        <v>4580</v>
      </c>
      <c r="Q9" s="802"/>
      <c r="R9" s="800"/>
      <c r="S9" s="799" t="s">
        <v>4581</v>
      </c>
      <c r="T9" s="787"/>
      <c r="U9" s="787"/>
      <c r="V9" s="804"/>
      <c r="W9" s="1106">
        <v>901192033</v>
      </c>
      <c r="X9" s="1106"/>
      <c r="Y9" s="1106"/>
      <c r="Z9" s="1106"/>
      <c r="AA9" s="1106"/>
      <c r="AB9" s="1106"/>
      <c r="AC9" s="1106"/>
      <c r="AD9" s="1106"/>
      <c r="AE9" s="1106"/>
      <c r="AF9" s="1106"/>
      <c r="AG9" s="799" t="s">
        <v>4582</v>
      </c>
      <c r="AH9" s="1033">
        <v>4</v>
      </c>
      <c r="AI9" s="1033"/>
      <c r="AJ9" s="796"/>
    </row>
    <row r="10" spans="1:41" ht="5.25" customHeight="1" x14ac:dyDescent="0.25">
      <c r="B10" s="793"/>
      <c r="C10" s="805"/>
      <c r="D10" s="806"/>
      <c r="E10" s="806"/>
      <c r="F10" s="806"/>
      <c r="G10" s="806"/>
      <c r="H10" s="806"/>
      <c r="I10" s="806"/>
      <c r="J10" s="806"/>
      <c r="K10" s="806"/>
      <c r="L10" s="806"/>
      <c r="M10" s="806"/>
      <c r="N10" s="806"/>
      <c r="O10" s="806"/>
      <c r="P10" s="806"/>
      <c r="Q10" s="806"/>
      <c r="R10" s="806"/>
      <c r="S10" s="806"/>
      <c r="T10" s="806"/>
      <c r="U10" s="806"/>
      <c r="V10" s="806"/>
      <c r="W10" s="806"/>
      <c r="X10" s="806"/>
      <c r="Y10" s="806"/>
      <c r="Z10" s="806"/>
      <c r="AA10" s="806"/>
      <c r="AB10" s="806"/>
      <c r="AC10" s="806"/>
      <c r="AD10" s="806"/>
      <c r="AE10" s="806"/>
      <c r="AF10" s="806"/>
      <c r="AG10" s="806"/>
      <c r="AH10" s="806"/>
      <c r="AI10" s="806"/>
      <c r="AJ10" s="796"/>
      <c r="AO10" s="787"/>
    </row>
    <row r="11" spans="1:41" x14ac:dyDescent="0.25">
      <c r="B11" s="793"/>
      <c r="C11" s="807"/>
      <c r="D11" s="787"/>
      <c r="E11" s="787"/>
      <c r="F11" s="787"/>
      <c r="G11" s="787"/>
      <c r="H11" s="787"/>
      <c r="I11" s="787"/>
      <c r="J11" s="787"/>
      <c r="K11" s="787"/>
      <c r="L11" s="787"/>
      <c r="M11" s="787"/>
      <c r="N11" s="787"/>
      <c r="O11" s="787"/>
      <c r="P11" s="787"/>
      <c r="Q11" s="787"/>
      <c r="R11" s="787"/>
      <c r="S11" s="787"/>
      <c r="T11" s="787"/>
      <c r="U11" s="787"/>
      <c r="V11" s="787"/>
      <c r="W11" s="787"/>
      <c r="X11" s="808"/>
      <c r="Y11" s="1074" t="s">
        <v>4583</v>
      </c>
      <c r="Z11" s="1074"/>
      <c r="AA11" s="1074"/>
      <c r="AB11" s="1074"/>
      <c r="AC11" s="1074"/>
      <c r="AD11" s="1074"/>
      <c r="AE11" s="1074"/>
      <c r="AF11" s="1074"/>
      <c r="AG11" s="1074"/>
      <c r="AH11" s="1074"/>
      <c r="AI11" s="1074"/>
      <c r="AJ11" s="796"/>
    </row>
    <row r="12" spans="1:41" ht="25.5" customHeight="1" x14ac:dyDescent="0.3">
      <c r="B12" s="793"/>
      <c r="C12" s="1091" t="s">
        <v>4584</v>
      </c>
      <c r="D12" s="1091"/>
      <c r="E12" s="1091"/>
      <c r="F12" s="1097">
        <v>3004402449</v>
      </c>
      <c r="G12" s="1097"/>
      <c r="H12" s="1097"/>
      <c r="I12" s="1097"/>
      <c r="J12" s="1093" t="s">
        <v>4585</v>
      </c>
      <c r="K12" s="1093"/>
      <c r="L12" s="1093"/>
      <c r="M12" s="1093"/>
      <c r="N12" s="1093"/>
      <c r="O12" s="1093"/>
      <c r="P12" s="1098" t="s">
        <v>4724</v>
      </c>
      <c r="Q12" s="1099"/>
      <c r="R12" s="1099"/>
      <c r="S12" s="1099"/>
      <c r="T12" s="1099"/>
      <c r="U12" s="1099"/>
      <c r="V12" s="1099"/>
      <c r="W12" s="1099"/>
      <c r="X12" s="808"/>
      <c r="Y12" s="1068" t="s">
        <v>4586</v>
      </c>
      <c r="Z12" s="1068"/>
      <c r="AA12" s="1068"/>
      <c r="AB12" s="1068"/>
      <c r="AC12" s="1100">
        <f>+'ACTA OBRA 1'!E101</f>
        <v>267952468</v>
      </c>
      <c r="AD12" s="1100"/>
      <c r="AE12" s="1100"/>
      <c r="AF12" s="1100"/>
      <c r="AG12" s="1100"/>
      <c r="AH12" s="1100"/>
      <c r="AI12" s="1100"/>
      <c r="AJ12" s="796"/>
    </row>
    <row r="13" spans="1:41" ht="25.5" customHeight="1" x14ac:dyDescent="0.3">
      <c r="B13" s="793"/>
      <c r="C13" s="1091" t="s">
        <v>4587</v>
      </c>
      <c r="D13" s="1091"/>
      <c r="E13" s="1091"/>
      <c r="F13" s="1092">
        <v>215041</v>
      </c>
      <c r="G13" s="1092"/>
      <c r="H13" s="1092"/>
      <c r="I13" s="1092"/>
      <c r="J13" s="1092"/>
      <c r="K13" s="1092"/>
      <c r="L13" s="1093" t="s">
        <v>4588</v>
      </c>
      <c r="M13" s="1093"/>
      <c r="N13" s="1093"/>
      <c r="O13" s="1093"/>
      <c r="P13" s="1093"/>
      <c r="Q13" s="1094">
        <v>2181252</v>
      </c>
      <c r="R13" s="1094"/>
      <c r="S13" s="1094"/>
      <c r="T13" s="1094"/>
      <c r="U13" s="1094"/>
      <c r="V13" s="1094"/>
      <c r="W13" s="919"/>
      <c r="X13" s="808"/>
      <c r="Y13" s="1095" t="s">
        <v>4589</v>
      </c>
      <c r="Z13" s="1095"/>
      <c r="AA13" s="1095"/>
      <c r="AB13" s="1095"/>
      <c r="AC13" s="1096"/>
      <c r="AD13" s="1096"/>
      <c r="AE13" s="1096"/>
      <c r="AF13" s="1096"/>
      <c r="AG13" s="1096"/>
      <c r="AH13" s="1096"/>
      <c r="AI13" s="1096"/>
      <c r="AJ13" s="796"/>
    </row>
    <row r="14" spans="1:41" ht="4.5" customHeight="1" x14ac:dyDescent="0.25">
      <c r="B14" s="793"/>
      <c r="C14" s="809"/>
      <c r="D14" s="810"/>
      <c r="E14" s="810"/>
      <c r="F14" s="810"/>
      <c r="G14" s="810"/>
      <c r="H14" s="810"/>
      <c r="I14" s="810"/>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796"/>
    </row>
    <row r="15" spans="1:41" x14ac:dyDescent="0.25">
      <c r="B15" s="793"/>
      <c r="C15" s="1074" t="s">
        <v>4590</v>
      </c>
      <c r="D15" s="1074"/>
      <c r="E15" s="1074"/>
      <c r="F15" s="1074"/>
      <c r="G15" s="1075" t="s">
        <v>4741</v>
      </c>
      <c r="H15" s="1075"/>
      <c r="I15" s="1075"/>
      <c r="J15" s="1075"/>
      <c r="K15" s="1075"/>
      <c r="L15" s="1075"/>
      <c r="M15" s="1075"/>
      <c r="N15" s="1075"/>
      <c r="O15" s="1075"/>
      <c r="P15" s="1075"/>
      <c r="Q15" s="1075"/>
      <c r="R15" s="1075"/>
      <c r="S15" s="1075"/>
      <c r="T15" s="1075"/>
      <c r="U15" s="1075"/>
      <c r="V15" s="1075"/>
      <c r="W15" s="1075"/>
      <c r="X15" s="1075"/>
      <c r="Y15" s="1075"/>
      <c r="Z15" s="1075"/>
      <c r="AA15" s="1075"/>
      <c r="AB15" s="1075"/>
      <c r="AC15" s="1075"/>
      <c r="AD15" s="1075"/>
      <c r="AE15" s="1075"/>
      <c r="AF15" s="1075"/>
      <c r="AG15" s="1075"/>
      <c r="AH15" s="1075"/>
      <c r="AI15" s="1075"/>
      <c r="AJ15" s="796"/>
    </row>
    <row r="16" spans="1:41" x14ac:dyDescent="0.25">
      <c r="B16" s="793"/>
      <c r="C16" s="1074"/>
      <c r="D16" s="1074"/>
      <c r="E16" s="1074"/>
      <c r="F16" s="1074"/>
      <c r="G16" s="1075"/>
      <c r="H16" s="1075"/>
      <c r="I16" s="1075"/>
      <c r="J16" s="1075"/>
      <c r="K16" s="1075"/>
      <c r="L16" s="1075"/>
      <c r="M16" s="1075"/>
      <c r="N16" s="1075"/>
      <c r="O16" s="1075"/>
      <c r="P16" s="1075"/>
      <c r="Q16" s="1075"/>
      <c r="R16" s="1075"/>
      <c r="S16" s="1075"/>
      <c r="T16" s="1075"/>
      <c r="U16" s="1075"/>
      <c r="V16" s="1075"/>
      <c r="W16" s="1075"/>
      <c r="X16" s="1075"/>
      <c r="Y16" s="1075"/>
      <c r="Z16" s="1075"/>
      <c r="AA16" s="1075"/>
      <c r="AB16" s="1075"/>
      <c r="AC16" s="1075"/>
      <c r="AD16" s="1075"/>
      <c r="AE16" s="1075"/>
      <c r="AF16" s="1075"/>
      <c r="AG16" s="1075"/>
      <c r="AH16" s="1075"/>
      <c r="AI16" s="1075"/>
      <c r="AJ16" s="796"/>
    </row>
    <row r="17" spans="2:36" x14ac:dyDescent="0.25">
      <c r="B17" s="793"/>
      <c r="C17" s="1076" t="s">
        <v>4591</v>
      </c>
      <c r="D17" s="1077"/>
      <c r="E17" s="1077"/>
      <c r="F17" s="1078"/>
      <c r="G17" s="1082"/>
      <c r="H17" s="1082"/>
      <c r="I17" s="1082"/>
      <c r="J17" s="1082"/>
      <c r="K17" s="1082"/>
      <c r="L17" s="1082"/>
      <c r="M17" s="1082"/>
      <c r="N17" s="1082"/>
      <c r="O17" s="1082"/>
      <c r="P17" s="1082"/>
      <c r="Q17" s="1082"/>
      <c r="R17" s="1082"/>
      <c r="S17" s="1082"/>
      <c r="T17" s="1082"/>
      <c r="U17" s="1082"/>
      <c r="V17" s="1082"/>
      <c r="W17" s="1082"/>
      <c r="X17" s="1082"/>
      <c r="Y17" s="1082"/>
      <c r="Z17" s="1082"/>
      <c r="AA17" s="1082"/>
      <c r="AB17" s="1082"/>
      <c r="AC17" s="1082"/>
      <c r="AD17" s="1082"/>
      <c r="AE17" s="1082"/>
      <c r="AF17" s="1082"/>
      <c r="AG17" s="1082"/>
      <c r="AH17" s="1082"/>
      <c r="AI17" s="1082"/>
      <c r="AJ17" s="796"/>
    </row>
    <row r="18" spans="2:36" x14ac:dyDescent="0.25">
      <c r="B18" s="793"/>
      <c r="C18" s="1079"/>
      <c r="D18" s="1080"/>
      <c r="E18" s="1080"/>
      <c r="F18" s="1081"/>
      <c r="G18" s="1082"/>
      <c r="H18" s="1082"/>
      <c r="I18" s="1082"/>
      <c r="J18" s="1082"/>
      <c r="K18" s="1082"/>
      <c r="L18" s="1082"/>
      <c r="M18" s="1082"/>
      <c r="N18" s="1082"/>
      <c r="O18" s="1082"/>
      <c r="P18" s="1082"/>
      <c r="Q18" s="1082"/>
      <c r="R18" s="1082"/>
      <c r="S18" s="1082"/>
      <c r="T18" s="1082"/>
      <c r="U18" s="1082"/>
      <c r="V18" s="1082"/>
      <c r="W18" s="1082"/>
      <c r="X18" s="1082"/>
      <c r="Y18" s="1082"/>
      <c r="Z18" s="1082"/>
      <c r="AA18" s="1082"/>
      <c r="AB18" s="1082"/>
      <c r="AC18" s="1082"/>
      <c r="AD18" s="1082"/>
      <c r="AE18" s="1082"/>
      <c r="AF18" s="1082"/>
      <c r="AG18" s="1082"/>
      <c r="AH18" s="1082"/>
      <c r="AI18" s="1082"/>
      <c r="AJ18" s="796"/>
    </row>
    <row r="19" spans="2:36" ht="4.5" customHeight="1" x14ac:dyDescent="0.25">
      <c r="B19" s="793"/>
      <c r="C19" s="805"/>
      <c r="D19" s="805"/>
      <c r="E19" s="805"/>
      <c r="F19" s="805"/>
      <c r="G19" s="805"/>
      <c r="H19" s="805"/>
      <c r="I19" s="805"/>
      <c r="J19" s="805"/>
      <c r="K19" s="811"/>
      <c r="L19" s="811"/>
      <c r="M19" s="811"/>
      <c r="N19" s="811"/>
      <c r="O19" s="811"/>
      <c r="P19" s="811"/>
      <c r="Q19" s="811"/>
      <c r="R19" s="811"/>
      <c r="S19" s="811"/>
      <c r="T19" s="811"/>
      <c r="U19" s="811"/>
      <c r="V19" s="811"/>
      <c r="W19" s="811"/>
      <c r="X19" s="811"/>
      <c r="Y19" s="811"/>
      <c r="Z19" s="811"/>
      <c r="AA19" s="811"/>
      <c r="AB19" s="811"/>
      <c r="AC19" s="811"/>
      <c r="AD19" s="811"/>
      <c r="AE19" s="811"/>
      <c r="AF19" s="811"/>
      <c r="AG19" s="811"/>
      <c r="AH19" s="811"/>
      <c r="AI19" s="811"/>
      <c r="AJ19" s="796"/>
    </row>
    <row r="20" spans="2:36" ht="18" customHeight="1" x14ac:dyDescent="0.25">
      <c r="B20" s="812"/>
      <c r="C20" s="1083" t="s">
        <v>4592</v>
      </c>
      <c r="D20" s="1083"/>
      <c r="E20" s="1083"/>
      <c r="F20" s="1084">
        <v>2</v>
      </c>
      <c r="G20" s="1084"/>
      <c r="H20" s="1084"/>
      <c r="I20" s="1084"/>
      <c r="J20" s="1084"/>
      <c r="K20" s="1084"/>
      <c r="L20" s="1085" t="s">
        <v>4593</v>
      </c>
      <c r="M20" s="1086"/>
      <c r="N20" s="1086"/>
      <c r="O20" s="1086"/>
      <c r="P20" s="1087"/>
      <c r="Q20" s="803"/>
      <c r="R20" s="1088" t="s">
        <v>4594</v>
      </c>
      <c r="S20" s="1085"/>
      <c r="T20" s="1085"/>
      <c r="U20" s="1085"/>
      <c r="V20" s="1085"/>
      <c r="W20" s="1085"/>
      <c r="X20" s="1085"/>
      <c r="Y20" s="1085"/>
      <c r="Z20" s="1089"/>
      <c r="AA20" s="1089"/>
      <c r="AB20" s="1089"/>
      <c r="AC20" s="1089"/>
      <c r="AD20" s="813" t="s">
        <v>4595</v>
      </c>
      <c r="AE20" s="1090"/>
      <c r="AF20" s="1090"/>
      <c r="AG20" s="1090"/>
      <c r="AH20" s="1090"/>
      <c r="AI20" s="1090"/>
      <c r="AJ20" s="814"/>
    </row>
    <row r="21" spans="2:36" ht="4.5" customHeight="1" x14ac:dyDescent="0.25">
      <c r="B21" s="793"/>
      <c r="C21" s="809"/>
      <c r="D21" s="810"/>
      <c r="E21" s="810"/>
      <c r="F21" s="810"/>
      <c r="G21" s="810"/>
      <c r="H21" s="810"/>
      <c r="I21" s="810"/>
      <c r="J21" s="810"/>
      <c r="K21" s="810"/>
      <c r="L21" s="810"/>
      <c r="M21" s="810"/>
      <c r="N21" s="810"/>
      <c r="O21" s="810"/>
      <c r="P21" s="810"/>
      <c r="Q21" s="810"/>
      <c r="R21" s="810"/>
      <c r="S21" s="810"/>
      <c r="T21" s="810"/>
      <c r="U21" s="810"/>
      <c r="V21" s="810"/>
      <c r="W21" s="810"/>
      <c r="X21" s="810"/>
      <c r="Y21" s="810"/>
      <c r="Z21" s="810"/>
      <c r="AA21" s="810"/>
      <c r="AB21" s="810"/>
      <c r="AC21" s="810"/>
      <c r="AD21" s="810"/>
      <c r="AE21" s="810"/>
      <c r="AF21" s="810"/>
      <c r="AG21" s="810"/>
      <c r="AH21" s="810"/>
      <c r="AI21" s="810"/>
      <c r="AJ21" s="796"/>
    </row>
    <row r="22" spans="2:36" s="787" customFormat="1" x14ac:dyDescent="0.25">
      <c r="B22" s="815"/>
      <c r="C22" s="1057" t="s">
        <v>4596</v>
      </c>
      <c r="D22" s="1057"/>
      <c r="E22" s="1057"/>
      <c r="F22" s="810"/>
      <c r="G22" s="813" t="s">
        <v>1086</v>
      </c>
      <c r="H22" s="816"/>
      <c r="I22" s="813" t="s">
        <v>1087</v>
      </c>
      <c r="J22" s="816" t="s">
        <v>1138</v>
      </c>
      <c r="K22" s="817" t="s">
        <v>4597</v>
      </c>
      <c r="L22" s="816"/>
      <c r="M22" s="818"/>
      <c r="N22" s="819" t="s">
        <v>4598</v>
      </c>
      <c r="O22" s="820"/>
      <c r="P22" s="1072"/>
      <c r="Q22" s="1072"/>
      <c r="R22" s="1072"/>
      <c r="S22" s="1072"/>
      <c r="T22" s="1072"/>
      <c r="U22" s="1072"/>
      <c r="V22" s="1072"/>
      <c r="Y22" s="810" t="s">
        <v>4599</v>
      </c>
      <c r="Z22" s="821"/>
      <c r="AA22" s="821"/>
      <c r="AB22" s="822"/>
      <c r="AC22" s="822"/>
      <c r="AD22" s="822"/>
      <c r="AE22" s="1073"/>
      <c r="AF22" s="1073"/>
      <c r="AG22" s="1073"/>
      <c r="AH22" s="1073"/>
      <c r="AI22" s="1073"/>
      <c r="AJ22" s="796"/>
    </row>
    <row r="23" spans="2:36" ht="4.5" customHeight="1" x14ac:dyDescent="0.25">
      <c r="B23" s="793"/>
      <c r="C23" s="809"/>
      <c r="D23" s="810"/>
      <c r="E23" s="810"/>
      <c r="F23" s="810"/>
      <c r="G23" s="810"/>
      <c r="H23" s="823"/>
      <c r="I23" s="824"/>
      <c r="J23" s="823"/>
      <c r="K23" s="809"/>
      <c r="L23" s="823"/>
      <c r="M23" s="810"/>
      <c r="N23" s="810"/>
      <c r="O23" s="800"/>
      <c r="P23" s="800"/>
      <c r="Q23" s="800"/>
      <c r="R23" s="806"/>
      <c r="S23" s="787"/>
      <c r="T23" s="823"/>
      <c r="U23" s="823"/>
      <c r="V23" s="823"/>
      <c r="W23" s="823"/>
      <c r="X23" s="823"/>
      <c r="Y23" s="823"/>
      <c r="Z23" s="821"/>
      <c r="AA23" s="821"/>
      <c r="AB23" s="821"/>
      <c r="AC23" s="821"/>
      <c r="AD23" s="821"/>
      <c r="AE23" s="821"/>
      <c r="AF23" s="821"/>
      <c r="AG23" s="821"/>
      <c r="AH23" s="821"/>
      <c r="AI23" s="821"/>
      <c r="AJ23" s="796"/>
    </row>
    <row r="24" spans="2:36" s="787" customFormat="1" x14ac:dyDescent="0.25">
      <c r="B24" s="815"/>
      <c r="C24" s="1057" t="s">
        <v>4600</v>
      </c>
      <c r="D24" s="1057"/>
      <c r="E24" s="1057"/>
      <c r="F24" s="810"/>
      <c r="G24" s="813" t="s">
        <v>1086</v>
      </c>
      <c r="H24" s="825"/>
      <c r="I24" s="824" t="s">
        <v>1087</v>
      </c>
      <c r="J24" s="825" t="s">
        <v>1138</v>
      </c>
      <c r="K24" s="817" t="s">
        <v>4597</v>
      </c>
      <c r="L24" s="816"/>
      <c r="M24" s="818"/>
      <c r="N24" s="819" t="s">
        <v>4598</v>
      </c>
      <c r="O24" s="818"/>
      <c r="P24" s="1072"/>
      <c r="Q24" s="1072"/>
      <c r="R24" s="1072"/>
      <c r="S24" s="1072"/>
      <c r="T24" s="1072"/>
      <c r="U24" s="1072"/>
      <c r="V24" s="1072"/>
      <c r="Y24" s="810" t="s">
        <v>4601</v>
      </c>
      <c r="AB24" s="1059"/>
      <c r="AC24" s="1059"/>
      <c r="AD24" s="1059"/>
      <c r="AE24" s="1059"/>
      <c r="AF24" s="1059"/>
      <c r="AG24" s="1059"/>
      <c r="AH24" s="1059"/>
      <c r="AI24" s="1059"/>
      <c r="AJ24" s="796"/>
    </row>
    <row r="25" spans="2:36" s="787" customFormat="1" ht="6.75" customHeight="1" x14ac:dyDescent="0.25">
      <c r="B25" s="815"/>
      <c r="C25" s="810"/>
      <c r="D25" s="810"/>
      <c r="E25" s="810"/>
      <c r="F25" s="810"/>
      <c r="G25" s="813"/>
      <c r="H25" s="826"/>
      <c r="I25" s="824"/>
      <c r="J25" s="826"/>
      <c r="K25" s="817"/>
      <c r="L25" s="827"/>
      <c r="M25" s="818"/>
      <c r="N25" s="818"/>
      <c r="O25" s="818"/>
      <c r="P25" s="828"/>
      <c r="Q25" s="828"/>
      <c r="R25" s="828"/>
      <c r="S25" s="828"/>
      <c r="T25" s="817"/>
      <c r="U25" s="817"/>
      <c r="V25" s="817"/>
      <c r="W25" s="817"/>
      <c r="X25" s="817"/>
      <c r="Y25" s="817"/>
      <c r="Z25" s="809"/>
      <c r="AA25" s="818"/>
      <c r="AB25" s="818"/>
      <c r="AC25" s="818"/>
      <c r="AD25" s="818"/>
      <c r="AE25" s="818"/>
      <c r="AF25" s="818"/>
      <c r="AG25" s="818"/>
      <c r="AH25" s="818"/>
      <c r="AI25" s="818"/>
      <c r="AJ25" s="796"/>
    </row>
    <row r="26" spans="2:36" s="787" customFormat="1" x14ac:dyDescent="0.25">
      <c r="B26" s="815"/>
      <c r="C26" s="1057" t="s">
        <v>4602</v>
      </c>
      <c r="D26" s="1057"/>
      <c r="E26" s="1057"/>
      <c r="F26" s="810"/>
      <c r="G26" s="813" t="s">
        <v>1086</v>
      </c>
      <c r="H26" s="825" t="s">
        <v>1138</v>
      </c>
      <c r="I26" s="824" t="s">
        <v>1087</v>
      </c>
      <c r="J26" s="825"/>
      <c r="K26" s="817" t="s">
        <v>4597</v>
      </c>
      <c r="L26" s="816">
        <v>20</v>
      </c>
      <c r="M26" s="818"/>
      <c r="N26" s="819" t="s">
        <v>4598</v>
      </c>
      <c r="O26" s="818"/>
      <c r="P26" s="1058">
        <f>+'ACTA OBRA 1'!H101</f>
        <v>59544993</v>
      </c>
      <c r="Q26" s="1058"/>
      <c r="R26" s="1058"/>
      <c r="S26" s="1058"/>
      <c r="T26" s="1058"/>
      <c r="U26" s="1058"/>
      <c r="V26" s="1058"/>
      <c r="Y26" s="810" t="s">
        <v>4601</v>
      </c>
      <c r="AB26" s="1059"/>
      <c r="AC26" s="1059"/>
      <c r="AD26" s="1059"/>
      <c r="AE26" s="1059"/>
      <c r="AF26" s="1059"/>
      <c r="AG26" s="1059"/>
      <c r="AH26" s="1059"/>
      <c r="AI26" s="1059"/>
      <c r="AJ26" s="796"/>
    </row>
    <row r="27" spans="2:36" s="787" customFormat="1" ht="6.75" customHeight="1" x14ac:dyDescent="0.25">
      <c r="B27" s="815"/>
      <c r="C27" s="810"/>
      <c r="D27" s="810"/>
      <c r="E27" s="810"/>
      <c r="F27" s="810"/>
      <c r="G27" s="813"/>
      <c r="H27" s="829"/>
      <c r="I27" s="824"/>
      <c r="J27" s="829"/>
      <c r="K27" s="817"/>
      <c r="L27" s="830"/>
      <c r="M27" s="818"/>
      <c r="N27" s="818"/>
      <c r="O27" s="818"/>
      <c r="P27" s="828"/>
      <c r="Q27" s="828"/>
      <c r="R27" s="828"/>
      <c r="S27" s="828"/>
      <c r="T27" s="831"/>
      <c r="U27" s="831"/>
      <c r="V27" s="831"/>
      <c r="W27" s="831"/>
      <c r="X27" s="831"/>
      <c r="Y27" s="831"/>
      <c r="Z27" s="809"/>
      <c r="AA27" s="818"/>
      <c r="AB27" s="818"/>
      <c r="AC27" s="818"/>
      <c r="AD27" s="818"/>
      <c r="AE27" s="818"/>
      <c r="AF27" s="818"/>
      <c r="AG27" s="818"/>
      <c r="AH27" s="818"/>
      <c r="AI27" s="818"/>
      <c r="AJ27" s="796"/>
    </row>
    <row r="28" spans="2:36" x14ac:dyDescent="0.25">
      <c r="B28" s="832"/>
      <c r="C28" s="1060" t="s">
        <v>4603</v>
      </c>
      <c r="D28" s="1061"/>
      <c r="E28" s="1061"/>
      <c r="F28" s="1061"/>
      <c r="G28" s="1061"/>
      <c r="H28" s="1061"/>
      <c r="I28" s="1061"/>
      <c r="J28" s="1061"/>
      <c r="K28" s="1061"/>
      <c r="L28" s="1061"/>
      <c r="M28" s="1061"/>
      <c r="N28" s="1061"/>
      <c r="O28" s="1061"/>
      <c r="P28" s="1061"/>
      <c r="Q28" s="1061"/>
      <c r="R28" s="1061"/>
      <c r="S28" s="1061"/>
      <c r="T28" s="1061"/>
      <c r="U28" s="1061"/>
      <c r="V28" s="1061"/>
      <c r="W28" s="1061"/>
      <c r="X28" s="1061"/>
      <c r="Y28" s="1061"/>
      <c r="Z28" s="1061"/>
      <c r="AA28" s="1061"/>
      <c r="AB28" s="1061"/>
      <c r="AC28" s="1061"/>
      <c r="AD28" s="1061"/>
      <c r="AE28" s="1061"/>
      <c r="AF28" s="1061"/>
      <c r="AG28" s="1061"/>
      <c r="AH28" s="1061"/>
      <c r="AI28" s="1062"/>
      <c r="AJ28" s="833"/>
    </row>
    <row r="29" spans="2:36" x14ac:dyDescent="0.25">
      <c r="B29" s="832"/>
      <c r="C29" s="1063" t="s">
        <v>4604</v>
      </c>
      <c r="D29" s="1064"/>
      <c r="E29" s="1064"/>
      <c r="F29" s="1064"/>
      <c r="G29" s="1065"/>
      <c r="H29" s="1066" t="s">
        <v>4605</v>
      </c>
      <c r="I29" s="1067"/>
      <c r="J29" s="1067"/>
      <c r="K29" s="1067"/>
      <c r="L29" s="1067"/>
      <c r="M29" s="1067"/>
      <c r="N29" s="1067"/>
      <c r="O29" s="1067"/>
      <c r="P29" s="1067"/>
      <c r="Q29" s="1068" t="s">
        <v>4606</v>
      </c>
      <c r="R29" s="1068"/>
      <c r="S29" s="1068"/>
      <c r="T29" s="1068"/>
      <c r="U29" s="1068"/>
      <c r="V29" s="1068"/>
      <c r="W29" s="1068"/>
      <c r="X29" s="1068"/>
      <c r="Y29" s="1068"/>
      <c r="Z29" s="1068"/>
      <c r="AA29" s="1069" t="s">
        <v>4607</v>
      </c>
      <c r="AB29" s="1070"/>
      <c r="AC29" s="1070"/>
      <c r="AD29" s="1070"/>
      <c r="AE29" s="1070"/>
      <c r="AF29" s="1070"/>
      <c r="AG29" s="1070"/>
      <c r="AH29" s="1070"/>
      <c r="AI29" s="1071"/>
      <c r="AJ29" s="833"/>
    </row>
    <row r="30" spans="2:36" ht="48.75" customHeight="1" x14ac:dyDescent="0.25">
      <c r="B30" s="832"/>
      <c r="C30" s="1056" t="s">
        <v>4608</v>
      </c>
      <c r="D30" s="1036"/>
      <c r="E30" s="1036"/>
      <c r="F30" s="1036"/>
      <c r="G30" s="1037"/>
      <c r="H30" s="1041" t="s">
        <v>4747</v>
      </c>
      <c r="I30" s="1042"/>
      <c r="J30" s="1042"/>
      <c r="K30" s="1042"/>
      <c r="L30" s="1042"/>
      <c r="M30" s="1042"/>
      <c r="N30" s="1042"/>
      <c r="O30" s="1042"/>
      <c r="P30" s="1042"/>
      <c r="Q30" s="1045" t="s">
        <v>4746</v>
      </c>
      <c r="R30" s="1045"/>
      <c r="S30" s="1045"/>
      <c r="T30" s="1045"/>
      <c r="U30" s="1045"/>
      <c r="V30" s="1045"/>
      <c r="W30" s="1045"/>
      <c r="X30" s="1045"/>
      <c r="Y30" s="1045"/>
      <c r="Z30" s="1045"/>
      <c r="AA30" s="1046" t="s">
        <v>4734</v>
      </c>
      <c r="AB30" s="1047"/>
      <c r="AC30" s="1047"/>
      <c r="AD30" s="1047"/>
      <c r="AE30" s="1047"/>
      <c r="AF30" s="1047"/>
      <c r="AG30" s="1047"/>
      <c r="AH30" s="1047"/>
      <c r="AI30" s="1048"/>
      <c r="AJ30" s="833"/>
    </row>
    <row r="31" spans="2:36" x14ac:dyDescent="0.25">
      <c r="B31" s="832"/>
      <c r="C31" s="1038"/>
      <c r="D31" s="1039"/>
      <c r="E31" s="1039"/>
      <c r="F31" s="1039"/>
      <c r="G31" s="1040"/>
      <c r="H31" s="1043"/>
      <c r="I31" s="1044"/>
      <c r="J31" s="1044"/>
      <c r="K31" s="1044"/>
      <c r="L31" s="1044"/>
      <c r="M31" s="1044"/>
      <c r="N31" s="1044"/>
      <c r="O31" s="1044"/>
      <c r="P31" s="1044"/>
      <c r="Q31" s="1045"/>
      <c r="R31" s="1045"/>
      <c r="S31" s="1045"/>
      <c r="T31" s="1045"/>
      <c r="U31" s="1045"/>
      <c r="V31" s="1045"/>
      <c r="W31" s="1045"/>
      <c r="X31" s="1045"/>
      <c r="Y31" s="1045"/>
      <c r="Z31" s="1045"/>
      <c r="AA31" s="1049"/>
      <c r="AB31" s="1050"/>
      <c r="AC31" s="1050"/>
      <c r="AD31" s="1050"/>
      <c r="AE31" s="1050"/>
      <c r="AF31" s="1050"/>
      <c r="AG31" s="1050"/>
      <c r="AH31" s="1050"/>
      <c r="AI31" s="1051"/>
      <c r="AJ31" s="833"/>
    </row>
    <row r="32" spans="2:36" ht="47.25" customHeight="1" x14ac:dyDescent="0.25">
      <c r="B32" s="832"/>
      <c r="C32" s="1035" t="s">
        <v>4609</v>
      </c>
      <c r="D32" s="1036"/>
      <c r="E32" s="1036"/>
      <c r="F32" s="1036"/>
      <c r="G32" s="1037"/>
      <c r="H32" s="1041" t="s">
        <v>4747</v>
      </c>
      <c r="I32" s="1042"/>
      <c r="J32" s="1042"/>
      <c r="K32" s="1042"/>
      <c r="L32" s="1042"/>
      <c r="M32" s="1042"/>
      <c r="N32" s="1042"/>
      <c r="O32" s="1042"/>
      <c r="P32" s="1042"/>
      <c r="Q32" s="1045" t="s">
        <v>4746</v>
      </c>
      <c r="R32" s="1045"/>
      <c r="S32" s="1045"/>
      <c r="T32" s="1045"/>
      <c r="U32" s="1045"/>
      <c r="V32" s="1045"/>
      <c r="W32" s="1045"/>
      <c r="X32" s="1045"/>
      <c r="Y32" s="1045"/>
      <c r="Z32" s="1045"/>
      <c r="AA32" s="1046" t="s">
        <v>4735</v>
      </c>
      <c r="AB32" s="1047"/>
      <c r="AC32" s="1047"/>
      <c r="AD32" s="1047"/>
      <c r="AE32" s="1047"/>
      <c r="AF32" s="1047"/>
      <c r="AG32" s="1047"/>
      <c r="AH32" s="1047"/>
      <c r="AI32" s="1048"/>
      <c r="AJ32" s="833"/>
    </row>
    <row r="33" spans="2:36" ht="19.5" customHeight="1" x14ac:dyDescent="0.25">
      <c r="B33" s="832"/>
      <c r="C33" s="1038"/>
      <c r="D33" s="1039"/>
      <c r="E33" s="1039"/>
      <c r="F33" s="1039"/>
      <c r="G33" s="1040"/>
      <c r="H33" s="1043"/>
      <c r="I33" s="1044"/>
      <c r="J33" s="1044"/>
      <c r="K33" s="1044"/>
      <c r="L33" s="1044"/>
      <c r="M33" s="1044"/>
      <c r="N33" s="1044"/>
      <c r="O33" s="1044"/>
      <c r="P33" s="1044"/>
      <c r="Q33" s="1045"/>
      <c r="R33" s="1045"/>
      <c r="S33" s="1045"/>
      <c r="T33" s="1045"/>
      <c r="U33" s="1045"/>
      <c r="V33" s="1045"/>
      <c r="W33" s="1045"/>
      <c r="X33" s="1045"/>
      <c r="Y33" s="1045"/>
      <c r="Z33" s="1045"/>
      <c r="AA33" s="1049"/>
      <c r="AB33" s="1050"/>
      <c r="AC33" s="1050"/>
      <c r="AD33" s="1050"/>
      <c r="AE33" s="1050"/>
      <c r="AF33" s="1050"/>
      <c r="AG33" s="1050"/>
      <c r="AH33" s="1050"/>
      <c r="AI33" s="1051"/>
      <c r="AJ33" s="833"/>
    </row>
    <row r="34" spans="2:36" ht="47.25" customHeight="1" x14ac:dyDescent="0.25">
      <c r="B34" s="832"/>
      <c r="C34" s="1035" t="s">
        <v>4610</v>
      </c>
      <c r="D34" s="1036"/>
      <c r="E34" s="1036"/>
      <c r="F34" s="1036"/>
      <c r="G34" s="1037"/>
      <c r="H34" s="1041" t="s">
        <v>4747</v>
      </c>
      <c r="I34" s="1042"/>
      <c r="J34" s="1042"/>
      <c r="K34" s="1042"/>
      <c r="L34" s="1042"/>
      <c r="M34" s="1042"/>
      <c r="N34" s="1042"/>
      <c r="O34" s="1042"/>
      <c r="P34" s="1042"/>
      <c r="Q34" s="1045" t="s">
        <v>4746</v>
      </c>
      <c r="R34" s="1045"/>
      <c r="S34" s="1045"/>
      <c r="T34" s="1045"/>
      <c r="U34" s="1045"/>
      <c r="V34" s="1045"/>
      <c r="W34" s="1045"/>
      <c r="X34" s="1045"/>
      <c r="Y34" s="1045"/>
      <c r="Z34" s="1045"/>
      <c r="AA34" s="1046" t="s">
        <v>4736</v>
      </c>
      <c r="AB34" s="1047"/>
      <c r="AC34" s="1047"/>
      <c r="AD34" s="1047"/>
      <c r="AE34" s="1047"/>
      <c r="AF34" s="1047"/>
      <c r="AG34" s="1047"/>
      <c r="AH34" s="1047"/>
      <c r="AI34" s="1048"/>
      <c r="AJ34" s="833"/>
    </row>
    <row r="35" spans="2:36" x14ac:dyDescent="0.25">
      <c r="B35" s="832"/>
      <c r="C35" s="1038"/>
      <c r="D35" s="1039"/>
      <c r="E35" s="1039"/>
      <c r="F35" s="1039"/>
      <c r="G35" s="1040"/>
      <c r="H35" s="1043"/>
      <c r="I35" s="1044"/>
      <c r="J35" s="1044"/>
      <c r="K35" s="1044"/>
      <c r="L35" s="1044"/>
      <c r="M35" s="1044"/>
      <c r="N35" s="1044"/>
      <c r="O35" s="1044"/>
      <c r="P35" s="1044"/>
      <c r="Q35" s="1045"/>
      <c r="R35" s="1045"/>
      <c r="S35" s="1045"/>
      <c r="T35" s="1045"/>
      <c r="U35" s="1045"/>
      <c r="V35" s="1045"/>
      <c r="W35" s="1045"/>
      <c r="X35" s="1045"/>
      <c r="Y35" s="1045"/>
      <c r="Z35" s="1045"/>
      <c r="AA35" s="1049"/>
      <c r="AB35" s="1050"/>
      <c r="AC35" s="1050"/>
      <c r="AD35" s="1050"/>
      <c r="AE35" s="1050"/>
      <c r="AF35" s="1050"/>
      <c r="AG35" s="1050"/>
      <c r="AH35" s="1050"/>
      <c r="AI35" s="1051"/>
      <c r="AJ35" s="833"/>
    </row>
    <row r="36" spans="2:36" ht="4.5" customHeight="1" thickBot="1" x14ac:dyDescent="0.3">
      <c r="B36" s="834"/>
      <c r="C36" s="835"/>
      <c r="D36" s="836"/>
      <c r="E36" s="836"/>
      <c r="F36" s="836"/>
      <c r="G36" s="836"/>
      <c r="H36" s="836"/>
      <c r="I36" s="836"/>
      <c r="J36" s="836"/>
      <c r="K36" s="836"/>
      <c r="L36" s="836"/>
      <c r="M36" s="836"/>
      <c r="N36" s="836"/>
      <c r="O36" s="836"/>
      <c r="P36" s="836"/>
      <c r="Q36" s="836"/>
      <c r="R36" s="836"/>
      <c r="S36" s="836"/>
      <c r="T36" s="836"/>
      <c r="U36" s="836"/>
      <c r="V36" s="836"/>
      <c r="W36" s="836"/>
      <c r="X36" s="836"/>
      <c r="Y36" s="836"/>
      <c r="Z36" s="836"/>
      <c r="AA36" s="836"/>
      <c r="AB36" s="836"/>
      <c r="AC36" s="836"/>
      <c r="AD36" s="836"/>
      <c r="AE36" s="836"/>
      <c r="AF36" s="836"/>
      <c r="AG36" s="836"/>
      <c r="AH36" s="836"/>
      <c r="AI36" s="836"/>
      <c r="AJ36" s="837"/>
    </row>
    <row r="37" spans="2:36" ht="17.25" thickTop="1" x14ac:dyDescent="0.25">
      <c r="B37" s="1052" t="s">
        <v>4611</v>
      </c>
      <c r="C37" s="1053"/>
      <c r="D37" s="1053"/>
      <c r="E37" s="1053"/>
      <c r="F37" s="1053"/>
      <c r="G37" s="1053"/>
      <c r="H37" s="1053"/>
      <c r="I37" s="1053"/>
      <c r="J37" s="1053"/>
      <c r="K37" s="1053"/>
      <c r="L37" s="1053"/>
      <c r="M37" s="1053"/>
      <c r="N37" s="1053"/>
      <c r="O37" s="1053"/>
      <c r="P37" s="1053"/>
      <c r="Q37" s="1053"/>
      <c r="R37" s="1053"/>
      <c r="S37" s="1053"/>
      <c r="T37" s="1053"/>
      <c r="U37" s="1053"/>
      <c r="V37" s="1053"/>
      <c r="W37" s="1053"/>
      <c r="X37" s="1053"/>
      <c r="Y37" s="1053"/>
      <c r="Z37" s="1053"/>
      <c r="AA37" s="1053"/>
      <c r="AB37" s="1053"/>
      <c r="AC37" s="1053"/>
      <c r="AD37" s="1053"/>
      <c r="AE37" s="1053"/>
      <c r="AF37" s="1053"/>
      <c r="AG37" s="1053"/>
      <c r="AH37" s="1053"/>
      <c r="AI37" s="1053"/>
      <c r="AJ37" s="1054"/>
    </row>
    <row r="38" spans="2:36" x14ac:dyDescent="0.25">
      <c r="B38" s="832"/>
      <c r="C38" s="838"/>
      <c r="D38" s="800"/>
      <c r="E38" s="1055" t="s">
        <v>4612</v>
      </c>
      <c r="F38" s="1055"/>
      <c r="G38" s="1055"/>
      <c r="H38" s="1055"/>
      <c r="I38" s="1055"/>
      <c r="J38" s="839"/>
      <c r="K38" s="1055" t="s">
        <v>4613</v>
      </c>
      <c r="L38" s="1055"/>
      <c r="M38" s="1055"/>
      <c r="N38" s="1055"/>
      <c r="O38" s="1055"/>
      <c r="P38" s="1055"/>
      <c r="Q38" s="1055"/>
      <c r="R38" s="983" t="s">
        <v>4614</v>
      </c>
      <c r="S38" s="983"/>
      <c r="T38" s="983"/>
      <c r="U38" s="983"/>
      <c r="V38" s="983"/>
      <c r="W38" s="983"/>
      <c r="X38" s="983"/>
      <c r="Y38" s="983"/>
      <c r="Z38" s="983"/>
      <c r="AA38" s="1055" t="s">
        <v>4615</v>
      </c>
      <c r="AB38" s="1055"/>
      <c r="AC38" s="1055"/>
      <c r="AD38" s="1055"/>
      <c r="AE38" s="1055"/>
      <c r="AF38" s="1055"/>
      <c r="AG38" s="1055"/>
      <c r="AH38" s="1055"/>
      <c r="AI38" s="800"/>
      <c r="AJ38" s="833"/>
    </row>
    <row r="39" spans="2:36" x14ac:dyDescent="0.25">
      <c r="B39" s="832"/>
      <c r="C39" s="838"/>
      <c r="D39" s="800"/>
      <c r="E39" s="838"/>
      <c r="F39" s="838"/>
      <c r="G39" s="838"/>
      <c r="H39" s="838"/>
      <c r="I39" s="838"/>
      <c r="J39" s="800"/>
      <c r="K39" s="838"/>
      <c r="L39" s="838"/>
      <c r="M39" s="838"/>
      <c r="N39" s="838"/>
      <c r="O39" s="838"/>
      <c r="P39" s="838"/>
      <c r="Q39" s="838"/>
      <c r="R39" s="809"/>
      <c r="S39" s="809"/>
      <c r="T39" s="809"/>
      <c r="U39" s="809"/>
      <c r="V39" s="809"/>
      <c r="W39" s="809"/>
      <c r="X39" s="809"/>
      <c r="Y39" s="809"/>
      <c r="Z39" s="809"/>
      <c r="AA39" s="825"/>
      <c r="AB39" s="1034" t="s">
        <v>4616</v>
      </c>
      <c r="AC39" s="1034"/>
      <c r="AD39" s="1034"/>
      <c r="AE39" s="1034"/>
      <c r="AF39" s="1034"/>
      <c r="AG39" s="1034"/>
      <c r="AH39" s="1034"/>
      <c r="AI39" s="1034"/>
      <c r="AJ39" s="833"/>
    </row>
    <row r="40" spans="2:36" ht="3.75" customHeight="1" x14ac:dyDescent="0.25">
      <c r="B40" s="832"/>
      <c r="C40" s="838"/>
      <c r="D40" s="800"/>
      <c r="E40" s="838"/>
      <c r="F40" s="838"/>
      <c r="G40" s="838"/>
      <c r="H40" s="838"/>
      <c r="I40" s="838"/>
      <c r="J40" s="800"/>
      <c r="K40" s="838"/>
      <c r="L40" s="838"/>
      <c r="M40" s="838"/>
      <c r="N40" s="838"/>
      <c r="O40" s="838"/>
      <c r="P40" s="838"/>
      <c r="Q40" s="838"/>
      <c r="R40" s="809"/>
      <c r="S40" s="809"/>
      <c r="T40" s="809"/>
      <c r="U40" s="809"/>
      <c r="V40" s="809"/>
      <c r="W40" s="809"/>
      <c r="X40" s="809"/>
      <c r="Y40" s="809"/>
      <c r="Z40" s="809"/>
      <c r="AA40" s="840"/>
      <c r="AB40" s="841"/>
      <c r="AC40" s="841"/>
      <c r="AD40" s="841"/>
      <c r="AE40" s="841"/>
      <c r="AF40" s="841"/>
      <c r="AG40" s="841"/>
      <c r="AH40" s="841"/>
      <c r="AI40" s="841"/>
      <c r="AJ40" s="833"/>
    </row>
    <row r="41" spans="2:36" x14ac:dyDescent="0.25">
      <c r="B41" s="832"/>
      <c r="C41" s="838"/>
      <c r="D41" s="800"/>
      <c r="E41" s="838"/>
      <c r="F41" s="838"/>
      <c r="G41" s="838"/>
      <c r="H41" s="838"/>
      <c r="I41" s="838"/>
      <c r="J41" s="800"/>
      <c r="K41" s="838"/>
      <c r="L41" s="838"/>
      <c r="M41" s="838"/>
      <c r="N41" s="838"/>
      <c r="O41" s="838"/>
      <c r="P41" s="838"/>
      <c r="Q41" s="838"/>
      <c r="R41" s="809"/>
      <c r="S41" s="809"/>
      <c r="T41" s="809"/>
      <c r="U41" s="809"/>
      <c r="V41" s="809"/>
      <c r="W41" s="809"/>
      <c r="X41" s="809"/>
      <c r="Y41" s="809"/>
      <c r="Z41" s="809"/>
      <c r="AA41" s="842"/>
      <c r="AB41" s="1034" t="s">
        <v>4617</v>
      </c>
      <c r="AC41" s="1034"/>
      <c r="AD41" s="1034"/>
      <c r="AE41" s="1034"/>
      <c r="AF41" s="1034"/>
      <c r="AG41" s="1034"/>
      <c r="AH41" s="1034"/>
      <c r="AI41" s="1034"/>
      <c r="AJ41" s="833"/>
    </row>
    <row r="42" spans="2:36" ht="3.75" customHeight="1" x14ac:dyDescent="0.25">
      <c r="B42" s="832"/>
      <c r="C42" s="838"/>
      <c r="D42" s="800"/>
      <c r="E42" s="838"/>
      <c r="F42" s="838"/>
      <c r="G42" s="838"/>
      <c r="H42" s="838"/>
      <c r="I42" s="838"/>
      <c r="J42" s="800"/>
      <c r="K42" s="838"/>
      <c r="L42" s="838"/>
      <c r="M42" s="838"/>
      <c r="N42" s="838"/>
      <c r="O42" s="838"/>
      <c r="P42" s="838"/>
      <c r="Q42" s="838"/>
      <c r="R42" s="809"/>
      <c r="S42" s="809"/>
      <c r="T42" s="809"/>
      <c r="U42" s="809"/>
      <c r="V42" s="809"/>
      <c r="W42" s="809"/>
      <c r="X42" s="809"/>
      <c r="Y42" s="809"/>
      <c r="Z42" s="809"/>
      <c r="AA42" s="840"/>
      <c r="AB42" s="841"/>
      <c r="AC42" s="841"/>
      <c r="AD42" s="841"/>
      <c r="AE42" s="841"/>
      <c r="AF42" s="841"/>
      <c r="AG42" s="841"/>
      <c r="AH42" s="841"/>
      <c r="AI42" s="841"/>
      <c r="AJ42" s="833"/>
    </row>
    <row r="43" spans="2:36" ht="25.5" customHeight="1" x14ac:dyDescent="0.25">
      <c r="B43" s="832"/>
      <c r="C43" s="800" t="s">
        <v>4618</v>
      </c>
      <c r="D43" s="800"/>
      <c r="E43" s="982"/>
      <c r="F43" s="982"/>
      <c r="G43" s="982"/>
      <c r="H43" s="982"/>
      <c r="I43" s="982"/>
      <c r="J43" s="843"/>
      <c r="K43" s="982"/>
      <c r="L43" s="982"/>
      <c r="M43" s="982"/>
      <c r="N43" s="982"/>
      <c r="O43" s="982"/>
      <c r="P43" s="982"/>
      <c r="Q43" s="982"/>
      <c r="R43" s="843"/>
      <c r="S43" s="982"/>
      <c r="T43" s="982"/>
      <c r="U43" s="982"/>
      <c r="V43" s="982"/>
      <c r="W43" s="982"/>
      <c r="X43" s="982"/>
      <c r="Y43" s="982"/>
      <c r="Z43" s="843"/>
      <c r="AA43" s="982"/>
      <c r="AB43" s="982"/>
      <c r="AC43" s="982"/>
      <c r="AD43" s="982"/>
      <c r="AE43" s="982"/>
      <c r="AF43" s="982"/>
      <c r="AG43" s="982"/>
      <c r="AH43" s="982"/>
      <c r="AI43" s="787"/>
      <c r="AJ43" s="833"/>
    </row>
    <row r="44" spans="2:36" ht="18.75" customHeight="1" x14ac:dyDescent="0.25">
      <c r="B44" s="832"/>
      <c r="C44" s="1027" t="s">
        <v>4619</v>
      </c>
      <c r="D44" s="1027"/>
      <c r="E44" s="1028" t="s">
        <v>4727</v>
      </c>
      <c r="F44" s="982"/>
      <c r="G44" s="982"/>
      <c r="H44" s="982"/>
      <c r="I44" s="982"/>
      <c r="J44" s="844"/>
      <c r="K44" s="1029" t="s">
        <v>4742</v>
      </c>
      <c r="L44" s="1029"/>
      <c r="M44" s="1029"/>
      <c r="N44" s="1029"/>
      <c r="O44" s="1029"/>
      <c r="P44" s="1029"/>
      <c r="Q44" s="1029"/>
      <c r="R44" s="844"/>
      <c r="S44" s="1030"/>
      <c r="T44" s="1030"/>
      <c r="U44" s="1030"/>
      <c r="V44" s="1030"/>
      <c r="W44" s="1030"/>
      <c r="X44" s="1030"/>
      <c r="Y44" s="1030"/>
      <c r="Z44" s="787"/>
      <c r="AA44" s="1028"/>
      <c r="AB44" s="1028"/>
      <c r="AC44" s="1028"/>
      <c r="AD44" s="1028"/>
      <c r="AE44" s="1028"/>
      <c r="AF44" s="1028"/>
      <c r="AG44" s="1028"/>
      <c r="AH44" s="1028"/>
      <c r="AI44" s="787"/>
      <c r="AJ44" s="833"/>
    </row>
    <row r="45" spans="2:36" x14ac:dyDescent="0.25">
      <c r="B45" s="832"/>
      <c r="C45" s="1027" t="s">
        <v>4620</v>
      </c>
      <c r="D45" s="1027"/>
      <c r="E45" s="1031" t="s">
        <v>4725</v>
      </c>
      <c r="F45" s="1031"/>
      <c r="G45" s="1031"/>
      <c r="H45" s="1031"/>
      <c r="I45" s="1031"/>
      <c r="J45" s="844"/>
      <c r="K45" s="1032" t="s">
        <v>4728</v>
      </c>
      <c r="L45" s="1032"/>
      <c r="M45" s="1032"/>
      <c r="N45" s="1032"/>
      <c r="O45" s="1032"/>
      <c r="P45" s="1032"/>
      <c r="Q45" s="1032"/>
      <c r="R45" s="844"/>
      <c r="S45" s="1033"/>
      <c r="T45" s="1033"/>
      <c r="U45" s="1033"/>
      <c r="V45" s="1033"/>
      <c r="W45" s="1033"/>
      <c r="X45" s="1033"/>
      <c r="Y45" s="1033"/>
      <c r="Z45" s="787"/>
      <c r="AA45" s="982" t="s">
        <v>4730</v>
      </c>
      <c r="AB45" s="982"/>
      <c r="AC45" s="982"/>
      <c r="AD45" s="982"/>
      <c r="AE45" s="982"/>
      <c r="AF45" s="982"/>
      <c r="AG45" s="982"/>
      <c r="AH45" s="982"/>
      <c r="AI45" s="787"/>
      <c r="AJ45" s="833"/>
    </row>
    <row r="46" spans="2:36" x14ac:dyDescent="0.25">
      <c r="B46" s="832"/>
      <c r="C46" s="805"/>
      <c r="D46" s="805"/>
      <c r="E46" s="935" t="s">
        <v>4726</v>
      </c>
      <c r="F46" s="935"/>
      <c r="G46" s="935"/>
      <c r="H46" s="935"/>
      <c r="I46" s="935"/>
      <c r="J46" s="844"/>
      <c r="K46" s="935" t="s">
        <v>4729</v>
      </c>
      <c r="L46" s="935"/>
      <c r="M46" s="935"/>
      <c r="N46" s="935"/>
      <c r="O46" s="935"/>
      <c r="P46" s="935"/>
      <c r="Q46" s="935"/>
      <c r="R46" s="844"/>
      <c r="S46" s="920"/>
      <c r="T46" s="920"/>
      <c r="U46" s="920"/>
      <c r="V46" s="920"/>
      <c r="W46" s="920"/>
      <c r="X46" s="920"/>
      <c r="Y46" s="920"/>
      <c r="Z46" s="787"/>
      <c r="AA46" s="807" t="s">
        <v>4731</v>
      </c>
      <c r="AB46" s="807"/>
      <c r="AC46" s="807"/>
      <c r="AD46" s="807"/>
      <c r="AE46" s="807"/>
      <c r="AF46" s="807"/>
      <c r="AG46" s="807"/>
      <c r="AH46" s="807"/>
      <c r="AI46" s="787"/>
      <c r="AJ46" s="833"/>
    </row>
    <row r="47" spans="2:36" x14ac:dyDescent="0.25">
      <c r="B47" s="832"/>
      <c r="C47" s="805"/>
      <c r="D47" s="805"/>
      <c r="E47" s="935" t="s">
        <v>4563</v>
      </c>
      <c r="F47" s="935"/>
      <c r="G47" s="935"/>
      <c r="H47" s="935"/>
      <c r="I47" s="935"/>
      <c r="J47" s="844"/>
      <c r="K47" s="935" t="s">
        <v>4563</v>
      </c>
      <c r="L47" s="935"/>
      <c r="M47" s="935"/>
      <c r="N47" s="935"/>
      <c r="O47" s="935"/>
      <c r="P47" s="935"/>
      <c r="Q47" s="935"/>
      <c r="R47" s="844"/>
      <c r="S47" s="920"/>
      <c r="T47" s="920"/>
      <c r="U47" s="920"/>
      <c r="V47" s="920"/>
      <c r="W47" s="920"/>
      <c r="X47" s="920"/>
      <c r="Y47" s="920"/>
      <c r="Z47" s="787"/>
      <c r="AA47" s="807"/>
      <c r="AB47" s="807"/>
      <c r="AC47" s="807"/>
      <c r="AD47" s="807"/>
      <c r="AE47" s="807"/>
      <c r="AF47" s="807"/>
      <c r="AG47" s="807"/>
      <c r="AH47" s="807"/>
      <c r="AI47" s="787"/>
      <c r="AJ47" s="833"/>
    </row>
    <row r="48" spans="2:36" x14ac:dyDescent="0.25">
      <c r="B48" s="832"/>
      <c r="C48" s="805"/>
      <c r="D48" s="805"/>
      <c r="E48" s="935" t="s">
        <v>4565</v>
      </c>
      <c r="F48" s="935"/>
      <c r="G48" s="935"/>
      <c r="H48" s="935"/>
      <c r="I48" s="935"/>
      <c r="J48" s="844"/>
      <c r="K48" s="935" t="s">
        <v>4478</v>
      </c>
      <c r="L48" s="935"/>
      <c r="M48" s="935"/>
      <c r="N48" s="935"/>
      <c r="O48" s="935"/>
      <c r="P48" s="935"/>
      <c r="Q48" s="935"/>
      <c r="R48" s="844"/>
      <c r="S48" s="920"/>
      <c r="T48" s="920"/>
      <c r="U48" s="920"/>
      <c r="V48" s="920"/>
      <c r="W48" s="920"/>
      <c r="X48" s="920"/>
      <c r="Y48" s="920"/>
      <c r="Z48" s="787"/>
      <c r="AA48" s="807"/>
      <c r="AB48" s="807"/>
      <c r="AC48" s="807"/>
      <c r="AD48" s="807"/>
      <c r="AE48" s="807"/>
      <c r="AF48" s="807"/>
      <c r="AG48" s="807"/>
      <c r="AH48" s="807"/>
      <c r="AI48" s="787"/>
      <c r="AJ48" s="833"/>
    </row>
    <row r="49" spans="2:39" ht="18" customHeight="1" thickBot="1" x14ac:dyDescent="0.3">
      <c r="B49" s="845"/>
      <c r="C49" s="835"/>
      <c r="D49" s="846"/>
      <c r="E49" s="846"/>
      <c r="F49" s="846"/>
      <c r="G49" s="846"/>
      <c r="H49" s="846"/>
      <c r="I49" s="846"/>
      <c r="J49" s="846"/>
      <c r="K49" s="846"/>
      <c r="L49" s="846"/>
      <c r="M49" s="846"/>
      <c r="N49" s="846"/>
      <c r="O49" s="846"/>
      <c r="P49" s="846"/>
      <c r="Q49" s="846"/>
      <c r="R49" s="846"/>
      <c r="S49" s="846"/>
      <c r="T49" s="846"/>
      <c r="U49" s="846"/>
      <c r="V49" s="846"/>
      <c r="W49" s="846"/>
      <c r="X49" s="846"/>
      <c r="Y49" s="846"/>
      <c r="Z49" s="846"/>
      <c r="AA49" s="846"/>
      <c r="AB49" s="846"/>
      <c r="AC49" s="846"/>
      <c r="AD49" s="846"/>
      <c r="AE49" s="846"/>
      <c r="AF49" s="846"/>
      <c r="AG49" s="846"/>
      <c r="AH49" s="846"/>
      <c r="AI49" s="846"/>
      <c r="AJ49" s="847"/>
    </row>
    <row r="50" spans="2:39" ht="17.25" thickTop="1" x14ac:dyDescent="0.25">
      <c r="B50" s="1019" t="s">
        <v>4621</v>
      </c>
      <c r="C50" s="1020"/>
      <c r="D50" s="1020"/>
      <c r="E50" s="1020"/>
      <c r="F50" s="1020"/>
      <c r="G50" s="1020"/>
      <c r="H50" s="1020"/>
      <c r="I50" s="1020"/>
      <c r="J50" s="1020"/>
      <c r="K50" s="1020"/>
      <c r="L50" s="1020"/>
      <c r="M50" s="1020"/>
      <c r="N50" s="1020"/>
      <c r="O50" s="1020"/>
      <c r="P50" s="1020"/>
      <c r="Q50" s="1020"/>
      <c r="R50" s="1020"/>
      <c r="S50" s="1020"/>
      <c r="T50" s="1020"/>
      <c r="U50" s="1020"/>
      <c r="V50" s="1020"/>
      <c r="W50" s="1020"/>
      <c r="X50" s="1020"/>
      <c r="Y50" s="1020"/>
      <c r="Z50" s="1020"/>
      <c r="AA50" s="1020"/>
      <c r="AB50" s="1020"/>
      <c r="AC50" s="1020"/>
      <c r="AD50" s="1020"/>
      <c r="AE50" s="1020"/>
      <c r="AF50" s="1020"/>
      <c r="AG50" s="1020"/>
      <c r="AH50" s="1020"/>
      <c r="AI50" s="1020"/>
      <c r="AJ50" s="1021"/>
    </row>
    <row r="51" spans="2:39" x14ac:dyDescent="0.25">
      <c r="B51" s="1022" t="s">
        <v>4622</v>
      </c>
      <c r="C51" s="1023"/>
      <c r="D51" s="1023"/>
      <c r="E51" s="1023"/>
      <c r="F51" s="1023"/>
      <c r="G51" s="1023"/>
      <c r="H51" s="1023"/>
      <c r="I51" s="1023"/>
      <c r="J51" s="1023"/>
      <c r="K51" s="1023"/>
      <c r="L51" s="1023"/>
      <c r="M51" s="1023"/>
      <c r="N51" s="1023"/>
      <c r="O51" s="1023"/>
      <c r="P51" s="1023"/>
      <c r="Q51" s="1023"/>
      <c r="R51" s="1023"/>
      <c r="S51" s="1023"/>
      <c r="T51" s="1023"/>
      <c r="U51" s="1023"/>
      <c r="V51" s="1023"/>
      <c r="W51" s="1023"/>
      <c r="X51" s="1023"/>
      <c r="Y51" s="1023"/>
      <c r="Z51" s="1023"/>
      <c r="AA51" s="1023"/>
      <c r="AB51" s="1023"/>
      <c r="AC51" s="1023"/>
      <c r="AD51" s="1023"/>
      <c r="AE51" s="1023"/>
      <c r="AF51" s="1023"/>
      <c r="AG51" s="1023"/>
      <c r="AH51" s="1023"/>
      <c r="AI51" s="1023"/>
      <c r="AJ51" s="1024"/>
    </row>
    <row r="52" spans="2:39" ht="4.5" customHeight="1" x14ac:dyDescent="0.25">
      <c r="B52" s="832"/>
      <c r="C52" s="1003"/>
      <c r="D52" s="1003"/>
      <c r="E52" s="1003"/>
      <c r="F52" s="1003"/>
      <c r="G52" s="1003"/>
      <c r="H52" s="1003"/>
      <c r="I52" s="1003"/>
      <c r="J52" s="1003"/>
      <c r="K52" s="1003"/>
      <c r="L52" s="1003"/>
      <c r="M52" s="1003"/>
      <c r="N52" s="1003"/>
      <c r="O52" s="1003"/>
      <c r="P52" s="1003"/>
      <c r="Q52" s="1003"/>
      <c r="R52" s="1003"/>
      <c r="S52" s="1003"/>
      <c r="T52" s="1003"/>
      <c r="U52" s="1003"/>
      <c r="V52" s="1003"/>
      <c r="W52" s="1003"/>
      <c r="X52" s="1003"/>
      <c r="Y52" s="1003"/>
      <c r="Z52" s="1003"/>
      <c r="AA52" s="1003"/>
      <c r="AB52" s="1003"/>
      <c r="AC52" s="1003"/>
      <c r="AD52" s="1003"/>
      <c r="AE52" s="1003"/>
      <c r="AF52" s="1003"/>
      <c r="AG52" s="1003"/>
      <c r="AH52" s="1003"/>
      <c r="AI52" s="1003"/>
      <c r="AJ52" s="833"/>
    </row>
    <row r="53" spans="2:39" ht="16.5" customHeight="1" x14ac:dyDescent="0.25">
      <c r="B53" s="832"/>
      <c r="C53" s="803" t="s">
        <v>1138</v>
      </c>
      <c r="D53" s="848" t="s">
        <v>4623</v>
      </c>
      <c r="E53" s="849"/>
      <c r="F53" s="849"/>
      <c r="G53" s="849"/>
      <c r="H53" s="849"/>
      <c r="I53" s="849"/>
      <c r="J53" s="803"/>
      <c r="K53" s="848" t="s">
        <v>4624</v>
      </c>
      <c r="L53" s="848"/>
      <c r="M53" s="850"/>
      <c r="N53" s="849"/>
      <c r="O53" s="849"/>
      <c r="P53" s="849"/>
      <c r="Q53" s="803"/>
      <c r="R53" s="848" t="s">
        <v>4625</v>
      </c>
      <c r="S53" s="851"/>
      <c r="T53" s="851"/>
      <c r="U53" s="851"/>
      <c r="W53" s="1025"/>
      <c r="X53" s="1026"/>
      <c r="Y53" s="848" t="s">
        <v>4626</v>
      </c>
      <c r="Z53" s="787"/>
      <c r="AA53" s="787"/>
      <c r="AB53" s="787"/>
      <c r="AC53" s="850"/>
      <c r="AD53" s="849"/>
      <c r="AE53" s="849"/>
      <c r="AF53" s="849"/>
      <c r="AG53" s="800"/>
      <c r="AH53" s="800"/>
      <c r="AI53" s="800"/>
      <c r="AJ53" s="833"/>
    </row>
    <row r="54" spans="2:39" ht="7.5" customHeight="1" x14ac:dyDescent="0.25">
      <c r="B54" s="832"/>
      <c r="C54" s="852"/>
      <c r="D54" s="850"/>
      <c r="E54" s="849"/>
      <c r="F54" s="849"/>
      <c r="G54" s="849"/>
      <c r="H54" s="849"/>
      <c r="I54" s="849"/>
      <c r="J54" s="853"/>
      <c r="K54" s="849"/>
      <c r="L54" s="849"/>
      <c r="M54" s="850"/>
      <c r="N54" s="849"/>
      <c r="O54" s="849"/>
      <c r="P54" s="849"/>
      <c r="Q54" s="853"/>
      <c r="R54" s="787"/>
      <c r="S54" s="787"/>
      <c r="T54" s="787"/>
      <c r="U54" s="787"/>
      <c r="W54" s="854"/>
      <c r="X54" s="787"/>
      <c r="Y54" s="806"/>
      <c r="Z54" s="787"/>
      <c r="AA54" s="787"/>
      <c r="AB54" s="787"/>
      <c r="AC54" s="850"/>
      <c r="AD54" s="855"/>
      <c r="AE54" s="855"/>
      <c r="AF54" s="855"/>
      <c r="AG54" s="805"/>
      <c r="AH54" s="805"/>
      <c r="AI54" s="805"/>
      <c r="AJ54" s="833"/>
      <c r="AL54" s="799"/>
      <c r="AM54" s="849"/>
    </row>
    <row r="55" spans="2:39" x14ac:dyDescent="0.25">
      <c r="B55" s="832"/>
      <c r="C55" s="803" t="s">
        <v>1138</v>
      </c>
      <c r="D55" s="848" t="s">
        <v>4627</v>
      </c>
      <c r="E55" s="849"/>
      <c r="F55" s="849"/>
      <c r="G55" s="849"/>
      <c r="H55" s="849"/>
      <c r="I55" s="849"/>
      <c r="J55" s="803"/>
      <c r="K55" s="848" t="s">
        <v>4628</v>
      </c>
      <c r="L55" s="848"/>
      <c r="M55" s="850"/>
      <c r="N55" s="849"/>
      <c r="O55" s="849"/>
      <c r="P55" s="849"/>
      <c r="Q55" s="803"/>
      <c r="R55" s="848" t="s">
        <v>4629</v>
      </c>
      <c r="S55" s="806"/>
      <c r="T55" s="787"/>
      <c r="U55" s="787"/>
      <c r="V55" s="856"/>
      <c r="W55" s="1025"/>
      <c r="X55" s="1026"/>
      <c r="Y55" s="848" t="s">
        <v>4630</v>
      </c>
      <c r="Z55" s="787"/>
      <c r="AA55" s="787"/>
      <c r="AB55" s="787"/>
      <c r="AC55" s="850"/>
      <c r="AD55" s="849"/>
      <c r="AE55" s="849"/>
      <c r="AF55" s="849"/>
      <c r="AG55" s="800"/>
      <c r="AH55" s="800"/>
      <c r="AI55" s="800"/>
      <c r="AJ55" s="833"/>
      <c r="AL55" s="799"/>
    </row>
    <row r="56" spans="2:39" ht="4.5" customHeight="1" x14ac:dyDescent="0.25">
      <c r="B56" s="832"/>
      <c r="C56" s="857"/>
      <c r="D56" s="849"/>
      <c r="E56" s="849"/>
      <c r="F56" s="849"/>
      <c r="G56" s="849"/>
      <c r="H56" s="849"/>
      <c r="I56" s="849"/>
      <c r="J56" s="853"/>
      <c r="K56" s="849"/>
      <c r="L56" s="849"/>
      <c r="M56" s="850"/>
      <c r="N56" s="849"/>
      <c r="O56" s="849"/>
      <c r="P56" s="849"/>
      <c r="Q56" s="853"/>
      <c r="R56" s="855"/>
      <c r="S56" s="806"/>
      <c r="T56" s="787"/>
      <c r="U56" s="787"/>
      <c r="V56" s="806"/>
      <c r="W56" s="854"/>
      <c r="X56" s="787"/>
      <c r="Y56" s="849"/>
      <c r="Z56" s="787"/>
      <c r="AA56" s="787"/>
      <c r="AB56" s="787"/>
      <c r="AC56" s="850"/>
      <c r="AD56" s="855"/>
      <c r="AE56" s="855"/>
      <c r="AF56" s="855"/>
      <c r="AG56" s="805"/>
      <c r="AH56" s="805"/>
      <c r="AI56" s="805"/>
      <c r="AJ56" s="833"/>
      <c r="AL56" s="799"/>
    </row>
    <row r="57" spans="2:39" x14ac:dyDescent="0.25">
      <c r="B57" s="832"/>
      <c r="C57" s="803" t="s">
        <v>1138</v>
      </c>
      <c r="D57" s="848" t="s">
        <v>4631</v>
      </c>
      <c r="E57" s="849"/>
      <c r="F57" s="858"/>
      <c r="G57" s="858"/>
      <c r="H57" s="858"/>
      <c r="I57" s="858"/>
      <c r="J57" s="859"/>
      <c r="K57" s="860" t="s">
        <v>4632</v>
      </c>
      <c r="L57" s="849"/>
      <c r="M57" s="850"/>
      <c r="N57" s="849"/>
      <c r="O57" s="849"/>
      <c r="P57" s="849"/>
      <c r="Q57" s="803"/>
      <c r="R57" s="848" t="s">
        <v>4633</v>
      </c>
      <c r="S57" s="806"/>
      <c r="T57" s="787"/>
      <c r="U57" s="787"/>
      <c r="V57" s="806"/>
      <c r="W57" s="1025"/>
      <c r="X57" s="1026"/>
      <c r="Y57" s="848" t="s">
        <v>4634</v>
      </c>
      <c r="Z57" s="787"/>
      <c r="AA57" s="787"/>
      <c r="AB57" s="787"/>
      <c r="AC57" s="850"/>
      <c r="AD57" s="849"/>
      <c r="AE57" s="849"/>
      <c r="AF57" s="849"/>
      <c r="AG57" s="800"/>
      <c r="AH57" s="800"/>
      <c r="AI57" s="800"/>
      <c r="AJ57" s="833"/>
    </row>
    <row r="58" spans="2:39" ht="4.5" customHeight="1" x14ac:dyDescent="0.25">
      <c r="B58" s="832"/>
      <c r="C58" s="857"/>
      <c r="D58" s="849"/>
      <c r="E58" s="849"/>
      <c r="F58" s="849"/>
      <c r="G58" s="849"/>
      <c r="H58" s="849"/>
      <c r="I58" s="849"/>
      <c r="J58" s="787"/>
      <c r="K58" s="787"/>
      <c r="L58" s="787"/>
      <c r="M58" s="787"/>
      <c r="N58" s="787"/>
      <c r="O58" s="849"/>
      <c r="P58" s="849"/>
      <c r="Q58" s="853"/>
      <c r="R58" s="855"/>
      <c r="S58" s="806"/>
      <c r="T58" s="787"/>
      <c r="U58" s="787"/>
      <c r="V58" s="806"/>
      <c r="W58" s="853"/>
      <c r="X58" s="787"/>
      <c r="Y58" s="787"/>
      <c r="Z58" s="849"/>
      <c r="AA58" s="853"/>
      <c r="AB58" s="849"/>
      <c r="AC58" s="850"/>
      <c r="AD58" s="849"/>
      <c r="AE58" s="849"/>
      <c r="AF58" s="855"/>
      <c r="AG58" s="805"/>
      <c r="AH58" s="805"/>
      <c r="AI58" s="805"/>
      <c r="AJ58" s="833"/>
    </row>
    <row r="59" spans="2:39" x14ac:dyDescent="0.25">
      <c r="B59" s="832"/>
      <c r="C59" s="803"/>
      <c r="D59" s="848" t="s">
        <v>4635</v>
      </c>
      <c r="E59" s="849"/>
      <c r="F59" s="849"/>
      <c r="G59" s="849"/>
      <c r="H59" s="849"/>
      <c r="I59" s="849"/>
      <c r="J59" s="803"/>
      <c r="K59" s="860" t="s">
        <v>4636</v>
      </c>
      <c r="L59" s="849"/>
      <c r="M59" s="850"/>
      <c r="N59" s="849"/>
      <c r="O59" s="849"/>
      <c r="P59" s="849"/>
      <c r="Q59" s="803"/>
      <c r="R59" s="848" t="s">
        <v>4637</v>
      </c>
      <c r="S59" s="806"/>
      <c r="T59" s="787"/>
      <c r="U59" s="787"/>
      <c r="V59" s="806"/>
      <c r="W59" s="861"/>
      <c r="X59" s="862"/>
      <c r="Y59" s="849" t="s">
        <v>4638</v>
      </c>
      <c r="Z59" s="787"/>
      <c r="AA59" s="787"/>
      <c r="AB59" s="787"/>
      <c r="AC59" s="787"/>
      <c r="AD59" s="787"/>
      <c r="AE59" s="787"/>
      <c r="AF59" s="849"/>
      <c r="AG59" s="800"/>
      <c r="AH59" s="800"/>
      <c r="AI59" s="800"/>
      <c r="AJ59" s="833"/>
    </row>
    <row r="60" spans="2:39" ht="4.5" customHeight="1" x14ac:dyDescent="0.25">
      <c r="B60" s="832"/>
      <c r="C60" s="857"/>
      <c r="D60" s="849"/>
      <c r="E60" s="849"/>
      <c r="F60" s="849"/>
      <c r="G60" s="849"/>
      <c r="H60" s="849"/>
      <c r="I60" s="849"/>
      <c r="J60" s="787"/>
      <c r="K60" s="851"/>
      <c r="L60" s="787"/>
      <c r="M60" s="787"/>
      <c r="N60" s="787"/>
      <c r="O60" s="849"/>
      <c r="P60" s="849"/>
      <c r="Q60" s="853"/>
      <c r="R60" s="855"/>
      <c r="S60" s="806"/>
      <c r="T60" s="787"/>
      <c r="U60" s="787"/>
      <c r="V60" s="806"/>
      <c r="W60" s="853"/>
      <c r="X60" s="787"/>
      <c r="AF60" s="849"/>
      <c r="AG60" s="800"/>
      <c r="AH60" s="800"/>
      <c r="AI60" s="800"/>
      <c r="AJ60" s="833"/>
    </row>
    <row r="61" spans="2:39" x14ac:dyDescent="0.25">
      <c r="B61" s="832"/>
      <c r="C61" s="803" t="s">
        <v>1138</v>
      </c>
      <c r="D61" s="848" t="s">
        <v>4639</v>
      </c>
      <c r="E61" s="850"/>
      <c r="F61" s="850"/>
      <c r="G61" s="849"/>
      <c r="H61" s="849"/>
      <c r="I61" s="849"/>
      <c r="J61" s="803" t="s">
        <v>1138</v>
      </c>
      <c r="K61" s="1009" t="s">
        <v>4640</v>
      </c>
      <c r="L61" s="1009"/>
      <c r="M61" s="1009"/>
      <c r="N61" s="1009"/>
      <c r="O61" s="1009"/>
      <c r="P61" s="850"/>
      <c r="Q61" s="803" t="s">
        <v>1138</v>
      </c>
      <c r="R61" s="848" t="s">
        <v>4641</v>
      </c>
      <c r="S61" s="806"/>
      <c r="T61" s="787"/>
      <c r="U61" s="787"/>
      <c r="V61" s="806"/>
      <c r="W61" s="863"/>
      <c r="X61" s="863"/>
      <c r="AF61" s="864"/>
      <c r="AG61" s="806"/>
      <c r="AH61" s="806"/>
      <c r="AI61" s="806"/>
      <c r="AJ61" s="833"/>
    </row>
    <row r="62" spans="2:39" ht="8.25" customHeight="1" x14ac:dyDescent="0.25">
      <c r="B62" s="832"/>
      <c r="C62" s="865"/>
      <c r="D62" s="849"/>
      <c r="E62" s="849"/>
      <c r="F62" s="849"/>
      <c r="G62" s="849"/>
      <c r="H62" s="849"/>
      <c r="I62" s="849"/>
      <c r="J62" s="849"/>
      <c r="K62" s="1009"/>
      <c r="L62" s="1009"/>
      <c r="M62" s="1009"/>
      <c r="N62" s="1009"/>
      <c r="O62" s="1009"/>
      <c r="P62" s="849"/>
      <c r="Q62" s="849"/>
      <c r="V62" s="866"/>
      <c r="W62" s="866"/>
      <c r="X62" s="866"/>
      <c r="Y62" s="866"/>
      <c r="Z62" s="866"/>
      <c r="AA62" s="866"/>
      <c r="AB62" s="866"/>
      <c r="AC62" s="866"/>
      <c r="AD62" s="866"/>
      <c r="AE62" s="866"/>
      <c r="AF62" s="866"/>
      <c r="AG62" s="811"/>
      <c r="AH62" s="811"/>
      <c r="AI62" s="811"/>
      <c r="AJ62" s="833"/>
    </row>
    <row r="63" spans="2:39" x14ac:dyDescent="0.25">
      <c r="B63" s="832"/>
      <c r="C63" s="803"/>
      <c r="D63" s="848" t="s">
        <v>4642</v>
      </c>
      <c r="E63" s="848"/>
      <c r="F63" s="850"/>
      <c r="G63" s="787"/>
      <c r="H63" s="806"/>
      <c r="I63" s="806"/>
      <c r="J63" s="803" t="s">
        <v>1138</v>
      </c>
      <c r="K63" s="860" t="s">
        <v>4643</v>
      </c>
      <c r="P63" s="787"/>
      <c r="Q63" s="803"/>
      <c r="R63" s="848" t="s">
        <v>4644</v>
      </c>
      <c r="V63" s="806"/>
      <c r="W63" s="1010"/>
      <c r="X63" s="1010"/>
      <c r="Z63" s="849"/>
      <c r="AA63" s="787"/>
      <c r="AB63" s="787"/>
      <c r="AC63" s="850"/>
      <c r="AD63" s="864"/>
      <c r="AE63" s="864"/>
      <c r="AF63" s="867"/>
      <c r="AG63" s="867"/>
      <c r="AH63" s="867"/>
      <c r="AI63" s="867"/>
      <c r="AJ63" s="833"/>
    </row>
    <row r="64" spans="2:39" ht="7.5" customHeight="1" x14ac:dyDescent="0.25">
      <c r="B64" s="832"/>
      <c r="C64" s="806"/>
      <c r="D64" s="806"/>
      <c r="E64" s="806"/>
      <c r="F64" s="806"/>
      <c r="G64" s="806"/>
      <c r="H64" s="806"/>
      <c r="I64" s="806"/>
      <c r="J64" s="806"/>
      <c r="P64" s="806"/>
      <c r="Q64" s="806"/>
      <c r="S64" s="806"/>
      <c r="T64" s="806"/>
      <c r="U64" s="806"/>
      <c r="V64" s="806"/>
      <c r="W64" s="868"/>
      <c r="X64" s="868"/>
      <c r="Y64" s="868"/>
      <c r="Z64" s="868"/>
      <c r="AA64" s="868"/>
      <c r="AB64" s="868"/>
      <c r="AC64" s="868"/>
      <c r="AD64" s="868"/>
      <c r="AE64" s="868"/>
      <c r="AF64" s="868"/>
      <c r="AG64" s="868"/>
      <c r="AH64" s="868"/>
      <c r="AI64" s="868"/>
      <c r="AJ64" s="833"/>
    </row>
    <row r="65" spans="1:36" ht="15.75" customHeight="1" x14ac:dyDescent="0.25">
      <c r="B65" s="832"/>
      <c r="C65" s="863"/>
      <c r="D65" s="849"/>
      <c r="E65" s="849"/>
      <c r="F65" s="850"/>
      <c r="G65" s="806"/>
      <c r="H65" s="806"/>
      <c r="I65" s="806"/>
      <c r="J65" s="863"/>
      <c r="K65" s="787"/>
      <c r="L65" s="787"/>
      <c r="M65" s="787"/>
      <c r="N65" s="787"/>
      <c r="O65" s="787"/>
      <c r="P65" s="787"/>
      <c r="Q65" s="863"/>
      <c r="R65" s="806"/>
      <c r="S65" s="806"/>
      <c r="T65" s="806"/>
      <c r="U65" s="806"/>
      <c r="V65" s="806"/>
      <c r="W65" s="1011"/>
      <c r="X65" s="1012"/>
      <c r="Y65" s="1012"/>
      <c r="Z65" s="1012"/>
      <c r="AA65" s="1012"/>
      <c r="AB65" s="1012"/>
      <c r="AC65" s="1012"/>
      <c r="AD65" s="1012"/>
      <c r="AE65" s="1012"/>
      <c r="AF65" s="1012"/>
      <c r="AG65" s="1012"/>
      <c r="AH65" s="1012"/>
      <c r="AI65" s="1013"/>
      <c r="AJ65" s="833"/>
    </row>
    <row r="66" spans="1:36" ht="4.5" customHeight="1" x14ac:dyDescent="0.25">
      <c r="A66" s="787"/>
      <c r="B66" s="869"/>
      <c r="C66" s="870"/>
      <c r="D66" s="871"/>
      <c r="E66" s="871"/>
      <c r="F66" s="871"/>
      <c r="G66" s="871"/>
      <c r="H66" s="871"/>
      <c r="I66" s="871"/>
      <c r="J66" s="871"/>
      <c r="K66" s="871"/>
      <c r="L66" s="870"/>
      <c r="M66" s="871"/>
      <c r="N66" s="871"/>
      <c r="O66" s="871"/>
      <c r="P66" s="871"/>
      <c r="Q66" s="871"/>
      <c r="R66" s="872"/>
      <c r="S66" s="872"/>
      <c r="T66" s="872"/>
      <c r="U66" s="872"/>
      <c r="V66" s="872"/>
      <c r="W66" s="872"/>
      <c r="X66" s="872"/>
      <c r="Y66" s="872"/>
      <c r="Z66" s="872"/>
      <c r="AA66" s="872"/>
      <c r="AB66" s="872"/>
      <c r="AC66" s="872"/>
      <c r="AD66" s="872"/>
      <c r="AE66" s="872"/>
      <c r="AF66" s="872"/>
      <c r="AG66" s="872"/>
      <c r="AH66" s="872"/>
      <c r="AI66" s="872"/>
      <c r="AJ66" s="873"/>
    </row>
    <row r="67" spans="1:36" ht="9" customHeight="1" x14ac:dyDescent="0.25">
      <c r="B67" s="874"/>
      <c r="C67" s="875"/>
      <c r="D67" s="839"/>
      <c r="E67" s="839"/>
      <c r="F67" s="839"/>
      <c r="G67" s="839"/>
      <c r="H67" s="839"/>
      <c r="I67" s="839"/>
      <c r="J67" s="839"/>
      <c r="K67" s="839"/>
      <c r="L67" s="875"/>
      <c r="M67" s="839"/>
      <c r="N67" s="839"/>
      <c r="O67" s="839"/>
      <c r="P67" s="839"/>
      <c r="Q67" s="839"/>
      <c r="R67" s="876"/>
      <c r="S67" s="876"/>
      <c r="T67" s="876"/>
      <c r="U67" s="876"/>
      <c r="V67" s="876"/>
      <c r="W67" s="876"/>
      <c r="X67" s="876"/>
      <c r="Y67" s="876"/>
      <c r="Z67" s="876"/>
      <c r="AA67" s="876"/>
      <c r="AB67" s="876"/>
      <c r="AC67" s="876"/>
      <c r="AD67" s="876"/>
      <c r="AE67" s="876"/>
      <c r="AF67" s="876"/>
      <c r="AG67" s="876"/>
      <c r="AH67" s="876"/>
      <c r="AI67" s="876"/>
      <c r="AJ67" s="877"/>
    </row>
    <row r="68" spans="1:36" x14ac:dyDescent="0.25">
      <c r="B68" s="832"/>
      <c r="C68" s="1014" t="s">
        <v>4645</v>
      </c>
      <c r="D68" s="1014"/>
      <c r="E68" s="1014"/>
      <c r="F68" s="1014"/>
      <c r="G68" s="1014"/>
      <c r="H68" s="1014"/>
      <c r="I68" s="1014"/>
      <c r="J68" s="1014"/>
      <c r="K68" s="1014"/>
      <c r="L68" s="1014"/>
      <c r="M68" s="1014"/>
      <c r="N68" s="1014"/>
      <c r="O68" s="1014"/>
      <c r="P68" s="1014"/>
      <c r="Q68" s="1014"/>
      <c r="R68" s="1014"/>
      <c r="S68" s="800"/>
      <c r="T68" s="800"/>
      <c r="U68" s="800"/>
      <c r="V68" s="878"/>
      <c r="W68" s="800"/>
      <c r="X68" s="800"/>
      <c r="Y68" s="800"/>
      <c r="Z68" s="800"/>
      <c r="AA68" s="800"/>
      <c r="AB68" s="800"/>
      <c r="AC68" s="800"/>
      <c r="AD68" s="800"/>
      <c r="AE68" s="800"/>
      <c r="AF68" s="800"/>
      <c r="AG68" s="800"/>
      <c r="AH68" s="800"/>
      <c r="AI68" s="800"/>
      <c r="AJ68" s="833"/>
    </row>
    <row r="69" spans="1:36" ht="26.25" customHeight="1" x14ac:dyDescent="0.25">
      <c r="B69" s="832"/>
      <c r="C69" s="1003" t="s">
        <v>4646</v>
      </c>
      <c r="D69" s="1015"/>
      <c r="E69" s="879" t="s">
        <v>4647</v>
      </c>
      <c r="F69" s="1016" t="s">
        <v>4648</v>
      </c>
      <c r="G69" s="1016"/>
      <c r="H69" s="1016" t="s">
        <v>4649</v>
      </c>
      <c r="I69" s="1016"/>
      <c r="J69" s="800"/>
      <c r="K69" s="838" t="s">
        <v>4650</v>
      </c>
      <c r="L69" s="1016" t="s">
        <v>4647</v>
      </c>
      <c r="M69" s="1016"/>
      <c r="N69" s="1016"/>
      <c r="O69" s="1016" t="s">
        <v>4648</v>
      </c>
      <c r="P69" s="1016"/>
      <c r="Q69" s="1017" t="s">
        <v>4649</v>
      </c>
      <c r="R69" s="1018"/>
      <c r="S69" s="1001" t="s">
        <v>4651</v>
      </c>
      <c r="T69" s="991"/>
      <c r="U69" s="1002"/>
      <c r="V69" s="880"/>
      <c r="W69" s="1003" t="s">
        <v>4652</v>
      </c>
      <c r="X69" s="1003"/>
      <c r="Y69" s="1003"/>
      <c r="Z69" s="1003"/>
      <c r="AA69" s="1003"/>
      <c r="AB69" s="1004"/>
      <c r="AC69" s="1004"/>
      <c r="AD69" s="1004"/>
      <c r="AE69" s="1004"/>
      <c r="AF69" s="1004"/>
      <c r="AG69" s="1004"/>
      <c r="AH69" s="1004"/>
      <c r="AI69" s="1004"/>
      <c r="AJ69" s="881"/>
    </row>
    <row r="70" spans="1:36" ht="6.75" customHeight="1" x14ac:dyDescent="0.25">
      <c r="B70" s="882"/>
      <c r="C70" s="800"/>
      <c r="D70" s="800"/>
      <c r="E70" s="800"/>
      <c r="F70" s="800"/>
      <c r="G70" s="800"/>
      <c r="H70" s="800"/>
      <c r="I70" s="800"/>
      <c r="J70" s="800"/>
      <c r="K70" s="800"/>
      <c r="L70" s="800"/>
      <c r="M70" s="800"/>
      <c r="N70" s="800"/>
      <c r="O70" s="800"/>
      <c r="P70" s="800"/>
      <c r="Q70" s="800"/>
      <c r="R70" s="800"/>
      <c r="S70" s="800"/>
      <c r="T70" s="800"/>
      <c r="U70" s="800"/>
      <c r="V70" s="800"/>
      <c r="W70" s="800"/>
      <c r="X70" s="800"/>
      <c r="Y70" s="800"/>
      <c r="Z70" s="800"/>
      <c r="AA70" s="800"/>
      <c r="AB70" s="800"/>
      <c r="AC70" s="800"/>
      <c r="AD70" s="800"/>
      <c r="AE70" s="800"/>
      <c r="AF70" s="800"/>
      <c r="AG70" s="800"/>
      <c r="AH70" s="800"/>
      <c r="AI70" s="800"/>
      <c r="AJ70" s="833"/>
    </row>
    <row r="71" spans="1:36" ht="16.5" customHeight="1" x14ac:dyDescent="0.25">
      <c r="B71" s="832"/>
      <c r="C71" s="1005" t="s">
        <v>4653</v>
      </c>
      <c r="D71" s="1005"/>
      <c r="E71" s="1005"/>
      <c r="F71" s="1005"/>
      <c r="G71" s="1005"/>
      <c r="H71" s="1005"/>
      <c r="I71" s="1005" t="s">
        <v>4654</v>
      </c>
      <c r="J71" s="1005"/>
      <c r="K71" s="1005"/>
      <c r="L71" s="1005"/>
      <c r="M71" s="1005"/>
      <c r="N71" s="1005"/>
      <c r="O71" s="1006" t="s">
        <v>4655</v>
      </c>
      <c r="P71" s="1007"/>
      <c r="Q71" s="1007"/>
      <c r="R71" s="1007"/>
      <c r="S71" s="1007"/>
      <c r="T71" s="1007"/>
      <c r="U71" s="1008"/>
      <c r="V71" s="1006" t="s">
        <v>4656</v>
      </c>
      <c r="W71" s="1007"/>
      <c r="X71" s="1007"/>
      <c r="Y71" s="1007"/>
      <c r="Z71" s="1007"/>
      <c r="AA71" s="1008"/>
      <c r="AB71" s="1006" t="s">
        <v>4598</v>
      </c>
      <c r="AC71" s="1007"/>
      <c r="AD71" s="1007"/>
      <c r="AE71" s="1007"/>
      <c r="AF71" s="1007"/>
      <c r="AG71" s="1007"/>
      <c r="AH71" s="1007"/>
      <c r="AI71" s="1008"/>
      <c r="AJ71" s="833"/>
    </row>
    <row r="72" spans="1:36" ht="18.75" customHeight="1" x14ac:dyDescent="0.25">
      <c r="B72" s="832"/>
      <c r="C72" s="995"/>
      <c r="D72" s="995"/>
      <c r="E72" s="995"/>
      <c r="F72" s="995"/>
      <c r="G72" s="995"/>
      <c r="H72" s="995"/>
      <c r="I72" s="995"/>
      <c r="J72" s="995"/>
      <c r="K72" s="995"/>
      <c r="L72" s="995"/>
      <c r="M72" s="995"/>
      <c r="N72" s="995"/>
      <c r="O72" s="996"/>
      <c r="P72" s="997"/>
      <c r="Q72" s="997"/>
      <c r="R72" s="997"/>
      <c r="S72" s="997"/>
      <c r="T72" s="997"/>
      <c r="U72" s="998"/>
      <c r="V72" s="996"/>
      <c r="W72" s="997"/>
      <c r="X72" s="997"/>
      <c r="Y72" s="997"/>
      <c r="Z72" s="997"/>
      <c r="AA72" s="998"/>
      <c r="AB72" s="999"/>
      <c r="AC72" s="999"/>
      <c r="AD72" s="999"/>
      <c r="AE72" s="999"/>
      <c r="AF72" s="999"/>
      <c r="AG72" s="999"/>
      <c r="AH72" s="999"/>
      <c r="AI72" s="999"/>
      <c r="AJ72" s="833"/>
    </row>
    <row r="73" spans="1:36" ht="18.75" customHeight="1" x14ac:dyDescent="0.25">
      <c r="B73" s="832"/>
      <c r="C73" s="995"/>
      <c r="D73" s="995"/>
      <c r="E73" s="995"/>
      <c r="F73" s="995"/>
      <c r="G73" s="995"/>
      <c r="H73" s="995"/>
      <c r="I73" s="995"/>
      <c r="J73" s="995"/>
      <c r="K73" s="995"/>
      <c r="L73" s="995"/>
      <c r="M73" s="995"/>
      <c r="N73" s="995"/>
      <c r="O73" s="996"/>
      <c r="P73" s="997"/>
      <c r="Q73" s="997"/>
      <c r="R73" s="997"/>
      <c r="S73" s="997"/>
      <c r="T73" s="997"/>
      <c r="U73" s="998"/>
      <c r="V73" s="996"/>
      <c r="W73" s="997"/>
      <c r="X73" s="997"/>
      <c r="Y73" s="997"/>
      <c r="Z73" s="997"/>
      <c r="AA73" s="998"/>
      <c r="AB73" s="999"/>
      <c r="AC73" s="999"/>
      <c r="AD73" s="999"/>
      <c r="AE73" s="999"/>
      <c r="AF73" s="999"/>
      <c r="AG73" s="999"/>
      <c r="AH73" s="999"/>
      <c r="AI73" s="999"/>
      <c r="AJ73" s="833"/>
    </row>
    <row r="74" spans="1:36" ht="18.75" customHeight="1" x14ac:dyDescent="0.25">
      <c r="B74" s="832"/>
      <c r="C74" s="995"/>
      <c r="D74" s="995"/>
      <c r="E74" s="995"/>
      <c r="F74" s="995"/>
      <c r="G74" s="995"/>
      <c r="H74" s="995"/>
      <c r="I74" s="995"/>
      <c r="J74" s="995"/>
      <c r="K74" s="995"/>
      <c r="L74" s="995"/>
      <c r="M74" s="995"/>
      <c r="N74" s="995"/>
      <c r="O74" s="996"/>
      <c r="P74" s="997"/>
      <c r="Q74" s="997"/>
      <c r="R74" s="997"/>
      <c r="S74" s="997"/>
      <c r="T74" s="997"/>
      <c r="U74" s="998"/>
      <c r="V74" s="996"/>
      <c r="W74" s="997"/>
      <c r="X74" s="997"/>
      <c r="Y74" s="997"/>
      <c r="Z74" s="997"/>
      <c r="AA74" s="998"/>
      <c r="AB74" s="999"/>
      <c r="AC74" s="999"/>
      <c r="AD74" s="999"/>
      <c r="AE74" s="999"/>
      <c r="AF74" s="999"/>
      <c r="AG74" s="999"/>
      <c r="AH74" s="999"/>
      <c r="AI74" s="999"/>
      <c r="AJ74" s="833"/>
    </row>
    <row r="75" spans="1:36" ht="8.25" customHeight="1" x14ac:dyDescent="0.25">
      <c r="B75" s="832"/>
      <c r="C75" s="839"/>
      <c r="D75" s="839"/>
      <c r="E75" s="839"/>
      <c r="F75" s="839"/>
      <c r="G75" s="839"/>
      <c r="H75" s="839"/>
      <c r="I75" s="839"/>
      <c r="J75" s="839"/>
      <c r="K75" s="839"/>
      <c r="L75" s="839"/>
      <c r="M75" s="839"/>
      <c r="N75" s="839"/>
      <c r="O75" s="839"/>
      <c r="P75" s="839"/>
      <c r="Q75" s="839"/>
      <c r="R75" s="839"/>
      <c r="S75" s="839"/>
      <c r="T75" s="839"/>
      <c r="U75" s="839"/>
      <c r="V75" s="839"/>
      <c r="W75" s="839"/>
      <c r="X75" s="839"/>
      <c r="Y75" s="839"/>
      <c r="Z75" s="839"/>
      <c r="AA75" s="839"/>
      <c r="AB75" s="839"/>
      <c r="AC75" s="839"/>
      <c r="AD75" s="839"/>
      <c r="AE75" s="839"/>
      <c r="AF75" s="839"/>
      <c r="AG75" s="839"/>
      <c r="AH75" s="839"/>
      <c r="AI75" s="839"/>
      <c r="AJ75" s="833"/>
    </row>
    <row r="76" spans="1:36" x14ac:dyDescent="0.25">
      <c r="B76" s="883"/>
      <c r="C76" s="1000" t="s">
        <v>4657</v>
      </c>
      <c r="D76" s="1000"/>
      <c r="E76" s="1000"/>
      <c r="F76" s="1000"/>
      <c r="G76" s="851"/>
      <c r="H76" s="851"/>
      <c r="I76" s="851"/>
      <c r="J76" s="851"/>
      <c r="K76" s="851"/>
      <c r="L76" s="851"/>
      <c r="M76" s="851"/>
      <c r="N76" s="851"/>
      <c r="O76" s="851"/>
      <c r="P76" s="851"/>
      <c r="Q76" s="851"/>
      <c r="R76" s="851"/>
      <c r="S76" s="851"/>
      <c r="T76" s="851"/>
      <c r="U76" s="851"/>
      <c r="V76" s="851"/>
      <c r="W76" s="851"/>
      <c r="X76" s="851"/>
      <c r="Y76" s="851"/>
      <c r="Z76" s="851"/>
      <c r="AA76" s="851"/>
      <c r="AB76" s="851"/>
      <c r="AC76" s="851"/>
      <c r="AD76" s="851"/>
      <c r="AE76" s="851"/>
      <c r="AF76" s="851"/>
      <c r="AG76" s="851"/>
      <c r="AH76" s="851"/>
      <c r="AI76" s="851"/>
      <c r="AJ76" s="833"/>
    </row>
    <row r="77" spans="1:36" ht="12" customHeight="1" x14ac:dyDescent="0.25">
      <c r="B77" s="883"/>
      <c r="C77" s="984"/>
      <c r="D77" s="984"/>
      <c r="E77" s="984"/>
      <c r="F77" s="984"/>
      <c r="G77" s="984"/>
      <c r="H77" s="984"/>
      <c r="I77" s="984"/>
      <c r="J77" s="984"/>
      <c r="K77" s="984"/>
      <c r="L77" s="984"/>
      <c r="M77" s="984"/>
      <c r="N77" s="984"/>
      <c r="O77" s="984"/>
      <c r="P77" s="984"/>
      <c r="Q77" s="984"/>
      <c r="R77" s="984"/>
      <c r="S77" s="984"/>
      <c r="T77" s="984"/>
      <c r="U77" s="984"/>
      <c r="V77" s="984"/>
      <c r="W77" s="984"/>
      <c r="X77" s="984"/>
      <c r="Y77" s="984"/>
      <c r="Z77" s="984"/>
      <c r="AA77" s="984"/>
      <c r="AB77" s="984"/>
      <c r="AC77" s="984"/>
      <c r="AD77" s="984"/>
      <c r="AE77" s="984"/>
      <c r="AF77" s="984"/>
      <c r="AG77" s="984"/>
      <c r="AH77" s="984"/>
      <c r="AI77" s="984"/>
      <c r="AJ77" s="833"/>
    </row>
    <row r="78" spans="1:36" ht="18" customHeight="1" x14ac:dyDescent="0.25">
      <c r="B78" s="883"/>
      <c r="C78" s="985"/>
      <c r="D78" s="985"/>
      <c r="E78" s="985"/>
      <c r="F78" s="985"/>
      <c r="G78" s="985"/>
      <c r="H78" s="985"/>
      <c r="I78" s="985"/>
      <c r="J78" s="985"/>
      <c r="K78" s="985"/>
      <c r="L78" s="985"/>
      <c r="M78" s="985"/>
      <c r="N78" s="985"/>
      <c r="O78" s="985"/>
      <c r="P78" s="985"/>
      <c r="Q78" s="985"/>
      <c r="R78" s="985"/>
      <c r="S78" s="985"/>
      <c r="T78" s="985"/>
      <c r="U78" s="985"/>
      <c r="V78" s="985"/>
      <c r="W78" s="985"/>
      <c r="X78" s="985"/>
      <c r="Y78" s="985"/>
      <c r="Z78" s="985"/>
      <c r="AA78" s="985"/>
      <c r="AB78" s="985"/>
      <c r="AC78" s="985"/>
      <c r="AD78" s="985"/>
      <c r="AE78" s="985"/>
      <c r="AF78" s="985"/>
      <c r="AG78" s="985"/>
      <c r="AH78" s="985"/>
      <c r="AI78" s="985"/>
      <c r="AJ78" s="833"/>
    </row>
    <row r="79" spans="1:36" ht="18" customHeight="1" x14ac:dyDescent="0.25">
      <c r="B79" s="883"/>
      <c r="C79" s="985"/>
      <c r="D79" s="985"/>
      <c r="E79" s="985"/>
      <c r="F79" s="985"/>
      <c r="G79" s="985"/>
      <c r="H79" s="985"/>
      <c r="I79" s="985"/>
      <c r="J79" s="985"/>
      <c r="K79" s="985"/>
      <c r="L79" s="985"/>
      <c r="M79" s="985"/>
      <c r="N79" s="985"/>
      <c r="O79" s="985"/>
      <c r="P79" s="985"/>
      <c r="Q79" s="985"/>
      <c r="R79" s="985"/>
      <c r="S79" s="985"/>
      <c r="T79" s="985"/>
      <c r="U79" s="985"/>
      <c r="V79" s="985"/>
      <c r="W79" s="985"/>
      <c r="X79" s="985"/>
      <c r="Y79" s="985"/>
      <c r="Z79" s="985"/>
      <c r="AA79" s="985"/>
      <c r="AB79" s="985"/>
      <c r="AC79" s="985"/>
      <c r="AD79" s="985"/>
      <c r="AE79" s="985"/>
      <c r="AF79" s="985"/>
      <c r="AG79" s="985"/>
      <c r="AH79" s="985"/>
      <c r="AI79" s="985"/>
      <c r="AJ79" s="833"/>
    </row>
    <row r="80" spans="1:36" ht="8.1" customHeight="1" x14ac:dyDescent="0.25">
      <c r="B80" s="883"/>
      <c r="C80" s="884"/>
      <c r="D80" s="884"/>
      <c r="E80" s="884"/>
      <c r="F80" s="884"/>
      <c r="G80" s="884"/>
      <c r="H80" s="884"/>
      <c r="I80" s="884"/>
      <c r="J80" s="884"/>
      <c r="K80" s="884"/>
      <c r="L80" s="884"/>
      <c r="M80" s="884"/>
      <c r="N80" s="884"/>
      <c r="O80" s="884"/>
      <c r="P80" s="884"/>
      <c r="Q80" s="884"/>
      <c r="R80" s="884"/>
      <c r="S80" s="884"/>
      <c r="T80" s="884"/>
      <c r="U80" s="884"/>
      <c r="V80" s="884"/>
      <c r="W80" s="884"/>
      <c r="X80" s="884"/>
      <c r="Y80" s="884"/>
      <c r="Z80" s="884"/>
      <c r="AA80" s="884"/>
      <c r="AB80" s="884"/>
      <c r="AC80" s="884"/>
      <c r="AD80" s="884"/>
      <c r="AE80" s="884"/>
      <c r="AF80" s="884"/>
      <c r="AG80" s="884"/>
      <c r="AH80" s="884"/>
      <c r="AI80" s="884"/>
      <c r="AJ80" s="833"/>
    </row>
    <row r="81" spans="2:36" ht="18" customHeight="1" x14ac:dyDescent="0.25">
      <c r="B81" s="883"/>
      <c r="C81" s="885" t="s">
        <v>4658</v>
      </c>
      <c r="D81" s="810"/>
      <c r="E81" s="810"/>
      <c r="F81" s="810"/>
      <c r="G81" s="813"/>
      <c r="H81" s="840"/>
      <c r="I81" s="824"/>
      <c r="J81" s="840"/>
      <c r="K81" s="817"/>
      <c r="L81" s="886"/>
      <c r="M81" s="818"/>
      <c r="N81" s="819"/>
      <c r="O81" s="819"/>
      <c r="P81" s="819"/>
      <c r="Q81" s="819"/>
      <c r="R81" s="817" t="s">
        <v>1086</v>
      </c>
      <c r="S81" s="825" t="s">
        <v>1138</v>
      </c>
      <c r="T81" s="824" t="s">
        <v>1087</v>
      </c>
      <c r="U81" s="825"/>
      <c r="V81" s="986" t="s">
        <v>4659</v>
      </c>
      <c r="W81" s="987"/>
      <c r="X81" s="987"/>
      <c r="Y81" s="987"/>
      <c r="Z81" s="987"/>
      <c r="AA81" s="987"/>
      <c r="AB81" s="987"/>
      <c r="AC81" s="987"/>
      <c r="AD81" s="988">
        <f>+AC12</f>
        <v>267952468</v>
      </c>
      <c r="AE81" s="988"/>
      <c r="AF81" s="988"/>
      <c r="AG81" s="988"/>
      <c r="AH81" s="988"/>
      <c r="AI81" s="988"/>
      <c r="AJ81" s="833"/>
    </row>
    <row r="82" spans="2:36" ht="5.0999999999999996" customHeight="1" x14ac:dyDescent="0.25">
      <c r="B82" s="883"/>
      <c r="C82" s="810"/>
      <c r="D82" s="810"/>
      <c r="E82" s="810"/>
      <c r="F82" s="810"/>
      <c r="G82" s="813"/>
      <c r="H82" s="840"/>
      <c r="I82" s="824"/>
      <c r="J82" s="887"/>
      <c r="K82" s="817"/>
      <c r="L82" s="886"/>
      <c r="M82" s="818"/>
      <c r="N82" s="819"/>
      <c r="O82" s="819"/>
      <c r="P82" s="819"/>
      <c r="Q82" s="819"/>
      <c r="R82" s="817"/>
      <c r="S82" s="840"/>
      <c r="T82" s="824"/>
      <c r="U82" s="840"/>
      <c r="V82" s="824"/>
      <c r="W82" s="824"/>
      <c r="X82" s="824"/>
      <c r="Y82" s="824"/>
      <c r="Z82" s="824"/>
      <c r="AA82" s="787"/>
      <c r="AB82" s="888"/>
      <c r="AC82" s="888"/>
      <c r="AD82" s="888"/>
      <c r="AE82" s="888"/>
      <c r="AF82" s="888"/>
      <c r="AG82" s="888"/>
      <c r="AH82" s="888"/>
      <c r="AI82" s="888"/>
      <c r="AJ82" s="833"/>
    </row>
    <row r="83" spans="2:36" ht="31.5" customHeight="1" x14ac:dyDescent="0.25">
      <c r="B83" s="883"/>
      <c r="C83" s="989" t="s">
        <v>4660</v>
      </c>
      <c r="D83" s="989"/>
      <c r="E83" s="989"/>
      <c r="F83" s="989"/>
      <c r="G83" s="989"/>
      <c r="H83" s="989"/>
      <c r="I83" s="989"/>
      <c r="J83" s="990"/>
      <c r="K83" s="990"/>
      <c r="L83" s="990"/>
      <c r="M83" s="990"/>
      <c r="N83" s="990"/>
      <c r="O83" s="990"/>
      <c r="P83" s="990"/>
      <c r="Q83" s="990"/>
      <c r="R83" s="990"/>
      <c r="S83" s="990"/>
      <c r="T83" s="990"/>
      <c r="U83" s="991" t="s">
        <v>4661</v>
      </c>
      <c r="V83" s="991"/>
      <c r="W83" s="991"/>
      <c r="X83" s="991"/>
      <c r="Y83" s="991"/>
      <c r="Z83" s="990"/>
      <c r="AA83" s="990"/>
      <c r="AB83" s="990"/>
      <c r="AC83" s="990"/>
      <c r="AD83" s="990"/>
      <c r="AE83" s="990"/>
      <c r="AF83" s="990"/>
      <c r="AG83" s="990"/>
      <c r="AH83" s="990"/>
      <c r="AI83" s="990"/>
      <c r="AJ83" s="833"/>
    </row>
    <row r="84" spans="2:36" ht="7.5" customHeight="1" x14ac:dyDescent="0.25">
      <c r="B84" s="883"/>
      <c r="C84" s="989"/>
      <c r="D84" s="989"/>
      <c r="E84" s="989"/>
      <c r="F84" s="989"/>
      <c r="G84" s="989"/>
      <c r="H84" s="989"/>
      <c r="I84" s="989"/>
      <c r="J84" s="889"/>
      <c r="K84" s="889"/>
      <c r="L84" s="889"/>
      <c r="M84" s="889"/>
      <c r="N84" s="889"/>
      <c r="O84" s="889"/>
      <c r="P84" s="889"/>
      <c r="Q84" s="808"/>
      <c r="R84" s="808"/>
      <c r="S84" s="890"/>
      <c r="T84" s="890"/>
      <c r="U84" s="890"/>
      <c r="V84" s="890"/>
      <c r="W84" s="889"/>
      <c r="X84" s="889"/>
      <c r="Y84" s="889"/>
      <c r="Z84" s="889"/>
      <c r="AA84" s="889"/>
      <c r="AB84" s="889"/>
      <c r="AC84" s="889"/>
      <c r="AD84" s="889"/>
      <c r="AE84" s="889"/>
      <c r="AF84" s="889"/>
      <c r="AG84" s="889"/>
      <c r="AH84" s="808"/>
      <c r="AI84" s="808"/>
      <c r="AJ84" s="833"/>
    </row>
    <row r="85" spans="2:36" ht="27.75" customHeight="1" x14ac:dyDescent="0.25">
      <c r="B85" s="891"/>
      <c r="C85" s="989"/>
      <c r="D85" s="989"/>
      <c r="E85" s="989"/>
      <c r="F85" s="989"/>
      <c r="G85" s="989"/>
      <c r="H85" s="989"/>
      <c r="I85" s="989"/>
      <c r="J85" s="992" t="s">
        <v>4662</v>
      </c>
      <c r="K85" s="993"/>
      <c r="L85" s="993"/>
      <c r="M85" s="993"/>
      <c r="N85" s="993"/>
      <c r="O85" s="993"/>
      <c r="P85" s="993"/>
      <c r="Q85" s="993"/>
      <c r="R85" s="993"/>
      <c r="S85" s="993"/>
      <c r="T85" s="994"/>
      <c r="U85" s="977" t="s">
        <v>4663</v>
      </c>
      <c r="V85" s="978"/>
      <c r="W85" s="978"/>
      <c r="X85" s="978"/>
      <c r="Y85" s="979"/>
      <c r="Z85" s="980" t="s">
        <v>4664</v>
      </c>
      <c r="AA85" s="980"/>
      <c r="AB85" s="980"/>
      <c r="AC85" s="980"/>
      <c r="AD85" s="980"/>
      <c r="AE85" s="980"/>
      <c r="AF85" s="980"/>
      <c r="AG85" s="980"/>
      <c r="AH85" s="980"/>
      <c r="AI85" s="980"/>
      <c r="AJ85" s="833"/>
    </row>
    <row r="86" spans="2:36" ht="8.1" customHeight="1" x14ac:dyDescent="0.25">
      <c r="B86" s="891"/>
      <c r="C86" s="808"/>
      <c r="D86" s="808"/>
      <c r="E86" s="808"/>
      <c r="F86" s="808"/>
      <c r="G86" s="808"/>
      <c r="H86" s="808"/>
      <c r="I86" s="892"/>
      <c r="J86" s="892"/>
      <c r="K86" s="892"/>
      <c r="L86" s="892"/>
      <c r="M86" s="893"/>
      <c r="N86" s="892"/>
      <c r="O86" s="892"/>
      <c r="P86" s="893"/>
      <c r="Q86" s="808"/>
      <c r="R86" s="808"/>
      <c r="S86" s="894"/>
      <c r="T86" s="895"/>
      <c r="U86" s="895"/>
      <c r="V86" s="895"/>
      <c r="W86" s="892"/>
      <c r="X86" s="892"/>
      <c r="Y86" s="892"/>
      <c r="Z86" s="892"/>
      <c r="AA86" s="892"/>
      <c r="AB86" s="892"/>
      <c r="AC86" s="892"/>
      <c r="AD86" s="892"/>
      <c r="AE86" s="892"/>
      <c r="AF86" s="892"/>
      <c r="AG86" s="892"/>
      <c r="AH86" s="808"/>
      <c r="AI86" s="808"/>
      <c r="AJ86" s="833"/>
    </row>
    <row r="87" spans="2:36" x14ac:dyDescent="0.25">
      <c r="B87" s="832"/>
      <c r="C87" s="800"/>
      <c r="D87" s="787"/>
      <c r="E87" s="787"/>
      <c r="F87" s="787"/>
      <c r="G87" s="787"/>
      <c r="H87" s="787"/>
      <c r="I87" s="800" t="s">
        <v>4665</v>
      </c>
      <c r="J87" s="800"/>
      <c r="K87" s="800"/>
      <c r="L87" s="838" t="s">
        <v>1086</v>
      </c>
      <c r="M87" s="896"/>
      <c r="N87" s="800"/>
      <c r="O87" s="838" t="s">
        <v>1087</v>
      </c>
      <c r="P87" s="897"/>
      <c r="Q87" s="800"/>
      <c r="R87" s="800"/>
      <c r="S87" s="787"/>
      <c r="T87" s="800"/>
      <c r="U87" s="800"/>
      <c r="V87" s="800"/>
      <c r="W87" s="800"/>
      <c r="X87" s="800"/>
      <c r="Y87" s="800"/>
      <c r="Z87" s="800"/>
      <c r="AA87" s="800"/>
      <c r="AB87" s="800"/>
      <c r="AC87" s="800"/>
      <c r="AD87" s="800"/>
      <c r="AE87" s="800"/>
      <c r="AF87" s="800"/>
      <c r="AG87" s="800"/>
      <c r="AH87" s="800"/>
      <c r="AI87" s="800"/>
      <c r="AJ87" s="833"/>
    </row>
    <row r="88" spans="2:36" ht="6" customHeight="1" thickBot="1" x14ac:dyDescent="0.3">
      <c r="B88" s="898"/>
      <c r="C88" s="899"/>
      <c r="D88" s="899"/>
      <c r="E88" s="899"/>
      <c r="F88" s="899"/>
      <c r="G88" s="899"/>
      <c r="H88" s="899"/>
      <c r="I88" s="899"/>
      <c r="J88" s="899"/>
      <c r="K88" s="899"/>
      <c r="L88" s="899"/>
      <c r="M88" s="899"/>
      <c r="N88" s="899"/>
      <c r="O88" s="899"/>
      <c r="P88" s="899"/>
      <c r="Q88" s="899"/>
      <c r="R88" s="899"/>
      <c r="S88" s="899"/>
      <c r="T88" s="835"/>
      <c r="U88" s="835"/>
      <c r="V88" s="835"/>
      <c r="W88" s="835"/>
      <c r="X88" s="835"/>
      <c r="Y88" s="835"/>
      <c r="Z88" s="835"/>
      <c r="AA88" s="835"/>
      <c r="AB88" s="835"/>
      <c r="AC88" s="835"/>
      <c r="AD88" s="835"/>
      <c r="AE88" s="835"/>
      <c r="AF88" s="835"/>
      <c r="AG88" s="835"/>
      <c r="AH88" s="835"/>
      <c r="AI88" s="835"/>
      <c r="AJ88" s="847"/>
    </row>
    <row r="89" spans="2:36" ht="9" customHeight="1" thickTop="1" x14ac:dyDescent="0.25">
      <c r="B89" s="832"/>
      <c r="C89" s="805"/>
      <c r="D89" s="805"/>
      <c r="E89" s="805"/>
      <c r="F89" s="805"/>
      <c r="G89" s="805"/>
      <c r="H89" s="805"/>
      <c r="I89" s="805"/>
      <c r="J89" s="805"/>
      <c r="K89" s="805"/>
      <c r="L89" s="805"/>
      <c r="M89" s="805"/>
      <c r="N89" s="805"/>
      <c r="O89" s="805"/>
      <c r="P89" s="805"/>
      <c r="Q89" s="805"/>
      <c r="R89" s="805"/>
      <c r="S89" s="805"/>
      <c r="T89" s="805"/>
      <c r="U89" s="805"/>
      <c r="V89" s="805"/>
      <c r="W89" s="805"/>
      <c r="X89" s="805"/>
      <c r="Y89" s="805"/>
      <c r="Z89" s="805"/>
      <c r="AA89" s="805"/>
      <c r="AB89" s="805"/>
      <c r="AC89" s="805"/>
      <c r="AD89" s="805"/>
      <c r="AE89" s="805"/>
      <c r="AF89" s="805"/>
      <c r="AG89" s="805"/>
      <c r="AH89" s="805"/>
      <c r="AI89" s="805"/>
      <c r="AJ89" s="900"/>
    </row>
    <row r="90" spans="2:36" x14ac:dyDescent="0.25">
      <c r="B90" s="832"/>
      <c r="C90" s="805"/>
      <c r="D90" s="805"/>
      <c r="E90" s="805"/>
      <c r="F90" s="805"/>
      <c r="G90" s="805"/>
      <c r="H90" s="805"/>
      <c r="I90" s="805"/>
      <c r="J90" s="805"/>
      <c r="K90" s="805"/>
      <c r="L90" s="805"/>
      <c r="M90" s="805"/>
      <c r="N90" s="805"/>
      <c r="O90" s="805"/>
      <c r="P90" s="805"/>
      <c r="Q90" s="805"/>
      <c r="R90" s="805"/>
      <c r="S90" s="805"/>
      <c r="T90" s="805"/>
      <c r="U90" s="805"/>
      <c r="V90" s="805"/>
      <c r="W90" s="805"/>
      <c r="X90" s="805"/>
      <c r="Y90" s="805"/>
      <c r="Z90" s="805"/>
      <c r="AA90" s="805"/>
      <c r="AB90" s="805"/>
      <c r="AC90" s="805"/>
      <c r="AD90" s="805"/>
      <c r="AE90" s="805"/>
      <c r="AF90" s="805"/>
      <c r="AG90" s="805"/>
      <c r="AH90" s="805"/>
      <c r="AI90" s="805"/>
      <c r="AJ90" s="900"/>
    </row>
    <row r="91" spans="2:36" x14ac:dyDescent="0.25">
      <c r="B91" s="832"/>
      <c r="C91" s="981"/>
      <c r="D91" s="981"/>
      <c r="E91" s="981"/>
      <c r="F91" s="981"/>
      <c r="G91" s="981"/>
      <c r="H91" s="981"/>
      <c r="I91" s="981"/>
      <c r="J91" s="981"/>
      <c r="K91" s="981"/>
      <c r="L91" s="805"/>
      <c r="M91" s="981"/>
      <c r="N91" s="981"/>
      <c r="O91" s="981"/>
      <c r="P91" s="981"/>
      <c r="Q91" s="981"/>
      <c r="R91" s="981"/>
      <c r="S91" s="981"/>
      <c r="T91" s="981"/>
      <c r="U91" s="981"/>
      <c r="V91" s="981"/>
      <c r="W91" s="800"/>
      <c r="X91" s="805"/>
      <c r="Y91" s="981"/>
      <c r="Z91" s="981"/>
      <c r="AA91" s="981"/>
      <c r="AB91" s="981"/>
      <c r="AC91" s="981"/>
      <c r="AD91" s="981"/>
      <c r="AE91" s="981"/>
      <c r="AF91" s="981"/>
      <c r="AG91" s="981"/>
      <c r="AH91" s="981"/>
      <c r="AI91" s="981"/>
      <c r="AJ91" s="901"/>
    </row>
    <row r="92" spans="2:36" x14ac:dyDescent="0.25">
      <c r="B92" s="832"/>
      <c r="C92" s="982"/>
      <c r="D92" s="982"/>
      <c r="E92" s="982"/>
      <c r="F92" s="982"/>
      <c r="G92" s="982"/>
      <c r="H92" s="982"/>
      <c r="I92" s="982"/>
      <c r="J92" s="982"/>
      <c r="K92" s="982"/>
      <c r="L92" s="806"/>
      <c r="M92" s="982"/>
      <c r="N92" s="982"/>
      <c r="O92" s="982"/>
      <c r="P92" s="982"/>
      <c r="Q92" s="982"/>
      <c r="R92" s="982"/>
      <c r="S92" s="982"/>
      <c r="T92" s="982"/>
      <c r="U92" s="982"/>
      <c r="V92" s="982"/>
      <c r="W92" s="800"/>
      <c r="X92" s="806"/>
      <c r="Y92" s="982"/>
      <c r="Z92" s="982"/>
      <c r="AA92" s="982"/>
      <c r="AB92" s="982"/>
      <c r="AC92" s="982"/>
      <c r="AD92" s="982"/>
      <c r="AE92" s="982"/>
      <c r="AF92" s="982"/>
      <c r="AG92" s="982"/>
      <c r="AH92" s="982"/>
      <c r="AI92" s="982"/>
      <c r="AJ92" s="833"/>
    </row>
    <row r="93" spans="2:36" x14ac:dyDescent="0.25">
      <c r="B93" s="832"/>
      <c r="C93" s="983" t="s">
        <v>4666</v>
      </c>
      <c r="D93" s="983"/>
      <c r="E93" s="983"/>
      <c r="F93" s="983"/>
      <c r="G93" s="983"/>
      <c r="H93" s="983"/>
      <c r="I93" s="983"/>
      <c r="J93" s="983"/>
      <c r="K93" s="983"/>
      <c r="L93" s="800"/>
      <c r="M93" s="983" t="s">
        <v>4667</v>
      </c>
      <c r="N93" s="983"/>
      <c r="O93" s="983"/>
      <c r="P93" s="983"/>
      <c r="Q93" s="983"/>
      <c r="R93" s="983"/>
      <c r="S93" s="983"/>
      <c r="T93" s="983"/>
      <c r="U93" s="983"/>
      <c r="V93" s="983"/>
      <c r="W93" s="800"/>
      <c r="X93" s="800"/>
      <c r="Y93" s="983" t="s">
        <v>4668</v>
      </c>
      <c r="Z93" s="983"/>
      <c r="AA93" s="983"/>
      <c r="AB93" s="983"/>
      <c r="AC93" s="983"/>
      <c r="AD93" s="983"/>
      <c r="AE93" s="983"/>
      <c r="AF93" s="983"/>
      <c r="AG93" s="983"/>
      <c r="AH93" s="983"/>
      <c r="AI93" s="983"/>
      <c r="AJ93" s="833"/>
    </row>
    <row r="94" spans="2:36" x14ac:dyDescent="0.25">
      <c r="B94" s="832"/>
      <c r="C94" s="967" t="s">
        <v>4669</v>
      </c>
      <c r="D94" s="967"/>
      <c r="E94" s="967"/>
      <c r="F94" s="967"/>
      <c r="G94" s="967"/>
      <c r="H94" s="967"/>
      <c r="I94" s="967"/>
      <c r="J94" s="967"/>
      <c r="K94" s="967"/>
      <c r="L94" s="967"/>
      <c r="M94" s="967"/>
      <c r="N94" s="967"/>
      <c r="O94" s="967"/>
      <c r="P94" s="967"/>
      <c r="Q94" s="967"/>
      <c r="R94" s="967"/>
      <c r="S94" s="967"/>
      <c r="T94" s="967"/>
      <c r="U94" s="967"/>
      <c r="V94" s="967"/>
      <c r="W94" s="967"/>
      <c r="X94" s="967"/>
      <c r="Y94" s="967"/>
      <c r="Z94" s="967"/>
      <c r="AA94" s="967"/>
      <c r="AB94" s="967"/>
      <c r="AC94" s="967"/>
      <c r="AD94" s="967"/>
      <c r="AE94" s="967"/>
      <c r="AF94" s="967"/>
      <c r="AG94" s="967"/>
      <c r="AH94" s="967"/>
      <c r="AI94" s="967"/>
      <c r="AJ94" s="833"/>
    </row>
    <row r="95" spans="2:36" ht="39" customHeight="1" x14ac:dyDescent="0.25">
      <c r="B95" s="902"/>
      <c r="C95" s="968" t="s">
        <v>4670</v>
      </c>
      <c r="D95" s="968"/>
      <c r="E95" s="968"/>
      <c r="F95" s="968"/>
      <c r="G95" s="968"/>
      <c r="H95" s="968"/>
      <c r="I95" s="968"/>
      <c r="J95" s="968"/>
      <c r="K95" s="968"/>
      <c r="L95" s="968"/>
      <c r="M95" s="968"/>
      <c r="N95" s="968"/>
      <c r="O95" s="968"/>
      <c r="P95" s="968"/>
      <c r="Q95" s="968"/>
      <c r="R95" s="968"/>
      <c r="S95" s="968"/>
      <c r="T95" s="968"/>
      <c r="U95" s="968"/>
      <c r="V95" s="968"/>
      <c r="W95" s="968"/>
      <c r="X95" s="968"/>
      <c r="Y95" s="968"/>
      <c r="Z95" s="968"/>
      <c r="AA95" s="968"/>
      <c r="AB95" s="968"/>
      <c r="AC95" s="968"/>
      <c r="AD95" s="968"/>
      <c r="AE95" s="968"/>
      <c r="AF95" s="968"/>
      <c r="AG95" s="968"/>
      <c r="AH95" s="968"/>
      <c r="AI95" s="968"/>
      <c r="AJ95" s="903"/>
    </row>
    <row r="96" spans="2:36" ht="245.25" customHeight="1" x14ac:dyDescent="0.25">
      <c r="B96" s="969" t="s">
        <v>4671</v>
      </c>
      <c r="C96" s="970"/>
      <c r="D96" s="970"/>
      <c r="E96" s="970"/>
      <c r="F96" s="970"/>
      <c r="G96" s="970"/>
      <c r="H96" s="970"/>
      <c r="I96" s="970"/>
      <c r="J96" s="970"/>
      <c r="K96" s="970"/>
      <c r="L96" s="970"/>
      <c r="M96" s="970"/>
      <c r="N96" s="970"/>
      <c r="O96" s="970"/>
      <c r="P96" s="970"/>
      <c r="Q96" s="970"/>
      <c r="R96" s="970"/>
      <c r="S96" s="970"/>
      <c r="T96" s="970"/>
      <c r="U96" s="970"/>
      <c r="V96" s="970"/>
      <c r="W96" s="970"/>
      <c r="X96" s="970"/>
      <c r="Y96" s="970"/>
      <c r="Z96" s="970"/>
      <c r="AA96" s="970"/>
      <c r="AB96" s="970"/>
      <c r="AC96" s="970"/>
      <c r="AD96" s="970"/>
      <c r="AE96" s="970"/>
      <c r="AF96" s="970"/>
      <c r="AG96" s="970"/>
      <c r="AH96" s="970"/>
      <c r="AI96" s="970"/>
      <c r="AJ96" s="970"/>
    </row>
    <row r="97" spans="2:36" x14ac:dyDescent="0.25">
      <c r="B97" s="904"/>
      <c r="C97" s="905"/>
      <c r="D97" s="904"/>
      <c r="E97" s="904"/>
      <c r="F97" s="904"/>
      <c r="G97" s="904"/>
      <c r="H97" s="904"/>
      <c r="I97" s="904"/>
      <c r="J97" s="904"/>
      <c r="K97" s="904"/>
      <c r="L97" s="904"/>
      <c r="M97" s="904"/>
      <c r="N97" s="904"/>
      <c r="O97" s="904"/>
      <c r="P97" s="904"/>
      <c r="Q97" s="904"/>
      <c r="R97" s="904"/>
      <c r="S97" s="904"/>
      <c r="T97" s="904"/>
      <c r="U97" s="904"/>
      <c r="V97" s="904"/>
      <c r="W97" s="904"/>
      <c r="X97" s="904"/>
      <c r="Y97" s="904"/>
      <c r="Z97" s="904"/>
      <c r="AA97" s="904"/>
      <c r="AB97" s="904"/>
      <c r="AC97" s="904"/>
      <c r="AD97" s="904"/>
      <c r="AE97" s="904"/>
      <c r="AF97" s="904"/>
      <c r="AG97" s="904"/>
      <c r="AH97" s="904"/>
      <c r="AI97" s="906"/>
      <c r="AJ97" s="906"/>
    </row>
    <row r="98" spans="2:36" ht="14.25" customHeight="1" x14ac:dyDescent="0.25">
      <c r="B98" s="906"/>
      <c r="C98" s="971" t="s">
        <v>4672</v>
      </c>
      <c r="D98" s="971"/>
      <c r="E98" s="971"/>
      <c r="F98" s="971"/>
      <c r="G98" s="971"/>
      <c r="H98" s="971"/>
      <c r="I98" s="971"/>
      <c r="J98" s="971"/>
      <c r="K98" s="971"/>
      <c r="L98" s="971"/>
      <c r="M98" s="971"/>
      <c r="N98" s="971"/>
      <c r="O98" s="971"/>
      <c r="P98" s="971"/>
      <c r="Q98" s="971"/>
      <c r="R98" s="971"/>
      <c r="S98" s="971"/>
      <c r="T98" s="971"/>
      <c r="U98" s="971"/>
      <c r="V98" s="971"/>
      <c r="W98" s="971"/>
      <c r="X98" s="971"/>
      <c r="Y98" s="971"/>
      <c r="Z98" s="971"/>
      <c r="AA98" s="971"/>
      <c r="AB98" s="971"/>
      <c r="AC98" s="971"/>
      <c r="AD98" s="971"/>
      <c r="AE98" s="971"/>
      <c r="AF98" s="971"/>
      <c r="AG98" s="971"/>
      <c r="AH98" s="971"/>
      <c r="AI98" s="906"/>
      <c r="AJ98" s="906"/>
    </row>
    <row r="99" spans="2:36" ht="14.25" customHeight="1" x14ac:dyDescent="0.25">
      <c r="B99" s="906"/>
      <c r="C99" s="889"/>
      <c r="D99" s="889"/>
      <c r="E99" s="889"/>
      <c r="F99" s="889"/>
      <c r="G99" s="889"/>
      <c r="H99" s="889"/>
      <c r="I99" s="889"/>
      <c r="J99" s="889"/>
      <c r="K99" s="889"/>
      <c r="L99" s="889"/>
      <c r="M99" s="889"/>
      <c r="N99" s="889"/>
      <c r="O99" s="889"/>
      <c r="P99" s="889"/>
      <c r="Q99" s="889"/>
      <c r="R99" s="889"/>
      <c r="S99" s="889"/>
      <c r="T99" s="889"/>
      <c r="U99" s="889"/>
      <c r="V99" s="889"/>
      <c r="W99" s="889"/>
      <c r="X99" s="889"/>
      <c r="Y99" s="889"/>
      <c r="Z99" s="889"/>
      <c r="AA99" s="889"/>
      <c r="AB99" s="889"/>
      <c r="AC99" s="889"/>
      <c r="AD99" s="889"/>
      <c r="AE99" s="889"/>
      <c r="AF99" s="889"/>
      <c r="AG99" s="889"/>
      <c r="AH99" s="889"/>
      <c r="AI99" s="906"/>
      <c r="AJ99" s="906"/>
    </row>
    <row r="100" spans="2:36" ht="14.25" customHeight="1" x14ac:dyDescent="0.25">
      <c r="B100" s="906"/>
      <c r="C100" s="889"/>
      <c r="D100" s="889"/>
      <c r="E100" s="889"/>
      <c r="F100" s="889"/>
      <c r="G100" s="889"/>
      <c r="H100" s="889"/>
      <c r="I100" s="889"/>
      <c r="J100" s="889"/>
      <c r="K100" s="889"/>
      <c r="L100" s="889"/>
      <c r="M100" s="889"/>
      <c r="N100" s="889"/>
      <c r="O100" s="889"/>
      <c r="P100" s="889"/>
      <c r="Q100" s="889"/>
      <c r="R100" s="889"/>
      <c r="S100" s="889"/>
      <c r="T100" s="889"/>
      <c r="U100" s="889"/>
      <c r="V100" s="889"/>
      <c r="W100" s="889"/>
      <c r="X100" s="889"/>
      <c r="Y100" s="889"/>
      <c r="Z100" s="889"/>
      <c r="AA100" s="889"/>
      <c r="AB100" s="889"/>
      <c r="AC100" s="889"/>
      <c r="AD100" s="889"/>
      <c r="AE100" s="889"/>
      <c r="AF100" s="889"/>
      <c r="AG100" s="889"/>
      <c r="AH100" s="889"/>
      <c r="AI100" s="906"/>
      <c r="AJ100" s="906"/>
    </row>
    <row r="101" spans="2:36" ht="14.25" customHeight="1" x14ac:dyDescent="0.25">
      <c r="B101" s="906"/>
      <c r="C101" s="972" t="s">
        <v>4673</v>
      </c>
      <c r="D101" s="972"/>
      <c r="E101" s="972"/>
      <c r="F101" s="972"/>
      <c r="G101" s="972"/>
      <c r="H101" s="972"/>
      <c r="I101" s="972"/>
      <c r="J101" s="972"/>
      <c r="K101" s="972"/>
      <c r="L101" s="972"/>
      <c r="M101" s="972"/>
      <c r="N101" s="972"/>
      <c r="O101" s="972"/>
      <c r="P101" s="972"/>
      <c r="Q101" s="972"/>
      <c r="R101" s="972"/>
      <c r="S101" s="972"/>
      <c r="T101" s="972"/>
      <c r="U101" s="972"/>
      <c r="V101" s="972"/>
      <c r="W101" s="972"/>
      <c r="X101" s="972"/>
      <c r="Y101" s="972"/>
      <c r="Z101" s="972"/>
      <c r="AA101" s="972"/>
      <c r="AB101" s="972"/>
      <c r="AC101" s="972"/>
      <c r="AD101" s="972"/>
      <c r="AE101" s="972"/>
      <c r="AF101" s="972"/>
      <c r="AG101" s="972"/>
      <c r="AH101" s="972"/>
      <c r="AI101" s="906"/>
      <c r="AJ101" s="906"/>
    </row>
    <row r="102" spans="2:36" x14ac:dyDescent="0.25">
      <c r="B102" s="906"/>
      <c r="C102" s="972"/>
      <c r="D102" s="972"/>
      <c r="E102" s="972"/>
      <c r="F102" s="972"/>
      <c r="G102" s="972"/>
      <c r="H102" s="972"/>
      <c r="I102" s="972"/>
      <c r="J102" s="972"/>
      <c r="K102" s="972"/>
      <c r="L102" s="972"/>
      <c r="M102" s="972"/>
      <c r="N102" s="972"/>
      <c r="O102" s="972"/>
      <c r="P102" s="972"/>
      <c r="Q102" s="972"/>
      <c r="R102" s="972"/>
      <c r="S102" s="972"/>
      <c r="T102" s="972"/>
      <c r="U102" s="972"/>
      <c r="V102" s="972"/>
      <c r="W102" s="972"/>
      <c r="X102" s="972"/>
      <c r="Y102" s="972"/>
      <c r="Z102" s="972"/>
      <c r="AA102" s="972"/>
      <c r="AB102" s="972"/>
      <c r="AC102" s="972"/>
      <c r="AD102" s="972"/>
      <c r="AE102" s="972"/>
      <c r="AF102" s="972"/>
      <c r="AG102" s="972"/>
      <c r="AH102" s="972"/>
      <c r="AI102" s="906"/>
      <c r="AJ102" s="906"/>
    </row>
    <row r="103" spans="2:36" x14ac:dyDescent="0.25">
      <c r="B103" s="906"/>
      <c r="C103" s="972"/>
      <c r="D103" s="972"/>
      <c r="E103" s="972"/>
      <c r="F103" s="972"/>
      <c r="G103" s="972"/>
      <c r="H103" s="972"/>
      <c r="I103" s="972"/>
      <c r="J103" s="972"/>
      <c r="K103" s="972"/>
      <c r="L103" s="972"/>
      <c r="M103" s="972"/>
      <c r="N103" s="972"/>
      <c r="O103" s="972"/>
      <c r="P103" s="972"/>
      <c r="Q103" s="972"/>
      <c r="R103" s="972"/>
      <c r="S103" s="972"/>
      <c r="T103" s="972"/>
      <c r="U103" s="972"/>
      <c r="V103" s="972"/>
      <c r="W103" s="972"/>
      <c r="X103" s="972"/>
      <c r="Y103" s="972"/>
      <c r="Z103" s="972"/>
      <c r="AA103" s="972"/>
      <c r="AB103" s="972"/>
      <c r="AC103" s="972"/>
      <c r="AD103" s="972"/>
      <c r="AE103" s="972"/>
      <c r="AF103" s="972"/>
      <c r="AG103" s="972"/>
      <c r="AH103" s="972"/>
      <c r="AI103" s="906"/>
      <c r="AJ103" s="906"/>
    </row>
    <row r="104" spans="2:36" ht="16.5" customHeight="1" x14ac:dyDescent="0.25">
      <c r="B104" s="906"/>
      <c r="C104" s="972"/>
      <c r="D104" s="972"/>
      <c r="E104" s="972"/>
      <c r="F104" s="972"/>
      <c r="G104" s="972"/>
      <c r="H104" s="972"/>
      <c r="I104" s="972"/>
      <c r="J104" s="972"/>
      <c r="K104" s="972"/>
      <c r="L104" s="972"/>
      <c r="M104" s="972"/>
      <c r="N104" s="972"/>
      <c r="O104" s="972"/>
      <c r="P104" s="972"/>
      <c r="Q104" s="972"/>
      <c r="R104" s="972"/>
      <c r="S104" s="972"/>
      <c r="T104" s="972"/>
      <c r="U104" s="972"/>
      <c r="V104" s="972"/>
      <c r="W104" s="972"/>
      <c r="X104" s="972"/>
      <c r="Y104" s="972"/>
      <c r="Z104" s="972"/>
      <c r="AA104" s="972"/>
      <c r="AB104" s="972"/>
      <c r="AC104" s="972"/>
      <c r="AD104" s="972"/>
      <c r="AE104" s="972"/>
      <c r="AF104" s="972"/>
      <c r="AG104" s="972"/>
      <c r="AH104" s="972"/>
      <c r="AI104" s="906"/>
      <c r="AJ104" s="906"/>
    </row>
    <row r="105" spans="2:36" x14ac:dyDescent="0.25">
      <c r="B105" s="906"/>
      <c r="C105" s="973"/>
      <c r="D105" s="973"/>
      <c r="E105" s="973"/>
      <c r="F105" s="973"/>
      <c r="G105" s="973"/>
      <c r="H105" s="973"/>
      <c r="I105" s="973"/>
      <c r="J105" s="973"/>
      <c r="K105" s="973"/>
      <c r="L105" s="973"/>
      <c r="M105" s="973"/>
      <c r="N105" s="973"/>
      <c r="O105" s="973"/>
      <c r="P105" s="973"/>
      <c r="Q105" s="973"/>
      <c r="R105" s="973"/>
      <c r="S105" s="973"/>
      <c r="T105" s="973"/>
      <c r="U105" s="973"/>
      <c r="V105" s="973"/>
      <c r="W105" s="973"/>
      <c r="X105" s="973"/>
      <c r="Y105" s="973"/>
      <c r="Z105" s="973"/>
      <c r="AA105" s="973"/>
      <c r="AB105" s="973"/>
      <c r="AC105" s="973"/>
      <c r="AD105" s="973"/>
      <c r="AE105" s="973"/>
      <c r="AF105" s="973"/>
      <c r="AG105" s="973"/>
      <c r="AH105" s="973"/>
      <c r="AI105" s="906"/>
      <c r="AJ105" s="906"/>
    </row>
    <row r="106" spans="2:36" ht="14.25" customHeight="1" x14ac:dyDescent="0.25">
      <c r="B106" s="906"/>
      <c r="C106" s="974" t="s">
        <v>4573</v>
      </c>
      <c r="D106" s="975"/>
      <c r="E106" s="975"/>
      <c r="F106" s="975"/>
      <c r="G106" s="975"/>
      <c r="H106" s="975"/>
      <c r="I106" s="975"/>
      <c r="J106" s="975"/>
      <c r="K106" s="975"/>
      <c r="L106" s="975"/>
      <c r="M106" s="975"/>
      <c r="N106" s="975"/>
      <c r="O106" s="975"/>
      <c r="P106" s="975"/>
      <c r="Q106" s="975"/>
      <c r="R106" s="975"/>
      <c r="S106" s="975"/>
      <c r="T106" s="975"/>
      <c r="U106" s="975"/>
      <c r="V106" s="975"/>
      <c r="W106" s="975"/>
      <c r="X106" s="975"/>
      <c r="Y106" s="975"/>
      <c r="Z106" s="975"/>
      <c r="AA106" s="975"/>
      <c r="AB106" s="975"/>
      <c r="AC106" s="975"/>
      <c r="AD106" s="975"/>
      <c r="AE106" s="975"/>
      <c r="AF106" s="975"/>
      <c r="AG106" s="975"/>
      <c r="AH106" s="976"/>
      <c r="AI106" s="906"/>
      <c r="AJ106" s="906"/>
    </row>
    <row r="107" spans="2:36" ht="14.25" customHeight="1" x14ac:dyDescent="0.25">
      <c r="B107" s="906"/>
      <c r="C107" s="907"/>
      <c r="D107" s="907"/>
      <c r="E107" s="907"/>
      <c r="F107" s="907"/>
      <c r="G107" s="907"/>
      <c r="H107" s="907"/>
      <c r="I107" s="907"/>
      <c r="J107" s="907"/>
      <c r="K107" s="907"/>
      <c r="L107" s="907"/>
      <c r="M107" s="907"/>
      <c r="N107" s="907"/>
      <c r="O107" s="907"/>
      <c r="P107" s="907"/>
      <c r="Q107" s="907"/>
      <c r="R107" s="907"/>
      <c r="S107" s="907"/>
      <c r="T107" s="907"/>
      <c r="U107" s="907"/>
      <c r="V107" s="907"/>
      <c r="W107" s="907"/>
      <c r="X107" s="907"/>
      <c r="Y107" s="907"/>
      <c r="Z107" s="907"/>
      <c r="AA107" s="907"/>
      <c r="AB107" s="907"/>
      <c r="AC107" s="907"/>
      <c r="AD107" s="907"/>
      <c r="AE107" s="907"/>
      <c r="AF107" s="907"/>
      <c r="AG107" s="907"/>
      <c r="AH107" s="907"/>
      <c r="AI107" s="906"/>
      <c r="AJ107" s="906"/>
    </row>
    <row r="108" spans="2:36" ht="48.75" customHeight="1" x14ac:dyDescent="0.25">
      <c r="B108" s="906"/>
      <c r="C108" s="908" t="s">
        <v>4674</v>
      </c>
      <c r="D108" s="936" t="s">
        <v>4675</v>
      </c>
      <c r="E108" s="966"/>
      <c r="F108" s="966"/>
      <c r="G108" s="966"/>
      <c r="H108" s="966"/>
      <c r="I108" s="966"/>
      <c r="J108" s="966"/>
      <c r="K108" s="966"/>
      <c r="L108" s="966"/>
      <c r="M108" s="966"/>
      <c r="N108" s="966"/>
      <c r="O108" s="966"/>
      <c r="P108" s="966"/>
      <c r="Q108" s="966"/>
      <c r="R108" s="966"/>
      <c r="S108" s="966"/>
      <c r="T108" s="966"/>
      <c r="U108" s="966"/>
      <c r="V108" s="966"/>
      <c r="W108" s="966"/>
      <c r="X108" s="966"/>
      <c r="Y108" s="966"/>
      <c r="Z108" s="966"/>
      <c r="AA108" s="966"/>
      <c r="AB108" s="966"/>
      <c r="AC108" s="966"/>
      <c r="AD108" s="966"/>
      <c r="AE108" s="966"/>
      <c r="AF108" s="966"/>
      <c r="AG108" s="966"/>
      <c r="AH108" s="966"/>
      <c r="AI108" s="906"/>
      <c r="AJ108" s="906"/>
    </row>
    <row r="109" spans="2:36" ht="16.5" customHeight="1" x14ac:dyDescent="0.25">
      <c r="B109" s="906"/>
      <c r="C109" s="908" t="s">
        <v>4676</v>
      </c>
      <c r="D109" s="965" t="s">
        <v>4677</v>
      </c>
      <c r="E109" s="965"/>
      <c r="F109" s="965"/>
      <c r="G109" s="965"/>
      <c r="H109" s="965"/>
      <c r="I109" s="965"/>
      <c r="J109" s="965"/>
      <c r="K109" s="965"/>
      <c r="L109" s="965"/>
      <c r="M109" s="965"/>
      <c r="N109" s="965"/>
      <c r="O109" s="965"/>
      <c r="P109" s="965"/>
      <c r="Q109" s="965"/>
      <c r="R109" s="965"/>
      <c r="S109" s="965"/>
      <c r="T109" s="965"/>
      <c r="U109" s="965"/>
      <c r="V109" s="965"/>
      <c r="W109" s="965"/>
      <c r="X109" s="965"/>
      <c r="Y109" s="965"/>
      <c r="Z109" s="965"/>
      <c r="AA109" s="965"/>
      <c r="AB109" s="965"/>
      <c r="AC109" s="965"/>
      <c r="AD109" s="965"/>
      <c r="AE109" s="965"/>
      <c r="AF109" s="965"/>
      <c r="AG109" s="965"/>
      <c r="AH109" s="965"/>
      <c r="AI109" s="906"/>
      <c r="AJ109" s="906"/>
    </row>
    <row r="110" spans="2:36" ht="16.5" customHeight="1" x14ac:dyDescent="0.25">
      <c r="B110" s="906"/>
      <c r="C110" s="908" t="s">
        <v>4678</v>
      </c>
      <c r="D110" s="965" t="s">
        <v>4679</v>
      </c>
      <c r="E110" s="965"/>
      <c r="F110" s="965"/>
      <c r="G110" s="965"/>
      <c r="H110" s="965"/>
      <c r="I110" s="965"/>
      <c r="J110" s="965"/>
      <c r="K110" s="965"/>
      <c r="L110" s="965"/>
      <c r="M110" s="965"/>
      <c r="N110" s="965"/>
      <c r="O110" s="965"/>
      <c r="P110" s="965"/>
      <c r="Q110" s="965"/>
      <c r="R110" s="965"/>
      <c r="S110" s="965"/>
      <c r="T110" s="965"/>
      <c r="U110" s="965"/>
      <c r="V110" s="965"/>
      <c r="W110" s="965"/>
      <c r="X110" s="965"/>
      <c r="Y110" s="965"/>
      <c r="Z110" s="965"/>
      <c r="AA110" s="965"/>
      <c r="AB110" s="965"/>
      <c r="AC110" s="965"/>
      <c r="AD110" s="965"/>
      <c r="AE110" s="965"/>
      <c r="AF110" s="965"/>
      <c r="AG110" s="965"/>
      <c r="AH110" s="965"/>
      <c r="AI110" s="906"/>
      <c r="AJ110" s="906"/>
    </row>
    <row r="111" spans="2:36" ht="16.5" customHeight="1" x14ac:dyDescent="0.25">
      <c r="B111" s="906"/>
      <c r="C111" s="908" t="s">
        <v>4680</v>
      </c>
      <c r="D111" s="965" t="s">
        <v>4681</v>
      </c>
      <c r="E111" s="965"/>
      <c r="F111" s="965"/>
      <c r="G111" s="965"/>
      <c r="H111" s="965"/>
      <c r="I111" s="965"/>
      <c r="J111" s="965"/>
      <c r="K111" s="965"/>
      <c r="L111" s="965"/>
      <c r="M111" s="965"/>
      <c r="N111" s="965"/>
      <c r="O111" s="965"/>
      <c r="P111" s="965"/>
      <c r="Q111" s="965"/>
      <c r="R111" s="965"/>
      <c r="S111" s="965"/>
      <c r="T111" s="965"/>
      <c r="U111" s="965"/>
      <c r="V111" s="965"/>
      <c r="W111" s="965"/>
      <c r="X111" s="965"/>
      <c r="Y111" s="965"/>
      <c r="Z111" s="965"/>
      <c r="AA111" s="965"/>
      <c r="AB111" s="965"/>
      <c r="AC111" s="965"/>
      <c r="AD111" s="965"/>
      <c r="AE111" s="965"/>
      <c r="AF111" s="965"/>
      <c r="AG111" s="965"/>
      <c r="AH111" s="965"/>
      <c r="AI111" s="906"/>
      <c r="AJ111" s="906"/>
    </row>
    <row r="112" spans="2:36" ht="16.5" customHeight="1" x14ac:dyDescent="0.25">
      <c r="B112" s="906"/>
      <c r="C112" s="908" t="s">
        <v>4682</v>
      </c>
      <c r="D112" s="965" t="s">
        <v>4683</v>
      </c>
      <c r="E112" s="965"/>
      <c r="F112" s="965"/>
      <c r="G112" s="965"/>
      <c r="H112" s="965"/>
      <c r="I112" s="965"/>
      <c r="J112" s="965"/>
      <c r="K112" s="965"/>
      <c r="L112" s="965"/>
      <c r="M112" s="965"/>
      <c r="N112" s="965"/>
      <c r="O112" s="965"/>
      <c r="P112" s="965"/>
      <c r="Q112" s="965"/>
      <c r="R112" s="965"/>
      <c r="S112" s="965"/>
      <c r="T112" s="965"/>
      <c r="U112" s="965"/>
      <c r="V112" s="965"/>
      <c r="W112" s="965"/>
      <c r="X112" s="965"/>
      <c r="Y112" s="965"/>
      <c r="Z112" s="965"/>
      <c r="AA112" s="965"/>
      <c r="AB112" s="965"/>
      <c r="AC112" s="965"/>
      <c r="AD112" s="965"/>
      <c r="AE112" s="965"/>
      <c r="AF112" s="965"/>
      <c r="AG112" s="965"/>
      <c r="AH112" s="965"/>
      <c r="AI112" s="906"/>
      <c r="AJ112" s="906"/>
    </row>
    <row r="113" spans="2:36" ht="16.5" customHeight="1" x14ac:dyDescent="0.25">
      <c r="B113" s="906"/>
      <c r="C113" s="908" t="s">
        <v>4684</v>
      </c>
      <c r="D113" s="965" t="s">
        <v>4685</v>
      </c>
      <c r="E113" s="965"/>
      <c r="F113" s="965"/>
      <c r="G113" s="965"/>
      <c r="H113" s="965"/>
      <c r="I113" s="965"/>
      <c r="J113" s="965"/>
      <c r="K113" s="965"/>
      <c r="L113" s="965"/>
      <c r="M113" s="965"/>
      <c r="N113" s="965"/>
      <c r="O113" s="965"/>
      <c r="P113" s="965"/>
      <c r="Q113" s="965"/>
      <c r="R113" s="965"/>
      <c r="S113" s="965"/>
      <c r="T113" s="965"/>
      <c r="U113" s="965"/>
      <c r="V113" s="965"/>
      <c r="W113" s="965"/>
      <c r="X113" s="965"/>
      <c r="Y113" s="965"/>
      <c r="Z113" s="965"/>
      <c r="AA113" s="965"/>
      <c r="AB113" s="965"/>
      <c r="AC113" s="965"/>
      <c r="AD113" s="965"/>
      <c r="AE113" s="965"/>
      <c r="AF113" s="965"/>
      <c r="AG113" s="965"/>
      <c r="AH113" s="965"/>
      <c r="AI113" s="906"/>
      <c r="AJ113" s="906"/>
    </row>
    <row r="114" spans="2:36" ht="16.5" customHeight="1" x14ac:dyDescent="0.25">
      <c r="B114" s="906"/>
      <c r="C114" s="908" t="s">
        <v>4686</v>
      </c>
      <c r="D114" s="965" t="s">
        <v>4687</v>
      </c>
      <c r="E114" s="965"/>
      <c r="F114" s="965"/>
      <c r="G114" s="965"/>
      <c r="H114" s="965"/>
      <c r="I114" s="965"/>
      <c r="J114" s="965"/>
      <c r="K114" s="965"/>
      <c r="L114" s="965"/>
      <c r="M114" s="965"/>
      <c r="N114" s="965"/>
      <c r="O114" s="965"/>
      <c r="P114" s="965"/>
      <c r="Q114" s="965"/>
      <c r="R114" s="965"/>
      <c r="S114" s="965"/>
      <c r="T114" s="965"/>
      <c r="U114" s="965"/>
      <c r="V114" s="965"/>
      <c r="W114" s="965"/>
      <c r="X114" s="965"/>
      <c r="Y114" s="965"/>
      <c r="Z114" s="965"/>
      <c r="AA114" s="965"/>
      <c r="AB114" s="965"/>
      <c r="AC114" s="965"/>
      <c r="AD114" s="965"/>
      <c r="AE114" s="965"/>
      <c r="AF114" s="965"/>
      <c r="AG114" s="965"/>
      <c r="AH114" s="965"/>
      <c r="AI114" s="906"/>
      <c r="AJ114" s="906"/>
    </row>
    <row r="115" spans="2:36" ht="33.75" customHeight="1" x14ac:dyDescent="0.25">
      <c r="B115" s="906"/>
      <c r="C115" s="908" t="s">
        <v>4688</v>
      </c>
      <c r="D115" s="965" t="s">
        <v>4689</v>
      </c>
      <c r="E115" s="965"/>
      <c r="F115" s="965"/>
      <c r="G115" s="965"/>
      <c r="H115" s="965"/>
      <c r="I115" s="965"/>
      <c r="J115" s="965"/>
      <c r="K115" s="965"/>
      <c r="L115" s="965"/>
      <c r="M115" s="965"/>
      <c r="N115" s="965"/>
      <c r="O115" s="965"/>
      <c r="P115" s="965"/>
      <c r="Q115" s="965"/>
      <c r="R115" s="965"/>
      <c r="S115" s="965"/>
      <c r="T115" s="965"/>
      <c r="U115" s="965"/>
      <c r="V115" s="965"/>
      <c r="W115" s="965"/>
      <c r="X115" s="965"/>
      <c r="Y115" s="965"/>
      <c r="Z115" s="965"/>
      <c r="AA115" s="965"/>
      <c r="AB115" s="965"/>
      <c r="AC115" s="965"/>
      <c r="AD115" s="965"/>
      <c r="AE115" s="965"/>
      <c r="AF115" s="965"/>
      <c r="AG115" s="965"/>
      <c r="AH115" s="965"/>
      <c r="AI115" s="906"/>
      <c r="AJ115" s="906"/>
    </row>
    <row r="116" spans="2:36" ht="33" customHeight="1" x14ac:dyDescent="0.25">
      <c r="B116" s="906"/>
      <c r="C116" s="908" t="s">
        <v>4690</v>
      </c>
      <c r="D116" s="959" t="s">
        <v>4691</v>
      </c>
      <c r="E116" s="959"/>
      <c r="F116" s="959"/>
      <c r="G116" s="959"/>
      <c r="H116" s="959"/>
      <c r="I116" s="959"/>
      <c r="J116" s="959"/>
      <c r="K116" s="959"/>
      <c r="L116" s="959"/>
      <c r="M116" s="959"/>
      <c r="N116" s="959"/>
      <c r="O116" s="959"/>
      <c r="P116" s="959"/>
      <c r="Q116" s="959"/>
      <c r="R116" s="959"/>
      <c r="S116" s="959"/>
      <c r="T116" s="959"/>
      <c r="U116" s="959"/>
      <c r="V116" s="959"/>
      <c r="W116" s="959"/>
      <c r="X116" s="959"/>
      <c r="Y116" s="959"/>
      <c r="Z116" s="959"/>
      <c r="AA116" s="959"/>
      <c r="AB116" s="959"/>
      <c r="AC116" s="959"/>
      <c r="AD116" s="959"/>
      <c r="AE116" s="959"/>
      <c r="AF116" s="959"/>
      <c r="AG116" s="959"/>
      <c r="AH116" s="959"/>
      <c r="AI116" s="906"/>
      <c r="AJ116" s="906"/>
    </row>
    <row r="117" spans="2:36" ht="16.5" customHeight="1" x14ac:dyDescent="0.25">
      <c r="B117" s="906"/>
      <c r="C117" s="908" t="s">
        <v>4692</v>
      </c>
      <c r="D117" s="965" t="s">
        <v>4693</v>
      </c>
      <c r="E117" s="965"/>
      <c r="F117" s="965"/>
      <c r="G117" s="965"/>
      <c r="H117" s="965"/>
      <c r="I117" s="965"/>
      <c r="J117" s="965"/>
      <c r="K117" s="965"/>
      <c r="L117" s="965"/>
      <c r="M117" s="965"/>
      <c r="N117" s="965"/>
      <c r="O117" s="965"/>
      <c r="P117" s="965"/>
      <c r="Q117" s="965"/>
      <c r="R117" s="965"/>
      <c r="S117" s="965"/>
      <c r="T117" s="965"/>
      <c r="U117" s="965"/>
      <c r="V117" s="965"/>
      <c r="W117" s="965"/>
      <c r="X117" s="965"/>
      <c r="Y117" s="965"/>
      <c r="Z117" s="965"/>
      <c r="AA117" s="965"/>
      <c r="AB117" s="965"/>
      <c r="AC117" s="965"/>
      <c r="AD117" s="965"/>
      <c r="AE117" s="965"/>
      <c r="AF117" s="965"/>
      <c r="AG117" s="965"/>
      <c r="AH117" s="965"/>
      <c r="AI117" s="906"/>
      <c r="AJ117" s="906"/>
    </row>
    <row r="118" spans="2:36" ht="16.5" customHeight="1" x14ac:dyDescent="0.25">
      <c r="B118" s="906"/>
      <c r="C118" s="908" t="s">
        <v>4694</v>
      </c>
      <c r="D118" s="965" t="s">
        <v>4695</v>
      </c>
      <c r="E118" s="965"/>
      <c r="F118" s="965"/>
      <c r="G118" s="965"/>
      <c r="H118" s="965"/>
      <c r="I118" s="965"/>
      <c r="J118" s="965"/>
      <c r="K118" s="965"/>
      <c r="L118" s="965"/>
      <c r="M118" s="965"/>
      <c r="N118" s="965"/>
      <c r="O118" s="965"/>
      <c r="P118" s="965"/>
      <c r="Q118" s="965"/>
      <c r="R118" s="965"/>
      <c r="S118" s="965"/>
      <c r="T118" s="965"/>
      <c r="U118" s="965"/>
      <c r="V118" s="965"/>
      <c r="W118" s="965"/>
      <c r="X118" s="965"/>
      <c r="Y118" s="965"/>
      <c r="Z118" s="965"/>
      <c r="AA118" s="965"/>
      <c r="AB118" s="965"/>
      <c r="AC118" s="965"/>
      <c r="AD118" s="965"/>
      <c r="AE118" s="965"/>
      <c r="AF118" s="965"/>
      <c r="AG118" s="965"/>
      <c r="AH118" s="965"/>
      <c r="AI118" s="906"/>
      <c r="AJ118" s="906"/>
    </row>
    <row r="119" spans="2:36" ht="16.5" customHeight="1" x14ac:dyDescent="0.25">
      <c r="B119" s="906"/>
      <c r="C119" s="908" t="s">
        <v>4696</v>
      </c>
      <c r="D119" s="965" t="s">
        <v>4697</v>
      </c>
      <c r="E119" s="965"/>
      <c r="F119" s="965"/>
      <c r="G119" s="965"/>
      <c r="H119" s="965"/>
      <c r="I119" s="965"/>
      <c r="J119" s="965"/>
      <c r="K119" s="965"/>
      <c r="L119" s="965"/>
      <c r="M119" s="965"/>
      <c r="N119" s="965"/>
      <c r="O119" s="965"/>
      <c r="P119" s="965"/>
      <c r="Q119" s="965"/>
      <c r="R119" s="965"/>
      <c r="S119" s="965"/>
      <c r="T119" s="965"/>
      <c r="U119" s="965"/>
      <c r="V119" s="965"/>
      <c r="W119" s="965"/>
      <c r="X119" s="965"/>
      <c r="Y119" s="965"/>
      <c r="Z119" s="965"/>
      <c r="AA119" s="965"/>
      <c r="AB119" s="965"/>
      <c r="AC119" s="965"/>
      <c r="AD119" s="965"/>
      <c r="AE119" s="965"/>
      <c r="AF119" s="965"/>
      <c r="AG119" s="965"/>
      <c r="AH119" s="965"/>
      <c r="AI119" s="906"/>
      <c r="AJ119" s="906"/>
    </row>
    <row r="120" spans="2:36" ht="16.5" customHeight="1" x14ac:dyDescent="0.25">
      <c r="B120" s="906"/>
      <c r="C120" s="908" t="s">
        <v>4698</v>
      </c>
      <c r="D120" s="959" t="s">
        <v>4699</v>
      </c>
      <c r="E120" s="959"/>
      <c r="F120" s="959"/>
      <c r="G120" s="959"/>
      <c r="H120" s="959"/>
      <c r="I120" s="959"/>
      <c r="J120" s="959"/>
      <c r="K120" s="959"/>
      <c r="L120" s="959"/>
      <c r="M120" s="959"/>
      <c r="N120" s="959"/>
      <c r="O120" s="959"/>
      <c r="P120" s="959"/>
      <c r="Q120" s="959"/>
      <c r="R120" s="959"/>
      <c r="S120" s="959"/>
      <c r="T120" s="959"/>
      <c r="U120" s="959"/>
      <c r="V120" s="959"/>
      <c r="W120" s="959"/>
      <c r="X120" s="959"/>
      <c r="Y120" s="959"/>
      <c r="Z120" s="959"/>
      <c r="AA120" s="959"/>
      <c r="AB120" s="959"/>
      <c r="AC120" s="959"/>
      <c r="AD120" s="959"/>
      <c r="AE120" s="959"/>
      <c r="AF120" s="959"/>
      <c r="AG120" s="959"/>
      <c r="AH120" s="959"/>
      <c r="AI120" s="906"/>
      <c r="AJ120" s="906"/>
    </row>
    <row r="121" spans="2:36" ht="16.5" customHeight="1" x14ac:dyDescent="0.25">
      <c r="B121" s="906"/>
      <c r="C121" s="908" t="s">
        <v>4700</v>
      </c>
      <c r="D121" s="960" t="s">
        <v>4701</v>
      </c>
      <c r="E121" s="961"/>
      <c r="F121" s="961"/>
      <c r="G121" s="961"/>
      <c r="H121" s="961"/>
      <c r="I121" s="961"/>
      <c r="J121" s="961"/>
      <c r="K121" s="961"/>
      <c r="L121" s="961"/>
      <c r="M121" s="961"/>
      <c r="N121" s="961"/>
      <c r="O121" s="961"/>
      <c r="P121" s="961"/>
      <c r="Q121" s="961"/>
      <c r="R121" s="961"/>
      <c r="S121" s="961"/>
      <c r="T121" s="961"/>
      <c r="U121" s="961"/>
      <c r="V121" s="961"/>
      <c r="W121" s="961"/>
      <c r="X121" s="961"/>
      <c r="Y121" s="961"/>
      <c r="Z121" s="961"/>
      <c r="AA121" s="961"/>
      <c r="AB121" s="961"/>
      <c r="AC121" s="961"/>
      <c r="AD121" s="961"/>
      <c r="AE121" s="961"/>
      <c r="AF121" s="961"/>
      <c r="AG121" s="961"/>
      <c r="AH121" s="961"/>
      <c r="AI121" s="906"/>
      <c r="AJ121" s="906"/>
    </row>
    <row r="122" spans="2:36" ht="16.5" customHeight="1" x14ac:dyDescent="0.25">
      <c r="B122" s="906"/>
      <c r="C122" s="908" t="s">
        <v>4702</v>
      </c>
      <c r="D122" s="948" t="s">
        <v>4703</v>
      </c>
      <c r="E122" s="936"/>
      <c r="F122" s="936"/>
      <c r="G122" s="936"/>
      <c r="H122" s="936"/>
      <c r="I122" s="936"/>
      <c r="J122" s="936"/>
      <c r="K122" s="936"/>
      <c r="L122" s="936"/>
      <c r="M122" s="936"/>
      <c r="N122" s="936"/>
      <c r="O122" s="936"/>
      <c r="P122" s="936"/>
      <c r="Q122" s="936"/>
      <c r="R122" s="936"/>
      <c r="S122" s="936"/>
      <c r="T122" s="936"/>
      <c r="U122" s="936"/>
      <c r="V122" s="936"/>
      <c r="W122" s="936"/>
      <c r="X122" s="936"/>
      <c r="Y122" s="936"/>
      <c r="Z122" s="936"/>
      <c r="AA122" s="936"/>
      <c r="AB122" s="936"/>
      <c r="AC122" s="936"/>
      <c r="AD122" s="936"/>
      <c r="AE122" s="936"/>
      <c r="AF122" s="936"/>
      <c r="AG122" s="936"/>
      <c r="AH122" s="936"/>
      <c r="AI122" s="906"/>
      <c r="AJ122" s="906"/>
    </row>
    <row r="123" spans="2:36" x14ac:dyDescent="0.25">
      <c r="B123" s="906"/>
      <c r="C123" s="908" t="s">
        <v>4704</v>
      </c>
      <c r="D123" s="948" t="s">
        <v>4705</v>
      </c>
      <c r="E123" s="936"/>
      <c r="F123" s="936"/>
      <c r="G123" s="936"/>
      <c r="H123" s="936"/>
      <c r="I123" s="936"/>
      <c r="J123" s="936"/>
      <c r="K123" s="936"/>
      <c r="L123" s="936"/>
      <c r="M123" s="936"/>
      <c r="N123" s="936"/>
      <c r="O123" s="936"/>
      <c r="P123" s="936"/>
      <c r="Q123" s="936"/>
      <c r="R123" s="936"/>
      <c r="S123" s="936"/>
      <c r="T123" s="936"/>
      <c r="U123" s="936"/>
      <c r="V123" s="936"/>
      <c r="W123" s="936"/>
      <c r="X123" s="936"/>
      <c r="Y123" s="936"/>
      <c r="Z123" s="936"/>
      <c r="AA123" s="936"/>
      <c r="AB123" s="936"/>
      <c r="AC123" s="936"/>
      <c r="AD123" s="936"/>
      <c r="AE123" s="936"/>
      <c r="AF123" s="936"/>
      <c r="AG123" s="936"/>
      <c r="AH123" s="936"/>
      <c r="AI123" s="906"/>
      <c r="AJ123" s="906"/>
    </row>
    <row r="124" spans="2:36" ht="16.5" customHeight="1" x14ac:dyDescent="0.25">
      <c r="B124" s="906"/>
      <c r="C124" s="908" t="s">
        <v>4706</v>
      </c>
      <c r="D124" s="948" t="s">
        <v>4707</v>
      </c>
      <c r="E124" s="936"/>
      <c r="F124" s="936"/>
      <c r="G124" s="936"/>
      <c r="H124" s="936"/>
      <c r="I124" s="936"/>
      <c r="J124" s="936"/>
      <c r="K124" s="936"/>
      <c r="L124" s="936"/>
      <c r="M124" s="936"/>
      <c r="N124" s="936"/>
      <c r="O124" s="936"/>
      <c r="P124" s="936"/>
      <c r="Q124" s="936"/>
      <c r="R124" s="936"/>
      <c r="S124" s="936"/>
      <c r="T124" s="936"/>
      <c r="U124" s="936"/>
      <c r="V124" s="936"/>
      <c r="W124" s="936"/>
      <c r="X124" s="936"/>
      <c r="Y124" s="936"/>
      <c r="Z124" s="936"/>
      <c r="AA124" s="936"/>
      <c r="AB124" s="936"/>
      <c r="AC124" s="936"/>
      <c r="AD124" s="936"/>
      <c r="AE124" s="936"/>
      <c r="AF124" s="936"/>
      <c r="AG124" s="936"/>
      <c r="AH124" s="936"/>
      <c r="AI124" s="906"/>
      <c r="AJ124" s="906"/>
    </row>
    <row r="125" spans="2:36" x14ac:dyDescent="0.25">
      <c r="B125" s="906"/>
      <c r="D125" s="910"/>
      <c r="E125" s="910"/>
      <c r="F125" s="910"/>
      <c r="G125" s="910"/>
      <c r="H125" s="910"/>
      <c r="I125" s="910"/>
      <c r="J125" s="910"/>
      <c r="K125" s="910"/>
      <c r="L125" s="910"/>
      <c r="M125" s="910"/>
      <c r="N125" s="910"/>
      <c r="O125" s="910"/>
      <c r="P125" s="910"/>
      <c r="Q125" s="910"/>
      <c r="R125" s="910"/>
      <c r="S125" s="910"/>
      <c r="T125" s="910"/>
      <c r="U125" s="910"/>
      <c r="V125" s="910"/>
      <c r="W125" s="910"/>
      <c r="X125" s="910"/>
      <c r="Y125" s="910"/>
      <c r="Z125" s="910"/>
      <c r="AA125" s="910"/>
      <c r="AB125" s="910"/>
      <c r="AC125" s="910"/>
      <c r="AD125" s="910"/>
      <c r="AE125" s="910"/>
      <c r="AF125" s="910"/>
      <c r="AG125" s="910"/>
      <c r="AH125" s="910"/>
      <c r="AI125" s="906"/>
      <c r="AJ125" s="906"/>
    </row>
    <row r="126" spans="2:36" ht="14.25" customHeight="1" x14ac:dyDescent="0.25">
      <c r="B126" s="906"/>
      <c r="C126" s="962" t="s">
        <v>4611</v>
      </c>
      <c r="D126" s="963"/>
      <c r="E126" s="963"/>
      <c r="F126" s="963"/>
      <c r="G126" s="963"/>
      <c r="H126" s="963"/>
      <c r="I126" s="963"/>
      <c r="J126" s="963"/>
      <c r="K126" s="963"/>
      <c r="L126" s="963"/>
      <c r="M126" s="963"/>
      <c r="N126" s="963"/>
      <c r="O126" s="963"/>
      <c r="P126" s="963"/>
      <c r="Q126" s="963"/>
      <c r="R126" s="963"/>
      <c r="S126" s="963"/>
      <c r="T126" s="963"/>
      <c r="U126" s="963"/>
      <c r="V126" s="963"/>
      <c r="W126" s="963"/>
      <c r="X126" s="963"/>
      <c r="Y126" s="963"/>
      <c r="Z126" s="963"/>
      <c r="AA126" s="963"/>
      <c r="AB126" s="963"/>
      <c r="AC126" s="963"/>
      <c r="AD126" s="963"/>
      <c r="AE126" s="963"/>
      <c r="AF126" s="963"/>
      <c r="AG126" s="963"/>
      <c r="AH126" s="964"/>
      <c r="AI126" s="906"/>
      <c r="AJ126" s="906"/>
    </row>
    <row r="127" spans="2:36" ht="14.25" customHeight="1" x14ac:dyDescent="0.25">
      <c r="B127" s="906"/>
      <c r="C127" s="911"/>
      <c r="D127" s="911"/>
      <c r="E127" s="911"/>
      <c r="F127" s="911"/>
      <c r="G127" s="911"/>
      <c r="H127" s="911"/>
      <c r="I127" s="911"/>
      <c r="J127" s="911"/>
      <c r="K127" s="911"/>
      <c r="L127" s="911"/>
      <c r="M127" s="911"/>
      <c r="N127" s="911"/>
      <c r="O127" s="911"/>
      <c r="P127" s="911"/>
      <c r="Q127" s="911"/>
      <c r="R127" s="911"/>
      <c r="S127" s="911"/>
      <c r="T127" s="911"/>
      <c r="U127" s="911"/>
      <c r="V127" s="911"/>
      <c r="W127" s="911"/>
      <c r="X127" s="911"/>
      <c r="Y127" s="911"/>
      <c r="Z127" s="911"/>
      <c r="AA127" s="911"/>
      <c r="AB127" s="911"/>
      <c r="AC127" s="911"/>
      <c r="AD127" s="911"/>
      <c r="AE127" s="911"/>
      <c r="AF127" s="911"/>
      <c r="AG127" s="911"/>
      <c r="AH127" s="911"/>
      <c r="AI127" s="906"/>
      <c r="AJ127" s="906"/>
    </row>
    <row r="128" spans="2:36" ht="32.25" customHeight="1" x14ac:dyDescent="0.25">
      <c r="C128" s="908" t="s">
        <v>4674</v>
      </c>
      <c r="D128" s="948" t="s">
        <v>4708</v>
      </c>
      <c r="E128" s="936"/>
      <c r="F128" s="936"/>
      <c r="G128" s="936"/>
      <c r="H128" s="936"/>
      <c r="I128" s="936"/>
      <c r="J128" s="936"/>
      <c r="K128" s="936"/>
      <c r="L128" s="936"/>
      <c r="M128" s="936"/>
      <c r="N128" s="936"/>
      <c r="O128" s="936"/>
      <c r="P128" s="936"/>
      <c r="Q128" s="936"/>
      <c r="R128" s="936"/>
      <c r="S128" s="936"/>
      <c r="T128" s="936"/>
      <c r="U128" s="936"/>
      <c r="V128" s="936"/>
      <c r="W128" s="936"/>
      <c r="X128" s="936"/>
      <c r="Y128" s="936"/>
      <c r="Z128" s="936"/>
      <c r="AA128" s="936"/>
      <c r="AB128" s="936"/>
      <c r="AC128" s="936"/>
      <c r="AD128" s="936"/>
      <c r="AE128" s="936"/>
      <c r="AF128" s="936"/>
      <c r="AG128" s="936"/>
      <c r="AH128" s="936"/>
    </row>
    <row r="129" spans="2:36" ht="81" customHeight="1" x14ac:dyDescent="0.25">
      <c r="C129" s="908" t="s">
        <v>4676</v>
      </c>
      <c r="D129" s="948" t="s">
        <v>4709</v>
      </c>
      <c r="E129" s="936"/>
      <c r="F129" s="936"/>
      <c r="G129" s="936"/>
      <c r="H129" s="936"/>
      <c r="I129" s="936"/>
      <c r="J129" s="936"/>
      <c r="K129" s="936"/>
      <c r="L129" s="936"/>
      <c r="M129" s="936"/>
      <c r="N129" s="936"/>
      <c r="O129" s="936"/>
      <c r="P129" s="936"/>
      <c r="Q129" s="936"/>
      <c r="R129" s="936"/>
      <c r="S129" s="936"/>
      <c r="T129" s="936"/>
      <c r="U129" s="936"/>
      <c r="V129" s="936"/>
      <c r="W129" s="936"/>
      <c r="X129" s="936"/>
      <c r="Y129" s="936"/>
      <c r="Z129" s="936"/>
      <c r="AA129" s="936"/>
      <c r="AB129" s="936"/>
      <c r="AC129" s="936"/>
      <c r="AD129" s="936"/>
      <c r="AE129" s="936"/>
      <c r="AF129" s="936"/>
      <c r="AG129" s="936"/>
      <c r="AH129" s="936"/>
    </row>
    <row r="130" spans="2:36" ht="65.25" customHeight="1" x14ac:dyDescent="0.25">
      <c r="C130" s="912" t="s">
        <v>4678</v>
      </c>
      <c r="D130" s="949" t="s">
        <v>4710</v>
      </c>
      <c r="E130" s="950"/>
      <c r="F130" s="950"/>
      <c r="G130" s="950"/>
      <c r="H130" s="950"/>
      <c r="I130" s="950"/>
      <c r="J130" s="950"/>
      <c r="K130" s="950"/>
      <c r="L130" s="950"/>
      <c r="M130" s="950"/>
      <c r="N130" s="950"/>
      <c r="O130" s="950"/>
      <c r="P130" s="950"/>
      <c r="Q130" s="950"/>
      <c r="R130" s="950"/>
      <c r="S130" s="950"/>
      <c r="T130" s="950"/>
      <c r="U130" s="950"/>
      <c r="V130" s="950"/>
      <c r="W130" s="950"/>
      <c r="X130" s="950"/>
      <c r="Y130" s="950"/>
      <c r="Z130" s="950"/>
      <c r="AA130" s="950"/>
      <c r="AB130" s="950"/>
      <c r="AC130" s="950"/>
      <c r="AD130" s="950"/>
      <c r="AE130" s="950"/>
      <c r="AF130" s="950"/>
      <c r="AG130" s="950"/>
      <c r="AH130" s="951"/>
    </row>
    <row r="131" spans="2:36" s="913" customFormat="1" ht="53.25" customHeight="1" x14ac:dyDescent="0.25">
      <c r="C131" s="952" t="s">
        <v>4680</v>
      </c>
      <c r="D131" s="954" t="s">
        <v>4711</v>
      </c>
      <c r="E131" s="955"/>
      <c r="F131" s="955"/>
      <c r="G131" s="955"/>
      <c r="H131" s="955"/>
      <c r="I131" s="955"/>
      <c r="J131" s="955"/>
      <c r="K131" s="955"/>
      <c r="L131" s="955"/>
      <c r="M131" s="955"/>
      <c r="N131" s="955"/>
      <c r="O131" s="955"/>
      <c r="P131" s="955"/>
      <c r="Q131" s="955"/>
      <c r="R131" s="955"/>
      <c r="S131" s="955"/>
      <c r="T131" s="955"/>
      <c r="U131" s="955"/>
      <c r="V131" s="955"/>
      <c r="W131" s="955"/>
      <c r="X131" s="955"/>
      <c r="Y131" s="955"/>
      <c r="Z131" s="955"/>
      <c r="AA131" s="955"/>
      <c r="AB131" s="955"/>
      <c r="AC131" s="955"/>
      <c r="AD131" s="955"/>
      <c r="AE131" s="955"/>
      <c r="AF131" s="955"/>
      <c r="AG131" s="955"/>
      <c r="AH131" s="956"/>
    </row>
    <row r="132" spans="2:36" ht="32.25" customHeight="1" x14ac:dyDescent="0.25">
      <c r="C132" s="953"/>
      <c r="D132" s="943" t="s">
        <v>4712</v>
      </c>
      <c r="E132" s="957"/>
      <c r="F132" s="957"/>
      <c r="G132" s="957"/>
      <c r="H132" s="957"/>
      <c r="I132" s="957"/>
      <c r="J132" s="957"/>
      <c r="K132" s="957"/>
      <c r="L132" s="957"/>
      <c r="M132" s="957"/>
      <c r="N132" s="957"/>
      <c r="O132" s="957"/>
      <c r="P132" s="957"/>
      <c r="Q132" s="957"/>
      <c r="R132" s="957"/>
      <c r="S132" s="957"/>
      <c r="T132" s="957"/>
      <c r="U132" s="957"/>
      <c r="V132" s="957"/>
      <c r="W132" s="957"/>
      <c r="X132" s="957"/>
      <c r="Y132" s="957"/>
      <c r="Z132" s="957"/>
      <c r="AA132" s="957"/>
      <c r="AB132" s="957"/>
      <c r="AC132" s="957"/>
      <c r="AD132" s="957"/>
      <c r="AE132" s="957"/>
      <c r="AF132" s="957"/>
      <c r="AG132" s="957"/>
      <c r="AH132" s="958"/>
    </row>
    <row r="133" spans="2:36" x14ac:dyDescent="0.25">
      <c r="D133" s="944"/>
      <c r="E133" s="944"/>
      <c r="F133" s="944"/>
      <c r="G133" s="944"/>
      <c r="H133" s="944"/>
      <c r="I133" s="944"/>
      <c r="J133" s="944"/>
      <c r="K133" s="944"/>
      <c r="L133" s="944"/>
      <c r="M133" s="944"/>
      <c r="N133" s="944"/>
      <c r="O133" s="944"/>
      <c r="P133" s="944"/>
      <c r="Q133" s="944"/>
      <c r="R133" s="944"/>
      <c r="S133" s="944"/>
      <c r="T133" s="944"/>
      <c r="U133" s="944"/>
      <c r="V133" s="944"/>
      <c r="W133" s="944"/>
      <c r="X133" s="944"/>
      <c r="Y133" s="944"/>
      <c r="Z133" s="944"/>
      <c r="AA133" s="944"/>
      <c r="AB133" s="944"/>
      <c r="AC133" s="944"/>
      <c r="AD133" s="944"/>
      <c r="AE133" s="944"/>
      <c r="AF133" s="944"/>
      <c r="AG133" s="944"/>
      <c r="AH133" s="944"/>
    </row>
    <row r="134" spans="2:36" ht="14.25" customHeight="1" x14ac:dyDescent="0.25">
      <c r="B134" s="906"/>
      <c r="C134" s="945" t="s">
        <v>4621</v>
      </c>
      <c r="D134" s="946"/>
      <c r="E134" s="946"/>
      <c r="F134" s="946"/>
      <c r="G134" s="946"/>
      <c r="H134" s="946"/>
      <c r="I134" s="946"/>
      <c r="J134" s="946"/>
      <c r="K134" s="946"/>
      <c r="L134" s="946"/>
      <c r="M134" s="946"/>
      <c r="N134" s="946"/>
      <c r="O134" s="946"/>
      <c r="P134" s="946"/>
      <c r="Q134" s="946"/>
      <c r="R134" s="946"/>
      <c r="S134" s="946"/>
      <c r="T134" s="946"/>
      <c r="U134" s="946"/>
      <c r="V134" s="946"/>
      <c r="W134" s="946"/>
      <c r="X134" s="946"/>
      <c r="Y134" s="946"/>
      <c r="Z134" s="946"/>
      <c r="AA134" s="946"/>
      <c r="AB134" s="946"/>
      <c r="AC134" s="946"/>
      <c r="AD134" s="946"/>
      <c r="AE134" s="946"/>
      <c r="AF134" s="946"/>
      <c r="AG134" s="946"/>
      <c r="AH134" s="947"/>
      <c r="AI134" s="906"/>
      <c r="AJ134" s="906"/>
    </row>
    <row r="135" spans="2:36" ht="14.25" customHeight="1" x14ac:dyDescent="0.25">
      <c r="B135" s="906"/>
      <c r="C135" s="914"/>
      <c r="D135" s="915"/>
      <c r="E135" s="915"/>
      <c r="F135" s="915"/>
      <c r="G135" s="915"/>
      <c r="H135" s="915"/>
      <c r="I135" s="915"/>
      <c r="J135" s="915"/>
      <c r="K135" s="915"/>
      <c r="L135" s="915"/>
      <c r="M135" s="915"/>
      <c r="N135" s="915"/>
      <c r="O135" s="915"/>
      <c r="P135" s="915"/>
      <c r="Q135" s="915"/>
      <c r="R135" s="915"/>
      <c r="S135" s="915"/>
      <c r="T135" s="915"/>
      <c r="U135" s="915"/>
      <c r="V135" s="915"/>
      <c r="W135" s="915"/>
      <c r="X135" s="915"/>
      <c r="Y135" s="915"/>
      <c r="Z135" s="915"/>
      <c r="AA135" s="915"/>
      <c r="AB135" s="915"/>
      <c r="AC135" s="915"/>
      <c r="AD135" s="915"/>
      <c r="AE135" s="915"/>
      <c r="AF135" s="915"/>
      <c r="AG135" s="915"/>
      <c r="AH135" s="915"/>
      <c r="AI135" s="906"/>
      <c r="AJ135" s="906"/>
    </row>
    <row r="136" spans="2:36" ht="34.5" customHeight="1" x14ac:dyDescent="0.25">
      <c r="D136" s="937" t="s">
        <v>4713</v>
      </c>
      <c r="E136" s="938"/>
      <c r="F136" s="938"/>
      <c r="G136" s="938"/>
      <c r="H136" s="938"/>
      <c r="I136" s="938"/>
      <c r="J136" s="938"/>
      <c r="K136" s="938"/>
      <c r="L136" s="938"/>
      <c r="M136" s="938"/>
      <c r="N136" s="938"/>
      <c r="O136" s="938"/>
      <c r="P136" s="938"/>
      <c r="Q136" s="938"/>
      <c r="R136" s="938"/>
      <c r="S136" s="938"/>
      <c r="T136" s="938"/>
      <c r="U136" s="938"/>
      <c r="V136" s="938"/>
      <c r="W136" s="938"/>
      <c r="X136" s="938"/>
      <c r="Y136" s="938"/>
      <c r="Z136" s="938"/>
      <c r="AA136" s="938"/>
      <c r="AB136" s="938"/>
      <c r="AC136" s="938"/>
      <c r="AD136" s="938"/>
      <c r="AE136" s="938"/>
      <c r="AF136" s="938"/>
      <c r="AG136" s="938"/>
      <c r="AH136" s="939"/>
    </row>
    <row r="137" spans="2:36" ht="14.25" customHeight="1" x14ac:dyDescent="0.25">
      <c r="B137" s="906"/>
      <c r="C137" s="914"/>
      <c r="D137" s="911"/>
      <c r="E137" s="911"/>
      <c r="F137" s="911"/>
      <c r="G137" s="911"/>
      <c r="H137" s="911"/>
      <c r="I137" s="911"/>
      <c r="J137" s="911"/>
      <c r="K137" s="911"/>
      <c r="L137" s="911"/>
      <c r="M137" s="911"/>
      <c r="N137" s="911"/>
      <c r="O137" s="911"/>
      <c r="P137" s="911"/>
      <c r="Q137" s="911"/>
      <c r="R137" s="911"/>
      <c r="S137" s="911"/>
      <c r="T137" s="911"/>
      <c r="U137" s="911"/>
      <c r="V137" s="911"/>
      <c r="W137" s="911"/>
      <c r="X137" s="911"/>
      <c r="Y137" s="911"/>
      <c r="Z137" s="911"/>
      <c r="AA137" s="911"/>
      <c r="AB137" s="911"/>
      <c r="AC137" s="911"/>
      <c r="AD137" s="911"/>
      <c r="AE137" s="911"/>
      <c r="AF137" s="911"/>
      <c r="AG137" s="911"/>
      <c r="AH137" s="911"/>
      <c r="AI137" s="906"/>
      <c r="AJ137" s="906"/>
    </row>
    <row r="138" spans="2:36" ht="16.5" customHeight="1" x14ac:dyDescent="0.25">
      <c r="B138" s="787"/>
      <c r="C138" s="807"/>
      <c r="D138" s="948" t="s">
        <v>4714</v>
      </c>
      <c r="E138" s="936"/>
      <c r="F138" s="936"/>
      <c r="G138" s="936"/>
      <c r="H138" s="936"/>
      <c r="I138" s="936"/>
      <c r="J138" s="936"/>
      <c r="K138" s="936"/>
      <c r="L138" s="936"/>
      <c r="M138" s="936"/>
      <c r="N138" s="936"/>
      <c r="O138" s="936"/>
      <c r="P138" s="936"/>
      <c r="Q138" s="936"/>
      <c r="R138" s="936"/>
      <c r="S138" s="936"/>
      <c r="T138" s="936"/>
      <c r="U138" s="936"/>
      <c r="V138" s="936"/>
      <c r="W138" s="936"/>
      <c r="X138" s="936"/>
      <c r="Y138" s="936"/>
      <c r="Z138" s="936"/>
      <c r="AA138" s="936"/>
      <c r="AB138" s="936"/>
      <c r="AC138" s="936"/>
      <c r="AD138" s="936"/>
      <c r="AE138" s="936"/>
      <c r="AF138" s="936"/>
      <c r="AG138" s="936"/>
      <c r="AH138" s="936"/>
    </row>
    <row r="139" spans="2:36" ht="16.5" customHeight="1" x14ac:dyDescent="0.25">
      <c r="B139" s="787"/>
      <c r="C139" s="807"/>
      <c r="D139" s="948" t="s">
        <v>4715</v>
      </c>
      <c r="E139" s="948"/>
      <c r="F139" s="948"/>
      <c r="G139" s="948"/>
      <c r="H139" s="948"/>
      <c r="I139" s="948"/>
      <c r="J139" s="948"/>
      <c r="K139" s="948"/>
      <c r="L139" s="948"/>
      <c r="M139" s="948"/>
      <c r="N139" s="948"/>
      <c r="O139" s="948"/>
      <c r="P139" s="948"/>
      <c r="Q139" s="948"/>
      <c r="R139" s="948"/>
      <c r="S139" s="948"/>
      <c r="T139" s="948"/>
      <c r="U139" s="948"/>
      <c r="V139" s="948"/>
      <c r="W139" s="948"/>
      <c r="X139" s="948"/>
      <c r="Y139" s="948"/>
      <c r="Z139" s="948"/>
      <c r="AA139" s="948"/>
      <c r="AB139" s="948"/>
      <c r="AC139" s="948"/>
      <c r="AD139" s="948"/>
      <c r="AE139" s="948"/>
      <c r="AF139" s="948"/>
      <c r="AG139" s="948"/>
      <c r="AH139" s="948"/>
    </row>
    <row r="140" spans="2:36" ht="16.5" customHeight="1" x14ac:dyDescent="0.25">
      <c r="B140" s="787"/>
      <c r="C140" s="908" t="s">
        <v>4674</v>
      </c>
      <c r="D140" s="936" t="s">
        <v>4716</v>
      </c>
      <c r="E140" s="936"/>
      <c r="F140" s="936"/>
      <c r="G140" s="936"/>
      <c r="H140" s="936"/>
      <c r="I140" s="936"/>
      <c r="J140" s="936"/>
      <c r="K140" s="936"/>
      <c r="L140" s="936"/>
      <c r="M140" s="936"/>
      <c r="N140" s="936"/>
      <c r="O140" s="936"/>
      <c r="P140" s="936"/>
      <c r="Q140" s="936"/>
      <c r="R140" s="936"/>
      <c r="S140" s="936"/>
      <c r="T140" s="936"/>
      <c r="U140" s="936"/>
      <c r="V140" s="936"/>
      <c r="W140" s="936"/>
      <c r="X140" s="936"/>
      <c r="Y140" s="936"/>
      <c r="Z140" s="936"/>
      <c r="AA140" s="936"/>
      <c r="AB140" s="936"/>
      <c r="AC140" s="936"/>
      <c r="AD140" s="936"/>
      <c r="AE140" s="936"/>
      <c r="AF140" s="936"/>
      <c r="AG140" s="936"/>
      <c r="AH140" s="936"/>
    </row>
    <row r="141" spans="2:36" ht="16.5" customHeight="1" x14ac:dyDescent="0.25">
      <c r="B141" s="787"/>
      <c r="C141" s="908" t="s">
        <v>4676</v>
      </c>
      <c r="D141" s="936" t="s">
        <v>4717</v>
      </c>
      <c r="E141" s="936"/>
      <c r="F141" s="936"/>
      <c r="G141" s="936"/>
      <c r="H141" s="936"/>
      <c r="I141" s="936"/>
      <c r="J141" s="936"/>
      <c r="K141" s="936"/>
      <c r="L141" s="936"/>
      <c r="M141" s="936"/>
      <c r="N141" s="936"/>
      <c r="O141" s="936"/>
      <c r="P141" s="936"/>
      <c r="Q141" s="936"/>
      <c r="R141" s="936"/>
      <c r="S141" s="936"/>
      <c r="T141" s="936"/>
      <c r="U141" s="936"/>
      <c r="V141" s="936"/>
      <c r="W141" s="936"/>
      <c r="X141" s="936"/>
      <c r="Y141" s="936"/>
      <c r="Z141" s="936"/>
      <c r="AA141" s="936"/>
      <c r="AB141" s="936"/>
      <c r="AC141" s="936"/>
      <c r="AD141" s="936"/>
      <c r="AE141" s="936"/>
      <c r="AF141" s="936"/>
      <c r="AG141" s="936"/>
      <c r="AH141" s="936"/>
    </row>
    <row r="142" spans="2:36" ht="16.5" customHeight="1" x14ac:dyDescent="0.25">
      <c r="B142" s="787"/>
      <c r="C142" s="908" t="s">
        <v>4678</v>
      </c>
      <c r="D142" s="936" t="s">
        <v>4718</v>
      </c>
      <c r="E142" s="936"/>
      <c r="F142" s="936"/>
      <c r="G142" s="936"/>
      <c r="H142" s="936"/>
      <c r="I142" s="936"/>
      <c r="J142" s="936"/>
      <c r="K142" s="936"/>
      <c r="L142" s="936"/>
      <c r="M142" s="936"/>
      <c r="N142" s="936"/>
      <c r="O142" s="936"/>
      <c r="P142" s="936"/>
      <c r="Q142" s="936"/>
      <c r="R142" s="936"/>
      <c r="S142" s="936"/>
      <c r="T142" s="936"/>
      <c r="U142" s="936"/>
      <c r="V142" s="936"/>
      <c r="W142" s="936"/>
      <c r="X142" s="936"/>
      <c r="Y142" s="936"/>
      <c r="Z142" s="936"/>
      <c r="AA142" s="936"/>
      <c r="AB142" s="936"/>
      <c r="AC142" s="936"/>
      <c r="AD142" s="936"/>
      <c r="AE142" s="936"/>
      <c r="AF142" s="936"/>
      <c r="AG142" s="936"/>
      <c r="AH142" s="936"/>
    </row>
    <row r="143" spans="2:36" ht="16.5" customHeight="1" x14ac:dyDescent="0.25">
      <c r="B143" s="787"/>
      <c r="C143" s="908" t="s">
        <v>4680</v>
      </c>
      <c r="D143" s="936" t="s">
        <v>4719</v>
      </c>
      <c r="E143" s="936"/>
      <c r="F143" s="936"/>
      <c r="G143" s="936"/>
      <c r="H143" s="936"/>
      <c r="I143" s="936"/>
      <c r="J143" s="936"/>
      <c r="K143" s="936"/>
      <c r="L143" s="936"/>
      <c r="M143" s="936"/>
      <c r="N143" s="936"/>
      <c r="O143" s="936"/>
      <c r="P143" s="936"/>
      <c r="Q143" s="936"/>
      <c r="R143" s="936"/>
      <c r="S143" s="936"/>
      <c r="T143" s="936"/>
      <c r="U143" s="936"/>
      <c r="V143" s="936"/>
      <c r="W143" s="936"/>
      <c r="X143" s="936"/>
      <c r="Y143" s="936"/>
      <c r="Z143" s="936"/>
      <c r="AA143" s="936"/>
      <c r="AB143" s="936"/>
      <c r="AC143" s="936"/>
      <c r="AD143" s="936"/>
      <c r="AE143" s="936"/>
      <c r="AF143" s="936"/>
      <c r="AG143" s="936"/>
      <c r="AH143" s="936"/>
    </row>
    <row r="144" spans="2:36" ht="16.5" customHeight="1" x14ac:dyDescent="0.25">
      <c r="B144" s="787"/>
      <c r="C144" s="908" t="s">
        <v>4682</v>
      </c>
      <c r="D144" s="937" t="s">
        <v>4720</v>
      </c>
      <c r="E144" s="938"/>
      <c r="F144" s="938"/>
      <c r="G144" s="938"/>
      <c r="H144" s="938"/>
      <c r="I144" s="938"/>
      <c r="J144" s="938"/>
      <c r="K144" s="938"/>
      <c r="L144" s="938"/>
      <c r="M144" s="938"/>
      <c r="N144" s="938"/>
      <c r="O144" s="938"/>
      <c r="P144" s="938"/>
      <c r="Q144" s="938"/>
      <c r="R144" s="938"/>
      <c r="S144" s="938"/>
      <c r="T144" s="938"/>
      <c r="U144" s="938"/>
      <c r="V144" s="938"/>
      <c r="W144" s="938"/>
      <c r="X144" s="938"/>
      <c r="Y144" s="938"/>
      <c r="Z144" s="938"/>
      <c r="AA144" s="938"/>
      <c r="AB144" s="938"/>
      <c r="AC144" s="938"/>
      <c r="AD144" s="938"/>
      <c r="AE144" s="938"/>
      <c r="AF144" s="938"/>
      <c r="AG144" s="938"/>
      <c r="AH144" s="939"/>
    </row>
    <row r="145" spans="2:36" ht="30.75" customHeight="1" x14ac:dyDescent="0.25">
      <c r="B145" s="787"/>
      <c r="C145" s="940" t="s">
        <v>4684</v>
      </c>
      <c r="D145" s="943" t="s">
        <v>4721</v>
      </c>
      <c r="E145" s="938"/>
      <c r="F145" s="938"/>
      <c r="G145" s="938"/>
      <c r="H145" s="938"/>
      <c r="I145" s="938"/>
      <c r="J145" s="938"/>
      <c r="K145" s="938"/>
      <c r="L145" s="938"/>
      <c r="M145" s="938"/>
      <c r="N145" s="938"/>
      <c r="O145" s="938"/>
      <c r="P145" s="938"/>
      <c r="Q145" s="938"/>
      <c r="R145" s="938"/>
      <c r="S145" s="938"/>
      <c r="T145" s="938"/>
      <c r="U145" s="938"/>
      <c r="V145" s="938"/>
      <c r="W145" s="938"/>
      <c r="X145" s="938"/>
      <c r="Y145" s="938"/>
      <c r="Z145" s="938"/>
      <c r="AA145" s="938"/>
      <c r="AB145" s="938"/>
      <c r="AC145" s="938"/>
      <c r="AD145" s="938"/>
      <c r="AE145" s="938"/>
      <c r="AF145" s="938"/>
      <c r="AG145" s="938"/>
      <c r="AH145" s="939"/>
    </row>
    <row r="146" spans="2:36" ht="30.75" customHeight="1" x14ac:dyDescent="0.25">
      <c r="B146" s="787"/>
      <c r="C146" s="941"/>
      <c r="D146" s="937" t="s">
        <v>4722</v>
      </c>
      <c r="E146" s="938"/>
      <c r="F146" s="938"/>
      <c r="G146" s="938"/>
      <c r="H146" s="938"/>
      <c r="I146" s="938"/>
      <c r="J146" s="938"/>
      <c r="K146" s="938"/>
      <c r="L146" s="938"/>
      <c r="M146" s="938"/>
      <c r="N146" s="938"/>
      <c r="O146" s="938"/>
      <c r="P146" s="938"/>
      <c r="Q146" s="938"/>
      <c r="R146" s="938"/>
      <c r="S146" s="938"/>
      <c r="T146" s="938"/>
      <c r="U146" s="938"/>
      <c r="V146" s="938"/>
      <c r="W146" s="938"/>
      <c r="X146" s="938"/>
      <c r="Y146" s="938"/>
      <c r="Z146" s="938"/>
      <c r="AA146" s="938"/>
      <c r="AB146" s="938"/>
      <c r="AC146" s="938"/>
      <c r="AD146" s="938"/>
      <c r="AE146" s="938"/>
      <c r="AF146" s="938"/>
      <c r="AG146" s="938"/>
      <c r="AH146" s="939"/>
    </row>
    <row r="147" spans="2:36" ht="32.25" customHeight="1" x14ac:dyDescent="0.25">
      <c r="B147" s="787"/>
      <c r="C147" s="942"/>
      <c r="D147" s="943" t="s">
        <v>4723</v>
      </c>
      <c r="E147" s="938"/>
      <c r="F147" s="938"/>
      <c r="G147" s="938"/>
      <c r="H147" s="938"/>
      <c r="I147" s="938"/>
      <c r="J147" s="938"/>
      <c r="K147" s="938"/>
      <c r="L147" s="938"/>
      <c r="M147" s="938"/>
      <c r="N147" s="938"/>
      <c r="O147" s="938"/>
      <c r="P147" s="938"/>
      <c r="Q147" s="938"/>
      <c r="R147" s="938"/>
      <c r="S147" s="938"/>
      <c r="T147" s="938"/>
      <c r="U147" s="938"/>
      <c r="V147" s="938"/>
      <c r="W147" s="938"/>
      <c r="X147" s="938"/>
      <c r="Y147" s="938"/>
      <c r="Z147" s="938"/>
      <c r="AA147" s="938"/>
      <c r="AB147" s="938"/>
      <c r="AC147" s="938"/>
      <c r="AD147" s="938"/>
      <c r="AE147" s="938"/>
      <c r="AF147" s="938"/>
      <c r="AG147" s="938"/>
      <c r="AH147" s="939"/>
    </row>
    <row r="148" spans="2:36" x14ac:dyDescent="0.25">
      <c r="B148" s="906"/>
      <c r="D148" s="916"/>
      <c r="E148" s="916"/>
      <c r="F148" s="916"/>
      <c r="G148" s="916"/>
      <c r="H148" s="916"/>
      <c r="I148" s="916"/>
      <c r="J148" s="916"/>
      <c r="K148" s="916"/>
      <c r="L148" s="916"/>
      <c r="M148" s="916"/>
      <c r="N148" s="916"/>
      <c r="O148" s="916"/>
      <c r="P148" s="916"/>
      <c r="Q148" s="916"/>
      <c r="R148" s="916"/>
      <c r="S148" s="916"/>
      <c r="T148" s="916"/>
      <c r="U148" s="916"/>
      <c r="V148" s="916"/>
      <c r="W148" s="916"/>
      <c r="X148" s="916"/>
      <c r="Y148" s="916"/>
      <c r="Z148" s="916"/>
      <c r="AA148" s="916"/>
      <c r="AB148" s="916"/>
      <c r="AC148" s="916"/>
      <c r="AD148" s="916"/>
      <c r="AE148" s="916"/>
      <c r="AF148" s="916"/>
      <c r="AG148" s="916"/>
      <c r="AH148" s="916"/>
      <c r="AI148" s="906"/>
      <c r="AJ148" s="906"/>
    </row>
    <row r="149" spans="2:36" s="609" customFormat="1" ht="66" customHeight="1" x14ac:dyDescent="0.2">
      <c r="B149" s="917"/>
      <c r="C149" s="933"/>
      <c r="D149" s="933"/>
      <c r="E149" s="933"/>
      <c r="F149" s="933"/>
      <c r="G149" s="933"/>
      <c r="H149" s="933"/>
      <c r="I149" s="933"/>
      <c r="J149" s="933"/>
      <c r="K149" s="933"/>
      <c r="L149" s="933"/>
      <c r="M149" s="933"/>
      <c r="N149" s="933"/>
      <c r="O149" s="933"/>
      <c r="P149" s="933"/>
      <c r="Q149" s="933"/>
      <c r="R149" s="933"/>
      <c r="S149" s="933"/>
      <c r="T149" s="933"/>
      <c r="U149" s="933"/>
      <c r="V149" s="933"/>
      <c r="W149" s="933"/>
      <c r="X149" s="933"/>
      <c r="Y149" s="933"/>
      <c r="Z149" s="933"/>
      <c r="AA149" s="933"/>
      <c r="AB149" s="933"/>
      <c r="AC149" s="933"/>
      <c r="AD149" s="933"/>
      <c r="AE149" s="933"/>
      <c r="AF149" s="933"/>
      <c r="AG149" s="933"/>
      <c r="AH149" s="933"/>
    </row>
    <row r="150" spans="2:36" s="609" customFormat="1" ht="58.5" customHeight="1" x14ac:dyDescent="0.2">
      <c r="B150" s="917"/>
      <c r="C150" s="933"/>
      <c r="D150" s="933"/>
      <c r="E150" s="933"/>
      <c r="F150" s="933"/>
      <c r="G150" s="933"/>
      <c r="H150" s="933"/>
      <c r="I150" s="933"/>
      <c r="J150" s="933"/>
      <c r="K150" s="933"/>
      <c r="L150" s="933"/>
      <c r="M150" s="933"/>
      <c r="N150" s="933"/>
      <c r="O150" s="933"/>
      <c r="P150" s="933"/>
      <c r="Q150" s="933"/>
      <c r="R150" s="933"/>
      <c r="S150" s="933"/>
      <c r="T150" s="933"/>
      <c r="U150" s="933"/>
      <c r="V150" s="933"/>
      <c r="W150" s="933"/>
      <c r="X150" s="933"/>
      <c r="Y150" s="933"/>
      <c r="Z150" s="933"/>
      <c r="AA150" s="933"/>
      <c r="AB150" s="933"/>
      <c r="AC150" s="933"/>
      <c r="AD150" s="933"/>
      <c r="AE150" s="933"/>
      <c r="AF150" s="933"/>
      <c r="AG150" s="933"/>
      <c r="AH150" s="933"/>
    </row>
    <row r="151" spans="2:36" s="609" customFormat="1" ht="11.25" customHeight="1" x14ac:dyDescent="0.2">
      <c r="B151" s="612"/>
      <c r="C151" s="612"/>
      <c r="D151" s="612"/>
      <c r="E151" s="612"/>
      <c r="F151" s="612"/>
      <c r="G151" s="612"/>
      <c r="H151" s="612"/>
    </row>
    <row r="152" spans="2:36" s="609" customFormat="1" ht="38.25" customHeight="1" x14ac:dyDescent="0.2">
      <c r="B152" s="917"/>
      <c r="C152" s="933"/>
      <c r="D152" s="933"/>
      <c r="E152" s="933"/>
      <c r="F152" s="933"/>
      <c r="G152" s="933"/>
      <c r="H152" s="933"/>
      <c r="I152" s="933"/>
      <c r="J152" s="933"/>
      <c r="K152" s="933"/>
      <c r="L152" s="933"/>
      <c r="M152" s="933"/>
      <c r="N152" s="933"/>
      <c r="O152" s="933"/>
      <c r="P152" s="933"/>
      <c r="Q152" s="933"/>
      <c r="R152" s="933"/>
      <c r="S152" s="933"/>
      <c r="T152" s="933"/>
      <c r="U152" s="933"/>
      <c r="V152" s="933"/>
      <c r="W152" s="933"/>
      <c r="X152" s="933"/>
      <c r="Y152" s="933"/>
      <c r="Z152" s="933"/>
      <c r="AA152" s="933"/>
      <c r="AB152" s="933"/>
      <c r="AC152" s="933"/>
      <c r="AD152" s="933"/>
      <c r="AE152" s="933"/>
      <c r="AF152" s="933"/>
      <c r="AG152" s="933"/>
      <c r="AH152" s="933"/>
    </row>
    <row r="153" spans="2:36" s="609" customFormat="1" ht="8.25" customHeight="1" x14ac:dyDescent="0.2">
      <c r="C153" s="934"/>
      <c r="D153" s="934"/>
      <c r="E153" s="934"/>
      <c r="F153" s="934"/>
      <c r="G153" s="934"/>
      <c r="H153" s="934"/>
      <c r="I153" s="934"/>
      <c r="J153" s="934"/>
      <c r="K153" s="934"/>
      <c r="L153" s="934"/>
      <c r="M153" s="934"/>
      <c r="N153" s="934"/>
      <c r="O153" s="934"/>
      <c r="P153" s="934"/>
      <c r="Q153" s="934"/>
      <c r="R153" s="934"/>
      <c r="S153" s="934"/>
      <c r="T153" s="934"/>
      <c r="U153" s="934"/>
      <c r="V153" s="934"/>
      <c r="W153" s="934"/>
      <c r="X153" s="934"/>
      <c r="Y153" s="934"/>
      <c r="Z153" s="934"/>
      <c r="AA153" s="934"/>
      <c r="AB153" s="934"/>
      <c r="AC153" s="934"/>
      <c r="AD153" s="934"/>
      <c r="AE153" s="934"/>
      <c r="AF153" s="934"/>
      <c r="AG153" s="934"/>
      <c r="AH153" s="934"/>
    </row>
    <row r="154" spans="2:36" s="609" customFormat="1" ht="40.5" customHeight="1" x14ac:dyDescent="0.2">
      <c r="B154" s="918"/>
      <c r="C154" s="933"/>
      <c r="D154" s="933"/>
      <c r="E154" s="933"/>
      <c r="F154" s="933"/>
      <c r="G154" s="933"/>
      <c r="H154" s="933"/>
      <c r="I154" s="933"/>
      <c r="J154" s="933"/>
      <c r="K154" s="933"/>
      <c r="L154" s="933"/>
      <c r="M154" s="933"/>
      <c r="N154" s="933"/>
      <c r="O154" s="933"/>
      <c r="P154" s="933"/>
      <c r="Q154" s="933"/>
      <c r="R154" s="933"/>
      <c r="S154" s="933"/>
      <c r="T154" s="933"/>
      <c r="U154" s="933"/>
      <c r="V154" s="933"/>
      <c r="W154" s="933"/>
      <c r="X154" s="933"/>
      <c r="Y154" s="933"/>
      <c r="Z154" s="933"/>
      <c r="AA154" s="933"/>
      <c r="AB154" s="933"/>
      <c r="AC154" s="933"/>
      <c r="AD154" s="933"/>
      <c r="AE154" s="933"/>
      <c r="AF154" s="933"/>
      <c r="AG154" s="933"/>
      <c r="AH154" s="933"/>
    </row>
  </sheetData>
  <sheetProtection selectLockedCells="1"/>
  <mergeCells count="198">
    <mergeCell ref="E4:H4"/>
    <mergeCell ref="B5:AJ5"/>
    <mergeCell ref="P6:AI6"/>
    <mergeCell ref="C7:AI7"/>
    <mergeCell ref="W9:AF9"/>
    <mergeCell ref="AH9:AI9"/>
    <mergeCell ref="B1:D3"/>
    <mergeCell ref="E1:AC2"/>
    <mergeCell ref="AD1:AF1"/>
    <mergeCell ref="AG1:AJ1"/>
    <mergeCell ref="AD2:AF2"/>
    <mergeCell ref="AG2:AJ2"/>
    <mergeCell ref="E3:AC3"/>
    <mergeCell ref="AD3:AF3"/>
    <mergeCell ref="AG3:AJ3"/>
    <mergeCell ref="C13:E13"/>
    <mergeCell ref="F13:K13"/>
    <mergeCell ref="L13:P13"/>
    <mergeCell ref="Q13:V13"/>
    <mergeCell ref="Y13:AB13"/>
    <mergeCell ref="AC13:AI13"/>
    <mergeCell ref="Y11:AI11"/>
    <mergeCell ref="C12:E12"/>
    <mergeCell ref="F12:I12"/>
    <mergeCell ref="J12:O12"/>
    <mergeCell ref="P12:W12"/>
    <mergeCell ref="Y12:AB12"/>
    <mergeCell ref="AC12:AI12"/>
    <mergeCell ref="C22:E22"/>
    <mergeCell ref="P22:V22"/>
    <mergeCell ref="AE22:AI22"/>
    <mergeCell ref="C24:E24"/>
    <mergeCell ref="P24:V24"/>
    <mergeCell ref="AB24:AI24"/>
    <mergeCell ref="C15:F16"/>
    <mergeCell ref="G15:AI16"/>
    <mergeCell ref="C17:F18"/>
    <mergeCell ref="G17:AI18"/>
    <mergeCell ref="C20:E20"/>
    <mergeCell ref="F20:K20"/>
    <mergeCell ref="L20:P20"/>
    <mergeCell ref="R20:Y20"/>
    <mergeCell ref="Z20:AC20"/>
    <mergeCell ref="AE20:AI20"/>
    <mergeCell ref="C30:G31"/>
    <mergeCell ref="H30:P31"/>
    <mergeCell ref="Q30:Z31"/>
    <mergeCell ref="AA30:AI31"/>
    <mergeCell ref="C32:G33"/>
    <mergeCell ref="H32:P33"/>
    <mergeCell ref="Q32:Z33"/>
    <mergeCell ref="AA32:AI33"/>
    <mergeCell ref="C26:E26"/>
    <mergeCell ref="P26:V26"/>
    <mergeCell ref="AB26:AI26"/>
    <mergeCell ref="C28:AI28"/>
    <mergeCell ref="C29:G29"/>
    <mergeCell ref="H29:P29"/>
    <mergeCell ref="Q29:Z29"/>
    <mergeCell ref="AA29:AI29"/>
    <mergeCell ref="AB39:AI39"/>
    <mergeCell ref="AB41:AI41"/>
    <mergeCell ref="E43:I43"/>
    <mergeCell ref="K43:Q43"/>
    <mergeCell ref="S43:Y43"/>
    <mergeCell ref="AA43:AH43"/>
    <mergeCell ref="C34:G35"/>
    <mergeCell ref="H34:P35"/>
    <mergeCell ref="Q34:Z35"/>
    <mergeCell ref="AA34:AI35"/>
    <mergeCell ref="B37:AJ37"/>
    <mergeCell ref="E38:I38"/>
    <mergeCell ref="K38:Q38"/>
    <mergeCell ref="R38:Z38"/>
    <mergeCell ref="AA38:AH38"/>
    <mergeCell ref="B50:AJ50"/>
    <mergeCell ref="B51:AJ51"/>
    <mergeCell ref="C52:AI52"/>
    <mergeCell ref="W53:X53"/>
    <mergeCell ref="W55:X55"/>
    <mergeCell ref="W57:X57"/>
    <mergeCell ref="C44:D44"/>
    <mergeCell ref="E44:I44"/>
    <mergeCell ref="K44:Q44"/>
    <mergeCell ref="S44:Y44"/>
    <mergeCell ref="AA44:AH44"/>
    <mergeCell ref="C45:D45"/>
    <mergeCell ref="E45:I45"/>
    <mergeCell ref="K45:Q45"/>
    <mergeCell ref="S45:Y45"/>
    <mergeCell ref="AA45:AH45"/>
    <mergeCell ref="K48:Q48"/>
    <mergeCell ref="S69:U69"/>
    <mergeCell ref="W69:AA69"/>
    <mergeCell ref="AB69:AI69"/>
    <mergeCell ref="C71:H71"/>
    <mergeCell ref="I71:N71"/>
    <mergeCell ref="O71:U71"/>
    <mergeCell ref="V71:AA71"/>
    <mergeCell ref="AB71:AI71"/>
    <mergeCell ref="K61:O62"/>
    <mergeCell ref="W63:X63"/>
    <mergeCell ref="W65:AI65"/>
    <mergeCell ref="C68:R68"/>
    <mergeCell ref="C69:D69"/>
    <mergeCell ref="F69:G69"/>
    <mergeCell ref="H69:I69"/>
    <mergeCell ref="L69:N69"/>
    <mergeCell ref="O69:P69"/>
    <mergeCell ref="Q69:R69"/>
    <mergeCell ref="C74:H74"/>
    <mergeCell ref="I74:N74"/>
    <mergeCell ref="O74:U74"/>
    <mergeCell ref="V74:AA74"/>
    <mergeCell ref="AB74:AI74"/>
    <mergeCell ref="C76:F76"/>
    <mergeCell ref="C72:H72"/>
    <mergeCell ref="I72:N72"/>
    <mergeCell ref="O72:U72"/>
    <mergeCell ref="V72:AA72"/>
    <mergeCell ref="AB72:AI72"/>
    <mergeCell ref="C73:H73"/>
    <mergeCell ref="I73:N73"/>
    <mergeCell ref="O73:U73"/>
    <mergeCell ref="V73:AA73"/>
    <mergeCell ref="AB73:AI73"/>
    <mergeCell ref="C77:AI77"/>
    <mergeCell ref="C78:AI78"/>
    <mergeCell ref="C79:AI79"/>
    <mergeCell ref="V81:AC81"/>
    <mergeCell ref="AD81:AI81"/>
    <mergeCell ref="C83:I85"/>
    <mergeCell ref="J83:T83"/>
    <mergeCell ref="U83:Y83"/>
    <mergeCell ref="Z83:AI83"/>
    <mergeCell ref="J85:T85"/>
    <mergeCell ref="C94:AI94"/>
    <mergeCell ref="C95:AI95"/>
    <mergeCell ref="B96:AJ96"/>
    <mergeCell ref="C98:AH98"/>
    <mergeCell ref="C101:AH105"/>
    <mergeCell ref="C106:AH106"/>
    <mergeCell ref="U85:Y85"/>
    <mergeCell ref="Z85:AI85"/>
    <mergeCell ref="C91:K92"/>
    <mergeCell ref="M91:V92"/>
    <mergeCell ref="Y91:AI92"/>
    <mergeCell ref="C93:K93"/>
    <mergeCell ref="M93:V93"/>
    <mergeCell ref="Y93:AI93"/>
    <mergeCell ref="D114:AH114"/>
    <mergeCell ref="D115:AH115"/>
    <mergeCell ref="D116:AH116"/>
    <mergeCell ref="D117:AH117"/>
    <mergeCell ref="D118:AH118"/>
    <mergeCell ref="D119:AH119"/>
    <mergeCell ref="D108:AH108"/>
    <mergeCell ref="D109:AH109"/>
    <mergeCell ref="D110:AH110"/>
    <mergeCell ref="D111:AH111"/>
    <mergeCell ref="D112:AH112"/>
    <mergeCell ref="D113:AH113"/>
    <mergeCell ref="D128:AH128"/>
    <mergeCell ref="D129:AH129"/>
    <mergeCell ref="D130:AH130"/>
    <mergeCell ref="C131:C132"/>
    <mergeCell ref="D131:AH131"/>
    <mergeCell ref="D132:AH132"/>
    <mergeCell ref="D120:AH120"/>
    <mergeCell ref="D121:AH121"/>
    <mergeCell ref="D122:AH122"/>
    <mergeCell ref="D123:AH123"/>
    <mergeCell ref="D124:AH124"/>
    <mergeCell ref="C126:AH126"/>
    <mergeCell ref="C149:AH149"/>
    <mergeCell ref="C150:AH150"/>
    <mergeCell ref="C152:AH152"/>
    <mergeCell ref="C153:AH153"/>
    <mergeCell ref="C154:AH154"/>
    <mergeCell ref="E46:I46"/>
    <mergeCell ref="E47:I47"/>
    <mergeCell ref="E48:I48"/>
    <mergeCell ref="K46:Q46"/>
    <mergeCell ref="K47:Q47"/>
    <mergeCell ref="D141:AH141"/>
    <mergeCell ref="D142:AH142"/>
    <mergeCell ref="D143:AH143"/>
    <mergeCell ref="D144:AH144"/>
    <mergeCell ref="C145:C147"/>
    <mergeCell ref="D145:AH145"/>
    <mergeCell ref="D146:AH146"/>
    <mergeCell ref="D147:AH147"/>
    <mergeCell ref="D133:AH133"/>
    <mergeCell ref="C134:AH134"/>
    <mergeCell ref="D136:AH136"/>
    <mergeCell ref="D138:AH138"/>
    <mergeCell ref="D139:AH139"/>
    <mergeCell ref="D140:AH140"/>
  </mergeCells>
  <hyperlinks>
    <hyperlink ref="P12" r:id="rId1"/>
  </hyperlinks>
  <printOptions horizontalCentered="1"/>
  <pageMargins left="0.15748031496062992" right="0.11811023622047245" top="0" bottom="0.11811023622047245" header="0" footer="0"/>
  <pageSetup scale="50" orientation="portrait" r:id="rId2"/>
  <rowBreaks count="2" manualBreakCount="2">
    <brk id="95" min="1" max="35" man="1"/>
    <brk id="96" max="16383" man="1"/>
  </rowBreaks>
  <colBreaks count="1" manualBreakCount="1">
    <brk id="40" max="1048575" man="1"/>
  </colBreaks>
  <ignoredErrors>
    <ignoredError sqref="P26" unlockedFormula="1"/>
  </ignoredError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6"/>
  <sheetViews>
    <sheetView view="pageBreakPreview" topLeftCell="A16" zoomScaleNormal="100" zoomScaleSheetLayoutView="100" workbookViewId="0">
      <selection activeCell="G35" sqref="G35"/>
    </sheetView>
  </sheetViews>
  <sheetFormatPr baseColWidth="10" defaultRowHeight="16.5" x14ac:dyDescent="0.3"/>
  <cols>
    <col min="1" max="1" width="11.28515625" style="693" customWidth="1"/>
    <col min="2" max="4" width="11.42578125" style="693"/>
    <col min="5" max="5" width="17.28515625" style="693" customWidth="1"/>
    <col min="6" max="6" width="14.5703125" style="693" customWidth="1"/>
    <col min="7" max="7" width="12.42578125" style="693" customWidth="1"/>
    <col min="8" max="8" width="12.28515625" style="694" customWidth="1"/>
    <col min="9" max="9" width="19.5703125" style="697" customWidth="1"/>
    <col min="10" max="10" width="49.42578125" style="696" customWidth="1"/>
    <col min="11" max="11" width="23.5703125" style="696" customWidth="1"/>
    <col min="12" max="12" width="11.42578125" style="696"/>
    <col min="13" max="13" width="13" style="696" bestFit="1" customWidth="1"/>
    <col min="14" max="14" width="14.7109375" style="696" customWidth="1"/>
    <col min="15" max="256" width="11.42578125" style="696"/>
    <col min="257" max="257" width="11.28515625" style="696" customWidth="1"/>
    <col min="258" max="260" width="11.42578125" style="696"/>
    <col min="261" max="261" width="17.28515625" style="696" customWidth="1"/>
    <col min="262" max="262" width="14.5703125" style="696" customWidth="1"/>
    <col min="263" max="263" width="12.42578125" style="696" customWidth="1"/>
    <col min="264" max="264" width="12.28515625" style="696" customWidth="1"/>
    <col min="265" max="265" width="22.140625" style="696" customWidth="1"/>
    <col min="266" max="266" width="49.42578125" style="696" customWidth="1"/>
    <col min="267" max="267" width="23.5703125" style="696" customWidth="1"/>
    <col min="268" max="269" width="11.42578125" style="696"/>
    <col min="270" max="270" width="14.7109375" style="696" customWidth="1"/>
    <col min="271" max="512" width="11.42578125" style="696"/>
    <col min="513" max="513" width="11.28515625" style="696" customWidth="1"/>
    <col min="514" max="516" width="11.42578125" style="696"/>
    <col min="517" max="517" width="17.28515625" style="696" customWidth="1"/>
    <col min="518" max="518" width="14.5703125" style="696" customWidth="1"/>
    <col min="519" max="519" width="12.42578125" style="696" customWidth="1"/>
    <col min="520" max="520" width="12.28515625" style="696" customWidth="1"/>
    <col min="521" max="521" width="22.140625" style="696" customWidth="1"/>
    <col min="522" max="522" width="49.42578125" style="696" customWidth="1"/>
    <col min="523" max="523" width="23.5703125" style="696" customWidth="1"/>
    <col min="524" max="525" width="11.42578125" style="696"/>
    <col min="526" max="526" width="14.7109375" style="696" customWidth="1"/>
    <col min="527" max="768" width="11.42578125" style="696"/>
    <col min="769" max="769" width="11.28515625" style="696" customWidth="1"/>
    <col min="770" max="772" width="11.42578125" style="696"/>
    <col min="773" max="773" width="17.28515625" style="696" customWidth="1"/>
    <col min="774" max="774" width="14.5703125" style="696" customWidth="1"/>
    <col min="775" max="775" width="12.42578125" style="696" customWidth="1"/>
    <col min="776" max="776" width="12.28515625" style="696" customWidth="1"/>
    <col min="777" max="777" width="22.140625" style="696" customWidth="1"/>
    <col min="778" max="778" width="49.42578125" style="696" customWidth="1"/>
    <col min="779" max="779" width="23.5703125" style="696" customWidth="1"/>
    <col min="780" max="781" width="11.42578125" style="696"/>
    <col min="782" max="782" width="14.7109375" style="696" customWidth="1"/>
    <col min="783" max="1024" width="11.42578125" style="696"/>
    <col min="1025" max="1025" width="11.28515625" style="696" customWidth="1"/>
    <col min="1026" max="1028" width="11.42578125" style="696"/>
    <col min="1029" max="1029" width="17.28515625" style="696" customWidth="1"/>
    <col min="1030" max="1030" width="14.5703125" style="696" customWidth="1"/>
    <col min="1031" max="1031" width="12.42578125" style="696" customWidth="1"/>
    <col min="1032" max="1032" width="12.28515625" style="696" customWidth="1"/>
    <col min="1033" max="1033" width="22.140625" style="696" customWidth="1"/>
    <col min="1034" max="1034" width="49.42578125" style="696" customWidth="1"/>
    <col min="1035" max="1035" width="23.5703125" style="696" customWidth="1"/>
    <col min="1036" max="1037" width="11.42578125" style="696"/>
    <col min="1038" max="1038" width="14.7109375" style="696" customWidth="1"/>
    <col min="1039" max="1280" width="11.42578125" style="696"/>
    <col min="1281" max="1281" width="11.28515625" style="696" customWidth="1"/>
    <col min="1282" max="1284" width="11.42578125" style="696"/>
    <col min="1285" max="1285" width="17.28515625" style="696" customWidth="1"/>
    <col min="1286" max="1286" width="14.5703125" style="696" customWidth="1"/>
    <col min="1287" max="1287" width="12.42578125" style="696" customWidth="1"/>
    <col min="1288" max="1288" width="12.28515625" style="696" customWidth="1"/>
    <col min="1289" max="1289" width="22.140625" style="696" customWidth="1"/>
    <col min="1290" max="1290" width="49.42578125" style="696" customWidth="1"/>
    <col min="1291" max="1291" width="23.5703125" style="696" customWidth="1"/>
    <col min="1292" max="1293" width="11.42578125" style="696"/>
    <col min="1294" max="1294" width="14.7109375" style="696" customWidth="1"/>
    <col min="1295" max="1536" width="11.42578125" style="696"/>
    <col min="1537" max="1537" width="11.28515625" style="696" customWidth="1"/>
    <col min="1538" max="1540" width="11.42578125" style="696"/>
    <col min="1541" max="1541" width="17.28515625" style="696" customWidth="1"/>
    <col min="1542" max="1542" width="14.5703125" style="696" customWidth="1"/>
    <col min="1543" max="1543" width="12.42578125" style="696" customWidth="1"/>
    <col min="1544" max="1544" width="12.28515625" style="696" customWidth="1"/>
    <col min="1545" max="1545" width="22.140625" style="696" customWidth="1"/>
    <col min="1546" max="1546" width="49.42578125" style="696" customWidth="1"/>
    <col min="1547" max="1547" width="23.5703125" style="696" customWidth="1"/>
    <col min="1548" max="1549" width="11.42578125" style="696"/>
    <col min="1550" max="1550" width="14.7109375" style="696" customWidth="1"/>
    <col min="1551" max="1792" width="11.42578125" style="696"/>
    <col min="1793" max="1793" width="11.28515625" style="696" customWidth="1"/>
    <col min="1794" max="1796" width="11.42578125" style="696"/>
    <col min="1797" max="1797" width="17.28515625" style="696" customWidth="1"/>
    <col min="1798" max="1798" width="14.5703125" style="696" customWidth="1"/>
    <col min="1799" max="1799" width="12.42578125" style="696" customWidth="1"/>
    <col min="1800" max="1800" width="12.28515625" style="696" customWidth="1"/>
    <col min="1801" max="1801" width="22.140625" style="696" customWidth="1"/>
    <col min="1802" max="1802" width="49.42578125" style="696" customWidth="1"/>
    <col min="1803" max="1803" width="23.5703125" style="696" customWidth="1"/>
    <col min="1804" max="1805" width="11.42578125" style="696"/>
    <col min="1806" max="1806" width="14.7109375" style="696" customWidth="1"/>
    <col min="1807" max="2048" width="11.42578125" style="696"/>
    <col min="2049" max="2049" width="11.28515625" style="696" customWidth="1"/>
    <col min="2050" max="2052" width="11.42578125" style="696"/>
    <col min="2053" max="2053" width="17.28515625" style="696" customWidth="1"/>
    <col min="2054" max="2054" width="14.5703125" style="696" customWidth="1"/>
    <col min="2055" max="2055" width="12.42578125" style="696" customWidth="1"/>
    <col min="2056" max="2056" width="12.28515625" style="696" customWidth="1"/>
    <col min="2057" max="2057" width="22.140625" style="696" customWidth="1"/>
    <col min="2058" max="2058" width="49.42578125" style="696" customWidth="1"/>
    <col min="2059" max="2059" width="23.5703125" style="696" customWidth="1"/>
    <col min="2060" max="2061" width="11.42578125" style="696"/>
    <col min="2062" max="2062" width="14.7109375" style="696" customWidth="1"/>
    <col min="2063" max="2304" width="11.42578125" style="696"/>
    <col min="2305" max="2305" width="11.28515625" style="696" customWidth="1"/>
    <col min="2306" max="2308" width="11.42578125" style="696"/>
    <col min="2309" max="2309" width="17.28515625" style="696" customWidth="1"/>
    <col min="2310" max="2310" width="14.5703125" style="696" customWidth="1"/>
    <col min="2311" max="2311" width="12.42578125" style="696" customWidth="1"/>
    <col min="2312" max="2312" width="12.28515625" style="696" customWidth="1"/>
    <col min="2313" max="2313" width="22.140625" style="696" customWidth="1"/>
    <col min="2314" max="2314" width="49.42578125" style="696" customWidth="1"/>
    <col min="2315" max="2315" width="23.5703125" style="696" customWidth="1"/>
    <col min="2316" max="2317" width="11.42578125" style="696"/>
    <col min="2318" max="2318" width="14.7109375" style="696" customWidth="1"/>
    <col min="2319" max="2560" width="11.42578125" style="696"/>
    <col min="2561" max="2561" width="11.28515625" style="696" customWidth="1"/>
    <col min="2562" max="2564" width="11.42578125" style="696"/>
    <col min="2565" max="2565" width="17.28515625" style="696" customWidth="1"/>
    <col min="2566" max="2566" width="14.5703125" style="696" customWidth="1"/>
    <col min="2567" max="2567" width="12.42578125" style="696" customWidth="1"/>
    <col min="2568" max="2568" width="12.28515625" style="696" customWidth="1"/>
    <col min="2569" max="2569" width="22.140625" style="696" customWidth="1"/>
    <col min="2570" max="2570" width="49.42578125" style="696" customWidth="1"/>
    <col min="2571" max="2571" width="23.5703125" style="696" customWidth="1"/>
    <col min="2572" max="2573" width="11.42578125" style="696"/>
    <col min="2574" max="2574" width="14.7109375" style="696" customWidth="1"/>
    <col min="2575" max="2816" width="11.42578125" style="696"/>
    <col min="2817" max="2817" width="11.28515625" style="696" customWidth="1"/>
    <col min="2818" max="2820" width="11.42578125" style="696"/>
    <col min="2821" max="2821" width="17.28515625" style="696" customWidth="1"/>
    <col min="2822" max="2822" width="14.5703125" style="696" customWidth="1"/>
    <col min="2823" max="2823" width="12.42578125" style="696" customWidth="1"/>
    <col min="2824" max="2824" width="12.28515625" style="696" customWidth="1"/>
    <col min="2825" max="2825" width="22.140625" style="696" customWidth="1"/>
    <col min="2826" max="2826" width="49.42578125" style="696" customWidth="1"/>
    <col min="2827" max="2827" width="23.5703125" style="696" customWidth="1"/>
    <col min="2828" max="2829" width="11.42578125" style="696"/>
    <col min="2830" max="2830" width="14.7109375" style="696" customWidth="1"/>
    <col min="2831" max="3072" width="11.42578125" style="696"/>
    <col min="3073" max="3073" width="11.28515625" style="696" customWidth="1"/>
    <col min="3074" max="3076" width="11.42578125" style="696"/>
    <col min="3077" max="3077" width="17.28515625" style="696" customWidth="1"/>
    <col min="3078" max="3078" width="14.5703125" style="696" customWidth="1"/>
    <col min="3079" max="3079" width="12.42578125" style="696" customWidth="1"/>
    <col min="3080" max="3080" width="12.28515625" style="696" customWidth="1"/>
    <col min="3081" max="3081" width="22.140625" style="696" customWidth="1"/>
    <col min="3082" max="3082" width="49.42578125" style="696" customWidth="1"/>
    <col min="3083" max="3083" width="23.5703125" style="696" customWidth="1"/>
    <col min="3084" max="3085" width="11.42578125" style="696"/>
    <col min="3086" max="3086" width="14.7109375" style="696" customWidth="1"/>
    <col min="3087" max="3328" width="11.42578125" style="696"/>
    <col min="3329" max="3329" width="11.28515625" style="696" customWidth="1"/>
    <col min="3330" max="3332" width="11.42578125" style="696"/>
    <col min="3333" max="3333" width="17.28515625" style="696" customWidth="1"/>
    <col min="3334" max="3334" width="14.5703125" style="696" customWidth="1"/>
    <col min="3335" max="3335" width="12.42578125" style="696" customWidth="1"/>
    <col min="3336" max="3336" width="12.28515625" style="696" customWidth="1"/>
    <col min="3337" max="3337" width="22.140625" style="696" customWidth="1"/>
    <col min="3338" max="3338" width="49.42578125" style="696" customWidth="1"/>
    <col min="3339" max="3339" width="23.5703125" style="696" customWidth="1"/>
    <col min="3340" max="3341" width="11.42578125" style="696"/>
    <col min="3342" max="3342" width="14.7109375" style="696" customWidth="1"/>
    <col min="3343" max="3584" width="11.42578125" style="696"/>
    <col min="3585" max="3585" width="11.28515625" style="696" customWidth="1"/>
    <col min="3586" max="3588" width="11.42578125" style="696"/>
    <col min="3589" max="3589" width="17.28515625" style="696" customWidth="1"/>
    <col min="3590" max="3590" width="14.5703125" style="696" customWidth="1"/>
    <col min="3591" max="3591" width="12.42578125" style="696" customWidth="1"/>
    <col min="3592" max="3592" width="12.28515625" style="696" customWidth="1"/>
    <col min="3593" max="3593" width="22.140625" style="696" customWidth="1"/>
    <col min="3594" max="3594" width="49.42578125" style="696" customWidth="1"/>
    <col min="3595" max="3595" width="23.5703125" style="696" customWidth="1"/>
    <col min="3596" max="3597" width="11.42578125" style="696"/>
    <col min="3598" max="3598" width="14.7109375" style="696" customWidth="1"/>
    <col min="3599" max="3840" width="11.42578125" style="696"/>
    <col min="3841" max="3841" width="11.28515625" style="696" customWidth="1"/>
    <col min="3842" max="3844" width="11.42578125" style="696"/>
    <col min="3845" max="3845" width="17.28515625" style="696" customWidth="1"/>
    <col min="3846" max="3846" width="14.5703125" style="696" customWidth="1"/>
    <col min="3847" max="3847" width="12.42578125" style="696" customWidth="1"/>
    <col min="3848" max="3848" width="12.28515625" style="696" customWidth="1"/>
    <col min="3849" max="3849" width="22.140625" style="696" customWidth="1"/>
    <col min="3850" max="3850" width="49.42578125" style="696" customWidth="1"/>
    <col min="3851" max="3851" width="23.5703125" style="696" customWidth="1"/>
    <col min="3852" max="3853" width="11.42578125" style="696"/>
    <col min="3854" max="3854" width="14.7109375" style="696" customWidth="1"/>
    <col min="3855" max="4096" width="11.42578125" style="696"/>
    <col min="4097" max="4097" width="11.28515625" style="696" customWidth="1"/>
    <col min="4098" max="4100" width="11.42578125" style="696"/>
    <col min="4101" max="4101" width="17.28515625" style="696" customWidth="1"/>
    <col min="4102" max="4102" width="14.5703125" style="696" customWidth="1"/>
    <col min="4103" max="4103" width="12.42578125" style="696" customWidth="1"/>
    <col min="4104" max="4104" width="12.28515625" style="696" customWidth="1"/>
    <col min="4105" max="4105" width="22.140625" style="696" customWidth="1"/>
    <col min="4106" max="4106" width="49.42578125" style="696" customWidth="1"/>
    <col min="4107" max="4107" width="23.5703125" style="696" customWidth="1"/>
    <col min="4108" max="4109" width="11.42578125" style="696"/>
    <col min="4110" max="4110" width="14.7109375" style="696" customWidth="1"/>
    <col min="4111" max="4352" width="11.42578125" style="696"/>
    <col min="4353" max="4353" width="11.28515625" style="696" customWidth="1"/>
    <col min="4354" max="4356" width="11.42578125" style="696"/>
    <col min="4357" max="4357" width="17.28515625" style="696" customWidth="1"/>
    <col min="4358" max="4358" width="14.5703125" style="696" customWidth="1"/>
    <col min="4359" max="4359" width="12.42578125" style="696" customWidth="1"/>
    <col min="4360" max="4360" width="12.28515625" style="696" customWidth="1"/>
    <col min="4361" max="4361" width="22.140625" style="696" customWidth="1"/>
    <col min="4362" max="4362" width="49.42578125" style="696" customWidth="1"/>
    <col min="4363" max="4363" width="23.5703125" style="696" customWidth="1"/>
    <col min="4364" max="4365" width="11.42578125" style="696"/>
    <col min="4366" max="4366" width="14.7109375" style="696" customWidth="1"/>
    <col min="4367" max="4608" width="11.42578125" style="696"/>
    <col min="4609" max="4609" width="11.28515625" style="696" customWidth="1"/>
    <col min="4610" max="4612" width="11.42578125" style="696"/>
    <col min="4613" max="4613" width="17.28515625" style="696" customWidth="1"/>
    <col min="4614" max="4614" width="14.5703125" style="696" customWidth="1"/>
    <col min="4615" max="4615" width="12.42578125" style="696" customWidth="1"/>
    <col min="4616" max="4616" width="12.28515625" style="696" customWidth="1"/>
    <col min="4617" max="4617" width="22.140625" style="696" customWidth="1"/>
    <col min="4618" max="4618" width="49.42578125" style="696" customWidth="1"/>
    <col min="4619" max="4619" width="23.5703125" style="696" customWidth="1"/>
    <col min="4620" max="4621" width="11.42578125" style="696"/>
    <col min="4622" max="4622" width="14.7109375" style="696" customWidth="1"/>
    <col min="4623" max="4864" width="11.42578125" style="696"/>
    <col min="4865" max="4865" width="11.28515625" style="696" customWidth="1"/>
    <col min="4866" max="4868" width="11.42578125" style="696"/>
    <col min="4869" max="4869" width="17.28515625" style="696" customWidth="1"/>
    <col min="4870" max="4870" width="14.5703125" style="696" customWidth="1"/>
    <col min="4871" max="4871" width="12.42578125" style="696" customWidth="1"/>
    <col min="4872" max="4872" width="12.28515625" style="696" customWidth="1"/>
    <col min="4873" max="4873" width="22.140625" style="696" customWidth="1"/>
    <col min="4874" max="4874" width="49.42578125" style="696" customWidth="1"/>
    <col min="4875" max="4875" width="23.5703125" style="696" customWidth="1"/>
    <col min="4876" max="4877" width="11.42578125" style="696"/>
    <col min="4878" max="4878" width="14.7109375" style="696" customWidth="1"/>
    <col min="4879" max="5120" width="11.42578125" style="696"/>
    <col min="5121" max="5121" width="11.28515625" style="696" customWidth="1"/>
    <col min="5122" max="5124" width="11.42578125" style="696"/>
    <col min="5125" max="5125" width="17.28515625" style="696" customWidth="1"/>
    <col min="5126" max="5126" width="14.5703125" style="696" customWidth="1"/>
    <col min="5127" max="5127" width="12.42578125" style="696" customWidth="1"/>
    <col min="5128" max="5128" width="12.28515625" style="696" customWidth="1"/>
    <col min="5129" max="5129" width="22.140625" style="696" customWidth="1"/>
    <col min="5130" max="5130" width="49.42578125" style="696" customWidth="1"/>
    <col min="5131" max="5131" width="23.5703125" style="696" customWidth="1"/>
    <col min="5132" max="5133" width="11.42578125" style="696"/>
    <col min="5134" max="5134" width="14.7109375" style="696" customWidth="1"/>
    <col min="5135" max="5376" width="11.42578125" style="696"/>
    <col min="5377" max="5377" width="11.28515625" style="696" customWidth="1"/>
    <col min="5378" max="5380" width="11.42578125" style="696"/>
    <col min="5381" max="5381" width="17.28515625" style="696" customWidth="1"/>
    <col min="5382" max="5382" width="14.5703125" style="696" customWidth="1"/>
    <col min="5383" max="5383" width="12.42578125" style="696" customWidth="1"/>
    <col min="5384" max="5384" width="12.28515625" style="696" customWidth="1"/>
    <col min="5385" max="5385" width="22.140625" style="696" customWidth="1"/>
    <col min="5386" max="5386" width="49.42578125" style="696" customWidth="1"/>
    <col min="5387" max="5387" width="23.5703125" style="696" customWidth="1"/>
    <col min="5388" max="5389" width="11.42578125" style="696"/>
    <col min="5390" max="5390" width="14.7109375" style="696" customWidth="1"/>
    <col min="5391" max="5632" width="11.42578125" style="696"/>
    <col min="5633" max="5633" width="11.28515625" style="696" customWidth="1"/>
    <col min="5634" max="5636" width="11.42578125" style="696"/>
    <col min="5637" max="5637" width="17.28515625" style="696" customWidth="1"/>
    <col min="5638" max="5638" width="14.5703125" style="696" customWidth="1"/>
    <col min="5639" max="5639" width="12.42578125" style="696" customWidth="1"/>
    <col min="5640" max="5640" width="12.28515625" style="696" customWidth="1"/>
    <col min="5641" max="5641" width="22.140625" style="696" customWidth="1"/>
    <col min="5642" max="5642" width="49.42578125" style="696" customWidth="1"/>
    <col min="5643" max="5643" width="23.5703125" style="696" customWidth="1"/>
    <col min="5644" max="5645" width="11.42578125" style="696"/>
    <col min="5646" max="5646" width="14.7109375" style="696" customWidth="1"/>
    <col min="5647" max="5888" width="11.42578125" style="696"/>
    <col min="5889" max="5889" width="11.28515625" style="696" customWidth="1"/>
    <col min="5890" max="5892" width="11.42578125" style="696"/>
    <col min="5893" max="5893" width="17.28515625" style="696" customWidth="1"/>
    <col min="5894" max="5894" width="14.5703125" style="696" customWidth="1"/>
    <col min="5895" max="5895" width="12.42578125" style="696" customWidth="1"/>
    <col min="5896" max="5896" width="12.28515625" style="696" customWidth="1"/>
    <col min="5897" max="5897" width="22.140625" style="696" customWidth="1"/>
    <col min="5898" max="5898" width="49.42578125" style="696" customWidth="1"/>
    <col min="5899" max="5899" width="23.5703125" style="696" customWidth="1"/>
    <col min="5900" max="5901" width="11.42578125" style="696"/>
    <col min="5902" max="5902" width="14.7109375" style="696" customWidth="1"/>
    <col min="5903" max="6144" width="11.42578125" style="696"/>
    <col min="6145" max="6145" width="11.28515625" style="696" customWidth="1"/>
    <col min="6146" max="6148" width="11.42578125" style="696"/>
    <col min="6149" max="6149" width="17.28515625" style="696" customWidth="1"/>
    <col min="6150" max="6150" width="14.5703125" style="696" customWidth="1"/>
    <col min="6151" max="6151" width="12.42578125" style="696" customWidth="1"/>
    <col min="6152" max="6152" width="12.28515625" style="696" customWidth="1"/>
    <col min="6153" max="6153" width="22.140625" style="696" customWidth="1"/>
    <col min="6154" max="6154" width="49.42578125" style="696" customWidth="1"/>
    <col min="6155" max="6155" width="23.5703125" style="696" customWidth="1"/>
    <col min="6156" max="6157" width="11.42578125" style="696"/>
    <col min="6158" max="6158" width="14.7109375" style="696" customWidth="1"/>
    <col min="6159" max="6400" width="11.42578125" style="696"/>
    <col min="6401" max="6401" width="11.28515625" style="696" customWidth="1"/>
    <col min="6402" max="6404" width="11.42578125" style="696"/>
    <col min="6405" max="6405" width="17.28515625" style="696" customWidth="1"/>
    <col min="6406" max="6406" width="14.5703125" style="696" customWidth="1"/>
    <col min="6407" max="6407" width="12.42578125" style="696" customWidth="1"/>
    <col min="6408" max="6408" width="12.28515625" style="696" customWidth="1"/>
    <col min="6409" max="6409" width="22.140625" style="696" customWidth="1"/>
    <col min="6410" max="6410" width="49.42578125" style="696" customWidth="1"/>
    <col min="6411" max="6411" width="23.5703125" style="696" customWidth="1"/>
    <col min="6412" max="6413" width="11.42578125" style="696"/>
    <col min="6414" max="6414" width="14.7109375" style="696" customWidth="1"/>
    <col min="6415" max="6656" width="11.42578125" style="696"/>
    <col min="6657" max="6657" width="11.28515625" style="696" customWidth="1"/>
    <col min="6658" max="6660" width="11.42578125" style="696"/>
    <col min="6661" max="6661" width="17.28515625" style="696" customWidth="1"/>
    <col min="6662" max="6662" width="14.5703125" style="696" customWidth="1"/>
    <col min="6663" max="6663" width="12.42578125" style="696" customWidth="1"/>
    <col min="6664" max="6664" width="12.28515625" style="696" customWidth="1"/>
    <col min="6665" max="6665" width="22.140625" style="696" customWidth="1"/>
    <col min="6666" max="6666" width="49.42578125" style="696" customWidth="1"/>
    <col min="6667" max="6667" width="23.5703125" style="696" customWidth="1"/>
    <col min="6668" max="6669" width="11.42578125" style="696"/>
    <col min="6670" max="6670" width="14.7109375" style="696" customWidth="1"/>
    <col min="6671" max="6912" width="11.42578125" style="696"/>
    <col min="6913" max="6913" width="11.28515625" style="696" customWidth="1"/>
    <col min="6914" max="6916" width="11.42578125" style="696"/>
    <col min="6917" max="6917" width="17.28515625" style="696" customWidth="1"/>
    <col min="6918" max="6918" width="14.5703125" style="696" customWidth="1"/>
    <col min="6919" max="6919" width="12.42578125" style="696" customWidth="1"/>
    <col min="6920" max="6920" width="12.28515625" style="696" customWidth="1"/>
    <col min="6921" max="6921" width="22.140625" style="696" customWidth="1"/>
    <col min="6922" max="6922" width="49.42578125" style="696" customWidth="1"/>
    <col min="6923" max="6923" width="23.5703125" style="696" customWidth="1"/>
    <col min="6924" max="6925" width="11.42578125" style="696"/>
    <col min="6926" max="6926" width="14.7109375" style="696" customWidth="1"/>
    <col min="6927" max="7168" width="11.42578125" style="696"/>
    <col min="7169" max="7169" width="11.28515625" style="696" customWidth="1"/>
    <col min="7170" max="7172" width="11.42578125" style="696"/>
    <col min="7173" max="7173" width="17.28515625" style="696" customWidth="1"/>
    <col min="7174" max="7174" width="14.5703125" style="696" customWidth="1"/>
    <col min="7175" max="7175" width="12.42578125" style="696" customWidth="1"/>
    <col min="7176" max="7176" width="12.28515625" style="696" customWidth="1"/>
    <col min="7177" max="7177" width="22.140625" style="696" customWidth="1"/>
    <col min="7178" max="7178" width="49.42578125" style="696" customWidth="1"/>
    <col min="7179" max="7179" width="23.5703125" style="696" customWidth="1"/>
    <col min="7180" max="7181" width="11.42578125" style="696"/>
    <col min="7182" max="7182" width="14.7109375" style="696" customWidth="1"/>
    <col min="7183" max="7424" width="11.42578125" style="696"/>
    <col min="7425" max="7425" width="11.28515625" style="696" customWidth="1"/>
    <col min="7426" max="7428" width="11.42578125" style="696"/>
    <col min="7429" max="7429" width="17.28515625" style="696" customWidth="1"/>
    <col min="7430" max="7430" width="14.5703125" style="696" customWidth="1"/>
    <col min="7431" max="7431" width="12.42578125" style="696" customWidth="1"/>
    <col min="7432" max="7432" width="12.28515625" style="696" customWidth="1"/>
    <col min="7433" max="7433" width="22.140625" style="696" customWidth="1"/>
    <col min="7434" max="7434" width="49.42578125" style="696" customWidth="1"/>
    <col min="7435" max="7435" width="23.5703125" style="696" customWidth="1"/>
    <col min="7436" max="7437" width="11.42578125" style="696"/>
    <col min="7438" max="7438" width="14.7109375" style="696" customWidth="1"/>
    <col min="7439" max="7680" width="11.42578125" style="696"/>
    <col min="7681" max="7681" width="11.28515625" style="696" customWidth="1"/>
    <col min="7682" max="7684" width="11.42578125" style="696"/>
    <col min="7685" max="7685" width="17.28515625" style="696" customWidth="1"/>
    <col min="7686" max="7686" width="14.5703125" style="696" customWidth="1"/>
    <col min="7687" max="7687" width="12.42578125" style="696" customWidth="1"/>
    <col min="7688" max="7688" width="12.28515625" style="696" customWidth="1"/>
    <col min="7689" max="7689" width="22.140625" style="696" customWidth="1"/>
    <col min="7690" max="7690" width="49.42578125" style="696" customWidth="1"/>
    <col min="7691" max="7691" width="23.5703125" style="696" customWidth="1"/>
    <col min="7692" max="7693" width="11.42578125" style="696"/>
    <col min="7694" max="7694" width="14.7109375" style="696" customWidth="1"/>
    <col min="7695" max="7936" width="11.42578125" style="696"/>
    <col min="7937" max="7937" width="11.28515625" style="696" customWidth="1"/>
    <col min="7938" max="7940" width="11.42578125" style="696"/>
    <col min="7941" max="7941" width="17.28515625" style="696" customWidth="1"/>
    <col min="7942" max="7942" width="14.5703125" style="696" customWidth="1"/>
    <col min="7943" max="7943" width="12.42578125" style="696" customWidth="1"/>
    <col min="7944" max="7944" width="12.28515625" style="696" customWidth="1"/>
    <col min="7945" max="7945" width="22.140625" style="696" customWidth="1"/>
    <col min="7946" max="7946" width="49.42578125" style="696" customWidth="1"/>
    <col min="7947" max="7947" width="23.5703125" style="696" customWidth="1"/>
    <col min="7948" max="7949" width="11.42578125" style="696"/>
    <col min="7950" max="7950" width="14.7109375" style="696" customWidth="1"/>
    <col min="7951" max="8192" width="11.42578125" style="696"/>
    <col min="8193" max="8193" width="11.28515625" style="696" customWidth="1"/>
    <col min="8194" max="8196" width="11.42578125" style="696"/>
    <col min="8197" max="8197" width="17.28515625" style="696" customWidth="1"/>
    <col min="8198" max="8198" width="14.5703125" style="696" customWidth="1"/>
    <col min="8199" max="8199" width="12.42578125" style="696" customWidth="1"/>
    <col min="8200" max="8200" width="12.28515625" style="696" customWidth="1"/>
    <col min="8201" max="8201" width="22.140625" style="696" customWidth="1"/>
    <col min="8202" max="8202" width="49.42578125" style="696" customWidth="1"/>
    <col min="8203" max="8203" width="23.5703125" style="696" customWidth="1"/>
    <col min="8204" max="8205" width="11.42578125" style="696"/>
    <col min="8206" max="8206" width="14.7109375" style="696" customWidth="1"/>
    <col min="8207" max="8448" width="11.42578125" style="696"/>
    <col min="8449" max="8449" width="11.28515625" style="696" customWidth="1"/>
    <col min="8450" max="8452" width="11.42578125" style="696"/>
    <col min="8453" max="8453" width="17.28515625" style="696" customWidth="1"/>
    <col min="8454" max="8454" width="14.5703125" style="696" customWidth="1"/>
    <col min="8455" max="8455" width="12.42578125" style="696" customWidth="1"/>
    <col min="8456" max="8456" width="12.28515625" style="696" customWidth="1"/>
    <col min="8457" max="8457" width="22.140625" style="696" customWidth="1"/>
    <col min="8458" max="8458" width="49.42578125" style="696" customWidth="1"/>
    <col min="8459" max="8459" width="23.5703125" style="696" customWidth="1"/>
    <col min="8460" max="8461" width="11.42578125" style="696"/>
    <col min="8462" max="8462" width="14.7109375" style="696" customWidth="1"/>
    <col min="8463" max="8704" width="11.42578125" style="696"/>
    <col min="8705" max="8705" width="11.28515625" style="696" customWidth="1"/>
    <col min="8706" max="8708" width="11.42578125" style="696"/>
    <col min="8709" max="8709" width="17.28515625" style="696" customWidth="1"/>
    <col min="8710" max="8710" width="14.5703125" style="696" customWidth="1"/>
    <col min="8711" max="8711" width="12.42578125" style="696" customWidth="1"/>
    <col min="8712" max="8712" width="12.28515625" style="696" customWidth="1"/>
    <col min="8713" max="8713" width="22.140625" style="696" customWidth="1"/>
    <col min="8714" max="8714" width="49.42578125" style="696" customWidth="1"/>
    <col min="8715" max="8715" width="23.5703125" style="696" customWidth="1"/>
    <col min="8716" max="8717" width="11.42578125" style="696"/>
    <col min="8718" max="8718" width="14.7109375" style="696" customWidth="1"/>
    <col min="8719" max="8960" width="11.42578125" style="696"/>
    <col min="8961" max="8961" width="11.28515625" style="696" customWidth="1"/>
    <col min="8962" max="8964" width="11.42578125" style="696"/>
    <col min="8965" max="8965" width="17.28515625" style="696" customWidth="1"/>
    <col min="8966" max="8966" width="14.5703125" style="696" customWidth="1"/>
    <col min="8967" max="8967" width="12.42578125" style="696" customWidth="1"/>
    <col min="8968" max="8968" width="12.28515625" style="696" customWidth="1"/>
    <col min="8969" max="8969" width="22.140625" style="696" customWidth="1"/>
    <col min="8970" max="8970" width="49.42578125" style="696" customWidth="1"/>
    <col min="8971" max="8971" width="23.5703125" style="696" customWidth="1"/>
    <col min="8972" max="8973" width="11.42578125" style="696"/>
    <col min="8974" max="8974" width="14.7109375" style="696" customWidth="1"/>
    <col min="8975" max="9216" width="11.42578125" style="696"/>
    <col min="9217" max="9217" width="11.28515625" style="696" customWidth="1"/>
    <col min="9218" max="9220" width="11.42578125" style="696"/>
    <col min="9221" max="9221" width="17.28515625" style="696" customWidth="1"/>
    <col min="9222" max="9222" width="14.5703125" style="696" customWidth="1"/>
    <col min="9223" max="9223" width="12.42578125" style="696" customWidth="1"/>
    <col min="9224" max="9224" width="12.28515625" style="696" customWidth="1"/>
    <col min="9225" max="9225" width="22.140625" style="696" customWidth="1"/>
    <col min="9226" max="9226" width="49.42578125" style="696" customWidth="1"/>
    <col min="9227" max="9227" width="23.5703125" style="696" customWidth="1"/>
    <col min="9228" max="9229" width="11.42578125" style="696"/>
    <col min="9230" max="9230" width="14.7109375" style="696" customWidth="1"/>
    <col min="9231" max="9472" width="11.42578125" style="696"/>
    <col min="9473" max="9473" width="11.28515625" style="696" customWidth="1"/>
    <col min="9474" max="9476" width="11.42578125" style="696"/>
    <col min="9477" max="9477" width="17.28515625" style="696" customWidth="1"/>
    <col min="9478" max="9478" width="14.5703125" style="696" customWidth="1"/>
    <col min="9479" max="9479" width="12.42578125" style="696" customWidth="1"/>
    <col min="9480" max="9480" width="12.28515625" style="696" customWidth="1"/>
    <col min="9481" max="9481" width="22.140625" style="696" customWidth="1"/>
    <col min="9482" max="9482" width="49.42578125" style="696" customWidth="1"/>
    <col min="9483" max="9483" width="23.5703125" style="696" customWidth="1"/>
    <col min="9484" max="9485" width="11.42578125" style="696"/>
    <col min="9486" max="9486" width="14.7109375" style="696" customWidth="1"/>
    <col min="9487" max="9728" width="11.42578125" style="696"/>
    <col min="9729" max="9729" width="11.28515625" style="696" customWidth="1"/>
    <col min="9730" max="9732" width="11.42578125" style="696"/>
    <col min="9733" max="9733" width="17.28515625" style="696" customWidth="1"/>
    <col min="9734" max="9734" width="14.5703125" style="696" customWidth="1"/>
    <col min="9735" max="9735" width="12.42578125" style="696" customWidth="1"/>
    <col min="9736" max="9736" width="12.28515625" style="696" customWidth="1"/>
    <col min="9737" max="9737" width="22.140625" style="696" customWidth="1"/>
    <col min="9738" max="9738" width="49.42578125" style="696" customWidth="1"/>
    <col min="9739" max="9739" width="23.5703125" style="696" customWidth="1"/>
    <col min="9740" max="9741" width="11.42578125" style="696"/>
    <col min="9742" max="9742" width="14.7109375" style="696" customWidth="1"/>
    <col min="9743" max="9984" width="11.42578125" style="696"/>
    <col min="9985" max="9985" width="11.28515625" style="696" customWidth="1"/>
    <col min="9986" max="9988" width="11.42578125" style="696"/>
    <col min="9989" max="9989" width="17.28515625" style="696" customWidth="1"/>
    <col min="9990" max="9990" width="14.5703125" style="696" customWidth="1"/>
    <col min="9991" max="9991" width="12.42578125" style="696" customWidth="1"/>
    <col min="9992" max="9992" width="12.28515625" style="696" customWidth="1"/>
    <col min="9993" max="9993" width="22.140625" style="696" customWidth="1"/>
    <col min="9994" max="9994" width="49.42578125" style="696" customWidth="1"/>
    <col min="9995" max="9995" width="23.5703125" style="696" customWidth="1"/>
    <col min="9996" max="9997" width="11.42578125" style="696"/>
    <col min="9998" max="9998" width="14.7109375" style="696" customWidth="1"/>
    <col min="9999" max="10240" width="11.42578125" style="696"/>
    <col min="10241" max="10241" width="11.28515625" style="696" customWidth="1"/>
    <col min="10242" max="10244" width="11.42578125" style="696"/>
    <col min="10245" max="10245" width="17.28515625" style="696" customWidth="1"/>
    <col min="10246" max="10246" width="14.5703125" style="696" customWidth="1"/>
    <col min="10247" max="10247" width="12.42578125" style="696" customWidth="1"/>
    <col min="10248" max="10248" width="12.28515625" style="696" customWidth="1"/>
    <col min="10249" max="10249" width="22.140625" style="696" customWidth="1"/>
    <col min="10250" max="10250" width="49.42578125" style="696" customWidth="1"/>
    <col min="10251" max="10251" width="23.5703125" style="696" customWidth="1"/>
    <col min="10252" max="10253" width="11.42578125" style="696"/>
    <col min="10254" max="10254" width="14.7109375" style="696" customWidth="1"/>
    <col min="10255" max="10496" width="11.42578125" style="696"/>
    <col min="10497" max="10497" width="11.28515625" style="696" customWidth="1"/>
    <col min="10498" max="10500" width="11.42578125" style="696"/>
    <col min="10501" max="10501" width="17.28515625" style="696" customWidth="1"/>
    <col min="10502" max="10502" width="14.5703125" style="696" customWidth="1"/>
    <col min="10503" max="10503" width="12.42578125" style="696" customWidth="1"/>
    <col min="10504" max="10504" width="12.28515625" style="696" customWidth="1"/>
    <col min="10505" max="10505" width="22.140625" style="696" customWidth="1"/>
    <col min="10506" max="10506" width="49.42578125" style="696" customWidth="1"/>
    <col min="10507" max="10507" width="23.5703125" style="696" customWidth="1"/>
    <col min="10508" max="10509" width="11.42578125" style="696"/>
    <col min="10510" max="10510" width="14.7109375" style="696" customWidth="1"/>
    <col min="10511" max="10752" width="11.42578125" style="696"/>
    <col min="10753" max="10753" width="11.28515625" style="696" customWidth="1"/>
    <col min="10754" max="10756" width="11.42578125" style="696"/>
    <col min="10757" max="10757" width="17.28515625" style="696" customWidth="1"/>
    <col min="10758" max="10758" width="14.5703125" style="696" customWidth="1"/>
    <col min="10759" max="10759" width="12.42578125" style="696" customWidth="1"/>
    <col min="10760" max="10760" width="12.28515625" style="696" customWidth="1"/>
    <col min="10761" max="10761" width="22.140625" style="696" customWidth="1"/>
    <col min="10762" max="10762" width="49.42578125" style="696" customWidth="1"/>
    <col min="10763" max="10763" width="23.5703125" style="696" customWidth="1"/>
    <col min="10764" max="10765" width="11.42578125" style="696"/>
    <col min="10766" max="10766" width="14.7109375" style="696" customWidth="1"/>
    <col min="10767" max="11008" width="11.42578125" style="696"/>
    <col min="11009" max="11009" width="11.28515625" style="696" customWidth="1"/>
    <col min="11010" max="11012" width="11.42578125" style="696"/>
    <col min="11013" max="11013" width="17.28515625" style="696" customWidth="1"/>
    <col min="11014" max="11014" width="14.5703125" style="696" customWidth="1"/>
    <col min="11015" max="11015" width="12.42578125" style="696" customWidth="1"/>
    <col min="11016" max="11016" width="12.28515625" style="696" customWidth="1"/>
    <col min="11017" max="11017" width="22.140625" style="696" customWidth="1"/>
    <col min="11018" max="11018" width="49.42578125" style="696" customWidth="1"/>
    <col min="11019" max="11019" width="23.5703125" style="696" customWidth="1"/>
    <col min="11020" max="11021" width="11.42578125" style="696"/>
    <col min="11022" max="11022" width="14.7109375" style="696" customWidth="1"/>
    <col min="11023" max="11264" width="11.42578125" style="696"/>
    <col min="11265" max="11265" width="11.28515625" style="696" customWidth="1"/>
    <col min="11266" max="11268" width="11.42578125" style="696"/>
    <col min="11269" max="11269" width="17.28515625" style="696" customWidth="1"/>
    <col min="11270" max="11270" width="14.5703125" style="696" customWidth="1"/>
    <col min="11271" max="11271" width="12.42578125" style="696" customWidth="1"/>
    <col min="11272" max="11272" width="12.28515625" style="696" customWidth="1"/>
    <col min="11273" max="11273" width="22.140625" style="696" customWidth="1"/>
    <col min="11274" max="11274" width="49.42578125" style="696" customWidth="1"/>
    <col min="11275" max="11275" width="23.5703125" style="696" customWidth="1"/>
    <col min="11276" max="11277" width="11.42578125" style="696"/>
    <col min="11278" max="11278" width="14.7109375" style="696" customWidth="1"/>
    <col min="11279" max="11520" width="11.42578125" style="696"/>
    <col min="11521" max="11521" width="11.28515625" style="696" customWidth="1"/>
    <col min="11522" max="11524" width="11.42578125" style="696"/>
    <col min="11525" max="11525" width="17.28515625" style="696" customWidth="1"/>
    <col min="11526" max="11526" width="14.5703125" style="696" customWidth="1"/>
    <col min="11527" max="11527" width="12.42578125" style="696" customWidth="1"/>
    <col min="11528" max="11528" width="12.28515625" style="696" customWidth="1"/>
    <col min="11529" max="11529" width="22.140625" style="696" customWidth="1"/>
    <col min="11530" max="11530" width="49.42578125" style="696" customWidth="1"/>
    <col min="11531" max="11531" width="23.5703125" style="696" customWidth="1"/>
    <col min="11532" max="11533" width="11.42578125" style="696"/>
    <col min="11534" max="11534" width="14.7109375" style="696" customWidth="1"/>
    <col min="11535" max="11776" width="11.42578125" style="696"/>
    <col min="11777" max="11777" width="11.28515625" style="696" customWidth="1"/>
    <col min="11778" max="11780" width="11.42578125" style="696"/>
    <col min="11781" max="11781" width="17.28515625" style="696" customWidth="1"/>
    <col min="11782" max="11782" width="14.5703125" style="696" customWidth="1"/>
    <col min="11783" max="11783" width="12.42578125" style="696" customWidth="1"/>
    <col min="11784" max="11784" width="12.28515625" style="696" customWidth="1"/>
    <col min="11785" max="11785" width="22.140625" style="696" customWidth="1"/>
    <col min="11786" max="11786" width="49.42578125" style="696" customWidth="1"/>
    <col min="11787" max="11787" width="23.5703125" style="696" customWidth="1"/>
    <col min="11788" max="11789" width="11.42578125" style="696"/>
    <col min="11790" max="11790" width="14.7109375" style="696" customWidth="1"/>
    <col min="11791" max="12032" width="11.42578125" style="696"/>
    <col min="12033" max="12033" width="11.28515625" style="696" customWidth="1"/>
    <col min="12034" max="12036" width="11.42578125" style="696"/>
    <col min="12037" max="12037" width="17.28515625" style="696" customWidth="1"/>
    <col min="12038" max="12038" width="14.5703125" style="696" customWidth="1"/>
    <col min="12039" max="12039" width="12.42578125" style="696" customWidth="1"/>
    <col min="12040" max="12040" width="12.28515625" style="696" customWidth="1"/>
    <col min="12041" max="12041" width="22.140625" style="696" customWidth="1"/>
    <col min="12042" max="12042" width="49.42578125" style="696" customWidth="1"/>
    <col min="12043" max="12043" width="23.5703125" style="696" customWidth="1"/>
    <col min="12044" max="12045" width="11.42578125" style="696"/>
    <col min="12046" max="12046" width="14.7109375" style="696" customWidth="1"/>
    <col min="12047" max="12288" width="11.42578125" style="696"/>
    <col min="12289" max="12289" width="11.28515625" style="696" customWidth="1"/>
    <col min="12290" max="12292" width="11.42578125" style="696"/>
    <col min="12293" max="12293" width="17.28515625" style="696" customWidth="1"/>
    <col min="12294" max="12294" width="14.5703125" style="696" customWidth="1"/>
    <col min="12295" max="12295" width="12.42578125" style="696" customWidth="1"/>
    <col min="12296" max="12296" width="12.28515625" style="696" customWidth="1"/>
    <col min="12297" max="12297" width="22.140625" style="696" customWidth="1"/>
    <col min="12298" max="12298" width="49.42578125" style="696" customWidth="1"/>
    <col min="12299" max="12299" width="23.5703125" style="696" customWidth="1"/>
    <col min="12300" max="12301" width="11.42578125" style="696"/>
    <col min="12302" max="12302" width="14.7109375" style="696" customWidth="1"/>
    <col min="12303" max="12544" width="11.42578125" style="696"/>
    <col min="12545" max="12545" width="11.28515625" style="696" customWidth="1"/>
    <col min="12546" max="12548" width="11.42578125" style="696"/>
    <col min="12549" max="12549" width="17.28515625" style="696" customWidth="1"/>
    <col min="12550" max="12550" width="14.5703125" style="696" customWidth="1"/>
    <col min="12551" max="12551" width="12.42578125" style="696" customWidth="1"/>
    <col min="12552" max="12552" width="12.28515625" style="696" customWidth="1"/>
    <col min="12553" max="12553" width="22.140625" style="696" customWidth="1"/>
    <col min="12554" max="12554" width="49.42578125" style="696" customWidth="1"/>
    <col min="12555" max="12555" width="23.5703125" style="696" customWidth="1"/>
    <col min="12556" max="12557" width="11.42578125" style="696"/>
    <col min="12558" max="12558" width="14.7109375" style="696" customWidth="1"/>
    <col min="12559" max="12800" width="11.42578125" style="696"/>
    <col min="12801" max="12801" width="11.28515625" style="696" customWidth="1"/>
    <col min="12802" max="12804" width="11.42578125" style="696"/>
    <col min="12805" max="12805" width="17.28515625" style="696" customWidth="1"/>
    <col min="12806" max="12806" width="14.5703125" style="696" customWidth="1"/>
    <col min="12807" max="12807" width="12.42578125" style="696" customWidth="1"/>
    <col min="12808" max="12808" width="12.28515625" style="696" customWidth="1"/>
    <col min="12809" max="12809" width="22.140625" style="696" customWidth="1"/>
    <col min="12810" max="12810" width="49.42578125" style="696" customWidth="1"/>
    <col min="12811" max="12811" width="23.5703125" style="696" customWidth="1"/>
    <col min="12812" max="12813" width="11.42578125" style="696"/>
    <col min="12814" max="12814" width="14.7109375" style="696" customWidth="1"/>
    <col min="12815" max="13056" width="11.42578125" style="696"/>
    <col min="13057" max="13057" width="11.28515625" style="696" customWidth="1"/>
    <col min="13058" max="13060" width="11.42578125" style="696"/>
    <col min="13061" max="13061" width="17.28515625" style="696" customWidth="1"/>
    <col min="13062" max="13062" width="14.5703125" style="696" customWidth="1"/>
    <col min="13063" max="13063" width="12.42578125" style="696" customWidth="1"/>
    <col min="13064" max="13064" width="12.28515625" style="696" customWidth="1"/>
    <col min="13065" max="13065" width="22.140625" style="696" customWidth="1"/>
    <col min="13066" max="13066" width="49.42578125" style="696" customWidth="1"/>
    <col min="13067" max="13067" width="23.5703125" style="696" customWidth="1"/>
    <col min="13068" max="13069" width="11.42578125" style="696"/>
    <col min="13070" max="13070" width="14.7109375" style="696" customWidth="1"/>
    <col min="13071" max="13312" width="11.42578125" style="696"/>
    <col min="13313" max="13313" width="11.28515625" style="696" customWidth="1"/>
    <col min="13314" max="13316" width="11.42578125" style="696"/>
    <col min="13317" max="13317" width="17.28515625" style="696" customWidth="1"/>
    <col min="13318" max="13318" width="14.5703125" style="696" customWidth="1"/>
    <col min="13319" max="13319" width="12.42578125" style="696" customWidth="1"/>
    <col min="13320" max="13320" width="12.28515625" style="696" customWidth="1"/>
    <col min="13321" max="13321" width="22.140625" style="696" customWidth="1"/>
    <col min="13322" max="13322" width="49.42578125" style="696" customWidth="1"/>
    <col min="13323" max="13323" width="23.5703125" style="696" customWidth="1"/>
    <col min="13324" max="13325" width="11.42578125" style="696"/>
    <col min="13326" max="13326" width="14.7109375" style="696" customWidth="1"/>
    <col min="13327" max="13568" width="11.42578125" style="696"/>
    <col min="13569" max="13569" width="11.28515625" style="696" customWidth="1"/>
    <col min="13570" max="13572" width="11.42578125" style="696"/>
    <col min="13573" max="13573" width="17.28515625" style="696" customWidth="1"/>
    <col min="13574" max="13574" width="14.5703125" style="696" customWidth="1"/>
    <col min="13575" max="13575" width="12.42578125" style="696" customWidth="1"/>
    <col min="13576" max="13576" width="12.28515625" style="696" customWidth="1"/>
    <col min="13577" max="13577" width="22.140625" style="696" customWidth="1"/>
    <col min="13578" max="13578" width="49.42578125" style="696" customWidth="1"/>
    <col min="13579" max="13579" width="23.5703125" style="696" customWidth="1"/>
    <col min="13580" max="13581" width="11.42578125" style="696"/>
    <col min="13582" max="13582" width="14.7109375" style="696" customWidth="1"/>
    <col min="13583" max="13824" width="11.42578125" style="696"/>
    <col min="13825" max="13825" width="11.28515625" style="696" customWidth="1"/>
    <col min="13826" max="13828" width="11.42578125" style="696"/>
    <col min="13829" max="13829" width="17.28515625" style="696" customWidth="1"/>
    <col min="13830" max="13830" width="14.5703125" style="696" customWidth="1"/>
    <col min="13831" max="13831" width="12.42578125" style="696" customWidth="1"/>
    <col min="13832" max="13832" width="12.28515625" style="696" customWidth="1"/>
    <col min="13833" max="13833" width="22.140625" style="696" customWidth="1"/>
    <col min="13834" max="13834" width="49.42578125" style="696" customWidth="1"/>
    <col min="13835" max="13835" width="23.5703125" style="696" customWidth="1"/>
    <col min="13836" max="13837" width="11.42578125" style="696"/>
    <col min="13838" max="13838" width="14.7109375" style="696" customWidth="1"/>
    <col min="13839" max="14080" width="11.42578125" style="696"/>
    <col min="14081" max="14081" width="11.28515625" style="696" customWidth="1"/>
    <col min="14082" max="14084" width="11.42578125" style="696"/>
    <col min="14085" max="14085" width="17.28515625" style="696" customWidth="1"/>
    <col min="14086" max="14086" width="14.5703125" style="696" customWidth="1"/>
    <col min="14087" max="14087" width="12.42578125" style="696" customWidth="1"/>
    <col min="14088" max="14088" width="12.28515625" style="696" customWidth="1"/>
    <col min="14089" max="14089" width="22.140625" style="696" customWidth="1"/>
    <col min="14090" max="14090" width="49.42578125" style="696" customWidth="1"/>
    <col min="14091" max="14091" width="23.5703125" style="696" customWidth="1"/>
    <col min="14092" max="14093" width="11.42578125" style="696"/>
    <col min="14094" max="14094" width="14.7109375" style="696" customWidth="1"/>
    <col min="14095" max="14336" width="11.42578125" style="696"/>
    <col min="14337" max="14337" width="11.28515625" style="696" customWidth="1"/>
    <col min="14338" max="14340" width="11.42578125" style="696"/>
    <col min="14341" max="14341" width="17.28515625" style="696" customWidth="1"/>
    <col min="14342" max="14342" width="14.5703125" style="696" customWidth="1"/>
    <col min="14343" max="14343" width="12.42578125" style="696" customWidth="1"/>
    <col min="14344" max="14344" width="12.28515625" style="696" customWidth="1"/>
    <col min="14345" max="14345" width="22.140625" style="696" customWidth="1"/>
    <col min="14346" max="14346" width="49.42578125" style="696" customWidth="1"/>
    <col min="14347" max="14347" width="23.5703125" style="696" customWidth="1"/>
    <col min="14348" max="14349" width="11.42578125" style="696"/>
    <col min="14350" max="14350" width="14.7109375" style="696" customWidth="1"/>
    <col min="14351" max="14592" width="11.42578125" style="696"/>
    <col min="14593" max="14593" width="11.28515625" style="696" customWidth="1"/>
    <col min="14594" max="14596" width="11.42578125" style="696"/>
    <col min="14597" max="14597" width="17.28515625" style="696" customWidth="1"/>
    <col min="14598" max="14598" width="14.5703125" style="696" customWidth="1"/>
    <col min="14599" max="14599" width="12.42578125" style="696" customWidth="1"/>
    <col min="14600" max="14600" width="12.28515625" style="696" customWidth="1"/>
    <col min="14601" max="14601" width="22.140625" style="696" customWidth="1"/>
    <col min="14602" max="14602" width="49.42578125" style="696" customWidth="1"/>
    <col min="14603" max="14603" width="23.5703125" style="696" customWidth="1"/>
    <col min="14604" max="14605" width="11.42578125" style="696"/>
    <col min="14606" max="14606" width="14.7109375" style="696" customWidth="1"/>
    <col min="14607" max="14848" width="11.42578125" style="696"/>
    <col min="14849" max="14849" width="11.28515625" style="696" customWidth="1"/>
    <col min="14850" max="14852" width="11.42578125" style="696"/>
    <col min="14853" max="14853" width="17.28515625" style="696" customWidth="1"/>
    <col min="14854" max="14854" width="14.5703125" style="696" customWidth="1"/>
    <col min="14855" max="14855" width="12.42578125" style="696" customWidth="1"/>
    <col min="14856" max="14856" width="12.28515625" style="696" customWidth="1"/>
    <col min="14857" max="14857" width="22.140625" style="696" customWidth="1"/>
    <col min="14858" max="14858" width="49.42578125" style="696" customWidth="1"/>
    <col min="14859" max="14859" width="23.5703125" style="696" customWidth="1"/>
    <col min="14860" max="14861" width="11.42578125" style="696"/>
    <col min="14862" max="14862" width="14.7109375" style="696" customWidth="1"/>
    <col min="14863" max="15104" width="11.42578125" style="696"/>
    <col min="15105" max="15105" width="11.28515625" style="696" customWidth="1"/>
    <col min="15106" max="15108" width="11.42578125" style="696"/>
    <col min="15109" max="15109" width="17.28515625" style="696" customWidth="1"/>
    <col min="15110" max="15110" width="14.5703125" style="696" customWidth="1"/>
    <col min="15111" max="15111" width="12.42578125" style="696" customWidth="1"/>
    <col min="15112" max="15112" width="12.28515625" style="696" customWidth="1"/>
    <col min="15113" max="15113" width="22.140625" style="696" customWidth="1"/>
    <col min="15114" max="15114" width="49.42578125" style="696" customWidth="1"/>
    <col min="15115" max="15115" width="23.5703125" style="696" customWidth="1"/>
    <col min="15116" max="15117" width="11.42578125" style="696"/>
    <col min="15118" max="15118" width="14.7109375" style="696" customWidth="1"/>
    <col min="15119" max="15360" width="11.42578125" style="696"/>
    <col min="15361" max="15361" width="11.28515625" style="696" customWidth="1"/>
    <col min="15362" max="15364" width="11.42578125" style="696"/>
    <col min="15365" max="15365" width="17.28515625" style="696" customWidth="1"/>
    <col min="15366" max="15366" width="14.5703125" style="696" customWidth="1"/>
    <col min="15367" max="15367" width="12.42578125" style="696" customWidth="1"/>
    <col min="15368" max="15368" width="12.28515625" style="696" customWidth="1"/>
    <col min="15369" max="15369" width="22.140625" style="696" customWidth="1"/>
    <col min="15370" max="15370" width="49.42578125" style="696" customWidth="1"/>
    <col min="15371" max="15371" width="23.5703125" style="696" customWidth="1"/>
    <col min="15372" max="15373" width="11.42578125" style="696"/>
    <col min="15374" max="15374" width="14.7109375" style="696" customWidth="1"/>
    <col min="15375" max="15616" width="11.42578125" style="696"/>
    <col min="15617" max="15617" width="11.28515625" style="696" customWidth="1"/>
    <col min="15618" max="15620" width="11.42578125" style="696"/>
    <col min="15621" max="15621" width="17.28515625" style="696" customWidth="1"/>
    <col min="15622" max="15622" width="14.5703125" style="696" customWidth="1"/>
    <col min="15623" max="15623" width="12.42578125" style="696" customWidth="1"/>
    <col min="15624" max="15624" width="12.28515625" style="696" customWidth="1"/>
    <col min="15625" max="15625" width="22.140625" style="696" customWidth="1"/>
    <col min="15626" max="15626" width="49.42578125" style="696" customWidth="1"/>
    <col min="15627" max="15627" width="23.5703125" style="696" customWidth="1"/>
    <col min="15628" max="15629" width="11.42578125" style="696"/>
    <col min="15630" max="15630" width="14.7109375" style="696" customWidth="1"/>
    <col min="15631" max="15872" width="11.42578125" style="696"/>
    <col min="15873" max="15873" width="11.28515625" style="696" customWidth="1"/>
    <col min="15874" max="15876" width="11.42578125" style="696"/>
    <col min="15877" max="15877" width="17.28515625" style="696" customWidth="1"/>
    <col min="15878" max="15878" width="14.5703125" style="696" customWidth="1"/>
    <col min="15879" max="15879" width="12.42578125" style="696" customWidth="1"/>
    <col min="15880" max="15880" width="12.28515625" style="696" customWidth="1"/>
    <col min="15881" max="15881" width="22.140625" style="696" customWidth="1"/>
    <col min="15882" max="15882" width="49.42578125" style="696" customWidth="1"/>
    <col min="15883" max="15883" width="23.5703125" style="696" customWidth="1"/>
    <col min="15884" max="15885" width="11.42578125" style="696"/>
    <col min="15886" max="15886" width="14.7109375" style="696" customWidth="1"/>
    <col min="15887" max="16128" width="11.42578125" style="696"/>
    <col min="16129" max="16129" width="11.28515625" style="696" customWidth="1"/>
    <col min="16130" max="16132" width="11.42578125" style="696"/>
    <col min="16133" max="16133" width="17.28515625" style="696" customWidth="1"/>
    <col min="16134" max="16134" width="14.5703125" style="696" customWidth="1"/>
    <col min="16135" max="16135" width="12.42578125" style="696" customWidth="1"/>
    <col min="16136" max="16136" width="12.28515625" style="696" customWidth="1"/>
    <col min="16137" max="16137" width="22.140625" style="696" customWidth="1"/>
    <col min="16138" max="16138" width="49.42578125" style="696" customWidth="1"/>
    <col min="16139" max="16139" width="23.5703125" style="696" customWidth="1"/>
    <col min="16140" max="16141" width="11.42578125" style="696"/>
    <col min="16142" max="16142" width="14.7109375" style="696" customWidth="1"/>
    <col min="16143" max="16384" width="11.42578125" style="696"/>
  </cols>
  <sheetData>
    <row r="1" spans="1:14" ht="18" customHeight="1" x14ac:dyDescent="0.3">
      <c r="I1" s="695"/>
    </row>
    <row r="2" spans="1:14" ht="7.5" customHeight="1" x14ac:dyDescent="0.3"/>
    <row r="3" spans="1:14" ht="12.75" customHeight="1" x14ac:dyDescent="0.3">
      <c r="H3" s="1118"/>
      <c r="I3" s="1118"/>
    </row>
    <row r="4" spans="1:14" ht="3" customHeight="1" x14ac:dyDescent="0.3"/>
    <row r="5" spans="1:14" ht="18.75" hidden="1" customHeight="1" x14ac:dyDescent="0.3"/>
    <row r="6" spans="1:14" ht="81" customHeight="1" x14ac:dyDescent="0.4">
      <c r="F6" s="1119"/>
      <c r="G6" s="1119"/>
      <c r="I6" s="698"/>
    </row>
    <row r="7" spans="1:14" s="703" customFormat="1" ht="13.5" customHeight="1" x14ac:dyDescent="0.3">
      <c r="A7" s="699"/>
      <c r="B7" s="700" t="s">
        <v>4560</v>
      </c>
      <c r="C7" s="700"/>
      <c r="D7" s="699"/>
      <c r="E7" s="699"/>
      <c r="F7" s="699"/>
      <c r="G7" s="699"/>
      <c r="H7" s="701"/>
      <c r="I7" s="702"/>
    </row>
    <row r="8" spans="1:14" s="703" customFormat="1" ht="30.75" customHeight="1" x14ac:dyDescent="0.3">
      <c r="A8" s="699"/>
      <c r="B8" s="704" t="s">
        <v>4544</v>
      </c>
      <c r="C8" s="704"/>
      <c r="D8" s="699"/>
      <c r="E8" s="699"/>
      <c r="F8" s="699"/>
      <c r="G8" s="699"/>
      <c r="H8" s="701"/>
      <c r="I8" s="702"/>
    </row>
    <row r="9" spans="1:14" s="703" customFormat="1" ht="18.75" customHeight="1" x14ac:dyDescent="0.3">
      <c r="A9" s="699"/>
      <c r="B9" s="705" t="s">
        <v>4545</v>
      </c>
      <c r="C9" s="705"/>
      <c r="D9" s="706"/>
      <c r="E9" s="706"/>
      <c r="F9" s="706"/>
      <c r="G9" s="706"/>
      <c r="H9" s="707" t="s">
        <v>4546</v>
      </c>
      <c r="I9" s="708"/>
    </row>
    <row r="10" spans="1:14" ht="17.25" customHeight="1" x14ac:dyDescent="0.3">
      <c r="B10" s="704" t="s">
        <v>4547</v>
      </c>
      <c r="H10" s="694" t="s">
        <v>4548</v>
      </c>
    </row>
    <row r="11" spans="1:14" ht="21.75" customHeight="1" x14ac:dyDescent="0.3">
      <c r="B11" s="705" t="s">
        <v>4549</v>
      </c>
      <c r="C11" s="709"/>
      <c r="D11" s="709"/>
      <c r="E11" s="709"/>
      <c r="F11" s="709"/>
      <c r="G11" s="709"/>
      <c r="H11" s="710">
        <v>5940407</v>
      </c>
    </row>
    <row r="12" spans="1:14" ht="30.75" customHeight="1" x14ac:dyDescent="0.3">
      <c r="A12" s="711"/>
      <c r="B12" s="712" t="s">
        <v>4550</v>
      </c>
      <c r="C12" s="711"/>
      <c r="D12" s="711"/>
      <c r="E12" s="711"/>
      <c r="F12" s="711"/>
      <c r="G12" s="711"/>
      <c r="H12" s="713"/>
      <c r="I12" s="714"/>
    </row>
    <row r="13" spans="1:14" ht="15" customHeight="1" x14ac:dyDescent="0.3">
      <c r="A13" s="1120"/>
      <c r="B13" s="1120"/>
      <c r="C13" s="1120"/>
      <c r="D13" s="1120"/>
      <c r="E13" s="1120"/>
      <c r="F13" s="1120"/>
      <c r="G13" s="1120"/>
      <c r="H13" s="1120"/>
      <c r="I13" s="714"/>
      <c r="N13" s="715"/>
    </row>
    <row r="14" spans="1:14" s="718" customFormat="1" ht="32.25" customHeight="1" x14ac:dyDescent="0.3">
      <c r="A14" s="1121" t="s">
        <v>4740</v>
      </c>
      <c r="B14" s="1121"/>
      <c r="C14" s="1121"/>
      <c r="D14" s="1121"/>
      <c r="E14" s="1121"/>
      <c r="F14" s="1121"/>
      <c r="G14" s="1121"/>
      <c r="H14" s="716"/>
      <c r="I14" s="717"/>
    </row>
    <row r="15" spans="1:14" s="720" customFormat="1" ht="24" customHeight="1" x14ac:dyDescent="0.3">
      <c r="A15" s="1121"/>
      <c r="B15" s="1121"/>
      <c r="C15" s="1121"/>
      <c r="D15" s="1121"/>
      <c r="E15" s="1121"/>
      <c r="F15" s="1121"/>
      <c r="G15" s="1121"/>
      <c r="H15" s="719"/>
      <c r="I15" s="717"/>
    </row>
    <row r="16" spans="1:14" s="720" customFormat="1" ht="24" customHeight="1" x14ac:dyDescent="0.3">
      <c r="A16" s="1121"/>
      <c r="B16" s="1121"/>
      <c r="C16" s="1121"/>
      <c r="D16" s="1121"/>
      <c r="E16" s="1121"/>
      <c r="F16" s="1121"/>
      <c r="G16" s="1121"/>
      <c r="H16" s="719"/>
      <c r="I16" s="721"/>
      <c r="K16" s="722"/>
      <c r="L16" s="723"/>
      <c r="N16" s="724"/>
    </row>
    <row r="17" spans="1:14" s="720" customFormat="1" ht="24" customHeight="1" x14ac:dyDescent="0.3">
      <c r="A17" s="1121"/>
      <c r="B17" s="1121"/>
      <c r="C17" s="1121"/>
      <c r="D17" s="1121"/>
      <c r="E17" s="1121"/>
      <c r="F17" s="1121"/>
      <c r="G17" s="1121"/>
      <c r="H17" s="719"/>
      <c r="I17" s="725"/>
    </row>
    <row r="18" spans="1:14" s="727" customFormat="1" ht="17.25" customHeight="1" x14ac:dyDescent="0.3">
      <c r="A18" s="726"/>
      <c r="B18" s="726"/>
      <c r="C18" s="726"/>
      <c r="D18" s="726"/>
      <c r="E18" s="726"/>
      <c r="F18" s="726"/>
      <c r="G18" s="726"/>
      <c r="H18" s="719"/>
      <c r="I18" s="721"/>
    </row>
    <row r="19" spans="1:14" s="727" customFormat="1" ht="42" customHeight="1" x14ac:dyDescent="0.3">
      <c r="A19" s="1113" t="s">
        <v>1601</v>
      </c>
      <c r="B19" s="1113"/>
      <c r="C19" s="1113"/>
      <c r="D19" s="728"/>
      <c r="E19" s="728"/>
      <c r="F19" s="729"/>
      <c r="G19" s="730"/>
      <c r="H19" s="719"/>
      <c r="I19" s="731">
        <f>+ROUND(('ACTA OBRA 1'!L83*0.9),0)</f>
        <v>206450780</v>
      </c>
      <c r="J19" s="732"/>
      <c r="K19" s="732"/>
      <c r="L19" s="727">
        <f>+D22*D23</f>
        <v>5.7000000000000002E-3</v>
      </c>
      <c r="M19" s="733">
        <f>+D20+D21+D22+L19</f>
        <v>0.2979</v>
      </c>
    </row>
    <row r="20" spans="1:14" ht="24" customHeight="1" x14ac:dyDescent="0.3">
      <c r="A20" s="1113" t="s">
        <v>4551</v>
      </c>
      <c r="B20" s="1113"/>
      <c r="C20" s="734"/>
      <c r="D20" s="735">
        <v>0.25219999999999998</v>
      </c>
      <c r="E20" s="736"/>
      <c r="F20" s="729"/>
      <c r="G20" s="730"/>
      <c r="H20" s="719"/>
      <c r="I20" s="737">
        <f>+ROUND(($I$19*D20),0)</f>
        <v>52066887</v>
      </c>
      <c r="K20" s="738"/>
      <c r="M20" s="739"/>
    </row>
    <row r="21" spans="1:14" ht="24" customHeight="1" x14ac:dyDescent="0.3">
      <c r="A21" s="1113" t="s">
        <v>4552</v>
      </c>
      <c r="B21" s="1113"/>
      <c r="C21" s="734"/>
      <c r="D21" s="740">
        <v>0.01</v>
      </c>
      <c r="E21" s="741"/>
      <c r="F21" s="729"/>
      <c r="G21" s="730"/>
      <c r="H21" s="719"/>
      <c r="I21" s="737">
        <f>+ROUND(($I$19*D21),0)</f>
        <v>2064508</v>
      </c>
      <c r="K21" s="742"/>
    </row>
    <row r="22" spans="1:14" ht="24" customHeight="1" x14ac:dyDescent="0.3">
      <c r="A22" s="743" t="s">
        <v>4498</v>
      </c>
      <c r="B22" s="743"/>
      <c r="C22" s="743"/>
      <c r="D22" s="740">
        <v>0.03</v>
      </c>
      <c r="E22" s="744"/>
      <c r="F22" s="729"/>
      <c r="G22" s="730"/>
      <c r="H22" s="719"/>
      <c r="I22" s="737">
        <f>+ROUND(($I$19*D22),0)</f>
        <v>6193523</v>
      </c>
    </row>
    <row r="23" spans="1:14" s="727" customFormat="1" ht="21.75" customHeight="1" x14ac:dyDescent="0.3">
      <c r="A23" s="745" t="s">
        <v>4553</v>
      </c>
      <c r="B23" s="745"/>
      <c r="C23" s="745"/>
      <c r="D23" s="746">
        <v>0.19</v>
      </c>
      <c r="E23" s="696"/>
      <c r="F23" s="729"/>
      <c r="G23" s="711"/>
      <c r="H23" s="719"/>
      <c r="I23" s="731">
        <f>ROUND((+I22*D23),0)</f>
        <v>1176769</v>
      </c>
      <c r="J23" s="747"/>
    </row>
    <row r="24" spans="1:14" s="727" customFormat="1" ht="26.25" customHeight="1" x14ac:dyDescent="0.3">
      <c r="A24" s="745" t="s">
        <v>4554</v>
      </c>
      <c r="B24" s="745"/>
      <c r="C24" s="745"/>
      <c r="D24" s="746"/>
      <c r="E24" s="696"/>
      <c r="F24" s="729"/>
      <c r="G24" s="711"/>
      <c r="H24" s="719"/>
      <c r="I24" s="731">
        <v>1</v>
      </c>
      <c r="J24" s="747"/>
    </row>
    <row r="25" spans="1:14" s="727" customFormat="1" ht="24" customHeight="1" x14ac:dyDescent="0.3">
      <c r="A25" s="1114" t="s">
        <v>4555</v>
      </c>
      <c r="B25" s="1114"/>
      <c r="C25" s="1114"/>
      <c r="D25" s="1114"/>
      <c r="E25" s="748"/>
      <c r="F25" s="748"/>
      <c r="G25" s="711"/>
      <c r="H25" s="719"/>
      <c r="I25" s="737">
        <f>SUM(I19:I24)</f>
        <v>267952468</v>
      </c>
      <c r="J25" s="749"/>
      <c r="K25" s="732"/>
    </row>
    <row r="26" spans="1:14" ht="9" customHeight="1" x14ac:dyDescent="0.3">
      <c r="A26" s="750"/>
      <c r="B26" s="750"/>
      <c r="C26" s="741"/>
      <c r="D26" s="741"/>
      <c r="E26" s="741"/>
      <c r="F26" s="741"/>
      <c r="G26" s="711"/>
      <c r="H26" s="719"/>
      <c r="I26" s="751"/>
      <c r="K26" s="752"/>
    </row>
    <row r="27" spans="1:14" ht="24" customHeight="1" x14ac:dyDescent="0.3">
      <c r="A27" s="753" t="s">
        <v>4556</v>
      </c>
      <c r="B27" s="753"/>
      <c r="C27" s="754"/>
      <c r="D27" s="755"/>
      <c r="E27" s="744"/>
      <c r="F27" s="744"/>
      <c r="G27" s="711"/>
      <c r="H27" s="719"/>
      <c r="I27" s="737">
        <f>+'ACTA OBRA 1'!H101</f>
        <v>59544993</v>
      </c>
      <c r="N27" s="756"/>
    </row>
    <row r="28" spans="1:14" s="727" customFormat="1" ht="24" customHeight="1" x14ac:dyDescent="0.3">
      <c r="A28" s="1115"/>
      <c r="B28" s="1115"/>
      <c r="C28" s="1115"/>
      <c r="D28" s="755"/>
      <c r="E28" s="744"/>
      <c r="F28" s="744"/>
      <c r="G28" s="711"/>
      <c r="H28" s="719"/>
      <c r="I28" s="731"/>
    </row>
    <row r="29" spans="1:14" s="757" customFormat="1" ht="18.75" customHeight="1" x14ac:dyDescent="0.3">
      <c r="A29" s="1116"/>
      <c r="B29" s="1116"/>
      <c r="C29" s="1116"/>
      <c r="D29" s="1116"/>
      <c r="E29" s="741"/>
      <c r="F29" s="741"/>
      <c r="G29" s="711"/>
      <c r="H29" s="719"/>
      <c r="I29" s="737"/>
      <c r="L29" s="758"/>
      <c r="N29" s="759"/>
    </row>
    <row r="30" spans="1:14" s="757" customFormat="1" ht="29.25" customHeight="1" x14ac:dyDescent="0.3">
      <c r="A30" s="760" t="s">
        <v>4557</v>
      </c>
      <c r="B30" s="760"/>
      <c r="C30" s="744"/>
      <c r="D30" s="744"/>
      <c r="E30" s="744"/>
      <c r="F30" s="744"/>
      <c r="G30" s="711"/>
      <c r="H30" s="719"/>
      <c r="I30" s="731">
        <f>+I25-I27-I28</f>
        <v>208407475</v>
      </c>
      <c r="J30" s="761"/>
      <c r="N30" s="759"/>
    </row>
    <row r="31" spans="1:14" s="727" customFormat="1" ht="39" customHeight="1" x14ac:dyDescent="0.3">
      <c r="A31" s="1117" t="s">
        <v>4561</v>
      </c>
      <c r="B31" s="1117"/>
      <c r="C31" s="1117"/>
      <c r="D31" s="1117"/>
      <c r="E31" s="1117"/>
      <c r="F31" s="1117"/>
    </row>
    <row r="32" spans="1:14" s="757" customFormat="1" ht="22.5" customHeight="1" x14ac:dyDescent="0.3">
      <c r="A32" s="1117"/>
      <c r="B32" s="1117"/>
      <c r="C32" s="1117"/>
      <c r="D32" s="1117"/>
      <c r="E32" s="1117"/>
      <c r="F32" s="1117"/>
    </row>
    <row r="33" spans="1:11" ht="19.5" customHeight="1" x14ac:dyDescent="0.3">
      <c r="A33" s="762"/>
      <c r="B33" s="763" t="s">
        <v>4737</v>
      </c>
      <c r="C33" s="764"/>
      <c r="D33" s="765"/>
      <c r="E33" s="765"/>
      <c r="F33" s="764"/>
      <c r="G33" s="766"/>
      <c r="H33" s="767"/>
      <c r="I33" s="768">
        <f>+I25-I35</f>
        <v>266775699</v>
      </c>
      <c r="J33" s="769"/>
      <c r="K33" s="770"/>
    </row>
    <row r="34" spans="1:11" ht="6.75" hidden="1" customHeight="1" x14ac:dyDescent="0.3">
      <c r="A34" s="771"/>
      <c r="B34" s="772"/>
      <c r="C34" s="764"/>
      <c r="D34" s="765"/>
      <c r="E34" s="765"/>
      <c r="F34" s="764"/>
      <c r="G34" s="766"/>
      <c r="H34" s="767"/>
      <c r="I34" s="773"/>
    </row>
    <row r="35" spans="1:11" ht="27.75" customHeight="1" x14ac:dyDescent="0.3">
      <c r="A35" s="771"/>
      <c r="B35" s="763" t="s">
        <v>4738</v>
      </c>
      <c r="C35" s="764"/>
      <c r="D35" s="765"/>
      <c r="E35" s="765"/>
      <c r="F35" s="764"/>
      <c r="G35" s="766"/>
      <c r="H35" s="767"/>
      <c r="I35" s="773">
        <f>+I23</f>
        <v>1176769</v>
      </c>
    </row>
    <row r="36" spans="1:11" s="703" customFormat="1" ht="27.75" customHeight="1" x14ac:dyDescent="0.3">
      <c r="A36" s="774" t="s">
        <v>4558</v>
      </c>
      <c r="B36" s="775" t="s">
        <v>4748</v>
      </c>
      <c r="C36" s="776"/>
      <c r="D36" s="774"/>
      <c r="E36" s="774"/>
      <c r="F36" s="774"/>
      <c r="G36" s="774"/>
      <c r="H36" s="777"/>
      <c r="I36" s="773">
        <f>+SUM(I33:I35)</f>
        <v>267952468</v>
      </c>
      <c r="J36" s="778"/>
      <c r="K36" s="779"/>
    </row>
    <row r="37" spans="1:11" s="703" customFormat="1" ht="39" customHeight="1" x14ac:dyDescent="0.3">
      <c r="A37" s="780"/>
      <c r="B37" s="704"/>
      <c r="C37" s="699"/>
      <c r="D37" s="699"/>
      <c r="E37" s="699"/>
      <c r="F37" s="699"/>
      <c r="G37" s="699"/>
      <c r="H37" s="701"/>
      <c r="I37" s="781"/>
      <c r="J37" s="782"/>
    </row>
    <row r="38" spans="1:11" s="703" customFormat="1" ht="21.75" customHeight="1" x14ac:dyDescent="0.3">
      <c r="A38" s="699"/>
      <c r="B38" s="704" t="s">
        <v>4559</v>
      </c>
      <c r="C38" s="699"/>
      <c r="D38" s="699"/>
      <c r="E38" s="699"/>
      <c r="F38" s="699"/>
      <c r="G38" s="699"/>
      <c r="H38" s="701"/>
      <c r="I38" s="702"/>
    </row>
    <row r="39" spans="1:11" s="703" customFormat="1" ht="28.5" customHeight="1" x14ac:dyDescent="0.15">
      <c r="A39" s="699"/>
      <c r="B39" s="783"/>
      <c r="C39" s="699"/>
      <c r="D39" s="699"/>
      <c r="E39" s="699"/>
      <c r="F39" s="699"/>
      <c r="G39" s="699"/>
      <c r="H39" s="701"/>
      <c r="I39" s="702"/>
    </row>
    <row r="40" spans="1:11" s="703" customFormat="1" ht="14.25" customHeight="1" x14ac:dyDescent="0.15">
      <c r="A40" s="699"/>
      <c r="B40" s="699"/>
      <c r="C40" s="699"/>
      <c r="D40" s="699"/>
      <c r="E40" s="699"/>
      <c r="F40" s="699"/>
      <c r="G40" s="699"/>
      <c r="H40" s="701"/>
      <c r="I40" s="702"/>
    </row>
    <row r="41" spans="1:11" ht="14.25" customHeight="1" x14ac:dyDescent="0.3">
      <c r="I41" s="702"/>
      <c r="K41" s="784"/>
    </row>
    <row r="42" spans="1:11" x14ac:dyDescent="0.3">
      <c r="I42" s="785"/>
    </row>
    <row r="43" spans="1:11" x14ac:dyDescent="0.3">
      <c r="I43" s="785"/>
    </row>
    <row r="44" spans="1:11" x14ac:dyDescent="0.3">
      <c r="I44" s="785"/>
    </row>
    <row r="45" spans="1:11" x14ac:dyDescent="0.3">
      <c r="I45" s="785"/>
    </row>
    <row r="46" spans="1:11" x14ac:dyDescent="0.3">
      <c r="I46" s="785"/>
    </row>
  </sheetData>
  <mergeCells count="11">
    <mergeCell ref="A20:B20"/>
    <mergeCell ref="H3:I3"/>
    <mergeCell ref="F6:G6"/>
    <mergeCell ref="A13:H13"/>
    <mergeCell ref="A14:G17"/>
    <mergeCell ref="A19:C19"/>
    <mergeCell ref="A21:B21"/>
    <mergeCell ref="A25:D25"/>
    <mergeCell ref="A28:C28"/>
    <mergeCell ref="A29:D29"/>
    <mergeCell ref="A31:F32"/>
  </mergeCells>
  <pageMargins left="0.72" right="0.35433070866141736" top="0.74803149606299213" bottom="0.74803149606299213" header="0.31496062992125984" footer="0.31496062992125984"/>
  <pageSetup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AA191"/>
  <sheetViews>
    <sheetView showGridLines="0" tabSelected="1" view="pageBreakPreview" zoomScale="120" zoomScaleNormal="100" zoomScaleSheetLayoutView="120" zoomScalePageLayoutView="55" workbookViewId="0">
      <selection activeCell="A101" sqref="A101"/>
    </sheetView>
  </sheetViews>
  <sheetFormatPr baseColWidth="10" defaultColWidth="10.85546875" defaultRowHeight="12.75" x14ac:dyDescent="0.2"/>
  <cols>
    <col min="1" max="1" width="4" style="603" customWidth="1"/>
    <col min="2" max="2" width="21" style="603" customWidth="1"/>
    <col min="3" max="3" width="71.42578125" style="603" customWidth="1"/>
    <col min="4" max="4" width="11.42578125" style="603" customWidth="1"/>
    <col min="5" max="5" width="14" style="603" customWidth="1"/>
    <col min="6" max="6" width="14.28515625" style="603" customWidth="1"/>
    <col min="7" max="7" width="18.85546875" style="603" customWidth="1"/>
    <col min="8" max="8" width="16.140625" style="603" customWidth="1"/>
    <col min="9" max="9" width="14.28515625" style="603" customWidth="1"/>
    <col min="10" max="10" width="14" style="603" customWidth="1"/>
    <col min="11" max="11" width="17" style="603" customWidth="1"/>
    <col min="12" max="13" width="19.42578125" style="603" customWidth="1"/>
    <col min="14" max="14" width="12.7109375" style="603" customWidth="1"/>
    <col min="15" max="15" width="21.28515625" style="603" customWidth="1"/>
    <col min="16" max="16" width="4.7109375" style="603" customWidth="1"/>
    <col min="17" max="256" width="10.85546875" style="603"/>
    <col min="257" max="257" width="4" style="603" customWidth="1"/>
    <col min="258" max="258" width="21" style="603" customWidth="1"/>
    <col min="259" max="259" width="65.85546875" style="603" customWidth="1"/>
    <col min="260" max="260" width="11.42578125" style="603" customWidth="1"/>
    <col min="261" max="261" width="14" style="603" customWidth="1"/>
    <col min="262" max="262" width="14.28515625" style="603" customWidth="1"/>
    <col min="263" max="263" width="18.85546875" style="603" customWidth="1"/>
    <col min="264" max="264" width="16.140625" style="603" customWidth="1"/>
    <col min="265" max="265" width="14.28515625" style="603" customWidth="1"/>
    <col min="266" max="266" width="13" style="603" customWidth="1"/>
    <col min="267" max="267" width="13.140625" style="603" customWidth="1"/>
    <col min="268" max="270" width="12.7109375" style="603" customWidth="1"/>
    <col min="271" max="271" width="21.28515625" style="603" customWidth="1"/>
    <col min="272" max="272" width="4.7109375" style="603" customWidth="1"/>
    <col min="273" max="512" width="10.85546875" style="603"/>
    <col min="513" max="513" width="4" style="603" customWidth="1"/>
    <col min="514" max="514" width="21" style="603" customWidth="1"/>
    <col min="515" max="515" width="65.85546875" style="603" customWidth="1"/>
    <col min="516" max="516" width="11.42578125" style="603" customWidth="1"/>
    <col min="517" max="517" width="14" style="603" customWidth="1"/>
    <col min="518" max="518" width="14.28515625" style="603" customWidth="1"/>
    <col min="519" max="519" width="18.85546875" style="603" customWidth="1"/>
    <col min="520" max="520" width="16.140625" style="603" customWidth="1"/>
    <col min="521" max="521" width="14.28515625" style="603" customWidth="1"/>
    <col min="522" max="522" width="13" style="603" customWidth="1"/>
    <col min="523" max="523" width="13.140625" style="603" customWidth="1"/>
    <col min="524" max="526" width="12.7109375" style="603" customWidth="1"/>
    <col min="527" max="527" width="21.28515625" style="603" customWidth="1"/>
    <col min="528" max="528" width="4.7109375" style="603" customWidth="1"/>
    <col min="529" max="768" width="10.85546875" style="603"/>
    <col min="769" max="769" width="4" style="603" customWidth="1"/>
    <col min="770" max="770" width="21" style="603" customWidth="1"/>
    <col min="771" max="771" width="65.85546875" style="603" customWidth="1"/>
    <col min="772" max="772" width="11.42578125" style="603" customWidth="1"/>
    <col min="773" max="773" width="14" style="603" customWidth="1"/>
    <col min="774" max="774" width="14.28515625" style="603" customWidth="1"/>
    <col min="775" max="775" width="18.85546875" style="603" customWidth="1"/>
    <col min="776" max="776" width="16.140625" style="603" customWidth="1"/>
    <col min="777" max="777" width="14.28515625" style="603" customWidth="1"/>
    <col min="778" max="778" width="13" style="603" customWidth="1"/>
    <col min="779" max="779" width="13.140625" style="603" customWidth="1"/>
    <col min="780" max="782" width="12.7109375" style="603" customWidth="1"/>
    <col min="783" max="783" width="21.28515625" style="603" customWidth="1"/>
    <col min="784" max="784" width="4.7109375" style="603" customWidth="1"/>
    <col min="785" max="1024" width="10.85546875" style="603"/>
    <col min="1025" max="1025" width="4" style="603" customWidth="1"/>
    <col min="1026" max="1026" width="21" style="603" customWidth="1"/>
    <col min="1027" max="1027" width="65.85546875" style="603" customWidth="1"/>
    <col min="1028" max="1028" width="11.42578125" style="603" customWidth="1"/>
    <col min="1029" max="1029" width="14" style="603" customWidth="1"/>
    <col min="1030" max="1030" width="14.28515625" style="603" customWidth="1"/>
    <col min="1031" max="1031" width="18.85546875" style="603" customWidth="1"/>
    <col min="1032" max="1032" width="16.140625" style="603" customWidth="1"/>
    <col min="1033" max="1033" width="14.28515625" style="603" customWidth="1"/>
    <col min="1034" max="1034" width="13" style="603" customWidth="1"/>
    <col min="1035" max="1035" width="13.140625" style="603" customWidth="1"/>
    <col min="1036" max="1038" width="12.7109375" style="603" customWidth="1"/>
    <col min="1039" max="1039" width="21.28515625" style="603" customWidth="1"/>
    <col min="1040" max="1040" width="4.7109375" style="603" customWidth="1"/>
    <col min="1041" max="1280" width="10.85546875" style="603"/>
    <col min="1281" max="1281" width="4" style="603" customWidth="1"/>
    <col min="1282" max="1282" width="21" style="603" customWidth="1"/>
    <col min="1283" max="1283" width="65.85546875" style="603" customWidth="1"/>
    <col min="1284" max="1284" width="11.42578125" style="603" customWidth="1"/>
    <col min="1285" max="1285" width="14" style="603" customWidth="1"/>
    <col min="1286" max="1286" width="14.28515625" style="603" customWidth="1"/>
    <col min="1287" max="1287" width="18.85546875" style="603" customWidth="1"/>
    <col min="1288" max="1288" width="16.140625" style="603" customWidth="1"/>
    <col min="1289" max="1289" width="14.28515625" style="603" customWidth="1"/>
    <col min="1290" max="1290" width="13" style="603" customWidth="1"/>
    <col min="1291" max="1291" width="13.140625" style="603" customWidth="1"/>
    <col min="1292" max="1294" width="12.7109375" style="603" customWidth="1"/>
    <col min="1295" max="1295" width="21.28515625" style="603" customWidth="1"/>
    <col min="1296" max="1296" width="4.7109375" style="603" customWidth="1"/>
    <col min="1297" max="1536" width="10.85546875" style="603"/>
    <col min="1537" max="1537" width="4" style="603" customWidth="1"/>
    <col min="1538" max="1538" width="21" style="603" customWidth="1"/>
    <col min="1539" max="1539" width="65.85546875" style="603" customWidth="1"/>
    <col min="1540" max="1540" width="11.42578125" style="603" customWidth="1"/>
    <col min="1541" max="1541" width="14" style="603" customWidth="1"/>
    <col min="1542" max="1542" width="14.28515625" style="603" customWidth="1"/>
    <col min="1543" max="1543" width="18.85546875" style="603" customWidth="1"/>
    <col min="1544" max="1544" width="16.140625" style="603" customWidth="1"/>
    <col min="1545" max="1545" width="14.28515625" style="603" customWidth="1"/>
    <col min="1546" max="1546" width="13" style="603" customWidth="1"/>
    <col min="1547" max="1547" width="13.140625" style="603" customWidth="1"/>
    <col min="1548" max="1550" width="12.7109375" style="603" customWidth="1"/>
    <col min="1551" max="1551" width="21.28515625" style="603" customWidth="1"/>
    <col min="1552" max="1552" width="4.7109375" style="603" customWidth="1"/>
    <col min="1553" max="1792" width="10.85546875" style="603"/>
    <col min="1793" max="1793" width="4" style="603" customWidth="1"/>
    <col min="1794" max="1794" width="21" style="603" customWidth="1"/>
    <col min="1795" max="1795" width="65.85546875" style="603" customWidth="1"/>
    <col min="1796" max="1796" width="11.42578125" style="603" customWidth="1"/>
    <col min="1797" max="1797" width="14" style="603" customWidth="1"/>
    <col min="1798" max="1798" width="14.28515625" style="603" customWidth="1"/>
    <col min="1799" max="1799" width="18.85546875" style="603" customWidth="1"/>
    <col min="1800" max="1800" width="16.140625" style="603" customWidth="1"/>
    <col min="1801" max="1801" width="14.28515625" style="603" customWidth="1"/>
    <col min="1802" max="1802" width="13" style="603" customWidth="1"/>
    <col min="1803" max="1803" width="13.140625" style="603" customWidth="1"/>
    <col min="1804" max="1806" width="12.7109375" style="603" customWidth="1"/>
    <col min="1807" max="1807" width="21.28515625" style="603" customWidth="1"/>
    <col min="1808" max="1808" width="4.7109375" style="603" customWidth="1"/>
    <col min="1809" max="2048" width="10.85546875" style="603"/>
    <col min="2049" max="2049" width="4" style="603" customWidth="1"/>
    <col min="2050" max="2050" width="21" style="603" customWidth="1"/>
    <col min="2051" max="2051" width="65.85546875" style="603" customWidth="1"/>
    <col min="2052" max="2052" width="11.42578125" style="603" customWidth="1"/>
    <col min="2053" max="2053" width="14" style="603" customWidth="1"/>
    <col min="2054" max="2054" width="14.28515625" style="603" customWidth="1"/>
    <col min="2055" max="2055" width="18.85546875" style="603" customWidth="1"/>
    <col min="2056" max="2056" width="16.140625" style="603" customWidth="1"/>
    <col min="2057" max="2057" width="14.28515625" style="603" customWidth="1"/>
    <col min="2058" max="2058" width="13" style="603" customWidth="1"/>
    <col min="2059" max="2059" width="13.140625" style="603" customWidth="1"/>
    <col min="2060" max="2062" width="12.7109375" style="603" customWidth="1"/>
    <col min="2063" max="2063" width="21.28515625" style="603" customWidth="1"/>
    <col min="2064" max="2064" width="4.7109375" style="603" customWidth="1"/>
    <col min="2065" max="2304" width="10.85546875" style="603"/>
    <col min="2305" max="2305" width="4" style="603" customWidth="1"/>
    <col min="2306" max="2306" width="21" style="603" customWidth="1"/>
    <col min="2307" max="2307" width="65.85546875" style="603" customWidth="1"/>
    <col min="2308" max="2308" width="11.42578125" style="603" customWidth="1"/>
    <col min="2309" max="2309" width="14" style="603" customWidth="1"/>
    <col min="2310" max="2310" width="14.28515625" style="603" customWidth="1"/>
    <col min="2311" max="2311" width="18.85546875" style="603" customWidth="1"/>
    <col min="2312" max="2312" width="16.140625" style="603" customWidth="1"/>
    <col min="2313" max="2313" width="14.28515625" style="603" customWidth="1"/>
    <col min="2314" max="2314" width="13" style="603" customWidth="1"/>
    <col min="2315" max="2315" width="13.140625" style="603" customWidth="1"/>
    <col min="2316" max="2318" width="12.7109375" style="603" customWidth="1"/>
    <col min="2319" max="2319" width="21.28515625" style="603" customWidth="1"/>
    <col min="2320" max="2320" width="4.7109375" style="603" customWidth="1"/>
    <col min="2321" max="2560" width="10.85546875" style="603"/>
    <col min="2561" max="2561" width="4" style="603" customWidth="1"/>
    <col min="2562" max="2562" width="21" style="603" customWidth="1"/>
    <col min="2563" max="2563" width="65.85546875" style="603" customWidth="1"/>
    <col min="2564" max="2564" width="11.42578125" style="603" customWidth="1"/>
    <col min="2565" max="2565" width="14" style="603" customWidth="1"/>
    <col min="2566" max="2566" width="14.28515625" style="603" customWidth="1"/>
    <col min="2567" max="2567" width="18.85546875" style="603" customWidth="1"/>
    <col min="2568" max="2568" width="16.140625" style="603" customWidth="1"/>
    <col min="2569" max="2569" width="14.28515625" style="603" customWidth="1"/>
    <col min="2570" max="2570" width="13" style="603" customWidth="1"/>
    <col min="2571" max="2571" width="13.140625" style="603" customWidth="1"/>
    <col min="2572" max="2574" width="12.7109375" style="603" customWidth="1"/>
    <col min="2575" max="2575" width="21.28515625" style="603" customWidth="1"/>
    <col min="2576" max="2576" width="4.7109375" style="603" customWidth="1"/>
    <col min="2577" max="2816" width="10.85546875" style="603"/>
    <col min="2817" max="2817" width="4" style="603" customWidth="1"/>
    <col min="2818" max="2818" width="21" style="603" customWidth="1"/>
    <col min="2819" max="2819" width="65.85546875" style="603" customWidth="1"/>
    <col min="2820" max="2820" width="11.42578125" style="603" customWidth="1"/>
    <col min="2821" max="2821" width="14" style="603" customWidth="1"/>
    <col min="2822" max="2822" width="14.28515625" style="603" customWidth="1"/>
    <col min="2823" max="2823" width="18.85546875" style="603" customWidth="1"/>
    <col min="2824" max="2824" width="16.140625" style="603" customWidth="1"/>
    <col min="2825" max="2825" width="14.28515625" style="603" customWidth="1"/>
    <col min="2826" max="2826" width="13" style="603" customWidth="1"/>
    <col min="2827" max="2827" width="13.140625" style="603" customWidth="1"/>
    <col min="2828" max="2830" width="12.7109375" style="603" customWidth="1"/>
    <col min="2831" max="2831" width="21.28515625" style="603" customWidth="1"/>
    <col min="2832" max="2832" width="4.7109375" style="603" customWidth="1"/>
    <col min="2833" max="3072" width="10.85546875" style="603"/>
    <col min="3073" max="3073" width="4" style="603" customWidth="1"/>
    <col min="3074" max="3074" width="21" style="603" customWidth="1"/>
    <col min="3075" max="3075" width="65.85546875" style="603" customWidth="1"/>
    <col min="3076" max="3076" width="11.42578125" style="603" customWidth="1"/>
    <col min="3077" max="3077" width="14" style="603" customWidth="1"/>
    <col min="3078" max="3078" width="14.28515625" style="603" customWidth="1"/>
    <col min="3079" max="3079" width="18.85546875" style="603" customWidth="1"/>
    <col min="3080" max="3080" width="16.140625" style="603" customWidth="1"/>
    <col min="3081" max="3081" width="14.28515625" style="603" customWidth="1"/>
    <col min="3082" max="3082" width="13" style="603" customWidth="1"/>
    <col min="3083" max="3083" width="13.140625" style="603" customWidth="1"/>
    <col min="3084" max="3086" width="12.7109375" style="603" customWidth="1"/>
    <col min="3087" max="3087" width="21.28515625" style="603" customWidth="1"/>
    <col min="3088" max="3088" width="4.7109375" style="603" customWidth="1"/>
    <col min="3089" max="3328" width="10.85546875" style="603"/>
    <col min="3329" max="3329" width="4" style="603" customWidth="1"/>
    <col min="3330" max="3330" width="21" style="603" customWidth="1"/>
    <col min="3331" max="3331" width="65.85546875" style="603" customWidth="1"/>
    <col min="3332" max="3332" width="11.42578125" style="603" customWidth="1"/>
    <col min="3333" max="3333" width="14" style="603" customWidth="1"/>
    <col min="3334" max="3334" width="14.28515625" style="603" customWidth="1"/>
    <col min="3335" max="3335" width="18.85546875" style="603" customWidth="1"/>
    <col min="3336" max="3336" width="16.140625" style="603" customWidth="1"/>
    <col min="3337" max="3337" width="14.28515625" style="603" customWidth="1"/>
    <col min="3338" max="3338" width="13" style="603" customWidth="1"/>
    <col min="3339" max="3339" width="13.140625" style="603" customWidth="1"/>
    <col min="3340" max="3342" width="12.7109375" style="603" customWidth="1"/>
    <col min="3343" max="3343" width="21.28515625" style="603" customWidth="1"/>
    <col min="3344" max="3344" width="4.7109375" style="603" customWidth="1"/>
    <col min="3345" max="3584" width="10.85546875" style="603"/>
    <col min="3585" max="3585" width="4" style="603" customWidth="1"/>
    <col min="3586" max="3586" width="21" style="603" customWidth="1"/>
    <col min="3587" max="3587" width="65.85546875" style="603" customWidth="1"/>
    <col min="3588" max="3588" width="11.42578125" style="603" customWidth="1"/>
    <col min="3589" max="3589" width="14" style="603" customWidth="1"/>
    <col min="3590" max="3590" width="14.28515625" style="603" customWidth="1"/>
    <col min="3591" max="3591" width="18.85546875" style="603" customWidth="1"/>
    <col min="3592" max="3592" width="16.140625" style="603" customWidth="1"/>
    <col min="3593" max="3593" width="14.28515625" style="603" customWidth="1"/>
    <col min="3594" max="3594" width="13" style="603" customWidth="1"/>
    <col min="3595" max="3595" width="13.140625" style="603" customWidth="1"/>
    <col min="3596" max="3598" width="12.7109375" style="603" customWidth="1"/>
    <col min="3599" max="3599" width="21.28515625" style="603" customWidth="1"/>
    <col min="3600" max="3600" width="4.7109375" style="603" customWidth="1"/>
    <col min="3601" max="3840" width="10.85546875" style="603"/>
    <col min="3841" max="3841" width="4" style="603" customWidth="1"/>
    <col min="3842" max="3842" width="21" style="603" customWidth="1"/>
    <col min="3843" max="3843" width="65.85546875" style="603" customWidth="1"/>
    <col min="3844" max="3844" width="11.42578125" style="603" customWidth="1"/>
    <col min="3845" max="3845" width="14" style="603" customWidth="1"/>
    <col min="3846" max="3846" width="14.28515625" style="603" customWidth="1"/>
    <col min="3847" max="3847" width="18.85546875" style="603" customWidth="1"/>
    <col min="3848" max="3848" width="16.140625" style="603" customWidth="1"/>
    <col min="3849" max="3849" width="14.28515625" style="603" customWidth="1"/>
    <col min="3850" max="3850" width="13" style="603" customWidth="1"/>
    <col min="3851" max="3851" width="13.140625" style="603" customWidth="1"/>
    <col min="3852" max="3854" width="12.7109375" style="603" customWidth="1"/>
    <col min="3855" max="3855" width="21.28515625" style="603" customWidth="1"/>
    <col min="3856" max="3856" width="4.7109375" style="603" customWidth="1"/>
    <col min="3857" max="4096" width="10.85546875" style="603"/>
    <col min="4097" max="4097" width="4" style="603" customWidth="1"/>
    <col min="4098" max="4098" width="21" style="603" customWidth="1"/>
    <col min="4099" max="4099" width="65.85546875" style="603" customWidth="1"/>
    <col min="4100" max="4100" width="11.42578125" style="603" customWidth="1"/>
    <col min="4101" max="4101" width="14" style="603" customWidth="1"/>
    <col min="4102" max="4102" width="14.28515625" style="603" customWidth="1"/>
    <col min="4103" max="4103" width="18.85546875" style="603" customWidth="1"/>
    <col min="4104" max="4104" width="16.140625" style="603" customWidth="1"/>
    <col min="4105" max="4105" width="14.28515625" style="603" customWidth="1"/>
    <col min="4106" max="4106" width="13" style="603" customWidth="1"/>
    <col min="4107" max="4107" width="13.140625" style="603" customWidth="1"/>
    <col min="4108" max="4110" width="12.7109375" style="603" customWidth="1"/>
    <col min="4111" max="4111" width="21.28515625" style="603" customWidth="1"/>
    <col min="4112" max="4112" width="4.7109375" style="603" customWidth="1"/>
    <col min="4113" max="4352" width="10.85546875" style="603"/>
    <col min="4353" max="4353" width="4" style="603" customWidth="1"/>
    <col min="4354" max="4354" width="21" style="603" customWidth="1"/>
    <col min="4355" max="4355" width="65.85546875" style="603" customWidth="1"/>
    <col min="4356" max="4356" width="11.42578125" style="603" customWidth="1"/>
    <col min="4357" max="4357" width="14" style="603" customWidth="1"/>
    <col min="4358" max="4358" width="14.28515625" style="603" customWidth="1"/>
    <col min="4359" max="4359" width="18.85546875" style="603" customWidth="1"/>
    <col min="4360" max="4360" width="16.140625" style="603" customWidth="1"/>
    <col min="4361" max="4361" width="14.28515625" style="603" customWidth="1"/>
    <col min="4362" max="4362" width="13" style="603" customWidth="1"/>
    <col min="4363" max="4363" width="13.140625" style="603" customWidth="1"/>
    <col min="4364" max="4366" width="12.7109375" style="603" customWidth="1"/>
    <col min="4367" max="4367" width="21.28515625" style="603" customWidth="1"/>
    <col min="4368" max="4368" width="4.7109375" style="603" customWidth="1"/>
    <col min="4369" max="4608" width="10.85546875" style="603"/>
    <col min="4609" max="4609" width="4" style="603" customWidth="1"/>
    <col min="4610" max="4610" width="21" style="603" customWidth="1"/>
    <col min="4611" max="4611" width="65.85546875" style="603" customWidth="1"/>
    <col min="4612" max="4612" width="11.42578125" style="603" customWidth="1"/>
    <col min="4613" max="4613" width="14" style="603" customWidth="1"/>
    <col min="4614" max="4614" width="14.28515625" style="603" customWidth="1"/>
    <col min="4615" max="4615" width="18.85546875" style="603" customWidth="1"/>
    <col min="4616" max="4616" width="16.140625" style="603" customWidth="1"/>
    <col min="4617" max="4617" width="14.28515625" style="603" customWidth="1"/>
    <col min="4618" max="4618" width="13" style="603" customWidth="1"/>
    <col min="4619" max="4619" width="13.140625" style="603" customWidth="1"/>
    <col min="4620" max="4622" width="12.7109375" style="603" customWidth="1"/>
    <col min="4623" max="4623" width="21.28515625" style="603" customWidth="1"/>
    <col min="4624" max="4624" width="4.7109375" style="603" customWidth="1"/>
    <col min="4625" max="4864" width="10.85546875" style="603"/>
    <col min="4865" max="4865" width="4" style="603" customWidth="1"/>
    <col min="4866" max="4866" width="21" style="603" customWidth="1"/>
    <col min="4867" max="4867" width="65.85546875" style="603" customWidth="1"/>
    <col min="4868" max="4868" width="11.42578125" style="603" customWidth="1"/>
    <col min="4869" max="4869" width="14" style="603" customWidth="1"/>
    <col min="4870" max="4870" width="14.28515625" style="603" customWidth="1"/>
    <col min="4871" max="4871" width="18.85546875" style="603" customWidth="1"/>
    <col min="4872" max="4872" width="16.140625" style="603" customWidth="1"/>
    <col min="4873" max="4873" width="14.28515625" style="603" customWidth="1"/>
    <col min="4874" max="4874" width="13" style="603" customWidth="1"/>
    <col min="4875" max="4875" width="13.140625" style="603" customWidth="1"/>
    <col min="4876" max="4878" width="12.7109375" style="603" customWidth="1"/>
    <col min="4879" max="4879" width="21.28515625" style="603" customWidth="1"/>
    <col min="4880" max="4880" width="4.7109375" style="603" customWidth="1"/>
    <col min="4881" max="5120" width="10.85546875" style="603"/>
    <col min="5121" max="5121" width="4" style="603" customWidth="1"/>
    <col min="5122" max="5122" width="21" style="603" customWidth="1"/>
    <col min="5123" max="5123" width="65.85546875" style="603" customWidth="1"/>
    <col min="5124" max="5124" width="11.42578125" style="603" customWidth="1"/>
    <col min="5125" max="5125" width="14" style="603" customWidth="1"/>
    <col min="5126" max="5126" width="14.28515625" style="603" customWidth="1"/>
    <col min="5127" max="5127" width="18.85546875" style="603" customWidth="1"/>
    <col min="5128" max="5128" width="16.140625" style="603" customWidth="1"/>
    <col min="5129" max="5129" width="14.28515625" style="603" customWidth="1"/>
    <col min="5130" max="5130" width="13" style="603" customWidth="1"/>
    <col min="5131" max="5131" width="13.140625" style="603" customWidth="1"/>
    <col min="5132" max="5134" width="12.7109375" style="603" customWidth="1"/>
    <col min="5135" max="5135" width="21.28515625" style="603" customWidth="1"/>
    <col min="5136" max="5136" width="4.7109375" style="603" customWidth="1"/>
    <col min="5137" max="5376" width="10.85546875" style="603"/>
    <col min="5377" max="5377" width="4" style="603" customWidth="1"/>
    <col min="5378" max="5378" width="21" style="603" customWidth="1"/>
    <col min="5379" max="5379" width="65.85546875" style="603" customWidth="1"/>
    <col min="5380" max="5380" width="11.42578125" style="603" customWidth="1"/>
    <col min="5381" max="5381" width="14" style="603" customWidth="1"/>
    <col min="5382" max="5382" width="14.28515625" style="603" customWidth="1"/>
    <col min="5383" max="5383" width="18.85546875" style="603" customWidth="1"/>
    <col min="5384" max="5384" width="16.140625" style="603" customWidth="1"/>
    <col min="5385" max="5385" width="14.28515625" style="603" customWidth="1"/>
    <col min="5386" max="5386" width="13" style="603" customWidth="1"/>
    <col min="5387" max="5387" width="13.140625" style="603" customWidth="1"/>
    <col min="5388" max="5390" width="12.7109375" style="603" customWidth="1"/>
    <col min="5391" max="5391" width="21.28515625" style="603" customWidth="1"/>
    <col min="5392" max="5392" width="4.7109375" style="603" customWidth="1"/>
    <col min="5393" max="5632" width="10.85546875" style="603"/>
    <col min="5633" max="5633" width="4" style="603" customWidth="1"/>
    <col min="5634" max="5634" width="21" style="603" customWidth="1"/>
    <col min="5635" max="5635" width="65.85546875" style="603" customWidth="1"/>
    <col min="5636" max="5636" width="11.42578125" style="603" customWidth="1"/>
    <col min="5637" max="5637" width="14" style="603" customWidth="1"/>
    <col min="5638" max="5638" width="14.28515625" style="603" customWidth="1"/>
    <col min="5639" max="5639" width="18.85546875" style="603" customWidth="1"/>
    <col min="5640" max="5640" width="16.140625" style="603" customWidth="1"/>
    <col min="5641" max="5641" width="14.28515625" style="603" customWidth="1"/>
    <col min="5642" max="5642" width="13" style="603" customWidth="1"/>
    <col min="5643" max="5643" width="13.140625" style="603" customWidth="1"/>
    <col min="5644" max="5646" width="12.7109375" style="603" customWidth="1"/>
    <col min="5647" max="5647" width="21.28515625" style="603" customWidth="1"/>
    <col min="5648" max="5648" width="4.7109375" style="603" customWidth="1"/>
    <col min="5649" max="5888" width="10.85546875" style="603"/>
    <col min="5889" max="5889" width="4" style="603" customWidth="1"/>
    <col min="5890" max="5890" width="21" style="603" customWidth="1"/>
    <col min="5891" max="5891" width="65.85546875" style="603" customWidth="1"/>
    <col min="5892" max="5892" width="11.42578125" style="603" customWidth="1"/>
    <col min="5893" max="5893" width="14" style="603" customWidth="1"/>
    <col min="5894" max="5894" width="14.28515625" style="603" customWidth="1"/>
    <col min="5895" max="5895" width="18.85546875" style="603" customWidth="1"/>
    <col min="5896" max="5896" width="16.140625" style="603" customWidth="1"/>
    <col min="5897" max="5897" width="14.28515625" style="603" customWidth="1"/>
    <col min="5898" max="5898" width="13" style="603" customWidth="1"/>
    <col min="5899" max="5899" width="13.140625" style="603" customWidth="1"/>
    <col min="5900" max="5902" width="12.7109375" style="603" customWidth="1"/>
    <col min="5903" max="5903" width="21.28515625" style="603" customWidth="1"/>
    <col min="5904" max="5904" width="4.7109375" style="603" customWidth="1"/>
    <col min="5905" max="6144" width="10.85546875" style="603"/>
    <col min="6145" max="6145" width="4" style="603" customWidth="1"/>
    <col min="6146" max="6146" width="21" style="603" customWidth="1"/>
    <col min="6147" max="6147" width="65.85546875" style="603" customWidth="1"/>
    <col min="6148" max="6148" width="11.42578125" style="603" customWidth="1"/>
    <col min="6149" max="6149" width="14" style="603" customWidth="1"/>
    <col min="6150" max="6150" width="14.28515625" style="603" customWidth="1"/>
    <col min="6151" max="6151" width="18.85546875" style="603" customWidth="1"/>
    <col min="6152" max="6152" width="16.140625" style="603" customWidth="1"/>
    <col min="6153" max="6153" width="14.28515625" style="603" customWidth="1"/>
    <col min="6154" max="6154" width="13" style="603" customWidth="1"/>
    <col min="6155" max="6155" width="13.140625" style="603" customWidth="1"/>
    <col min="6156" max="6158" width="12.7109375" style="603" customWidth="1"/>
    <col min="6159" max="6159" width="21.28515625" style="603" customWidth="1"/>
    <col min="6160" max="6160" width="4.7109375" style="603" customWidth="1"/>
    <col min="6161" max="6400" width="10.85546875" style="603"/>
    <col min="6401" max="6401" width="4" style="603" customWidth="1"/>
    <col min="6402" max="6402" width="21" style="603" customWidth="1"/>
    <col min="6403" max="6403" width="65.85546875" style="603" customWidth="1"/>
    <col min="6404" max="6404" width="11.42578125" style="603" customWidth="1"/>
    <col min="6405" max="6405" width="14" style="603" customWidth="1"/>
    <col min="6406" max="6406" width="14.28515625" style="603" customWidth="1"/>
    <col min="6407" max="6407" width="18.85546875" style="603" customWidth="1"/>
    <col min="6408" max="6408" width="16.140625" style="603" customWidth="1"/>
    <col min="6409" max="6409" width="14.28515625" style="603" customWidth="1"/>
    <col min="6410" max="6410" width="13" style="603" customWidth="1"/>
    <col min="6411" max="6411" width="13.140625" style="603" customWidth="1"/>
    <col min="6412" max="6414" width="12.7109375" style="603" customWidth="1"/>
    <col min="6415" max="6415" width="21.28515625" style="603" customWidth="1"/>
    <col min="6416" max="6416" width="4.7109375" style="603" customWidth="1"/>
    <col min="6417" max="6656" width="10.85546875" style="603"/>
    <col min="6657" max="6657" width="4" style="603" customWidth="1"/>
    <col min="6658" max="6658" width="21" style="603" customWidth="1"/>
    <col min="6659" max="6659" width="65.85546875" style="603" customWidth="1"/>
    <col min="6660" max="6660" width="11.42578125" style="603" customWidth="1"/>
    <col min="6661" max="6661" width="14" style="603" customWidth="1"/>
    <col min="6662" max="6662" width="14.28515625" style="603" customWidth="1"/>
    <col min="6663" max="6663" width="18.85546875" style="603" customWidth="1"/>
    <col min="6664" max="6664" width="16.140625" style="603" customWidth="1"/>
    <col min="6665" max="6665" width="14.28515625" style="603" customWidth="1"/>
    <col min="6666" max="6666" width="13" style="603" customWidth="1"/>
    <col min="6667" max="6667" width="13.140625" style="603" customWidth="1"/>
    <col min="6668" max="6670" width="12.7109375" style="603" customWidth="1"/>
    <col min="6671" max="6671" width="21.28515625" style="603" customWidth="1"/>
    <col min="6672" max="6672" width="4.7109375" style="603" customWidth="1"/>
    <col min="6673" max="6912" width="10.85546875" style="603"/>
    <col min="6913" max="6913" width="4" style="603" customWidth="1"/>
    <col min="6914" max="6914" width="21" style="603" customWidth="1"/>
    <col min="6915" max="6915" width="65.85546875" style="603" customWidth="1"/>
    <col min="6916" max="6916" width="11.42578125" style="603" customWidth="1"/>
    <col min="6917" max="6917" width="14" style="603" customWidth="1"/>
    <col min="6918" max="6918" width="14.28515625" style="603" customWidth="1"/>
    <col min="6919" max="6919" width="18.85546875" style="603" customWidth="1"/>
    <col min="6920" max="6920" width="16.140625" style="603" customWidth="1"/>
    <col min="6921" max="6921" width="14.28515625" style="603" customWidth="1"/>
    <col min="6922" max="6922" width="13" style="603" customWidth="1"/>
    <col min="6923" max="6923" width="13.140625" style="603" customWidth="1"/>
    <col min="6924" max="6926" width="12.7109375" style="603" customWidth="1"/>
    <col min="6927" max="6927" width="21.28515625" style="603" customWidth="1"/>
    <col min="6928" max="6928" width="4.7109375" style="603" customWidth="1"/>
    <col min="6929" max="7168" width="10.85546875" style="603"/>
    <col min="7169" max="7169" width="4" style="603" customWidth="1"/>
    <col min="7170" max="7170" width="21" style="603" customWidth="1"/>
    <col min="7171" max="7171" width="65.85546875" style="603" customWidth="1"/>
    <col min="7172" max="7172" width="11.42578125" style="603" customWidth="1"/>
    <col min="7173" max="7173" width="14" style="603" customWidth="1"/>
    <col min="7174" max="7174" width="14.28515625" style="603" customWidth="1"/>
    <col min="7175" max="7175" width="18.85546875" style="603" customWidth="1"/>
    <col min="7176" max="7176" width="16.140625" style="603" customWidth="1"/>
    <col min="7177" max="7177" width="14.28515625" style="603" customWidth="1"/>
    <col min="7178" max="7178" width="13" style="603" customWidth="1"/>
    <col min="7179" max="7179" width="13.140625" style="603" customWidth="1"/>
    <col min="7180" max="7182" width="12.7109375" style="603" customWidth="1"/>
    <col min="7183" max="7183" width="21.28515625" style="603" customWidth="1"/>
    <col min="7184" max="7184" width="4.7109375" style="603" customWidth="1"/>
    <col min="7185" max="7424" width="10.85546875" style="603"/>
    <col min="7425" max="7425" width="4" style="603" customWidth="1"/>
    <col min="7426" max="7426" width="21" style="603" customWidth="1"/>
    <col min="7427" max="7427" width="65.85546875" style="603" customWidth="1"/>
    <col min="7428" max="7428" width="11.42578125" style="603" customWidth="1"/>
    <col min="7429" max="7429" width="14" style="603" customWidth="1"/>
    <col min="7430" max="7430" width="14.28515625" style="603" customWidth="1"/>
    <col min="7431" max="7431" width="18.85546875" style="603" customWidth="1"/>
    <col min="7432" max="7432" width="16.140625" style="603" customWidth="1"/>
    <col min="7433" max="7433" width="14.28515625" style="603" customWidth="1"/>
    <col min="7434" max="7434" width="13" style="603" customWidth="1"/>
    <col min="7435" max="7435" width="13.140625" style="603" customWidth="1"/>
    <col min="7436" max="7438" width="12.7109375" style="603" customWidth="1"/>
    <col min="7439" max="7439" width="21.28515625" style="603" customWidth="1"/>
    <col min="7440" max="7440" width="4.7109375" style="603" customWidth="1"/>
    <col min="7441" max="7680" width="10.85546875" style="603"/>
    <col min="7681" max="7681" width="4" style="603" customWidth="1"/>
    <col min="7682" max="7682" width="21" style="603" customWidth="1"/>
    <col min="7683" max="7683" width="65.85546875" style="603" customWidth="1"/>
    <col min="7684" max="7684" width="11.42578125" style="603" customWidth="1"/>
    <col min="7685" max="7685" width="14" style="603" customWidth="1"/>
    <col min="7686" max="7686" width="14.28515625" style="603" customWidth="1"/>
    <col min="7687" max="7687" width="18.85546875" style="603" customWidth="1"/>
    <col min="7688" max="7688" width="16.140625" style="603" customWidth="1"/>
    <col min="7689" max="7689" width="14.28515625" style="603" customWidth="1"/>
    <col min="7690" max="7690" width="13" style="603" customWidth="1"/>
    <col min="7691" max="7691" width="13.140625" style="603" customWidth="1"/>
    <col min="7692" max="7694" width="12.7109375" style="603" customWidth="1"/>
    <col min="7695" max="7695" width="21.28515625" style="603" customWidth="1"/>
    <col min="7696" max="7696" width="4.7109375" style="603" customWidth="1"/>
    <col min="7697" max="7936" width="10.85546875" style="603"/>
    <col min="7937" max="7937" width="4" style="603" customWidth="1"/>
    <col min="7938" max="7938" width="21" style="603" customWidth="1"/>
    <col min="7939" max="7939" width="65.85546875" style="603" customWidth="1"/>
    <col min="7940" max="7940" width="11.42578125" style="603" customWidth="1"/>
    <col min="7941" max="7941" width="14" style="603" customWidth="1"/>
    <col min="7942" max="7942" width="14.28515625" style="603" customWidth="1"/>
    <col min="7943" max="7943" width="18.85546875" style="603" customWidth="1"/>
    <col min="7944" max="7944" width="16.140625" style="603" customWidth="1"/>
    <col min="7945" max="7945" width="14.28515625" style="603" customWidth="1"/>
    <col min="7946" max="7946" width="13" style="603" customWidth="1"/>
    <col min="7947" max="7947" width="13.140625" style="603" customWidth="1"/>
    <col min="7948" max="7950" width="12.7109375" style="603" customWidth="1"/>
    <col min="7951" max="7951" width="21.28515625" style="603" customWidth="1"/>
    <col min="7952" max="7952" width="4.7109375" style="603" customWidth="1"/>
    <col min="7953" max="8192" width="10.85546875" style="603"/>
    <col min="8193" max="8193" width="4" style="603" customWidth="1"/>
    <col min="8194" max="8194" width="21" style="603" customWidth="1"/>
    <col min="8195" max="8195" width="65.85546875" style="603" customWidth="1"/>
    <col min="8196" max="8196" width="11.42578125" style="603" customWidth="1"/>
    <col min="8197" max="8197" width="14" style="603" customWidth="1"/>
    <col min="8198" max="8198" width="14.28515625" style="603" customWidth="1"/>
    <col min="8199" max="8199" width="18.85546875" style="603" customWidth="1"/>
    <col min="8200" max="8200" width="16.140625" style="603" customWidth="1"/>
    <col min="8201" max="8201" width="14.28515625" style="603" customWidth="1"/>
    <col min="8202" max="8202" width="13" style="603" customWidth="1"/>
    <col min="8203" max="8203" width="13.140625" style="603" customWidth="1"/>
    <col min="8204" max="8206" width="12.7109375" style="603" customWidth="1"/>
    <col min="8207" max="8207" width="21.28515625" style="603" customWidth="1"/>
    <col min="8208" max="8208" width="4.7109375" style="603" customWidth="1"/>
    <col min="8209" max="8448" width="10.85546875" style="603"/>
    <col min="8449" max="8449" width="4" style="603" customWidth="1"/>
    <col min="8450" max="8450" width="21" style="603" customWidth="1"/>
    <col min="8451" max="8451" width="65.85546875" style="603" customWidth="1"/>
    <col min="8452" max="8452" width="11.42578125" style="603" customWidth="1"/>
    <col min="8453" max="8453" width="14" style="603" customWidth="1"/>
    <col min="8454" max="8454" width="14.28515625" style="603" customWidth="1"/>
    <col min="8455" max="8455" width="18.85546875" style="603" customWidth="1"/>
    <col min="8456" max="8456" width="16.140625" style="603" customWidth="1"/>
    <col min="8457" max="8457" width="14.28515625" style="603" customWidth="1"/>
    <col min="8458" max="8458" width="13" style="603" customWidth="1"/>
    <col min="8459" max="8459" width="13.140625" style="603" customWidth="1"/>
    <col min="8460" max="8462" width="12.7109375" style="603" customWidth="1"/>
    <col min="8463" max="8463" width="21.28515625" style="603" customWidth="1"/>
    <col min="8464" max="8464" width="4.7109375" style="603" customWidth="1"/>
    <col min="8465" max="8704" width="10.85546875" style="603"/>
    <col min="8705" max="8705" width="4" style="603" customWidth="1"/>
    <col min="8706" max="8706" width="21" style="603" customWidth="1"/>
    <col min="8707" max="8707" width="65.85546875" style="603" customWidth="1"/>
    <col min="8708" max="8708" width="11.42578125" style="603" customWidth="1"/>
    <col min="8709" max="8709" width="14" style="603" customWidth="1"/>
    <col min="8710" max="8710" width="14.28515625" style="603" customWidth="1"/>
    <col min="8711" max="8711" width="18.85546875" style="603" customWidth="1"/>
    <col min="8712" max="8712" width="16.140625" style="603" customWidth="1"/>
    <col min="8713" max="8713" width="14.28515625" style="603" customWidth="1"/>
    <col min="8714" max="8714" width="13" style="603" customWidth="1"/>
    <col min="8715" max="8715" width="13.140625" style="603" customWidth="1"/>
    <col min="8716" max="8718" width="12.7109375" style="603" customWidth="1"/>
    <col min="8719" max="8719" width="21.28515625" style="603" customWidth="1"/>
    <col min="8720" max="8720" width="4.7109375" style="603" customWidth="1"/>
    <col min="8721" max="8960" width="10.85546875" style="603"/>
    <col min="8961" max="8961" width="4" style="603" customWidth="1"/>
    <col min="8962" max="8962" width="21" style="603" customWidth="1"/>
    <col min="8963" max="8963" width="65.85546875" style="603" customWidth="1"/>
    <col min="8964" max="8964" width="11.42578125" style="603" customWidth="1"/>
    <col min="8965" max="8965" width="14" style="603" customWidth="1"/>
    <col min="8966" max="8966" width="14.28515625" style="603" customWidth="1"/>
    <col min="8967" max="8967" width="18.85546875" style="603" customWidth="1"/>
    <col min="8968" max="8968" width="16.140625" style="603" customWidth="1"/>
    <col min="8969" max="8969" width="14.28515625" style="603" customWidth="1"/>
    <col min="8970" max="8970" width="13" style="603" customWidth="1"/>
    <col min="8971" max="8971" width="13.140625" style="603" customWidth="1"/>
    <col min="8972" max="8974" width="12.7109375" style="603" customWidth="1"/>
    <col min="8975" max="8975" width="21.28515625" style="603" customWidth="1"/>
    <col min="8976" max="8976" width="4.7109375" style="603" customWidth="1"/>
    <col min="8977" max="9216" width="10.85546875" style="603"/>
    <col min="9217" max="9217" width="4" style="603" customWidth="1"/>
    <col min="9218" max="9218" width="21" style="603" customWidth="1"/>
    <col min="9219" max="9219" width="65.85546875" style="603" customWidth="1"/>
    <col min="9220" max="9220" width="11.42578125" style="603" customWidth="1"/>
    <col min="9221" max="9221" width="14" style="603" customWidth="1"/>
    <col min="9222" max="9222" width="14.28515625" style="603" customWidth="1"/>
    <col min="9223" max="9223" width="18.85546875" style="603" customWidth="1"/>
    <col min="9224" max="9224" width="16.140625" style="603" customWidth="1"/>
    <col min="9225" max="9225" width="14.28515625" style="603" customWidth="1"/>
    <col min="9226" max="9226" width="13" style="603" customWidth="1"/>
    <col min="9227" max="9227" width="13.140625" style="603" customWidth="1"/>
    <col min="9228" max="9230" width="12.7109375" style="603" customWidth="1"/>
    <col min="9231" max="9231" width="21.28515625" style="603" customWidth="1"/>
    <col min="9232" max="9232" width="4.7109375" style="603" customWidth="1"/>
    <col min="9233" max="9472" width="10.85546875" style="603"/>
    <col min="9473" max="9473" width="4" style="603" customWidth="1"/>
    <col min="9474" max="9474" width="21" style="603" customWidth="1"/>
    <col min="9475" max="9475" width="65.85546875" style="603" customWidth="1"/>
    <col min="9476" max="9476" width="11.42578125" style="603" customWidth="1"/>
    <col min="9477" max="9477" width="14" style="603" customWidth="1"/>
    <col min="9478" max="9478" width="14.28515625" style="603" customWidth="1"/>
    <col min="9479" max="9479" width="18.85546875" style="603" customWidth="1"/>
    <col min="9480" max="9480" width="16.140625" style="603" customWidth="1"/>
    <col min="9481" max="9481" width="14.28515625" style="603" customWidth="1"/>
    <col min="9482" max="9482" width="13" style="603" customWidth="1"/>
    <col min="9483" max="9483" width="13.140625" style="603" customWidth="1"/>
    <col min="9484" max="9486" width="12.7109375" style="603" customWidth="1"/>
    <col min="9487" max="9487" width="21.28515625" style="603" customWidth="1"/>
    <col min="9488" max="9488" width="4.7109375" style="603" customWidth="1"/>
    <col min="9489" max="9728" width="10.85546875" style="603"/>
    <col min="9729" max="9729" width="4" style="603" customWidth="1"/>
    <col min="9730" max="9730" width="21" style="603" customWidth="1"/>
    <col min="9731" max="9731" width="65.85546875" style="603" customWidth="1"/>
    <col min="9732" max="9732" width="11.42578125" style="603" customWidth="1"/>
    <col min="9733" max="9733" width="14" style="603" customWidth="1"/>
    <col min="9734" max="9734" width="14.28515625" style="603" customWidth="1"/>
    <col min="9735" max="9735" width="18.85546875" style="603" customWidth="1"/>
    <col min="9736" max="9736" width="16.140625" style="603" customWidth="1"/>
    <col min="9737" max="9737" width="14.28515625" style="603" customWidth="1"/>
    <col min="9738" max="9738" width="13" style="603" customWidth="1"/>
    <col min="9739" max="9739" width="13.140625" style="603" customWidth="1"/>
    <col min="9740" max="9742" width="12.7109375" style="603" customWidth="1"/>
    <col min="9743" max="9743" width="21.28515625" style="603" customWidth="1"/>
    <col min="9744" max="9744" width="4.7109375" style="603" customWidth="1"/>
    <col min="9745" max="9984" width="10.85546875" style="603"/>
    <col min="9985" max="9985" width="4" style="603" customWidth="1"/>
    <col min="9986" max="9986" width="21" style="603" customWidth="1"/>
    <col min="9987" max="9987" width="65.85546875" style="603" customWidth="1"/>
    <col min="9988" max="9988" width="11.42578125" style="603" customWidth="1"/>
    <col min="9989" max="9989" width="14" style="603" customWidth="1"/>
    <col min="9990" max="9990" width="14.28515625" style="603" customWidth="1"/>
    <col min="9991" max="9991" width="18.85546875" style="603" customWidth="1"/>
    <col min="9992" max="9992" width="16.140625" style="603" customWidth="1"/>
    <col min="9993" max="9993" width="14.28515625" style="603" customWidth="1"/>
    <col min="9994" max="9994" width="13" style="603" customWidth="1"/>
    <col min="9995" max="9995" width="13.140625" style="603" customWidth="1"/>
    <col min="9996" max="9998" width="12.7109375" style="603" customWidth="1"/>
    <col min="9999" max="9999" width="21.28515625" style="603" customWidth="1"/>
    <col min="10000" max="10000" width="4.7109375" style="603" customWidth="1"/>
    <col min="10001" max="10240" width="10.85546875" style="603"/>
    <col min="10241" max="10241" width="4" style="603" customWidth="1"/>
    <col min="10242" max="10242" width="21" style="603" customWidth="1"/>
    <col min="10243" max="10243" width="65.85546875" style="603" customWidth="1"/>
    <col min="10244" max="10244" width="11.42578125" style="603" customWidth="1"/>
    <col min="10245" max="10245" width="14" style="603" customWidth="1"/>
    <col min="10246" max="10246" width="14.28515625" style="603" customWidth="1"/>
    <col min="10247" max="10247" width="18.85546875" style="603" customWidth="1"/>
    <col min="10248" max="10248" width="16.140625" style="603" customWidth="1"/>
    <col min="10249" max="10249" width="14.28515625" style="603" customWidth="1"/>
    <col min="10250" max="10250" width="13" style="603" customWidth="1"/>
    <col min="10251" max="10251" width="13.140625" style="603" customWidth="1"/>
    <col min="10252" max="10254" width="12.7109375" style="603" customWidth="1"/>
    <col min="10255" max="10255" width="21.28515625" style="603" customWidth="1"/>
    <col min="10256" max="10256" width="4.7109375" style="603" customWidth="1"/>
    <col min="10257" max="10496" width="10.85546875" style="603"/>
    <col min="10497" max="10497" width="4" style="603" customWidth="1"/>
    <col min="10498" max="10498" width="21" style="603" customWidth="1"/>
    <col min="10499" max="10499" width="65.85546875" style="603" customWidth="1"/>
    <col min="10500" max="10500" width="11.42578125" style="603" customWidth="1"/>
    <col min="10501" max="10501" width="14" style="603" customWidth="1"/>
    <col min="10502" max="10502" width="14.28515625" style="603" customWidth="1"/>
    <col min="10503" max="10503" width="18.85546875" style="603" customWidth="1"/>
    <col min="10504" max="10504" width="16.140625" style="603" customWidth="1"/>
    <col min="10505" max="10505" width="14.28515625" style="603" customWidth="1"/>
    <col min="10506" max="10506" width="13" style="603" customWidth="1"/>
    <col min="10507" max="10507" width="13.140625" style="603" customWidth="1"/>
    <col min="10508" max="10510" width="12.7109375" style="603" customWidth="1"/>
    <col min="10511" max="10511" width="21.28515625" style="603" customWidth="1"/>
    <col min="10512" max="10512" width="4.7109375" style="603" customWidth="1"/>
    <col min="10513" max="10752" width="10.85546875" style="603"/>
    <col min="10753" max="10753" width="4" style="603" customWidth="1"/>
    <col min="10754" max="10754" width="21" style="603" customWidth="1"/>
    <col min="10755" max="10755" width="65.85546875" style="603" customWidth="1"/>
    <col min="10756" max="10756" width="11.42578125" style="603" customWidth="1"/>
    <col min="10757" max="10757" width="14" style="603" customWidth="1"/>
    <col min="10758" max="10758" width="14.28515625" style="603" customWidth="1"/>
    <col min="10759" max="10759" width="18.85546875" style="603" customWidth="1"/>
    <col min="10760" max="10760" width="16.140625" style="603" customWidth="1"/>
    <col min="10761" max="10761" width="14.28515625" style="603" customWidth="1"/>
    <col min="10762" max="10762" width="13" style="603" customWidth="1"/>
    <col min="10763" max="10763" width="13.140625" style="603" customWidth="1"/>
    <col min="10764" max="10766" width="12.7109375" style="603" customWidth="1"/>
    <col min="10767" max="10767" width="21.28515625" style="603" customWidth="1"/>
    <col min="10768" max="10768" width="4.7109375" style="603" customWidth="1"/>
    <col min="10769" max="11008" width="10.85546875" style="603"/>
    <col min="11009" max="11009" width="4" style="603" customWidth="1"/>
    <col min="11010" max="11010" width="21" style="603" customWidth="1"/>
    <col min="11011" max="11011" width="65.85546875" style="603" customWidth="1"/>
    <col min="11012" max="11012" width="11.42578125" style="603" customWidth="1"/>
    <col min="11013" max="11013" width="14" style="603" customWidth="1"/>
    <col min="11014" max="11014" width="14.28515625" style="603" customWidth="1"/>
    <col min="11015" max="11015" width="18.85546875" style="603" customWidth="1"/>
    <col min="11016" max="11016" width="16.140625" style="603" customWidth="1"/>
    <col min="11017" max="11017" width="14.28515625" style="603" customWidth="1"/>
    <col min="11018" max="11018" width="13" style="603" customWidth="1"/>
    <col min="11019" max="11019" width="13.140625" style="603" customWidth="1"/>
    <col min="11020" max="11022" width="12.7109375" style="603" customWidth="1"/>
    <col min="11023" max="11023" width="21.28515625" style="603" customWidth="1"/>
    <col min="11024" max="11024" width="4.7109375" style="603" customWidth="1"/>
    <col min="11025" max="11264" width="10.85546875" style="603"/>
    <col min="11265" max="11265" width="4" style="603" customWidth="1"/>
    <col min="11266" max="11266" width="21" style="603" customWidth="1"/>
    <col min="11267" max="11267" width="65.85546875" style="603" customWidth="1"/>
    <col min="11268" max="11268" width="11.42578125" style="603" customWidth="1"/>
    <col min="11269" max="11269" width="14" style="603" customWidth="1"/>
    <col min="11270" max="11270" width="14.28515625" style="603" customWidth="1"/>
    <col min="11271" max="11271" width="18.85546875" style="603" customWidth="1"/>
    <col min="11272" max="11272" width="16.140625" style="603" customWidth="1"/>
    <col min="11273" max="11273" width="14.28515625" style="603" customWidth="1"/>
    <col min="11274" max="11274" width="13" style="603" customWidth="1"/>
    <col min="11275" max="11275" width="13.140625" style="603" customWidth="1"/>
    <col min="11276" max="11278" width="12.7109375" style="603" customWidth="1"/>
    <col min="11279" max="11279" width="21.28515625" style="603" customWidth="1"/>
    <col min="11280" max="11280" width="4.7109375" style="603" customWidth="1"/>
    <col min="11281" max="11520" width="10.85546875" style="603"/>
    <col min="11521" max="11521" width="4" style="603" customWidth="1"/>
    <col min="11522" max="11522" width="21" style="603" customWidth="1"/>
    <col min="11523" max="11523" width="65.85546875" style="603" customWidth="1"/>
    <col min="11524" max="11524" width="11.42578125" style="603" customWidth="1"/>
    <col min="11525" max="11525" width="14" style="603" customWidth="1"/>
    <col min="11526" max="11526" width="14.28515625" style="603" customWidth="1"/>
    <col min="11527" max="11527" width="18.85546875" style="603" customWidth="1"/>
    <col min="11528" max="11528" width="16.140625" style="603" customWidth="1"/>
    <col min="11529" max="11529" width="14.28515625" style="603" customWidth="1"/>
    <col min="11530" max="11530" width="13" style="603" customWidth="1"/>
    <col min="11531" max="11531" width="13.140625" style="603" customWidth="1"/>
    <col min="11532" max="11534" width="12.7109375" style="603" customWidth="1"/>
    <col min="11535" max="11535" width="21.28515625" style="603" customWidth="1"/>
    <col min="11536" max="11536" width="4.7109375" style="603" customWidth="1"/>
    <col min="11537" max="11776" width="10.85546875" style="603"/>
    <col min="11777" max="11777" width="4" style="603" customWidth="1"/>
    <col min="11778" max="11778" width="21" style="603" customWidth="1"/>
    <col min="11779" max="11779" width="65.85546875" style="603" customWidth="1"/>
    <col min="11780" max="11780" width="11.42578125" style="603" customWidth="1"/>
    <col min="11781" max="11781" width="14" style="603" customWidth="1"/>
    <col min="11782" max="11782" width="14.28515625" style="603" customWidth="1"/>
    <col min="11783" max="11783" width="18.85546875" style="603" customWidth="1"/>
    <col min="11784" max="11784" width="16.140625" style="603" customWidth="1"/>
    <col min="11785" max="11785" width="14.28515625" style="603" customWidth="1"/>
    <col min="11786" max="11786" width="13" style="603" customWidth="1"/>
    <col min="11787" max="11787" width="13.140625" style="603" customWidth="1"/>
    <col min="11788" max="11790" width="12.7109375" style="603" customWidth="1"/>
    <col min="11791" max="11791" width="21.28515625" style="603" customWidth="1"/>
    <col min="11792" max="11792" width="4.7109375" style="603" customWidth="1"/>
    <col min="11793" max="12032" width="10.85546875" style="603"/>
    <col min="12033" max="12033" width="4" style="603" customWidth="1"/>
    <col min="12034" max="12034" width="21" style="603" customWidth="1"/>
    <col min="12035" max="12035" width="65.85546875" style="603" customWidth="1"/>
    <col min="12036" max="12036" width="11.42578125" style="603" customWidth="1"/>
    <col min="12037" max="12037" width="14" style="603" customWidth="1"/>
    <col min="12038" max="12038" width="14.28515625" style="603" customWidth="1"/>
    <col min="12039" max="12039" width="18.85546875" style="603" customWidth="1"/>
    <col min="12040" max="12040" width="16.140625" style="603" customWidth="1"/>
    <col min="12041" max="12041" width="14.28515625" style="603" customWidth="1"/>
    <col min="12042" max="12042" width="13" style="603" customWidth="1"/>
    <col min="12043" max="12043" width="13.140625" style="603" customWidth="1"/>
    <col min="12044" max="12046" width="12.7109375" style="603" customWidth="1"/>
    <col min="12047" max="12047" width="21.28515625" style="603" customWidth="1"/>
    <col min="12048" max="12048" width="4.7109375" style="603" customWidth="1"/>
    <col min="12049" max="12288" width="10.85546875" style="603"/>
    <col min="12289" max="12289" width="4" style="603" customWidth="1"/>
    <col min="12290" max="12290" width="21" style="603" customWidth="1"/>
    <col min="12291" max="12291" width="65.85546875" style="603" customWidth="1"/>
    <col min="12292" max="12292" width="11.42578125" style="603" customWidth="1"/>
    <col min="12293" max="12293" width="14" style="603" customWidth="1"/>
    <col min="12294" max="12294" width="14.28515625" style="603" customWidth="1"/>
    <col min="12295" max="12295" width="18.85546875" style="603" customWidth="1"/>
    <col min="12296" max="12296" width="16.140625" style="603" customWidth="1"/>
    <col min="12297" max="12297" width="14.28515625" style="603" customWidth="1"/>
    <col min="12298" max="12298" width="13" style="603" customWidth="1"/>
    <col min="12299" max="12299" width="13.140625" style="603" customWidth="1"/>
    <col min="12300" max="12302" width="12.7109375" style="603" customWidth="1"/>
    <col min="12303" max="12303" width="21.28515625" style="603" customWidth="1"/>
    <col min="12304" max="12304" width="4.7109375" style="603" customWidth="1"/>
    <col min="12305" max="12544" width="10.85546875" style="603"/>
    <col min="12545" max="12545" width="4" style="603" customWidth="1"/>
    <col min="12546" max="12546" width="21" style="603" customWidth="1"/>
    <col min="12547" max="12547" width="65.85546875" style="603" customWidth="1"/>
    <col min="12548" max="12548" width="11.42578125" style="603" customWidth="1"/>
    <col min="12549" max="12549" width="14" style="603" customWidth="1"/>
    <col min="12550" max="12550" width="14.28515625" style="603" customWidth="1"/>
    <col min="12551" max="12551" width="18.85546875" style="603" customWidth="1"/>
    <col min="12552" max="12552" width="16.140625" style="603" customWidth="1"/>
    <col min="12553" max="12553" width="14.28515625" style="603" customWidth="1"/>
    <col min="12554" max="12554" width="13" style="603" customWidth="1"/>
    <col min="12555" max="12555" width="13.140625" style="603" customWidth="1"/>
    <col min="12556" max="12558" width="12.7109375" style="603" customWidth="1"/>
    <col min="12559" max="12559" width="21.28515625" style="603" customWidth="1"/>
    <col min="12560" max="12560" width="4.7109375" style="603" customWidth="1"/>
    <col min="12561" max="12800" width="10.85546875" style="603"/>
    <col min="12801" max="12801" width="4" style="603" customWidth="1"/>
    <col min="12802" max="12802" width="21" style="603" customWidth="1"/>
    <col min="12803" max="12803" width="65.85546875" style="603" customWidth="1"/>
    <col min="12804" max="12804" width="11.42578125" style="603" customWidth="1"/>
    <col min="12805" max="12805" width="14" style="603" customWidth="1"/>
    <col min="12806" max="12806" width="14.28515625" style="603" customWidth="1"/>
    <col min="12807" max="12807" width="18.85546875" style="603" customWidth="1"/>
    <col min="12808" max="12808" width="16.140625" style="603" customWidth="1"/>
    <col min="12809" max="12809" width="14.28515625" style="603" customWidth="1"/>
    <col min="12810" max="12810" width="13" style="603" customWidth="1"/>
    <col min="12811" max="12811" width="13.140625" style="603" customWidth="1"/>
    <col min="12812" max="12814" width="12.7109375" style="603" customWidth="1"/>
    <col min="12815" max="12815" width="21.28515625" style="603" customWidth="1"/>
    <col min="12816" max="12816" width="4.7109375" style="603" customWidth="1"/>
    <col min="12817" max="13056" width="10.85546875" style="603"/>
    <col min="13057" max="13057" width="4" style="603" customWidth="1"/>
    <col min="13058" max="13058" width="21" style="603" customWidth="1"/>
    <col min="13059" max="13059" width="65.85546875" style="603" customWidth="1"/>
    <col min="13060" max="13060" width="11.42578125" style="603" customWidth="1"/>
    <col min="13061" max="13061" width="14" style="603" customWidth="1"/>
    <col min="13062" max="13062" width="14.28515625" style="603" customWidth="1"/>
    <col min="13063" max="13063" width="18.85546875" style="603" customWidth="1"/>
    <col min="13064" max="13064" width="16.140625" style="603" customWidth="1"/>
    <col min="13065" max="13065" width="14.28515625" style="603" customWidth="1"/>
    <col min="13066" max="13066" width="13" style="603" customWidth="1"/>
    <col min="13067" max="13067" width="13.140625" style="603" customWidth="1"/>
    <col min="13068" max="13070" width="12.7109375" style="603" customWidth="1"/>
    <col min="13071" max="13071" width="21.28515625" style="603" customWidth="1"/>
    <col min="13072" max="13072" width="4.7109375" style="603" customWidth="1"/>
    <col min="13073" max="13312" width="10.85546875" style="603"/>
    <col min="13313" max="13313" width="4" style="603" customWidth="1"/>
    <col min="13314" max="13314" width="21" style="603" customWidth="1"/>
    <col min="13315" max="13315" width="65.85546875" style="603" customWidth="1"/>
    <col min="13316" max="13316" width="11.42578125" style="603" customWidth="1"/>
    <col min="13317" max="13317" width="14" style="603" customWidth="1"/>
    <col min="13318" max="13318" width="14.28515625" style="603" customWidth="1"/>
    <col min="13319" max="13319" width="18.85546875" style="603" customWidth="1"/>
    <col min="13320" max="13320" width="16.140625" style="603" customWidth="1"/>
    <col min="13321" max="13321" width="14.28515625" style="603" customWidth="1"/>
    <col min="13322" max="13322" width="13" style="603" customWidth="1"/>
    <col min="13323" max="13323" width="13.140625" style="603" customWidth="1"/>
    <col min="13324" max="13326" width="12.7109375" style="603" customWidth="1"/>
    <col min="13327" max="13327" width="21.28515625" style="603" customWidth="1"/>
    <col min="13328" max="13328" width="4.7109375" style="603" customWidth="1"/>
    <col min="13329" max="13568" width="10.85546875" style="603"/>
    <col min="13569" max="13569" width="4" style="603" customWidth="1"/>
    <col min="13570" max="13570" width="21" style="603" customWidth="1"/>
    <col min="13571" max="13571" width="65.85546875" style="603" customWidth="1"/>
    <col min="13572" max="13572" width="11.42578125" style="603" customWidth="1"/>
    <col min="13573" max="13573" width="14" style="603" customWidth="1"/>
    <col min="13574" max="13574" width="14.28515625" style="603" customWidth="1"/>
    <col min="13575" max="13575" width="18.85546875" style="603" customWidth="1"/>
    <col min="13576" max="13576" width="16.140625" style="603" customWidth="1"/>
    <col min="13577" max="13577" width="14.28515625" style="603" customWidth="1"/>
    <col min="13578" max="13578" width="13" style="603" customWidth="1"/>
    <col min="13579" max="13579" width="13.140625" style="603" customWidth="1"/>
    <col min="13580" max="13582" width="12.7109375" style="603" customWidth="1"/>
    <col min="13583" max="13583" width="21.28515625" style="603" customWidth="1"/>
    <col min="13584" max="13584" width="4.7109375" style="603" customWidth="1"/>
    <col min="13585" max="13824" width="10.85546875" style="603"/>
    <col min="13825" max="13825" width="4" style="603" customWidth="1"/>
    <col min="13826" max="13826" width="21" style="603" customWidth="1"/>
    <col min="13827" max="13827" width="65.85546875" style="603" customWidth="1"/>
    <col min="13828" max="13828" width="11.42578125" style="603" customWidth="1"/>
    <col min="13829" max="13829" width="14" style="603" customWidth="1"/>
    <col min="13830" max="13830" width="14.28515625" style="603" customWidth="1"/>
    <col min="13831" max="13831" width="18.85546875" style="603" customWidth="1"/>
    <col min="13832" max="13832" width="16.140625" style="603" customWidth="1"/>
    <col min="13833" max="13833" width="14.28515625" style="603" customWidth="1"/>
    <col min="13834" max="13834" width="13" style="603" customWidth="1"/>
    <col min="13835" max="13835" width="13.140625" style="603" customWidth="1"/>
    <col min="13836" max="13838" width="12.7109375" style="603" customWidth="1"/>
    <col min="13839" max="13839" width="21.28515625" style="603" customWidth="1"/>
    <col min="13840" max="13840" width="4.7109375" style="603" customWidth="1"/>
    <col min="13841" max="14080" width="10.85546875" style="603"/>
    <col min="14081" max="14081" width="4" style="603" customWidth="1"/>
    <col min="14082" max="14082" width="21" style="603" customWidth="1"/>
    <col min="14083" max="14083" width="65.85546875" style="603" customWidth="1"/>
    <col min="14084" max="14084" width="11.42578125" style="603" customWidth="1"/>
    <col min="14085" max="14085" width="14" style="603" customWidth="1"/>
    <col min="14086" max="14086" width="14.28515625" style="603" customWidth="1"/>
    <col min="14087" max="14087" width="18.85546875" style="603" customWidth="1"/>
    <col min="14088" max="14088" width="16.140625" style="603" customWidth="1"/>
    <col min="14089" max="14089" width="14.28515625" style="603" customWidth="1"/>
    <col min="14090" max="14090" width="13" style="603" customWidth="1"/>
    <col min="14091" max="14091" width="13.140625" style="603" customWidth="1"/>
    <col min="14092" max="14094" width="12.7109375" style="603" customWidth="1"/>
    <col min="14095" max="14095" width="21.28515625" style="603" customWidth="1"/>
    <col min="14096" max="14096" width="4.7109375" style="603" customWidth="1"/>
    <col min="14097" max="14336" width="10.85546875" style="603"/>
    <col min="14337" max="14337" width="4" style="603" customWidth="1"/>
    <col min="14338" max="14338" width="21" style="603" customWidth="1"/>
    <col min="14339" max="14339" width="65.85546875" style="603" customWidth="1"/>
    <col min="14340" max="14340" width="11.42578125" style="603" customWidth="1"/>
    <col min="14341" max="14341" width="14" style="603" customWidth="1"/>
    <col min="14342" max="14342" width="14.28515625" style="603" customWidth="1"/>
    <col min="14343" max="14343" width="18.85546875" style="603" customWidth="1"/>
    <col min="14344" max="14344" width="16.140625" style="603" customWidth="1"/>
    <col min="14345" max="14345" width="14.28515625" style="603" customWidth="1"/>
    <col min="14346" max="14346" width="13" style="603" customWidth="1"/>
    <col min="14347" max="14347" width="13.140625" style="603" customWidth="1"/>
    <col min="14348" max="14350" width="12.7109375" style="603" customWidth="1"/>
    <col min="14351" max="14351" width="21.28515625" style="603" customWidth="1"/>
    <col min="14352" max="14352" width="4.7109375" style="603" customWidth="1"/>
    <col min="14353" max="14592" width="10.85546875" style="603"/>
    <col min="14593" max="14593" width="4" style="603" customWidth="1"/>
    <col min="14594" max="14594" width="21" style="603" customWidth="1"/>
    <col min="14595" max="14595" width="65.85546875" style="603" customWidth="1"/>
    <col min="14596" max="14596" width="11.42578125" style="603" customWidth="1"/>
    <col min="14597" max="14597" width="14" style="603" customWidth="1"/>
    <col min="14598" max="14598" width="14.28515625" style="603" customWidth="1"/>
    <col min="14599" max="14599" width="18.85546875" style="603" customWidth="1"/>
    <col min="14600" max="14600" width="16.140625" style="603" customWidth="1"/>
    <col min="14601" max="14601" width="14.28515625" style="603" customWidth="1"/>
    <col min="14602" max="14602" width="13" style="603" customWidth="1"/>
    <col min="14603" max="14603" width="13.140625" style="603" customWidth="1"/>
    <col min="14604" max="14606" width="12.7109375" style="603" customWidth="1"/>
    <col min="14607" max="14607" width="21.28515625" style="603" customWidth="1"/>
    <col min="14608" max="14608" width="4.7109375" style="603" customWidth="1"/>
    <col min="14609" max="14848" width="10.85546875" style="603"/>
    <col min="14849" max="14849" width="4" style="603" customWidth="1"/>
    <col min="14850" max="14850" width="21" style="603" customWidth="1"/>
    <col min="14851" max="14851" width="65.85546875" style="603" customWidth="1"/>
    <col min="14852" max="14852" width="11.42578125" style="603" customWidth="1"/>
    <col min="14853" max="14853" width="14" style="603" customWidth="1"/>
    <col min="14854" max="14854" width="14.28515625" style="603" customWidth="1"/>
    <col min="14855" max="14855" width="18.85546875" style="603" customWidth="1"/>
    <col min="14856" max="14856" width="16.140625" style="603" customWidth="1"/>
    <col min="14857" max="14857" width="14.28515625" style="603" customWidth="1"/>
    <col min="14858" max="14858" width="13" style="603" customWidth="1"/>
    <col min="14859" max="14859" width="13.140625" style="603" customWidth="1"/>
    <col min="14860" max="14862" width="12.7109375" style="603" customWidth="1"/>
    <col min="14863" max="14863" width="21.28515625" style="603" customWidth="1"/>
    <col min="14864" max="14864" width="4.7109375" style="603" customWidth="1"/>
    <col min="14865" max="15104" width="10.85546875" style="603"/>
    <col min="15105" max="15105" width="4" style="603" customWidth="1"/>
    <col min="15106" max="15106" width="21" style="603" customWidth="1"/>
    <col min="15107" max="15107" width="65.85546875" style="603" customWidth="1"/>
    <col min="15108" max="15108" width="11.42578125" style="603" customWidth="1"/>
    <col min="15109" max="15109" width="14" style="603" customWidth="1"/>
    <col min="15110" max="15110" width="14.28515625" style="603" customWidth="1"/>
    <col min="15111" max="15111" width="18.85546875" style="603" customWidth="1"/>
    <col min="15112" max="15112" width="16.140625" style="603" customWidth="1"/>
    <col min="15113" max="15113" width="14.28515625" style="603" customWidth="1"/>
    <col min="15114" max="15114" width="13" style="603" customWidth="1"/>
    <col min="15115" max="15115" width="13.140625" style="603" customWidth="1"/>
    <col min="15116" max="15118" width="12.7109375" style="603" customWidth="1"/>
    <col min="15119" max="15119" width="21.28515625" style="603" customWidth="1"/>
    <col min="15120" max="15120" width="4.7109375" style="603" customWidth="1"/>
    <col min="15121" max="15360" width="10.85546875" style="603"/>
    <col min="15361" max="15361" width="4" style="603" customWidth="1"/>
    <col min="15362" max="15362" width="21" style="603" customWidth="1"/>
    <col min="15363" max="15363" width="65.85546875" style="603" customWidth="1"/>
    <col min="15364" max="15364" width="11.42578125" style="603" customWidth="1"/>
    <col min="15365" max="15365" width="14" style="603" customWidth="1"/>
    <col min="15366" max="15366" width="14.28515625" style="603" customWidth="1"/>
    <col min="15367" max="15367" width="18.85546875" style="603" customWidth="1"/>
    <col min="15368" max="15368" width="16.140625" style="603" customWidth="1"/>
    <col min="15369" max="15369" width="14.28515625" style="603" customWidth="1"/>
    <col min="15370" max="15370" width="13" style="603" customWidth="1"/>
    <col min="15371" max="15371" width="13.140625" style="603" customWidth="1"/>
    <col min="15372" max="15374" width="12.7109375" style="603" customWidth="1"/>
    <col min="15375" max="15375" width="21.28515625" style="603" customWidth="1"/>
    <col min="15376" max="15376" width="4.7109375" style="603" customWidth="1"/>
    <col min="15377" max="15616" width="10.85546875" style="603"/>
    <col min="15617" max="15617" width="4" style="603" customWidth="1"/>
    <col min="15618" max="15618" width="21" style="603" customWidth="1"/>
    <col min="15619" max="15619" width="65.85546875" style="603" customWidth="1"/>
    <col min="15620" max="15620" width="11.42578125" style="603" customWidth="1"/>
    <col min="15621" max="15621" width="14" style="603" customWidth="1"/>
    <col min="15622" max="15622" width="14.28515625" style="603" customWidth="1"/>
    <col min="15623" max="15623" width="18.85546875" style="603" customWidth="1"/>
    <col min="15624" max="15624" width="16.140625" style="603" customWidth="1"/>
    <col min="15625" max="15625" width="14.28515625" style="603" customWidth="1"/>
    <col min="15626" max="15626" width="13" style="603" customWidth="1"/>
    <col min="15627" max="15627" width="13.140625" style="603" customWidth="1"/>
    <col min="15628" max="15630" width="12.7109375" style="603" customWidth="1"/>
    <col min="15631" max="15631" width="21.28515625" style="603" customWidth="1"/>
    <col min="15632" max="15632" width="4.7109375" style="603" customWidth="1"/>
    <col min="15633" max="15872" width="10.85546875" style="603"/>
    <col min="15873" max="15873" width="4" style="603" customWidth="1"/>
    <col min="15874" max="15874" width="21" style="603" customWidth="1"/>
    <col min="15875" max="15875" width="65.85546875" style="603" customWidth="1"/>
    <col min="15876" max="15876" width="11.42578125" style="603" customWidth="1"/>
    <col min="15877" max="15877" width="14" style="603" customWidth="1"/>
    <col min="15878" max="15878" width="14.28515625" style="603" customWidth="1"/>
    <col min="15879" max="15879" width="18.85546875" style="603" customWidth="1"/>
    <col min="15880" max="15880" width="16.140625" style="603" customWidth="1"/>
    <col min="15881" max="15881" width="14.28515625" style="603" customWidth="1"/>
    <col min="15882" max="15882" width="13" style="603" customWidth="1"/>
    <col min="15883" max="15883" width="13.140625" style="603" customWidth="1"/>
    <col min="15884" max="15886" width="12.7109375" style="603" customWidth="1"/>
    <col min="15887" max="15887" width="21.28515625" style="603" customWidth="1"/>
    <col min="15888" max="15888" width="4.7109375" style="603" customWidth="1"/>
    <col min="15889" max="16128" width="10.85546875" style="603"/>
    <col min="16129" max="16129" width="4" style="603" customWidth="1"/>
    <col min="16130" max="16130" width="21" style="603" customWidth="1"/>
    <col min="16131" max="16131" width="65.85546875" style="603" customWidth="1"/>
    <col min="16132" max="16132" width="11.42578125" style="603" customWidth="1"/>
    <col min="16133" max="16133" width="14" style="603" customWidth="1"/>
    <col min="16134" max="16134" width="14.28515625" style="603" customWidth="1"/>
    <col min="16135" max="16135" width="18.85546875" style="603" customWidth="1"/>
    <col min="16136" max="16136" width="16.140625" style="603" customWidth="1"/>
    <col min="16137" max="16137" width="14.28515625" style="603" customWidth="1"/>
    <col min="16138" max="16138" width="13" style="603" customWidth="1"/>
    <col min="16139" max="16139" width="13.140625" style="603" customWidth="1"/>
    <col min="16140" max="16142" width="12.7109375" style="603" customWidth="1"/>
    <col min="16143" max="16143" width="21.28515625" style="603" customWidth="1"/>
    <col min="16144" max="16144" width="4.7109375" style="603" customWidth="1"/>
    <col min="16145" max="16384" width="10.85546875" style="603"/>
  </cols>
  <sheetData>
    <row r="1" spans="2:15" s="476" customFormat="1" ht="28.5" customHeight="1" x14ac:dyDescent="0.2">
      <c r="B1" s="1166"/>
      <c r="C1" s="1167" t="s">
        <v>4461</v>
      </c>
      <c r="D1" s="1167"/>
      <c r="E1" s="1167"/>
      <c r="F1" s="1167"/>
      <c r="G1" s="1167"/>
      <c r="H1" s="1167"/>
      <c r="I1" s="1167"/>
      <c r="J1" s="1167"/>
      <c r="K1" s="1167"/>
      <c r="L1" s="1168" t="s">
        <v>4462</v>
      </c>
      <c r="M1" s="1168"/>
      <c r="N1" s="1169" t="s">
        <v>4463</v>
      </c>
      <c r="O1" s="1169"/>
    </row>
    <row r="2" spans="2:15" s="476" customFormat="1" ht="28.5" customHeight="1" x14ac:dyDescent="0.2">
      <c r="B2" s="1166"/>
      <c r="C2" s="1167"/>
      <c r="D2" s="1167"/>
      <c r="E2" s="1167"/>
      <c r="F2" s="1167"/>
      <c r="G2" s="1167"/>
      <c r="H2" s="1167"/>
      <c r="I2" s="1167"/>
      <c r="J2" s="1167"/>
      <c r="K2" s="1167"/>
      <c r="L2" s="1168" t="s">
        <v>4464</v>
      </c>
      <c r="M2" s="1168"/>
      <c r="N2" s="1170" t="s">
        <v>4465</v>
      </c>
      <c r="O2" s="1170"/>
    </row>
    <row r="3" spans="2:15" s="476" customFormat="1" ht="28.5" customHeight="1" x14ac:dyDescent="0.2">
      <c r="B3" s="1166"/>
      <c r="C3" s="1169" t="s">
        <v>4466</v>
      </c>
      <c r="D3" s="1169"/>
      <c r="E3" s="1169"/>
      <c r="F3" s="1169"/>
      <c r="G3" s="1169"/>
      <c r="H3" s="1169"/>
      <c r="I3" s="1169"/>
      <c r="J3" s="1169"/>
      <c r="K3" s="1169"/>
      <c r="L3" s="1168" t="s">
        <v>4467</v>
      </c>
      <c r="M3" s="1168"/>
      <c r="N3" s="1171">
        <v>42766</v>
      </c>
      <c r="O3" s="1171"/>
    </row>
    <row r="4" spans="2:15" s="482" customFormat="1" ht="16.5" customHeight="1" x14ac:dyDescent="0.2">
      <c r="B4" s="477"/>
      <c r="C4" s="478"/>
      <c r="D4" s="479"/>
      <c r="E4" s="479"/>
      <c r="F4" s="479"/>
      <c r="G4" s="479"/>
      <c r="H4" s="479"/>
      <c r="I4" s="479"/>
      <c r="J4" s="479"/>
      <c r="K4" s="479"/>
      <c r="L4" s="479"/>
      <c r="M4" s="479"/>
      <c r="N4" s="480"/>
      <c r="O4" s="481"/>
    </row>
    <row r="5" spans="2:15" s="492" customFormat="1" ht="15.75" x14ac:dyDescent="0.25">
      <c r="B5" s="483" t="s">
        <v>4468</v>
      </c>
      <c r="C5" s="484" t="s">
        <v>4469</v>
      </c>
      <c r="D5" s="485"/>
      <c r="E5" s="486"/>
      <c r="F5" s="486"/>
      <c r="G5" s="487"/>
      <c r="H5" s="488"/>
      <c r="I5" s="1157"/>
      <c r="J5" s="1157"/>
      <c r="K5" s="489"/>
      <c r="L5" s="490"/>
      <c r="M5" s="490"/>
      <c r="N5" s="490"/>
      <c r="O5" s="491"/>
    </row>
    <row r="6" spans="2:15" s="497" customFormat="1" ht="14.25" customHeight="1" x14ac:dyDescent="0.25">
      <c r="B6" s="493" t="s">
        <v>4470</v>
      </c>
      <c r="C6" s="1158" t="s">
        <v>4471</v>
      </c>
      <c r="D6" s="1158"/>
      <c r="E6" s="1158"/>
      <c r="F6" s="1158"/>
      <c r="G6" s="679" t="s">
        <v>4472</v>
      </c>
      <c r="H6" s="1159">
        <v>2181252</v>
      </c>
      <c r="I6" s="1159"/>
      <c r="J6" s="680"/>
      <c r="K6" s="681"/>
      <c r="L6" s="681"/>
      <c r="M6" s="681"/>
      <c r="N6" s="681"/>
      <c r="O6" s="682"/>
    </row>
    <row r="7" spans="2:15" s="492" customFormat="1" ht="14.25" customHeight="1" x14ac:dyDescent="0.25">
      <c r="B7" s="493" t="s">
        <v>4473</v>
      </c>
      <c r="C7" s="1158" t="s">
        <v>4739</v>
      </c>
      <c r="D7" s="1158"/>
      <c r="E7" s="1158"/>
      <c r="F7" s="1158"/>
      <c r="G7" s="1158"/>
      <c r="H7" s="1158"/>
      <c r="I7" s="1158"/>
      <c r="J7" s="1158"/>
      <c r="K7" s="1158"/>
      <c r="L7" s="1158"/>
      <c r="M7" s="1158"/>
      <c r="N7" s="1158"/>
      <c r="O7" s="1172"/>
    </row>
    <row r="8" spans="2:15" s="492" customFormat="1" ht="14.25" customHeight="1" x14ac:dyDescent="0.25">
      <c r="B8" s="493" t="s">
        <v>4475</v>
      </c>
      <c r="C8" s="1158" t="s">
        <v>4476</v>
      </c>
      <c r="D8" s="1158"/>
      <c r="E8" s="1158"/>
      <c r="F8" s="1158"/>
      <c r="G8" s="1158"/>
      <c r="H8" s="1158"/>
      <c r="I8" s="1158"/>
      <c r="J8" s="1158"/>
      <c r="K8" s="1158"/>
      <c r="L8" s="1158"/>
      <c r="M8" s="1158"/>
      <c r="N8" s="1158"/>
      <c r="O8" s="1172"/>
    </row>
    <row r="9" spans="2:15" s="492" customFormat="1" ht="14.25" customHeight="1" x14ac:dyDescent="0.25">
      <c r="B9" s="493" t="s">
        <v>4477</v>
      </c>
      <c r="C9" s="1175" t="s">
        <v>4478</v>
      </c>
      <c r="D9" s="1175"/>
      <c r="E9" s="1175"/>
      <c r="F9" s="1175"/>
      <c r="G9" s="1175"/>
      <c r="H9" s="1175"/>
      <c r="I9" s="1175"/>
      <c r="J9" s="1175"/>
      <c r="K9" s="1175"/>
      <c r="L9" s="1175"/>
      <c r="M9" s="1175"/>
      <c r="N9" s="1175"/>
      <c r="O9" s="1176"/>
    </row>
    <row r="10" spans="2:15" s="492" customFormat="1" ht="14.25" customHeight="1" x14ac:dyDescent="0.25">
      <c r="B10" s="498" t="s">
        <v>4745</v>
      </c>
      <c r="C10" s="499"/>
      <c r="D10" s="500"/>
      <c r="E10" s="500"/>
      <c r="F10" s="494"/>
      <c r="G10" s="494"/>
      <c r="H10" s="501"/>
      <c r="I10" s="502"/>
      <c r="J10" s="494"/>
      <c r="K10" s="503"/>
      <c r="L10" s="503"/>
      <c r="M10" s="503"/>
      <c r="N10" s="503"/>
      <c r="O10" s="504"/>
    </row>
    <row r="11" spans="2:15" s="492" customFormat="1" ht="14.25" customHeight="1" x14ac:dyDescent="0.25">
      <c r="B11" s="505"/>
      <c r="C11" s="506"/>
      <c r="D11" s="507"/>
      <c r="E11" s="506"/>
      <c r="F11" s="494"/>
      <c r="G11" s="494"/>
      <c r="H11" s="508"/>
      <c r="I11" s="509"/>
      <c r="J11" s="494"/>
      <c r="K11" s="495"/>
      <c r="L11" s="495"/>
      <c r="M11" s="495"/>
      <c r="N11" s="495"/>
      <c r="O11" s="496"/>
    </row>
    <row r="12" spans="2:15" s="492" customFormat="1" ht="27" customHeight="1" x14ac:dyDescent="0.25">
      <c r="B12" s="505"/>
      <c r="C12" s="506"/>
      <c r="D12" s="507"/>
      <c r="E12" s="506"/>
      <c r="F12" s="494"/>
      <c r="G12" s="494"/>
      <c r="H12" s="508"/>
      <c r="I12" s="509"/>
      <c r="J12" s="494"/>
      <c r="K12" s="495"/>
      <c r="L12" s="495"/>
      <c r="M12" s="495"/>
      <c r="N12" s="495"/>
      <c r="O12" s="496"/>
    </row>
    <row r="13" spans="2:15" s="513" customFormat="1" ht="12.95" customHeight="1" x14ac:dyDescent="0.25">
      <c r="B13" s="510"/>
      <c r="C13" s="511"/>
      <c r="D13" s="507"/>
      <c r="E13" s="506"/>
      <c r="F13" s="494"/>
      <c r="G13" s="494"/>
      <c r="H13" s="508"/>
      <c r="I13" s="509"/>
      <c r="J13" s="512"/>
      <c r="K13" s="495"/>
      <c r="L13" s="495"/>
      <c r="M13" s="495"/>
      <c r="N13" s="495"/>
      <c r="O13" s="496"/>
    </row>
    <row r="14" spans="2:15" s="513" customFormat="1" ht="12.95" customHeight="1" x14ac:dyDescent="0.25">
      <c r="B14" s="1164" t="s">
        <v>4479</v>
      </c>
      <c r="C14" s="1160" t="s">
        <v>4480</v>
      </c>
      <c r="D14" s="1160" t="s">
        <v>4481</v>
      </c>
      <c r="E14" s="1160" t="s">
        <v>4482</v>
      </c>
      <c r="F14" s="1160"/>
      <c r="G14" s="1160"/>
      <c r="H14" s="1160" t="s">
        <v>4483</v>
      </c>
      <c r="I14" s="1160"/>
      <c r="J14" s="1160"/>
      <c r="K14" s="1160" t="s">
        <v>4484</v>
      </c>
      <c r="L14" s="1160"/>
      <c r="M14" s="1160"/>
      <c r="N14" s="1160" t="s">
        <v>4485</v>
      </c>
      <c r="O14" s="1160"/>
    </row>
    <row r="15" spans="2:15" s="513" customFormat="1" ht="20.25" customHeight="1" x14ac:dyDescent="0.25">
      <c r="B15" s="1165"/>
      <c r="C15" s="1160"/>
      <c r="D15" s="1160"/>
      <c r="E15" s="514" t="s">
        <v>4486</v>
      </c>
      <c r="F15" s="514" t="s">
        <v>4487</v>
      </c>
      <c r="G15" s="514" t="s">
        <v>4488</v>
      </c>
      <c r="H15" s="514" t="s">
        <v>4489</v>
      </c>
      <c r="I15" s="514" t="s">
        <v>4490</v>
      </c>
      <c r="J15" s="514" t="s">
        <v>4491</v>
      </c>
      <c r="K15" s="514" t="s">
        <v>4489</v>
      </c>
      <c r="L15" s="514" t="s">
        <v>4490</v>
      </c>
      <c r="M15" s="514" t="s">
        <v>4491</v>
      </c>
      <c r="N15" s="514" t="s">
        <v>4492</v>
      </c>
      <c r="O15" s="514" t="s">
        <v>4493</v>
      </c>
    </row>
    <row r="16" spans="2:15" s="521" customFormat="1" ht="13.5" customHeight="1" x14ac:dyDescent="0.15">
      <c r="B16" s="515"/>
      <c r="C16" s="516" t="str">
        <f>'[7]Puerto Berrio'!$B$25</f>
        <v>INSTALACIONES HIDROSANITARIAS</v>
      </c>
      <c r="D16" s="517"/>
      <c r="E16" s="518"/>
      <c r="F16" s="518"/>
      <c r="G16" s="518"/>
      <c r="H16" s="519"/>
      <c r="I16" s="518"/>
      <c r="J16" s="519"/>
      <c r="K16" s="519"/>
      <c r="L16" s="519"/>
      <c r="M16" s="519"/>
      <c r="N16" s="519"/>
      <c r="O16" s="520"/>
    </row>
    <row r="17" spans="2:15" s="521" customFormat="1" ht="13.5" customHeight="1" x14ac:dyDescent="0.15">
      <c r="B17" s="619"/>
      <c r="C17" s="615" t="str">
        <f>'[7]Puerto Berrio'!$C$26</f>
        <v>CONEXIONES INTRADOMICILIARIAS</v>
      </c>
      <c r="D17" s="616"/>
      <c r="E17" s="617"/>
      <c r="F17" s="617"/>
      <c r="G17" s="518"/>
      <c r="H17" s="618"/>
      <c r="I17" s="617"/>
      <c r="J17" s="519"/>
      <c r="K17" s="519"/>
      <c r="L17" s="519"/>
      <c r="M17" s="519"/>
      <c r="N17" s="519"/>
      <c r="O17" s="520"/>
    </row>
    <row r="18" spans="2:15" s="521" customFormat="1" x14ac:dyDescent="0.2">
      <c r="B18" s="619">
        <f>'[7]Puerto Berrio'!B27</f>
        <v>3.1</v>
      </c>
      <c r="C18" s="620" t="str">
        <f>'[7]Puerto Berrio'!C27</f>
        <v>Red intradomiciliarias de acueducto de 1/2"</v>
      </c>
      <c r="D18" s="616" t="s">
        <v>3474</v>
      </c>
      <c r="E18" s="621">
        <v>1</v>
      </c>
      <c r="F18" s="622">
        <v>11313</v>
      </c>
      <c r="G18" s="687">
        <f t="shared" ref="G18:G81" si="0">ROUND((E18*F18),0)</f>
        <v>11313</v>
      </c>
      <c r="H18" s="618"/>
      <c r="I18" s="623">
        <f>+'Ejecución de Obra'!E789</f>
        <v>205.60000000000002</v>
      </c>
      <c r="J18" s="624">
        <f t="shared" ref="J18:J81" si="1">+H18+I18</f>
        <v>205.60000000000002</v>
      </c>
      <c r="K18" s="625">
        <f t="shared" ref="K18:K81" si="2">+ROUND((H18*F18),0)</f>
        <v>0</v>
      </c>
      <c r="L18" s="625">
        <f t="shared" ref="L18:L81" si="3">+ROUND((I18*F18),0)</f>
        <v>2325953</v>
      </c>
      <c r="M18" s="625">
        <f t="shared" ref="M18:M81" si="4">+ROUND((K18+L18),0)</f>
        <v>2325953</v>
      </c>
      <c r="N18" s="519"/>
      <c r="O18" s="520">
        <f t="shared" ref="O18:O81" si="5">+N18*F18</f>
        <v>0</v>
      </c>
    </row>
    <row r="19" spans="2:15" s="521" customFormat="1" x14ac:dyDescent="0.2">
      <c r="B19" s="619">
        <f>'[7]Puerto Berrio'!B28</f>
        <v>3.2</v>
      </c>
      <c r="C19" s="620" t="str">
        <f>'[7]Puerto Berrio'!C28</f>
        <v>Red intradomiciliarias de alcantarillado de 4"</v>
      </c>
      <c r="D19" s="616" t="s">
        <v>3474</v>
      </c>
      <c r="E19" s="626">
        <v>1</v>
      </c>
      <c r="F19" s="622">
        <v>55890</v>
      </c>
      <c r="G19" s="687">
        <f t="shared" si="0"/>
        <v>55890</v>
      </c>
      <c r="H19" s="618"/>
      <c r="I19" s="623">
        <f>+'Ejecución de Obra'!F789</f>
        <v>176.85000000000002</v>
      </c>
      <c r="J19" s="624">
        <f t="shared" si="1"/>
        <v>176.85000000000002</v>
      </c>
      <c r="K19" s="625">
        <f t="shared" si="2"/>
        <v>0</v>
      </c>
      <c r="L19" s="625">
        <f t="shared" si="3"/>
        <v>9884147</v>
      </c>
      <c r="M19" s="625">
        <f t="shared" si="4"/>
        <v>9884147</v>
      </c>
      <c r="N19" s="519"/>
      <c r="O19" s="520">
        <f t="shared" si="5"/>
        <v>0</v>
      </c>
    </row>
    <row r="20" spans="2:15" s="521" customFormat="1" x14ac:dyDescent="0.2">
      <c r="B20" s="619">
        <f>'[7]Puerto Berrio'!B29</f>
        <v>3.3000000000000003</v>
      </c>
      <c r="C20" s="620" t="str">
        <f>'[7]Puerto Berrio'!C29</f>
        <v>Red intradomiciliaria derivada sanitaria de 2"</v>
      </c>
      <c r="D20" s="616" t="s">
        <v>3474</v>
      </c>
      <c r="E20" s="626">
        <v>1</v>
      </c>
      <c r="F20" s="622">
        <v>30145</v>
      </c>
      <c r="G20" s="687">
        <f t="shared" si="0"/>
        <v>30145</v>
      </c>
      <c r="H20" s="618"/>
      <c r="I20" s="623">
        <f>+'Ejecución de Obra'!G789</f>
        <v>103.37</v>
      </c>
      <c r="J20" s="624">
        <f t="shared" si="1"/>
        <v>103.37</v>
      </c>
      <c r="K20" s="625">
        <f t="shared" si="2"/>
        <v>0</v>
      </c>
      <c r="L20" s="625">
        <f t="shared" si="3"/>
        <v>3116089</v>
      </c>
      <c r="M20" s="625">
        <f t="shared" si="4"/>
        <v>3116089</v>
      </c>
      <c r="N20" s="519"/>
      <c r="O20" s="520">
        <f t="shared" si="5"/>
        <v>0</v>
      </c>
    </row>
    <row r="21" spans="2:15" s="521" customFormat="1" ht="25.5" x14ac:dyDescent="0.2">
      <c r="B21" s="619">
        <f>'[7]Puerto Berrio'!B30</f>
        <v>3.4000000000000004</v>
      </c>
      <c r="C21" s="620" t="str">
        <f>'[7]Puerto Berrio'!C30</f>
        <v>Suministro e instalación de SANITARIO (INODORO).  Incluye tuberías y accesorios para el correcto funcionamiento del  elemento instalado.</v>
      </c>
      <c r="D21" s="616" t="s">
        <v>3475</v>
      </c>
      <c r="E21" s="626">
        <v>1</v>
      </c>
      <c r="F21" s="622">
        <v>268589</v>
      </c>
      <c r="G21" s="687">
        <f t="shared" si="0"/>
        <v>268589</v>
      </c>
      <c r="H21" s="618"/>
      <c r="I21" s="623">
        <f>+'Ejecución de Obra'!H789</f>
        <v>62</v>
      </c>
      <c r="J21" s="624">
        <f t="shared" si="1"/>
        <v>62</v>
      </c>
      <c r="K21" s="625">
        <f t="shared" si="2"/>
        <v>0</v>
      </c>
      <c r="L21" s="625">
        <f t="shared" si="3"/>
        <v>16652518</v>
      </c>
      <c r="M21" s="625">
        <f t="shared" si="4"/>
        <v>16652518</v>
      </c>
      <c r="N21" s="519"/>
      <c r="O21" s="520">
        <f t="shared" si="5"/>
        <v>0</v>
      </c>
    </row>
    <row r="22" spans="2:15" s="521" customFormat="1" ht="25.5" x14ac:dyDescent="0.2">
      <c r="B22" s="619">
        <f>'[7]Puerto Berrio'!B31</f>
        <v>3.5000000000000004</v>
      </c>
      <c r="C22" s="620" t="str">
        <f>'[7]Puerto Berrio'!C31</f>
        <v>Suministro e instalación de DUCHA.  Incluye tuberías y accesorios para el correcto funcionamiento del  elemento instalado.</v>
      </c>
      <c r="D22" s="616" t="s">
        <v>3475</v>
      </c>
      <c r="E22" s="626">
        <v>1</v>
      </c>
      <c r="F22" s="622">
        <v>136151</v>
      </c>
      <c r="G22" s="687">
        <f t="shared" si="0"/>
        <v>136151</v>
      </c>
      <c r="H22" s="618"/>
      <c r="I22" s="623">
        <f>+'Ejecución de Obra'!I789</f>
        <v>62</v>
      </c>
      <c r="J22" s="624">
        <f t="shared" si="1"/>
        <v>62</v>
      </c>
      <c r="K22" s="625">
        <f t="shared" si="2"/>
        <v>0</v>
      </c>
      <c r="L22" s="625">
        <f t="shared" si="3"/>
        <v>8441362</v>
      </c>
      <c r="M22" s="625">
        <f t="shared" si="4"/>
        <v>8441362</v>
      </c>
      <c r="N22" s="519"/>
      <c r="O22" s="520">
        <f t="shared" si="5"/>
        <v>0</v>
      </c>
    </row>
    <row r="23" spans="2:15" s="521" customFormat="1" ht="25.5" x14ac:dyDescent="0.2">
      <c r="B23" s="619">
        <f>'[7]Puerto Berrio'!B32</f>
        <v>3.6000000000000005</v>
      </c>
      <c r="C23" s="620" t="str">
        <f>'[7]Puerto Berrio'!C32</f>
        <v>Suministro e instalación de LAVAMANOS CON PEDESTAL.  Incluye tuberías y accesorios para el correcto funcionamiento del  elemento instalado.</v>
      </c>
      <c r="D23" s="616" t="s">
        <v>3475</v>
      </c>
      <c r="E23" s="626">
        <v>1</v>
      </c>
      <c r="F23" s="622">
        <v>156230</v>
      </c>
      <c r="G23" s="687">
        <f t="shared" si="0"/>
        <v>156230</v>
      </c>
      <c r="H23" s="618"/>
      <c r="I23" s="623">
        <f>+'Ejecución de Obra'!J789</f>
        <v>62</v>
      </c>
      <c r="J23" s="624">
        <f t="shared" si="1"/>
        <v>62</v>
      </c>
      <c r="K23" s="625">
        <f t="shared" si="2"/>
        <v>0</v>
      </c>
      <c r="L23" s="625">
        <f t="shared" si="3"/>
        <v>9686260</v>
      </c>
      <c r="M23" s="625">
        <f t="shared" si="4"/>
        <v>9686260</v>
      </c>
      <c r="N23" s="519"/>
      <c r="O23" s="520">
        <f t="shared" si="5"/>
        <v>0</v>
      </c>
    </row>
    <row r="24" spans="2:15" s="521" customFormat="1" ht="25.5" x14ac:dyDescent="0.2">
      <c r="B24" s="619">
        <f>'[7]Puerto Berrio'!B33</f>
        <v>3.7000000000000006</v>
      </c>
      <c r="C24" s="620" t="str">
        <f>'[7]Puerto Berrio'!C33</f>
        <v>Suministro e instalación de LAVADERO ESTANDAR montado sobre mampostería pañetada. Incluye tuberías y accesorios para el correcto funcionamiento del  elemento instalado.</v>
      </c>
      <c r="D24" s="616" t="s">
        <v>3475</v>
      </c>
      <c r="E24" s="626">
        <v>1</v>
      </c>
      <c r="F24" s="622">
        <v>383800</v>
      </c>
      <c r="G24" s="687">
        <f t="shared" si="0"/>
        <v>383800</v>
      </c>
      <c r="H24" s="618"/>
      <c r="I24" s="623">
        <f>+'Ejecución de Obra'!K789</f>
        <v>26</v>
      </c>
      <c r="J24" s="624">
        <f t="shared" si="1"/>
        <v>26</v>
      </c>
      <c r="K24" s="625">
        <f t="shared" si="2"/>
        <v>0</v>
      </c>
      <c r="L24" s="625">
        <f t="shared" si="3"/>
        <v>9978800</v>
      </c>
      <c r="M24" s="625">
        <f t="shared" si="4"/>
        <v>9978800</v>
      </c>
      <c r="N24" s="519"/>
      <c r="O24" s="520">
        <f t="shared" si="5"/>
        <v>0</v>
      </c>
    </row>
    <row r="25" spans="2:15" s="521" customFormat="1" ht="25.5" x14ac:dyDescent="0.2">
      <c r="B25" s="619">
        <f>'[7]Puerto Berrio'!B34</f>
        <v>3.8000000000000007</v>
      </c>
      <c r="C25" s="620" t="str">
        <f>'[7]Puerto Berrio'!C34</f>
        <v>Suministro e instalación de LAVAPLATOS montado sobre mampostería pañetada. Incluye tuberías y accesorios para el correcto funcionamiento del  elemento instalado.</v>
      </c>
      <c r="D25" s="616" t="s">
        <v>3475</v>
      </c>
      <c r="E25" s="626">
        <v>1</v>
      </c>
      <c r="F25" s="622">
        <v>443629</v>
      </c>
      <c r="G25" s="687">
        <f t="shared" si="0"/>
        <v>443629</v>
      </c>
      <c r="H25" s="618"/>
      <c r="I25" s="623">
        <f>+'Ejecución de Obra'!L789</f>
        <v>14</v>
      </c>
      <c r="J25" s="624">
        <f t="shared" si="1"/>
        <v>14</v>
      </c>
      <c r="K25" s="625">
        <f t="shared" si="2"/>
        <v>0</v>
      </c>
      <c r="L25" s="625">
        <f t="shared" si="3"/>
        <v>6210806</v>
      </c>
      <c r="M25" s="625">
        <f t="shared" si="4"/>
        <v>6210806</v>
      </c>
      <c r="N25" s="519"/>
      <c r="O25" s="520">
        <f t="shared" si="5"/>
        <v>0</v>
      </c>
    </row>
    <row r="26" spans="2:15" s="521" customFormat="1" x14ac:dyDescent="0.2">
      <c r="B26" s="619"/>
      <c r="C26" s="615" t="str">
        <f>'[7]Puerto Berrio'!C35</f>
        <v>APARATOS</v>
      </c>
      <c r="D26" s="616"/>
      <c r="E26" s="626"/>
      <c r="F26" s="622"/>
      <c r="G26" s="687">
        <f t="shared" si="0"/>
        <v>0</v>
      </c>
      <c r="H26" s="618"/>
      <c r="I26" s="623"/>
      <c r="J26" s="624">
        <f t="shared" si="1"/>
        <v>0</v>
      </c>
      <c r="K26" s="625">
        <f t="shared" si="2"/>
        <v>0</v>
      </c>
      <c r="L26" s="625">
        <f t="shared" si="3"/>
        <v>0</v>
      </c>
      <c r="M26" s="625">
        <f t="shared" si="4"/>
        <v>0</v>
      </c>
      <c r="N26" s="519"/>
      <c r="O26" s="520">
        <f t="shared" si="5"/>
        <v>0</v>
      </c>
    </row>
    <row r="27" spans="2:15" s="521" customFormat="1" x14ac:dyDescent="0.2">
      <c r="B27" s="627">
        <f>'[7]Puerto Berrio'!B36</f>
        <v>3.9000000000000008</v>
      </c>
      <c r="C27" s="620" t="str">
        <f>'[7]Puerto Berrio'!C36</f>
        <v xml:space="preserve">Suministro e instalación de SANITARIO (INODORO). </v>
      </c>
      <c r="D27" s="616" t="s">
        <v>3475</v>
      </c>
      <c r="E27" s="626">
        <v>1</v>
      </c>
      <c r="F27" s="622">
        <v>167134</v>
      </c>
      <c r="G27" s="687">
        <f t="shared" si="0"/>
        <v>167134</v>
      </c>
      <c r="H27" s="618"/>
      <c r="I27" s="623">
        <f>+'Ejecución de Obra'!N789</f>
        <v>0</v>
      </c>
      <c r="J27" s="624">
        <f t="shared" si="1"/>
        <v>0</v>
      </c>
      <c r="K27" s="625">
        <f t="shared" si="2"/>
        <v>0</v>
      </c>
      <c r="L27" s="625">
        <f t="shared" si="3"/>
        <v>0</v>
      </c>
      <c r="M27" s="625">
        <f t="shared" si="4"/>
        <v>0</v>
      </c>
      <c r="N27" s="519"/>
      <c r="O27" s="520">
        <f t="shared" si="5"/>
        <v>0</v>
      </c>
    </row>
    <row r="28" spans="2:15" s="521" customFormat="1" x14ac:dyDescent="0.2">
      <c r="B28" s="628">
        <f>'[7]Puerto Berrio'!B37</f>
        <v>3.1</v>
      </c>
      <c r="C28" s="620" t="str">
        <f>'[7]Puerto Berrio'!C37</f>
        <v xml:space="preserve">Suministro e instalación de LAVAMANOS CON PEDESTAL. </v>
      </c>
      <c r="D28" s="616" t="s">
        <v>3475</v>
      </c>
      <c r="E28" s="626">
        <v>1</v>
      </c>
      <c r="F28" s="622">
        <v>98605</v>
      </c>
      <c r="G28" s="687">
        <f t="shared" si="0"/>
        <v>98605</v>
      </c>
      <c r="H28" s="618"/>
      <c r="I28" s="623">
        <f>+'Ejecución de Obra'!O789</f>
        <v>0</v>
      </c>
      <c r="J28" s="624">
        <f t="shared" si="1"/>
        <v>0</v>
      </c>
      <c r="K28" s="625">
        <f t="shared" si="2"/>
        <v>0</v>
      </c>
      <c r="L28" s="625">
        <f t="shared" si="3"/>
        <v>0</v>
      </c>
      <c r="M28" s="625">
        <f t="shared" si="4"/>
        <v>0</v>
      </c>
      <c r="N28" s="519"/>
      <c r="O28" s="520">
        <f t="shared" si="5"/>
        <v>0</v>
      </c>
    </row>
    <row r="29" spans="2:15" s="521" customFormat="1" x14ac:dyDescent="0.2">
      <c r="B29" s="628">
        <f>'[7]Puerto Berrio'!B38</f>
        <v>3.11</v>
      </c>
      <c r="C29" s="620" t="str">
        <f>'[7]Puerto Berrio'!C38</f>
        <v>Suministro e instalación de LAVADERO ESTANDAR.</v>
      </c>
      <c r="D29" s="616" t="s">
        <v>3475</v>
      </c>
      <c r="E29" s="626">
        <v>1</v>
      </c>
      <c r="F29" s="622">
        <v>254768</v>
      </c>
      <c r="G29" s="687">
        <f t="shared" si="0"/>
        <v>254768</v>
      </c>
      <c r="H29" s="618"/>
      <c r="I29" s="623">
        <f>+'Ejecución de Obra'!P789</f>
        <v>0</v>
      </c>
      <c r="J29" s="624">
        <f t="shared" si="1"/>
        <v>0</v>
      </c>
      <c r="K29" s="625">
        <f t="shared" si="2"/>
        <v>0</v>
      </c>
      <c r="L29" s="625">
        <f t="shared" si="3"/>
        <v>0</v>
      </c>
      <c r="M29" s="625">
        <f t="shared" si="4"/>
        <v>0</v>
      </c>
      <c r="N29" s="519"/>
      <c r="O29" s="520">
        <f t="shared" si="5"/>
        <v>0</v>
      </c>
    </row>
    <row r="30" spans="2:15" s="521" customFormat="1" x14ac:dyDescent="0.2">
      <c r="B30" s="628">
        <f>'[7]Puerto Berrio'!B39</f>
        <v>3.1199999999999997</v>
      </c>
      <c r="C30" s="620" t="str">
        <f>'[7]Puerto Berrio'!C39</f>
        <v>Suministro e instalación de LAVAPLATOS (incluye grifería).</v>
      </c>
      <c r="D30" s="616" t="s">
        <v>3475</v>
      </c>
      <c r="E30" s="626">
        <v>1</v>
      </c>
      <c r="F30" s="622">
        <v>225647</v>
      </c>
      <c r="G30" s="687">
        <f t="shared" si="0"/>
        <v>225647</v>
      </c>
      <c r="H30" s="618"/>
      <c r="I30" s="623">
        <f>+'Ejecución de Obra'!Q789</f>
        <v>2</v>
      </c>
      <c r="J30" s="624">
        <f t="shared" si="1"/>
        <v>2</v>
      </c>
      <c r="K30" s="625">
        <f t="shared" si="2"/>
        <v>0</v>
      </c>
      <c r="L30" s="625">
        <f t="shared" si="3"/>
        <v>451294</v>
      </c>
      <c r="M30" s="625">
        <f t="shared" si="4"/>
        <v>451294</v>
      </c>
      <c r="N30" s="519"/>
      <c r="O30" s="520">
        <f t="shared" si="5"/>
        <v>0</v>
      </c>
    </row>
    <row r="31" spans="2:15" s="521" customFormat="1" x14ac:dyDescent="0.2">
      <c r="B31" s="628"/>
      <c r="C31" s="615" t="str">
        <f>'[7]Puerto Berrio'!C40</f>
        <v>CONEXIONES DOMICILIARIAS</v>
      </c>
      <c r="D31" s="616"/>
      <c r="E31" s="626"/>
      <c r="F31" s="622"/>
      <c r="G31" s="687">
        <f t="shared" si="0"/>
        <v>0</v>
      </c>
      <c r="H31" s="618"/>
      <c r="I31" s="623"/>
      <c r="J31" s="624">
        <f t="shared" si="1"/>
        <v>0</v>
      </c>
      <c r="K31" s="625">
        <f t="shared" si="2"/>
        <v>0</v>
      </c>
      <c r="L31" s="625">
        <f t="shared" si="3"/>
        <v>0</v>
      </c>
      <c r="M31" s="625">
        <f t="shared" si="4"/>
        <v>0</v>
      </c>
      <c r="N31" s="519"/>
      <c r="O31" s="520">
        <f t="shared" si="5"/>
        <v>0</v>
      </c>
    </row>
    <row r="32" spans="2:15" s="521" customFormat="1" x14ac:dyDescent="0.2">
      <c r="B32" s="628">
        <f>'[7]Puerto Berrio'!B41</f>
        <v>3.1299999999999994</v>
      </c>
      <c r="C32" s="620" t="str">
        <f>'[7]Puerto Berrio'!C41</f>
        <v>Conexión domiciliaria a red de alcantarillado (silleta de 6" a 8")</v>
      </c>
      <c r="D32" s="616" t="s">
        <v>3475</v>
      </c>
      <c r="E32" s="626">
        <v>1</v>
      </c>
      <c r="F32" s="622">
        <v>139499</v>
      </c>
      <c r="G32" s="687">
        <f t="shared" si="0"/>
        <v>139499</v>
      </c>
      <c r="H32" s="618"/>
      <c r="I32" s="623">
        <f>+'Ejecución de Obra'!S789</f>
        <v>0</v>
      </c>
      <c r="J32" s="624">
        <f t="shared" si="1"/>
        <v>0</v>
      </c>
      <c r="K32" s="625">
        <f t="shared" si="2"/>
        <v>0</v>
      </c>
      <c r="L32" s="625">
        <f t="shared" si="3"/>
        <v>0</v>
      </c>
      <c r="M32" s="625">
        <f t="shared" si="4"/>
        <v>0</v>
      </c>
      <c r="N32" s="519"/>
      <c r="O32" s="520">
        <f t="shared" si="5"/>
        <v>0</v>
      </c>
    </row>
    <row r="33" spans="2:15" s="521" customFormat="1" x14ac:dyDescent="0.2">
      <c r="B33" s="628">
        <f>'[7]Puerto Berrio'!B42</f>
        <v>3.1399999999999992</v>
      </c>
      <c r="C33" s="620" t="str">
        <f>'[7]Puerto Berrio'!C42</f>
        <v>Conexión domiciliaria a red de alcantarillado (silleta de 6" a 10")</v>
      </c>
      <c r="D33" s="616" t="s">
        <v>3475</v>
      </c>
      <c r="E33" s="626">
        <v>1</v>
      </c>
      <c r="F33" s="622">
        <v>155787</v>
      </c>
      <c r="G33" s="687">
        <f t="shared" si="0"/>
        <v>155787</v>
      </c>
      <c r="H33" s="618"/>
      <c r="I33" s="623">
        <f>+'Ejecución de Obra'!T789</f>
        <v>0</v>
      </c>
      <c r="J33" s="624">
        <f t="shared" si="1"/>
        <v>0</v>
      </c>
      <c r="K33" s="625">
        <f t="shared" si="2"/>
        <v>0</v>
      </c>
      <c r="L33" s="625">
        <f t="shared" si="3"/>
        <v>0</v>
      </c>
      <c r="M33" s="625">
        <f t="shared" si="4"/>
        <v>0</v>
      </c>
      <c r="N33" s="519"/>
      <c r="O33" s="520">
        <f t="shared" si="5"/>
        <v>0</v>
      </c>
    </row>
    <row r="34" spans="2:15" s="521" customFormat="1" x14ac:dyDescent="0.2">
      <c r="B34" s="628">
        <f>'[7]Puerto Berrio'!B43</f>
        <v>3.149999999999999</v>
      </c>
      <c r="C34" s="620" t="str">
        <f>'[7]Puerto Berrio'!C43</f>
        <v>Conexión domiciliaria a red de acueducto (Collarin de derivación de 4" x 1/2")</v>
      </c>
      <c r="D34" s="616" t="s">
        <v>3475</v>
      </c>
      <c r="E34" s="626">
        <v>1</v>
      </c>
      <c r="F34" s="622">
        <v>30882</v>
      </c>
      <c r="G34" s="687">
        <f t="shared" si="0"/>
        <v>30882</v>
      </c>
      <c r="H34" s="618"/>
      <c r="I34" s="623">
        <f>+'Ejecución de Obra'!U789</f>
        <v>0</v>
      </c>
      <c r="J34" s="624">
        <f t="shared" si="1"/>
        <v>0</v>
      </c>
      <c r="K34" s="625">
        <f t="shared" si="2"/>
        <v>0</v>
      </c>
      <c r="L34" s="625">
        <f t="shared" si="3"/>
        <v>0</v>
      </c>
      <c r="M34" s="625">
        <f t="shared" si="4"/>
        <v>0</v>
      </c>
      <c r="N34" s="519"/>
      <c r="O34" s="520">
        <f t="shared" si="5"/>
        <v>0</v>
      </c>
    </row>
    <row r="35" spans="2:15" s="521" customFormat="1" x14ac:dyDescent="0.2">
      <c r="B35" s="628">
        <f>'[7]Puerto Berrio'!B44</f>
        <v>3.1599999999999988</v>
      </c>
      <c r="C35" s="620" t="str">
        <f>'[7]Puerto Berrio'!C44</f>
        <v>Tubería sanitaria PVC de 6"</v>
      </c>
      <c r="D35" s="616" t="s">
        <v>3474</v>
      </c>
      <c r="E35" s="626">
        <v>1</v>
      </c>
      <c r="F35" s="622">
        <v>125051</v>
      </c>
      <c r="G35" s="687">
        <f t="shared" si="0"/>
        <v>125051</v>
      </c>
      <c r="H35" s="618"/>
      <c r="I35" s="623">
        <f>+'Ejecución de Obra'!V789</f>
        <v>15</v>
      </c>
      <c r="J35" s="624">
        <f t="shared" si="1"/>
        <v>15</v>
      </c>
      <c r="K35" s="625">
        <f t="shared" si="2"/>
        <v>0</v>
      </c>
      <c r="L35" s="625">
        <f t="shared" si="3"/>
        <v>1875765</v>
      </c>
      <c r="M35" s="625">
        <f t="shared" si="4"/>
        <v>1875765</v>
      </c>
      <c r="N35" s="519"/>
      <c r="O35" s="520">
        <f t="shared" si="5"/>
        <v>0</v>
      </c>
    </row>
    <row r="36" spans="2:15" s="521" customFormat="1" x14ac:dyDescent="0.2">
      <c r="B36" s="628">
        <f>'[7]Puerto Berrio'!B45</f>
        <v>3.1699999999999986</v>
      </c>
      <c r="C36" s="620" t="str">
        <f>'[7]Puerto Berrio'!C45</f>
        <v>Tubería de agua potable PVC de 1/2" o Manguera PF-UAD de 1/2"</v>
      </c>
      <c r="D36" s="616" t="s">
        <v>3474</v>
      </c>
      <c r="E36" s="626">
        <v>1</v>
      </c>
      <c r="F36" s="622">
        <v>47500</v>
      </c>
      <c r="G36" s="687">
        <f t="shared" si="0"/>
        <v>47500</v>
      </c>
      <c r="H36" s="618"/>
      <c r="I36" s="623">
        <f>+'Ejecución de Obra'!W789</f>
        <v>0</v>
      </c>
      <c r="J36" s="624">
        <f t="shared" si="1"/>
        <v>0</v>
      </c>
      <c r="K36" s="625">
        <f t="shared" si="2"/>
        <v>0</v>
      </c>
      <c r="L36" s="625">
        <f t="shared" si="3"/>
        <v>0</v>
      </c>
      <c r="M36" s="625">
        <f t="shared" si="4"/>
        <v>0</v>
      </c>
      <c r="N36" s="519"/>
      <c r="O36" s="520">
        <f t="shared" si="5"/>
        <v>0</v>
      </c>
    </row>
    <row r="37" spans="2:15" s="521" customFormat="1" ht="25.5" x14ac:dyDescent="0.2">
      <c r="B37" s="628">
        <f>'[7]Puerto Berrio'!B46</f>
        <v>3.1799999999999984</v>
      </c>
      <c r="C37" s="620" t="str">
        <f>'[7]Puerto Berrio'!C46</f>
        <v>Suministro e instalación de micromedidores de 1/2". Incluye caja y registro. Para los municipio de Cotorra, La Aguada-Cordoba y Purto Berrio-Antioquia</v>
      </c>
      <c r="D37" s="616" t="s">
        <v>3475</v>
      </c>
      <c r="E37" s="626">
        <v>1</v>
      </c>
      <c r="F37" s="622">
        <v>178393</v>
      </c>
      <c r="G37" s="687">
        <f t="shared" si="0"/>
        <v>178393</v>
      </c>
      <c r="H37" s="618"/>
      <c r="I37" s="623">
        <f>+'Ejecución de Obra'!X789</f>
        <v>0</v>
      </c>
      <c r="J37" s="624">
        <f t="shared" si="1"/>
        <v>0</v>
      </c>
      <c r="K37" s="625">
        <f t="shared" si="2"/>
        <v>0</v>
      </c>
      <c r="L37" s="625">
        <f t="shared" si="3"/>
        <v>0</v>
      </c>
      <c r="M37" s="625">
        <f t="shared" si="4"/>
        <v>0</v>
      </c>
      <c r="N37" s="519"/>
      <c r="O37" s="520">
        <f t="shared" si="5"/>
        <v>0</v>
      </c>
    </row>
    <row r="38" spans="2:15" s="521" customFormat="1" x14ac:dyDescent="0.2">
      <c r="B38" s="619"/>
      <c r="C38" s="615" t="str">
        <f>'[7]Puerto Berrio'!C47</f>
        <v>CAJAS DE INSPECCIÓN</v>
      </c>
      <c r="D38" s="616"/>
      <c r="E38" s="626"/>
      <c r="F38" s="622"/>
      <c r="G38" s="687"/>
      <c r="H38" s="618"/>
      <c r="I38" s="623"/>
      <c r="J38" s="624">
        <f t="shared" si="1"/>
        <v>0</v>
      </c>
      <c r="K38" s="625">
        <f t="shared" si="2"/>
        <v>0</v>
      </c>
      <c r="L38" s="625">
        <f t="shared" si="3"/>
        <v>0</v>
      </c>
      <c r="M38" s="625">
        <f t="shared" si="4"/>
        <v>0</v>
      </c>
      <c r="N38" s="519"/>
      <c r="O38" s="520">
        <f t="shared" si="5"/>
        <v>0</v>
      </c>
    </row>
    <row r="39" spans="2:15" s="521" customFormat="1" ht="25.5" x14ac:dyDescent="0.2">
      <c r="B39" s="619">
        <f>'[7]Puerto Berrio'!B48</f>
        <v>3.1899999999999982</v>
      </c>
      <c r="C39" s="620" t="str">
        <f>'[7]Puerto Berrio'!C48</f>
        <v>Construcción de caja de inspección en concreto 21MPa de 0.40 m x 0.40 m x 1.00 m (profundidad variable - ML)  Aplica para INTRADOMICILIARIAS</v>
      </c>
      <c r="D39" s="616" t="s">
        <v>3474</v>
      </c>
      <c r="E39" s="626">
        <v>1</v>
      </c>
      <c r="F39" s="622">
        <v>258175</v>
      </c>
      <c r="G39" s="687">
        <f t="shared" si="0"/>
        <v>258175</v>
      </c>
      <c r="H39" s="618"/>
      <c r="I39" s="623">
        <f>+'Ejecución de Obra'!Z789</f>
        <v>19.78</v>
      </c>
      <c r="J39" s="624">
        <f t="shared" si="1"/>
        <v>19.78</v>
      </c>
      <c r="K39" s="625">
        <f t="shared" si="2"/>
        <v>0</v>
      </c>
      <c r="L39" s="625">
        <f t="shared" si="3"/>
        <v>5106702</v>
      </c>
      <c r="M39" s="625">
        <f t="shared" si="4"/>
        <v>5106702</v>
      </c>
      <c r="N39" s="519"/>
      <c r="O39" s="520">
        <f t="shared" si="5"/>
        <v>0</v>
      </c>
    </row>
    <row r="40" spans="2:15" s="521" customFormat="1" ht="25.5" x14ac:dyDescent="0.2">
      <c r="B40" s="628">
        <f>'[7]Puerto Berrio'!B49</f>
        <v>3.199999999999998</v>
      </c>
      <c r="C40" s="620" t="str">
        <f>'[7]Puerto Berrio'!C49</f>
        <v>Construcción de caja de inspección en concreto 21MPa de 0.60 m x 0.60 m x 1.00 m (profundidad variable - ML)  Aplica para DOMICILIARIA</v>
      </c>
      <c r="D40" s="616" t="s">
        <v>3474</v>
      </c>
      <c r="E40" s="626">
        <v>1</v>
      </c>
      <c r="F40" s="622">
        <v>341561</v>
      </c>
      <c r="G40" s="687">
        <f t="shared" si="0"/>
        <v>341561</v>
      </c>
      <c r="H40" s="618"/>
      <c r="I40" s="623">
        <f>+'Ejecución de Obra'!AA789</f>
        <v>3.5</v>
      </c>
      <c r="J40" s="624">
        <f t="shared" si="1"/>
        <v>3.5</v>
      </c>
      <c r="K40" s="625">
        <f t="shared" si="2"/>
        <v>0</v>
      </c>
      <c r="L40" s="625">
        <f t="shared" si="3"/>
        <v>1195464</v>
      </c>
      <c r="M40" s="625">
        <f t="shared" si="4"/>
        <v>1195464</v>
      </c>
      <c r="N40" s="519"/>
      <c r="O40" s="520">
        <f t="shared" si="5"/>
        <v>0</v>
      </c>
    </row>
    <row r="41" spans="2:15" s="521" customFormat="1" ht="13.5" customHeight="1" x14ac:dyDescent="0.2">
      <c r="B41" s="619"/>
      <c r="C41" s="629" t="str">
        <f>'[7]Puerto Berrio'!$B$50</f>
        <v>UNIDADES SANITARIAS NUEVAS - Incluye Capítulos (2 y 3)</v>
      </c>
      <c r="D41" s="616"/>
      <c r="E41" s="626"/>
      <c r="F41" s="622"/>
      <c r="G41" s="687"/>
      <c r="H41" s="618"/>
      <c r="I41" s="623"/>
      <c r="J41" s="624">
        <f t="shared" si="1"/>
        <v>0</v>
      </c>
      <c r="K41" s="625">
        <f t="shared" si="2"/>
        <v>0</v>
      </c>
      <c r="L41" s="625">
        <f t="shared" si="3"/>
        <v>0</v>
      </c>
      <c r="M41" s="625">
        <f t="shared" si="4"/>
        <v>0</v>
      </c>
      <c r="N41" s="519"/>
      <c r="O41" s="520">
        <f t="shared" si="5"/>
        <v>0</v>
      </c>
    </row>
    <row r="42" spans="2:15" s="521" customFormat="1" ht="13.5" customHeight="1" x14ac:dyDescent="0.2">
      <c r="B42" s="619">
        <f>'[7]Puerto Berrio'!B51</f>
        <v>4.0999999999999996</v>
      </c>
      <c r="C42" s="620" t="str">
        <f>'[7]Puerto Berrio'!C51</f>
        <v>Unidad Sanitaria tipo 1 - Caseta unidad sanitaria incluye cubierta con teja en fibrocemento.</v>
      </c>
      <c r="D42" s="616" t="s">
        <v>3475</v>
      </c>
      <c r="E42" s="626">
        <v>1</v>
      </c>
      <c r="F42" s="622">
        <v>2848540</v>
      </c>
      <c r="G42" s="687">
        <f t="shared" si="0"/>
        <v>2848540</v>
      </c>
      <c r="H42" s="618"/>
      <c r="I42" s="623">
        <f>+'Ejecución de Obra'!AC789</f>
        <v>33</v>
      </c>
      <c r="J42" s="624">
        <f t="shared" si="1"/>
        <v>33</v>
      </c>
      <c r="K42" s="625">
        <f t="shared" si="2"/>
        <v>0</v>
      </c>
      <c r="L42" s="625">
        <f t="shared" si="3"/>
        <v>94001820</v>
      </c>
      <c r="M42" s="625">
        <f t="shared" si="4"/>
        <v>94001820</v>
      </c>
      <c r="N42" s="519"/>
      <c r="O42" s="520">
        <f t="shared" si="5"/>
        <v>0</v>
      </c>
    </row>
    <row r="43" spans="2:15" s="521" customFormat="1" ht="13.5" customHeight="1" x14ac:dyDescent="0.2">
      <c r="B43" s="619">
        <f>'[7]Puerto Berrio'!B52</f>
        <v>4.1999999999999993</v>
      </c>
      <c r="C43" s="620" t="str">
        <f>'[7]Puerto Berrio'!C52</f>
        <v>Unidad Sanitaria tipo 2 - Caseta unidad sanitaria interna - sin cubierta.</v>
      </c>
      <c r="D43" s="616" t="s">
        <v>3475</v>
      </c>
      <c r="E43" s="626">
        <v>1</v>
      </c>
      <c r="F43" s="622">
        <v>2552299</v>
      </c>
      <c r="G43" s="687">
        <f t="shared" si="0"/>
        <v>2552299</v>
      </c>
      <c r="H43" s="618"/>
      <c r="I43" s="623">
        <f>+'Ejecución de Obra'!AD789</f>
        <v>19</v>
      </c>
      <c r="J43" s="624">
        <f t="shared" si="1"/>
        <v>19</v>
      </c>
      <c r="K43" s="625">
        <f t="shared" si="2"/>
        <v>0</v>
      </c>
      <c r="L43" s="625">
        <f t="shared" si="3"/>
        <v>48493681</v>
      </c>
      <c r="M43" s="625">
        <f t="shared" si="4"/>
        <v>48493681</v>
      </c>
      <c r="N43" s="519"/>
      <c r="O43" s="520">
        <f t="shared" si="5"/>
        <v>0</v>
      </c>
    </row>
    <row r="44" spans="2:15" s="521" customFormat="1" ht="13.5" customHeight="1" x14ac:dyDescent="0.2">
      <c r="B44" s="619">
        <f>'[7]Puerto Berrio'!B53</f>
        <v>4.2999999999999989</v>
      </c>
      <c r="C44" s="620" t="str">
        <f>'[7]Puerto Berrio'!C53</f>
        <v>Unidad Sanitaria tipo 3 - Caseta unidad sanitaria con placa superior para instalación de tanque y cubierta en fibrocemento</v>
      </c>
      <c r="D44" s="616" t="s">
        <v>3475</v>
      </c>
      <c r="E44" s="626">
        <v>1</v>
      </c>
      <c r="F44" s="622">
        <v>3211198</v>
      </c>
      <c r="G44" s="687">
        <f t="shared" si="0"/>
        <v>3211198</v>
      </c>
      <c r="H44" s="618"/>
      <c r="I44" s="623">
        <f>+'Ejecución de Obra'!AE789</f>
        <v>0</v>
      </c>
      <c r="J44" s="624">
        <f t="shared" si="1"/>
        <v>0</v>
      </c>
      <c r="K44" s="625">
        <f t="shared" si="2"/>
        <v>0</v>
      </c>
      <c r="L44" s="625">
        <f t="shared" si="3"/>
        <v>0</v>
      </c>
      <c r="M44" s="625">
        <f t="shared" si="4"/>
        <v>0</v>
      </c>
      <c r="N44" s="519"/>
      <c r="O44" s="520">
        <f t="shared" si="5"/>
        <v>0</v>
      </c>
    </row>
    <row r="45" spans="2:15" s="521" customFormat="1" ht="13.5" customHeight="1" x14ac:dyDescent="0.2">
      <c r="B45" s="619">
        <f>'[7]Puerto Berrio'!B54</f>
        <v>4.3999999999999986</v>
      </c>
      <c r="C45" s="620" t="str">
        <f>'[7]Puerto Berrio'!C54</f>
        <v>Unidad sanitaria tipo 4 - Caseta unidad sanitaria especial para minusválidos (Incluye cubierta con teja en fibrocemento)</v>
      </c>
      <c r="D45" s="616" t="s">
        <v>3475</v>
      </c>
      <c r="E45" s="626">
        <v>1</v>
      </c>
      <c r="F45" s="622">
        <v>3336324</v>
      </c>
      <c r="G45" s="687">
        <f t="shared" si="0"/>
        <v>3336324</v>
      </c>
      <c r="H45" s="618"/>
      <c r="I45" s="623">
        <f>+'Ejecución de Obra'!AF789</f>
        <v>0</v>
      </c>
      <c r="J45" s="624">
        <f t="shared" si="1"/>
        <v>0</v>
      </c>
      <c r="K45" s="625">
        <f t="shared" si="2"/>
        <v>0</v>
      </c>
      <c r="L45" s="625">
        <f t="shared" si="3"/>
        <v>0</v>
      </c>
      <c r="M45" s="625">
        <f t="shared" si="4"/>
        <v>0</v>
      </c>
      <c r="N45" s="519"/>
      <c r="O45" s="520">
        <f t="shared" si="5"/>
        <v>0</v>
      </c>
    </row>
    <row r="46" spans="2:15" s="521" customFormat="1" ht="13.5" customHeight="1" x14ac:dyDescent="0.2">
      <c r="B46" s="619"/>
      <c r="C46" s="629" t="str">
        <f>'[7]Puerto Berrio'!$A$55</f>
        <v>UNIDAD SANITARIA EXISTENTE (ADECUACIÓN) - Incluye Capítulos (2,4,5,6,7,8 y 9)</v>
      </c>
      <c r="D46" s="616"/>
      <c r="E46" s="626"/>
      <c r="F46" s="622"/>
      <c r="G46" s="687"/>
      <c r="H46" s="618"/>
      <c r="I46" s="623"/>
      <c r="J46" s="624">
        <f t="shared" si="1"/>
        <v>0</v>
      </c>
      <c r="K46" s="625">
        <f t="shared" si="2"/>
        <v>0</v>
      </c>
      <c r="L46" s="625">
        <f t="shared" si="3"/>
        <v>0</v>
      </c>
      <c r="M46" s="625">
        <f t="shared" si="4"/>
        <v>0</v>
      </c>
      <c r="N46" s="519"/>
      <c r="O46" s="520">
        <f t="shared" si="5"/>
        <v>0</v>
      </c>
    </row>
    <row r="47" spans="2:15" s="521" customFormat="1" ht="13.5" customHeight="1" x14ac:dyDescent="0.2">
      <c r="B47" s="619"/>
      <c r="C47" s="629" t="str">
        <f>'[7]Puerto Berrio'!$B$56</f>
        <v>CIMENTACIÓN</v>
      </c>
      <c r="D47" s="616"/>
      <c r="E47" s="626"/>
      <c r="F47" s="622"/>
      <c r="G47" s="687"/>
      <c r="H47" s="618"/>
      <c r="I47" s="623"/>
      <c r="J47" s="624">
        <f t="shared" si="1"/>
        <v>0</v>
      </c>
      <c r="K47" s="625">
        <f t="shared" si="2"/>
        <v>0</v>
      </c>
      <c r="L47" s="625">
        <f t="shared" si="3"/>
        <v>0</v>
      </c>
      <c r="M47" s="625">
        <f t="shared" si="4"/>
        <v>0</v>
      </c>
      <c r="N47" s="519"/>
      <c r="O47" s="520">
        <f t="shared" si="5"/>
        <v>0</v>
      </c>
    </row>
    <row r="48" spans="2:15" s="521" customFormat="1" ht="13.5" customHeight="1" x14ac:dyDescent="0.2">
      <c r="B48" s="619">
        <f>'[7]Puerto Berrio'!B57</f>
        <v>5.0999999999999996</v>
      </c>
      <c r="C48" s="620" t="str">
        <f>'[7]Puerto Berrio'!C57</f>
        <v>Relleno compactado con material de sitio</v>
      </c>
      <c r="D48" s="616" t="s">
        <v>3476</v>
      </c>
      <c r="E48" s="626">
        <v>1</v>
      </c>
      <c r="F48" s="622">
        <v>12491</v>
      </c>
      <c r="G48" s="687">
        <f t="shared" si="0"/>
        <v>12491</v>
      </c>
      <c r="H48" s="618"/>
      <c r="I48" s="623">
        <f>+'Ejecución de Obra'!AH789</f>
        <v>0</v>
      </c>
      <c r="J48" s="624">
        <f t="shared" si="1"/>
        <v>0</v>
      </c>
      <c r="K48" s="625">
        <f t="shared" si="2"/>
        <v>0</v>
      </c>
      <c r="L48" s="625">
        <f t="shared" si="3"/>
        <v>0</v>
      </c>
      <c r="M48" s="625">
        <f t="shared" si="4"/>
        <v>0</v>
      </c>
      <c r="N48" s="519"/>
      <c r="O48" s="520">
        <f t="shared" si="5"/>
        <v>0</v>
      </c>
    </row>
    <row r="49" spans="2:15" s="521" customFormat="1" ht="13.5" customHeight="1" x14ac:dyDescent="0.2">
      <c r="B49" s="619">
        <f>'[7]Puerto Berrio'!B58</f>
        <v>5.1999999999999993</v>
      </c>
      <c r="C49" s="620" t="str">
        <f>'[7]Puerto Berrio'!C58</f>
        <v>Relleno con material seleccionado (recebo)</v>
      </c>
      <c r="D49" s="616" t="s">
        <v>3476</v>
      </c>
      <c r="E49" s="626">
        <v>1</v>
      </c>
      <c r="F49" s="622">
        <v>41351</v>
      </c>
      <c r="G49" s="687">
        <f t="shared" si="0"/>
        <v>41351</v>
      </c>
      <c r="H49" s="618"/>
      <c r="I49" s="623">
        <f>+'Ejecución de Obra'!AI789</f>
        <v>0</v>
      </c>
      <c r="J49" s="624">
        <f t="shared" si="1"/>
        <v>0</v>
      </c>
      <c r="K49" s="625">
        <f t="shared" si="2"/>
        <v>0</v>
      </c>
      <c r="L49" s="625">
        <f t="shared" si="3"/>
        <v>0</v>
      </c>
      <c r="M49" s="625">
        <f t="shared" si="4"/>
        <v>0</v>
      </c>
      <c r="N49" s="519"/>
      <c r="O49" s="520">
        <f t="shared" si="5"/>
        <v>0</v>
      </c>
    </row>
    <row r="50" spans="2:15" s="521" customFormat="1" ht="13.5" customHeight="1" x14ac:dyDescent="0.2">
      <c r="B50" s="619"/>
      <c r="C50" s="629" t="str">
        <f>'[7]Puerto Berrio'!$B$59</f>
        <v>ESTRUCTURAS Y CONCRETOS</v>
      </c>
      <c r="D50" s="616"/>
      <c r="E50" s="626"/>
      <c r="F50" s="622"/>
      <c r="G50" s="687"/>
      <c r="H50" s="618"/>
      <c r="I50" s="623"/>
      <c r="J50" s="624">
        <f t="shared" si="1"/>
        <v>0</v>
      </c>
      <c r="K50" s="625">
        <f t="shared" si="2"/>
        <v>0</v>
      </c>
      <c r="L50" s="625">
        <f t="shared" si="3"/>
        <v>0</v>
      </c>
      <c r="M50" s="625">
        <f t="shared" si="4"/>
        <v>0</v>
      </c>
      <c r="N50" s="519"/>
      <c r="O50" s="520">
        <f t="shared" si="5"/>
        <v>0</v>
      </c>
    </row>
    <row r="51" spans="2:15" s="521" customFormat="1" ht="13.5" customHeight="1" x14ac:dyDescent="0.2">
      <c r="B51" s="619">
        <f>'[7]Puerto Berrio'!B60</f>
        <v>6.1</v>
      </c>
      <c r="C51" s="620" t="str">
        <f>'[7]Puerto Berrio'!C60</f>
        <v>Concreto de 21 MPa, incluye formaleta, para elementos estructurales</v>
      </c>
      <c r="D51" s="616" t="s">
        <v>3476</v>
      </c>
      <c r="E51" s="626">
        <v>1</v>
      </c>
      <c r="F51" s="622">
        <v>565079</v>
      </c>
      <c r="G51" s="687">
        <f t="shared" si="0"/>
        <v>565079</v>
      </c>
      <c r="H51" s="618"/>
      <c r="I51" s="623">
        <f>+'Ejecución de Obra'!AK789</f>
        <v>7.0000000000000007E-2</v>
      </c>
      <c r="J51" s="624">
        <f t="shared" si="1"/>
        <v>7.0000000000000007E-2</v>
      </c>
      <c r="K51" s="625">
        <f t="shared" si="2"/>
        <v>0</v>
      </c>
      <c r="L51" s="625">
        <f t="shared" si="3"/>
        <v>39556</v>
      </c>
      <c r="M51" s="625">
        <f t="shared" si="4"/>
        <v>39556</v>
      </c>
      <c r="N51" s="519"/>
      <c r="O51" s="520">
        <f t="shared" si="5"/>
        <v>0</v>
      </c>
    </row>
    <row r="52" spans="2:15" s="521" customFormat="1" ht="13.5" customHeight="1" x14ac:dyDescent="0.2">
      <c r="B52" s="619">
        <f>'[7]Puerto Berrio'!B61</f>
        <v>6.1999999999999993</v>
      </c>
      <c r="C52" s="620" t="str">
        <f>'[7]Puerto Berrio'!C61</f>
        <v>Acero de refuerzo</v>
      </c>
      <c r="D52" s="616" t="s">
        <v>3477</v>
      </c>
      <c r="E52" s="626">
        <v>1</v>
      </c>
      <c r="F52" s="622">
        <v>3583</v>
      </c>
      <c r="G52" s="687">
        <f t="shared" si="0"/>
        <v>3583</v>
      </c>
      <c r="H52" s="618"/>
      <c r="I52" s="623">
        <f>+'Ejecución de Obra'!AL789</f>
        <v>3</v>
      </c>
      <c r="J52" s="624">
        <f t="shared" si="1"/>
        <v>3</v>
      </c>
      <c r="K52" s="625">
        <f t="shared" si="2"/>
        <v>0</v>
      </c>
      <c r="L52" s="625">
        <f t="shared" si="3"/>
        <v>10749</v>
      </c>
      <c r="M52" s="625">
        <f t="shared" si="4"/>
        <v>10749</v>
      </c>
      <c r="N52" s="519"/>
      <c r="O52" s="520">
        <f t="shared" si="5"/>
        <v>0</v>
      </c>
    </row>
    <row r="53" spans="2:15" s="521" customFormat="1" ht="13.5" customHeight="1" x14ac:dyDescent="0.2">
      <c r="B53" s="619">
        <f>'[7]Puerto Berrio'!B62</f>
        <v>6.2999999999999989</v>
      </c>
      <c r="C53" s="620" t="str">
        <f>'[7]Puerto Berrio'!C62</f>
        <v>Malla electrosoldada de e=6mm de 0.15 m x 0.15 m</v>
      </c>
      <c r="D53" s="616" t="s">
        <v>3478</v>
      </c>
      <c r="E53" s="626">
        <v>1</v>
      </c>
      <c r="F53" s="622">
        <v>11794</v>
      </c>
      <c r="G53" s="687">
        <f t="shared" si="0"/>
        <v>11794</v>
      </c>
      <c r="H53" s="618"/>
      <c r="I53" s="623">
        <f>+'Ejecución de Obra'!AM789</f>
        <v>0</v>
      </c>
      <c r="J53" s="624">
        <f t="shared" si="1"/>
        <v>0</v>
      </c>
      <c r="K53" s="625">
        <f t="shared" si="2"/>
        <v>0</v>
      </c>
      <c r="L53" s="625">
        <f t="shared" si="3"/>
        <v>0</v>
      </c>
      <c r="M53" s="625">
        <f t="shared" si="4"/>
        <v>0</v>
      </c>
      <c r="N53" s="519"/>
      <c r="O53" s="520">
        <f t="shared" si="5"/>
        <v>0</v>
      </c>
    </row>
    <row r="54" spans="2:15" s="521" customFormat="1" ht="13.5" customHeight="1" x14ac:dyDescent="0.2">
      <c r="B54" s="619">
        <f>'[7]Puerto Berrio'!B63</f>
        <v>6.3999999999999986</v>
      </c>
      <c r="C54" s="620" t="str">
        <f>'[7]Puerto Berrio'!C63</f>
        <v>Losa de piso en concreto de 21 MPa  (espesor 0,10 m)</v>
      </c>
      <c r="D54" s="616" t="s">
        <v>3478</v>
      </c>
      <c r="E54" s="626">
        <v>1</v>
      </c>
      <c r="F54" s="622">
        <v>50657</v>
      </c>
      <c r="G54" s="687">
        <f t="shared" si="0"/>
        <v>50657</v>
      </c>
      <c r="H54" s="618"/>
      <c r="I54" s="623">
        <f>+'Ejecución de Obra'!AN789</f>
        <v>41.63</v>
      </c>
      <c r="J54" s="624">
        <f t="shared" si="1"/>
        <v>41.63</v>
      </c>
      <c r="K54" s="625">
        <f t="shared" si="2"/>
        <v>0</v>
      </c>
      <c r="L54" s="625">
        <f t="shared" si="3"/>
        <v>2108851</v>
      </c>
      <c r="M54" s="625">
        <f t="shared" si="4"/>
        <v>2108851</v>
      </c>
      <c r="N54" s="519"/>
      <c r="O54" s="520">
        <f t="shared" si="5"/>
        <v>0</v>
      </c>
    </row>
    <row r="55" spans="2:15" s="521" customFormat="1" ht="13.5" customHeight="1" x14ac:dyDescent="0.2">
      <c r="B55" s="619">
        <f>'[7]Puerto Berrio'!B64</f>
        <v>6.4999999999999982</v>
      </c>
      <c r="C55" s="620" t="str">
        <f>'[7]Puerto Berrio'!C64</f>
        <v xml:space="preserve">Losa en concreto reforzado, para apoyo de  tanque aéreo de 0,08 m de espesor </v>
      </c>
      <c r="D55" s="616" t="s">
        <v>3478</v>
      </c>
      <c r="E55" s="626">
        <v>1</v>
      </c>
      <c r="F55" s="622">
        <v>59048</v>
      </c>
      <c r="G55" s="687">
        <f t="shared" si="0"/>
        <v>59048</v>
      </c>
      <c r="H55" s="618"/>
      <c r="I55" s="623">
        <f>+'Ejecución de Obra'!AO789</f>
        <v>0</v>
      </c>
      <c r="J55" s="624">
        <f t="shared" si="1"/>
        <v>0</v>
      </c>
      <c r="K55" s="625">
        <f t="shared" si="2"/>
        <v>0</v>
      </c>
      <c r="L55" s="625">
        <f t="shared" si="3"/>
        <v>0</v>
      </c>
      <c r="M55" s="625">
        <f t="shared" si="4"/>
        <v>0</v>
      </c>
      <c r="N55" s="519"/>
      <c r="O55" s="520">
        <f t="shared" si="5"/>
        <v>0</v>
      </c>
    </row>
    <row r="56" spans="2:15" s="521" customFormat="1" ht="13.5" customHeight="1" x14ac:dyDescent="0.2">
      <c r="B56" s="619">
        <f>'[7]Puerto Berrio'!B65</f>
        <v>6.5999999999999979</v>
      </c>
      <c r="C56" s="620" t="str">
        <f>'[7]Puerto Berrio'!C65</f>
        <v>Concreto ciclopeo de 21 MPA (40% piedra media zonga, 60% concreto de 21 MPa)</v>
      </c>
      <c r="D56" s="616" t="s">
        <v>3476</v>
      </c>
      <c r="E56" s="626">
        <v>1</v>
      </c>
      <c r="F56" s="622">
        <v>350027</v>
      </c>
      <c r="G56" s="687">
        <f t="shared" si="0"/>
        <v>350027</v>
      </c>
      <c r="H56" s="618"/>
      <c r="I56" s="623">
        <f>+'Ejecución de Obra'!AP789</f>
        <v>2.58</v>
      </c>
      <c r="J56" s="624">
        <f t="shared" si="1"/>
        <v>2.58</v>
      </c>
      <c r="K56" s="625">
        <f t="shared" si="2"/>
        <v>0</v>
      </c>
      <c r="L56" s="625">
        <f t="shared" si="3"/>
        <v>903070</v>
      </c>
      <c r="M56" s="625">
        <f t="shared" si="4"/>
        <v>903070</v>
      </c>
      <c r="N56" s="519"/>
      <c r="O56" s="520">
        <f t="shared" si="5"/>
        <v>0</v>
      </c>
    </row>
    <row r="57" spans="2:15" s="521" customFormat="1" ht="13.5" customHeight="1" x14ac:dyDescent="0.2">
      <c r="B57" s="619"/>
      <c r="C57" s="629" t="str">
        <f>'[7]Puerto Berrio'!$B$66</f>
        <v>MAMPOSTERIA</v>
      </c>
      <c r="D57" s="616"/>
      <c r="E57" s="626"/>
      <c r="F57" s="622"/>
      <c r="G57" s="687"/>
      <c r="H57" s="618"/>
      <c r="I57" s="623"/>
      <c r="J57" s="624">
        <f t="shared" si="1"/>
        <v>0</v>
      </c>
      <c r="K57" s="625">
        <f t="shared" si="2"/>
        <v>0</v>
      </c>
      <c r="L57" s="625">
        <f t="shared" si="3"/>
        <v>0</v>
      </c>
      <c r="M57" s="625">
        <f t="shared" si="4"/>
        <v>0</v>
      </c>
      <c r="N57" s="519"/>
      <c r="O57" s="520">
        <f t="shared" si="5"/>
        <v>0</v>
      </c>
    </row>
    <row r="58" spans="2:15" s="521" customFormat="1" ht="13.5" customHeight="1" x14ac:dyDescent="0.2">
      <c r="B58" s="619">
        <f>'[7]Puerto Berrio'!B67</f>
        <v>7.1</v>
      </c>
      <c r="C58" s="620" t="str">
        <f>'[7]Puerto Berrio'!C67</f>
        <v>Mampostería en bloque de arcilla No. 4 o similar</v>
      </c>
      <c r="D58" s="616" t="s">
        <v>3478</v>
      </c>
      <c r="E58" s="626">
        <v>1</v>
      </c>
      <c r="F58" s="622">
        <v>28253</v>
      </c>
      <c r="G58" s="687">
        <f t="shared" si="0"/>
        <v>28253</v>
      </c>
      <c r="H58" s="618"/>
      <c r="I58" s="623">
        <f>+'Ejecución de Obra'!AR789</f>
        <v>8.0299999999999994</v>
      </c>
      <c r="J58" s="624">
        <f t="shared" si="1"/>
        <v>8.0299999999999994</v>
      </c>
      <c r="K58" s="625">
        <f t="shared" si="2"/>
        <v>0</v>
      </c>
      <c r="L58" s="625">
        <f t="shared" si="3"/>
        <v>226872</v>
      </c>
      <c r="M58" s="625">
        <f t="shared" si="4"/>
        <v>226872</v>
      </c>
      <c r="N58" s="519"/>
      <c r="O58" s="520">
        <f t="shared" si="5"/>
        <v>0</v>
      </c>
    </row>
    <row r="59" spans="2:15" s="521" customFormat="1" ht="13.5" customHeight="1" x14ac:dyDescent="0.2">
      <c r="B59" s="619">
        <f>'[7]Puerto Berrio'!B68</f>
        <v>7.1999999999999993</v>
      </c>
      <c r="C59" s="620" t="str">
        <f>'[7]Puerto Berrio'!C68</f>
        <v>Suministro e Instalación Calado tipo rejilla para ventilación en arciilla</v>
      </c>
      <c r="D59" s="616" t="s">
        <v>3475</v>
      </c>
      <c r="E59" s="626">
        <v>1</v>
      </c>
      <c r="F59" s="622">
        <v>6795</v>
      </c>
      <c r="G59" s="687">
        <f t="shared" si="0"/>
        <v>6795</v>
      </c>
      <c r="H59" s="618"/>
      <c r="I59" s="623">
        <f>+'Ejecución de Obra'!AS789</f>
        <v>0</v>
      </c>
      <c r="J59" s="624">
        <f t="shared" si="1"/>
        <v>0</v>
      </c>
      <c r="K59" s="625">
        <f t="shared" si="2"/>
        <v>0</v>
      </c>
      <c r="L59" s="625">
        <f t="shared" si="3"/>
        <v>0</v>
      </c>
      <c r="M59" s="625">
        <f t="shared" si="4"/>
        <v>0</v>
      </c>
      <c r="N59" s="519"/>
      <c r="O59" s="520">
        <f t="shared" si="5"/>
        <v>0</v>
      </c>
    </row>
    <row r="60" spans="2:15" s="521" customFormat="1" ht="13.5" customHeight="1" x14ac:dyDescent="0.2">
      <c r="B60" s="619"/>
      <c r="C60" s="629" t="str">
        <f>'[7]Puerto Berrio'!$B$69</f>
        <v>MORTEROS</v>
      </c>
      <c r="D60" s="616"/>
      <c r="E60" s="626"/>
      <c r="F60" s="622"/>
      <c r="G60" s="687"/>
      <c r="H60" s="618"/>
      <c r="I60" s="623"/>
      <c r="J60" s="624">
        <f t="shared" si="1"/>
        <v>0</v>
      </c>
      <c r="K60" s="625">
        <f t="shared" si="2"/>
        <v>0</v>
      </c>
      <c r="L60" s="625">
        <f t="shared" si="3"/>
        <v>0</v>
      </c>
      <c r="M60" s="625">
        <f t="shared" si="4"/>
        <v>0</v>
      </c>
      <c r="N60" s="519"/>
      <c r="O60" s="520">
        <f t="shared" si="5"/>
        <v>0</v>
      </c>
    </row>
    <row r="61" spans="2:15" s="521" customFormat="1" ht="13.5" customHeight="1" x14ac:dyDescent="0.2">
      <c r="B61" s="619">
        <f>'[7]Puerto Berrio'!B70</f>
        <v>8.1</v>
      </c>
      <c r="C61" s="620" t="str">
        <f>'[7]Puerto Berrio'!C70</f>
        <v>Mortero para pañete interno de 1:4 y 0,02 metros de espesor</v>
      </c>
      <c r="D61" s="616" t="s">
        <v>3478</v>
      </c>
      <c r="E61" s="626">
        <v>1</v>
      </c>
      <c r="F61" s="622">
        <v>13772</v>
      </c>
      <c r="G61" s="687">
        <f t="shared" si="0"/>
        <v>13772</v>
      </c>
      <c r="H61" s="618"/>
      <c r="I61" s="623">
        <f>+'Ejecución de Obra'!AU789</f>
        <v>45.5</v>
      </c>
      <c r="J61" s="624">
        <f t="shared" si="1"/>
        <v>45.5</v>
      </c>
      <c r="K61" s="625">
        <f t="shared" si="2"/>
        <v>0</v>
      </c>
      <c r="L61" s="625">
        <f t="shared" si="3"/>
        <v>626626</v>
      </c>
      <c r="M61" s="625">
        <f t="shared" si="4"/>
        <v>626626</v>
      </c>
      <c r="N61" s="519"/>
      <c r="O61" s="520">
        <f t="shared" si="5"/>
        <v>0</v>
      </c>
    </row>
    <row r="62" spans="2:15" s="521" customFormat="1" ht="13.5" customHeight="1" x14ac:dyDescent="0.2">
      <c r="B62" s="619">
        <f>'[7]Puerto Berrio'!B71</f>
        <v>8.1999999999999993</v>
      </c>
      <c r="C62" s="620" t="str">
        <f>'[7]Puerto Berrio'!C71</f>
        <v>Mortero impermeabilizado para pañete externo de 1:4 y 0,02 metros de espesor.</v>
      </c>
      <c r="D62" s="616" t="s">
        <v>3478</v>
      </c>
      <c r="E62" s="626">
        <v>1</v>
      </c>
      <c r="F62" s="622">
        <v>15590</v>
      </c>
      <c r="G62" s="687">
        <f t="shared" si="0"/>
        <v>15590</v>
      </c>
      <c r="H62" s="618"/>
      <c r="I62" s="623">
        <f>+'Ejecución de Obra'!AV789</f>
        <v>48.900000000000006</v>
      </c>
      <c r="J62" s="624">
        <f t="shared" si="1"/>
        <v>48.900000000000006</v>
      </c>
      <c r="K62" s="625">
        <f t="shared" si="2"/>
        <v>0</v>
      </c>
      <c r="L62" s="625">
        <f t="shared" si="3"/>
        <v>762351</v>
      </c>
      <c r="M62" s="625">
        <f t="shared" si="4"/>
        <v>762351</v>
      </c>
      <c r="N62" s="519"/>
      <c r="O62" s="520">
        <f t="shared" si="5"/>
        <v>0</v>
      </c>
    </row>
    <row r="63" spans="2:15" s="521" customFormat="1" ht="13.5" customHeight="1" x14ac:dyDescent="0.2">
      <c r="B63" s="619">
        <f>'[7]Puerto Berrio'!B72</f>
        <v>8.2999999999999989</v>
      </c>
      <c r="C63" s="620" t="str">
        <f>'[7]Puerto Berrio'!C72</f>
        <v>Mortero impermeabilizado para pendiente de piso ducha de 1:4 y 0,03 metros de espesor</v>
      </c>
      <c r="D63" s="616" t="s">
        <v>3478</v>
      </c>
      <c r="E63" s="626">
        <v>1</v>
      </c>
      <c r="F63" s="622">
        <v>16863</v>
      </c>
      <c r="G63" s="687">
        <f t="shared" si="0"/>
        <v>16863</v>
      </c>
      <c r="H63" s="618"/>
      <c r="I63" s="623">
        <f>+'Ejecución de Obra'!AW789</f>
        <v>4.88</v>
      </c>
      <c r="J63" s="624">
        <f t="shared" si="1"/>
        <v>4.88</v>
      </c>
      <c r="K63" s="625">
        <f t="shared" si="2"/>
        <v>0</v>
      </c>
      <c r="L63" s="625">
        <f t="shared" si="3"/>
        <v>82291</v>
      </c>
      <c r="M63" s="625">
        <f t="shared" si="4"/>
        <v>82291</v>
      </c>
      <c r="N63" s="519"/>
      <c r="O63" s="520">
        <f t="shared" si="5"/>
        <v>0</v>
      </c>
    </row>
    <row r="64" spans="2:15" s="521" customFormat="1" ht="13.5" customHeight="1" x14ac:dyDescent="0.2">
      <c r="B64" s="619"/>
      <c r="C64" s="629" t="str">
        <f>'[7]Puerto Berrio'!$B$73</f>
        <v>OBRAS COMPLEMENTARIAS PARA EL FUNCIONAMIENTO</v>
      </c>
      <c r="D64" s="616"/>
      <c r="E64" s="626"/>
      <c r="F64" s="622"/>
      <c r="G64" s="687"/>
      <c r="H64" s="618"/>
      <c r="I64" s="623"/>
      <c r="J64" s="624">
        <f t="shared" si="1"/>
        <v>0</v>
      </c>
      <c r="K64" s="625">
        <f t="shared" si="2"/>
        <v>0</v>
      </c>
      <c r="L64" s="625">
        <f t="shared" si="3"/>
        <v>0</v>
      </c>
      <c r="M64" s="625">
        <f t="shared" si="4"/>
        <v>0</v>
      </c>
      <c r="N64" s="519"/>
      <c r="O64" s="520">
        <f t="shared" si="5"/>
        <v>0</v>
      </c>
    </row>
    <row r="65" spans="2:15" s="521" customFormat="1" ht="13.5" customHeight="1" x14ac:dyDescent="0.2">
      <c r="B65" s="619">
        <f>'[7]Puerto Berrio'!B74</f>
        <v>9.1</v>
      </c>
      <c r="C65" s="620" t="str">
        <f>'[7]Puerto Berrio'!C74</f>
        <v>Suministro e instalacion de Puerta metálica con marco calibre 20</v>
      </c>
      <c r="D65" s="616" t="s">
        <v>3475</v>
      </c>
      <c r="E65" s="626">
        <v>1</v>
      </c>
      <c r="F65" s="622">
        <v>299550</v>
      </c>
      <c r="G65" s="687">
        <f t="shared" si="0"/>
        <v>299550</v>
      </c>
      <c r="H65" s="618"/>
      <c r="I65" s="623">
        <f>+'Ejecución de Obra'!AY789</f>
        <v>9</v>
      </c>
      <c r="J65" s="624">
        <f t="shared" si="1"/>
        <v>9</v>
      </c>
      <c r="K65" s="625">
        <f t="shared" si="2"/>
        <v>0</v>
      </c>
      <c r="L65" s="625">
        <f t="shared" si="3"/>
        <v>2695950</v>
      </c>
      <c r="M65" s="625">
        <f t="shared" si="4"/>
        <v>2695950</v>
      </c>
      <c r="N65" s="519"/>
      <c r="O65" s="520">
        <f t="shared" si="5"/>
        <v>0</v>
      </c>
    </row>
    <row r="66" spans="2:15" s="521" customFormat="1" ht="13.5" customHeight="1" x14ac:dyDescent="0.2">
      <c r="B66" s="619">
        <f>'[7]Puerto Berrio'!B75</f>
        <v>9.1999999999999993</v>
      </c>
      <c r="C66" s="620" t="str">
        <f>'[7]Puerto Berrio'!C75</f>
        <v>Suministro e instalacion de juego de incrustaciones para baño</v>
      </c>
      <c r="D66" s="616" t="s">
        <v>3475</v>
      </c>
      <c r="E66" s="626">
        <v>1</v>
      </c>
      <c r="F66" s="622">
        <v>53772</v>
      </c>
      <c r="G66" s="687">
        <f t="shared" si="0"/>
        <v>53772</v>
      </c>
      <c r="H66" s="618"/>
      <c r="I66" s="623">
        <f>+'Ejecución de Obra'!AZ789</f>
        <v>6</v>
      </c>
      <c r="J66" s="624">
        <f t="shared" si="1"/>
        <v>6</v>
      </c>
      <c r="K66" s="625">
        <f t="shared" si="2"/>
        <v>0</v>
      </c>
      <c r="L66" s="625">
        <f t="shared" si="3"/>
        <v>322632</v>
      </c>
      <c r="M66" s="625">
        <f t="shared" si="4"/>
        <v>322632</v>
      </c>
      <c r="N66" s="519"/>
      <c r="O66" s="520">
        <f t="shared" si="5"/>
        <v>0</v>
      </c>
    </row>
    <row r="67" spans="2:15" s="521" customFormat="1" ht="13.5" customHeight="1" x14ac:dyDescent="0.2">
      <c r="B67" s="619">
        <f>'[7]Puerto Berrio'!B76</f>
        <v>9.2999999999999989</v>
      </c>
      <c r="C67" s="620" t="str">
        <f>'[7]Puerto Berrio'!C76</f>
        <v>Suministro e instalación de tanque aéreo plástico de 500 litros. Incluye tuberías y accesorios para el correcto funcionamiento del elemento instalado.</v>
      </c>
      <c r="D67" s="616" t="s">
        <v>3475</v>
      </c>
      <c r="E67" s="626">
        <v>1</v>
      </c>
      <c r="F67" s="622">
        <v>207536</v>
      </c>
      <c r="G67" s="687">
        <f t="shared" si="0"/>
        <v>207536</v>
      </c>
      <c r="H67" s="618"/>
      <c r="I67" s="623">
        <f>+'Ejecución de Obra'!BA789</f>
        <v>0</v>
      </c>
      <c r="J67" s="624">
        <f t="shared" si="1"/>
        <v>0</v>
      </c>
      <c r="K67" s="625">
        <f t="shared" si="2"/>
        <v>0</v>
      </c>
      <c r="L67" s="625">
        <f t="shared" si="3"/>
        <v>0</v>
      </c>
      <c r="M67" s="625">
        <f t="shared" si="4"/>
        <v>0</v>
      </c>
      <c r="N67" s="519"/>
      <c r="O67" s="520">
        <f t="shared" si="5"/>
        <v>0</v>
      </c>
    </row>
    <row r="68" spans="2:15" s="521" customFormat="1" ht="13.5" customHeight="1" x14ac:dyDescent="0.2">
      <c r="B68" s="619">
        <f>'[7]Puerto Berrio'!B77</f>
        <v>9.3999999999999986</v>
      </c>
      <c r="C68" s="620" t="str">
        <f>'[7]Puerto Berrio'!C77</f>
        <v>Suministro e instalación de sifón (incluye rejilla).</v>
      </c>
      <c r="D68" s="616" t="s">
        <v>3475</v>
      </c>
      <c r="E68" s="626">
        <v>1</v>
      </c>
      <c r="F68" s="622">
        <v>15889</v>
      </c>
      <c r="G68" s="687">
        <f t="shared" si="0"/>
        <v>15889</v>
      </c>
      <c r="H68" s="618"/>
      <c r="I68" s="623">
        <f>+'Ejecución de Obra'!BB789</f>
        <v>1</v>
      </c>
      <c r="J68" s="624">
        <f t="shared" si="1"/>
        <v>1</v>
      </c>
      <c r="K68" s="625">
        <f t="shared" si="2"/>
        <v>0</v>
      </c>
      <c r="L68" s="625">
        <f t="shared" si="3"/>
        <v>15889</v>
      </c>
      <c r="M68" s="625">
        <f t="shared" si="4"/>
        <v>15889</v>
      </c>
      <c r="N68" s="519"/>
      <c r="O68" s="520">
        <f t="shared" si="5"/>
        <v>0</v>
      </c>
    </row>
    <row r="69" spans="2:15" s="521" customFormat="1" ht="13.5" customHeight="1" x14ac:dyDescent="0.2">
      <c r="B69" s="619">
        <f>'[7]Puerto Berrio'!B78</f>
        <v>9.4999999999999982</v>
      </c>
      <c r="C69" s="620" t="str">
        <f>'[7]Puerto Berrio'!C78</f>
        <v>Suministro e instalación de registro de cierre metalico</v>
      </c>
      <c r="D69" s="616" t="s">
        <v>3475</v>
      </c>
      <c r="E69" s="626">
        <v>1</v>
      </c>
      <c r="F69" s="622">
        <v>21339</v>
      </c>
      <c r="G69" s="687">
        <f t="shared" si="0"/>
        <v>21339</v>
      </c>
      <c r="H69" s="618"/>
      <c r="I69" s="623">
        <f>+'Ejecución de Obra'!BC789</f>
        <v>0</v>
      </c>
      <c r="J69" s="624">
        <f t="shared" si="1"/>
        <v>0</v>
      </c>
      <c r="K69" s="625">
        <f t="shared" si="2"/>
        <v>0</v>
      </c>
      <c r="L69" s="625">
        <f t="shared" si="3"/>
        <v>0</v>
      </c>
      <c r="M69" s="625">
        <f t="shared" si="4"/>
        <v>0</v>
      </c>
      <c r="N69" s="519"/>
      <c r="O69" s="520">
        <f t="shared" si="5"/>
        <v>0</v>
      </c>
    </row>
    <row r="70" spans="2:15" s="521" customFormat="1" ht="13.5" customHeight="1" x14ac:dyDescent="0.2">
      <c r="B70" s="619">
        <f>'[7]Puerto Berrio'!B79</f>
        <v>9.5999999999999979</v>
      </c>
      <c r="C70" s="620" t="str">
        <f>'[7]Puerto Berrio'!C79</f>
        <v>Cubierta en teja ondulada fibrocemento, incluye fijación</v>
      </c>
      <c r="D70" s="616" t="s">
        <v>3478</v>
      </c>
      <c r="E70" s="626">
        <v>1</v>
      </c>
      <c r="F70" s="622">
        <v>48398</v>
      </c>
      <c r="G70" s="687">
        <f t="shared" si="0"/>
        <v>48398</v>
      </c>
      <c r="H70" s="618"/>
      <c r="I70" s="623">
        <f>+'Ejecución de Obra'!BD789</f>
        <v>0</v>
      </c>
      <c r="J70" s="624">
        <f t="shared" si="1"/>
        <v>0</v>
      </c>
      <c r="K70" s="625">
        <f t="shared" si="2"/>
        <v>0</v>
      </c>
      <c r="L70" s="625">
        <f t="shared" si="3"/>
        <v>0</v>
      </c>
      <c r="M70" s="625">
        <f t="shared" si="4"/>
        <v>0</v>
      </c>
      <c r="N70" s="519"/>
      <c r="O70" s="520">
        <f t="shared" si="5"/>
        <v>0</v>
      </c>
    </row>
    <row r="71" spans="2:15" s="521" customFormat="1" ht="13.5" customHeight="1" x14ac:dyDescent="0.2">
      <c r="B71" s="619">
        <f>'[7]Puerto Berrio'!B80</f>
        <v>9.6999999999999975</v>
      </c>
      <c r="C71" s="620" t="str">
        <f>'[7]Puerto Berrio'!C80</f>
        <v>Flanche o solapa en lámina galvanizada cal. 26.</v>
      </c>
      <c r="D71" s="616" t="s">
        <v>3474</v>
      </c>
      <c r="E71" s="626">
        <v>1</v>
      </c>
      <c r="F71" s="622">
        <v>18660</v>
      </c>
      <c r="G71" s="687">
        <f t="shared" si="0"/>
        <v>18660</v>
      </c>
      <c r="H71" s="618"/>
      <c r="I71" s="623">
        <f>+'Ejecución de Obra'!BE789</f>
        <v>0</v>
      </c>
      <c r="J71" s="624">
        <f t="shared" si="1"/>
        <v>0</v>
      </c>
      <c r="K71" s="625">
        <f t="shared" si="2"/>
        <v>0</v>
      </c>
      <c r="L71" s="625">
        <f t="shared" si="3"/>
        <v>0</v>
      </c>
      <c r="M71" s="625">
        <f t="shared" si="4"/>
        <v>0</v>
      </c>
      <c r="N71" s="519"/>
      <c r="O71" s="520">
        <f t="shared" si="5"/>
        <v>0</v>
      </c>
    </row>
    <row r="72" spans="2:15" s="521" customFormat="1" ht="13.5" customHeight="1" x14ac:dyDescent="0.2">
      <c r="B72" s="619">
        <f>'[7]Puerto Berrio'!B81</f>
        <v>9.7999999999999972</v>
      </c>
      <c r="C72" s="620" t="str">
        <f>'[7]Puerto Berrio'!C81</f>
        <v>Suministro e instalación de llave de jardín.</v>
      </c>
      <c r="D72" s="616" t="s">
        <v>3475</v>
      </c>
      <c r="E72" s="626">
        <v>1</v>
      </c>
      <c r="F72" s="622">
        <v>13149</v>
      </c>
      <c r="G72" s="687">
        <f t="shared" si="0"/>
        <v>13149</v>
      </c>
      <c r="H72" s="618"/>
      <c r="I72" s="623">
        <f>+'Ejecución de Obra'!BF789</f>
        <v>0</v>
      </c>
      <c r="J72" s="624">
        <f t="shared" si="1"/>
        <v>0</v>
      </c>
      <c r="K72" s="625">
        <f t="shared" si="2"/>
        <v>0</v>
      </c>
      <c r="L72" s="625">
        <f t="shared" si="3"/>
        <v>0</v>
      </c>
      <c r="M72" s="625">
        <f t="shared" si="4"/>
        <v>0</v>
      </c>
      <c r="N72" s="519"/>
      <c r="O72" s="520">
        <f t="shared" si="5"/>
        <v>0</v>
      </c>
    </row>
    <row r="73" spans="2:15" s="521" customFormat="1" ht="13.5" customHeight="1" x14ac:dyDescent="0.2">
      <c r="B73" s="619">
        <f>'[7]Puerto Berrio'!B82</f>
        <v>9.8999999999999968</v>
      </c>
      <c r="C73" s="620" t="str">
        <f>'[7]Puerto Berrio'!C82</f>
        <v>Rotura y adecuación de caja de inpección domiciliaria en cemento para conexión de red intradomiciliaria.</v>
      </c>
      <c r="D73" s="616" t="s">
        <v>3475</v>
      </c>
      <c r="E73" s="626">
        <v>1</v>
      </c>
      <c r="F73" s="622">
        <v>31154</v>
      </c>
      <c r="G73" s="687">
        <f t="shared" si="0"/>
        <v>31154</v>
      </c>
      <c r="H73" s="618"/>
      <c r="I73" s="623">
        <f>+'Ejecución de Obra'!BG789</f>
        <v>23</v>
      </c>
      <c r="J73" s="624">
        <f t="shared" si="1"/>
        <v>23</v>
      </c>
      <c r="K73" s="625">
        <f t="shared" si="2"/>
        <v>0</v>
      </c>
      <c r="L73" s="625">
        <f t="shared" si="3"/>
        <v>716542</v>
      </c>
      <c r="M73" s="625">
        <f t="shared" si="4"/>
        <v>716542</v>
      </c>
      <c r="N73" s="519"/>
      <c r="O73" s="520">
        <f t="shared" si="5"/>
        <v>0</v>
      </c>
    </row>
    <row r="74" spans="2:15" s="521" customFormat="1" ht="13.5" customHeight="1" x14ac:dyDescent="0.2">
      <c r="B74" s="628">
        <f>'[7]Puerto Berrio'!B83</f>
        <v>9.1</v>
      </c>
      <c r="C74" s="620" t="str">
        <f>'[7]Puerto Berrio'!C83</f>
        <v>Rotura y adecuación de punto de desagüe batea en cemento para conexión de red sanitaria</v>
      </c>
      <c r="D74" s="616" t="s">
        <v>3475</v>
      </c>
      <c r="E74" s="626">
        <v>1</v>
      </c>
      <c r="F74" s="622">
        <v>13411</v>
      </c>
      <c r="G74" s="687">
        <f t="shared" si="0"/>
        <v>13411</v>
      </c>
      <c r="H74" s="618"/>
      <c r="I74" s="623">
        <f>+'Ejecución de Obra'!BH789</f>
        <v>0</v>
      </c>
      <c r="J74" s="624">
        <f t="shared" si="1"/>
        <v>0</v>
      </c>
      <c r="K74" s="625">
        <f t="shared" si="2"/>
        <v>0</v>
      </c>
      <c r="L74" s="625">
        <f t="shared" si="3"/>
        <v>0</v>
      </c>
      <c r="M74" s="625">
        <f t="shared" si="4"/>
        <v>0</v>
      </c>
      <c r="N74" s="519"/>
      <c r="O74" s="520">
        <f t="shared" si="5"/>
        <v>0</v>
      </c>
    </row>
    <row r="75" spans="2:15" s="521" customFormat="1" ht="13.5" customHeight="1" x14ac:dyDescent="0.2">
      <c r="B75" s="619"/>
      <c r="C75" s="629" t="str">
        <f>'[7]Puerto Berrio'!$B$84</f>
        <v>ACABADOS</v>
      </c>
      <c r="D75" s="616"/>
      <c r="E75" s="626"/>
      <c r="F75" s="622"/>
      <c r="G75" s="687"/>
      <c r="H75" s="618"/>
      <c r="I75" s="623"/>
      <c r="J75" s="624">
        <f t="shared" si="1"/>
        <v>0</v>
      </c>
      <c r="K75" s="625">
        <f t="shared" si="2"/>
        <v>0</v>
      </c>
      <c r="L75" s="625">
        <f t="shared" si="3"/>
        <v>0</v>
      </c>
      <c r="M75" s="625">
        <f t="shared" si="4"/>
        <v>0</v>
      </c>
      <c r="N75" s="519"/>
      <c r="O75" s="520">
        <f t="shared" si="5"/>
        <v>0</v>
      </c>
    </row>
    <row r="76" spans="2:15" s="521" customFormat="1" ht="13.5" customHeight="1" x14ac:dyDescent="0.2">
      <c r="B76" s="619">
        <f>'[7]Puerto Berrio'!B85</f>
        <v>10.1</v>
      </c>
      <c r="C76" s="620" t="str">
        <f>'[7]Puerto Berrio'!C85</f>
        <v>Recuperación de piso en cerámica</v>
      </c>
      <c r="D76" s="616" t="s">
        <v>3478</v>
      </c>
      <c r="E76" s="626">
        <v>1</v>
      </c>
      <c r="F76" s="622">
        <v>35288</v>
      </c>
      <c r="G76" s="687">
        <f t="shared" si="0"/>
        <v>35288</v>
      </c>
      <c r="H76" s="618"/>
      <c r="I76" s="623">
        <f>+'Ejecución de Obra'!BJ789</f>
        <v>0</v>
      </c>
      <c r="J76" s="624">
        <f t="shared" si="1"/>
        <v>0</v>
      </c>
      <c r="K76" s="625">
        <f t="shared" si="2"/>
        <v>0</v>
      </c>
      <c r="L76" s="625">
        <f t="shared" si="3"/>
        <v>0</v>
      </c>
      <c r="M76" s="625">
        <f t="shared" si="4"/>
        <v>0</v>
      </c>
      <c r="N76" s="519"/>
      <c r="O76" s="520">
        <f t="shared" si="5"/>
        <v>0</v>
      </c>
    </row>
    <row r="77" spans="2:15" s="521" customFormat="1" ht="13.5" customHeight="1" x14ac:dyDescent="0.2">
      <c r="B77" s="619">
        <f>'[7]Puerto Berrio'!B86</f>
        <v>10.199999999999999</v>
      </c>
      <c r="C77" s="620" t="str">
        <f>'[7]Puerto Berrio'!C86</f>
        <v>Recuperación de piso en concreto</v>
      </c>
      <c r="D77" s="616" t="s">
        <v>3478</v>
      </c>
      <c r="E77" s="626">
        <v>1</v>
      </c>
      <c r="F77" s="622">
        <v>21738</v>
      </c>
      <c r="G77" s="687">
        <f t="shared" si="0"/>
        <v>21738</v>
      </c>
      <c r="H77" s="618"/>
      <c r="I77" s="623">
        <f>+'Ejecución de Obra'!BK789</f>
        <v>54.339999999999996</v>
      </c>
      <c r="J77" s="624">
        <f t="shared" si="1"/>
        <v>54.339999999999996</v>
      </c>
      <c r="K77" s="625">
        <f t="shared" si="2"/>
        <v>0</v>
      </c>
      <c r="L77" s="625">
        <f t="shared" si="3"/>
        <v>1181243</v>
      </c>
      <c r="M77" s="625">
        <f t="shared" si="4"/>
        <v>1181243</v>
      </c>
      <c r="N77" s="519"/>
      <c r="O77" s="520">
        <f t="shared" si="5"/>
        <v>0</v>
      </c>
    </row>
    <row r="78" spans="2:15" s="521" customFormat="1" ht="13.5" customHeight="1" x14ac:dyDescent="0.2">
      <c r="B78" s="619">
        <f>'[7]Puerto Berrio'!B87</f>
        <v>10.299999999999999</v>
      </c>
      <c r="C78" s="620" t="str">
        <f>'[7]Puerto Berrio'!C87</f>
        <v>Recuperación de piso esmaltado</v>
      </c>
      <c r="D78" s="616" t="s">
        <v>3478</v>
      </c>
      <c r="E78" s="626">
        <v>1</v>
      </c>
      <c r="F78" s="622">
        <v>16171</v>
      </c>
      <c r="G78" s="687">
        <f t="shared" si="0"/>
        <v>16171</v>
      </c>
      <c r="H78" s="618"/>
      <c r="I78" s="623">
        <f>+'Ejecución de Obra'!BL789</f>
        <v>14.32</v>
      </c>
      <c r="J78" s="624">
        <f t="shared" si="1"/>
        <v>14.32</v>
      </c>
      <c r="K78" s="625">
        <f t="shared" si="2"/>
        <v>0</v>
      </c>
      <c r="L78" s="625">
        <f t="shared" si="3"/>
        <v>231569</v>
      </c>
      <c r="M78" s="625">
        <f t="shared" si="4"/>
        <v>231569</v>
      </c>
      <c r="N78" s="519"/>
      <c r="O78" s="520">
        <f t="shared" si="5"/>
        <v>0</v>
      </c>
    </row>
    <row r="79" spans="2:15" s="521" customFormat="1" ht="13.5" customHeight="1" x14ac:dyDescent="0.2">
      <c r="B79" s="619">
        <f>'[7]Puerto Berrio'!B88</f>
        <v>10.399999999999999</v>
      </c>
      <c r="C79" s="620" t="str">
        <f>'[7]Puerto Berrio'!C88</f>
        <v>Resane de regatas</v>
      </c>
      <c r="D79" s="616" t="s">
        <v>3474</v>
      </c>
      <c r="E79" s="626">
        <v>1</v>
      </c>
      <c r="F79" s="622">
        <v>6048</v>
      </c>
      <c r="G79" s="687">
        <f t="shared" si="0"/>
        <v>6048</v>
      </c>
      <c r="H79" s="618"/>
      <c r="I79" s="623">
        <f>+'Ejecución de Obra'!BM789</f>
        <v>17.2</v>
      </c>
      <c r="J79" s="624">
        <f t="shared" si="1"/>
        <v>17.2</v>
      </c>
      <c r="K79" s="625">
        <f t="shared" si="2"/>
        <v>0</v>
      </c>
      <c r="L79" s="625">
        <f t="shared" si="3"/>
        <v>104026</v>
      </c>
      <c r="M79" s="625">
        <f t="shared" si="4"/>
        <v>104026</v>
      </c>
      <c r="N79" s="519"/>
      <c r="O79" s="520">
        <f t="shared" si="5"/>
        <v>0</v>
      </c>
    </row>
    <row r="80" spans="2:15" s="521" customFormat="1" ht="13.5" customHeight="1" x14ac:dyDescent="0.2">
      <c r="B80" s="619">
        <f>'[7]Puerto Berrio'!B89</f>
        <v>10.499999999999998</v>
      </c>
      <c r="C80" s="620" t="str">
        <f>'[7]Puerto Berrio'!C89</f>
        <v>Enchape pared blanco (0.20 X 0.20) metros</v>
      </c>
      <c r="D80" s="616" t="s">
        <v>3478</v>
      </c>
      <c r="E80" s="626">
        <v>1</v>
      </c>
      <c r="F80" s="622">
        <v>33185</v>
      </c>
      <c r="G80" s="687">
        <f t="shared" si="0"/>
        <v>33185</v>
      </c>
      <c r="H80" s="618"/>
      <c r="I80" s="623">
        <f>+'Ejecución de Obra'!BN789</f>
        <v>29.720000000000002</v>
      </c>
      <c r="J80" s="624">
        <f t="shared" si="1"/>
        <v>29.720000000000002</v>
      </c>
      <c r="K80" s="625">
        <f t="shared" si="2"/>
        <v>0</v>
      </c>
      <c r="L80" s="625">
        <f t="shared" si="3"/>
        <v>986258</v>
      </c>
      <c r="M80" s="625">
        <f t="shared" si="4"/>
        <v>986258</v>
      </c>
      <c r="N80" s="519"/>
      <c r="O80" s="520">
        <f t="shared" si="5"/>
        <v>0</v>
      </c>
    </row>
    <row r="81" spans="2:15" s="521" customFormat="1" ht="13.5" customHeight="1" x14ac:dyDescent="0.2">
      <c r="B81" s="619">
        <f>'[7]Puerto Berrio'!B90</f>
        <v>10.599999999999998</v>
      </c>
      <c r="C81" s="620" t="str">
        <f>'[7]Puerto Berrio'!C90</f>
        <v>Enchape piso blanco (0,20 x 0,20) metros</v>
      </c>
      <c r="D81" s="616" t="s">
        <v>3478</v>
      </c>
      <c r="E81" s="626">
        <v>1</v>
      </c>
      <c r="F81" s="622">
        <v>41718</v>
      </c>
      <c r="G81" s="687">
        <f t="shared" si="0"/>
        <v>41718</v>
      </c>
      <c r="H81" s="618"/>
      <c r="I81" s="623">
        <f>+'Ejecución de Obra'!BO789</f>
        <v>5.7799999999999994</v>
      </c>
      <c r="J81" s="624">
        <f t="shared" si="1"/>
        <v>5.7799999999999994</v>
      </c>
      <c r="K81" s="625">
        <f t="shared" si="2"/>
        <v>0</v>
      </c>
      <c r="L81" s="625">
        <f t="shared" si="3"/>
        <v>241130</v>
      </c>
      <c r="M81" s="625">
        <f t="shared" si="4"/>
        <v>241130</v>
      </c>
      <c r="N81" s="519"/>
      <c r="O81" s="520">
        <f t="shared" si="5"/>
        <v>0</v>
      </c>
    </row>
    <row r="82" spans="2:15" s="521" customFormat="1" ht="13.5" customHeight="1" x14ac:dyDescent="0.2">
      <c r="B82" s="619">
        <f>'[7]Puerto Berrio'!B91</f>
        <v>10.699999999999998</v>
      </c>
      <c r="C82" s="620" t="str">
        <f>'[7]Puerto Berrio'!C91</f>
        <v xml:space="preserve">Carburo blanco con acronal para muro interior y exterior (3 manos) </v>
      </c>
      <c r="D82" s="616" t="s">
        <v>3478</v>
      </c>
      <c r="E82" s="626">
        <v>1</v>
      </c>
      <c r="F82" s="622">
        <v>5464</v>
      </c>
      <c r="G82" s="687">
        <f>ROUND((E82*F82),0)</f>
        <v>5464</v>
      </c>
      <c r="H82" s="618"/>
      <c r="I82" s="623">
        <f>+'Ejecución de Obra'!BP789</f>
        <v>130.57999999999998</v>
      </c>
      <c r="J82" s="624">
        <f>+H82+I82</f>
        <v>130.57999999999998</v>
      </c>
      <c r="K82" s="625">
        <f>+ROUND((H82*F82),0)</f>
        <v>0</v>
      </c>
      <c r="L82" s="625">
        <f>+ROUND((I82*F82),0)</f>
        <v>713489</v>
      </c>
      <c r="M82" s="625">
        <f>+ROUND((K82+L82),0)</f>
        <v>713489</v>
      </c>
      <c r="N82" s="519"/>
      <c r="O82" s="520">
        <f>+N82*F82</f>
        <v>0</v>
      </c>
    </row>
    <row r="83" spans="2:15" s="522" customFormat="1" ht="12.95" customHeight="1" x14ac:dyDescent="0.2">
      <c r="B83" s="630" t="s">
        <v>4494</v>
      </c>
      <c r="C83" s="631"/>
      <c r="D83" s="632"/>
      <c r="E83" s="633"/>
      <c r="F83" s="633"/>
      <c r="G83" s="688">
        <f>SUM(G16:G82)</f>
        <v>17514883</v>
      </c>
      <c r="H83" s="634"/>
      <c r="I83" s="635"/>
      <c r="J83" s="636"/>
      <c r="K83" s="637">
        <f>SUM(K16:K82)</f>
        <v>0</v>
      </c>
      <c r="L83" s="637">
        <f>SUM(L16:L82)</f>
        <v>229389755</v>
      </c>
      <c r="M83" s="637">
        <f>SUM(M16:M82)</f>
        <v>229389755</v>
      </c>
      <c r="N83" s="634"/>
      <c r="O83" s="638">
        <f>SUM(O16:O82)</f>
        <v>0</v>
      </c>
    </row>
    <row r="84" spans="2:15" s="522" customFormat="1" ht="12.95" customHeight="1" x14ac:dyDescent="0.2">
      <c r="B84" s="639" t="s">
        <v>4495</v>
      </c>
      <c r="C84" s="640"/>
      <c r="D84" s="641"/>
      <c r="E84" s="642"/>
      <c r="F84" s="642"/>
      <c r="G84" s="689">
        <f>SUM(G85:G88)</f>
        <v>5217683</v>
      </c>
      <c r="H84" s="643"/>
      <c r="I84" s="644"/>
      <c r="J84" s="645"/>
      <c r="K84" s="646">
        <f>SUM(K85:K88)</f>
        <v>0</v>
      </c>
      <c r="L84" s="646">
        <f>SUM(L85:L88)</f>
        <v>68335209</v>
      </c>
      <c r="M84" s="646">
        <f>SUM(M85:M88)</f>
        <v>68335209</v>
      </c>
      <c r="N84" s="643"/>
      <c r="O84" s="647">
        <f>SUM(O85:O88)</f>
        <v>0</v>
      </c>
    </row>
    <row r="85" spans="2:15" s="522" customFormat="1" ht="12.95" customHeight="1" x14ac:dyDescent="0.2">
      <c r="B85" s="648"/>
      <c r="C85" s="649" t="s">
        <v>4496</v>
      </c>
      <c r="D85" s="650">
        <v>0.25219999999999998</v>
      </c>
      <c r="E85" s="651"/>
      <c r="F85" s="651"/>
      <c r="G85" s="690">
        <f>+ROUND(($G$83*D85),0)</f>
        <v>4417253</v>
      </c>
      <c r="H85" s="652"/>
      <c r="I85" s="653"/>
      <c r="J85" s="654"/>
      <c r="K85" s="655">
        <f>+ROUND(($K$83*D85),0)</f>
        <v>0</v>
      </c>
      <c r="L85" s="655">
        <f>+ROUND(($L$83*D85),0)</f>
        <v>57852096</v>
      </c>
      <c r="M85" s="655">
        <f>+ROUND(($M$83*D85),0)</f>
        <v>57852096</v>
      </c>
      <c r="N85" s="652"/>
      <c r="O85" s="656">
        <f>+$O$83*D85</f>
        <v>0</v>
      </c>
    </row>
    <row r="86" spans="2:15" s="522" customFormat="1" ht="12.95" customHeight="1" x14ac:dyDescent="0.2">
      <c r="B86" s="648"/>
      <c r="C86" s="649" t="s">
        <v>4497</v>
      </c>
      <c r="D86" s="657">
        <v>0.01</v>
      </c>
      <c r="E86" s="651"/>
      <c r="F86" s="651"/>
      <c r="G86" s="690">
        <f>+ROUND(($G$83*D86),0)</f>
        <v>175149</v>
      </c>
      <c r="H86" s="652"/>
      <c r="I86" s="653"/>
      <c r="J86" s="654"/>
      <c r="K86" s="655">
        <f>+ROUND(($K$83*D86),0)</f>
        <v>0</v>
      </c>
      <c r="L86" s="655">
        <f>+ROUND(($L$83*D86),0)</f>
        <v>2293898</v>
      </c>
      <c r="M86" s="655">
        <f>+ROUND(($M$83*D86),0)</f>
        <v>2293898</v>
      </c>
      <c r="N86" s="652"/>
      <c r="O86" s="656">
        <f>+$O$83*D86</f>
        <v>0</v>
      </c>
    </row>
    <row r="87" spans="2:15" s="522" customFormat="1" ht="12.95" customHeight="1" x14ac:dyDescent="0.2">
      <c r="B87" s="648"/>
      <c r="C87" s="649" t="s">
        <v>4498</v>
      </c>
      <c r="D87" s="657">
        <v>0.03</v>
      </c>
      <c r="E87" s="651"/>
      <c r="F87" s="651"/>
      <c r="G87" s="690">
        <f>+ROUND(($G$83*D87),0)</f>
        <v>525446</v>
      </c>
      <c r="H87" s="652"/>
      <c r="I87" s="653"/>
      <c r="J87" s="654"/>
      <c r="K87" s="655">
        <f>+ROUND(($K$83*D87),0)</f>
        <v>0</v>
      </c>
      <c r="L87" s="655">
        <f>+ROUND(($L$83*D87),0)</f>
        <v>6881693</v>
      </c>
      <c r="M87" s="655">
        <f>+ROUND(($M$83*D87),0)</f>
        <v>6881693</v>
      </c>
      <c r="N87" s="652"/>
      <c r="O87" s="656">
        <f>+$O$83*D87</f>
        <v>0</v>
      </c>
    </row>
    <row r="88" spans="2:15" s="522" customFormat="1" ht="12.95" customHeight="1" x14ac:dyDescent="0.2">
      <c r="B88" s="648"/>
      <c r="C88" s="649" t="s">
        <v>4543</v>
      </c>
      <c r="D88" s="657">
        <v>0.19</v>
      </c>
      <c r="E88" s="651"/>
      <c r="F88" s="651"/>
      <c r="G88" s="690">
        <f>+ROUND((G87*D88),0)</f>
        <v>99835</v>
      </c>
      <c r="H88" s="652"/>
      <c r="I88" s="653"/>
      <c r="J88" s="654"/>
      <c r="K88" s="655">
        <f>+ROUND((K87*D88),0)</f>
        <v>0</v>
      </c>
      <c r="L88" s="655">
        <f>+ROUND((L87*D88),0)</f>
        <v>1307522</v>
      </c>
      <c r="M88" s="655">
        <f>+ROUND((M87*D88),0)</f>
        <v>1307522</v>
      </c>
      <c r="N88" s="652"/>
      <c r="O88" s="656">
        <f>+O87*D88</f>
        <v>0</v>
      </c>
    </row>
    <row r="89" spans="2:15" s="492" customFormat="1" ht="12.95" customHeight="1" x14ac:dyDescent="0.25">
      <c r="B89" s="523" t="s">
        <v>4499</v>
      </c>
      <c r="C89" s="524"/>
      <c r="D89" s="525"/>
      <c r="E89" s="658"/>
      <c r="F89" s="658"/>
      <c r="G89" s="691">
        <f>+G83+G84</f>
        <v>22732566</v>
      </c>
      <c r="H89" s="527"/>
      <c r="I89" s="526"/>
      <c r="J89" s="659"/>
      <c r="K89" s="614">
        <f>+K83+K84</f>
        <v>0</v>
      </c>
      <c r="L89" s="614">
        <f>+L83+L84</f>
        <v>297724964</v>
      </c>
      <c r="M89" s="614">
        <f>+M83+M84</f>
        <v>297724964</v>
      </c>
      <c r="N89" s="527"/>
      <c r="O89" s="528">
        <f>+O83+O84</f>
        <v>0</v>
      </c>
    </row>
    <row r="90" spans="2:15" s="492" customFormat="1" ht="12.95" customHeight="1" x14ac:dyDescent="0.25">
      <c r="B90" s="523" t="s">
        <v>4500</v>
      </c>
      <c r="C90" s="524"/>
      <c r="D90" s="525"/>
      <c r="E90" s="526"/>
      <c r="F90" s="526"/>
      <c r="G90" s="614">
        <f>+D95</f>
        <v>1901554155</v>
      </c>
      <c r="H90" s="527"/>
      <c r="I90" s="526"/>
      <c r="J90" s="527"/>
      <c r="K90" s="614">
        <f>+K89</f>
        <v>0</v>
      </c>
      <c r="L90" s="614">
        <f>+L89</f>
        <v>297724964</v>
      </c>
      <c r="M90" s="614">
        <f>+M89</f>
        <v>297724964</v>
      </c>
      <c r="N90" s="527"/>
      <c r="O90" s="528">
        <f>+G90-M90</f>
        <v>1603829191</v>
      </c>
    </row>
    <row r="91" spans="2:15" s="492" customFormat="1" ht="12.95" customHeight="1" x14ac:dyDescent="0.25">
      <c r="B91" s="660"/>
      <c r="C91" s="661"/>
      <c r="D91" s="482"/>
      <c r="E91" s="662"/>
      <c r="F91" s="662"/>
      <c r="G91" s="662"/>
      <c r="H91" s="663"/>
      <c r="I91" s="662"/>
      <c r="J91" s="663"/>
      <c r="K91" s="663"/>
      <c r="L91" s="663"/>
      <c r="M91" s="662"/>
      <c r="N91" s="663"/>
      <c r="O91" s="664"/>
    </row>
    <row r="92" spans="2:15" s="492" customFormat="1" ht="25.5" customHeight="1" x14ac:dyDescent="0.25">
      <c r="B92" s="1161" t="s">
        <v>4501</v>
      </c>
      <c r="C92" s="1162"/>
      <c r="D92" s="1162"/>
      <c r="E92" s="1162"/>
      <c r="F92" s="1162"/>
      <c r="G92" s="1162"/>
      <c r="H92" s="1162"/>
      <c r="I92" s="1162"/>
      <c r="J92" s="1162"/>
      <c r="K92" s="1162"/>
      <c r="L92" s="1162"/>
      <c r="M92" s="1162"/>
      <c r="N92" s="1162"/>
      <c r="O92" s="1163"/>
    </row>
    <row r="93" spans="2:15" s="492" customFormat="1" ht="12.95" customHeight="1" x14ac:dyDescent="0.25">
      <c r="B93" s="505"/>
      <c r="C93" s="529" t="s">
        <v>4502</v>
      </c>
      <c r="D93" s="1133">
        <v>2034613871</v>
      </c>
      <c r="E93" s="1133"/>
      <c r="F93" s="482"/>
      <c r="G93" s="530" t="s">
        <v>4503</v>
      </c>
      <c r="H93" s="531"/>
      <c r="I93" s="1177">
        <f>+ROUND((I94*D95),0)</f>
        <v>380310831</v>
      </c>
      <c r="J93" s="1177"/>
      <c r="K93" s="663"/>
      <c r="L93" s="663"/>
      <c r="M93" s="662"/>
      <c r="N93" s="663"/>
      <c r="O93" s="665"/>
    </row>
    <row r="94" spans="2:15" s="492" customFormat="1" ht="12.95" customHeight="1" x14ac:dyDescent="0.25">
      <c r="B94" s="505"/>
      <c r="C94" s="685" t="s">
        <v>4744</v>
      </c>
      <c r="D94" s="1173">
        <f>11662576+121397140</f>
        <v>133059716</v>
      </c>
      <c r="E94" s="1173"/>
      <c r="F94" s="482"/>
      <c r="G94" s="530" t="s">
        <v>4504</v>
      </c>
      <c r="H94" s="532"/>
      <c r="I94" s="1174">
        <v>0.2</v>
      </c>
      <c r="J94" s="1174"/>
      <c r="K94" s="663"/>
      <c r="L94" s="663"/>
      <c r="M94" s="662"/>
      <c r="N94" s="663"/>
      <c r="O94" s="665"/>
    </row>
    <row r="95" spans="2:15" s="492" customFormat="1" ht="12.95" customHeight="1" x14ac:dyDescent="0.25">
      <c r="B95" s="505"/>
      <c r="C95" s="685" t="s">
        <v>4542</v>
      </c>
      <c r="D95" s="1173">
        <v>1901554155</v>
      </c>
      <c r="E95" s="1173"/>
      <c r="F95" s="482"/>
      <c r="G95" s="530" t="s">
        <v>4505</v>
      </c>
      <c r="H95" s="532"/>
      <c r="I95" s="1174"/>
      <c r="J95" s="1174"/>
      <c r="K95" s="663"/>
      <c r="L95" s="663"/>
      <c r="M95" s="662"/>
      <c r="N95" s="663"/>
      <c r="O95" s="665"/>
    </row>
    <row r="96" spans="2:15" s="492" customFormat="1" ht="12.95" customHeight="1" x14ac:dyDescent="0.25">
      <c r="B96" s="505"/>
      <c r="C96" s="529" t="s">
        <v>4506</v>
      </c>
      <c r="D96" s="1173">
        <v>0</v>
      </c>
      <c r="E96" s="1173"/>
      <c r="F96" s="482"/>
      <c r="G96" s="530"/>
      <c r="H96" s="532"/>
      <c r="I96" s="533"/>
      <c r="J96" s="533"/>
      <c r="K96" s="663"/>
      <c r="L96" s="663"/>
      <c r="M96" s="662"/>
      <c r="N96" s="663"/>
      <c r="O96" s="665"/>
    </row>
    <row r="97" spans="2:26" s="492" customFormat="1" ht="12.95" customHeight="1" x14ac:dyDescent="0.25">
      <c r="B97" s="505"/>
      <c r="C97" s="529" t="s">
        <v>4507</v>
      </c>
      <c r="D97" s="1133">
        <f>+D94+D95+D96</f>
        <v>2034613871</v>
      </c>
      <c r="E97" s="1133"/>
      <c r="F97" s="482"/>
      <c r="G97" s="530"/>
      <c r="H97" s="532"/>
      <c r="I97" s="533"/>
      <c r="J97" s="533"/>
      <c r="K97" s="663"/>
      <c r="L97" s="663"/>
      <c r="M97" s="662"/>
      <c r="N97" s="663"/>
      <c r="O97" s="665"/>
    </row>
    <row r="98" spans="2:26" s="492" customFormat="1" ht="12.95" customHeight="1" x14ac:dyDescent="0.25">
      <c r="B98" s="505"/>
      <c r="C98" s="534"/>
      <c r="D98" s="535"/>
      <c r="E98" s="535"/>
      <c r="F98" s="482"/>
      <c r="G98" s="530"/>
      <c r="H98" s="532"/>
      <c r="I98" s="533"/>
      <c r="J98" s="533"/>
      <c r="K98" s="663"/>
      <c r="L98" s="663"/>
      <c r="M98" s="662"/>
      <c r="N98" s="663"/>
      <c r="O98" s="665"/>
    </row>
    <row r="99" spans="2:26" s="492" customFormat="1" ht="12.95" customHeight="1" x14ac:dyDescent="0.25">
      <c r="B99" s="505"/>
      <c r="C99" s="534"/>
      <c r="D99" s="536"/>
      <c r="E99" s="536"/>
      <c r="F99" s="482"/>
      <c r="G99" s="530"/>
      <c r="H99" s="532"/>
      <c r="I99" s="533"/>
      <c r="J99" s="533"/>
      <c r="K99" s="663"/>
      <c r="L99" s="663"/>
      <c r="M99" s="662"/>
      <c r="N99" s="663"/>
      <c r="O99" s="665"/>
    </row>
    <row r="100" spans="2:26" s="492" customFormat="1" ht="25.5" customHeight="1" x14ac:dyDescent="0.25">
      <c r="B100" s="666" t="s">
        <v>4508</v>
      </c>
      <c r="C100" s="666" t="s">
        <v>4509</v>
      </c>
      <c r="D100" s="666" t="s">
        <v>4510</v>
      </c>
      <c r="E100" s="666" t="s">
        <v>4511</v>
      </c>
      <c r="F100" s="666" t="s">
        <v>4512</v>
      </c>
      <c r="G100" s="666" t="s">
        <v>4513</v>
      </c>
      <c r="H100" s="666" t="s">
        <v>4514</v>
      </c>
      <c r="I100" s="666" t="s">
        <v>4515</v>
      </c>
      <c r="J100" s="666" t="s">
        <v>4516</v>
      </c>
      <c r="K100" s="666" t="s">
        <v>4517</v>
      </c>
      <c r="L100" s="666" t="s">
        <v>4518</v>
      </c>
      <c r="M100" s="667"/>
      <c r="N100" s="667"/>
      <c r="O100" s="547"/>
      <c r="P100" s="537"/>
      <c r="Q100" s="537"/>
      <c r="R100" s="495"/>
      <c r="S100" s="538"/>
      <c r="T100" s="495"/>
      <c r="U100" s="538"/>
      <c r="V100" s="538"/>
      <c r="W100" s="495"/>
      <c r="X100" s="538"/>
      <c r="Y100" s="538"/>
    </row>
    <row r="101" spans="2:26" s="492" customFormat="1" ht="12.95" customHeight="1" x14ac:dyDescent="0.25">
      <c r="B101" s="668">
        <v>1</v>
      </c>
      <c r="C101" s="669" t="s">
        <v>4519</v>
      </c>
      <c r="D101" s="670"/>
      <c r="E101" s="671">
        <f>+ROUND((L90*0.9),0)</f>
        <v>267952468</v>
      </c>
      <c r="F101" s="672">
        <f>+E101/$D$95</f>
        <v>0.14091235177049166</v>
      </c>
      <c r="G101" s="673">
        <v>0</v>
      </c>
      <c r="H101" s="683">
        <f>+ROUND((L90*$I$94),0)</f>
        <v>59544993</v>
      </c>
      <c r="I101" s="674">
        <f>+I93-H101</f>
        <v>320765838</v>
      </c>
      <c r="J101" s="674">
        <f>+E101-G101-H101</f>
        <v>208407475</v>
      </c>
      <c r="K101" s="674">
        <f>+D95-J101</f>
        <v>1693146680</v>
      </c>
      <c r="L101" s="675">
        <f>+F101</f>
        <v>0.14091235177049166</v>
      </c>
      <c r="M101" s="676"/>
      <c r="N101" s="676"/>
      <c r="O101" s="547"/>
      <c r="P101" s="537"/>
      <c r="Q101" s="537"/>
      <c r="R101" s="495"/>
      <c r="S101" s="538"/>
      <c r="T101" s="495"/>
      <c r="U101" s="538"/>
      <c r="V101" s="538"/>
      <c r="W101" s="495"/>
      <c r="X101" s="538"/>
      <c r="Y101" s="538"/>
    </row>
    <row r="102" spans="2:26" s="541" customFormat="1" ht="15.75" customHeight="1" x14ac:dyDescent="0.25">
      <c r="B102" s="1134" t="s">
        <v>4520</v>
      </c>
      <c r="C102" s="1134"/>
      <c r="D102" s="1134"/>
      <c r="E102" s="686">
        <f>SUM(E101:E101)</f>
        <v>267952468</v>
      </c>
      <c r="F102" s="540">
        <f>SUM(F101:F101)</f>
        <v>0.14091235177049166</v>
      </c>
      <c r="G102" s="539">
        <f>SUM(G101:G101)</f>
        <v>0</v>
      </c>
      <c r="H102" s="684">
        <f>SUM(H101:H101)</f>
        <v>59544993</v>
      </c>
      <c r="I102" s="539">
        <f>+I101</f>
        <v>320765838</v>
      </c>
      <c r="J102" s="684">
        <f>+J101</f>
        <v>208407475</v>
      </c>
      <c r="K102" s="684">
        <f>+K101</f>
        <v>1693146680</v>
      </c>
      <c r="L102" s="540">
        <f>+L101</f>
        <v>0.14091235177049166</v>
      </c>
      <c r="M102" s="677"/>
      <c r="N102" s="677"/>
      <c r="O102" s="678"/>
      <c r="T102" s="542"/>
      <c r="U102" s="542"/>
      <c r="V102" s="542"/>
      <c r="W102" s="542"/>
      <c r="X102" s="542"/>
      <c r="Y102" s="542"/>
      <c r="Z102" s="543"/>
    </row>
    <row r="103" spans="2:26" s="492" customFormat="1" ht="12.95" customHeight="1" x14ac:dyDescent="0.25">
      <c r="B103" s="544"/>
      <c r="C103" s="545"/>
      <c r="D103" s="545"/>
      <c r="E103" s="545"/>
      <c r="F103" s="545"/>
      <c r="G103" s="545"/>
      <c r="H103" s="545"/>
      <c r="I103" s="545"/>
      <c r="J103" s="545"/>
      <c r="K103" s="546"/>
      <c r="L103" s="482"/>
      <c r="M103" s="482"/>
      <c r="N103" s="482"/>
      <c r="O103" s="547"/>
    </row>
    <row r="104" spans="2:26" s="522" customFormat="1" ht="13.5" customHeight="1" x14ac:dyDescent="0.25">
      <c r="B104" s="1155" t="s">
        <v>4521</v>
      </c>
      <c r="C104" s="1156"/>
      <c r="D104" s="1156"/>
      <c r="E104" s="1156"/>
      <c r="F104" s="1156"/>
      <c r="G104" s="1156"/>
      <c r="H104" s="1156"/>
      <c r="I104" s="1156"/>
      <c r="J104" s="1156"/>
      <c r="K104" s="1156"/>
      <c r="L104" s="1156"/>
      <c r="M104" s="548"/>
      <c r="N104" s="548"/>
      <c r="O104" s="549"/>
    </row>
    <row r="105" spans="2:26" s="553" customFormat="1" ht="13.5" customHeight="1" x14ac:dyDescent="0.25">
      <c r="B105" s="1135" t="s">
        <v>4522</v>
      </c>
      <c r="C105" s="1136"/>
      <c r="D105" s="1136"/>
      <c r="E105" s="550"/>
      <c r="F105" s="486"/>
      <c r="G105" s="486"/>
      <c r="H105" s="486"/>
      <c r="I105" s="551"/>
      <c r="J105" s="551"/>
      <c r="K105" s="551"/>
      <c r="L105" s="551"/>
      <c r="M105" s="551"/>
      <c r="N105" s="551"/>
      <c r="O105" s="552"/>
    </row>
    <row r="106" spans="2:26" s="553" customFormat="1" ht="13.5" customHeight="1" x14ac:dyDescent="0.25">
      <c r="B106" s="554"/>
      <c r="C106" s="555"/>
      <c r="D106" s="495"/>
      <c r="E106" s="556"/>
      <c r="F106" s="495"/>
      <c r="G106" s="495"/>
      <c r="H106" s="495"/>
      <c r="I106" s="521"/>
      <c r="J106" s="521"/>
      <c r="K106" s="521"/>
      <c r="L106" s="521"/>
      <c r="M106" s="521"/>
      <c r="N106" s="521"/>
      <c r="O106" s="557"/>
    </row>
    <row r="107" spans="2:26" s="563" customFormat="1" ht="13.5" customHeight="1" x14ac:dyDescent="0.3">
      <c r="B107" s="558" t="s">
        <v>4523</v>
      </c>
      <c r="C107" s="559"/>
      <c r="D107" s="560"/>
      <c r="E107" s="561"/>
      <c r="F107" s="562"/>
      <c r="G107" s="1137" t="s">
        <v>4524</v>
      </c>
      <c r="H107" s="1138"/>
      <c r="I107" s="1138"/>
      <c r="J107" s="1138"/>
      <c r="K107" s="1138"/>
      <c r="L107" s="1138"/>
      <c r="M107" s="1138"/>
      <c r="N107" s="1138"/>
      <c r="O107" s="1139"/>
    </row>
    <row r="108" spans="2:26" s="563" customFormat="1" ht="13.5" customHeight="1" x14ac:dyDescent="0.3">
      <c r="B108" s="564" t="s">
        <v>4525</v>
      </c>
      <c r="C108" s="559"/>
      <c r="D108" s="565"/>
      <c r="E108" s="561"/>
      <c r="F108" s="562"/>
      <c r="G108" s="559" t="s">
        <v>4526</v>
      </c>
      <c r="H108" s="566"/>
      <c r="I108" s="565"/>
      <c r="J108" s="567"/>
      <c r="K108" s="567"/>
      <c r="L108" s="567"/>
      <c r="M108" s="567"/>
      <c r="N108" s="560"/>
      <c r="O108" s="568"/>
    </row>
    <row r="109" spans="2:26" s="563" customFormat="1" ht="9" customHeight="1" x14ac:dyDescent="0.3">
      <c r="B109" s="564"/>
      <c r="C109" s="559"/>
      <c r="D109" s="565"/>
      <c r="E109" s="561"/>
      <c r="F109" s="562"/>
      <c r="G109" s="562"/>
      <c r="H109" s="567"/>
      <c r="I109" s="565"/>
      <c r="J109" s="567"/>
      <c r="K109" s="567"/>
      <c r="L109" s="567"/>
      <c r="M109" s="567"/>
      <c r="N109" s="560"/>
      <c r="O109" s="568"/>
    </row>
    <row r="110" spans="2:26" s="563" customFormat="1" ht="9" customHeight="1" x14ac:dyDescent="0.3">
      <c r="B110" s="564"/>
      <c r="C110" s="559"/>
      <c r="D110" s="565"/>
      <c r="E110" s="561"/>
      <c r="F110" s="562"/>
      <c r="G110" s="562"/>
      <c r="H110" s="567"/>
      <c r="I110" s="565"/>
      <c r="J110" s="567"/>
      <c r="K110" s="567"/>
      <c r="L110" s="567"/>
      <c r="M110" s="567"/>
      <c r="N110" s="560"/>
      <c r="O110" s="568"/>
    </row>
    <row r="111" spans="2:26" s="563" customFormat="1" ht="9" customHeight="1" x14ac:dyDescent="0.3">
      <c r="B111" s="564"/>
      <c r="C111" s="559"/>
      <c r="D111" s="565"/>
      <c r="E111" s="561"/>
      <c r="F111" s="562"/>
      <c r="G111" s="562"/>
      <c r="H111" s="567"/>
      <c r="I111" s="565"/>
      <c r="J111" s="567"/>
      <c r="K111" s="567"/>
      <c r="L111" s="567"/>
      <c r="M111" s="567"/>
      <c r="N111" s="560"/>
      <c r="O111" s="568"/>
    </row>
    <row r="112" spans="2:26" s="563" customFormat="1" ht="9" customHeight="1" x14ac:dyDescent="0.3">
      <c r="B112" s="564"/>
      <c r="C112" s="559"/>
      <c r="D112" s="565"/>
      <c r="E112" s="561"/>
      <c r="F112" s="562"/>
      <c r="G112" s="562"/>
      <c r="H112" s="567"/>
      <c r="I112" s="565"/>
      <c r="J112" s="567"/>
      <c r="K112" s="567"/>
      <c r="L112" s="567"/>
      <c r="M112" s="567"/>
      <c r="N112" s="560"/>
      <c r="O112" s="568"/>
    </row>
    <row r="113" spans="2:15" s="563" customFormat="1" ht="9" customHeight="1" x14ac:dyDescent="0.3">
      <c r="B113" s="564"/>
      <c r="C113" s="559"/>
      <c r="D113" s="565"/>
      <c r="E113" s="561"/>
      <c r="F113" s="562"/>
      <c r="G113" s="562"/>
      <c r="H113" s="567"/>
      <c r="I113" s="565"/>
      <c r="J113" s="567"/>
      <c r="K113" s="567"/>
      <c r="L113" s="567"/>
      <c r="M113" s="567"/>
      <c r="N113" s="560"/>
      <c r="O113" s="568"/>
    </row>
    <row r="114" spans="2:15" s="563" customFormat="1" ht="9" customHeight="1" x14ac:dyDescent="0.3">
      <c r="B114" s="564"/>
      <c r="C114" s="559"/>
      <c r="D114" s="565"/>
      <c r="E114" s="561"/>
      <c r="F114" s="562"/>
      <c r="G114" s="562"/>
      <c r="H114" s="567"/>
      <c r="I114" s="565"/>
      <c r="J114" s="567"/>
      <c r="K114" s="567"/>
      <c r="L114" s="567"/>
      <c r="M114" s="567"/>
      <c r="N114" s="560"/>
      <c r="O114" s="568"/>
    </row>
    <row r="115" spans="2:15" s="563" customFormat="1" ht="9" customHeight="1" x14ac:dyDescent="0.3">
      <c r="B115" s="564"/>
      <c r="C115" s="559"/>
      <c r="D115" s="565"/>
      <c r="E115" s="561"/>
      <c r="F115" s="562"/>
      <c r="G115" s="562"/>
      <c r="H115" s="567"/>
      <c r="I115" s="565"/>
      <c r="J115" s="567"/>
      <c r="K115" s="567"/>
      <c r="L115" s="567"/>
      <c r="M115" s="567"/>
      <c r="N115" s="560"/>
      <c r="O115" s="568"/>
    </row>
    <row r="116" spans="2:15" s="563" customFormat="1" ht="9" customHeight="1" x14ac:dyDescent="0.3">
      <c r="B116" s="564"/>
      <c r="C116" s="559"/>
      <c r="D116" s="565"/>
      <c r="E116" s="561"/>
      <c r="F116" s="562"/>
      <c r="G116" s="562"/>
      <c r="H116" s="567"/>
      <c r="I116" s="565"/>
      <c r="J116" s="567"/>
      <c r="K116" s="567"/>
      <c r="L116" s="567"/>
      <c r="M116" s="567"/>
      <c r="N116" s="560"/>
      <c r="O116" s="568"/>
    </row>
    <row r="117" spans="2:15" s="563" customFormat="1" ht="9" customHeight="1" x14ac:dyDescent="0.3">
      <c r="B117" s="564"/>
      <c r="C117" s="559"/>
      <c r="D117" s="565"/>
      <c r="E117" s="561"/>
      <c r="F117" s="562"/>
      <c r="G117" s="562"/>
      <c r="H117" s="567"/>
      <c r="I117" s="565"/>
      <c r="J117" s="567"/>
      <c r="K117" s="567"/>
      <c r="L117" s="567"/>
      <c r="M117" s="567"/>
      <c r="N117" s="560"/>
      <c r="O117" s="568"/>
    </row>
    <row r="118" spans="2:15" s="563" customFormat="1" ht="9" customHeight="1" x14ac:dyDescent="0.3">
      <c r="B118" s="564"/>
      <c r="C118" s="559"/>
      <c r="D118" s="565"/>
      <c r="E118" s="561"/>
      <c r="F118" s="562"/>
      <c r="G118" s="562"/>
      <c r="H118" s="567"/>
      <c r="I118" s="565"/>
      <c r="J118" s="567"/>
      <c r="K118" s="567"/>
      <c r="L118" s="567"/>
      <c r="M118" s="567"/>
      <c r="N118" s="560"/>
      <c r="O118" s="568"/>
    </row>
    <row r="119" spans="2:15" s="563" customFormat="1" ht="13.5" customHeight="1" x14ac:dyDescent="0.3">
      <c r="B119" s="569" t="s">
        <v>4527</v>
      </c>
      <c r="C119" s="570"/>
      <c r="D119" s="571"/>
      <c r="E119" s="561"/>
      <c r="F119" s="562"/>
      <c r="G119" s="570" t="s">
        <v>4527</v>
      </c>
      <c r="H119" s="572"/>
      <c r="I119" s="572"/>
      <c r="J119" s="572"/>
      <c r="K119" s="566"/>
      <c r="L119" s="566"/>
      <c r="M119" s="567"/>
      <c r="N119" s="571"/>
      <c r="O119" s="573"/>
    </row>
    <row r="120" spans="2:15" s="563" customFormat="1" ht="15.75" customHeight="1" x14ac:dyDescent="0.3">
      <c r="B120" s="574" t="s">
        <v>4562</v>
      </c>
      <c r="C120" s="575"/>
      <c r="D120" s="571"/>
      <c r="E120" s="561"/>
      <c r="F120" s="562"/>
      <c r="G120" s="575" t="s">
        <v>4567</v>
      </c>
      <c r="H120" s="566"/>
      <c r="I120" s="576"/>
      <c r="J120" s="577"/>
      <c r="K120" s="577"/>
      <c r="L120" s="567"/>
      <c r="M120" s="567"/>
      <c r="N120" s="571"/>
      <c r="O120" s="573"/>
    </row>
    <row r="121" spans="2:15" s="563" customFormat="1" ht="13.5" customHeight="1" x14ac:dyDescent="0.3">
      <c r="B121" s="564" t="s">
        <v>4563</v>
      </c>
      <c r="C121" s="559"/>
      <c r="D121" s="578"/>
      <c r="E121" s="561"/>
      <c r="F121" s="562"/>
      <c r="G121" s="559" t="s">
        <v>4564</v>
      </c>
      <c r="H121" s="566"/>
      <c r="I121" s="576"/>
      <c r="J121" s="567"/>
      <c r="K121" s="567"/>
      <c r="L121" s="567"/>
      <c r="M121" s="567"/>
      <c r="N121" s="578"/>
      <c r="O121" s="579"/>
    </row>
    <row r="122" spans="2:15" s="563" customFormat="1" ht="13.5" customHeight="1" x14ac:dyDescent="0.3">
      <c r="B122" s="564" t="s">
        <v>4565</v>
      </c>
      <c r="C122" s="581"/>
      <c r="D122" s="562"/>
      <c r="E122" s="561"/>
      <c r="F122" s="562"/>
      <c r="G122" s="559" t="s">
        <v>4478</v>
      </c>
      <c r="H122" s="582"/>
      <c r="I122" s="582"/>
      <c r="J122" s="582"/>
      <c r="K122" s="582"/>
      <c r="L122" s="582"/>
      <c r="M122" s="582"/>
      <c r="N122" s="582"/>
      <c r="O122" s="583"/>
    </row>
    <row r="123" spans="2:15" s="563" customFormat="1" ht="15" customHeight="1" x14ac:dyDescent="0.3">
      <c r="B123" s="564" t="s">
        <v>4566</v>
      </c>
      <c r="C123" s="581"/>
      <c r="D123" s="562"/>
      <c r="E123" s="561"/>
      <c r="F123" s="562"/>
      <c r="G123" s="559" t="s">
        <v>4743</v>
      </c>
      <c r="H123" s="582"/>
      <c r="I123" s="582"/>
      <c r="J123" s="582"/>
      <c r="K123" s="582"/>
      <c r="L123" s="582"/>
      <c r="M123" s="582"/>
      <c r="N123" s="582"/>
      <c r="O123" s="583"/>
    </row>
    <row r="124" spans="2:15" s="563" customFormat="1" ht="9" customHeight="1" x14ac:dyDescent="0.25">
      <c r="B124" s="580"/>
      <c r="C124" s="581"/>
      <c r="D124" s="562"/>
      <c r="E124" s="561"/>
      <c r="F124" s="562"/>
      <c r="G124" s="582"/>
      <c r="H124" s="582"/>
      <c r="I124" s="582"/>
      <c r="J124" s="582"/>
      <c r="K124" s="582"/>
      <c r="L124" s="582"/>
      <c r="M124" s="582"/>
      <c r="N124" s="582"/>
      <c r="O124" s="583"/>
    </row>
    <row r="125" spans="2:15" s="563" customFormat="1" ht="9" customHeight="1" x14ac:dyDescent="0.25">
      <c r="B125" s="580"/>
      <c r="C125" s="581"/>
      <c r="D125" s="562"/>
      <c r="E125" s="561"/>
      <c r="F125" s="562"/>
      <c r="G125" s="582"/>
      <c r="H125" s="582"/>
      <c r="I125" s="582"/>
      <c r="J125" s="582"/>
      <c r="K125" s="582"/>
      <c r="L125" s="582"/>
      <c r="M125" s="582"/>
      <c r="N125" s="582"/>
      <c r="O125" s="583"/>
    </row>
    <row r="126" spans="2:15" s="563" customFormat="1" ht="9" customHeight="1" x14ac:dyDescent="0.25">
      <c r="B126" s="580"/>
      <c r="C126" s="581"/>
      <c r="D126" s="562"/>
      <c r="E126" s="561"/>
      <c r="F126" s="562"/>
      <c r="G126" s="582"/>
      <c r="H126" s="582"/>
      <c r="I126" s="582"/>
      <c r="J126" s="582"/>
      <c r="K126" s="582"/>
      <c r="L126" s="582"/>
      <c r="M126" s="582"/>
      <c r="N126" s="582"/>
      <c r="O126" s="583"/>
    </row>
    <row r="127" spans="2:15" s="563" customFormat="1" ht="9" customHeight="1" x14ac:dyDescent="0.25">
      <c r="B127" s="580"/>
      <c r="C127" s="581"/>
      <c r="D127" s="562"/>
      <c r="E127" s="561"/>
      <c r="F127" s="562"/>
      <c r="G127" s="582"/>
      <c r="H127" s="582"/>
      <c r="I127" s="582"/>
      <c r="J127" s="582"/>
      <c r="K127" s="582"/>
      <c r="L127" s="582"/>
      <c r="M127" s="582"/>
      <c r="N127" s="582"/>
      <c r="O127" s="583"/>
    </row>
    <row r="128" spans="2:15" s="563" customFormat="1" ht="13.5" customHeight="1" x14ac:dyDescent="0.3">
      <c r="B128" s="584" t="s">
        <v>4529</v>
      </c>
      <c r="C128" s="581"/>
      <c r="D128" s="562"/>
      <c r="E128" s="561"/>
      <c r="F128" s="562"/>
      <c r="G128" s="585"/>
      <c r="H128" s="566"/>
      <c r="I128" s="566"/>
      <c r="J128" s="566"/>
      <c r="K128" s="566"/>
      <c r="L128" s="566"/>
      <c r="M128" s="566"/>
      <c r="N128" s="566"/>
      <c r="O128" s="586"/>
    </row>
    <row r="129" spans="1:27" s="563" customFormat="1" ht="13.5" customHeight="1" x14ac:dyDescent="0.3">
      <c r="B129" s="587" t="s">
        <v>4530</v>
      </c>
      <c r="C129" s="581"/>
      <c r="D129" s="562"/>
      <c r="E129" s="561"/>
      <c r="F129" s="562"/>
      <c r="G129" s="562"/>
      <c r="H129" s="585"/>
      <c r="I129" s="566"/>
      <c r="J129" s="566"/>
      <c r="K129" s="566"/>
      <c r="L129" s="566"/>
      <c r="M129" s="566"/>
      <c r="N129" s="566"/>
      <c r="O129" s="586"/>
    </row>
    <row r="130" spans="1:27" s="563" customFormat="1" ht="9" customHeight="1" x14ac:dyDescent="0.3">
      <c r="B130" s="588"/>
      <c r="C130" s="581"/>
      <c r="D130" s="562"/>
      <c r="E130" s="561"/>
      <c r="F130" s="562"/>
      <c r="G130" s="585"/>
      <c r="H130" s="589"/>
      <c r="I130" s="590"/>
      <c r="J130" s="589"/>
      <c r="K130" s="589"/>
      <c r="L130" s="566"/>
      <c r="M130" s="566"/>
      <c r="N130" s="566"/>
      <c r="O130" s="586"/>
    </row>
    <row r="131" spans="1:27" s="563" customFormat="1" ht="13.5" customHeight="1" x14ac:dyDescent="0.3">
      <c r="B131" s="591" t="s">
        <v>4527</v>
      </c>
      <c r="C131" s="592"/>
      <c r="D131" s="562"/>
      <c r="E131" s="561"/>
      <c r="F131" s="562"/>
      <c r="G131" s="585"/>
      <c r="H131" s="566"/>
      <c r="I131" s="566"/>
      <c r="J131" s="566"/>
      <c r="K131" s="566"/>
      <c r="L131" s="566"/>
      <c r="M131" s="566"/>
      <c r="N131" s="566"/>
      <c r="O131" s="586"/>
    </row>
    <row r="132" spans="1:27" s="563" customFormat="1" ht="21.75" customHeight="1" x14ac:dyDescent="0.3">
      <c r="B132" s="591" t="s">
        <v>4528</v>
      </c>
      <c r="C132" s="592"/>
      <c r="D132" s="593"/>
      <c r="E132" s="594"/>
      <c r="F132" s="593"/>
      <c r="G132" s="593"/>
      <c r="H132" s="593"/>
      <c r="I132" s="595"/>
      <c r="J132" s="595"/>
      <c r="K132" s="595"/>
      <c r="L132" s="595"/>
      <c r="M132" s="595"/>
      <c r="N132" s="595"/>
      <c r="O132" s="596"/>
    </row>
    <row r="133" spans="1:27" s="563" customFormat="1" ht="16.5" x14ac:dyDescent="0.3">
      <c r="B133" s="574"/>
      <c r="C133" s="575"/>
      <c r="D133" s="577"/>
      <c r="E133" s="577"/>
      <c r="F133" s="577"/>
      <c r="G133" s="577"/>
      <c r="H133" s="597"/>
      <c r="I133" s="598"/>
      <c r="J133" s="598"/>
      <c r="K133" s="598"/>
      <c r="L133" s="598"/>
      <c r="M133" s="598"/>
      <c r="N133" s="598"/>
      <c r="O133" s="599"/>
    </row>
    <row r="134" spans="1:27" s="492" customFormat="1" x14ac:dyDescent="0.25">
      <c r="B134" s="554"/>
      <c r="C134" s="555"/>
      <c r="D134" s="495"/>
      <c r="E134" s="556"/>
      <c r="F134" s="495"/>
      <c r="G134" s="495"/>
      <c r="H134" s="495"/>
      <c r="I134" s="521"/>
      <c r="J134" s="521"/>
      <c r="K134" s="521"/>
      <c r="L134" s="521"/>
      <c r="M134" s="521"/>
      <c r="N134" s="521"/>
      <c r="O134" s="557"/>
    </row>
    <row r="135" spans="1:27" s="492" customFormat="1" ht="13.5" x14ac:dyDescent="0.25">
      <c r="B135" s="1140" t="s">
        <v>4531</v>
      </c>
      <c r="C135" s="1141"/>
      <c r="D135" s="495"/>
      <c r="E135" s="556"/>
      <c r="F135" s="495"/>
      <c r="G135" s="495"/>
      <c r="H135" s="495"/>
      <c r="I135" s="495"/>
      <c r="J135" s="495"/>
      <c r="K135" s="495"/>
      <c r="L135" s="495"/>
      <c r="M135" s="495"/>
      <c r="N135" s="495"/>
      <c r="O135" s="496"/>
    </row>
    <row r="136" spans="1:27" s="492" customFormat="1" ht="42.75" customHeight="1" x14ac:dyDescent="0.25">
      <c r="B136" s="1142" t="s">
        <v>4532</v>
      </c>
      <c r="C136" s="1143"/>
      <c r="D136" s="1143"/>
      <c r="E136" s="1143"/>
      <c r="F136" s="1143"/>
      <c r="G136" s="1143"/>
      <c r="H136" s="1143"/>
      <c r="I136" s="1143"/>
      <c r="J136" s="1143"/>
      <c r="K136" s="1143"/>
      <c r="L136" s="1143"/>
      <c r="M136" s="1143"/>
      <c r="N136" s="1143"/>
      <c r="O136" s="1144"/>
    </row>
    <row r="137" spans="1:27" s="601" customFormat="1" ht="13.5" x14ac:dyDescent="0.2">
      <c r="B137" s="1145" t="s">
        <v>4533</v>
      </c>
      <c r="C137" s="1146"/>
      <c r="D137" s="1146"/>
      <c r="E137" s="1146"/>
      <c r="F137" s="1146"/>
      <c r="G137" s="1146"/>
      <c r="H137" s="1146"/>
      <c r="I137" s="1146"/>
      <c r="J137" s="1146"/>
      <c r="K137" s="1146"/>
      <c r="L137" s="1146"/>
      <c r="M137" s="1146"/>
      <c r="N137" s="1146"/>
      <c r="O137" s="1147"/>
      <c r="P137" s="600"/>
      <c r="Q137" s="600"/>
      <c r="R137" s="600"/>
      <c r="S137" s="600"/>
      <c r="T137" s="600"/>
      <c r="U137" s="600"/>
      <c r="V137" s="600"/>
      <c r="W137" s="600"/>
      <c r="X137" s="600"/>
      <c r="Y137" s="600"/>
      <c r="Z137" s="600"/>
      <c r="AA137" s="600"/>
    </row>
    <row r="138" spans="1:27" s="601" customFormat="1" ht="18" customHeight="1" x14ac:dyDescent="0.2">
      <c r="B138" s="1148" t="s">
        <v>4534</v>
      </c>
      <c r="C138" s="1149"/>
      <c r="D138" s="1149"/>
      <c r="E138" s="1149"/>
      <c r="F138" s="1149"/>
      <c r="G138" s="1149"/>
      <c r="H138" s="1149"/>
      <c r="I138" s="1149"/>
      <c r="J138" s="1149"/>
      <c r="K138" s="1149"/>
      <c r="L138" s="1149"/>
      <c r="M138" s="1149"/>
      <c r="N138" s="1149"/>
      <c r="O138" s="1150"/>
      <c r="P138" s="602"/>
      <c r="Q138" s="602"/>
      <c r="R138" s="602"/>
      <c r="S138" s="602"/>
      <c r="T138" s="602"/>
      <c r="U138" s="602"/>
      <c r="V138" s="602"/>
      <c r="W138" s="602"/>
      <c r="X138" s="602"/>
      <c r="Y138" s="602"/>
      <c r="Z138" s="602"/>
      <c r="AA138" s="602"/>
    </row>
    <row r="139" spans="1:27" s="601" customFormat="1" ht="39.75" customHeight="1" x14ac:dyDescent="0.2">
      <c r="B139" s="1148" t="s">
        <v>4535</v>
      </c>
      <c r="C139" s="1149"/>
      <c r="D139" s="1149"/>
      <c r="E139" s="1149"/>
      <c r="F139" s="1149"/>
      <c r="G139" s="1149"/>
      <c r="H139" s="1149"/>
      <c r="I139" s="1149"/>
      <c r="J139" s="1149"/>
      <c r="K139" s="1149"/>
      <c r="L139" s="1149"/>
      <c r="M139" s="1149"/>
      <c r="N139" s="1149"/>
      <c r="O139" s="1150"/>
      <c r="P139" s="602"/>
      <c r="Q139" s="602"/>
      <c r="R139" s="602"/>
      <c r="S139" s="602"/>
      <c r="T139" s="602"/>
      <c r="U139" s="602"/>
      <c r="V139" s="602"/>
      <c r="W139" s="602"/>
      <c r="X139" s="602"/>
      <c r="Y139" s="602"/>
      <c r="Z139" s="602"/>
      <c r="AA139" s="602"/>
    </row>
    <row r="140" spans="1:27" s="601" customFormat="1" ht="60" customHeight="1" x14ac:dyDescent="0.2">
      <c r="B140" s="1148" t="s">
        <v>4536</v>
      </c>
      <c r="C140" s="1149"/>
      <c r="D140" s="1149"/>
      <c r="E140" s="1149"/>
      <c r="F140" s="1149"/>
      <c r="G140" s="1149"/>
      <c r="H140" s="1149"/>
      <c r="I140" s="1149"/>
      <c r="J140" s="1149"/>
      <c r="K140" s="1149"/>
      <c r="L140" s="1149"/>
      <c r="M140" s="1149"/>
      <c r="N140" s="1149"/>
      <c r="O140" s="1150"/>
      <c r="P140" s="602"/>
      <c r="Q140" s="602"/>
      <c r="R140" s="602"/>
      <c r="S140" s="602"/>
      <c r="T140" s="602"/>
      <c r="U140" s="602"/>
      <c r="V140" s="602"/>
      <c r="W140" s="602"/>
      <c r="X140" s="602"/>
      <c r="Y140" s="602"/>
      <c r="Z140" s="602"/>
      <c r="AA140" s="602"/>
    </row>
    <row r="141" spans="1:27" ht="13.5" x14ac:dyDescent="0.25">
      <c r="B141" s="604"/>
      <c r="C141" s="605"/>
      <c r="D141" s="605"/>
      <c r="E141" s="605"/>
      <c r="F141" s="605"/>
      <c r="G141" s="605"/>
      <c r="H141" s="605"/>
      <c r="I141" s="605"/>
      <c r="J141" s="495"/>
      <c r="K141" s="495"/>
      <c r="L141" s="495"/>
      <c r="M141" s="606"/>
      <c r="N141" s="606"/>
      <c r="O141" s="606"/>
    </row>
    <row r="142" spans="1:27" x14ac:dyDescent="0.2">
      <c r="B142" s="505"/>
      <c r="C142" s="482"/>
      <c r="D142" s="482"/>
      <c r="E142" s="482"/>
      <c r="F142" s="482"/>
      <c r="G142" s="482"/>
      <c r="H142" s="482"/>
      <c r="I142" s="482"/>
      <c r="J142" s="482"/>
      <c r="K142" s="482"/>
      <c r="L142" s="482"/>
      <c r="M142" s="1151"/>
      <c r="N142" s="607"/>
      <c r="O142" s="608"/>
    </row>
    <row r="143" spans="1:27" s="609" customFormat="1" ht="13.5" x14ac:dyDescent="0.25">
      <c r="A143" s="492"/>
      <c r="B143" s="505"/>
      <c r="C143" s="482"/>
      <c r="D143" s="482"/>
      <c r="E143" s="482"/>
      <c r="F143" s="482"/>
      <c r="G143" s="482"/>
      <c r="H143" s="482"/>
      <c r="I143" s="482"/>
      <c r="J143" s="482"/>
      <c r="K143" s="482"/>
      <c r="L143" s="482"/>
      <c r="M143" s="1151"/>
      <c r="N143" s="607"/>
      <c r="O143" s="608"/>
    </row>
    <row r="144" spans="1:27" s="609" customFormat="1" ht="13.5" x14ac:dyDescent="0.25">
      <c r="A144" s="492"/>
      <c r="B144" s="505"/>
      <c r="C144" s="482"/>
      <c r="D144" s="482"/>
      <c r="E144" s="482"/>
      <c r="F144" s="482"/>
      <c r="G144" s="482"/>
      <c r="H144" s="482"/>
      <c r="I144" s="482"/>
      <c r="J144" s="482"/>
      <c r="K144" s="482"/>
      <c r="L144" s="482"/>
      <c r="M144" s="610"/>
      <c r="N144" s="607"/>
      <c r="O144" s="608"/>
    </row>
    <row r="145" spans="1:15" s="609" customFormat="1" ht="11.25" customHeight="1" x14ac:dyDescent="0.25">
      <c r="A145" s="492"/>
      <c r="B145" s="1152"/>
      <c r="C145" s="1153"/>
      <c r="D145" s="1153"/>
      <c r="E145" s="1153"/>
      <c r="F145" s="1153"/>
      <c r="G145" s="1153"/>
      <c r="H145" s="1153"/>
      <c r="I145" s="1153"/>
      <c r="J145" s="1153"/>
      <c r="K145" s="1153"/>
      <c r="L145" s="1153"/>
      <c r="M145" s="1153"/>
      <c r="N145" s="1153"/>
      <c r="O145" s="1154"/>
    </row>
    <row r="146" spans="1:15" s="609" customFormat="1" ht="30" customHeight="1" x14ac:dyDescent="0.25">
      <c r="A146" s="492"/>
      <c r="B146" s="505"/>
      <c r="C146" s="482"/>
      <c r="D146" s="482"/>
      <c r="E146" s="482"/>
      <c r="F146" s="482"/>
      <c r="G146" s="482"/>
      <c r="H146" s="482"/>
      <c r="I146" s="482"/>
      <c r="J146" s="482"/>
      <c r="K146" s="482"/>
      <c r="L146" s="482"/>
      <c r="M146" s="482"/>
      <c r="N146" s="482"/>
      <c r="O146" s="547"/>
    </row>
    <row r="147" spans="1:15" ht="16.5" x14ac:dyDescent="0.3">
      <c r="B147" s="1130" t="s">
        <v>4537</v>
      </c>
      <c r="C147" s="1131"/>
      <c r="D147" s="1131"/>
      <c r="E147" s="1131"/>
      <c r="F147" s="1131"/>
      <c r="G147" s="1131"/>
      <c r="H147" s="1131"/>
      <c r="I147" s="1131"/>
      <c r="J147" s="1131"/>
      <c r="K147" s="1131"/>
      <c r="L147" s="1131"/>
      <c r="M147" s="1131"/>
      <c r="N147" s="1131"/>
      <c r="O147" s="1132"/>
    </row>
    <row r="148" spans="1:15" x14ac:dyDescent="0.2">
      <c r="B148" s="505"/>
      <c r="C148" s="482"/>
      <c r="D148" s="482"/>
      <c r="E148" s="482"/>
      <c r="F148" s="482"/>
      <c r="G148" s="482"/>
      <c r="H148" s="482"/>
      <c r="I148" s="482"/>
      <c r="J148" s="482"/>
      <c r="K148" s="482"/>
      <c r="L148" s="482"/>
      <c r="M148" s="482"/>
      <c r="N148" s="482"/>
      <c r="O148" s="547"/>
    </row>
    <row r="149" spans="1:15" ht="21.75" customHeight="1" x14ac:dyDescent="0.2">
      <c r="B149" s="1125" t="s">
        <v>4538</v>
      </c>
      <c r="C149" s="1123"/>
      <c r="D149" s="1123"/>
      <c r="E149" s="1123"/>
      <c r="F149" s="1123"/>
      <c r="G149" s="1123"/>
      <c r="H149" s="1123"/>
      <c r="I149" s="1123"/>
      <c r="J149" s="1123"/>
      <c r="K149" s="1123"/>
      <c r="L149" s="1123"/>
      <c r="M149" s="1123"/>
      <c r="N149" s="1123"/>
      <c r="O149" s="1126"/>
    </row>
    <row r="150" spans="1:15" x14ac:dyDescent="0.2">
      <c r="B150" s="611"/>
      <c r="C150" s="612"/>
      <c r="D150" s="612"/>
      <c r="E150" s="612"/>
      <c r="F150" s="612"/>
      <c r="G150" s="612"/>
      <c r="H150" s="612"/>
      <c r="I150" s="482"/>
      <c r="J150" s="482"/>
      <c r="K150" s="482"/>
      <c r="L150" s="482"/>
      <c r="M150" s="482"/>
      <c r="N150" s="482"/>
      <c r="O150" s="547"/>
    </row>
    <row r="151" spans="1:15" ht="39.75" customHeight="1" x14ac:dyDescent="0.2">
      <c r="B151" s="1125" t="s">
        <v>4539</v>
      </c>
      <c r="C151" s="1123"/>
      <c r="D151" s="1123"/>
      <c r="E151" s="1123"/>
      <c r="F151" s="1123"/>
      <c r="G151" s="1123"/>
      <c r="H151" s="1123"/>
      <c r="I151" s="1123"/>
      <c r="J151" s="1123"/>
      <c r="K151" s="1123"/>
      <c r="L151" s="1123"/>
      <c r="M151" s="1123"/>
      <c r="N151" s="1123"/>
      <c r="O151" s="1126"/>
    </row>
    <row r="152" spans="1:15" x14ac:dyDescent="0.2">
      <c r="B152" s="611"/>
      <c r="C152" s="612"/>
      <c r="D152" s="612"/>
      <c r="E152" s="612"/>
      <c r="F152" s="612"/>
      <c r="G152" s="612"/>
      <c r="H152" s="612"/>
      <c r="I152" s="482"/>
      <c r="J152" s="482"/>
      <c r="K152" s="482"/>
      <c r="L152" s="482"/>
      <c r="M152" s="482"/>
      <c r="N152" s="482"/>
      <c r="O152" s="547"/>
    </row>
    <row r="153" spans="1:15" ht="39.75" customHeight="1" x14ac:dyDescent="0.2">
      <c r="B153" s="1127" t="s">
        <v>4540</v>
      </c>
      <c r="C153" s="1128"/>
      <c r="D153" s="1128"/>
      <c r="E153" s="1128"/>
      <c r="F153" s="1128"/>
      <c r="G153" s="1128"/>
      <c r="H153" s="1128"/>
      <c r="I153" s="1128"/>
      <c r="J153" s="1128"/>
      <c r="K153" s="1128"/>
      <c r="L153" s="1128"/>
      <c r="M153" s="1128"/>
      <c r="N153" s="1128"/>
      <c r="O153" s="1129"/>
    </row>
    <row r="183" spans="5:11" ht="16.5" x14ac:dyDescent="0.3">
      <c r="E183" s="1130" t="s">
        <v>4537</v>
      </c>
      <c r="F183" s="1131"/>
      <c r="G183" s="1131"/>
      <c r="H183" s="1131"/>
      <c r="I183" s="1131"/>
      <c r="J183" s="1131"/>
      <c r="K183" s="1132"/>
    </row>
    <row r="184" spans="5:11" x14ac:dyDescent="0.2">
      <c r="E184" s="612"/>
      <c r="F184" s="612"/>
      <c r="G184" s="612"/>
      <c r="H184" s="612"/>
      <c r="I184" s="612"/>
      <c r="J184" s="612"/>
      <c r="K184" s="612"/>
    </row>
    <row r="185" spans="5:11" x14ac:dyDescent="0.2">
      <c r="E185" s="1122" t="s">
        <v>4538</v>
      </c>
      <c r="F185" s="1123"/>
      <c r="G185" s="1123"/>
      <c r="H185" s="1123"/>
      <c r="I185" s="1123"/>
      <c r="J185" s="1123"/>
      <c r="K185" s="1124"/>
    </row>
    <row r="186" spans="5:11" x14ac:dyDescent="0.2">
      <c r="E186" s="612"/>
      <c r="F186" s="612"/>
      <c r="G186" s="612"/>
      <c r="H186" s="612"/>
      <c r="I186" s="612"/>
      <c r="J186" s="612"/>
      <c r="K186" s="612"/>
    </row>
    <row r="187" spans="5:11" x14ac:dyDescent="0.2">
      <c r="E187" s="1122" t="s">
        <v>4539</v>
      </c>
      <c r="F187" s="1123"/>
      <c r="G187" s="1123"/>
      <c r="H187" s="1123"/>
      <c r="I187" s="1123"/>
      <c r="J187" s="1123"/>
      <c r="K187" s="1124"/>
    </row>
    <row r="188" spans="5:11" x14ac:dyDescent="0.2">
      <c r="E188" s="612"/>
      <c r="F188" s="612"/>
      <c r="G188" s="612"/>
      <c r="H188" s="612"/>
      <c r="I188" s="612"/>
      <c r="J188" s="612"/>
      <c r="K188" s="612"/>
    </row>
    <row r="189" spans="5:11" x14ac:dyDescent="0.2">
      <c r="E189" s="1122" t="s">
        <v>4541</v>
      </c>
      <c r="F189" s="1123"/>
      <c r="G189" s="1123"/>
      <c r="H189" s="1123"/>
      <c r="I189" s="1123"/>
      <c r="J189" s="1123"/>
      <c r="K189" s="1124"/>
    </row>
    <row r="190" spans="5:11" x14ac:dyDescent="0.2">
      <c r="E190" s="612"/>
      <c r="F190" s="612"/>
      <c r="G190" s="612"/>
      <c r="H190" s="612"/>
      <c r="I190" s="612"/>
      <c r="J190" s="612"/>
      <c r="K190" s="612"/>
    </row>
    <row r="191" spans="5:11" x14ac:dyDescent="0.2">
      <c r="E191" s="1122" t="s">
        <v>4540</v>
      </c>
      <c r="F191" s="1123"/>
      <c r="G191" s="1123"/>
      <c r="H191" s="1123"/>
      <c r="I191" s="1123"/>
      <c r="J191" s="1123"/>
      <c r="K191" s="1124"/>
    </row>
  </sheetData>
  <mergeCells count="52">
    <mergeCell ref="D95:E95"/>
    <mergeCell ref="I95:J95"/>
    <mergeCell ref="D96:E96"/>
    <mergeCell ref="C9:O9"/>
    <mergeCell ref="D93:E93"/>
    <mergeCell ref="I93:J93"/>
    <mergeCell ref="D94:E94"/>
    <mergeCell ref="I94:J94"/>
    <mergeCell ref="B1:B3"/>
    <mergeCell ref="C1:K2"/>
    <mergeCell ref="L1:M1"/>
    <mergeCell ref="N1:O1"/>
    <mergeCell ref="L2:M2"/>
    <mergeCell ref="N2:O2"/>
    <mergeCell ref="C3:K3"/>
    <mergeCell ref="L3:M3"/>
    <mergeCell ref="N3:O3"/>
    <mergeCell ref="I5:J5"/>
    <mergeCell ref="C6:F6"/>
    <mergeCell ref="H6:I6"/>
    <mergeCell ref="N14:O14"/>
    <mergeCell ref="B92:O92"/>
    <mergeCell ref="B14:B15"/>
    <mergeCell ref="C14:C15"/>
    <mergeCell ref="D14:D15"/>
    <mergeCell ref="E14:G14"/>
    <mergeCell ref="H14:J14"/>
    <mergeCell ref="K14:M14"/>
    <mergeCell ref="C7:O7"/>
    <mergeCell ref="C8:O8"/>
    <mergeCell ref="D97:E97"/>
    <mergeCell ref="B102:D102"/>
    <mergeCell ref="B149:O149"/>
    <mergeCell ref="B105:D105"/>
    <mergeCell ref="G107:O107"/>
    <mergeCell ref="B135:C135"/>
    <mergeCell ref="B136:O136"/>
    <mergeCell ref="B137:O137"/>
    <mergeCell ref="B138:O138"/>
    <mergeCell ref="B139:O139"/>
    <mergeCell ref="B140:O140"/>
    <mergeCell ref="M142:M143"/>
    <mergeCell ref="B145:O145"/>
    <mergeCell ref="B147:O147"/>
    <mergeCell ref="B104:L104"/>
    <mergeCell ref="E191:K191"/>
    <mergeCell ref="B151:O151"/>
    <mergeCell ref="B153:O153"/>
    <mergeCell ref="E183:K183"/>
    <mergeCell ref="E185:K185"/>
    <mergeCell ref="E187:K187"/>
    <mergeCell ref="E189:K189"/>
  </mergeCells>
  <printOptions horizontalCentered="1"/>
  <pageMargins left="0.35433070866141736" right="0.19685039370078741" top="0.74803149606299213" bottom="0.35433070866141736" header="0.31496062992125984" footer="0.31496062992125984"/>
  <pageSetup scale="46" fitToHeight="0" orientation="landscape" r:id="rId1"/>
  <headerFooter alignWithMargins="0">
    <oddFooter>Página &amp;P</oddFooter>
  </headerFooter>
  <rowBreaks count="3" manualBreakCount="3">
    <brk id="71" min="1" max="14" man="1"/>
    <brk id="132" min="1" max="14" man="1"/>
    <brk id="145" min="1" max="14" man="1"/>
  </rowBreaks>
  <colBreaks count="1" manualBreakCount="1">
    <brk id="3" max="78"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DV1048489"/>
  <sheetViews>
    <sheetView zoomScale="90" zoomScaleNormal="90" workbookViewId="0">
      <pane xSplit="8" ySplit="6" topLeftCell="I7" activePane="bottomRight" state="frozen"/>
      <selection pane="topRight" activeCell="I1" sqref="I1"/>
      <selection pane="bottomLeft" activeCell="A7" sqref="A7"/>
      <selection pane="bottomRight" activeCell="V31" sqref="V31"/>
    </sheetView>
  </sheetViews>
  <sheetFormatPr baseColWidth="10" defaultRowHeight="15" x14ac:dyDescent="0.25"/>
  <cols>
    <col min="1" max="1" width="12.28515625" customWidth="1"/>
    <col min="2" max="2" width="16.140625" style="1" customWidth="1"/>
    <col min="3" max="3" width="15.42578125" style="1" customWidth="1"/>
    <col min="4" max="4" width="15.42578125" customWidth="1"/>
    <col min="5" max="5" width="15.85546875" customWidth="1"/>
    <col min="6" max="6" width="15.85546875" style="1" customWidth="1"/>
    <col min="7" max="7" width="15.7109375" customWidth="1"/>
    <col min="8" max="8" width="18.42578125" style="1" customWidth="1"/>
    <col min="10" max="10" width="10.85546875" style="1"/>
    <col min="11" max="11" width="11.140625" style="1" customWidth="1"/>
    <col min="13" max="14" width="10.85546875" style="1"/>
    <col min="15" max="15" width="12.7109375" style="1" customWidth="1"/>
    <col min="16" max="16" width="12.140625" style="1" customWidth="1"/>
    <col min="17" max="17" width="13" style="1" customWidth="1"/>
    <col min="18" max="18" width="19" style="1" bestFit="1" customWidth="1"/>
    <col min="19" max="19" width="14.42578125" style="1" customWidth="1"/>
    <col min="20" max="20" width="10.85546875" style="1"/>
    <col min="21" max="21" width="29.5703125" style="1" customWidth="1"/>
    <col min="22" max="22" width="12.140625" style="1" bestFit="1" customWidth="1"/>
    <col min="23" max="23" width="12.140625" style="1" customWidth="1"/>
    <col min="24" max="24" width="16.42578125" style="1" customWidth="1"/>
    <col min="26" max="26" width="13" customWidth="1"/>
    <col min="27" max="27" width="35.85546875" style="1" customWidth="1"/>
    <col min="29" max="29" width="11.85546875" style="5" bestFit="1" customWidth="1"/>
    <col min="33" max="33" width="10.28515625" customWidth="1"/>
    <col min="34" max="36" width="10.28515625" style="1" customWidth="1"/>
    <col min="37" max="37" width="13" style="1" customWidth="1"/>
    <col min="38" max="38" width="13.7109375" style="1" customWidth="1"/>
    <col min="39" max="39" width="13" style="1" customWidth="1"/>
    <col min="40" max="40" width="12.85546875" customWidth="1"/>
    <col min="41" max="41" width="12.85546875" style="1" customWidth="1"/>
    <col min="42" max="42" width="14.140625" customWidth="1"/>
    <col min="43" max="43" width="14.28515625" customWidth="1"/>
    <col min="44" max="44" width="13.42578125" customWidth="1"/>
    <col min="45" max="45" width="11.28515625" customWidth="1"/>
    <col min="46" max="46" width="29.85546875" style="1" customWidth="1"/>
    <col min="48" max="48" width="19.28515625" style="1" customWidth="1"/>
    <col min="49" max="49" width="10.85546875" style="1"/>
    <col min="50" max="50" width="15.42578125" style="1" customWidth="1"/>
    <col min="51" max="51" width="17.85546875" style="1" customWidth="1"/>
    <col min="52" max="52" width="17.42578125" bestFit="1" customWidth="1"/>
    <col min="53" max="53" width="17.42578125" style="1" customWidth="1"/>
    <col min="54" max="54" width="12.140625" style="1" bestFit="1" customWidth="1"/>
    <col min="55" max="55" width="17.42578125" style="1" customWidth="1"/>
    <col min="56" max="56" width="13.7109375" style="1" bestFit="1" customWidth="1"/>
    <col min="57" max="57" width="17.42578125" style="1" customWidth="1"/>
    <col min="58" max="58" width="7.42578125" customWidth="1"/>
    <col min="59" max="59" width="15.42578125" customWidth="1"/>
    <col min="60" max="60" width="19.42578125" bestFit="1" customWidth="1"/>
    <col min="61" max="61" width="19" customWidth="1"/>
    <col min="62" max="62" width="25.42578125" customWidth="1"/>
    <col min="63" max="63" width="19.140625" customWidth="1"/>
    <col min="64" max="64" width="17.140625" bestFit="1" customWidth="1"/>
    <col min="65" max="65" width="18.42578125" bestFit="1" customWidth="1"/>
    <col min="66" max="67" width="16.42578125" customWidth="1"/>
    <col min="68" max="69" width="17.140625" customWidth="1"/>
    <col min="70" max="71" width="18.42578125" customWidth="1"/>
    <col min="72" max="72" width="12.7109375" customWidth="1"/>
    <col min="73" max="73" width="12.7109375" style="1" customWidth="1"/>
    <col min="74" max="76" width="12.7109375" customWidth="1"/>
    <col min="77" max="81" width="17" customWidth="1"/>
    <col min="82" max="82" width="27.42578125" customWidth="1"/>
    <col min="83" max="83" width="46.140625" customWidth="1"/>
    <col min="84" max="84" width="20.85546875" bestFit="1" customWidth="1"/>
    <col min="85" max="85" width="25.28515625" customWidth="1"/>
    <col min="86" max="87" width="25.28515625" style="1" customWidth="1"/>
    <col min="88" max="88" width="21.85546875" customWidth="1"/>
    <col min="89" max="89" width="24" customWidth="1"/>
    <col min="90" max="90" width="26" bestFit="1" customWidth="1"/>
    <col min="91" max="91" width="24.42578125" customWidth="1"/>
    <col min="92" max="92" width="24.42578125" style="1" customWidth="1"/>
    <col min="93" max="93" width="20.28515625" bestFit="1" customWidth="1"/>
    <col min="94" max="94" width="20.85546875" customWidth="1"/>
    <col min="95" max="98" width="20.85546875" style="1" customWidth="1"/>
    <col min="99" max="99" width="22.42578125" customWidth="1"/>
    <col min="100" max="100" width="34.140625" style="1" customWidth="1"/>
    <col min="101" max="101" width="14.85546875" style="1" customWidth="1"/>
    <col min="111" max="111" width="11.85546875" bestFit="1" customWidth="1"/>
    <col min="113" max="113" width="13.42578125" customWidth="1"/>
    <col min="114" max="114" width="14.5703125" customWidth="1"/>
    <col min="115" max="115" width="17.140625" customWidth="1"/>
    <col min="116" max="116" width="18" customWidth="1"/>
    <col min="117" max="117" width="16.28515625" bestFit="1" customWidth="1"/>
    <col min="121" max="121" width="13.85546875" customWidth="1"/>
    <col min="122" max="122" width="13.7109375" customWidth="1"/>
    <col min="123" max="123" width="15" customWidth="1"/>
    <col min="124" max="124" width="17.85546875" customWidth="1"/>
    <col min="125" max="125" width="15.85546875" customWidth="1"/>
  </cols>
  <sheetData>
    <row r="1" spans="1:126" ht="21.75" thickBot="1" x14ac:dyDescent="0.4">
      <c r="A1" s="23" t="s">
        <v>1070</v>
      </c>
      <c r="G1" s="1"/>
      <c r="I1" s="1"/>
      <c r="L1" s="1"/>
      <c r="Y1" s="1"/>
      <c r="Z1" s="1"/>
      <c r="AB1" s="1"/>
      <c r="AC1" s="1"/>
      <c r="AD1" s="1"/>
      <c r="AE1" s="1"/>
      <c r="AF1" s="1"/>
      <c r="AG1" s="1"/>
      <c r="AN1" s="1"/>
      <c r="AP1" s="1"/>
      <c r="AQ1" s="1"/>
      <c r="AR1" s="1"/>
      <c r="AS1" s="1"/>
      <c r="AU1" s="1"/>
      <c r="AZ1" s="1"/>
      <c r="BF1" s="1"/>
      <c r="BG1" s="1"/>
      <c r="BH1" s="1"/>
      <c r="BI1" s="1"/>
      <c r="BJ1" s="1"/>
      <c r="BK1" s="1"/>
      <c r="BL1" s="1"/>
      <c r="BM1" s="1"/>
      <c r="BN1" s="1"/>
      <c r="BO1" s="1"/>
      <c r="BP1" s="1"/>
      <c r="BQ1" s="1"/>
      <c r="BR1" s="1"/>
      <c r="BS1" s="1"/>
      <c r="BT1" s="1"/>
      <c r="BV1" s="1"/>
      <c r="BW1" s="1"/>
      <c r="BX1" s="1"/>
      <c r="BY1" s="1"/>
      <c r="BZ1" s="1"/>
      <c r="CA1" s="1"/>
      <c r="DL1" s="61" t="s">
        <v>1483</v>
      </c>
      <c r="DM1" s="62">
        <f>8.23*737717*1.035-Tipologías!E6</f>
        <v>6099266.2918499997</v>
      </c>
      <c r="DR1" s="61" t="s">
        <v>1484</v>
      </c>
      <c r="DS1" s="62">
        <f>1.8*737717*1.035</f>
        <v>1374366.7709999999</v>
      </c>
    </row>
    <row r="2" spans="1:126" s="1" customFormat="1" ht="19.5" customHeight="1" thickBot="1" x14ac:dyDescent="0.3"/>
    <row r="3" spans="1:126" s="54" customFormat="1" ht="21.75" customHeight="1" thickBot="1" x14ac:dyDescent="0.3">
      <c r="A3" s="1189" t="s">
        <v>1200</v>
      </c>
      <c r="B3" s="1190"/>
      <c r="C3" s="1190"/>
      <c r="D3" s="1190"/>
      <c r="E3" s="1190"/>
      <c r="F3" s="1190"/>
      <c r="G3" s="1191"/>
      <c r="H3" s="1181" t="s">
        <v>1205</v>
      </c>
      <c r="I3" s="1182"/>
      <c r="J3" s="1182"/>
      <c r="K3" s="1182"/>
      <c r="L3" s="1182"/>
      <c r="M3" s="1182"/>
      <c r="N3" s="1182"/>
      <c r="O3" s="1182"/>
      <c r="P3" s="1182"/>
      <c r="Q3" s="1182"/>
      <c r="R3" s="1182"/>
      <c r="S3" s="1182"/>
      <c r="T3" s="1182"/>
      <c r="U3" s="1182"/>
      <c r="V3" s="1182"/>
      <c r="W3" s="1182"/>
      <c r="X3" s="1182"/>
      <c r="Y3" s="1182"/>
      <c r="Z3" s="1182"/>
      <c r="AA3" s="1182"/>
      <c r="AB3" s="1182"/>
      <c r="AC3" s="1182"/>
      <c r="AD3" s="1182"/>
      <c r="AE3" s="1182"/>
      <c r="AF3" s="1182"/>
      <c r="AG3" s="1182"/>
      <c r="AH3" s="1182"/>
      <c r="AI3" s="1182"/>
      <c r="AJ3" s="1182"/>
      <c r="AK3" s="1182"/>
      <c r="AL3" s="1182"/>
      <c r="AM3" s="1188"/>
      <c r="AN3" s="1181" t="s">
        <v>1225</v>
      </c>
      <c r="AO3" s="1182"/>
      <c r="AP3" s="1182"/>
      <c r="AQ3" s="1182"/>
      <c r="AR3" s="1182"/>
      <c r="AS3" s="1182"/>
      <c r="AT3" s="1182"/>
      <c r="AU3" s="1182"/>
      <c r="AV3" s="1182"/>
      <c r="AW3" s="1182"/>
      <c r="AX3" s="1182"/>
      <c r="AY3" s="1182"/>
      <c r="AZ3" s="1182"/>
      <c r="BA3" s="1182"/>
      <c r="BB3" s="1182"/>
      <c r="BC3" s="1182"/>
      <c r="BD3" s="1182"/>
      <c r="BE3" s="1182"/>
      <c r="BF3" s="1182"/>
      <c r="BG3" s="1182"/>
      <c r="BH3" s="1188"/>
      <c r="BI3" s="1181" t="s">
        <v>1231</v>
      </c>
      <c r="BJ3" s="1182"/>
      <c r="BK3" s="1182"/>
      <c r="BL3" s="1182"/>
      <c r="BM3" s="1188"/>
      <c r="BN3" s="1181" t="s">
        <v>1249</v>
      </c>
      <c r="BO3" s="1182"/>
      <c r="BP3" s="1182"/>
      <c r="BQ3" s="1182"/>
      <c r="BR3" s="1182"/>
      <c r="BS3" s="1182"/>
      <c r="BT3" s="1182"/>
      <c r="BU3" s="1182"/>
      <c r="BV3" s="1182"/>
      <c r="BW3" s="1182"/>
      <c r="BX3" s="1182"/>
      <c r="BY3" s="1182"/>
      <c r="BZ3" s="1182"/>
      <c r="CA3" s="1182"/>
      <c r="CB3" s="1182"/>
      <c r="CC3" s="1182"/>
      <c r="CD3" s="1182"/>
      <c r="CE3" s="1181" t="s">
        <v>1249</v>
      </c>
      <c r="CF3" s="1182"/>
      <c r="CG3" s="1182"/>
      <c r="CH3" s="1182"/>
      <c r="CI3" s="1182"/>
      <c r="CJ3" s="1182"/>
      <c r="CK3" s="1182"/>
      <c r="CL3" s="1182"/>
      <c r="CM3" s="1182"/>
      <c r="CN3" s="1182"/>
      <c r="CO3" s="1182"/>
      <c r="CP3" s="1182"/>
      <c r="CQ3" s="1182"/>
      <c r="CR3" s="1182"/>
      <c r="CS3" s="1182"/>
      <c r="CT3" s="1182"/>
      <c r="CU3" s="1182"/>
      <c r="CV3" s="132"/>
      <c r="CW3" s="133"/>
      <c r="CX3" s="126"/>
      <c r="CY3" s="1183" t="s">
        <v>1356</v>
      </c>
      <c r="CZ3" s="1183"/>
      <c r="DA3" s="1183"/>
      <c r="DB3" s="1183"/>
      <c r="DC3" s="1183"/>
      <c r="DD3" s="1183"/>
      <c r="DE3" s="1183"/>
      <c r="DF3" s="1183"/>
      <c r="DG3" s="1183"/>
      <c r="DH3" s="1183"/>
      <c r="DI3" s="1183"/>
      <c r="DJ3" s="1183"/>
      <c r="DK3" s="1184"/>
      <c r="DL3" s="130"/>
      <c r="DM3" s="1185" t="s">
        <v>1358</v>
      </c>
      <c r="DN3" s="1186"/>
      <c r="DO3" s="1186"/>
      <c r="DP3" s="1186"/>
      <c r="DQ3" s="1186"/>
      <c r="DR3" s="1187"/>
      <c r="DS3" s="152"/>
      <c r="DT3" s="152"/>
      <c r="DU3" s="152"/>
    </row>
    <row r="4" spans="1:126" s="1" customFormat="1" ht="49.5" customHeight="1" thickBot="1" x14ac:dyDescent="0.3">
      <c r="A4" s="1192"/>
      <c r="B4" s="1193"/>
      <c r="C4" s="1193"/>
      <c r="D4" s="1193"/>
      <c r="E4" s="1193"/>
      <c r="F4" s="1193"/>
      <c r="G4" s="1194"/>
      <c r="H4" s="1200" t="s">
        <v>1076</v>
      </c>
      <c r="I4" s="1201"/>
      <c r="J4" s="1201"/>
      <c r="K4" s="1201"/>
      <c r="L4" s="1201"/>
      <c r="M4" s="1201"/>
      <c r="N4" s="1201"/>
      <c r="O4" s="1201"/>
      <c r="P4" s="1201"/>
      <c r="Q4" s="1201"/>
      <c r="R4" s="1201"/>
      <c r="S4" s="1201"/>
      <c r="T4" s="1202"/>
      <c r="U4" s="326"/>
      <c r="V4" s="1197" t="s">
        <v>1202</v>
      </c>
      <c r="W4" s="1198"/>
      <c r="X4" s="1198"/>
      <c r="Y4" s="1198"/>
      <c r="Z4" s="1198"/>
      <c r="AA4" s="1198"/>
      <c r="AB4" s="1198"/>
      <c r="AC4" s="1198"/>
      <c r="AD4" s="1198"/>
      <c r="AE4" s="1198"/>
      <c r="AF4" s="1199"/>
      <c r="AG4" s="1197" t="s">
        <v>1170</v>
      </c>
      <c r="AH4" s="1198"/>
      <c r="AI4" s="1198"/>
      <c r="AJ4" s="1198"/>
      <c r="AK4" s="1198"/>
      <c r="AL4" s="1198"/>
      <c r="AM4" s="1199"/>
      <c r="AN4" s="1204">
        <v>1</v>
      </c>
      <c r="AO4" s="1203"/>
      <c r="AP4" s="171">
        <v>2</v>
      </c>
      <c r="AQ4" s="171">
        <v>3</v>
      </c>
      <c r="AR4" s="171">
        <v>4</v>
      </c>
      <c r="AS4" s="171">
        <v>5</v>
      </c>
      <c r="AT4" s="1203">
        <v>6</v>
      </c>
      <c r="AU4" s="1203"/>
      <c r="AV4" s="1195">
        <v>7</v>
      </c>
      <c r="AW4" s="1196"/>
      <c r="AX4" s="171">
        <v>8</v>
      </c>
      <c r="AY4" s="1203">
        <v>9</v>
      </c>
      <c r="AZ4" s="1203"/>
      <c r="BA4" s="1203"/>
      <c r="BB4" s="1203">
        <v>10</v>
      </c>
      <c r="BC4" s="1203"/>
      <c r="BD4" s="1203"/>
      <c r="BE4" s="1203"/>
      <c r="BF4" s="1203"/>
      <c r="BG4" s="1203"/>
      <c r="BH4" s="172">
        <v>11</v>
      </c>
      <c r="BI4" s="173">
        <v>12</v>
      </c>
      <c r="BJ4" s="174">
        <v>13</v>
      </c>
      <c r="BK4" s="174">
        <v>14</v>
      </c>
      <c r="BL4" s="174">
        <v>15</v>
      </c>
      <c r="BM4" s="175">
        <v>16</v>
      </c>
      <c r="BN4" s="176">
        <v>17</v>
      </c>
      <c r="BO4" s="177">
        <v>18</v>
      </c>
      <c r="BP4" s="177">
        <v>19</v>
      </c>
      <c r="BQ4" s="177">
        <v>20</v>
      </c>
      <c r="BR4" s="177">
        <v>21</v>
      </c>
      <c r="BS4" s="177">
        <v>22</v>
      </c>
      <c r="BT4" s="1178">
        <v>23</v>
      </c>
      <c r="BU4" s="1179"/>
      <c r="BV4" s="1179"/>
      <c r="BW4" s="1179"/>
      <c r="BX4" s="1180"/>
      <c r="BY4" s="1178">
        <v>24</v>
      </c>
      <c r="BZ4" s="1179"/>
      <c r="CA4" s="1179"/>
      <c r="CB4" s="1179"/>
      <c r="CC4" s="1180"/>
      <c r="CD4" s="178">
        <v>25</v>
      </c>
      <c r="CE4" s="179">
        <v>26</v>
      </c>
      <c r="CF4" s="180">
        <v>27</v>
      </c>
      <c r="CG4" s="180">
        <v>28</v>
      </c>
      <c r="CH4" s="180">
        <v>29</v>
      </c>
      <c r="CI4" s="180">
        <v>30</v>
      </c>
      <c r="CJ4" s="180">
        <v>31</v>
      </c>
      <c r="CK4" s="180">
        <v>32</v>
      </c>
      <c r="CL4" s="180">
        <v>33</v>
      </c>
      <c r="CM4" s="180">
        <v>34</v>
      </c>
      <c r="CN4" s="180"/>
      <c r="CO4" s="180">
        <v>35</v>
      </c>
      <c r="CP4" s="180">
        <v>36</v>
      </c>
      <c r="CQ4" s="180"/>
      <c r="CR4" s="180"/>
      <c r="CS4" s="180"/>
      <c r="CT4" s="181"/>
      <c r="CU4" s="182">
        <v>37</v>
      </c>
      <c r="CV4" s="124"/>
      <c r="CW4" s="125"/>
      <c r="CX4" s="127"/>
      <c r="CY4" s="36" t="s">
        <v>1362</v>
      </c>
      <c r="CZ4" s="37" t="s">
        <v>1363</v>
      </c>
      <c r="DA4" s="37" t="s">
        <v>1364</v>
      </c>
      <c r="DB4" s="37" t="s">
        <v>1365</v>
      </c>
      <c r="DC4" s="37" t="s">
        <v>1366</v>
      </c>
      <c r="DD4" s="37" t="s">
        <v>1367</v>
      </c>
      <c r="DE4" s="38" t="s">
        <v>1368</v>
      </c>
      <c r="DF4" s="38" t="s">
        <v>1369</v>
      </c>
      <c r="DG4" s="37" t="s">
        <v>1370</v>
      </c>
      <c r="DH4" s="38" t="s">
        <v>1371</v>
      </c>
      <c r="DI4" s="38" t="s">
        <v>1372</v>
      </c>
      <c r="DJ4" s="128"/>
      <c r="DK4" s="129"/>
      <c r="DL4" s="131"/>
      <c r="DM4" s="39" t="s">
        <v>1375</v>
      </c>
      <c r="DN4" s="40" t="s">
        <v>1376</v>
      </c>
      <c r="DO4" s="41" t="s">
        <v>1377</v>
      </c>
      <c r="DP4" s="41" t="s">
        <v>1378</v>
      </c>
      <c r="DQ4" s="127"/>
      <c r="DR4" s="153"/>
      <c r="DS4" s="152"/>
      <c r="DT4" s="152"/>
      <c r="DU4" s="152"/>
    </row>
    <row r="5" spans="1:126" s="4" customFormat="1" ht="65.25" customHeight="1" thickBot="1" x14ac:dyDescent="0.3">
      <c r="A5" s="8" t="s">
        <v>1078</v>
      </c>
      <c r="B5" s="9" t="s">
        <v>1073</v>
      </c>
      <c r="C5" s="9" t="s">
        <v>1074</v>
      </c>
      <c r="D5" s="9" t="s">
        <v>1075</v>
      </c>
      <c r="E5" s="9" t="s">
        <v>1199</v>
      </c>
      <c r="F5" s="11" t="s">
        <v>1203</v>
      </c>
      <c r="G5" s="10" t="s">
        <v>1201</v>
      </c>
      <c r="H5" s="12" t="s">
        <v>1204</v>
      </c>
      <c r="I5" s="13" t="s">
        <v>1089</v>
      </c>
      <c r="J5" s="13" t="s">
        <v>1090</v>
      </c>
      <c r="K5" s="13" t="s">
        <v>1091</v>
      </c>
      <c r="L5" s="13" t="s">
        <v>1092</v>
      </c>
      <c r="M5" s="13" t="s">
        <v>1093</v>
      </c>
      <c r="N5" s="13" t="s">
        <v>1094</v>
      </c>
      <c r="O5" s="13" t="s">
        <v>1145</v>
      </c>
      <c r="P5" s="13" t="s">
        <v>1095</v>
      </c>
      <c r="Q5" s="13" t="s">
        <v>1146</v>
      </c>
      <c r="R5" s="13" t="s">
        <v>1198</v>
      </c>
      <c r="S5" s="13" t="s">
        <v>1094</v>
      </c>
      <c r="T5" s="14" t="s">
        <v>1096</v>
      </c>
      <c r="U5" s="438" t="s">
        <v>3514</v>
      </c>
      <c r="V5" s="28" t="s">
        <v>1077</v>
      </c>
      <c r="W5" s="29" t="s">
        <v>1079</v>
      </c>
      <c r="X5" s="29" t="s">
        <v>1080</v>
      </c>
      <c r="Y5" s="29" t="s">
        <v>1081</v>
      </c>
      <c r="Z5" s="29" t="s">
        <v>1082</v>
      </c>
      <c r="AA5" s="433" t="s">
        <v>3513</v>
      </c>
      <c r="AB5" s="30" t="s">
        <v>1208</v>
      </c>
      <c r="AC5" s="30" t="s">
        <v>1209</v>
      </c>
      <c r="AD5" s="29" t="s">
        <v>1083</v>
      </c>
      <c r="AE5" s="29" t="s">
        <v>1084</v>
      </c>
      <c r="AF5" s="31" t="s">
        <v>1071</v>
      </c>
      <c r="AG5" s="28" t="s">
        <v>1079</v>
      </c>
      <c r="AH5" s="29" t="s">
        <v>1080</v>
      </c>
      <c r="AI5" s="29" t="s">
        <v>1081</v>
      </c>
      <c r="AJ5" s="29" t="s">
        <v>1082</v>
      </c>
      <c r="AK5" s="433" t="s">
        <v>3513</v>
      </c>
      <c r="AL5" s="29" t="s">
        <v>1211</v>
      </c>
      <c r="AM5" s="32" t="s">
        <v>1210</v>
      </c>
      <c r="AN5" s="15" t="s">
        <v>1206</v>
      </c>
      <c r="AO5" s="16" t="s">
        <v>1207</v>
      </c>
      <c r="AP5" s="16" t="s">
        <v>1214</v>
      </c>
      <c r="AQ5" s="16" t="s">
        <v>1072</v>
      </c>
      <c r="AR5" s="16" t="s">
        <v>1213</v>
      </c>
      <c r="AS5" s="16" t="s">
        <v>1212</v>
      </c>
      <c r="AT5" s="16" t="s">
        <v>1215</v>
      </c>
      <c r="AU5" s="16" t="s">
        <v>1216</v>
      </c>
      <c r="AV5" s="16" t="s">
        <v>1217</v>
      </c>
      <c r="AW5" s="16" t="s">
        <v>1216</v>
      </c>
      <c r="AX5" s="16" t="s">
        <v>1218</v>
      </c>
      <c r="AY5" s="16" t="s">
        <v>1219</v>
      </c>
      <c r="AZ5" s="16" t="s">
        <v>1220</v>
      </c>
      <c r="BA5" s="16" t="s">
        <v>1221</v>
      </c>
      <c r="BB5" s="16" t="s">
        <v>1158</v>
      </c>
      <c r="BC5" s="16" t="s">
        <v>1222</v>
      </c>
      <c r="BD5" s="18" t="s">
        <v>1159</v>
      </c>
      <c r="BE5" s="16" t="s">
        <v>1224</v>
      </c>
      <c r="BF5" s="16" t="s">
        <v>1160</v>
      </c>
      <c r="BG5" s="16" t="s">
        <v>1223</v>
      </c>
      <c r="BH5" s="17" t="s">
        <v>1085</v>
      </c>
      <c r="BI5" s="20" t="s">
        <v>1226</v>
      </c>
      <c r="BJ5" s="19" t="s">
        <v>1227</v>
      </c>
      <c r="BK5" s="19" t="s">
        <v>1228</v>
      </c>
      <c r="BL5" s="19" t="s">
        <v>1229</v>
      </c>
      <c r="BM5" s="21" t="s">
        <v>1230</v>
      </c>
      <c r="BN5" s="25" t="s">
        <v>1232</v>
      </c>
      <c r="BO5" s="26" t="s">
        <v>1233</v>
      </c>
      <c r="BP5" s="26" t="s">
        <v>1234</v>
      </c>
      <c r="BQ5" s="26" t="s">
        <v>1235</v>
      </c>
      <c r="BR5" s="26" t="s">
        <v>1236</v>
      </c>
      <c r="BS5" s="26" t="s">
        <v>1237</v>
      </c>
      <c r="BT5" s="26" t="s">
        <v>1238</v>
      </c>
      <c r="BU5" s="26" t="s">
        <v>1239</v>
      </c>
      <c r="BV5" s="26" t="s">
        <v>1240</v>
      </c>
      <c r="BW5" s="26" t="s">
        <v>1241</v>
      </c>
      <c r="BX5" s="26" t="s">
        <v>1242</v>
      </c>
      <c r="BY5" s="26" t="s">
        <v>1243</v>
      </c>
      <c r="BZ5" s="26" t="s">
        <v>1244</v>
      </c>
      <c r="CA5" s="26" t="s">
        <v>1245</v>
      </c>
      <c r="CB5" s="26" t="s">
        <v>1246</v>
      </c>
      <c r="CC5" s="26" t="s">
        <v>1247</v>
      </c>
      <c r="CD5" s="27" t="s">
        <v>1248</v>
      </c>
      <c r="CE5" s="24" t="s">
        <v>1250</v>
      </c>
      <c r="CF5" s="33" t="s">
        <v>1251</v>
      </c>
      <c r="CG5" s="34" t="s">
        <v>1257</v>
      </c>
      <c r="CH5" s="34" t="s">
        <v>1258</v>
      </c>
      <c r="CI5" s="34" t="s">
        <v>1259</v>
      </c>
      <c r="CJ5" s="34" t="s">
        <v>1252</v>
      </c>
      <c r="CK5" s="34" t="s">
        <v>1253</v>
      </c>
      <c r="CL5" s="34" t="s">
        <v>1254</v>
      </c>
      <c r="CM5" s="34" t="s">
        <v>1260</v>
      </c>
      <c r="CN5" s="34" t="s">
        <v>1261</v>
      </c>
      <c r="CO5" s="34" t="s">
        <v>1255</v>
      </c>
      <c r="CP5" s="34" t="s">
        <v>1262</v>
      </c>
      <c r="CQ5" s="34" t="s">
        <v>1263</v>
      </c>
      <c r="CR5" s="34" t="s">
        <v>1264</v>
      </c>
      <c r="CS5" s="34" t="s">
        <v>1265</v>
      </c>
      <c r="CT5" s="34" t="s">
        <v>1266</v>
      </c>
      <c r="CU5" s="34" t="s">
        <v>1256</v>
      </c>
      <c r="CV5" s="165" t="s">
        <v>1419</v>
      </c>
      <c r="CW5" s="166" t="s">
        <v>1420</v>
      </c>
      <c r="CX5" s="126" t="s">
        <v>1355</v>
      </c>
      <c r="CY5" s="42">
        <v>1</v>
      </c>
      <c r="CZ5" s="43">
        <v>2</v>
      </c>
      <c r="DA5" s="43">
        <v>3</v>
      </c>
      <c r="DB5" s="43">
        <v>4</v>
      </c>
      <c r="DC5" s="43">
        <v>5</v>
      </c>
      <c r="DD5" s="43">
        <v>6</v>
      </c>
      <c r="DE5" s="43">
        <v>7</v>
      </c>
      <c r="DF5" s="44">
        <v>8</v>
      </c>
      <c r="DG5" s="44">
        <v>9</v>
      </c>
      <c r="DH5" s="44">
        <v>10</v>
      </c>
      <c r="DI5" s="44">
        <v>11</v>
      </c>
      <c r="DJ5" s="183" t="s">
        <v>1373</v>
      </c>
      <c r="DK5" s="184" t="s">
        <v>1374</v>
      </c>
      <c r="DL5" s="154" t="s">
        <v>1357</v>
      </c>
      <c r="DM5" s="45">
        <v>17</v>
      </c>
      <c r="DN5" s="43">
        <v>18</v>
      </c>
      <c r="DO5" s="43">
        <v>19</v>
      </c>
      <c r="DP5" s="43">
        <v>20</v>
      </c>
      <c r="DQ5" s="164" t="s">
        <v>1379</v>
      </c>
      <c r="DR5" s="185" t="s">
        <v>1380</v>
      </c>
      <c r="DS5" s="163" t="s">
        <v>1359</v>
      </c>
      <c r="DT5" s="163" t="s">
        <v>1360</v>
      </c>
      <c r="DU5" s="152" t="s">
        <v>1361</v>
      </c>
      <c r="DV5" s="435" t="s">
        <v>3366</v>
      </c>
    </row>
    <row r="6" spans="1:126" ht="15" hidden="1" customHeight="1" x14ac:dyDescent="0.25">
      <c r="A6" s="22">
        <v>42970</v>
      </c>
      <c r="B6" s="7" t="s">
        <v>1</v>
      </c>
      <c r="C6" s="7" t="s">
        <v>630</v>
      </c>
      <c r="D6" s="7">
        <v>579</v>
      </c>
      <c r="E6" s="7">
        <v>1039704703</v>
      </c>
      <c r="F6" s="7">
        <v>3218398050</v>
      </c>
      <c r="G6" s="188">
        <v>1</v>
      </c>
      <c r="H6" s="189" t="s">
        <v>1603</v>
      </c>
      <c r="I6" s="7" t="s">
        <v>1110</v>
      </c>
      <c r="J6" s="7"/>
      <c r="K6" s="7"/>
      <c r="L6" s="7"/>
      <c r="M6" s="7"/>
      <c r="N6" s="7"/>
      <c r="O6" s="7"/>
      <c r="P6" s="7"/>
      <c r="Q6" s="7"/>
      <c r="R6" s="190">
        <v>22058250</v>
      </c>
      <c r="S6" s="7"/>
      <c r="T6" s="7"/>
      <c r="U6" s="362" t="str">
        <f>CONCATENATE(I6," ",J6,K6," ",L6," ",M6,"# "," ",N6,O6," ",P6,"- ",Q6," ",R6," ",S6)</f>
        <v xml:space="preserve">PEATONAL   #   -  22058250 </v>
      </c>
      <c r="V6" s="7"/>
      <c r="W6" s="7" t="s">
        <v>1604</v>
      </c>
      <c r="X6" s="7" t="s">
        <v>1277</v>
      </c>
      <c r="Y6" s="7" t="s">
        <v>1440</v>
      </c>
      <c r="Z6" s="7" t="s">
        <v>1433</v>
      </c>
      <c r="AA6" s="434" t="str">
        <f>+CONCATENATE(Y6," ",Z6," ",W6," ",X6)</f>
        <v>DIANA MARCELA AULLON GOMEZ</v>
      </c>
      <c r="AB6" s="7" t="s">
        <v>1268</v>
      </c>
      <c r="AC6" s="7">
        <v>43655719</v>
      </c>
      <c r="AD6" s="7" t="s">
        <v>1118</v>
      </c>
      <c r="AE6" s="7">
        <v>37</v>
      </c>
      <c r="AF6" s="6" t="s">
        <v>1087</v>
      </c>
      <c r="AG6" s="6" t="s">
        <v>1605</v>
      </c>
      <c r="AH6" s="7" t="s">
        <v>1299</v>
      </c>
      <c r="AI6" s="7" t="s">
        <v>1425</v>
      </c>
      <c r="AJ6" s="7" t="s">
        <v>1316</v>
      </c>
      <c r="AK6" s="434" t="str">
        <f>+CONCATENATE(AI6," ",AJ6," ",AG6," ",AH6)</f>
        <v>MIGUEL ANTONIO CALDERON SANCHEZ</v>
      </c>
      <c r="AL6" s="7" t="s">
        <v>1268</v>
      </c>
      <c r="AM6" s="191">
        <v>71189649</v>
      </c>
      <c r="AN6" s="189" t="s">
        <v>1086</v>
      </c>
      <c r="AO6" s="7">
        <v>3165479</v>
      </c>
      <c r="AP6" s="7" t="s">
        <v>1086</v>
      </c>
      <c r="AQ6" s="7">
        <v>4</v>
      </c>
      <c r="AR6" s="7">
        <v>1</v>
      </c>
      <c r="AS6" s="7">
        <v>1</v>
      </c>
      <c r="AT6" s="192" t="s">
        <v>1148</v>
      </c>
      <c r="AU6" s="7"/>
      <c r="AV6" s="193" t="s">
        <v>1163</v>
      </c>
      <c r="AW6" s="7"/>
      <c r="AX6" s="192"/>
      <c r="AY6" s="7"/>
      <c r="AZ6" s="7"/>
      <c r="BA6" s="7"/>
      <c r="BB6" s="7" t="s">
        <v>1086</v>
      </c>
      <c r="BC6" s="194">
        <v>7137</v>
      </c>
      <c r="BD6" s="7" t="s">
        <v>1086</v>
      </c>
      <c r="BE6" s="194">
        <v>4621</v>
      </c>
      <c r="BF6" s="7" t="s">
        <v>1086</v>
      </c>
      <c r="BG6" s="194">
        <v>8408</v>
      </c>
      <c r="BH6" s="188" t="s">
        <v>1167</v>
      </c>
      <c r="BI6" s="195" t="s">
        <v>1175</v>
      </c>
      <c r="BJ6" s="6" t="s">
        <v>1180</v>
      </c>
      <c r="BK6" s="6" t="s">
        <v>1188</v>
      </c>
      <c r="BL6" s="6" t="s">
        <v>1086</v>
      </c>
      <c r="BM6" s="191" t="s">
        <v>1087</v>
      </c>
      <c r="BN6" s="195" t="s">
        <v>1086</v>
      </c>
      <c r="BO6" s="6" t="s">
        <v>1086</v>
      </c>
      <c r="BP6" s="6" t="s">
        <v>1086</v>
      </c>
      <c r="BQ6" s="6" t="s">
        <v>1086</v>
      </c>
      <c r="BR6" s="6" t="s">
        <v>1086</v>
      </c>
      <c r="BS6" s="6" t="s">
        <v>1086</v>
      </c>
      <c r="BT6" s="6" t="s">
        <v>1086</v>
      </c>
      <c r="BU6" s="6" t="s">
        <v>1086</v>
      </c>
      <c r="BV6" s="6" t="s">
        <v>1086</v>
      </c>
      <c r="BW6" s="6" t="s">
        <v>1086</v>
      </c>
      <c r="BX6" s="6" t="s">
        <v>1086</v>
      </c>
      <c r="BY6" s="6" t="s">
        <v>1086</v>
      </c>
      <c r="BZ6" s="6" t="s">
        <v>1086</v>
      </c>
      <c r="CA6" s="6" t="s">
        <v>1086</v>
      </c>
      <c r="CB6" s="6" t="s">
        <v>1086</v>
      </c>
      <c r="CC6" s="196" t="s">
        <v>1086</v>
      </c>
      <c r="CD6" s="196" t="s">
        <v>1193</v>
      </c>
      <c r="CE6" s="197" t="s">
        <v>1606</v>
      </c>
      <c r="CF6" s="196"/>
      <c r="CG6" s="196"/>
      <c r="CH6" s="196"/>
      <c r="CI6" s="196"/>
      <c r="CJ6" s="196" t="s">
        <v>1607</v>
      </c>
      <c r="CK6" s="196" t="s">
        <v>1608</v>
      </c>
      <c r="CL6" s="196" t="s">
        <v>1086</v>
      </c>
      <c r="CM6" s="196" t="s">
        <v>1087</v>
      </c>
      <c r="CN6" s="196" t="s">
        <v>1087</v>
      </c>
      <c r="CO6" s="196" t="s">
        <v>1490</v>
      </c>
      <c r="CP6" s="196" t="s">
        <v>1086</v>
      </c>
      <c r="CQ6" s="196" t="s">
        <v>1086</v>
      </c>
      <c r="CR6" s="196" t="s">
        <v>1086</v>
      </c>
      <c r="CS6" s="196" t="s">
        <v>1086</v>
      </c>
      <c r="CT6" s="196" t="s">
        <v>1086</v>
      </c>
      <c r="CU6" s="198" t="s">
        <v>1288</v>
      </c>
      <c r="CV6" s="6" t="str">
        <f>CONCATENATE(H6,I6,J6,K6,L6,M6,N6,O6,P6,Q6,R6,S6,T6)</f>
        <v>OASIS PEATONAL22058250</v>
      </c>
      <c r="CW6" s="46" t="str">
        <f>IF(CV6="","",IF(COUNTIF($CV$6:$CV$777,CV6)=1,"OK","¿REPETIDA?"))</f>
        <v>OK</v>
      </c>
      <c r="CX6" s="47" t="str">
        <f>IF(COUNTBLANK(AC6)+COUNTBLANK(BH6)+COUNTBLANK(BN6:CD6)&gt;11,"NO","SI")</f>
        <v>SI</v>
      </c>
      <c r="CY6" s="47" t="str">
        <f>IF(CX6="NO","",IF(BV6="NO",$CY$5,IF(CA6="SI",IF(CR6="SI","",$CY$5),$CY$5)))</f>
        <v/>
      </c>
      <c r="CZ6" s="47" t="str">
        <f>IF(CX6="NO","",IF(BX6="NO",$CZ$5,IF(CC6="SI",IF(CT6="SI","",$CZ$5),$CZ$5)))</f>
        <v/>
      </c>
      <c r="DA6" s="47" t="str">
        <f>IF(CX6="NO","",IF(BT6="SI",IF(CD6="INODORO CON TANQUE",IF(BY6="SI",IF(CP6="SI","",$DA$5),$DA$5),$DA$5),$DA$5))</f>
        <v/>
      </c>
      <c r="DB6" s="47" t="str">
        <f>IF(CX6="NO","",IF(BU6="NO",$DB$5,IF(BZ6="SI",IF(CQ6="SI","",$DB$5),$DB$5)))</f>
        <v/>
      </c>
      <c r="DC6" s="47" t="str">
        <f>IF(CX6="NO","",IF(BW6="NO",$DC$5,IF(CB6="SI",IF(CS6="SI","",$DC$5),$DC$5)))</f>
        <v/>
      </c>
      <c r="DD6" s="47"/>
      <c r="DE6" s="47" t="str">
        <f>IF(DF6=8,$DE$5,IF(COUNT(CY6:DC6)&lt;3,"",$DE$5))</f>
        <v/>
      </c>
      <c r="DF6" s="47" t="str">
        <f>IF(CX6="NO","",IF(COUNT(CY6:DA6)&lt;1,"",IF(CU6="OBRA GRIS","",IF(CU6="OBRA BLANCA","",IF(CU6="OBRA NEGRA","",$DF$5)))))</f>
        <v/>
      </c>
      <c r="DG6" s="47" t="str">
        <f>IF(DF6=8,"",IF(COUNT(CY6:DA6)&lt;1,"",IF(CU6="OBRA GRIS",$DG$5,IF(CU6="OBRA NEGRA",$DG$5,""))))</f>
        <v/>
      </c>
      <c r="DH6" s="47" t="str">
        <f>IF(CX6="NO","",IF(BR6="SI","",$DH$5))</f>
        <v/>
      </c>
      <c r="DI6" s="47" t="str">
        <f>IF(CX6="NO","",IF(BS6="SI","",$DI$5))</f>
        <v/>
      </c>
      <c r="DJ6" s="47">
        <f>IF(CX6="NO","",COUNT(CY6:DC6))</f>
        <v>0</v>
      </c>
      <c r="DK6" s="48">
        <f>IF(CX6="NO",0,IF(CY6=1,Tipologías!$E$11,0)+IF(CZ6=2,Tipologías!$E$10,0)+IF(DA6=3,Tipologías!$E$9,0)+IF(DB6=4,Tipologías!$E$13,0)+IF(DC6=5,Tipologías!$E$12,0)+IF(DD6=6,Tipologías!$E$14,0)+IF(DE6=7,Tipologías!$E$20,0)+IF(DG6=9,Tipologías!$E$16,0)+IF(DF6=8,Tipologías!$E$23,0)+IF(DH6=10,Tipologías!$E$7,0)+IF(DI6=11,Tipologías!$E$8,0))</f>
        <v>0</v>
      </c>
      <c r="DL6" s="49">
        <f>IF(DK6&gt;0,IF(DK6&gt;$DM$1,$DM$1,DK6),0)</f>
        <v>0</v>
      </c>
      <c r="DM6" s="50" t="str">
        <f>IF(DK6=0,"",IF(BN6="SI","",$DM$5))</f>
        <v/>
      </c>
      <c r="DN6" s="50" t="str">
        <f>IF(DK6=0,"",IF(BO6="SI","",$DN$5))</f>
        <v/>
      </c>
      <c r="DO6" s="50" t="str">
        <f>IF(DK6=0,"",IF(BP6="SI",0,$DO$5))</f>
        <v/>
      </c>
      <c r="DP6" s="51" t="str">
        <f>IF(DK6=0,"",IF(BQ6="SI","",$DP$5))</f>
        <v/>
      </c>
      <c r="DQ6" s="51">
        <f>IF(DM6=17,Tipologías!$E$18,0)+IF(ENCUESTAS!DN6=18,Tipologías!$E$17,0)+IF(ENCUESTAS!DO6=19,Tipologías!$E$19,0)+IF(ENCUESTAS!DP6=20,Tipologías!$E$21,0)</f>
        <v>0</v>
      </c>
      <c r="DR6" s="47" t="str">
        <f>IF(DK6="0","NO",IF(SUM(DM6:DP6)&lt;1,"NO","SI"))</f>
        <v>NO</v>
      </c>
      <c r="DS6" s="49">
        <f>IF(DL6&gt;0,IF(DR6="SI",IF(DQ6&gt;$DS$1,$DS$1,DQ6),0),0)</f>
        <v>0</v>
      </c>
      <c r="DT6" s="52" t="str">
        <f>IF(DL6=0,"",(DL6+DS6+Tipologías!$E$6+Tipologías!$H$2))</f>
        <v/>
      </c>
      <c r="DU6" s="53" t="str">
        <f>IF(CX6="NO","NO",IF(DK6&gt;0,"SI","NO"))</f>
        <v>NO</v>
      </c>
      <c r="DV6" s="436"/>
    </row>
    <row r="7" spans="1:126" ht="15" customHeight="1" x14ac:dyDescent="0.25">
      <c r="A7" s="22">
        <v>42970</v>
      </c>
      <c r="B7" s="7" t="s">
        <v>1</v>
      </c>
      <c r="C7" s="7" t="s">
        <v>630</v>
      </c>
      <c r="D7" s="7">
        <v>579</v>
      </c>
      <c r="E7" s="7">
        <v>1039704703</v>
      </c>
      <c r="F7" s="7">
        <v>3218398050</v>
      </c>
      <c r="G7" s="188">
        <v>2</v>
      </c>
      <c r="H7" s="189" t="s">
        <v>1603</v>
      </c>
      <c r="I7" s="7" t="s">
        <v>1110</v>
      </c>
      <c r="J7" s="7"/>
      <c r="K7" s="7"/>
      <c r="L7" s="7"/>
      <c r="M7" s="7"/>
      <c r="N7" s="7"/>
      <c r="O7" s="7"/>
      <c r="P7" s="7"/>
      <c r="Q7" s="7"/>
      <c r="R7" s="190">
        <v>22055400</v>
      </c>
      <c r="S7" s="7"/>
      <c r="T7" s="7"/>
      <c r="U7" s="362" t="str">
        <f t="shared" ref="U7:U70" si="0">CONCATENATE(I7," ",J7,K7," ",L7," ",M7,"# "," ",N7,O7," ",P7,"- ",Q7," ",R7," ",S7)</f>
        <v xml:space="preserve">PEATONAL   #   -  22055400 </v>
      </c>
      <c r="V7" s="7">
        <v>3127179124</v>
      </c>
      <c r="W7" s="7" t="s">
        <v>1609</v>
      </c>
      <c r="X7" s="7" t="s">
        <v>1610</v>
      </c>
      <c r="Y7" s="7" t="s">
        <v>1611</v>
      </c>
      <c r="Z7" s="7" t="s">
        <v>1612</v>
      </c>
      <c r="AA7" s="434" t="str">
        <f t="shared" ref="AA7:AA70" si="1">+CONCATENATE(Y7," ",Z7," ",W7," ",X7)</f>
        <v xml:space="preserve">SHIRLEY YADIRA TILANO RAMIREZ </v>
      </c>
      <c r="AB7" s="7" t="s">
        <v>1268</v>
      </c>
      <c r="AC7" s="7">
        <v>100714267</v>
      </c>
      <c r="AD7" s="7" t="s">
        <v>1118</v>
      </c>
      <c r="AE7" s="7">
        <v>19</v>
      </c>
      <c r="AF7" s="6" t="s">
        <v>1087</v>
      </c>
      <c r="AG7" s="6" t="s">
        <v>1613</v>
      </c>
      <c r="AH7" s="7" t="s">
        <v>1614</v>
      </c>
      <c r="AI7" s="7" t="s">
        <v>1274</v>
      </c>
      <c r="AJ7" s="7" t="s">
        <v>1615</v>
      </c>
      <c r="AK7" s="434" t="str">
        <f t="shared" ref="AK7:AK70" si="2">+CONCATENATE(AI7," ",AJ7," ",AG7," ",AH7)</f>
        <v>JOSE ROBINSON  CAPERA SEDEÑO</v>
      </c>
      <c r="AL7" s="7" t="s">
        <v>1268</v>
      </c>
      <c r="AM7" s="191">
        <v>1039687016</v>
      </c>
      <c r="AN7" s="189" t="s">
        <v>1086</v>
      </c>
      <c r="AO7" s="7">
        <v>3165104</v>
      </c>
      <c r="AP7" s="7" t="s">
        <v>1087</v>
      </c>
      <c r="AQ7" s="7">
        <v>3</v>
      </c>
      <c r="AR7" s="7">
        <v>1</v>
      </c>
      <c r="AS7" s="7">
        <v>1</v>
      </c>
      <c r="AT7" s="192" t="s">
        <v>1147</v>
      </c>
      <c r="AU7" s="7"/>
      <c r="AV7" s="193" t="s">
        <v>1161</v>
      </c>
      <c r="AW7" s="7"/>
      <c r="AX7" s="192"/>
      <c r="AY7" s="7"/>
      <c r="AZ7" s="7"/>
      <c r="BA7" s="7"/>
      <c r="BB7" s="7" t="s">
        <v>1086</v>
      </c>
      <c r="BC7" s="194">
        <v>17666</v>
      </c>
      <c r="BD7" s="7" t="s">
        <v>1086</v>
      </c>
      <c r="BE7" s="194">
        <v>12614</v>
      </c>
      <c r="BF7" s="7" t="s">
        <v>1086</v>
      </c>
      <c r="BG7" s="194">
        <v>8150</v>
      </c>
      <c r="BH7" s="188" t="s">
        <v>1167</v>
      </c>
      <c r="BI7" s="195" t="s">
        <v>1174</v>
      </c>
      <c r="BJ7" s="6" t="s">
        <v>1180</v>
      </c>
      <c r="BK7" s="6" t="s">
        <v>1189</v>
      </c>
      <c r="BL7" s="6" t="s">
        <v>1086</v>
      </c>
      <c r="BM7" s="191" t="s">
        <v>1087</v>
      </c>
      <c r="BN7" s="195" t="s">
        <v>1086</v>
      </c>
      <c r="BO7" s="6" t="s">
        <v>1086</v>
      </c>
      <c r="BP7" s="6" t="s">
        <v>1086</v>
      </c>
      <c r="BQ7" s="6" t="s">
        <v>1086</v>
      </c>
      <c r="BR7" s="6" t="s">
        <v>1086</v>
      </c>
      <c r="BS7" s="6" t="s">
        <v>1086</v>
      </c>
      <c r="BT7" s="6" t="s">
        <v>1086</v>
      </c>
      <c r="BU7" s="6" t="s">
        <v>1087</v>
      </c>
      <c r="BV7" s="6" t="s">
        <v>1087</v>
      </c>
      <c r="BW7" s="6" t="s">
        <v>1086</v>
      </c>
      <c r="BX7" s="6" t="s">
        <v>1086</v>
      </c>
      <c r="BY7" s="6" t="s">
        <v>1086</v>
      </c>
      <c r="BZ7" s="6" t="s">
        <v>1087</v>
      </c>
      <c r="CA7" s="6" t="s">
        <v>1087</v>
      </c>
      <c r="CB7" s="6" t="s">
        <v>1086</v>
      </c>
      <c r="CC7" s="6" t="s">
        <v>1086</v>
      </c>
      <c r="CD7" s="6" t="s">
        <v>1193</v>
      </c>
      <c r="CE7" s="199" t="s">
        <v>1616</v>
      </c>
      <c r="CF7" s="6"/>
      <c r="CG7" s="6"/>
      <c r="CH7" s="6"/>
      <c r="CI7" s="6"/>
      <c r="CJ7" s="6" t="s">
        <v>1607</v>
      </c>
      <c r="CK7" s="6" t="s">
        <v>1608</v>
      </c>
      <c r="CL7" s="6" t="s">
        <v>1086</v>
      </c>
      <c r="CM7" s="6" t="s">
        <v>1087</v>
      </c>
      <c r="CN7" s="6" t="s">
        <v>1087</v>
      </c>
      <c r="CO7" s="6" t="s">
        <v>1490</v>
      </c>
      <c r="CP7" s="6" t="s">
        <v>1086</v>
      </c>
      <c r="CQ7" s="6" t="s">
        <v>1087</v>
      </c>
      <c r="CR7" s="6" t="s">
        <v>1087</v>
      </c>
      <c r="CS7" s="6" t="s">
        <v>1086</v>
      </c>
      <c r="CT7" s="6" t="s">
        <v>1086</v>
      </c>
      <c r="CU7" s="191" t="s">
        <v>1269</v>
      </c>
      <c r="CV7" s="6" t="str">
        <f t="shared" ref="CV7:CV70" si="3">CONCATENATE(H7,I7,J7,K7,L7,M7,N7,O7,P7,Q7,R7,S7,T7)</f>
        <v>OASIS PEATONAL22055400</v>
      </c>
      <c r="CW7" s="46" t="str">
        <f t="shared" ref="CW7:CW70" si="4">IF(CV7="","",IF(COUNTIF($CV$6:$CV$777,CV7)=1,"OK","¿REPETIDA?"))</f>
        <v>OK</v>
      </c>
      <c r="CX7" s="47" t="str">
        <f t="shared" ref="CX7:CX70" si="5">IF(COUNTBLANK(AC7)+COUNTBLANK(BH7)+COUNTBLANK(BN7:CD7)&gt;11,"NO","SI")</f>
        <v>SI</v>
      </c>
      <c r="CY7" s="47">
        <f t="shared" ref="CY7:CY70" si="6">IF(CX7="NO","",IF(BV7="NO",$CY$5,IF(CA7="SI",IF(CR7="SI","",$CY$5),$CY$5)))</f>
        <v>1</v>
      </c>
      <c r="CZ7" s="47" t="str">
        <f t="shared" ref="CZ7:CZ70" si="7">IF(CX7="NO","",IF(BX7="NO",$CZ$5,IF(CC7="SI",IF(CT7="SI","",$CZ$5),$CZ$5)))</f>
        <v/>
      </c>
      <c r="DA7" s="47" t="str">
        <f t="shared" ref="DA7:DA70" si="8">IF(CX7="NO","",IF(BT7="SI",IF(CD7="INODORO CON TANQUE",IF(BY7="SI",IF(CP7="SI","",$DA$5),$DA$5),$DA$5),$DA$5))</f>
        <v/>
      </c>
      <c r="DB7" s="47">
        <f t="shared" ref="DB7:DB70" si="9">IF(CX7="NO","",IF(BU7="NO",$DB$5,IF(BZ7="SI",IF(CQ7="SI","",$DB$5),$DB$5)))</f>
        <v>4</v>
      </c>
      <c r="DC7" s="47" t="str">
        <f t="shared" ref="DC7:DC70" si="10">IF(CX7="NO","",IF(BW7="NO",$DC$5,IF(CB7="SI",IF(CS7="SI","",$DC$5),$DC$5)))</f>
        <v/>
      </c>
      <c r="DD7" s="47"/>
      <c r="DE7" s="47" t="str">
        <f t="shared" ref="DE7:DE70" si="11">IF(DF7=8,$DE$5,IF(COUNT(CY7:DC7)&lt;3,"",$DE$5))</f>
        <v/>
      </c>
      <c r="DF7" s="47" t="str">
        <f t="shared" ref="DF7:DF70" si="12">IF(CX7="NO","",IF(COUNT(CY7:DA7)&lt;1,"",IF(CU7="OBRA GRIS","",IF(CU7="OBRA BLANCA","",IF(CU7="OBRA NEGRA","",$DF$5)))))</f>
        <v/>
      </c>
      <c r="DG7" s="47">
        <f t="shared" ref="DG7:DG70" si="13">IF(DF7=8,"",IF(COUNT(CY7:DA7)&lt;1,"",IF(CU7="OBRA GRIS",$DG$5,IF(CU7="OBRA NEGRA",$DG$5,""))))</f>
        <v>9</v>
      </c>
      <c r="DH7" s="47" t="str">
        <f t="shared" ref="DH7:DH70" si="14">IF(CX7="NO","",IF(BR7="SI","",$DH$5))</f>
        <v/>
      </c>
      <c r="DI7" s="47" t="str">
        <f t="shared" ref="DI7:DI70" si="15">IF(CX7="NO","",IF(BS7="SI","",$DI$5))</f>
        <v/>
      </c>
      <c r="DJ7" s="47">
        <f t="shared" ref="DJ7:DJ70" si="16">IF(CX7="NO","",COUNT(CY7:DC7))</f>
        <v>2</v>
      </c>
      <c r="DK7" s="48">
        <f>IF(CX7="NO",0,IF(CY7=1,Tipologías!$E$11,0)+IF(CZ7=2,Tipologías!$E$10,0)+IF(DA7=3,Tipologías!$E$9,0)+IF(DB7=4,Tipologías!$E$13,0)+IF(DC7=5,Tipologías!$E$12,0)+IF(DD7=6,Tipologías!$E$14,0)+IF(DE7=7,Tipologías!$E$20,0)+IF(DG7=9,Tipologías!$E$16,0)+IF(DF7=8,Tipologías!$E$23,0)+IF(DH7=10,Tipologías!$E$7,0)+IF(DI7=11,Tipologías!$E$8,0))</f>
        <v>2858472.5869979998</v>
      </c>
      <c r="DL7" s="49">
        <f t="shared" ref="DL7:DL70" si="17">IF(DK7&gt;0,IF(DK7&gt;$DM$1,$DM$1,DK7),0)</f>
        <v>2858472.5869979998</v>
      </c>
      <c r="DM7" s="50" t="str">
        <f t="shared" ref="DM7:DM70" si="18">IF(DK7=0,"",IF(BN7="SI","",$DM$5))</f>
        <v/>
      </c>
      <c r="DN7" s="50" t="str">
        <f t="shared" ref="DN7:DN70" si="19">IF(DK7=0,"",IF(BO7="SI","",$DN$5))</f>
        <v/>
      </c>
      <c r="DO7" s="50">
        <f t="shared" ref="DO7:DO70" si="20">IF(DK7=0,"",IF(BP7="SI",0,$DO$5))</f>
        <v>0</v>
      </c>
      <c r="DP7" s="51" t="str">
        <f t="shared" ref="DP7:DP70" si="21">IF(DK7=0,"",IF(BQ7="SI","",$DP$5))</f>
        <v/>
      </c>
      <c r="DQ7" s="51">
        <f>IF(DM7=17,Tipologías!$E$18,0)+IF(ENCUESTAS!DN7=18,Tipologías!$E$17,0)+IF(ENCUESTAS!DO7=19,Tipologías!$E$19,0)+IF(ENCUESTAS!DP7=20,Tipologías!$E$21,0)</f>
        <v>0</v>
      </c>
      <c r="DR7" s="47" t="str">
        <f t="shared" ref="DR7:DR70" si="22">IF(DK7="0","NO",IF(SUM(DM7:DP7)&lt;1,"NO","SI"))</f>
        <v>NO</v>
      </c>
      <c r="DS7" s="49">
        <f t="shared" ref="DS7:DS70" si="23">IF(DL7&gt;0,IF(DR7="SI",IF(DQ7&gt;$DS$1,$DS$1,DQ7),0),0)</f>
        <v>0</v>
      </c>
      <c r="DT7" s="52">
        <f>IF(DL7=0,"",(DL7+DS7+Tipologías!$E$6+Tipologías!$H$2))</f>
        <v>3055549.9795379643</v>
      </c>
      <c r="DU7" s="53" t="str">
        <f>IF(CX7="NO","NO",IF(DK7&gt;0,"SI","NO"))</f>
        <v>SI</v>
      </c>
      <c r="DV7" s="436" t="s">
        <v>3565</v>
      </c>
    </row>
    <row r="8" spans="1:126" ht="15" customHeight="1" x14ac:dyDescent="0.25">
      <c r="A8" s="22">
        <v>42970</v>
      </c>
      <c r="B8" s="7" t="s">
        <v>1</v>
      </c>
      <c r="C8" s="7" t="s">
        <v>630</v>
      </c>
      <c r="D8" s="7">
        <v>579</v>
      </c>
      <c r="E8" s="7">
        <v>1039704703</v>
      </c>
      <c r="F8" s="7">
        <v>3218398050</v>
      </c>
      <c r="G8" s="188">
        <v>3</v>
      </c>
      <c r="H8" s="189" t="s">
        <v>1603</v>
      </c>
      <c r="I8" s="7" t="s">
        <v>1110</v>
      </c>
      <c r="J8" s="7"/>
      <c r="K8" s="7"/>
      <c r="L8" s="7"/>
      <c r="M8" s="7"/>
      <c r="N8" s="7"/>
      <c r="O8" s="7"/>
      <c r="P8" s="7"/>
      <c r="Q8" s="7"/>
      <c r="R8" s="190">
        <v>22055539</v>
      </c>
      <c r="S8" s="7"/>
      <c r="T8" s="7"/>
      <c r="U8" s="362" t="str">
        <f t="shared" si="0"/>
        <v xml:space="preserve">PEATONAL   #   -  22055539 </v>
      </c>
      <c r="V8" s="7">
        <v>3128759489</v>
      </c>
      <c r="W8" s="7" t="s">
        <v>1617</v>
      </c>
      <c r="X8" s="7"/>
      <c r="Y8" s="7" t="s">
        <v>1287</v>
      </c>
      <c r="Z8" s="7" t="s">
        <v>1618</v>
      </c>
      <c r="AA8" s="434" t="str">
        <f t="shared" si="1"/>
        <v xml:space="preserve">MARIA ARACELY BUSTAMANTE </v>
      </c>
      <c r="AB8" s="7" t="s">
        <v>1268</v>
      </c>
      <c r="AC8" s="7">
        <v>43478947</v>
      </c>
      <c r="AD8" s="7" t="s">
        <v>1118</v>
      </c>
      <c r="AE8" s="7">
        <v>59</v>
      </c>
      <c r="AF8" s="6" t="s">
        <v>1087</v>
      </c>
      <c r="AG8" s="6" t="s">
        <v>1619</v>
      </c>
      <c r="AH8" s="7" t="s">
        <v>1620</v>
      </c>
      <c r="AI8" s="7" t="s">
        <v>1274</v>
      </c>
      <c r="AJ8" s="7" t="s">
        <v>1316</v>
      </c>
      <c r="AK8" s="434" t="str">
        <f t="shared" si="2"/>
        <v>JOSE ANTONIO BARRERO ORTUA</v>
      </c>
      <c r="AL8" s="7" t="s">
        <v>1268</v>
      </c>
      <c r="AM8" s="191">
        <v>11296179</v>
      </c>
      <c r="AN8" s="189" t="s">
        <v>1087</v>
      </c>
      <c r="AO8" s="7"/>
      <c r="AP8" s="7" t="s">
        <v>1087</v>
      </c>
      <c r="AQ8" s="7">
        <v>2</v>
      </c>
      <c r="AR8" s="7"/>
      <c r="AS8" s="7"/>
      <c r="AT8" s="192" t="s">
        <v>1148</v>
      </c>
      <c r="AU8" s="7"/>
      <c r="AV8" s="193" t="s">
        <v>1165</v>
      </c>
      <c r="AW8" s="7"/>
      <c r="AX8" s="192"/>
      <c r="AY8" s="7"/>
      <c r="AZ8" s="7"/>
      <c r="BA8" s="7"/>
      <c r="BB8" s="7" t="s">
        <v>1086</v>
      </c>
      <c r="BC8" s="7">
        <v>7968</v>
      </c>
      <c r="BD8" s="7" t="s">
        <v>1086</v>
      </c>
      <c r="BE8" s="7">
        <v>5252</v>
      </c>
      <c r="BF8" s="7" t="s">
        <v>1086</v>
      </c>
      <c r="BG8" s="7">
        <v>8450</v>
      </c>
      <c r="BH8" s="188" t="s">
        <v>1166</v>
      </c>
      <c r="BI8" s="195" t="s">
        <v>1174</v>
      </c>
      <c r="BJ8" s="6" t="s">
        <v>1180</v>
      </c>
      <c r="BK8" s="6" t="s">
        <v>1189</v>
      </c>
      <c r="BL8" s="6" t="s">
        <v>1087</v>
      </c>
      <c r="BM8" s="191" t="s">
        <v>1087</v>
      </c>
      <c r="BN8" s="195" t="s">
        <v>1086</v>
      </c>
      <c r="BO8" s="6" t="s">
        <v>1086</v>
      </c>
      <c r="BP8" s="6" t="s">
        <v>1086</v>
      </c>
      <c r="BQ8" s="6" t="s">
        <v>1086</v>
      </c>
      <c r="BR8" s="6" t="s">
        <v>1086</v>
      </c>
      <c r="BS8" s="6" t="s">
        <v>1086</v>
      </c>
      <c r="BT8" s="6" t="s">
        <v>1087</v>
      </c>
      <c r="BU8" s="6" t="s">
        <v>1087</v>
      </c>
      <c r="BV8" s="6" t="s">
        <v>1087</v>
      </c>
      <c r="BW8" s="6" t="s">
        <v>1086</v>
      </c>
      <c r="BX8" s="6" t="s">
        <v>1087</v>
      </c>
      <c r="BY8" s="6" t="s">
        <v>1087</v>
      </c>
      <c r="BZ8" s="6" t="s">
        <v>1087</v>
      </c>
      <c r="CA8" s="6" t="s">
        <v>1087</v>
      </c>
      <c r="CB8" s="6" t="s">
        <v>1086</v>
      </c>
      <c r="CC8" s="6" t="s">
        <v>1087</v>
      </c>
      <c r="CD8" s="6" t="s">
        <v>1196</v>
      </c>
      <c r="CE8" s="199" t="s">
        <v>1621</v>
      </c>
      <c r="CF8" s="6"/>
      <c r="CG8" s="6"/>
      <c r="CH8" s="6"/>
      <c r="CI8" s="6"/>
      <c r="CJ8" s="6" t="s">
        <v>1607</v>
      </c>
      <c r="CK8" s="6" t="s">
        <v>1608</v>
      </c>
      <c r="CL8" s="6" t="s">
        <v>1086</v>
      </c>
      <c r="CM8" s="6" t="s">
        <v>1086</v>
      </c>
      <c r="CN8" s="6" t="s">
        <v>1086</v>
      </c>
      <c r="CO8" s="6" t="s">
        <v>1490</v>
      </c>
      <c r="CP8" s="6" t="s">
        <v>1087</v>
      </c>
      <c r="CQ8" s="6" t="s">
        <v>1087</v>
      </c>
      <c r="CR8" s="6" t="s">
        <v>1087</v>
      </c>
      <c r="CS8" s="6" t="s">
        <v>1086</v>
      </c>
      <c r="CT8" s="6" t="s">
        <v>1087</v>
      </c>
      <c r="CU8" s="191" t="s">
        <v>1273</v>
      </c>
      <c r="CV8" s="6" t="str">
        <f t="shared" si="3"/>
        <v>OASIS PEATONAL22055539</v>
      </c>
      <c r="CW8" s="46" t="str">
        <f t="shared" si="4"/>
        <v>OK</v>
      </c>
      <c r="CX8" s="47" t="str">
        <f t="shared" si="5"/>
        <v>SI</v>
      </c>
      <c r="CY8" s="47">
        <f t="shared" si="6"/>
        <v>1</v>
      </c>
      <c r="CZ8" s="47">
        <f t="shared" si="7"/>
        <v>2</v>
      </c>
      <c r="DA8" s="47">
        <f t="shared" si="8"/>
        <v>3</v>
      </c>
      <c r="DB8" s="47">
        <f t="shared" si="9"/>
        <v>4</v>
      </c>
      <c r="DC8" s="47" t="str">
        <f t="shared" si="10"/>
        <v/>
      </c>
      <c r="DD8" s="47"/>
      <c r="DE8" s="47">
        <f t="shared" si="11"/>
        <v>7</v>
      </c>
      <c r="DF8" s="47" t="str">
        <f t="shared" si="12"/>
        <v/>
      </c>
      <c r="DG8" s="47">
        <f t="shared" si="13"/>
        <v>9</v>
      </c>
      <c r="DH8" s="47" t="str">
        <f t="shared" si="14"/>
        <v/>
      </c>
      <c r="DI8" s="47" t="str">
        <f t="shared" si="15"/>
        <v/>
      </c>
      <c r="DJ8" s="47">
        <f t="shared" si="16"/>
        <v>4</v>
      </c>
      <c r="DK8" s="48">
        <f>IF(CX8="NO",0,IF(CY8=1,Tipologías!$E$11,0)+IF(CZ8=2,Tipologías!$E$10,0)+IF(DA8=3,Tipologías!$E$9,0)+IF(DB8=4,Tipologías!$E$13,0)+IF(DC8=5,Tipologías!$E$12,0)+IF(DD8=6,Tipologías!$E$14,0)+IF(DE8=7,Tipologías!$E$20,0)+IF(DG8=9,Tipologías!$E$16,0)+IF(DF8=8,Tipologías!$E$23,0)+IF(DH8=10,Tipologías!$E$7,0)+IF(DI8=11,Tipologías!$E$8,0))</f>
        <v>3804744.0184019995</v>
      </c>
      <c r="DL8" s="49">
        <f t="shared" si="17"/>
        <v>3804744.0184019995</v>
      </c>
      <c r="DM8" s="50" t="str">
        <f t="shared" si="18"/>
        <v/>
      </c>
      <c r="DN8" s="50" t="str">
        <f t="shared" si="19"/>
        <v/>
      </c>
      <c r="DO8" s="50">
        <f t="shared" si="20"/>
        <v>0</v>
      </c>
      <c r="DP8" s="51" t="str">
        <f t="shared" si="21"/>
        <v/>
      </c>
      <c r="DQ8" s="51">
        <f>IF(DM8=17,Tipologías!$E$18,0)+IF(ENCUESTAS!DN8=18,Tipologías!$E$17,0)+IF(ENCUESTAS!DO8=19,Tipologías!$E$19,0)+IF(ENCUESTAS!DP8=20,Tipologías!$E$21,0)</f>
        <v>0</v>
      </c>
      <c r="DR8" s="47" t="str">
        <f t="shared" si="22"/>
        <v>NO</v>
      </c>
      <c r="DS8" s="49">
        <f t="shared" si="23"/>
        <v>0</v>
      </c>
      <c r="DT8" s="52">
        <f>IF(DL8=0,"",(DL8+DS8+Tipologías!$E$6+Tipologías!$H$2))</f>
        <v>4001821.410941964</v>
      </c>
      <c r="DU8" s="53" t="str">
        <f t="shared" ref="DU8:DU70" si="24">IF(CX8="NO","NO",IF(DK8&gt;0,"SI","NO"))</f>
        <v>SI</v>
      </c>
      <c r="DV8" s="436" t="s">
        <v>3566</v>
      </c>
    </row>
    <row r="9" spans="1:126" ht="15" customHeight="1" x14ac:dyDescent="0.25">
      <c r="A9" s="22">
        <v>42970</v>
      </c>
      <c r="B9" s="7" t="s">
        <v>1</v>
      </c>
      <c r="C9" s="7" t="s">
        <v>630</v>
      </c>
      <c r="D9" s="7">
        <v>579</v>
      </c>
      <c r="E9" s="7">
        <v>1039704703</v>
      </c>
      <c r="F9" s="7">
        <v>3218398050</v>
      </c>
      <c r="G9" s="188">
        <v>4</v>
      </c>
      <c r="H9" s="189" t="s">
        <v>1603</v>
      </c>
      <c r="I9" s="7" t="s">
        <v>1110</v>
      </c>
      <c r="J9" s="7"/>
      <c r="K9" s="7"/>
      <c r="L9" s="7"/>
      <c r="M9" s="7"/>
      <c r="N9" s="7"/>
      <c r="O9" s="7"/>
      <c r="P9" s="7"/>
      <c r="Q9" s="7"/>
      <c r="R9" s="190">
        <v>22059432</v>
      </c>
      <c r="S9" s="7"/>
      <c r="T9" s="7"/>
      <c r="U9" s="362" t="str">
        <f t="shared" si="0"/>
        <v xml:space="preserve">PEATONAL   #   -  22059432 </v>
      </c>
      <c r="V9" s="7">
        <v>3108428732</v>
      </c>
      <c r="W9" s="7" t="s">
        <v>1622</v>
      </c>
      <c r="X9" s="7" t="s">
        <v>1623</v>
      </c>
      <c r="Y9" s="7" t="s">
        <v>1624</v>
      </c>
      <c r="Z9" s="7"/>
      <c r="AA9" s="434" t="str">
        <f t="shared" si="1"/>
        <v>SERAFIN  MAYA QUIROZ</v>
      </c>
      <c r="AB9" s="7" t="s">
        <v>1268</v>
      </c>
      <c r="AC9" s="7">
        <v>71187659</v>
      </c>
      <c r="AD9" s="7" t="s">
        <v>1127</v>
      </c>
      <c r="AE9" s="7">
        <v>47</v>
      </c>
      <c r="AF9" s="6" t="s">
        <v>1087</v>
      </c>
      <c r="AG9" s="6" t="s">
        <v>1625</v>
      </c>
      <c r="AH9" s="7"/>
      <c r="AI9" s="7" t="s">
        <v>1626</v>
      </c>
      <c r="AJ9" s="7"/>
      <c r="AK9" s="434" t="str">
        <f t="shared" si="2"/>
        <v xml:space="preserve">MADELEINE  MONTOYA </v>
      </c>
      <c r="AL9" s="7"/>
      <c r="AM9" s="191"/>
      <c r="AN9" s="189" t="s">
        <v>1087</v>
      </c>
      <c r="AO9" s="7"/>
      <c r="AP9" s="7" t="s">
        <v>1086</v>
      </c>
      <c r="AQ9" s="7">
        <v>5</v>
      </c>
      <c r="AR9" s="7">
        <v>2</v>
      </c>
      <c r="AS9" s="7">
        <v>1</v>
      </c>
      <c r="AT9" s="192" t="s">
        <v>1149</v>
      </c>
      <c r="AU9" s="7"/>
      <c r="AV9" s="193"/>
      <c r="AW9" s="7"/>
      <c r="AX9" s="192" t="s">
        <v>1153</v>
      </c>
      <c r="AY9" s="7"/>
      <c r="AZ9" s="7">
        <v>3</v>
      </c>
      <c r="BA9" s="7">
        <v>150000</v>
      </c>
      <c r="BB9" s="7" t="s">
        <v>1086</v>
      </c>
      <c r="BC9" s="7">
        <v>11256</v>
      </c>
      <c r="BD9" s="7" t="s">
        <v>1086</v>
      </c>
      <c r="BE9" s="7">
        <v>7826</v>
      </c>
      <c r="BF9" s="7" t="s">
        <v>1086</v>
      </c>
      <c r="BG9" s="7">
        <v>8109</v>
      </c>
      <c r="BH9" s="188" t="s">
        <v>1167</v>
      </c>
      <c r="BI9" s="195" t="s">
        <v>1171</v>
      </c>
      <c r="BJ9" s="6" t="s">
        <v>1180</v>
      </c>
      <c r="BK9" s="6" t="s">
        <v>1189</v>
      </c>
      <c r="BL9" s="6" t="s">
        <v>1086</v>
      </c>
      <c r="BM9" s="191" t="s">
        <v>1087</v>
      </c>
      <c r="BN9" s="195" t="s">
        <v>1086</v>
      </c>
      <c r="BO9" s="6" t="s">
        <v>1086</v>
      </c>
      <c r="BP9" s="6" t="s">
        <v>1086</v>
      </c>
      <c r="BQ9" s="6" t="s">
        <v>1086</v>
      </c>
      <c r="BR9" s="6" t="s">
        <v>1086</v>
      </c>
      <c r="BS9" s="6" t="s">
        <v>1086</v>
      </c>
      <c r="BT9" s="6" t="s">
        <v>1086</v>
      </c>
      <c r="BU9" s="6" t="s">
        <v>1087</v>
      </c>
      <c r="BV9" s="6" t="s">
        <v>1086</v>
      </c>
      <c r="BW9" s="6" t="s">
        <v>1086</v>
      </c>
      <c r="BX9" s="6" t="s">
        <v>1086</v>
      </c>
      <c r="BY9" s="6" t="s">
        <v>1086</v>
      </c>
      <c r="BZ9" s="6" t="s">
        <v>1087</v>
      </c>
      <c r="CA9" s="6" t="s">
        <v>1086</v>
      </c>
      <c r="CB9" s="6" t="s">
        <v>1086</v>
      </c>
      <c r="CC9" s="6" t="s">
        <v>1086</v>
      </c>
      <c r="CD9" s="6" t="s">
        <v>1193</v>
      </c>
      <c r="CE9" s="199" t="s">
        <v>1627</v>
      </c>
      <c r="CF9" s="6"/>
      <c r="CG9" s="6"/>
      <c r="CH9" s="6"/>
      <c r="CI9" s="6"/>
      <c r="CJ9" s="6" t="s">
        <v>1628</v>
      </c>
      <c r="CK9" s="6" t="s">
        <v>1608</v>
      </c>
      <c r="CL9" s="6" t="s">
        <v>1086</v>
      </c>
      <c r="CM9" s="6" t="s">
        <v>1087</v>
      </c>
      <c r="CN9" s="6" t="s">
        <v>1087</v>
      </c>
      <c r="CO9" s="6" t="s">
        <v>1490</v>
      </c>
      <c r="CP9" s="6" t="s">
        <v>1086</v>
      </c>
      <c r="CQ9" s="6" t="s">
        <v>1087</v>
      </c>
      <c r="CR9" s="6" t="s">
        <v>1086</v>
      </c>
      <c r="CS9" s="6" t="s">
        <v>1086</v>
      </c>
      <c r="CT9" s="6" t="s">
        <v>1086</v>
      </c>
      <c r="CU9" s="191" t="s">
        <v>1273</v>
      </c>
      <c r="CV9" s="6" t="str">
        <f t="shared" si="3"/>
        <v>OASIS PEATONAL22059432</v>
      </c>
      <c r="CW9" s="46" t="str">
        <f t="shared" si="4"/>
        <v>OK</v>
      </c>
      <c r="CX9" s="47" t="str">
        <f t="shared" si="5"/>
        <v>SI</v>
      </c>
      <c r="CY9" s="47" t="str">
        <f t="shared" si="6"/>
        <v/>
      </c>
      <c r="CZ9" s="47" t="str">
        <f t="shared" si="7"/>
        <v/>
      </c>
      <c r="DA9" s="47" t="str">
        <f t="shared" si="8"/>
        <v/>
      </c>
      <c r="DB9" s="47">
        <f t="shared" si="9"/>
        <v>4</v>
      </c>
      <c r="DC9" s="47" t="str">
        <f t="shared" si="10"/>
        <v/>
      </c>
      <c r="DD9" s="47"/>
      <c r="DE9" s="47" t="str">
        <f t="shared" si="11"/>
        <v/>
      </c>
      <c r="DF9" s="47" t="str">
        <f t="shared" si="12"/>
        <v/>
      </c>
      <c r="DG9" s="47" t="str">
        <f t="shared" si="13"/>
        <v/>
      </c>
      <c r="DH9" s="47" t="str">
        <f t="shared" si="14"/>
        <v/>
      </c>
      <c r="DI9" s="47" t="str">
        <f t="shared" si="15"/>
        <v/>
      </c>
      <c r="DJ9" s="47">
        <f t="shared" si="16"/>
        <v>1</v>
      </c>
      <c r="DK9" s="48">
        <f>IF(CX9="NO",0,IF(CY9=1,Tipologías!$E$11,0)+IF(CZ9=2,Tipologías!$E$10,0)+IF(DA9=3,Tipologías!$E$9,0)+IF(DB9=4,Tipologías!$E$13,0)+IF(DC9=5,Tipologías!$E$12,0)+IF(DD9=6,Tipologías!$E$14,0)+IF(DE9=7,Tipologías!$E$20,0)+IF(DG9=9,Tipologías!$E$16,0)+IF(DF9=8,Tipologías!$E$23,0)+IF(DH9=10,Tipologías!$E$7,0)+IF(DI9=11,Tipologías!$E$8,0))</f>
        <v>633254.07790799986</v>
      </c>
      <c r="DL9" s="49">
        <f t="shared" si="17"/>
        <v>633254.07790799986</v>
      </c>
      <c r="DM9" s="50" t="str">
        <f t="shared" si="18"/>
        <v/>
      </c>
      <c r="DN9" s="50" t="str">
        <f t="shared" si="19"/>
        <v/>
      </c>
      <c r="DO9" s="50">
        <f t="shared" si="20"/>
        <v>0</v>
      </c>
      <c r="DP9" s="51" t="str">
        <f t="shared" si="21"/>
        <v/>
      </c>
      <c r="DQ9" s="51">
        <f>IF(DM9=17,Tipologías!$E$18,0)+IF(ENCUESTAS!DN9=18,Tipologías!$E$17,0)+IF(ENCUESTAS!DO9=19,Tipologías!$E$19,0)+IF(ENCUESTAS!DP9=20,Tipologías!$E$21,0)</f>
        <v>0</v>
      </c>
      <c r="DR9" s="47" t="str">
        <f t="shared" si="22"/>
        <v>NO</v>
      </c>
      <c r="DS9" s="49">
        <f t="shared" si="23"/>
        <v>0</v>
      </c>
      <c r="DT9" s="52">
        <f>IF(DL9=0,"",(DL9+DS9+Tipologías!$E$6+Tipologías!$H$2))</f>
        <v>830331.47044796438</v>
      </c>
      <c r="DU9" s="53" t="str">
        <f t="shared" si="24"/>
        <v>SI</v>
      </c>
      <c r="DV9" s="436" t="s">
        <v>3567</v>
      </c>
    </row>
    <row r="10" spans="1:126" ht="15" customHeight="1" x14ac:dyDescent="0.25">
      <c r="A10" s="22">
        <v>42970</v>
      </c>
      <c r="B10" s="7" t="s">
        <v>1</v>
      </c>
      <c r="C10" s="7" t="s">
        <v>630</v>
      </c>
      <c r="D10" s="7">
        <v>579</v>
      </c>
      <c r="E10" s="7">
        <v>1039704703</v>
      </c>
      <c r="F10" s="7">
        <v>3218398050</v>
      </c>
      <c r="G10" s="188">
        <v>5</v>
      </c>
      <c r="H10" s="189" t="s">
        <v>1603</v>
      </c>
      <c r="I10" s="7" t="s">
        <v>1110</v>
      </c>
      <c r="J10" s="7"/>
      <c r="K10" s="7"/>
      <c r="L10" s="7"/>
      <c r="M10" s="7"/>
      <c r="N10" s="7"/>
      <c r="O10" s="7"/>
      <c r="P10" s="7"/>
      <c r="Q10" s="7"/>
      <c r="R10" s="190">
        <v>48786</v>
      </c>
      <c r="S10" s="7"/>
      <c r="T10" s="7"/>
      <c r="U10" s="362" t="str">
        <f t="shared" si="0"/>
        <v xml:space="preserve">PEATONAL   #   -  48786 </v>
      </c>
      <c r="V10" s="7"/>
      <c r="W10" s="7" t="s">
        <v>1629</v>
      </c>
      <c r="X10" s="7" t="s">
        <v>1630</v>
      </c>
      <c r="Y10" s="7" t="s">
        <v>1493</v>
      </c>
      <c r="Z10" s="7"/>
      <c r="AA10" s="434" t="str">
        <f t="shared" si="1"/>
        <v>DOMINGA  PALACIOS MOSQUERA</v>
      </c>
      <c r="AB10" s="7" t="s">
        <v>1268</v>
      </c>
      <c r="AC10" s="7">
        <v>43654055</v>
      </c>
      <c r="AD10" s="7" t="s">
        <v>1118</v>
      </c>
      <c r="AE10" s="7">
        <v>43</v>
      </c>
      <c r="AF10" s="6" t="s">
        <v>1086</v>
      </c>
      <c r="AG10" s="6"/>
      <c r="AH10" s="7"/>
      <c r="AI10" s="7"/>
      <c r="AJ10" s="7"/>
      <c r="AK10" s="434" t="str">
        <f t="shared" si="2"/>
        <v xml:space="preserve">   </v>
      </c>
      <c r="AL10" s="7"/>
      <c r="AM10" s="191"/>
      <c r="AN10" s="189" t="s">
        <v>1087</v>
      </c>
      <c r="AO10" s="7"/>
      <c r="AP10" s="7" t="s">
        <v>1087</v>
      </c>
      <c r="AQ10" s="7">
        <v>4</v>
      </c>
      <c r="AR10" s="7"/>
      <c r="AS10" s="7"/>
      <c r="AT10" s="192" t="s">
        <v>1147</v>
      </c>
      <c r="AU10" s="7"/>
      <c r="AV10" s="193"/>
      <c r="AW10" s="7"/>
      <c r="AX10" s="192"/>
      <c r="AY10" s="7"/>
      <c r="AZ10" s="7"/>
      <c r="BA10" s="7"/>
      <c r="BB10" s="7" t="s">
        <v>1086</v>
      </c>
      <c r="BC10" s="7">
        <v>8298</v>
      </c>
      <c r="BD10" s="7" t="s">
        <v>1086</v>
      </c>
      <c r="BE10" s="7">
        <v>4621</v>
      </c>
      <c r="BF10" s="7" t="s">
        <v>1086</v>
      </c>
      <c r="BG10" s="7">
        <v>8408</v>
      </c>
      <c r="BH10" s="188" t="s">
        <v>1167</v>
      </c>
      <c r="BI10" s="195" t="s">
        <v>1171</v>
      </c>
      <c r="BJ10" s="6" t="s">
        <v>1180</v>
      </c>
      <c r="BK10" s="6" t="s">
        <v>1188</v>
      </c>
      <c r="BL10" s="6" t="s">
        <v>1086</v>
      </c>
      <c r="BM10" s="191" t="s">
        <v>1087</v>
      </c>
      <c r="BN10" s="195" t="s">
        <v>1086</v>
      </c>
      <c r="BO10" s="6" t="s">
        <v>1086</v>
      </c>
      <c r="BP10" s="6" t="s">
        <v>1086</v>
      </c>
      <c r="BQ10" s="6" t="s">
        <v>1086</v>
      </c>
      <c r="BR10" s="6" t="s">
        <v>1086</v>
      </c>
      <c r="BS10" s="6" t="s">
        <v>1086</v>
      </c>
      <c r="BT10" s="6" t="s">
        <v>1086</v>
      </c>
      <c r="BU10" s="6" t="s">
        <v>1086</v>
      </c>
      <c r="BV10" s="6" t="s">
        <v>1086</v>
      </c>
      <c r="BW10" s="6" t="s">
        <v>1087</v>
      </c>
      <c r="BX10" s="6" t="s">
        <v>1086</v>
      </c>
      <c r="BY10" s="6" t="s">
        <v>1086</v>
      </c>
      <c r="BZ10" s="6" t="s">
        <v>1086</v>
      </c>
      <c r="CA10" s="6" t="s">
        <v>1086</v>
      </c>
      <c r="CB10" s="6" t="s">
        <v>1087</v>
      </c>
      <c r="CC10" s="6" t="s">
        <v>1086</v>
      </c>
      <c r="CD10" s="6" t="s">
        <v>1193</v>
      </c>
      <c r="CE10" s="199" t="s">
        <v>1631</v>
      </c>
      <c r="CF10" s="6"/>
      <c r="CG10" s="6"/>
      <c r="CH10" s="6"/>
      <c r="CI10" s="6"/>
      <c r="CJ10" s="6" t="s">
        <v>1607</v>
      </c>
      <c r="CK10" s="6" t="s">
        <v>1608</v>
      </c>
      <c r="CL10" s="6" t="s">
        <v>1086</v>
      </c>
      <c r="CM10" s="6" t="s">
        <v>1087</v>
      </c>
      <c r="CN10" s="6" t="s">
        <v>1087</v>
      </c>
      <c r="CO10" s="6" t="s">
        <v>1490</v>
      </c>
      <c r="CP10" s="6" t="s">
        <v>1086</v>
      </c>
      <c r="CQ10" s="6" t="s">
        <v>1086</v>
      </c>
      <c r="CR10" s="6" t="s">
        <v>1086</v>
      </c>
      <c r="CS10" s="6" t="s">
        <v>1087</v>
      </c>
      <c r="CT10" s="6" t="s">
        <v>1086</v>
      </c>
      <c r="CU10" s="191" t="s">
        <v>1273</v>
      </c>
      <c r="CV10" s="6" t="str">
        <f t="shared" si="3"/>
        <v>OASIS PEATONAL48786</v>
      </c>
      <c r="CW10" s="46" t="str">
        <f t="shared" si="4"/>
        <v>OK</v>
      </c>
      <c r="CX10" s="47" t="str">
        <f t="shared" si="5"/>
        <v>SI</v>
      </c>
      <c r="CY10" s="47" t="str">
        <f t="shared" si="6"/>
        <v/>
      </c>
      <c r="CZ10" s="47" t="str">
        <f t="shared" si="7"/>
        <v/>
      </c>
      <c r="DA10" s="47" t="str">
        <f t="shared" si="8"/>
        <v/>
      </c>
      <c r="DB10" s="47" t="str">
        <f t="shared" si="9"/>
        <v/>
      </c>
      <c r="DC10" s="47">
        <f t="shared" si="10"/>
        <v>5</v>
      </c>
      <c r="DD10" s="47"/>
      <c r="DE10" s="47" t="str">
        <f t="shared" si="11"/>
        <v/>
      </c>
      <c r="DF10" s="47" t="str">
        <f t="shared" si="12"/>
        <v/>
      </c>
      <c r="DG10" s="47" t="str">
        <f t="shared" si="13"/>
        <v/>
      </c>
      <c r="DH10" s="47" t="str">
        <f t="shared" si="14"/>
        <v/>
      </c>
      <c r="DI10" s="47" t="str">
        <f t="shared" si="15"/>
        <v/>
      </c>
      <c r="DJ10" s="47">
        <f t="shared" si="16"/>
        <v>1</v>
      </c>
      <c r="DK10" s="48">
        <f>IF(CX10="NO",0,IF(CY10=1,Tipologías!$E$11,0)+IF(CZ10=2,Tipologías!$E$10,0)+IF(DA10=3,Tipologías!$E$9,0)+IF(DB10=4,Tipologías!$E$13,0)+IF(DC10=5,Tipologías!$E$12,0)+IF(DD10=6,Tipologías!$E$14,0)+IF(DE10=7,Tipologías!$E$20,0)+IF(DG10=9,Tipologías!$E$16,0)+IF(DF10=8,Tipologías!$E$23,0)+IF(DH10=10,Tipologías!$E$7,0)+IF(DI10=11,Tipologías!$E$8,0))</f>
        <v>547851.96453600004</v>
      </c>
      <c r="DL10" s="49">
        <f t="shared" si="17"/>
        <v>547851.96453600004</v>
      </c>
      <c r="DM10" s="50" t="str">
        <f t="shared" si="18"/>
        <v/>
      </c>
      <c r="DN10" s="50" t="str">
        <f t="shared" si="19"/>
        <v/>
      </c>
      <c r="DO10" s="50">
        <f t="shared" si="20"/>
        <v>0</v>
      </c>
      <c r="DP10" s="51" t="str">
        <f t="shared" si="21"/>
        <v/>
      </c>
      <c r="DQ10" s="51">
        <f>IF(DM10=17,Tipologías!$E$18,0)+IF(ENCUESTAS!DN10=18,Tipologías!$E$17,0)+IF(ENCUESTAS!DO10=19,Tipologías!$E$19,0)+IF(ENCUESTAS!DP10=20,Tipologías!$E$21,0)</f>
        <v>0</v>
      </c>
      <c r="DR10" s="47" t="str">
        <f t="shared" si="22"/>
        <v>NO</v>
      </c>
      <c r="DS10" s="49">
        <f t="shared" si="23"/>
        <v>0</v>
      </c>
      <c r="DT10" s="52">
        <f>IF(DL10=0,"",(DL10+DS10+Tipologías!$E$6+Tipologías!$H$2))</f>
        <v>744929.35707596457</v>
      </c>
      <c r="DU10" s="53" t="str">
        <f t="shared" si="24"/>
        <v>SI</v>
      </c>
      <c r="DV10" s="436" t="s">
        <v>3568</v>
      </c>
    </row>
    <row r="11" spans="1:126" ht="15" hidden="1" customHeight="1" x14ac:dyDescent="0.25">
      <c r="A11" s="22">
        <v>42970</v>
      </c>
      <c r="B11" s="7" t="s">
        <v>1</v>
      </c>
      <c r="C11" s="7" t="s">
        <v>630</v>
      </c>
      <c r="D11" s="7">
        <v>579</v>
      </c>
      <c r="E11" s="7">
        <v>1039704703</v>
      </c>
      <c r="F11" s="7">
        <v>3218398050</v>
      </c>
      <c r="G11" s="188">
        <v>6</v>
      </c>
      <c r="H11" s="189" t="s">
        <v>1632</v>
      </c>
      <c r="I11" s="7" t="s">
        <v>1110</v>
      </c>
      <c r="J11" s="7"/>
      <c r="K11" s="7"/>
      <c r="L11" s="7"/>
      <c r="M11" s="7"/>
      <c r="N11" s="7"/>
      <c r="O11" s="7"/>
      <c r="P11" s="7"/>
      <c r="Q11" s="7"/>
      <c r="R11" s="200">
        <v>220442300000</v>
      </c>
      <c r="S11" s="7"/>
      <c r="T11" s="7"/>
      <c r="U11" s="362" t="str">
        <f t="shared" si="0"/>
        <v xml:space="preserve">PEATONAL   #   -  220442300000 </v>
      </c>
      <c r="V11" s="7">
        <v>3164362440</v>
      </c>
      <c r="W11" s="7" t="s">
        <v>1633</v>
      </c>
      <c r="X11" s="7" t="s">
        <v>1634</v>
      </c>
      <c r="Y11" s="7" t="s">
        <v>1335</v>
      </c>
      <c r="Z11" s="7" t="s">
        <v>1280</v>
      </c>
      <c r="AA11" s="434" t="str">
        <f t="shared" si="1"/>
        <v>GLORIA MILENA DAZA OSPINA</v>
      </c>
      <c r="AB11" s="7" t="s">
        <v>1268</v>
      </c>
      <c r="AC11" s="7">
        <v>43656179</v>
      </c>
      <c r="AD11" s="7" t="s">
        <v>1118</v>
      </c>
      <c r="AE11" s="7">
        <v>34</v>
      </c>
      <c r="AF11" s="6" t="s">
        <v>1087</v>
      </c>
      <c r="AG11" s="6" t="s">
        <v>1635</v>
      </c>
      <c r="AH11" s="7" t="s">
        <v>1636</v>
      </c>
      <c r="AI11" s="7" t="s">
        <v>1637</v>
      </c>
      <c r="AJ11" s="7" t="s">
        <v>1638</v>
      </c>
      <c r="AK11" s="434" t="str">
        <f t="shared" si="2"/>
        <v>YIMY ANDRES RIOS  VARGAS</v>
      </c>
      <c r="AL11" s="7"/>
      <c r="AM11" s="191"/>
      <c r="AN11" s="189" t="s">
        <v>1087</v>
      </c>
      <c r="AO11" s="7"/>
      <c r="AP11" s="7" t="s">
        <v>1087</v>
      </c>
      <c r="AQ11" s="7">
        <v>5</v>
      </c>
      <c r="AR11" s="7">
        <v>2</v>
      </c>
      <c r="AS11" s="7">
        <v>1</v>
      </c>
      <c r="AT11" s="192" t="s">
        <v>1149</v>
      </c>
      <c r="AU11" s="7"/>
      <c r="AV11" s="193"/>
      <c r="AW11" s="7"/>
      <c r="AX11" s="192" t="s">
        <v>1153</v>
      </c>
      <c r="AY11" s="7"/>
      <c r="AZ11" s="7">
        <v>6</v>
      </c>
      <c r="BA11" s="7">
        <v>200000</v>
      </c>
      <c r="BB11" s="7" t="s">
        <v>1086</v>
      </c>
      <c r="BC11" s="7">
        <v>158218</v>
      </c>
      <c r="BD11" s="7" t="s">
        <v>1086</v>
      </c>
      <c r="BE11" s="7">
        <v>10712</v>
      </c>
      <c r="BF11" s="7"/>
      <c r="BG11" s="7">
        <v>9513</v>
      </c>
      <c r="BH11" s="188" t="s">
        <v>1167</v>
      </c>
      <c r="BI11" s="195" t="s">
        <v>1171</v>
      </c>
      <c r="BJ11" s="6" t="s">
        <v>1180</v>
      </c>
      <c r="BK11" s="6" t="s">
        <v>1189</v>
      </c>
      <c r="BL11" s="6" t="s">
        <v>1086</v>
      </c>
      <c r="BM11" s="191" t="s">
        <v>1087</v>
      </c>
      <c r="BN11" s="195" t="s">
        <v>1086</v>
      </c>
      <c r="BO11" s="6" t="s">
        <v>1086</v>
      </c>
      <c r="BP11" s="6" t="s">
        <v>1086</v>
      </c>
      <c r="BQ11" s="6" t="s">
        <v>1086</v>
      </c>
      <c r="BR11" s="6" t="s">
        <v>1086</v>
      </c>
      <c r="BS11" s="6" t="s">
        <v>1086</v>
      </c>
      <c r="BT11" s="6" t="s">
        <v>1086</v>
      </c>
      <c r="BU11" s="6" t="s">
        <v>1086</v>
      </c>
      <c r="BV11" s="6" t="s">
        <v>1086</v>
      </c>
      <c r="BW11" s="6" t="s">
        <v>1086</v>
      </c>
      <c r="BX11" s="6" t="s">
        <v>1086</v>
      </c>
      <c r="BY11" s="6" t="s">
        <v>1086</v>
      </c>
      <c r="BZ11" s="6" t="s">
        <v>1086</v>
      </c>
      <c r="CA11" s="6" t="s">
        <v>1086</v>
      </c>
      <c r="CB11" s="6" t="s">
        <v>1086</v>
      </c>
      <c r="CC11" s="6" t="s">
        <v>1086</v>
      </c>
      <c r="CD11" s="6" t="s">
        <v>1193</v>
      </c>
      <c r="CE11" s="199" t="s">
        <v>1639</v>
      </c>
      <c r="CF11" s="6"/>
      <c r="CG11" s="6"/>
      <c r="CH11" s="6"/>
      <c r="CI11" s="6"/>
      <c r="CJ11" s="6" t="s">
        <v>1607</v>
      </c>
      <c r="CK11" s="6" t="s">
        <v>1608</v>
      </c>
      <c r="CL11" s="6" t="s">
        <v>1086</v>
      </c>
      <c r="CM11" s="6" t="s">
        <v>1087</v>
      </c>
      <c r="CN11" s="6" t="s">
        <v>1087</v>
      </c>
      <c r="CO11" s="6" t="s">
        <v>1490</v>
      </c>
      <c r="CP11" s="6" t="s">
        <v>1086</v>
      </c>
      <c r="CQ11" s="6" t="s">
        <v>1086</v>
      </c>
      <c r="CR11" s="6" t="s">
        <v>1086</v>
      </c>
      <c r="CS11" s="6" t="s">
        <v>1086</v>
      </c>
      <c r="CT11" s="6" t="s">
        <v>1086</v>
      </c>
      <c r="CU11" s="191" t="s">
        <v>1273</v>
      </c>
      <c r="CV11" s="6" t="str">
        <f t="shared" si="3"/>
        <v>SAN MARTIN PEATONAL220442300000</v>
      </c>
      <c r="CW11" s="46" t="str">
        <f t="shared" si="4"/>
        <v>OK</v>
      </c>
      <c r="CX11" s="47" t="str">
        <f t="shared" si="5"/>
        <v>SI</v>
      </c>
      <c r="CY11" s="47" t="str">
        <f t="shared" si="6"/>
        <v/>
      </c>
      <c r="CZ11" s="47" t="str">
        <f t="shared" si="7"/>
        <v/>
      </c>
      <c r="DA11" s="47" t="str">
        <f t="shared" si="8"/>
        <v/>
      </c>
      <c r="DB11" s="47" t="str">
        <f t="shared" si="9"/>
        <v/>
      </c>
      <c r="DC11" s="47" t="str">
        <f t="shared" si="10"/>
        <v/>
      </c>
      <c r="DD11" s="47"/>
      <c r="DE11" s="47" t="str">
        <f t="shared" si="11"/>
        <v/>
      </c>
      <c r="DF11" s="47" t="str">
        <f t="shared" si="12"/>
        <v/>
      </c>
      <c r="DG11" s="47" t="str">
        <f t="shared" si="13"/>
        <v/>
      </c>
      <c r="DH11" s="47" t="str">
        <f t="shared" si="14"/>
        <v/>
      </c>
      <c r="DI11" s="47" t="str">
        <f t="shared" si="15"/>
        <v/>
      </c>
      <c r="DJ11" s="47">
        <f t="shared" si="16"/>
        <v>0</v>
      </c>
      <c r="DK11" s="48">
        <f>IF(CX11="NO",0,IF(CY11=1,Tipologías!$E$11,0)+IF(CZ11=2,Tipologías!$E$10,0)+IF(DA11=3,Tipologías!$E$9,0)+IF(DB11=4,Tipologías!$E$13,0)+IF(DC11=5,Tipologías!$E$12,0)+IF(DD11=6,Tipologías!$E$14,0)+IF(DE11=7,Tipologías!$E$20,0)+IF(DG11=9,Tipologías!$E$16,0)+IF(DF11=8,Tipologías!$E$23,0)+IF(DH11=10,Tipologías!$E$7,0)+IF(DI11=11,Tipologías!$E$8,0))</f>
        <v>0</v>
      </c>
      <c r="DL11" s="49">
        <f t="shared" si="17"/>
        <v>0</v>
      </c>
      <c r="DM11" s="50" t="str">
        <f t="shared" si="18"/>
        <v/>
      </c>
      <c r="DN11" s="50" t="str">
        <f t="shared" si="19"/>
        <v/>
      </c>
      <c r="DO11" s="50" t="str">
        <f t="shared" si="20"/>
        <v/>
      </c>
      <c r="DP11" s="51" t="str">
        <f t="shared" si="21"/>
        <v/>
      </c>
      <c r="DQ11" s="51">
        <f>IF(DM11=17,Tipologías!$E$18,0)+IF(ENCUESTAS!DN11=18,Tipologías!$E$17,0)+IF(ENCUESTAS!DO11=19,Tipologías!$E$19,0)+IF(ENCUESTAS!DP11=20,Tipologías!$E$21,0)</f>
        <v>0</v>
      </c>
      <c r="DR11" s="47" t="str">
        <f t="shared" si="22"/>
        <v>NO</v>
      </c>
      <c r="DS11" s="49">
        <f t="shared" si="23"/>
        <v>0</v>
      </c>
      <c r="DT11" s="52" t="str">
        <f>IF(DL11=0,"",(DL11+DS11+Tipologías!$E$6+Tipologías!$H$2))</f>
        <v/>
      </c>
      <c r="DU11" s="53" t="str">
        <f t="shared" si="24"/>
        <v>NO</v>
      </c>
      <c r="DV11" s="437"/>
    </row>
    <row r="12" spans="1:126" ht="15" customHeight="1" x14ac:dyDescent="0.25">
      <c r="A12" s="22">
        <v>42970</v>
      </c>
      <c r="B12" s="7" t="s">
        <v>1</v>
      </c>
      <c r="C12" s="7" t="s">
        <v>630</v>
      </c>
      <c r="D12" s="7">
        <v>579</v>
      </c>
      <c r="E12" s="7">
        <v>1039704703</v>
      </c>
      <c r="F12" s="7">
        <v>3218398050</v>
      </c>
      <c r="G12" s="188">
        <v>7</v>
      </c>
      <c r="H12" s="189" t="s">
        <v>1640</v>
      </c>
      <c r="I12" s="7" t="s">
        <v>1110</v>
      </c>
      <c r="J12" s="7"/>
      <c r="K12" s="7"/>
      <c r="L12" s="7"/>
      <c r="M12" s="7"/>
      <c r="N12" s="7"/>
      <c r="O12" s="7"/>
      <c r="P12" s="7"/>
      <c r="Q12" s="7"/>
      <c r="R12" s="200">
        <v>220548690154</v>
      </c>
      <c r="S12" s="7"/>
      <c r="T12" s="7"/>
      <c r="U12" s="362" t="str">
        <f t="shared" si="0"/>
        <v xml:space="preserve">PEATONAL   #   -  220548690154 </v>
      </c>
      <c r="V12" s="7"/>
      <c r="W12" s="7" t="s">
        <v>1641</v>
      </c>
      <c r="X12" s="7" t="s">
        <v>1642</v>
      </c>
      <c r="Y12" s="7" t="s">
        <v>1643</v>
      </c>
      <c r="Z12" s="7" t="s">
        <v>1644</v>
      </c>
      <c r="AA12" s="434" t="str">
        <f t="shared" si="1"/>
        <v>FRAN DE JESUS  SUAREZ  ARAQUE</v>
      </c>
      <c r="AB12" s="7" t="s">
        <v>1268</v>
      </c>
      <c r="AC12" s="7">
        <v>3550420</v>
      </c>
      <c r="AD12" s="7" t="s">
        <v>1127</v>
      </c>
      <c r="AE12" s="7">
        <v>73</v>
      </c>
      <c r="AF12" s="6" t="s">
        <v>1086</v>
      </c>
      <c r="AG12" s="6"/>
      <c r="AH12" s="7"/>
      <c r="AI12" s="7"/>
      <c r="AJ12" s="7"/>
      <c r="AK12" s="434" t="str">
        <f t="shared" si="2"/>
        <v xml:space="preserve">   </v>
      </c>
      <c r="AL12" s="7"/>
      <c r="AM12" s="191"/>
      <c r="AN12" s="189" t="s">
        <v>1087</v>
      </c>
      <c r="AO12" s="7"/>
      <c r="AP12" s="7" t="s">
        <v>1087</v>
      </c>
      <c r="AQ12" s="7">
        <v>1</v>
      </c>
      <c r="AR12" s="7"/>
      <c r="AS12" s="7"/>
      <c r="AT12" s="192" t="s">
        <v>1148</v>
      </c>
      <c r="AU12" s="7"/>
      <c r="AV12" s="193" t="s">
        <v>1165</v>
      </c>
      <c r="AW12" s="7"/>
      <c r="AX12" s="192"/>
      <c r="AY12" s="7"/>
      <c r="AZ12" s="7"/>
      <c r="BA12" s="7"/>
      <c r="BB12" s="7" t="s">
        <v>1086</v>
      </c>
      <c r="BC12" s="7">
        <v>4077</v>
      </c>
      <c r="BD12" s="7" t="s">
        <v>1086</v>
      </c>
      <c r="BE12" s="7">
        <v>2271</v>
      </c>
      <c r="BF12" s="7" t="s">
        <v>1086</v>
      </c>
      <c r="BG12" s="7">
        <v>8324</v>
      </c>
      <c r="BH12" s="188" t="s">
        <v>1167</v>
      </c>
      <c r="BI12" s="195" t="s">
        <v>1171</v>
      </c>
      <c r="BJ12" s="6" t="s">
        <v>1180</v>
      </c>
      <c r="BK12" s="6" t="s">
        <v>1189</v>
      </c>
      <c r="BL12" s="6" t="s">
        <v>1086</v>
      </c>
      <c r="BM12" s="191" t="s">
        <v>1087</v>
      </c>
      <c r="BN12" s="195" t="s">
        <v>1086</v>
      </c>
      <c r="BO12" s="6" t="s">
        <v>1086</v>
      </c>
      <c r="BP12" s="6" t="s">
        <v>1086</v>
      </c>
      <c r="BQ12" s="6" t="s">
        <v>1086</v>
      </c>
      <c r="BR12" s="6" t="s">
        <v>1086</v>
      </c>
      <c r="BS12" s="6" t="s">
        <v>1086</v>
      </c>
      <c r="BT12" s="6" t="s">
        <v>1086</v>
      </c>
      <c r="BU12" s="6" t="s">
        <v>1087</v>
      </c>
      <c r="BV12" s="6" t="s">
        <v>1087</v>
      </c>
      <c r="BW12" s="6" t="s">
        <v>1086</v>
      </c>
      <c r="BX12" s="6" t="s">
        <v>1086</v>
      </c>
      <c r="BY12" s="6" t="s">
        <v>1086</v>
      </c>
      <c r="BZ12" s="6" t="s">
        <v>1087</v>
      </c>
      <c r="CA12" s="6" t="s">
        <v>1087</v>
      </c>
      <c r="CB12" s="6" t="s">
        <v>1086</v>
      </c>
      <c r="CC12" s="6" t="s">
        <v>1086</v>
      </c>
      <c r="CD12" s="6" t="s">
        <v>1193</v>
      </c>
      <c r="CE12" s="199" t="s">
        <v>1645</v>
      </c>
      <c r="CF12" s="6"/>
      <c r="CG12" s="6"/>
      <c r="CH12" s="6"/>
      <c r="CI12" s="6"/>
      <c r="CJ12" s="6" t="s">
        <v>1607</v>
      </c>
      <c r="CK12" s="6" t="s">
        <v>1608</v>
      </c>
      <c r="CL12" s="6" t="s">
        <v>1086</v>
      </c>
      <c r="CM12" s="6" t="s">
        <v>1087</v>
      </c>
      <c r="CN12" s="6" t="s">
        <v>1087</v>
      </c>
      <c r="CO12" s="6" t="s">
        <v>1490</v>
      </c>
      <c r="CP12" s="6" t="s">
        <v>1086</v>
      </c>
      <c r="CQ12" s="6" t="s">
        <v>1087</v>
      </c>
      <c r="CR12" s="6" t="s">
        <v>1087</v>
      </c>
      <c r="CS12" s="6" t="s">
        <v>1086</v>
      </c>
      <c r="CT12" s="6" t="s">
        <v>1086</v>
      </c>
      <c r="CU12" s="191" t="s">
        <v>1273</v>
      </c>
      <c r="CV12" s="6" t="str">
        <f t="shared" si="3"/>
        <v>NUEVO MILENIOPEATONAL220548690154</v>
      </c>
      <c r="CW12" s="46" t="str">
        <f t="shared" si="4"/>
        <v>OK</v>
      </c>
      <c r="CX12" s="47" t="str">
        <f t="shared" si="5"/>
        <v>SI</v>
      </c>
      <c r="CY12" s="47">
        <f t="shared" si="6"/>
        <v>1</v>
      </c>
      <c r="CZ12" s="47" t="str">
        <f t="shared" si="7"/>
        <v/>
      </c>
      <c r="DA12" s="47" t="str">
        <f t="shared" si="8"/>
        <v/>
      </c>
      <c r="DB12" s="47">
        <f t="shared" si="9"/>
        <v>4</v>
      </c>
      <c r="DC12" s="47" t="str">
        <f t="shared" si="10"/>
        <v/>
      </c>
      <c r="DD12" s="47"/>
      <c r="DE12" s="47" t="str">
        <f t="shared" si="11"/>
        <v/>
      </c>
      <c r="DF12" s="47" t="str">
        <f t="shared" si="12"/>
        <v/>
      </c>
      <c r="DG12" s="47">
        <f t="shared" si="13"/>
        <v>9</v>
      </c>
      <c r="DH12" s="47" t="str">
        <f t="shared" si="14"/>
        <v/>
      </c>
      <c r="DI12" s="47" t="str">
        <f t="shared" si="15"/>
        <v/>
      </c>
      <c r="DJ12" s="47">
        <f t="shared" si="16"/>
        <v>2</v>
      </c>
      <c r="DK12" s="48">
        <f>IF(CX12="NO",0,IF(CY12=1,Tipologías!$E$11,0)+IF(CZ12=2,Tipologías!$E$10,0)+IF(DA12=3,Tipologías!$E$9,0)+IF(DB12=4,Tipologías!$E$13,0)+IF(DC12=5,Tipologías!$E$12,0)+IF(DD12=6,Tipologías!$E$14,0)+IF(DE12=7,Tipologías!$E$20,0)+IF(DG12=9,Tipologías!$E$16,0)+IF(DF12=8,Tipologías!$E$23,0)+IF(DH12=10,Tipologías!$E$7,0)+IF(DI12=11,Tipologías!$E$8,0))</f>
        <v>2858472.5869979998</v>
      </c>
      <c r="DL12" s="49">
        <f t="shared" si="17"/>
        <v>2858472.5869979998</v>
      </c>
      <c r="DM12" s="50" t="str">
        <f t="shared" si="18"/>
        <v/>
      </c>
      <c r="DN12" s="50" t="str">
        <f t="shared" si="19"/>
        <v/>
      </c>
      <c r="DO12" s="50">
        <f t="shared" si="20"/>
        <v>0</v>
      </c>
      <c r="DP12" s="51" t="str">
        <f t="shared" si="21"/>
        <v/>
      </c>
      <c r="DQ12" s="51">
        <f>IF(DM12=17,Tipologías!$E$18,0)+IF(ENCUESTAS!DN12=18,Tipologías!$E$17,0)+IF(ENCUESTAS!DO12=19,Tipologías!$E$19,0)+IF(ENCUESTAS!DP12=20,Tipologías!$E$21,0)</f>
        <v>0</v>
      </c>
      <c r="DR12" s="47" t="str">
        <f t="shared" si="22"/>
        <v>NO</v>
      </c>
      <c r="DS12" s="49">
        <f t="shared" si="23"/>
        <v>0</v>
      </c>
      <c r="DT12" s="52">
        <f>IF(DL12=0,"",(DL12+DS12+Tipologías!$E$6+Tipologías!$H$2))</f>
        <v>3055549.9795379643</v>
      </c>
      <c r="DU12" s="53" t="str">
        <f t="shared" si="24"/>
        <v>SI</v>
      </c>
      <c r="DV12" s="436" t="s">
        <v>3769</v>
      </c>
    </row>
    <row r="13" spans="1:126" ht="15" customHeight="1" x14ac:dyDescent="0.25">
      <c r="A13" s="22">
        <v>42970</v>
      </c>
      <c r="B13" s="7" t="s">
        <v>1</v>
      </c>
      <c r="C13" s="7" t="s">
        <v>630</v>
      </c>
      <c r="D13" s="7">
        <v>579</v>
      </c>
      <c r="E13" s="7">
        <v>1039704703</v>
      </c>
      <c r="F13" s="7">
        <v>3218398050</v>
      </c>
      <c r="G13" s="188">
        <v>8</v>
      </c>
      <c r="H13" s="189" t="s">
        <v>1646</v>
      </c>
      <c r="I13" s="7" t="s">
        <v>1110</v>
      </c>
      <c r="J13" s="7"/>
      <c r="K13" s="7"/>
      <c r="L13" s="7"/>
      <c r="M13" s="7"/>
      <c r="N13" s="7"/>
      <c r="O13" s="7"/>
      <c r="P13" s="7"/>
      <c r="Q13" s="7"/>
      <c r="R13" s="200">
        <v>220141260016</v>
      </c>
      <c r="S13" s="7"/>
      <c r="T13" s="7"/>
      <c r="U13" s="362" t="str">
        <f t="shared" si="0"/>
        <v xml:space="preserve">PEATONAL   #   -  220141260016 </v>
      </c>
      <c r="V13" s="7">
        <v>3182190043</v>
      </c>
      <c r="W13" s="7" t="s">
        <v>1647</v>
      </c>
      <c r="X13" s="7" t="s">
        <v>1296</v>
      </c>
      <c r="Y13" s="7" t="s">
        <v>1335</v>
      </c>
      <c r="Z13" s="7" t="s">
        <v>1503</v>
      </c>
      <c r="AA13" s="434" t="str">
        <f t="shared" si="1"/>
        <v>GLORIA ELENA CARDONA GONZALES</v>
      </c>
      <c r="AB13" s="7" t="s">
        <v>1268</v>
      </c>
      <c r="AC13" s="7">
        <v>24651535</v>
      </c>
      <c r="AD13" s="7" t="s">
        <v>1118</v>
      </c>
      <c r="AE13" s="7">
        <v>32</v>
      </c>
      <c r="AF13" s="6" t="s">
        <v>1086</v>
      </c>
      <c r="AG13" s="6"/>
      <c r="AH13" s="7"/>
      <c r="AI13" s="7"/>
      <c r="AJ13" s="7"/>
      <c r="AK13" s="434" t="str">
        <f t="shared" si="2"/>
        <v xml:space="preserve">   </v>
      </c>
      <c r="AL13" s="7"/>
      <c r="AM13" s="191"/>
      <c r="AN13" s="189" t="s">
        <v>1086</v>
      </c>
      <c r="AO13" s="7"/>
      <c r="AP13" s="7" t="s">
        <v>1086</v>
      </c>
      <c r="AQ13" s="7">
        <v>2</v>
      </c>
      <c r="AR13" s="7">
        <v>1</v>
      </c>
      <c r="AS13" s="7"/>
      <c r="AT13" s="192" t="s">
        <v>1148</v>
      </c>
      <c r="AU13" s="7"/>
      <c r="AV13" s="193" t="s">
        <v>1163</v>
      </c>
      <c r="AW13" s="7"/>
      <c r="AX13" s="192"/>
      <c r="AY13" s="7"/>
      <c r="AZ13" s="7"/>
      <c r="BA13" s="7"/>
      <c r="BB13" s="7" t="s">
        <v>1086</v>
      </c>
      <c r="BC13" s="7">
        <v>13178</v>
      </c>
      <c r="BD13" s="7" t="s">
        <v>1086</v>
      </c>
      <c r="BE13" s="7"/>
      <c r="BF13" s="7" t="s">
        <v>1086</v>
      </c>
      <c r="BG13" s="7">
        <v>8408</v>
      </c>
      <c r="BH13" s="188" t="s">
        <v>1167</v>
      </c>
      <c r="BI13" s="195" t="s">
        <v>1175</v>
      </c>
      <c r="BJ13" s="6" t="s">
        <v>1180</v>
      </c>
      <c r="BK13" s="6" t="s">
        <v>1191</v>
      </c>
      <c r="BL13" s="6" t="s">
        <v>1086</v>
      </c>
      <c r="BM13" s="191" t="s">
        <v>1087</v>
      </c>
      <c r="BN13" s="195" t="s">
        <v>1086</v>
      </c>
      <c r="BO13" s="6" t="s">
        <v>1086</v>
      </c>
      <c r="BP13" s="6" t="s">
        <v>1086</v>
      </c>
      <c r="BQ13" s="6" t="s">
        <v>1086</v>
      </c>
      <c r="BR13" s="6" t="s">
        <v>1086</v>
      </c>
      <c r="BS13" s="6" t="s">
        <v>1086</v>
      </c>
      <c r="BT13" s="6" t="s">
        <v>1086</v>
      </c>
      <c r="BU13" s="6" t="s">
        <v>1087</v>
      </c>
      <c r="BV13" s="6" t="s">
        <v>1087</v>
      </c>
      <c r="BW13" s="6" t="s">
        <v>1086</v>
      </c>
      <c r="BX13" s="6" t="s">
        <v>1087</v>
      </c>
      <c r="BY13" s="6" t="s">
        <v>1086</v>
      </c>
      <c r="BZ13" s="6" t="s">
        <v>1087</v>
      </c>
      <c r="CA13" s="6" t="s">
        <v>1087</v>
      </c>
      <c r="CB13" s="6" t="s">
        <v>1086</v>
      </c>
      <c r="CC13" s="6" t="s">
        <v>1087</v>
      </c>
      <c r="CD13" s="6" t="s">
        <v>1193</v>
      </c>
      <c r="CE13" s="199" t="s">
        <v>1648</v>
      </c>
      <c r="CF13" s="6"/>
      <c r="CG13" s="6"/>
      <c r="CH13" s="6"/>
      <c r="CI13" s="6"/>
      <c r="CJ13" s="6" t="s">
        <v>1607</v>
      </c>
      <c r="CK13" s="6" t="s">
        <v>1608</v>
      </c>
      <c r="CL13" s="6" t="s">
        <v>1086</v>
      </c>
      <c r="CM13" s="6" t="s">
        <v>1087</v>
      </c>
      <c r="CN13" s="6" t="s">
        <v>1086</v>
      </c>
      <c r="CO13" s="6" t="s">
        <v>1490</v>
      </c>
      <c r="CP13" s="6" t="s">
        <v>1086</v>
      </c>
      <c r="CQ13" s="6" t="s">
        <v>1087</v>
      </c>
      <c r="CR13" s="6" t="s">
        <v>1087</v>
      </c>
      <c r="CS13" s="6" t="s">
        <v>1086</v>
      </c>
      <c r="CT13" s="6" t="s">
        <v>1087</v>
      </c>
      <c r="CU13" s="191" t="s">
        <v>1273</v>
      </c>
      <c r="CV13" s="6" t="str">
        <f t="shared" si="3"/>
        <v>NUEVO HORIZONTE PEATONAL220141260016</v>
      </c>
      <c r="CW13" s="46" t="str">
        <f t="shared" si="4"/>
        <v>¿REPETIDA?</v>
      </c>
      <c r="CX13" s="47" t="str">
        <f t="shared" si="5"/>
        <v>SI</v>
      </c>
      <c r="CY13" s="47">
        <f t="shared" si="6"/>
        <v>1</v>
      </c>
      <c r="CZ13" s="47">
        <f t="shared" si="7"/>
        <v>2</v>
      </c>
      <c r="DA13" s="47" t="str">
        <f t="shared" si="8"/>
        <v/>
      </c>
      <c r="DB13" s="47">
        <f t="shared" si="9"/>
        <v>4</v>
      </c>
      <c r="DC13" s="47" t="str">
        <f t="shared" si="10"/>
        <v/>
      </c>
      <c r="DD13" s="47"/>
      <c r="DE13" s="47">
        <f t="shared" si="11"/>
        <v>7</v>
      </c>
      <c r="DF13" s="47" t="str">
        <f t="shared" si="12"/>
        <v/>
      </c>
      <c r="DG13" s="47">
        <f t="shared" si="13"/>
        <v>9</v>
      </c>
      <c r="DH13" s="47" t="str">
        <f t="shared" si="14"/>
        <v/>
      </c>
      <c r="DI13" s="47" t="str">
        <f t="shared" si="15"/>
        <v/>
      </c>
      <c r="DJ13" s="47">
        <f t="shared" si="16"/>
        <v>3</v>
      </c>
      <c r="DK13" s="48">
        <f>IF(CX13="NO",0,IF(CY13=1,Tipologías!$E$11,0)+IF(CZ13=2,Tipologías!$E$10,0)+IF(DA13=3,Tipologías!$E$9,0)+IF(DB13=4,Tipologías!$E$13,0)+IF(DC13=5,Tipologías!$E$12,0)+IF(DD13=6,Tipologías!$E$14,0)+IF(DE13=7,Tipologías!$E$20,0)+IF(DG13=9,Tipologías!$E$16,0)+IF(DF13=8,Tipologías!$E$23,0)+IF(DH13=10,Tipologías!$E$7,0)+IF(DI13=11,Tipologías!$E$8,0))</f>
        <v>3421349.9628299996</v>
      </c>
      <c r="DL13" s="49">
        <f t="shared" si="17"/>
        <v>3421349.9628299996</v>
      </c>
      <c r="DM13" s="50" t="str">
        <f t="shared" si="18"/>
        <v/>
      </c>
      <c r="DN13" s="50" t="str">
        <f t="shared" si="19"/>
        <v/>
      </c>
      <c r="DO13" s="50">
        <f t="shared" si="20"/>
        <v>0</v>
      </c>
      <c r="DP13" s="51" t="str">
        <f t="shared" si="21"/>
        <v/>
      </c>
      <c r="DQ13" s="51">
        <f>IF(DM13=17,Tipologías!$E$18,0)+IF(ENCUESTAS!DN13=18,Tipologías!$E$17,0)+IF(ENCUESTAS!DO13=19,Tipologías!$E$19,0)+IF(ENCUESTAS!DP13=20,Tipologías!$E$21,0)</f>
        <v>0</v>
      </c>
      <c r="DR13" s="47" t="str">
        <f t="shared" si="22"/>
        <v>NO</v>
      </c>
      <c r="DS13" s="49">
        <f t="shared" si="23"/>
        <v>0</v>
      </c>
      <c r="DT13" s="52">
        <f>IF(DL13=0,"",(DL13+DS13+Tipologías!$E$6+Tipologías!$H$2))</f>
        <v>3618427.3553699641</v>
      </c>
      <c r="DU13" s="53" t="str">
        <f t="shared" si="24"/>
        <v>SI</v>
      </c>
      <c r="DV13" s="436" t="s">
        <v>4353</v>
      </c>
    </row>
    <row r="14" spans="1:126" ht="15" hidden="1" customHeight="1" x14ac:dyDescent="0.25">
      <c r="A14" s="22">
        <v>42970</v>
      </c>
      <c r="B14" s="7" t="s">
        <v>1</v>
      </c>
      <c r="C14" s="7" t="s">
        <v>630</v>
      </c>
      <c r="D14" s="7">
        <v>579</v>
      </c>
      <c r="E14" s="7">
        <v>1039704703</v>
      </c>
      <c r="F14" s="7">
        <v>3218398050</v>
      </c>
      <c r="G14" s="188">
        <v>9</v>
      </c>
      <c r="H14" s="189" t="s">
        <v>1646</v>
      </c>
      <c r="I14" s="7" t="s">
        <v>1110</v>
      </c>
      <c r="J14" s="7"/>
      <c r="K14" s="7"/>
      <c r="L14" s="7"/>
      <c r="M14" s="7"/>
      <c r="N14" s="7"/>
      <c r="O14" s="7"/>
      <c r="P14" s="7"/>
      <c r="Q14" s="7"/>
      <c r="R14" s="200">
        <v>220141280004</v>
      </c>
      <c r="S14" s="7"/>
      <c r="T14" s="7"/>
      <c r="U14" s="362" t="str">
        <f t="shared" si="0"/>
        <v xml:space="preserve">PEATONAL   #   -  220141280004 </v>
      </c>
      <c r="V14" s="7">
        <v>3212306920</v>
      </c>
      <c r="W14" s="7" t="s">
        <v>1649</v>
      </c>
      <c r="X14" s="7" t="s">
        <v>1447</v>
      </c>
      <c r="Y14" s="7" t="s">
        <v>1287</v>
      </c>
      <c r="Z14" s="7" t="s">
        <v>1650</v>
      </c>
      <c r="AA14" s="434" t="str">
        <f t="shared" si="1"/>
        <v>MARIA HERMINIA FLORES  ORTIZ</v>
      </c>
      <c r="AB14" s="7" t="s">
        <v>1268</v>
      </c>
      <c r="AC14" s="7">
        <v>25140851</v>
      </c>
      <c r="AD14" s="7" t="s">
        <v>1118</v>
      </c>
      <c r="AE14" s="7"/>
      <c r="AF14" s="6" t="s">
        <v>1086</v>
      </c>
      <c r="AG14" s="6"/>
      <c r="AH14" s="7"/>
      <c r="AI14" s="7"/>
      <c r="AJ14" s="7"/>
      <c r="AK14" s="434" t="str">
        <f t="shared" si="2"/>
        <v xml:space="preserve">   </v>
      </c>
      <c r="AL14" s="7"/>
      <c r="AM14" s="191"/>
      <c r="AN14" s="189" t="s">
        <v>1087</v>
      </c>
      <c r="AO14" s="7"/>
      <c r="AP14" s="7" t="s">
        <v>1087</v>
      </c>
      <c r="AQ14" s="7">
        <v>5</v>
      </c>
      <c r="AR14" s="7">
        <v>3</v>
      </c>
      <c r="AS14" s="7">
        <v>1</v>
      </c>
      <c r="AT14" s="192" t="s">
        <v>1148</v>
      </c>
      <c r="AU14" s="7"/>
      <c r="AV14" s="193" t="s">
        <v>1161</v>
      </c>
      <c r="AW14" s="7"/>
      <c r="AX14" s="192"/>
      <c r="AY14" s="7"/>
      <c r="AZ14" s="7"/>
      <c r="BA14" s="7"/>
      <c r="BB14" s="7" t="s">
        <v>1086</v>
      </c>
      <c r="BC14" s="7">
        <v>7814</v>
      </c>
      <c r="BD14" s="7" t="s">
        <v>1086</v>
      </c>
      <c r="BE14" s="7"/>
      <c r="BF14" s="7" t="s">
        <v>1086</v>
      </c>
      <c r="BG14" s="7">
        <v>8324</v>
      </c>
      <c r="BH14" s="188" t="s">
        <v>1167</v>
      </c>
      <c r="BI14" s="195" t="s">
        <v>1174</v>
      </c>
      <c r="BJ14" s="6" t="s">
        <v>1180</v>
      </c>
      <c r="BK14" s="6" t="s">
        <v>1189</v>
      </c>
      <c r="BL14" s="6" t="s">
        <v>1086</v>
      </c>
      <c r="BM14" s="191" t="s">
        <v>1087</v>
      </c>
      <c r="BN14" s="195" t="s">
        <v>1086</v>
      </c>
      <c r="BO14" s="6" t="s">
        <v>1086</v>
      </c>
      <c r="BP14" s="6" t="s">
        <v>1086</v>
      </c>
      <c r="BQ14" s="6" t="s">
        <v>1086</v>
      </c>
      <c r="BR14" s="6" t="s">
        <v>1086</v>
      </c>
      <c r="BS14" s="6" t="s">
        <v>1086</v>
      </c>
      <c r="BT14" s="6" t="s">
        <v>1086</v>
      </c>
      <c r="BU14" s="6" t="s">
        <v>1086</v>
      </c>
      <c r="BV14" s="6" t="s">
        <v>1086</v>
      </c>
      <c r="BW14" s="6" t="s">
        <v>1086</v>
      </c>
      <c r="BX14" s="6" t="s">
        <v>1086</v>
      </c>
      <c r="BY14" s="6" t="s">
        <v>1086</v>
      </c>
      <c r="BZ14" s="6" t="s">
        <v>1086</v>
      </c>
      <c r="CA14" s="6" t="s">
        <v>1086</v>
      </c>
      <c r="CB14" s="6" t="s">
        <v>1086</v>
      </c>
      <c r="CC14" s="6" t="s">
        <v>1086</v>
      </c>
      <c r="CD14" s="6" t="s">
        <v>1193</v>
      </c>
      <c r="CE14" s="199" t="s">
        <v>1651</v>
      </c>
      <c r="CF14" s="6"/>
      <c r="CG14" s="6"/>
      <c r="CH14" s="6"/>
      <c r="CI14" s="6"/>
      <c r="CJ14" s="6" t="s">
        <v>1607</v>
      </c>
      <c r="CK14" s="6" t="s">
        <v>1608</v>
      </c>
      <c r="CL14" s="6" t="s">
        <v>1086</v>
      </c>
      <c r="CM14" s="6" t="s">
        <v>1087</v>
      </c>
      <c r="CN14" s="6" t="s">
        <v>1087</v>
      </c>
      <c r="CO14" s="6" t="s">
        <v>1490</v>
      </c>
      <c r="CP14" s="6" t="s">
        <v>1086</v>
      </c>
      <c r="CQ14" s="6" t="s">
        <v>1086</v>
      </c>
      <c r="CR14" s="6" t="s">
        <v>1086</v>
      </c>
      <c r="CS14" s="6" t="s">
        <v>1086</v>
      </c>
      <c r="CT14" s="6" t="s">
        <v>1086</v>
      </c>
      <c r="CU14" s="191" t="s">
        <v>1273</v>
      </c>
      <c r="CV14" s="6" t="str">
        <f t="shared" si="3"/>
        <v>NUEVO HORIZONTE PEATONAL220141280004</v>
      </c>
      <c r="CW14" s="46" t="str">
        <f t="shared" si="4"/>
        <v>OK</v>
      </c>
      <c r="CX14" s="47" t="str">
        <f t="shared" si="5"/>
        <v>SI</v>
      </c>
      <c r="CY14" s="47" t="str">
        <f t="shared" si="6"/>
        <v/>
      </c>
      <c r="CZ14" s="47" t="str">
        <f t="shared" si="7"/>
        <v/>
      </c>
      <c r="DA14" s="47" t="str">
        <f t="shared" si="8"/>
        <v/>
      </c>
      <c r="DB14" s="47" t="str">
        <f t="shared" si="9"/>
        <v/>
      </c>
      <c r="DC14" s="47" t="str">
        <f t="shared" si="10"/>
        <v/>
      </c>
      <c r="DD14" s="47"/>
      <c r="DE14" s="47" t="str">
        <f t="shared" si="11"/>
        <v/>
      </c>
      <c r="DF14" s="47" t="str">
        <f t="shared" si="12"/>
        <v/>
      </c>
      <c r="DG14" s="47" t="str">
        <f t="shared" si="13"/>
        <v/>
      </c>
      <c r="DH14" s="47" t="str">
        <f t="shared" si="14"/>
        <v/>
      </c>
      <c r="DI14" s="47" t="str">
        <f t="shared" si="15"/>
        <v/>
      </c>
      <c r="DJ14" s="47">
        <f t="shared" si="16"/>
        <v>0</v>
      </c>
      <c r="DK14" s="48">
        <f>IF(CX14="NO",0,IF(CY14=1,Tipologías!$E$11,0)+IF(CZ14=2,Tipologías!$E$10,0)+IF(DA14=3,Tipologías!$E$9,0)+IF(DB14=4,Tipologías!$E$13,0)+IF(DC14=5,Tipologías!$E$12,0)+IF(DD14=6,Tipologías!$E$14,0)+IF(DE14=7,Tipologías!$E$20,0)+IF(DG14=9,Tipologías!$E$16,0)+IF(DF14=8,Tipologías!$E$23,0)+IF(DH14=10,Tipologías!$E$7,0)+IF(DI14=11,Tipologías!$E$8,0))</f>
        <v>0</v>
      </c>
      <c r="DL14" s="49">
        <f t="shared" si="17"/>
        <v>0</v>
      </c>
      <c r="DM14" s="50" t="str">
        <f t="shared" si="18"/>
        <v/>
      </c>
      <c r="DN14" s="50" t="str">
        <f t="shared" si="19"/>
        <v/>
      </c>
      <c r="DO14" s="50" t="str">
        <f t="shared" si="20"/>
        <v/>
      </c>
      <c r="DP14" s="51" t="str">
        <f t="shared" si="21"/>
        <v/>
      </c>
      <c r="DQ14" s="51">
        <f>IF(DM14=17,Tipologías!$E$18,0)+IF(ENCUESTAS!DN14=18,Tipologías!$E$17,0)+IF(ENCUESTAS!DO14=19,Tipologías!$E$19,0)+IF(ENCUESTAS!DP14=20,Tipologías!$E$21,0)</f>
        <v>0</v>
      </c>
      <c r="DR14" s="47" t="str">
        <f t="shared" si="22"/>
        <v>NO</v>
      </c>
      <c r="DS14" s="49">
        <f t="shared" si="23"/>
        <v>0</v>
      </c>
      <c r="DT14" s="52" t="str">
        <f>IF(DL14=0,"",(DL14+DS14+Tipologías!$E$6+Tipologías!$H$2))</f>
        <v/>
      </c>
      <c r="DU14" s="53" t="str">
        <f t="shared" si="24"/>
        <v>NO</v>
      </c>
      <c r="DV14" s="437"/>
    </row>
    <row r="15" spans="1:126" ht="15" customHeight="1" x14ac:dyDescent="0.25">
      <c r="A15" s="22">
        <v>42970</v>
      </c>
      <c r="B15" s="7" t="s">
        <v>1</v>
      </c>
      <c r="C15" s="7" t="s">
        <v>630</v>
      </c>
      <c r="D15" s="7">
        <v>579</v>
      </c>
      <c r="E15" s="7">
        <v>1039704703</v>
      </c>
      <c r="F15" s="7">
        <v>3218398050</v>
      </c>
      <c r="G15" s="188">
        <v>10</v>
      </c>
      <c r="H15" s="189" t="s">
        <v>1646</v>
      </c>
      <c r="I15" s="7" t="s">
        <v>1110</v>
      </c>
      <c r="J15" s="7"/>
      <c r="K15" s="7"/>
      <c r="L15" s="7"/>
      <c r="M15" s="7"/>
      <c r="N15" s="7"/>
      <c r="O15" s="7"/>
      <c r="P15" s="7"/>
      <c r="Q15" s="7"/>
      <c r="R15" s="200">
        <v>2204112700</v>
      </c>
      <c r="S15" s="7"/>
      <c r="T15" s="7"/>
      <c r="U15" s="362" t="str">
        <f t="shared" si="0"/>
        <v xml:space="preserve">PEATONAL   #   -  2204112700 </v>
      </c>
      <c r="V15" s="7">
        <v>3136086711</v>
      </c>
      <c r="W15" s="7" t="s">
        <v>1443</v>
      </c>
      <c r="X15" s="7" t="s">
        <v>1652</v>
      </c>
      <c r="Y15" s="7" t="s">
        <v>1653</v>
      </c>
      <c r="Z15" s="7" t="s">
        <v>1654</v>
      </c>
      <c r="AA15" s="434" t="str">
        <f t="shared" si="1"/>
        <v>QUENELMA VIVIANA LOPEZ JARAMILLO</v>
      </c>
      <c r="AB15" s="7" t="s">
        <v>1268</v>
      </c>
      <c r="AC15" s="7">
        <v>43806839</v>
      </c>
      <c r="AD15" s="7" t="s">
        <v>1118</v>
      </c>
      <c r="AE15" s="7">
        <v>45</v>
      </c>
      <c r="AF15" s="6" t="s">
        <v>1087</v>
      </c>
      <c r="AG15" s="6" t="s">
        <v>1655</v>
      </c>
      <c r="AH15" s="7" t="s">
        <v>1656</v>
      </c>
      <c r="AI15" s="7" t="s">
        <v>1353</v>
      </c>
      <c r="AJ15" s="7" t="s">
        <v>1519</v>
      </c>
      <c r="AK15" s="434" t="str">
        <f t="shared" si="2"/>
        <v>JORGE ELIECER MONSALVE HENAO</v>
      </c>
      <c r="AL15" s="7" t="s">
        <v>1268</v>
      </c>
      <c r="AM15" s="191">
        <v>71186131</v>
      </c>
      <c r="AN15" s="189" t="s">
        <v>1086</v>
      </c>
      <c r="AO15" s="7">
        <v>1683956</v>
      </c>
      <c r="AP15" s="7" t="s">
        <v>1087</v>
      </c>
      <c r="AQ15" s="7">
        <v>4</v>
      </c>
      <c r="AR15" s="7">
        <v>1</v>
      </c>
      <c r="AS15" s="7"/>
      <c r="AT15" s="192" t="s">
        <v>1148</v>
      </c>
      <c r="AU15" s="7"/>
      <c r="AV15" s="193" t="s">
        <v>1161</v>
      </c>
      <c r="AW15" s="7"/>
      <c r="AX15" s="192"/>
      <c r="AY15" s="7"/>
      <c r="AZ15" s="7"/>
      <c r="BA15" s="7"/>
      <c r="BB15" s="7" t="s">
        <v>1086</v>
      </c>
      <c r="BC15" s="7">
        <v>20594</v>
      </c>
      <c r="BD15" s="7" t="s">
        <v>1086</v>
      </c>
      <c r="BE15" s="7"/>
      <c r="BF15" s="7" t="s">
        <v>1086</v>
      </c>
      <c r="BG15" s="7">
        <v>8366</v>
      </c>
      <c r="BH15" s="188" t="s">
        <v>1167</v>
      </c>
      <c r="BI15" s="195" t="s">
        <v>1174</v>
      </c>
      <c r="BJ15" s="6" t="s">
        <v>1180</v>
      </c>
      <c r="BK15" s="6" t="s">
        <v>1189</v>
      </c>
      <c r="BL15" s="6" t="s">
        <v>1086</v>
      </c>
      <c r="BM15" s="191" t="s">
        <v>1087</v>
      </c>
      <c r="BN15" s="195" t="s">
        <v>1086</v>
      </c>
      <c r="BO15" s="6" t="s">
        <v>1086</v>
      </c>
      <c r="BP15" s="6" t="s">
        <v>1086</v>
      </c>
      <c r="BQ15" s="6" t="s">
        <v>1086</v>
      </c>
      <c r="BR15" s="6" t="s">
        <v>1086</v>
      </c>
      <c r="BS15" s="6" t="s">
        <v>1086</v>
      </c>
      <c r="BT15" s="6" t="s">
        <v>1086</v>
      </c>
      <c r="BU15" s="6" t="s">
        <v>1087</v>
      </c>
      <c r="BV15" s="6" t="s">
        <v>1087</v>
      </c>
      <c r="BW15" s="6" t="s">
        <v>1086</v>
      </c>
      <c r="BX15" s="6" t="s">
        <v>1086</v>
      </c>
      <c r="BY15" s="6" t="s">
        <v>1086</v>
      </c>
      <c r="BZ15" s="6" t="s">
        <v>1087</v>
      </c>
      <c r="CA15" s="6" t="s">
        <v>1087</v>
      </c>
      <c r="CB15" s="6" t="s">
        <v>1086</v>
      </c>
      <c r="CC15" s="6" t="s">
        <v>1086</v>
      </c>
      <c r="CD15" s="6" t="s">
        <v>1193</v>
      </c>
      <c r="CE15" s="199" t="s">
        <v>1657</v>
      </c>
      <c r="CF15" s="6"/>
      <c r="CG15" s="6"/>
      <c r="CH15" s="6"/>
      <c r="CI15" s="6"/>
      <c r="CJ15" s="6" t="s">
        <v>1607</v>
      </c>
      <c r="CK15" s="6" t="s">
        <v>1608</v>
      </c>
      <c r="CL15" s="6" t="s">
        <v>1086</v>
      </c>
      <c r="CM15" s="6" t="s">
        <v>1087</v>
      </c>
      <c r="CN15" s="6" t="s">
        <v>1087</v>
      </c>
      <c r="CO15" s="6" t="s">
        <v>1490</v>
      </c>
      <c r="CP15" s="6" t="s">
        <v>1086</v>
      </c>
      <c r="CQ15" s="6" t="s">
        <v>1087</v>
      </c>
      <c r="CR15" s="6" t="s">
        <v>1087</v>
      </c>
      <c r="CS15" s="6" t="s">
        <v>1086</v>
      </c>
      <c r="CT15" s="6" t="s">
        <v>1086</v>
      </c>
      <c r="CU15" s="191" t="s">
        <v>1273</v>
      </c>
      <c r="CV15" s="6" t="str">
        <f t="shared" si="3"/>
        <v>NUEVO HORIZONTE PEATONAL2204112700</v>
      </c>
      <c r="CW15" s="46" t="str">
        <f t="shared" si="4"/>
        <v>OK</v>
      </c>
      <c r="CX15" s="47" t="str">
        <f t="shared" si="5"/>
        <v>SI</v>
      </c>
      <c r="CY15" s="47">
        <f t="shared" si="6"/>
        <v>1</v>
      </c>
      <c r="CZ15" s="47" t="str">
        <f t="shared" si="7"/>
        <v/>
      </c>
      <c r="DA15" s="47" t="str">
        <f t="shared" si="8"/>
        <v/>
      </c>
      <c r="DB15" s="47">
        <f t="shared" si="9"/>
        <v>4</v>
      </c>
      <c r="DC15" s="47" t="str">
        <f t="shared" si="10"/>
        <v/>
      </c>
      <c r="DD15" s="47"/>
      <c r="DE15" s="47" t="str">
        <f t="shared" si="11"/>
        <v/>
      </c>
      <c r="DF15" s="47" t="str">
        <f t="shared" si="12"/>
        <v/>
      </c>
      <c r="DG15" s="47">
        <f t="shared" si="13"/>
        <v>9</v>
      </c>
      <c r="DH15" s="47" t="str">
        <f t="shared" si="14"/>
        <v/>
      </c>
      <c r="DI15" s="47" t="str">
        <f t="shared" si="15"/>
        <v/>
      </c>
      <c r="DJ15" s="47">
        <f t="shared" si="16"/>
        <v>2</v>
      </c>
      <c r="DK15" s="48">
        <f>IF(CX15="NO",0,IF(CY15=1,Tipologías!$E$11,0)+IF(CZ15=2,Tipologías!$E$10,0)+IF(DA15=3,Tipologías!$E$9,0)+IF(DB15=4,Tipologías!$E$13,0)+IF(DC15=5,Tipologías!$E$12,0)+IF(DD15=6,Tipologías!$E$14,0)+IF(DE15=7,Tipologías!$E$20,0)+IF(DG15=9,Tipologías!$E$16,0)+IF(DF15=8,Tipologías!$E$23,0)+IF(DH15=10,Tipologías!$E$7,0)+IF(DI15=11,Tipologías!$E$8,0))</f>
        <v>2858472.5869979998</v>
      </c>
      <c r="DL15" s="49">
        <f t="shared" si="17"/>
        <v>2858472.5869979998</v>
      </c>
      <c r="DM15" s="50" t="str">
        <f t="shared" si="18"/>
        <v/>
      </c>
      <c r="DN15" s="50" t="str">
        <f t="shared" si="19"/>
        <v/>
      </c>
      <c r="DO15" s="50">
        <f t="shared" si="20"/>
        <v>0</v>
      </c>
      <c r="DP15" s="51" t="str">
        <f t="shared" si="21"/>
        <v/>
      </c>
      <c r="DQ15" s="51">
        <f>IF(DM15=17,Tipologías!$E$18,0)+IF(ENCUESTAS!DN15=18,Tipologías!$E$17,0)+IF(ENCUESTAS!DO15=19,Tipologías!$E$19,0)+IF(ENCUESTAS!DP15=20,Tipologías!$E$21,0)</f>
        <v>0</v>
      </c>
      <c r="DR15" s="47" t="str">
        <f t="shared" si="22"/>
        <v>NO</v>
      </c>
      <c r="DS15" s="49">
        <f t="shared" si="23"/>
        <v>0</v>
      </c>
      <c r="DT15" s="52">
        <f>IF(DL15=0,"",(DL15+DS15+Tipologías!$E$6+Tipologías!$H$2))</f>
        <v>3055549.9795379643</v>
      </c>
      <c r="DU15" s="53" t="str">
        <f t="shared" si="24"/>
        <v>SI</v>
      </c>
      <c r="DV15" s="436" t="s">
        <v>4354</v>
      </c>
    </row>
    <row r="16" spans="1:126" ht="15" hidden="1" customHeight="1" x14ac:dyDescent="0.25">
      <c r="A16" s="22">
        <v>42970</v>
      </c>
      <c r="B16" s="7" t="s">
        <v>1</v>
      </c>
      <c r="C16" s="7" t="s">
        <v>630</v>
      </c>
      <c r="D16" s="7">
        <v>579</v>
      </c>
      <c r="E16" s="7">
        <v>1039704703</v>
      </c>
      <c r="F16" s="7">
        <v>3218398050</v>
      </c>
      <c r="G16" s="188">
        <v>11</v>
      </c>
      <c r="H16" s="189" t="s">
        <v>1646</v>
      </c>
      <c r="I16" s="7" t="s">
        <v>1110</v>
      </c>
      <c r="J16" s="7"/>
      <c r="K16" s="7"/>
      <c r="L16" s="7"/>
      <c r="M16" s="7"/>
      <c r="N16" s="7"/>
      <c r="O16" s="7"/>
      <c r="P16" s="7"/>
      <c r="Q16" s="7"/>
      <c r="R16" s="200">
        <v>220141260014</v>
      </c>
      <c r="S16" s="7"/>
      <c r="T16" s="7"/>
      <c r="U16" s="362" t="str">
        <f t="shared" si="0"/>
        <v xml:space="preserve">PEATONAL   #   -  220141260014 </v>
      </c>
      <c r="V16" s="7">
        <v>3144832614</v>
      </c>
      <c r="W16" s="7" t="s">
        <v>1296</v>
      </c>
      <c r="X16" s="7"/>
      <c r="Y16" s="7" t="s">
        <v>1287</v>
      </c>
      <c r="Z16" s="7" t="s">
        <v>1297</v>
      </c>
      <c r="AA16" s="434" t="str">
        <f t="shared" si="1"/>
        <v xml:space="preserve">MARIA DEL CARMEN GONZALES </v>
      </c>
      <c r="AB16" s="7" t="s">
        <v>1268</v>
      </c>
      <c r="AC16" s="7">
        <v>22234262</v>
      </c>
      <c r="AD16" s="7" t="s">
        <v>1118</v>
      </c>
      <c r="AE16" s="7">
        <v>53</v>
      </c>
      <c r="AF16" s="6" t="s">
        <v>1087</v>
      </c>
      <c r="AG16" s="6" t="s">
        <v>1658</v>
      </c>
      <c r="AH16" s="7"/>
      <c r="AI16" s="7" t="s">
        <v>1659</v>
      </c>
      <c r="AJ16" s="7" t="s">
        <v>1660</v>
      </c>
      <c r="AK16" s="434" t="str">
        <f t="shared" si="2"/>
        <v xml:space="preserve">JHONY ALEXANDER DELGADO </v>
      </c>
      <c r="AL16" s="7" t="s">
        <v>1268</v>
      </c>
      <c r="AM16" s="191">
        <v>71192499</v>
      </c>
      <c r="AN16" s="189" t="s">
        <v>1087</v>
      </c>
      <c r="AO16" s="7"/>
      <c r="AP16" s="7" t="s">
        <v>1087</v>
      </c>
      <c r="AQ16" s="7">
        <v>3</v>
      </c>
      <c r="AR16" s="7"/>
      <c r="AS16" s="7"/>
      <c r="AT16" s="192" t="s">
        <v>1148</v>
      </c>
      <c r="AU16" s="7"/>
      <c r="AV16" s="193" t="s">
        <v>1161</v>
      </c>
      <c r="AW16" s="7"/>
      <c r="AX16" s="192"/>
      <c r="AY16" s="7"/>
      <c r="AZ16" s="7"/>
      <c r="BA16" s="7"/>
      <c r="BB16" s="7" t="s">
        <v>1086</v>
      </c>
      <c r="BC16" s="7">
        <v>19271</v>
      </c>
      <c r="BD16" s="7" t="s">
        <v>1086</v>
      </c>
      <c r="BE16" s="7"/>
      <c r="BF16" s="7" t="s">
        <v>1086</v>
      </c>
      <c r="BG16" s="7">
        <v>8324</v>
      </c>
      <c r="BH16" s="188" t="s">
        <v>1167</v>
      </c>
      <c r="BI16" s="195" t="s">
        <v>1171</v>
      </c>
      <c r="BJ16" s="6" t="s">
        <v>1180</v>
      </c>
      <c r="BK16" s="6" t="s">
        <v>1189</v>
      </c>
      <c r="BL16" s="6" t="s">
        <v>1086</v>
      </c>
      <c r="BM16" s="191" t="s">
        <v>1086</v>
      </c>
      <c r="BN16" s="195" t="s">
        <v>1086</v>
      </c>
      <c r="BO16" s="6" t="s">
        <v>1086</v>
      </c>
      <c r="BP16" s="6" t="s">
        <v>1086</v>
      </c>
      <c r="BQ16" s="6" t="s">
        <v>1086</v>
      </c>
      <c r="BR16" s="6" t="s">
        <v>1086</v>
      </c>
      <c r="BS16" s="6" t="s">
        <v>1086</v>
      </c>
      <c r="BT16" s="6" t="s">
        <v>1086</v>
      </c>
      <c r="BU16" s="6" t="s">
        <v>1086</v>
      </c>
      <c r="BV16" s="6" t="s">
        <v>1086</v>
      </c>
      <c r="BW16" s="6" t="s">
        <v>1086</v>
      </c>
      <c r="BX16" s="6" t="s">
        <v>1086</v>
      </c>
      <c r="BY16" s="6" t="s">
        <v>1086</v>
      </c>
      <c r="BZ16" s="6" t="s">
        <v>1086</v>
      </c>
      <c r="CA16" s="6" t="s">
        <v>1086</v>
      </c>
      <c r="CB16" s="6" t="s">
        <v>1086</v>
      </c>
      <c r="CC16" s="6" t="s">
        <v>1086</v>
      </c>
      <c r="CD16" s="6" t="s">
        <v>1193</v>
      </c>
      <c r="CE16" s="199" t="s">
        <v>1661</v>
      </c>
      <c r="CF16" s="6"/>
      <c r="CG16" s="6"/>
      <c r="CH16" s="6"/>
      <c r="CI16" s="6"/>
      <c r="CJ16" s="6" t="s">
        <v>1607</v>
      </c>
      <c r="CK16" s="6" t="s">
        <v>1608</v>
      </c>
      <c r="CL16" s="6" t="s">
        <v>1086</v>
      </c>
      <c r="CM16" s="6" t="s">
        <v>1087</v>
      </c>
      <c r="CN16" s="6" t="s">
        <v>1087</v>
      </c>
      <c r="CO16" s="6" t="s">
        <v>1490</v>
      </c>
      <c r="CP16" s="6" t="s">
        <v>1086</v>
      </c>
      <c r="CQ16" s="6" t="s">
        <v>1086</v>
      </c>
      <c r="CR16" s="6" t="s">
        <v>1086</v>
      </c>
      <c r="CS16" s="6" t="s">
        <v>1086</v>
      </c>
      <c r="CT16" s="6" t="s">
        <v>1086</v>
      </c>
      <c r="CU16" s="191" t="s">
        <v>1273</v>
      </c>
      <c r="CV16" s="6" t="str">
        <f t="shared" si="3"/>
        <v>NUEVO HORIZONTE PEATONAL220141260014</v>
      </c>
      <c r="CW16" s="46" t="str">
        <f t="shared" si="4"/>
        <v>OK</v>
      </c>
      <c r="CX16" s="47" t="str">
        <f t="shared" si="5"/>
        <v>SI</v>
      </c>
      <c r="CY16" s="47" t="str">
        <f t="shared" si="6"/>
        <v/>
      </c>
      <c r="CZ16" s="47" t="str">
        <f t="shared" si="7"/>
        <v/>
      </c>
      <c r="DA16" s="47" t="str">
        <f t="shared" si="8"/>
        <v/>
      </c>
      <c r="DB16" s="47" t="str">
        <f t="shared" si="9"/>
        <v/>
      </c>
      <c r="DC16" s="47" t="str">
        <f t="shared" si="10"/>
        <v/>
      </c>
      <c r="DD16" s="47"/>
      <c r="DE16" s="47" t="str">
        <f t="shared" si="11"/>
        <v/>
      </c>
      <c r="DF16" s="47" t="str">
        <f t="shared" si="12"/>
        <v/>
      </c>
      <c r="DG16" s="47" t="str">
        <f t="shared" si="13"/>
        <v/>
      </c>
      <c r="DH16" s="47" t="str">
        <f t="shared" si="14"/>
        <v/>
      </c>
      <c r="DI16" s="47" t="str">
        <f t="shared" si="15"/>
        <v/>
      </c>
      <c r="DJ16" s="47">
        <f t="shared" si="16"/>
        <v>0</v>
      </c>
      <c r="DK16" s="48">
        <f>IF(CX16="NO",0,IF(CY16=1,Tipologías!$E$11,0)+IF(CZ16=2,Tipologías!$E$10,0)+IF(DA16=3,Tipologías!$E$9,0)+IF(DB16=4,Tipologías!$E$13,0)+IF(DC16=5,Tipologías!$E$12,0)+IF(DD16=6,Tipologías!$E$14,0)+IF(DE16=7,Tipologías!$E$20,0)+IF(DG16=9,Tipologías!$E$16,0)+IF(DF16=8,Tipologías!$E$23,0)+IF(DH16=10,Tipologías!$E$7,0)+IF(DI16=11,Tipologías!$E$8,0))</f>
        <v>0</v>
      </c>
      <c r="DL16" s="49">
        <f t="shared" si="17"/>
        <v>0</v>
      </c>
      <c r="DM16" s="50" t="str">
        <f t="shared" si="18"/>
        <v/>
      </c>
      <c r="DN16" s="50" t="str">
        <f t="shared" si="19"/>
        <v/>
      </c>
      <c r="DO16" s="50" t="str">
        <f t="shared" si="20"/>
        <v/>
      </c>
      <c r="DP16" s="51" t="str">
        <f t="shared" si="21"/>
        <v/>
      </c>
      <c r="DQ16" s="51">
        <f>IF(DM16=17,Tipologías!$E$18,0)+IF(ENCUESTAS!DN16=18,Tipologías!$E$17,0)+IF(ENCUESTAS!DO16=19,Tipologías!$E$19,0)+IF(ENCUESTAS!DP16=20,Tipologías!$E$21,0)</f>
        <v>0</v>
      </c>
      <c r="DR16" s="47" t="str">
        <f t="shared" si="22"/>
        <v>NO</v>
      </c>
      <c r="DS16" s="49">
        <f t="shared" si="23"/>
        <v>0</v>
      </c>
      <c r="DT16" s="52" t="str">
        <f>IF(DL16=0,"",(DL16+DS16+Tipologías!$E$6+Tipologías!$H$2))</f>
        <v/>
      </c>
      <c r="DU16" s="53" t="str">
        <f t="shared" si="24"/>
        <v>NO</v>
      </c>
      <c r="DV16" s="436"/>
    </row>
    <row r="17" spans="1:126" ht="15" customHeight="1" x14ac:dyDescent="0.25">
      <c r="A17" s="22">
        <v>42970</v>
      </c>
      <c r="B17" s="7" t="s">
        <v>1</v>
      </c>
      <c r="C17" s="7" t="s">
        <v>630</v>
      </c>
      <c r="D17" s="7">
        <v>579</v>
      </c>
      <c r="E17" s="7">
        <v>1039704703</v>
      </c>
      <c r="F17" s="7">
        <v>3218398050</v>
      </c>
      <c r="G17" s="188">
        <v>12</v>
      </c>
      <c r="H17" s="189" t="s">
        <v>1646</v>
      </c>
      <c r="I17" s="7" t="s">
        <v>1110</v>
      </c>
      <c r="J17" s="7"/>
      <c r="K17" s="7"/>
      <c r="L17" s="7"/>
      <c r="M17" s="7"/>
      <c r="N17" s="7"/>
      <c r="O17" s="7"/>
      <c r="P17" s="7"/>
      <c r="Q17" s="7"/>
      <c r="R17" s="200">
        <v>220129700000</v>
      </c>
      <c r="S17" s="7"/>
      <c r="T17" s="7"/>
      <c r="U17" s="362" t="str">
        <f t="shared" si="0"/>
        <v xml:space="preserve">PEATONAL   #   -  220129700000 </v>
      </c>
      <c r="V17" s="7">
        <v>3225402063</v>
      </c>
      <c r="W17" s="7" t="s">
        <v>1609</v>
      </c>
      <c r="X17" s="7"/>
      <c r="Y17" s="7" t="s">
        <v>1662</v>
      </c>
      <c r="Z17" s="7"/>
      <c r="AA17" s="434" t="str">
        <f t="shared" si="1"/>
        <v xml:space="preserve">ESPERANZA   TILANO </v>
      </c>
      <c r="AB17" s="7" t="s">
        <v>1268</v>
      </c>
      <c r="AC17" s="7">
        <v>21932343</v>
      </c>
      <c r="AD17" s="7" t="s">
        <v>1118</v>
      </c>
      <c r="AE17" s="7">
        <v>59</v>
      </c>
      <c r="AF17" s="6" t="s">
        <v>1087</v>
      </c>
      <c r="AG17" s="6" t="s">
        <v>1663</v>
      </c>
      <c r="AH17" s="7"/>
      <c r="AI17" s="7" t="s">
        <v>1316</v>
      </c>
      <c r="AJ17" s="7" t="s">
        <v>1287</v>
      </c>
      <c r="AK17" s="434" t="str">
        <f t="shared" si="2"/>
        <v xml:space="preserve">ANTONIO MARIA ECHAVARRIA </v>
      </c>
      <c r="AL17" s="7" t="s">
        <v>1268</v>
      </c>
      <c r="AM17" s="191"/>
      <c r="AN17" s="189" t="s">
        <v>1087</v>
      </c>
      <c r="AO17" s="7"/>
      <c r="AP17" s="7" t="s">
        <v>1087</v>
      </c>
      <c r="AQ17" s="7">
        <v>2</v>
      </c>
      <c r="AR17" s="7"/>
      <c r="AS17" s="7"/>
      <c r="AT17" s="192" t="s">
        <v>1149</v>
      </c>
      <c r="AU17" s="7"/>
      <c r="AV17" s="193"/>
      <c r="AW17" s="7"/>
      <c r="AX17" s="192"/>
      <c r="AY17" s="7"/>
      <c r="AZ17" s="7"/>
      <c r="BA17" s="7"/>
      <c r="BB17" s="7" t="s">
        <v>1086</v>
      </c>
      <c r="BC17" s="7">
        <v>8596</v>
      </c>
      <c r="BD17" s="7" t="s">
        <v>1086</v>
      </c>
      <c r="BE17" s="7"/>
      <c r="BF17" s="7" t="s">
        <v>1086</v>
      </c>
      <c r="BG17" s="7">
        <v>8366</v>
      </c>
      <c r="BH17" s="188" t="s">
        <v>1167</v>
      </c>
      <c r="BI17" s="195" t="s">
        <v>1171</v>
      </c>
      <c r="BJ17" s="6" t="s">
        <v>1180</v>
      </c>
      <c r="BK17" s="6" t="s">
        <v>1189</v>
      </c>
      <c r="BL17" s="6" t="s">
        <v>1086</v>
      </c>
      <c r="BM17" s="191" t="s">
        <v>1086</v>
      </c>
      <c r="BN17" s="195" t="s">
        <v>1086</v>
      </c>
      <c r="BO17" s="6" t="s">
        <v>1086</v>
      </c>
      <c r="BP17" s="6" t="s">
        <v>1086</v>
      </c>
      <c r="BQ17" s="6" t="s">
        <v>1086</v>
      </c>
      <c r="BR17" s="6" t="s">
        <v>1086</v>
      </c>
      <c r="BS17" s="6" t="s">
        <v>1086</v>
      </c>
      <c r="BT17" s="6" t="s">
        <v>1086</v>
      </c>
      <c r="BU17" s="6" t="s">
        <v>1086</v>
      </c>
      <c r="BV17" s="6" t="s">
        <v>1087</v>
      </c>
      <c r="BW17" s="6" t="s">
        <v>1087</v>
      </c>
      <c r="BX17" s="6" t="s">
        <v>1086</v>
      </c>
      <c r="BY17" s="6" t="s">
        <v>1086</v>
      </c>
      <c r="BZ17" s="6" t="s">
        <v>1086</v>
      </c>
      <c r="CA17" s="6" t="s">
        <v>1087</v>
      </c>
      <c r="CB17" s="6" t="s">
        <v>1087</v>
      </c>
      <c r="CC17" s="6" t="s">
        <v>1086</v>
      </c>
      <c r="CD17" s="6" t="s">
        <v>1193</v>
      </c>
      <c r="CE17" s="199" t="s">
        <v>1664</v>
      </c>
      <c r="CF17" s="6"/>
      <c r="CG17" s="6"/>
      <c r="CH17" s="6"/>
      <c r="CI17" s="6"/>
      <c r="CJ17" s="6" t="s">
        <v>1607</v>
      </c>
      <c r="CK17" s="6" t="s">
        <v>1608</v>
      </c>
      <c r="CL17" s="6" t="s">
        <v>1086</v>
      </c>
      <c r="CM17" s="6" t="s">
        <v>1087</v>
      </c>
      <c r="CN17" s="6" t="s">
        <v>1087</v>
      </c>
      <c r="CO17" s="6" t="s">
        <v>1490</v>
      </c>
      <c r="CP17" s="6" t="s">
        <v>1086</v>
      </c>
      <c r="CQ17" s="6" t="s">
        <v>1086</v>
      </c>
      <c r="CR17" s="6" t="s">
        <v>1087</v>
      </c>
      <c r="CS17" s="6" t="s">
        <v>1087</v>
      </c>
      <c r="CT17" s="6" t="s">
        <v>1086</v>
      </c>
      <c r="CU17" s="191" t="s">
        <v>1273</v>
      </c>
      <c r="CV17" s="6" t="str">
        <f t="shared" si="3"/>
        <v>NUEVO HORIZONTE PEATONAL220129700000</v>
      </c>
      <c r="CW17" s="46" t="str">
        <f t="shared" si="4"/>
        <v>OK</v>
      </c>
      <c r="CX17" s="47" t="str">
        <f t="shared" si="5"/>
        <v>SI</v>
      </c>
      <c r="CY17" s="47">
        <f t="shared" si="6"/>
        <v>1</v>
      </c>
      <c r="CZ17" s="47" t="str">
        <f t="shared" si="7"/>
        <v/>
      </c>
      <c r="DA17" s="47" t="str">
        <f t="shared" si="8"/>
        <v/>
      </c>
      <c r="DB17" s="47" t="str">
        <f t="shared" si="9"/>
        <v/>
      </c>
      <c r="DC17" s="47">
        <f t="shared" si="10"/>
        <v>5</v>
      </c>
      <c r="DD17" s="47"/>
      <c r="DE17" s="47" t="str">
        <f t="shared" si="11"/>
        <v/>
      </c>
      <c r="DF17" s="47" t="str">
        <f t="shared" si="12"/>
        <v/>
      </c>
      <c r="DG17" s="47">
        <f t="shared" si="13"/>
        <v>9</v>
      </c>
      <c r="DH17" s="47" t="str">
        <f t="shared" si="14"/>
        <v/>
      </c>
      <c r="DI17" s="47" t="str">
        <f t="shared" si="15"/>
        <v/>
      </c>
      <c r="DJ17" s="47">
        <f t="shared" si="16"/>
        <v>2</v>
      </c>
      <c r="DK17" s="48">
        <f>IF(CX17="NO",0,IF(CY17=1,Tipologías!$E$11,0)+IF(CZ17=2,Tipologías!$E$10,0)+IF(DA17=3,Tipologías!$E$9,0)+IF(DB17=4,Tipologías!$E$13,0)+IF(DC17=5,Tipologías!$E$12,0)+IF(DD17=6,Tipologías!$E$14,0)+IF(DE17=7,Tipologías!$E$20,0)+IF(DG17=9,Tipologías!$E$16,0)+IF(DF17=8,Tipologías!$E$23,0)+IF(DH17=10,Tipologías!$E$7,0)+IF(DI17=11,Tipologías!$E$8,0))</f>
        <v>2773070.4736259999</v>
      </c>
      <c r="DL17" s="49">
        <f t="shared" si="17"/>
        <v>2773070.4736259999</v>
      </c>
      <c r="DM17" s="50" t="str">
        <f t="shared" si="18"/>
        <v/>
      </c>
      <c r="DN17" s="50" t="str">
        <f t="shared" si="19"/>
        <v/>
      </c>
      <c r="DO17" s="50">
        <f t="shared" si="20"/>
        <v>0</v>
      </c>
      <c r="DP17" s="51" t="str">
        <f t="shared" si="21"/>
        <v/>
      </c>
      <c r="DQ17" s="51">
        <f>IF(DM17=17,Tipologías!$E$18,0)+IF(ENCUESTAS!DN17=18,Tipologías!$E$17,0)+IF(ENCUESTAS!DO17=19,Tipologías!$E$19,0)+IF(ENCUESTAS!DP17=20,Tipologías!$E$21,0)</f>
        <v>0</v>
      </c>
      <c r="DR17" s="47" t="str">
        <f t="shared" si="22"/>
        <v>NO</v>
      </c>
      <c r="DS17" s="49">
        <f t="shared" si="23"/>
        <v>0</v>
      </c>
      <c r="DT17" s="52">
        <f>IF(DL17=0,"",(DL17+DS17+Tipologías!$E$6+Tipologías!$H$2))</f>
        <v>2970147.8661659644</v>
      </c>
      <c r="DU17" s="53" t="str">
        <f t="shared" si="24"/>
        <v>SI</v>
      </c>
      <c r="DV17" s="436" t="s">
        <v>4355</v>
      </c>
    </row>
    <row r="18" spans="1:126" ht="15" hidden="1" customHeight="1" x14ac:dyDescent="0.25">
      <c r="A18" s="22">
        <v>42970</v>
      </c>
      <c r="B18" s="7" t="s">
        <v>1</v>
      </c>
      <c r="C18" s="7" t="s">
        <v>630</v>
      </c>
      <c r="D18" s="7">
        <v>579</v>
      </c>
      <c r="E18" s="7">
        <v>1039704703</v>
      </c>
      <c r="F18" s="7">
        <v>3218398050</v>
      </c>
      <c r="G18" s="188">
        <v>13</v>
      </c>
      <c r="H18" s="189" t="s">
        <v>1632</v>
      </c>
      <c r="I18" s="7" t="s">
        <v>1110</v>
      </c>
      <c r="J18" s="7"/>
      <c r="K18" s="7"/>
      <c r="L18" s="7"/>
      <c r="M18" s="7"/>
      <c r="N18" s="7"/>
      <c r="O18" s="7"/>
      <c r="P18" s="7"/>
      <c r="Q18" s="7"/>
      <c r="R18" s="200">
        <v>220440410000</v>
      </c>
      <c r="S18" s="7"/>
      <c r="T18" s="7"/>
      <c r="U18" s="362" t="str">
        <f t="shared" si="0"/>
        <v xml:space="preserve">PEATONAL   #   -  220440410000 </v>
      </c>
      <c r="V18" s="7">
        <v>3204223241</v>
      </c>
      <c r="W18" s="7" t="s">
        <v>1665</v>
      </c>
      <c r="X18" s="7"/>
      <c r="Y18" s="7" t="s">
        <v>1666</v>
      </c>
      <c r="Z18" s="7"/>
      <c r="AA18" s="434" t="str">
        <f t="shared" si="1"/>
        <v xml:space="preserve">ARELIS  DONATO </v>
      </c>
      <c r="AB18" s="7" t="s">
        <v>1268</v>
      </c>
      <c r="AC18" s="7">
        <v>43655663</v>
      </c>
      <c r="AD18" s="7" t="s">
        <v>1118</v>
      </c>
      <c r="AE18" s="7">
        <v>34</v>
      </c>
      <c r="AF18" s="6" t="s">
        <v>1087</v>
      </c>
      <c r="AG18" s="6" t="s">
        <v>1667</v>
      </c>
      <c r="AH18" s="7"/>
      <c r="AI18" s="7" t="s">
        <v>1668</v>
      </c>
      <c r="AJ18" s="7"/>
      <c r="AK18" s="434" t="str">
        <f t="shared" si="2"/>
        <v xml:space="preserve">ORLANDO  ORREGO </v>
      </c>
      <c r="AL18" s="7" t="s">
        <v>1268</v>
      </c>
      <c r="AM18" s="191">
        <v>71711537</v>
      </c>
      <c r="AN18" s="189" t="s">
        <v>1087</v>
      </c>
      <c r="AO18" s="7"/>
      <c r="AP18" s="7" t="s">
        <v>1087</v>
      </c>
      <c r="AQ18" s="7">
        <v>6</v>
      </c>
      <c r="AR18" s="7">
        <v>3</v>
      </c>
      <c r="AS18" s="7">
        <v>1</v>
      </c>
      <c r="AT18" s="192" t="s">
        <v>1149</v>
      </c>
      <c r="AU18" s="7"/>
      <c r="AV18" s="193"/>
      <c r="AW18" s="7"/>
      <c r="AX18" s="192" t="s">
        <v>1153</v>
      </c>
      <c r="AY18" s="7"/>
      <c r="AZ18" s="7">
        <v>9</v>
      </c>
      <c r="BA18" s="7">
        <v>150000</v>
      </c>
      <c r="BB18" s="7" t="s">
        <v>1086</v>
      </c>
      <c r="BC18" s="7">
        <v>23049</v>
      </c>
      <c r="BD18" s="7" t="s">
        <v>1086</v>
      </c>
      <c r="BE18" s="7">
        <v>16741</v>
      </c>
      <c r="BF18" s="7" t="s">
        <v>1086</v>
      </c>
      <c r="BG18" s="7">
        <v>9561</v>
      </c>
      <c r="BH18" s="188" t="s">
        <v>1167</v>
      </c>
      <c r="BI18" s="195" t="s">
        <v>1171</v>
      </c>
      <c r="BJ18" s="6" t="s">
        <v>1180</v>
      </c>
      <c r="BK18" s="6" t="s">
        <v>1188</v>
      </c>
      <c r="BL18" s="6" t="s">
        <v>1086</v>
      </c>
      <c r="BM18" s="191" t="s">
        <v>1087</v>
      </c>
      <c r="BN18" s="195" t="s">
        <v>1086</v>
      </c>
      <c r="BO18" s="6" t="s">
        <v>1086</v>
      </c>
      <c r="BP18" s="6" t="s">
        <v>1086</v>
      </c>
      <c r="BQ18" s="6" t="s">
        <v>1086</v>
      </c>
      <c r="BR18" s="6" t="s">
        <v>1086</v>
      </c>
      <c r="BS18" s="6" t="s">
        <v>1086</v>
      </c>
      <c r="BT18" s="6" t="s">
        <v>1086</v>
      </c>
      <c r="BU18" s="6" t="s">
        <v>1086</v>
      </c>
      <c r="BV18" s="6" t="s">
        <v>1086</v>
      </c>
      <c r="BW18" s="6" t="s">
        <v>1086</v>
      </c>
      <c r="BX18" s="6" t="s">
        <v>1086</v>
      </c>
      <c r="BY18" s="6" t="s">
        <v>1086</v>
      </c>
      <c r="BZ18" s="6" t="s">
        <v>1086</v>
      </c>
      <c r="CA18" s="6" t="s">
        <v>1086</v>
      </c>
      <c r="CB18" s="6" t="s">
        <v>1086</v>
      </c>
      <c r="CC18" s="6" t="s">
        <v>1086</v>
      </c>
      <c r="CD18" s="6" t="s">
        <v>1193</v>
      </c>
      <c r="CE18" s="199" t="s">
        <v>1669</v>
      </c>
      <c r="CF18" s="6"/>
      <c r="CG18" s="6"/>
      <c r="CH18" s="6"/>
      <c r="CI18" s="6"/>
      <c r="CJ18" s="6" t="s">
        <v>1607</v>
      </c>
      <c r="CK18" s="6" t="s">
        <v>1608</v>
      </c>
      <c r="CL18" s="6" t="s">
        <v>1086</v>
      </c>
      <c r="CM18" s="6" t="s">
        <v>1087</v>
      </c>
      <c r="CN18" s="6" t="s">
        <v>1087</v>
      </c>
      <c r="CO18" s="6" t="s">
        <v>1490</v>
      </c>
      <c r="CP18" s="6" t="s">
        <v>1086</v>
      </c>
      <c r="CQ18" s="6" t="s">
        <v>1086</v>
      </c>
      <c r="CR18" s="6" t="s">
        <v>1086</v>
      </c>
      <c r="CS18" s="6" t="s">
        <v>1086</v>
      </c>
      <c r="CT18" s="6" t="s">
        <v>1086</v>
      </c>
      <c r="CU18" s="191" t="s">
        <v>1273</v>
      </c>
      <c r="CV18" s="6" t="str">
        <f t="shared" si="3"/>
        <v>SAN MARTIN PEATONAL220440410000</v>
      </c>
      <c r="CW18" s="46" t="str">
        <f t="shared" si="4"/>
        <v>OK</v>
      </c>
      <c r="CX18" s="47" t="str">
        <f t="shared" si="5"/>
        <v>SI</v>
      </c>
      <c r="CY18" s="47" t="str">
        <f t="shared" si="6"/>
        <v/>
      </c>
      <c r="CZ18" s="47" t="str">
        <f t="shared" si="7"/>
        <v/>
      </c>
      <c r="DA18" s="47" t="str">
        <f t="shared" si="8"/>
        <v/>
      </c>
      <c r="DB18" s="47" t="str">
        <f t="shared" si="9"/>
        <v/>
      </c>
      <c r="DC18" s="47" t="str">
        <f t="shared" si="10"/>
        <v/>
      </c>
      <c r="DD18" s="47"/>
      <c r="DE18" s="47" t="str">
        <f t="shared" si="11"/>
        <v/>
      </c>
      <c r="DF18" s="47" t="str">
        <f t="shared" si="12"/>
        <v/>
      </c>
      <c r="DG18" s="47" t="str">
        <f t="shared" si="13"/>
        <v/>
      </c>
      <c r="DH18" s="47" t="str">
        <f t="shared" si="14"/>
        <v/>
      </c>
      <c r="DI18" s="47" t="str">
        <f t="shared" si="15"/>
        <v/>
      </c>
      <c r="DJ18" s="47">
        <f t="shared" si="16"/>
        <v>0</v>
      </c>
      <c r="DK18" s="48">
        <f>IF(CX18="NO",0,IF(CY18=1,Tipologías!$E$11,0)+IF(CZ18=2,Tipologías!$E$10,0)+IF(DA18=3,Tipologías!$E$9,0)+IF(DB18=4,Tipologías!$E$13,0)+IF(DC18=5,Tipologías!$E$12,0)+IF(DD18=6,Tipologías!$E$14,0)+IF(DE18=7,Tipologías!$E$20,0)+IF(DG18=9,Tipologías!$E$16,0)+IF(DF18=8,Tipologías!$E$23,0)+IF(DH18=10,Tipologías!$E$7,0)+IF(DI18=11,Tipologías!$E$8,0))</f>
        <v>0</v>
      </c>
      <c r="DL18" s="49">
        <f t="shared" si="17"/>
        <v>0</v>
      </c>
      <c r="DM18" s="50" t="str">
        <f t="shared" si="18"/>
        <v/>
      </c>
      <c r="DN18" s="50" t="str">
        <f t="shared" si="19"/>
        <v/>
      </c>
      <c r="DO18" s="50" t="str">
        <f t="shared" si="20"/>
        <v/>
      </c>
      <c r="DP18" s="51" t="str">
        <f t="shared" si="21"/>
        <v/>
      </c>
      <c r="DQ18" s="51">
        <f>IF(DM18=17,Tipologías!$E$18,0)+IF(ENCUESTAS!DN18=18,Tipologías!$E$17,0)+IF(ENCUESTAS!DO18=19,Tipologías!$E$19,0)+IF(ENCUESTAS!DP18=20,Tipologías!$E$21,0)</f>
        <v>0</v>
      </c>
      <c r="DR18" s="47" t="str">
        <f t="shared" si="22"/>
        <v>NO</v>
      </c>
      <c r="DS18" s="49">
        <f t="shared" si="23"/>
        <v>0</v>
      </c>
      <c r="DT18" s="52" t="str">
        <f>IF(DL18=0,"",(DL18+DS18+Tipologías!$E$6+Tipologías!$H$2))</f>
        <v/>
      </c>
      <c r="DU18" s="53" t="str">
        <f t="shared" si="24"/>
        <v>NO</v>
      </c>
      <c r="DV18" s="436"/>
    </row>
    <row r="19" spans="1:126" ht="15" customHeight="1" x14ac:dyDescent="0.25">
      <c r="A19" s="22">
        <v>42970</v>
      </c>
      <c r="B19" s="7" t="s">
        <v>1</v>
      </c>
      <c r="C19" s="7" t="s">
        <v>630</v>
      </c>
      <c r="D19" s="7">
        <v>579</v>
      </c>
      <c r="E19" s="7">
        <v>1039704703</v>
      </c>
      <c r="F19" s="7">
        <v>3218398050</v>
      </c>
      <c r="G19" s="188">
        <v>14</v>
      </c>
      <c r="H19" s="189" t="s">
        <v>1632</v>
      </c>
      <c r="I19" s="7" t="s">
        <v>1110</v>
      </c>
      <c r="J19" s="7"/>
      <c r="K19" s="7"/>
      <c r="L19" s="7"/>
      <c r="M19" s="7"/>
      <c r="N19" s="7"/>
      <c r="O19" s="7"/>
      <c r="P19" s="7"/>
      <c r="Q19" s="7"/>
      <c r="R19" s="200">
        <v>220447400000</v>
      </c>
      <c r="S19" s="200"/>
      <c r="T19" s="7"/>
      <c r="U19" s="362" t="str">
        <f t="shared" si="0"/>
        <v xml:space="preserve">PEATONAL   #   -  220447400000 </v>
      </c>
      <c r="V19" s="7">
        <v>3105435591</v>
      </c>
      <c r="W19" s="7" t="s">
        <v>1333</v>
      </c>
      <c r="X19" s="7" t="s">
        <v>1670</v>
      </c>
      <c r="Y19" s="7" t="s">
        <v>1555</v>
      </c>
      <c r="Z19" s="7" t="s">
        <v>1431</v>
      </c>
      <c r="AA19" s="434" t="str">
        <f t="shared" si="1"/>
        <v>OSCAR ALBERTO RUIZ MONRROY</v>
      </c>
      <c r="AB19" s="7" t="s">
        <v>1268</v>
      </c>
      <c r="AC19" s="7">
        <v>7247713</v>
      </c>
      <c r="AD19" s="7" t="s">
        <v>1127</v>
      </c>
      <c r="AE19" s="7">
        <v>55</v>
      </c>
      <c r="AF19" s="6" t="s">
        <v>1086</v>
      </c>
      <c r="AG19" s="6"/>
      <c r="AH19" s="7"/>
      <c r="AI19" s="7"/>
      <c r="AJ19" s="7"/>
      <c r="AK19" s="434" t="str">
        <f t="shared" si="2"/>
        <v xml:space="preserve">   </v>
      </c>
      <c r="AL19" s="7"/>
      <c r="AM19" s="191"/>
      <c r="AN19" s="189" t="s">
        <v>1087</v>
      </c>
      <c r="AO19" s="7"/>
      <c r="AP19" s="7" t="s">
        <v>1087</v>
      </c>
      <c r="AQ19" s="7">
        <v>1</v>
      </c>
      <c r="AR19" s="7"/>
      <c r="AS19" s="7"/>
      <c r="AT19" s="192" t="s">
        <v>1149</v>
      </c>
      <c r="AU19" s="7"/>
      <c r="AV19" s="193"/>
      <c r="AW19" s="7"/>
      <c r="AX19" s="192" t="s">
        <v>1153</v>
      </c>
      <c r="AY19" s="7"/>
      <c r="AZ19" s="7">
        <v>10</v>
      </c>
      <c r="BA19" s="7">
        <v>200000</v>
      </c>
      <c r="BB19" s="7" t="s">
        <v>1086</v>
      </c>
      <c r="BC19" s="7">
        <v>12666</v>
      </c>
      <c r="BD19" s="7" t="s">
        <v>1086</v>
      </c>
      <c r="BE19" s="7">
        <v>8740</v>
      </c>
      <c r="BF19" s="7" t="s">
        <v>1086</v>
      </c>
      <c r="BG19" s="7">
        <v>9561</v>
      </c>
      <c r="BH19" s="188" t="s">
        <v>1167</v>
      </c>
      <c r="BI19" s="195" t="s">
        <v>1171</v>
      </c>
      <c r="BJ19" s="6" t="s">
        <v>1180</v>
      </c>
      <c r="BK19" s="6" t="s">
        <v>1189</v>
      </c>
      <c r="BL19" s="6" t="s">
        <v>1086</v>
      </c>
      <c r="BM19" s="191" t="s">
        <v>1087</v>
      </c>
      <c r="BN19" s="195" t="s">
        <v>1086</v>
      </c>
      <c r="BO19" s="6" t="s">
        <v>1086</v>
      </c>
      <c r="BP19" s="6" t="s">
        <v>1086</v>
      </c>
      <c r="BQ19" s="6" t="s">
        <v>1086</v>
      </c>
      <c r="BR19" s="6" t="s">
        <v>1086</v>
      </c>
      <c r="BS19" s="6" t="s">
        <v>1086</v>
      </c>
      <c r="BT19" s="6" t="s">
        <v>1086</v>
      </c>
      <c r="BU19" s="6" t="s">
        <v>1087</v>
      </c>
      <c r="BV19" s="6" t="s">
        <v>1086</v>
      </c>
      <c r="BW19" s="6" t="s">
        <v>1087</v>
      </c>
      <c r="BX19" s="6" t="s">
        <v>1086</v>
      </c>
      <c r="BY19" s="6" t="s">
        <v>1086</v>
      </c>
      <c r="BZ19" s="6" t="s">
        <v>1087</v>
      </c>
      <c r="CA19" s="6" t="s">
        <v>1086</v>
      </c>
      <c r="CB19" s="6" t="s">
        <v>1087</v>
      </c>
      <c r="CC19" s="6" t="s">
        <v>1086</v>
      </c>
      <c r="CD19" s="6" t="s">
        <v>1193</v>
      </c>
      <c r="CE19" s="199" t="s">
        <v>1671</v>
      </c>
      <c r="CF19" s="6"/>
      <c r="CG19" s="6"/>
      <c r="CH19" s="6"/>
      <c r="CI19" s="6"/>
      <c r="CJ19" s="6" t="s">
        <v>1607</v>
      </c>
      <c r="CK19" s="6" t="s">
        <v>1608</v>
      </c>
      <c r="CL19" s="6" t="s">
        <v>1086</v>
      </c>
      <c r="CM19" s="6" t="s">
        <v>1087</v>
      </c>
      <c r="CN19" s="6" t="s">
        <v>1087</v>
      </c>
      <c r="CO19" s="6" t="s">
        <v>1490</v>
      </c>
      <c r="CP19" s="6" t="s">
        <v>1086</v>
      </c>
      <c r="CQ19" s="6" t="s">
        <v>1087</v>
      </c>
      <c r="CR19" s="6" t="s">
        <v>1086</v>
      </c>
      <c r="CS19" s="6" t="s">
        <v>1087</v>
      </c>
      <c r="CT19" s="6" t="s">
        <v>1086</v>
      </c>
      <c r="CU19" s="191" t="s">
        <v>1273</v>
      </c>
      <c r="CV19" s="6" t="str">
        <f t="shared" si="3"/>
        <v>SAN MARTIN PEATONAL220447400000</v>
      </c>
      <c r="CW19" s="46" t="str">
        <f t="shared" si="4"/>
        <v>OK</v>
      </c>
      <c r="CX19" s="47" t="str">
        <f t="shared" si="5"/>
        <v>SI</v>
      </c>
      <c r="CY19" s="47" t="str">
        <f t="shared" si="6"/>
        <v/>
      </c>
      <c r="CZ19" s="47" t="str">
        <f t="shared" si="7"/>
        <v/>
      </c>
      <c r="DA19" s="47" t="str">
        <f t="shared" si="8"/>
        <v/>
      </c>
      <c r="DB19" s="47">
        <f t="shared" si="9"/>
        <v>4</v>
      </c>
      <c r="DC19" s="47">
        <f t="shared" si="10"/>
        <v>5</v>
      </c>
      <c r="DD19" s="47"/>
      <c r="DE19" s="47" t="str">
        <f t="shared" si="11"/>
        <v/>
      </c>
      <c r="DF19" s="47" t="str">
        <f t="shared" si="12"/>
        <v/>
      </c>
      <c r="DG19" s="47" t="str">
        <f t="shared" si="13"/>
        <v/>
      </c>
      <c r="DH19" s="47" t="str">
        <f t="shared" si="14"/>
        <v/>
      </c>
      <c r="DI19" s="47" t="str">
        <f t="shared" si="15"/>
        <v/>
      </c>
      <c r="DJ19" s="47">
        <f t="shared" si="16"/>
        <v>2</v>
      </c>
      <c r="DK19" s="48">
        <f>IF(CX19="NO",0,IF(CY19=1,Tipologías!$E$11,0)+IF(CZ19=2,Tipologías!$E$10,0)+IF(DA19=3,Tipologías!$E$9,0)+IF(DB19=4,Tipologías!$E$13,0)+IF(DC19=5,Tipologías!$E$12,0)+IF(DD19=6,Tipologías!$E$14,0)+IF(DE19=7,Tipologías!$E$20,0)+IF(DG19=9,Tipologías!$E$16,0)+IF(DF19=8,Tipologías!$E$23,0)+IF(DH19=10,Tipologías!$E$7,0)+IF(DI19=11,Tipologías!$E$8,0))</f>
        <v>1181106.042444</v>
      </c>
      <c r="DL19" s="49">
        <f t="shared" si="17"/>
        <v>1181106.042444</v>
      </c>
      <c r="DM19" s="50" t="str">
        <f t="shared" si="18"/>
        <v/>
      </c>
      <c r="DN19" s="50" t="str">
        <f t="shared" si="19"/>
        <v/>
      </c>
      <c r="DO19" s="50">
        <f t="shared" si="20"/>
        <v>0</v>
      </c>
      <c r="DP19" s="51" t="str">
        <f t="shared" si="21"/>
        <v/>
      </c>
      <c r="DQ19" s="51">
        <f>IF(DM19=17,Tipologías!$E$18,0)+IF(ENCUESTAS!DN19=18,Tipologías!$E$17,0)+IF(ENCUESTAS!DO19=19,Tipologías!$E$19,0)+IF(ENCUESTAS!DP19=20,Tipologías!$E$21,0)</f>
        <v>0</v>
      </c>
      <c r="DR19" s="47" t="str">
        <f t="shared" si="22"/>
        <v>NO</v>
      </c>
      <c r="DS19" s="49">
        <f t="shared" si="23"/>
        <v>0</v>
      </c>
      <c r="DT19" s="52">
        <f>IF(DL19=0,"",(DL19+DS19+Tipologías!$E$6+Tipologías!$H$2))</f>
        <v>1378183.4349839645</v>
      </c>
      <c r="DU19" s="53" t="str">
        <f t="shared" si="24"/>
        <v>SI</v>
      </c>
      <c r="DV19" s="436" t="s">
        <v>4180</v>
      </c>
    </row>
    <row r="20" spans="1:126" ht="45" x14ac:dyDescent="0.25">
      <c r="A20" s="22">
        <v>42970</v>
      </c>
      <c r="B20" s="7" t="s">
        <v>1</v>
      </c>
      <c r="C20" s="7" t="s">
        <v>630</v>
      </c>
      <c r="D20" s="7">
        <v>579</v>
      </c>
      <c r="E20" s="7">
        <v>1039704703</v>
      </c>
      <c r="F20" s="7">
        <v>3218398050</v>
      </c>
      <c r="G20" s="188">
        <v>15</v>
      </c>
      <c r="H20" s="189" t="s">
        <v>1632</v>
      </c>
      <c r="I20" s="7" t="s">
        <v>1110</v>
      </c>
      <c r="J20" s="7"/>
      <c r="K20" s="7"/>
      <c r="L20" s="7"/>
      <c r="M20" s="7"/>
      <c r="N20" s="7"/>
      <c r="O20" s="7"/>
      <c r="P20" s="7"/>
      <c r="Q20" s="7"/>
      <c r="R20" s="200">
        <v>220406500000</v>
      </c>
      <c r="S20" s="7"/>
      <c r="T20" s="7"/>
      <c r="U20" s="362" t="str">
        <f t="shared" si="0"/>
        <v xml:space="preserve">PEATONAL   #   -  220406500000 </v>
      </c>
      <c r="V20" s="7">
        <v>3117236131</v>
      </c>
      <c r="W20" s="7" t="s">
        <v>1672</v>
      </c>
      <c r="X20" s="7"/>
      <c r="Y20" s="7" t="s">
        <v>1673</v>
      </c>
      <c r="Z20" s="7"/>
      <c r="AA20" s="434" t="str">
        <f t="shared" si="1"/>
        <v xml:space="preserve">CONSUELO  GAVIRIA </v>
      </c>
      <c r="AB20" s="7" t="s">
        <v>1268</v>
      </c>
      <c r="AC20" s="7">
        <v>43614146</v>
      </c>
      <c r="AD20" s="7" t="s">
        <v>1118</v>
      </c>
      <c r="AE20" s="7">
        <v>42</v>
      </c>
      <c r="AF20" s="6" t="s">
        <v>1086</v>
      </c>
      <c r="AG20" s="6"/>
      <c r="AH20" s="7"/>
      <c r="AI20" s="7"/>
      <c r="AJ20" s="7"/>
      <c r="AK20" s="434" t="str">
        <f t="shared" si="2"/>
        <v xml:space="preserve">   </v>
      </c>
      <c r="AL20" s="7"/>
      <c r="AM20" s="191"/>
      <c r="AN20" s="189" t="s">
        <v>1086</v>
      </c>
      <c r="AO20" s="7"/>
      <c r="AP20" s="7" t="s">
        <v>1086</v>
      </c>
      <c r="AQ20" s="7">
        <v>5</v>
      </c>
      <c r="AR20" s="7">
        <v>2</v>
      </c>
      <c r="AS20" s="7"/>
      <c r="AT20" s="192" t="s">
        <v>1149</v>
      </c>
      <c r="AU20" s="7"/>
      <c r="AV20" s="193"/>
      <c r="AW20" s="7"/>
      <c r="AX20" s="192" t="s">
        <v>1153</v>
      </c>
      <c r="AY20" s="7"/>
      <c r="AZ20" s="7">
        <v>3</v>
      </c>
      <c r="BA20" s="7">
        <v>180000</v>
      </c>
      <c r="BB20" s="7" t="s">
        <v>1086</v>
      </c>
      <c r="BC20" s="7">
        <v>29239</v>
      </c>
      <c r="BD20" s="7" t="s">
        <v>1086</v>
      </c>
      <c r="BE20" s="7">
        <v>20701</v>
      </c>
      <c r="BF20" s="7" t="s">
        <v>1086</v>
      </c>
      <c r="BG20" s="7">
        <v>16732</v>
      </c>
      <c r="BH20" s="188" t="s">
        <v>1167</v>
      </c>
      <c r="BI20" s="195" t="s">
        <v>1171</v>
      </c>
      <c r="BJ20" s="6" t="s">
        <v>1180</v>
      </c>
      <c r="BK20" s="6" t="s">
        <v>1189</v>
      </c>
      <c r="BL20" s="6" t="s">
        <v>1086</v>
      </c>
      <c r="BM20" s="191" t="s">
        <v>1086</v>
      </c>
      <c r="BN20" s="195" t="s">
        <v>1086</v>
      </c>
      <c r="BO20" s="6" t="s">
        <v>1086</v>
      </c>
      <c r="BP20" s="6" t="s">
        <v>1086</v>
      </c>
      <c r="BQ20" s="6" t="s">
        <v>1086</v>
      </c>
      <c r="BR20" s="6" t="s">
        <v>1086</v>
      </c>
      <c r="BS20" s="6" t="s">
        <v>1086</v>
      </c>
      <c r="BT20" s="6" t="s">
        <v>1086</v>
      </c>
      <c r="BU20" s="6" t="s">
        <v>1086</v>
      </c>
      <c r="BV20" s="6" t="s">
        <v>1087</v>
      </c>
      <c r="BW20" s="6" t="s">
        <v>1086</v>
      </c>
      <c r="BX20" s="6" t="s">
        <v>1086</v>
      </c>
      <c r="BY20" s="6" t="s">
        <v>1086</v>
      </c>
      <c r="BZ20" s="6" t="s">
        <v>1086</v>
      </c>
      <c r="CA20" s="6" t="s">
        <v>1087</v>
      </c>
      <c r="CB20" s="6" t="s">
        <v>1086</v>
      </c>
      <c r="CC20" s="6" t="s">
        <v>1086</v>
      </c>
      <c r="CD20" s="6" t="s">
        <v>1193</v>
      </c>
      <c r="CE20" s="199" t="s">
        <v>1674</v>
      </c>
      <c r="CF20" s="6"/>
      <c r="CG20" s="6"/>
      <c r="CH20" s="6"/>
      <c r="CI20" s="6"/>
      <c r="CJ20" s="6" t="s">
        <v>1607</v>
      </c>
      <c r="CK20" s="6" t="s">
        <v>1608</v>
      </c>
      <c r="CL20" s="6" t="s">
        <v>1086</v>
      </c>
      <c r="CM20" s="6" t="s">
        <v>1087</v>
      </c>
      <c r="CN20" s="6" t="s">
        <v>1087</v>
      </c>
      <c r="CO20" s="6" t="s">
        <v>1490</v>
      </c>
      <c r="CP20" s="6" t="s">
        <v>1086</v>
      </c>
      <c r="CQ20" s="6" t="s">
        <v>1086</v>
      </c>
      <c r="CR20" s="6" t="s">
        <v>1087</v>
      </c>
      <c r="CS20" s="6" t="s">
        <v>1086</v>
      </c>
      <c r="CT20" s="6" t="s">
        <v>1086</v>
      </c>
      <c r="CU20" s="191" t="s">
        <v>1273</v>
      </c>
      <c r="CV20" s="6" t="str">
        <f t="shared" si="3"/>
        <v>SAN MARTIN PEATONAL220406500000</v>
      </c>
      <c r="CW20" s="46" t="str">
        <f t="shared" si="4"/>
        <v>OK</v>
      </c>
      <c r="CX20" s="47" t="str">
        <f t="shared" si="5"/>
        <v>SI</v>
      </c>
      <c r="CY20" s="47">
        <f t="shared" si="6"/>
        <v>1</v>
      </c>
      <c r="CZ20" s="47" t="str">
        <f t="shared" si="7"/>
        <v/>
      </c>
      <c r="DA20" s="47" t="str">
        <f t="shared" si="8"/>
        <v/>
      </c>
      <c r="DB20" s="47" t="str">
        <f t="shared" si="9"/>
        <v/>
      </c>
      <c r="DC20" s="47" t="str">
        <f t="shared" si="10"/>
        <v/>
      </c>
      <c r="DD20" s="47"/>
      <c r="DE20" s="47" t="str">
        <f t="shared" si="11"/>
        <v/>
      </c>
      <c r="DF20" s="47" t="str">
        <f t="shared" si="12"/>
        <v/>
      </c>
      <c r="DG20" s="47">
        <f t="shared" si="13"/>
        <v>9</v>
      </c>
      <c r="DH20" s="47" t="str">
        <f t="shared" si="14"/>
        <v/>
      </c>
      <c r="DI20" s="47" t="str">
        <f t="shared" si="15"/>
        <v/>
      </c>
      <c r="DJ20" s="47">
        <f t="shared" si="16"/>
        <v>1</v>
      </c>
      <c r="DK20" s="48">
        <f>IF(CX20="NO",0,IF(CY20=1,Tipologías!$E$11,0)+IF(CZ20=2,Tipologías!$E$10,0)+IF(DA20=3,Tipologías!$E$9,0)+IF(DB20=4,Tipologías!$E$13,0)+IF(DC20=5,Tipologías!$E$12,0)+IF(DD20=6,Tipologías!$E$14,0)+IF(DE20=7,Tipologías!$E$20,0)+IF(DG20=9,Tipologías!$E$16,0)+IF(DF20=8,Tipologías!$E$23,0)+IF(DH20=10,Tipologías!$E$7,0)+IF(DI20=11,Tipologías!$E$8,0))</f>
        <v>2225218.5090899998</v>
      </c>
      <c r="DL20" s="49">
        <f t="shared" si="17"/>
        <v>2225218.5090899998</v>
      </c>
      <c r="DM20" s="50" t="str">
        <f t="shared" si="18"/>
        <v/>
      </c>
      <c r="DN20" s="50" t="str">
        <f t="shared" si="19"/>
        <v/>
      </c>
      <c r="DO20" s="50">
        <f t="shared" si="20"/>
        <v>0</v>
      </c>
      <c r="DP20" s="51" t="str">
        <f t="shared" si="21"/>
        <v/>
      </c>
      <c r="DQ20" s="51">
        <f>IF(DM20=17,Tipologías!$E$18,0)+IF(ENCUESTAS!DN20=18,Tipologías!$E$17,0)+IF(ENCUESTAS!DO20=19,Tipologías!$E$19,0)+IF(ENCUESTAS!DP20=20,Tipologías!$E$21,0)</f>
        <v>0</v>
      </c>
      <c r="DR20" s="47" t="str">
        <f t="shared" si="22"/>
        <v>NO</v>
      </c>
      <c r="DS20" s="49">
        <f t="shared" si="23"/>
        <v>0</v>
      </c>
      <c r="DT20" s="52">
        <f>IF(DL20=0,"",(DL20+DS20+Tipologías!$E$6+Tipologías!$H$2))</f>
        <v>2422295.9016299644</v>
      </c>
      <c r="DU20" s="53" t="str">
        <f t="shared" si="24"/>
        <v>SI</v>
      </c>
      <c r="DV20" s="436" t="s">
        <v>4181</v>
      </c>
    </row>
    <row r="21" spans="1:126" ht="45" x14ac:dyDescent="0.25">
      <c r="A21" s="22">
        <v>42970</v>
      </c>
      <c r="B21" s="7" t="s">
        <v>1</v>
      </c>
      <c r="C21" s="7" t="s">
        <v>630</v>
      </c>
      <c r="D21" s="7">
        <v>579</v>
      </c>
      <c r="E21" s="7">
        <v>1039704703</v>
      </c>
      <c r="F21" s="7">
        <v>3218398050</v>
      </c>
      <c r="G21" s="188">
        <v>16</v>
      </c>
      <c r="H21" s="189" t="s">
        <v>1632</v>
      </c>
      <c r="I21" s="7" t="s">
        <v>1110</v>
      </c>
      <c r="J21" s="7"/>
      <c r="K21" s="7"/>
      <c r="L21" s="7"/>
      <c r="M21" s="7"/>
      <c r="N21" s="7"/>
      <c r="O21" s="7"/>
      <c r="P21" s="7"/>
      <c r="Q21" s="7"/>
      <c r="R21" s="200">
        <v>220402020000</v>
      </c>
      <c r="S21" s="7"/>
      <c r="T21" s="7"/>
      <c r="U21" s="362" t="str">
        <f t="shared" si="0"/>
        <v xml:space="preserve">PEATONAL   #   -  220402020000 </v>
      </c>
      <c r="V21" s="7">
        <v>3206376827</v>
      </c>
      <c r="W21" s="7" t="s">
        <v>1675</v>
      </c>
      <c r="X21" s="7" t="s">
        <v>1676</v>
      </c>
      <c r="Y21" s="7" t="s">
        <v>1677</v>
      </c>
      <c r="Z21" s="7"/>
      <c r="AA21" s="434" t="str">
        <f t="shared" si="1"/>
        <v>VILLAMIN  MARULANDA OSORIO</v>
      </c>
      <c r="AB21" s="7" t="s">
        <v>1268</v>
      </c>
      <c r="AC21" s="7">
        <v>43656023</v>
      </c>
      <c r="AD21" s="7" t="s">
        <v>1118</v>
      </c>
      <c r="AE21" s="7">
        <v>34</v>
      </c>
      <c r="AF21" s="6" t="s">
        <v>1087</v>
      </c>
      <c r="AG21" s="6" t="s">
        <v>1678</v>
      </c>
      <c r="AH21" s="7"/>
      <c r="AI21" s="7" t="s">
        <v>1282</v>
      </c>
      <c r="AJ21" s="7" t="s">
        <v>1679</v>
      </c>
      <c r="AK21" s="434" t="str">
        <f t="shared" si="2"/>
        <v xml:space="preserve">JAVIER ALONZO SALDARIAGA  </v>
      </c>
      <c r="AL21" s="7" t="s">
        <v>1268</v>
      </c>
      <c r="AM21" s="191">
        <v>71194203</v>
      </c>
      <c r="AN21" s="189" t="s">
        <v>1086</v>
      </c>
      <c r="AO21" s="7"/>
      <c r="AP21" s="7" t="s">
        <v>1086</v>
      </c>
      <c r="AQ21" s="7">
        <v>5</v>
      </c>
      <c r="AR21" s="7">
        <v>2</v>
      </c>
      <c r="AS21" s="7">
        <v>1</v>
      </c>
      <c r="AT21" s="192" t="s">
        <v>1149</v>
      </c>
      <c r="AU21" s="7"/>
      <c r="AV21" s="193"/>
      <c r="AW21" s="7"/>
      <c r="AX21" s="192" t="s">
        <v>1153</v>
      </c>
      <c r="AY21" s="7"/>
      <c r="AZ21" s="7">
        <v>6</v>
      </c>
      <c r="BA21" s="7">
        <v>130000</v>
      </c>
      <c r="BB21" s="7" t="s">
        <v>1086</v>
      </c>
      <c r="BC21" s="7">
        <v>15427</v>
      </c>
      <c r="BD21" s="7" t="s">
        <v>1086</v>
      </c>
      <c r="BE21" s="7">
        <v>10975</v>
      </c>
      <c r="BF21" s="7" t="s">
        <v>1086</v>
      </c>
      <c r="BG21" s="7">
        <v>8407</v>
      </c>
      <c r="BH21" s="188" t="s">
        <v>1167</v>
      </c>
      <c r="BI21" s="195" t="s">
        <v>1171</v>
      </c>
      <c r="BJ21" s="6" t="s">
        <v>1180</v>
      </c>
      <c r="BK21" s="6" t="s">
        <v>1189</v>
      </c>
      <c r="BL21" s="6" t="s">
        <v>1086</v>
      </c>
      <c r="BM21" s="191" t="s">
        <v>1087</v>
      </c>
      <c r="BN21" s="195" t="s">
        <v>1086</v>
      </c>
      <c r="BO21" s="6" t="s">
        <v>1086</v>
      </c>
      <c r="BP21" s="6" t="s">
        <v>1086</v>
      </c>
      <c r="BQ21" s="6" t="s">
        <v>1086</v>
      </c>
      <c r="BR21" s="6" t="s">
        <v>1086</v>
      </c>
      <c r="BS21" s="6" t="s">
        <v>1086</v>
      </c>
      <c r="BT21" s="6" t="s">
        <v>1086</v>
      </c>
      <c r="BU21" s="6" t="s">
        <v>1086</v>
      </c>
      <c r="BV21" s="6" t="s">
        <v>1087</v>
      </c>
      <c r="BW21" s="6" t="s">
        <v>1087</v>
      </c>
      <c r="BX21" s="6" t="s">
        <v>1086</v>
      </c>
      <c r="BY21" s="6" t="s">
        <v>1086</v>
      </c>
      <c r="BZ21" s="6" t="s">
        <v>1086</v>
      </c>
      <c r="CA21" s="6" t="s">
        <v>1087</v>
      </c>
      <c r="CB21" s="6" t="s">
        <v>1087</v>
      </c>
      <c r="CC21" s="6" t="s">
        <v>1086</v>
      </c>
      <c r="CD21" s="6" t="s">
        <v>1193</v>
      </c>
      <c r="CE21" s="199" t="s">
        <v>1680</v>
      </c>
      <c r="CF21" s="6"/>
      <c r="CG21" s="6"/>
      <c r="CH21" s="6"/>
      <c r="CI21" s="6"/>
      <c r="CJ21" s="6" t="s">
        <v>1607</v>
      </c>
      <c r="CK21" s="6" t="s">
        <v>1608</v>
      </c>
      <c r="CL21" s="6" t="s">
        <v>1086</v>
      </c>
      <c r="CM21" s="6" t="s">
        <v>1087</v>
      </c>
      <c r="CN21" s="6" t="s">
        <v>1087</v>
      </c>
      <c r="CO21" s="6" t="s">
        <v>1490</v>
      </c>
      <c r="CP21" s="6" t="s">
        <v>1086</v>
      </c>
      <c r="CQ21" s="6" t="s">
        <v>1086</v>
      </c>
      <c r="CR21" s="6" t="s">
        <v>1087</v>
      </c>
      <c r="CS21" s="6" t="s">
        <v>1087</v>
      </c>
      <c r="CT21" s="6" t="s">
        <v>1086</v>
      </c>
      <c r="CU21" s="191" t="s">
        <v>1273</v>
      </c>
      <c r="CV21" s="6" t="str">
        <f t="shared" si="3"/>
        <v>SAN MARTIN PEATONAL220402020000</v>
      </c>
      <c r="CW21" s="46" t="str">
        <f t="shared" si="4"/>
        <v>OK</v>
      </c>
      <c r="CX21" s="47" t="str">
        <f t="shared" si="5"/>
        <v>SI</v>
      </c>
      <c r="CY21" s="47">
        <f t="shared" si="6"/>
        <v>1</v>
      </c>
      <c r="CZ21" s="47" t="str">
        <f t="shared" si="7"/>
        <v/>
      </c>
      <c r="DA21" s="47" t="str">
        <f t="shared" si="8"/>
        <v/>
      </c>
      <c r="DB21" s="47" t="str">
        <f t="shared" si="9"/>
        <v/>
      </c>
      <c r="DC21" s="47">
        <f t="shared" si="10"/>
        <v>5</v>
      </c>
      <c r="DD21" s="47"/>
      <c r="DE21" s="47" t="str">
        <f t="shared" si="11"/>
        <v/>
      </c>
      <c r="DF21" s="47" t="str">
        <f t="shared" si="12"/>
        <v/>
      </c>
      <c r="DG21" s="47">
        <f t="shared" si="13"/>
        <v>9</v>
      </c>
      <c r="DH21" s="47" t="str">
        <f t="shared" si="14"/>
        <v/>
      </c>
      <c r="DI21" s="47" t="str">
        <f t="shared" si="15"/>
        <v/>
      </c>
      <c r="DJ21" s="47">
        <f t="shared" si="16"/>
        <v>2</v>
      </c>
      <c r="DK21" s="48">
        <f>IF(CX21="NO",0,IF(CY21=1,Tipologías!$E$11,0)+IF(CZ21=2,Tipologías!$E$10,0)+IF(DA21=3,Tipologías!$E$9,0)+IF(DB21=4,Tipologías!$E$13,0)+IF(DC21=5,Tipologías!$E$12,0)+IF(DD21=6,Tipologías!$E$14,0)+IF(DE21=7,Tipologías!$E$20,0)+IF(DG21=9,Tipologías!$E$16,0)+IF(DF21=8,Tipologías!$E$23,0)+IF(DH21=10,Tipologías!$E$7,0)+IF(DI21=11,Tipologías!$E$8,0))</f>
        <v>2773070.4736259999</v>
      </c>
      <c r="DL21" s="49">
        <f t="shared" si="17"/>
        <v>2773070.4736259999</v>
      </c>
      <c r="DM21" s="50" t="str">
        <f t="shared" si="18"/>
        <v/>
      </c>
      <c r="DN21" s="50" t="str">
        <f t="shared" si="19"/>
        <v/>
      </c>
      <c r="DO21" s="50">
        <f t="shared" si="20"/>
        <v>0</v>
      </c>
      <c r="DP21" s="51" t="str">
        <f t="shared" si="21"/>
        <v/>
      </c>
      <c r="DQ21" s="51">
        <f>IF(DM21=17,Tipologías!$E$18,0)+IF(ENCUESTAS!DN21=18,Tipologías!$E$17,0)+IF(ENCUESTAS!DO21=19,Tipologías!$E$19,0)+IF(ENCUESTAS!DP21=20,Tipologías!$E$21,0)</f>
        <v>0</v>
      </c>
      <c r="DR21" s="47" t="str">
        <f t="shared" si="22"/>
        <v>NO</v>
      </c>
      <c r="DS21" s="49">
        <f t="shared" si="23"/>
        <v>0</v>
      </c>
      <c r="DT21" s="52">
        <f>IF(DL21=0,"",(DL21+DS21+Tipologías!$E$6+Tipologías!$H$2))</f>
        <v>2970147.8661659644</v>
      </c>
      <c r="DU21" s="53" t="str">
        <f t="shared" si="24"/>
        <v>SI</v>
      </c>
      <c r="DV21" s="436" t="s">
        <v>4182</v>
      </c>
    </row>
    <row r="22" spans="1:126" ht="45" x14ac:dyDescent="0.25">
      <c r="A22" s="22">
        <v>42970</v>
      </c>
      <c r="B22" s="7" t="s">
        <v>1</v>
      </c>
      <c r="C22" s="7" t="s">
        <v>630</v>
      </c>
      <c r="D22" s="7">
        <v>579</v>
      </c>
      <c r="E22" s="7">
        <v>1039704703</v>
      </c>
      <c r="F22" s="7">
        <v>3218398050</v>
      </c>
      <c r="G22" s="188">
        <v>17</v>
      </c>
      <c r="H22" s="189" t="s">
        <v>1632</v>
      </c>
      <c r="I22" s="7" t="s">
        <v>1110</v>
      </c>
      <c r="J22" s="7"/>
      <c r="K22" s="7"/>
      <c r="L22" s="7"/>
      <c r="M22" s="7"/>
      <c r="N22" s="7"/>
      <c r="O22" s="7"/>
      <c r="P22" s="7"/>
      <c r="Q22" s="7"/>
      <c r="R22" s="190">
        <v>5142</v>
      </c>
      <c r="S22" s="7"/>
      <c r="T22" s="7"/>
      <c r="U22" s="362" t="str">
        <f t="shared" si="0"/>
        <v xml:space="preserve">PEATONAL   #   -  5142 </v>
      </c>
      <c r="V22" s="7">
        <v>3128243803</v>
      </c>
      <c r="W22" s="7" t="s">
        <v>1681</v>
      </c>
      <c r="X22" s="7"/>
      <c r="Y22" s="7" t="s">
        <v>1425</v>
      </c>
      <c r="Z22" s="7"/>
      <c r="AA22" s="434" t="str">
        <f t="shared" si="1"/>
        <v xml:space="preserve">MIGUEL  SALAS  </v>
      </c>
      <c r="AB22" s="7" t="s">
        <v>1268</v>
      </c>
      <c r="AC22" s="7">
        <v>71193045</v>
      </c>
      <c r="AD22" s="7" t="s">
        <v>1127</v>
      </c>
      <c r="AE22" s="7">
        <v>30</v>
      </c>
      <c r="AF22" s="6" t="s">
        <v>1087</v>
      </c>
      <c r="AG22" s="6" t="s">
        <v>1682</v>
      </c>
      <c r="AH22" s="7"/>
      <c r="AI22" s="7" t="s">
        <v>1683</v>
      </c>
      <c r="AJ22" s="7"/>
      <c r="AK22" s="434" t="str">
        <f t="shared" si="2"/>
        <v xml:space="preserve">MAYERLY  FAJARDO </v>
      </c>
      <c r="AL22" s="7"/>
      <c r="AM22" s="191"/>
      <c r="AN22" s="189" t="s">
        <v>1087</v>
      </c>
      <c r="AO22" s="7"/>
      <c r="AP22" s="7" t="s">
        <v>1087</v>
      </c>
      <c r="AQ22" s="7">
        <v>7</v>
      </c>
      <c r="AR22" s="7">
        <v>4</v>
      </c>
      <c r="AS22" s="7">
        <v>2</v>
      </c>
      <c r="AT22" s="192" t="s">
        <v>1149</v>
      </c>
      <c r="AU22" s="7"/>
      <c r="AV22" s="193"/>
      <c r="AW22" s="7"/>
      <c r="AX22" s="192" t="s">
        <v>1153</v>
      </c>
      <c r="AY22" s="7"/>
      <c r="AZ22" s="7">
        <v>6</v>
      </c>
      <c r="BA22" s="7">
        <v>150000</v>
      </c>
      <c r="BB22" s="7" t="s">
        <v>1086</v>
      </c>
      <c r="BC22" s="7"/>
      <c r="BD22" s="7" t="s">
        <v>1086</v>
      </c>
      <c r="BE22" s="7"/>
      <c r="BF22" s="7" t="s">
        <v>1086</v>
      </c>
      <c r="BG22" s="7"/>
      <c r="BH22" s="188" t="s">
        <v>1167</v>
      </c>
      <c r="BI22" s="195" t="s">
        <v>1171</v>
      </c>
      <c r="BJ22" s="6" t="s">
        <v>1180</v>
      </c>
      <c r="BK22" s="6" t="s">
        <v>1189</v>
      </c>
      <c r="BL22" s="6" t="s">
        <v>1086</v>
      </c>
      <c r="BM22" s="191" t="s">
        <v>1087</v>
      </c>
      <c r="BN22" s="195" t="s">
        <v>1086</v>
      </c>
      <c r="BO22" s="6" t="s">
        <v>1086</v>
      </c>
      <c r="BP22" s="6" t="s">
        <v>1086</v>
      </c>
      <c r="BQ22" s="6" t="s">
        <v>1086</v>
      </c>
      <c r="BR22" s="6" t="s">
        <v>1086</v>
      </c>
      <c r="BS22" s="6" t="s">
        <v>1086</v>
      </c>
      <c r="BT22" s="6" t="s">
        <v>1086</v>
      </c>
      <c r="BU22" s="6" t="s">
        <v>1086</v>
      </c>
      <c r="BV22" s="6" t="s">
        <v>1087</v>
      </c>
      <c r="BW22" s="6" t="s">
        <v>1086</v>
      </c>
      <c r="BX22" s="6" t="s">
        <v>1086</v>
      </c>
      <c r="BY22" s="6" t="s">
        <v>1086</v>
      </c>
      <c r="BZ22" s="6" t="s">
        <v>1086</v>
      </c>
      <c r="CA22" s="6" t="s">
        <v>1087</v>
      </c>
      <c r="CB22" s="6" t="s">
        <v>1086</v>
      </c>
      <c r="CC22" s="6" t="s">
        <v>1086</v>
      </c>
      <c r="CD22" s="6" t="s">
        <v>1193</v>
      </c>
      <c r="CE22" s="199" t="s">
        <v>1684</v>
      </c>
      <c r="CF22" s="6"/>
      <c r="CG22" s="6"/>
      <c r="CH22" s="6"/>
      <c r="CI22" s="6"/>
      <c r="CJ22" s="6" t="s">
        <v>1607</v>
      </c>
      <c r="CK22" s="6" t="s">
        <v>1608</v>
      </c>
      <c r="CL22" s="6" t="s">
        <v>1086</v>
      </c>
      <c r="CM22" s="6" t="s">
        <v>1087</v>
      </c>
      <c r="CN22" s="6" t="s">
        <v>1087</v>
      </c>
      <c r="CO22" s="6" t="s">
        <v>1490</v>
      </c>
      <c r="CP22" s="6" t="s">
        <v>1086</v>
      </c>
      <c r="CQ22" s="6" t="s">
        <v>1086</v>
      </c>
      <c r="CR22" s="6" t="s">
        <v>1087</v>
      </c>
      <c r="CS22" s="6" t="s">
        <v>1086</v>
      </c>
      <c r="CT22" s="6" t="s">
        <v>1086</v>
      </c>
      <c r="CU22" s="191" t="s">
        <v>1273</v>
      </c>
      <c r="CV22" s="6" t="str">
        <f t="shared" si="3"/>
        <v>SAN MARTIN PEATONAL5142</v>
      </c>
      <c r="CW22" s="46" t="str">
        <f t="shared" si="4"/>
        <v>OK</v>
      </c>
      <c r="CX22" s="47" t="str">
        <f t="shared" si="5"/>
        <v>SI</v>
      </c>
      <c r="CY22" s="47">
        <f t="shared" si="6"/>
        <v>1</v>
      </c>
      <c r="CZ22" s="47" t="str">
        <f t="shared" si="7"/>
        <v/>
      </c>
      <c r="DA22" s="47" t="str">
        <f t="shared" si="8"/>
        <v/>
      </c>
      <c r="DB22" s="47" t="str">
        <f t="shared" si="9"/>
        <v/>
      </c>
      <c r="DC22" s="47" t="str">
        <f t="shared" si="10"/>
        <v/>
      </c>
      <c r="DD22" s="47"/>
      <c r="DE22" s="47" t="str">
        <f t="shared" si="11"/>
        <v/>
      </c>
      <c r="DF22" s="47" t="str">
        <f t="shared" si="12"/>
        <v/>
      </c>
      <c r="DG22" s="47">
        <f t="shared" si="13"/>
        <v>9</v>
      </c>
      <c r="DH22" s="47" t="str">
        <f t="shared" si="14"/>
        <v/>
      </c>
      <c r="DI22" s="47" t="str">
        <f t="shared" si="15"/>
        <v/>
      </c>
      <c r="DJ22" s="47">
        <f t="shared" si="16"/>
        <v>1</v>
      </c>
      <c r="DK22" s="48">
        <f>IF(CX22="NO",0,IF(CY22=1,Tipologías!$E$11,0)+IF(CZ22=2,Tipologías!$E$10,0)+IF(DA22=3,Tipologías!$E$9,0)+IF(DB22=4,Tipologías!$E$13,0)+IF(DC22=5,Tipologías!$E$12,0)+IF(DD22=6,Tipologías!$E$14,0)+IF(DE22=7,Tipologías!$E$20,0)+IF(DG22=9,Tipologías!$E$16,0)+IF(DF22=8,Tipologías!$E$23,0)+IF(DH22=10,Tipologías!$E$7,0)+IF(DI22=11,Tipologías!$E$8,0))</f>
        <v>2225218.5090899998</v>
      </c>
      <c r="DL22" s="49">
        <f t="shared" si="17"/>
        <v>2225218.5090899998</v>
      </c>
      <c r="DM22" s="50" t="str">
        <f t="shared" si="18"/>
        <v/>
      </c>
      <c r="DN22" s="50" t="str">
        <f t="shared" si="19"/>
        <v/>
      </c>
      <c r="DO22" s="50">
        <f t="shared" si="20"/>
        <v>0</v>
      </c>
      <c r="DP22" s="51" t="str">
        <f t="shared" si="21"/>
        <v/>
      </c>
      <c r="DQ22" s="51">
        <f>IF(DM22=17,Tipologías!$E$18,0)+IF(ENCUESTAS!DN22=18,Tipologías!$E$17,0)+IF(ENCUESTAS!DO22=19,Tipologías!$E$19,0)+IF(ENCUESTAS!DP22=20,Tipologías!$E$21,0)</f>
        <v>0</v>
      </c>
      <c r="DR22" s="47" t="str">
        <f t="shared" si="22"/>
        <v>NO</v>
      </c>
      <c r="DS22" s="49">
        <f t="shared" si="23"/>
        <v>0</v>
      </c>
      <c r="DT22" s="52">
        <f>IF(DL22=0,"",(DL22+DS22+Tipologías!$E$6+Tipologías!$H$2))</f>
        <v>2422295.9016299644</v>
      </c>
      <c r="DU22" s="53" t="str">
        <f t="shared" si="24"/>
        <v>SI</v>
      </c>
      <c r="DV22" s="436" t="s">
        <v>4183</v>
      </c>
    </row>
    <row r="23" spans="1:126" ht="30" hidden="1" x14ac:dyDescent="0.25">
      <c r="A23" s="22">
        <v>42970</v>
      </c>
      <c r="B23" s="7" t="s">
        <v>1</v>
      </c>
      <c r="C23" s="7" t="s">
        <v>630</v>
      </c>
      <c r="D23" s="7">
        <v>579</v>
      </c>
      <c r="E23" s="7">
        <v>1039704703</v>
      </c>
      <c r="F23" s="7">
        <v>3218398050</v>
      </c>
      <c r="G23" s="188">
        <v>18</v>
      </c>
      <c r="H23" s="189" t="s">
        <v>1632</v>
      </c>
      <c r="I23" s="7" t="s">
        <v>1110</v>
      </c>
      <c r="J23" s="7"/>
      <c r="K23" s="7"/>
      <c r="L23" s="7"/>
      <c r="M23" s="7"/>
      <c r="N23" s="7"/>
      <c r="O23" s="7"/>
      <c r="P23" s="7"/>
      <c r="Q23" s="7"/>
      <c r="R23" s="190">
        <v>4592</v>
      </c>
      <c r="S23" s="7"/>
      <c r="T23" s="7"/>
      <c r="U23" s="362" t="str">
        <f t="shared" si="0"/>
        <v xml:space="preserve">PEATONAL   #   -  4592 </v>
      </c>
      <c r="V23" s="7">
        <v>3105902050</v>
      </c>
      <c r="W23" s="7" t="s">
        <v>1685</v>
      </c>
      <c r="X23" s="7" t="s">
        <v>1686</v>
      </c>
      <c r="Y23" s="7" t="s">
        <v>1687</v>
      </c>
      <c r="Z23" s="7"/>
      <c r="AA23" s="434" t="str">
        <f t="shared" si="1"/>
        <v xml:space="preserve">ROSAURA  URREGO VELASQUEZ </v>
      </c>
      <c r="AB23" s="7" t="s">
        <v>1268</v>
      </c>
      <c r="AC23" s="7">
        <v>21428578</v>
      </c>
      <c r="AD23" s="7" t="s">
        <v>1118</v>
      </c>
      <c r="AE23" s="7">
        <v>66</v>
      </c>
      <c r="AF23" s="6" t="s">
        <v>1087</v>
      </c>
      <c r="AG23" s="6" t="s">
        <v>1688</v>
      </c>
      <c r="AH23" s="7" t="s">
        <v>1342</v>
      </c>
      <c r="AI23" s="7" t="s">
        <v>1453</v>
      </c>
      <c r="AJ23" s="7" t="s">
        <v>1287</v>
      </c>
      <c r="AK23" s="434" t="str">
        <f t="shared" si="2"/>
        <v>ANTONIO  MARIA GIRALDO  FLORES</v>
      </c>
      <c r="AL23" s="7" t="s">
        <v>1268</v>
      </c>
      <c r="AM23" s="191">
        <v>4411067</v>
      </c>
      <c r="AN23" s="189" t="s">
        <v>1087</v>
      </c>
      <c r="AO23" s="7"/>
      <c r="AP23" s="7" t="s">
        <v>1087</v>
      </c>
      <c r="AQ23" s="7">
        <v>3</v>
      </c>
      <c r="AR23" s="7"/>
      <c r="AS23" s="7"/>
      <c r="AT23" s="192" t="s">
        <v>1148</v>
      </c>
      <c r="AU23" s="7"/>
      <c r="AV23" s="193" t="s">
        <v>1161</v>
      </c>
      <c r="AW23" s="7"/>
      <c r="AX23" s="192"/>
      <c r="AY23" s="7"/>
      <c r="AZ23" s="7"/>
      <c r="BA23" s="7"/>
      <c r="BB23" s="7" t="s">
        <v>1086</v>
      </c>
      <c r="BC23" s="7"/>
      <c r="BD23" s="7" t="s">
        <v>1086</v>
      </c>
      <c r="BE23" s="7"/>
      <c r="BF23" s="7" t="s">
        <v>1086</v>
      </c>
      <c r="BG23" s="7"/>
      <c r="BH23" s="188" t="s">
        <v>1167</v>
      </c>
      <c r="BI23" s="195" t="s">
        <v>1171</v>
      </c>
      <c r="BJ23" s="6" t="s">
        <v>1180</v>
      </c>
      <c r="BK23" s="6" t="s">
        <v>1189</v>
      </c>
      <c r="BL23" s="6" t="s">
        <v>1086</v>
      </c>
      <c r="BM23" s="191" t="s">
        <v>1087</v>
      </c>
      <c r="BN23" s="195" t="s">
        <v>1086</v>
      </c>
      <c r="BO23" s="6" t="s">
        <v>1086</v>
      </c>
      <c r="BP23" s="6" t="s">
        <v>1086</v>
      </c>
      <c r="BQ23" s="6" t="s">
        <v>1086</v>
      </c>
      <c r="BR23" s="6" t="s">
        <v>1086</v>
      </c>
      <c r="BS23" s="6" t="s">
        <v>1086</v>
      </c>
      <c r="BT23" s="6" t="s">
        <v>1086</v>
      </c>
      <c r="BU23" s="6" t="s">
        <v>1086</v>
      </c>
      <c r="BV23" s="6" t="s">
        <v>1086</v>
      </c>
      <c r="BW23" s="6" t="s">
        <v>1086</v>
      </c>
      <c r="BX23" s="6" t="s">
        <v>1086</v>
      </c>
      <c r="BY23" s="6" t="s">
        <v>1086</v>
      </c>
      <c r="BZ23" s="6" t="s">
        <v>1086</v>
      </c>
      <c r="CA23" s="6" t="s">
        <v>1086</v>
      </c>
      <c r="CB23" s="6" t="s">
        <v>1086</v>
      </c>
      <c r="CC23" s="6" t="s">
        <v>1086</v>
      </c>
      <c r="CD23" s="6" t="s">
        <v>1193</v>
      </c>
      <c r="CE23" s="199" t="s">
        <v>1689</v>
      </c>
      <c r="CF23" s="6"/>
      <c r="CG23" s="6"/>
      <c r="CH23" s="6"/>
      <c r="CI23" s="6"/>
      <c r="CJ23" s="6" t="s">
        <v>1607</v>
      </c>
      <c r="CK23" s="6" t="s">
        <v>1608</v>
      </c>
      <c r="CL23" s="6" t="s">
        <v>1086</v>
      </c>
      <c r="CM23" s="6" t="s">
        <v>1087</v>
      </c>
      <c r="CN23" s="6" t="s">
        <v>1087</v>
      </c>
      <c r="CO23" s="6" t="s">
        <v>1490</v>
      </c>
      <c r="CP23" s="6" t="s">
        <v>1086</v>
      </c>
      <c r="CQ23" s="6" t="s">
        <v>1086</v>
      </c>
      <c r="CR23" s="6" t="s">
        <v>1086</v>
      </c>
      <c r="CS23" s="6" t="s">
        <v>1086</v>
      </c>
      <c r="CT23" s="6" t="s">
        <v>1086</v>
      </c>
      <c r="CU23" s="191" t="s">
        <v>1273</v>
      </c>
      <c r="CV23" s="6" t="str">
        <f t="shared" si="3"/>
        <v>SAN MARTIN PEATONAL4592</v>
      </c>
      <c r="CW23" s="46" t="str">
        <f t="shared" si="4"/>
        <v>OK</v>
      </c>
      <c r="CX23" s="47" t="str">
        <f t="shared" si="5"/>
        <v>SI</v>
      </c>
      <c r="CY23" s="47" t="str">
        <f t="shared" si="6"/>
        <v/>
      </c>
      <c r="CZ23" s="47" t="str">
        <f t="shared" si="7"/>
        <v/>
      </c>
      <c r="DA23" s="47" t="str">
        <f t="shared" si="8"/>
        <v/>
      </c>
      <c r="DB23" s="47" t="str">
        <f t="shared" si="9"/>
        <v/>
      </c>
      <c r="DC23" s="47" t="str">
        <f t="shared" si="10"/>
        <v/>
      </c>
      <c r="DD23" s="47"/>
      <c r="DE23" s="47" t="str">
        <f t="shared" si="11"/>
        <v/>
      </c>
      <c r="DF23" s="47" t="str">
        <f t="shared" si="12"/>
        <v/>
      </c>
      <c r="DG23" s="47" t="str">
        <f t="shared" si="13"/>
        <v/>
      </c>
      <c r="DH23" s="47" t="str">
        <f t="shared" si="14"/>
        <v/>
      </c>
      <c r="DI23" s="47" t="str">
        <f t="shared" si="15"/>
        <v/>
      </c>
      <c r="DJ23" s="47">
        <f t="shared" si="16"/>
        <v>0</v>
      </c>
      <c r="DK23" s="48">
        <f>IF(CX23="NO",0,IF(CY23=1,Tipologías!$E$11,0)+IF(CZ23=2,Tipologías!$E$10,0)+IF(DA23=3,Tipologías!$E$9,0)+IF(DB23=4,Tipologías!$E$13,0)+IF(DC23=5,Tipologías!$E$12,0)+IF(DD23=6,Tipologías!$E$14,0)+IF(DE23=7,Tipologías!$E$20,0)+IF(DG23=9,Tipologías!$E$16,0)+IF(DF23=8,Tipologías!$E$23,0)+IF(DH23=10,Tipologías!$E$7,0)+IF(DI23=11,Tipologías!$E$8,0))</f>
        <v>0</v>
      </c>
      <c r="DL23" s="49">
        <f t="shared" si="17"/>
        <v>0</v>
      </c>
      <c r="DM23" s="50" t="str">
        <f t="shared" si="18"/>
        <v/>
      </c>
      <c r="DN23" s="50" t="str">
        <f t="shared" si="19"/>
        <v/>
      </c>
      <c r="DO23" s="50" t="str">
        <f t="shared" si="20"/>
        <v/>
      </c>
      <c r="DP23" s="51" t="str">
        <f t="shared" si="21"/>
        <v/>
      </c>
      <c r="DQ23" s="51">
        <f>IF(DM23=17,Tipologías!$E$18,0)+IF(ENCUESTAS!DN23=18,Tipologías!$E$17,0)+IF(ENCUESTAS!DO23=19,Tipologías!$E$19,0)+IF(ENCUESTAS!DP23=20,Tipologías!$E$21,0)</f>
        <v>0</v>
      </c>
      <c r="DR23" s="47" t="str">
        <f t="shared" si="22"/>
        <v>NO</v>
      </c>
      <c r="DS23" s="49">
        <f t="shared" si="23"/>
        <v>0</v>
      </c>
      <c r="DT23" s="52" t="str">
        <f>IF(DL23=0,"",(DL23+DS23+Tipologías!$E$6+Tipologías!$H$2))</f>
        <v/>
      </c>
      <c r="DU23" s="53" t="str">
        <f t="shared" si="24"/>
        <v>NO</v>
      </c>
      <c r="DV23" s="437"/>
    </row>
    <row r="24" spans="1:126" ht="30" x14ac:dyDescent="0.25">
      <c r="A24" s="22">
        <v>42970</v>
      </c>
      <c r="B24" s="7" t="s">
        <v>1</v>
      </c>
      <c r="C24" s="7" t="s">
        <v>630</v>
      </c>
      <c r="D24" s="7">
        <v>579</v>
      </c>
      <c r="E24" s="7">
        <v>1039704703</v>
      </c>
      <c r="F24" s="7">
        <v>3218398050</v>
      </c>
      <c r="G24" s="188">
        <v>19</v>
      </c>
      <c r="H24" s="189" t="s">
        <v>1632</v>
      </c>
      <c r="I24" s="7" t="s">
        <v>1110</v>
      </c>
      <c r="J24" s="7"/>
      <c r="K24" s="7"/>
      <c r="L24" s="7"/>
      <c r="M24" s="7"/>
      <c r="N24" s="7"/>
      <c r="O24" s="7"/>
      <c r="P24" s="7"/>
      <c r="Q24" s="7"/>
      <c r="R24" s="200">
        <v>220450740000</v>
      </c>
      <c r="S24" s="7"/>
      <c r="T24" s="7"/>
      <c r="U24" s="362" t="str">
        <f t="shared" si="0"/>
        <v xml:space="preserve">PEATONAL   #   -  220450740000 </v>
      </c>
      <c r="V24" s="7">
        <v>3209602017</v>
      </c>
      <c r="W24" s="7" t="s">
        <v>1690</v>
      </c>
      <c r="X24" s="7"/>
      <c r="Y24" s="7" t="s">
        <v>1318</v>
      </c>
      <c r="Z24" s="7" t="s">
        <v>1449</v>
      </c>
      <c r="AA24" s="434" t="str">
        <f t="shared" si="1"/>
        <v xml:space="preserve">ANA LUCIA SEPULVEDA </v>
      </c>
      <c r="AB24" s="7" t="s">
        <v>1268</v>
      </c>
      <c r="AC24" s="7">
        <v>21924271</v>
      </c>
      <c r="AD24" s="7" t="s">
        <v>1118</v>
      </c>
      <c r="AE24" s="7">
        <v>80</v>
      </c>
      <c r="AF24" s="6" t="s">
        <v>1086</v>
      </c>
      <c r="AG24" s="6"/>
      <c r="AH24" s="7"/>
      <c r="AI24" s="7"/>
      <c r="AJ24" s="7"/>
      <c r="AK24" s="434" t="str">
        <f t="shared" si="2"/>
        <v xml:space="preserve">   </v>
      </c>
      <c r="AL24" s="7"/>
      <c r="AM24" s="191"/>
      <c r="AN24" s="189" t="s">
        <v>1087</v>
      </c>
      <c r="AO24" s="7"/>
      <c r="AP24" s="7" t="s">
        <v>1087</v>
      </c>
      <c r="AQ24" s="7">
        <v>3</v>
      </c>
      <c r="AR24" s="7"/>
      <c r="AS24" s="7"/>
      <c r="AT24" s="192" t="s">
        <v>1147</v>
      </c>
      <c r="AU24" s="7"/>
      <c r="AV24" s="193" t="s">
        <v>1161</v>
      </c>
      <c r="AW24" s="7"/>
      <c r="AX24" s="192"/>
      <c r="AY24" s="7"/>
      <c r="AZ24" s="7"/>
      <c r="BA24" s="7"/>
      <c r="BB24" s="7" t="s">
        <v>1086</v>
      </c>
      <c r="BC24" s="7">
        <v>13195</v>
      </c>
      <c r="BD24" s="7" t="s">
        <v>1086</v>
      </c>
      <c r="BE24" s="7">
        <v>9290</v>
      </c>
      <c r="BF24" s="7" t="s">
        <v>1086</v>
      </c>
      <c r="BG24" s="7">
        <v>8406</v>
      </c>
      <c r="BH24" s="188" t="s">
        <v>1167</v>
      </c>
      <c r="BI24" s="195" t="s">
        <v>1171</v>
      </c>
      <c r="BJ24" s="6" t="s">
        <v>1180</v>
      </c>
      <c r="BK24" s="6" t="s">
        <v>1189</v>
      </c>
      <c r="BL24" s="6" t="s">
        <v>1086</v>
      </c>
      <c r="BM24" s="191" t="s">
        <v>1087</v>
      </c>
      <c r="BN24" s="195" t="s">
        <v>1086</v>
      </c>
      <c r="BO24" s="6" t="s">
        <v>1086</v>
      </c>
      <c r="BP24" s="6" t="s">
        <v>1086</v>
      </c>
      <c r="BQ24" s="6" t="s">
        <v>1086</v>
      </c>
      <c r="BR24" s="6" t="s">
        <v>1086</v>
      </c>
      <c r="BS24" s="6" t="s">
        <v>1086</v>
      </c>
      <c r="BT24" s="6" t="s">
        <v>1086</v>
      </c>
      <c r="BU24" s="6" t="s">
        <v>1087</v>
      </c>
      <c r="BV24" s="6" t="s">
        <v>1087</v>
      </c>
      <c r="BW24" s="6" t="s">
        <v>1086</v>
      </c>
      <c r="BX24" s="6" t="s">
        <v>1086</v>
      </c>
      <c r="BY24" s="6" t="s">
        <v>1086</v>
      </c>
      <c r="BZ24" s="6" t="s">
        <v>1087</v>
      </c>
      <c r="CA24" s="6" t="s">
        <v>1087</v>
      </c>
      <c r="CB24" s="6" t="s">
        <v>1086</v>
      </c>
      <c r="CC24" s="6" t="s">
        <v>1086</v>
      </c>
      <c r="CD24" s="6" t="s">
        <v>1193</v>
      </c>
      <c r="CE24" s="199" t="s">
        <v>1691</v>
      </c>
      <c r="CF24" s="6"/>
      <c r="CG24" s="6"/>
      <c r="CH24" s="6"/>
      <c r="CI24" s="6"/>
      <c r="CJ24" s="6" t="s">
        <v>1607</v>
      </c>
      <c r="CK24" s="6" t="s">
        <v>1608</v>
      </c>
      <c r="CL24" s="6" t="s">
        <v>1086</v>
      </c>
      <c r="CM24" s="6" t="s">
        <v>1087</v>
      </c>
      <c r="CN24" s="6" t="s">
        <v>1087</v>
      </c>
      <c r="CO24" s="6" t="s">
        <v>1490</v>
      </c>
      <c r="CP24" s="6" t="s">
        <v>1086</v>
      </c>
      <c r="CQ24" s="6" t="s">
        <v>1087</v>
      </c>
      <c r="CR24" s="6" t="s">
        <v>1087</v>
      </c>
      <c r="CS24" s="6" t="s">
        <v>1087</v>
      </c>
      <c r="CT24" s="6" t="s">
        <v>1087</v>
      </c>
      <c r="CU24" s="191" t="s">
        <v>1273</v>
      </c>
      <c r="CV24" s="6" t="str">
        <f t="shared" si="3"/>
        <v>SAN MARTIN PEATONAL220450740000</v>
      </c>
      <c r="CW24" s="46" t="str">
        <f t="shared" si="4"/>
        <v>OK</v>
      </c>
      <c r="CX24" s="47" t="str">
        <f t="shared" si="5"/>
        <v>SI</v>
      </c>
      <c r="CY24" s="47">
        <f t="shared" si="6"/>
        <v>1</v>
      </c>
      <c r="CZ24" s="47">
        <f t="shared" si="7"/>
        <v>2</v>
      </c>
      <c r="DA24" s="47" t="str">
        <f t="shared" si="8"/>
        <v/>
      </c>
      <c r="DB24" s="47">
        <f t="shared" si="9"/>
        <v>4</v>
      </c>
      <c r="DC24" s="47">
        <f t="shared" si="10"/>
        <v>5</v>
      </c>
      <c r="DD24" s="47"/>
      <c r="DE24" s="47">
        <f t="shared" si="11"/>
        <v>7</v>
      </c>
      <c r="DF24" s="47" t="str">
        <f t="shared" si="12"/>
        <v/>
      </c>
      <c r="DG24" s="47">
        <f t="shared" si="13"/>
        <v>9</v>
      </c>
      <c r="DH24" s="47" t="str">
        <f t="shared" si="14"/>
        <v/>
      </c>
      <c r="DI24" s="47" t="str">
        <f t="shared" si="15"/>
        <v/>
      </c>
      <c r="DJ24" s="47">
        <f t="shared" si="16"/>
        <v>4</v>
      </c>
      <c r="DK24" s="48">
        <f>IF(CX24="NO",0,IF(CY24=1,Tipologías!$E$11,0)+IF(CZ24=2,Tipologías!$E$10,0)+IF(DA24=3,Tipologías!$E$9,0)+IF(DB24=4,Tipologías!$E$13,0)+IF(DC24=5,Tipologías!$E$12,0)+IF(DD24=6,Tipologías!$E$14,0)+IF(DE24=7,Tipologías!$E$20,0)+IF(DG24=9,Tipologías!$E$16,0)+IF(DF24=8,Tipologías!$E$23,0)+IF(DH24=10,Tipologías!$E$7,0)+IF(DI24=11,Tipologías!$E$8,0))</f>
        <v>3969201.9273659997</v>
      </c>
      <c r="DL24" s="49">
        <f t="shared" si="17"/>
        <v>3969201.9273659997</v>
      </c>
      <c r="DM24" s="50" t="str">
        <f t="shared" si="18"/>
        <v/>
      </c>
      <c r="DN24" s="50" t="str">
        <f t="shared" si="19"/>
        <v/>
      </c>
      <c r="DO24" s="50">
        <f t="shared" si="20"/>
        <v>0</v>
      </c>
      <c r="DP24" s="51" t="str">
        <f t="shared" si="21"/>
        <v/>
      </c>
      <c r="DQ24" s="51">
        <f>IF(DM24=17,Tipologías!$E$18,0)+IF(ENCUESTAS!DN24=18,Tipologías!$E$17,0)+IF(ENCUESTAS!DO24=19,Tipologías!$E$19,0)+IF(ENCUESTAS!DP24=20,Tipologías!$E$21,0)</f>
        <v>0</v>
      </c>
      <c r="DR24" s="47" t="str">
        <f t="shared" si="22"/>
        <v>NO</v>
      </c>
      <c r="DS24" s="49">
        <f t="shared" si="23"/>
        <v>0</v>
      </c>
      <c r="DT24" s="52">
        <f>IF(DL24=0,"",(DL24+DS24+Tipologías!$E$6+Tipologías!$H$2))</f>
        <v>4166279.3199059642</v>
      </c>
      <c r="DU24" s="53" t="str">
        <f t="shared" si="24"/>
        <v>SI</v>
      </c>
      <c r="DV24" s="436" t="s">
        <v>4184</v>
      </c>
    </row>
    <row r="25" spans="1:126" ht="30" hidden="1" x14ac:dyDescent="0.25">
      <c r="A25" s="22">
        <v>42970</v>
      </c>
      <c r="B25" s="7" t="s">
        <v>1</v>
      </c>
      <c r="C25" s="7" t="s">
        <v>630</v>
      </c>
      <c r="D25" s="7">
        <v>579</v>
      </c>
      <c r="E25" s="7">
        <v>1039704703</v>
      </c>
      <c r="F25" s="7">
        <v>3218398050</v>
      </c>
      <c r="G25" s="188">
        <v>20</v>
      </c>
      <c r="H25" s="189" t="s">
        <v>1692</v>
      </c>
      <c r="I25" s="7" t="s">
        <v>1110</v>
      </c>
      <c r="J25" s="7"/>
      <c r="K25" s="7"/>
      <c r="L25" s="7"/>
      <c r="M25" s="7"/>
      <c r="N25" s="7"/>
      <c r="O25" s="7"/>
      <c r="P25" s="7"/>
      <c r="Q25" s="7"/>
      <c r="R25" s="190">
        <v>45113</v>
      </c>
      <c r="S25" s="7"/>
      <c r="T25" s="7"/>
      <c r="U25" s="362" t="str">
        <f t="shared" si="0"/>
        <v xml:space="preserve">PEATONAL   #   -  45113 </v>
      </c>
      <c r="V25" s="7">
        <v>3118398010</v>
      </c>
      <c r="W25" s="7" t="s">
        <v>1693</v>
      </c>
      <c r="X25" s="7" t="s">
        <v>1293</v>
      </c>
      <c r="Y25" s="7" t="s">
        <v>1694</v>
      </c>
      <c r="Z25" s="7" t="s">
        <v>1272</v>
      </c>
      <c r="AA25" s="434" t="str">
        <f t="shared" si="1"/>
        <v>AURA ROSA MUÑOZ BEDOYA</v>
      </c>
      <c r="AB25" s="7" t="s">
        <v>1268</v>
      </c>
      <c r="AC25" s="7">
        <v>21206388</v>
      </c>
      <c r="AD25" s="7" t="s">
        <v>1118</v>
      </c>
      <c r="AE25" s="7">
        <v>81</v>
      </c>
      <c r="AF25" s="6" t="s">
        <v>1086</v>
      </c>
      <c r="AG25" s="6"/>
      <c r="AH25" s="7"/>
      <c r="AI25" s="7"/>
      <c r="AJ25" s="7"/>
      <c r="AK25" s="434" t="str">
        <f t="shared" si="2"/>
        <v xml:space="preserve">   </v>
      </c>
      <c r="AL25" s="7"/>
      <c r="AM25" s="191"/>
      <c r="AN25" s="189" t="s">
        <v>1087</v>
      </c>
      <c r="AO25" s="7"/>
      <c r="AP25" s="7" t="s">
        <v>1087</v>
      </c>
      <c r="AQ25" s="7">
        <v>4</v>
      </c>
      <c r="AR25" s="7">
        <v>2</v>
      </c>
      <c r="AS25" s="7">
        <v>1</v>
      </c>
      <c r="AT25" s="192" t="s">
        <v>1148</v>
      </c>
      <c r="AU25" s="7"/>
      <c r="AV25" s="193" t="s">
        <v>1161</v>
      </c>
      <c r="AW25" s="7"/>
      <c r="AX25" s="192"/>
      <c r="AY25" s="7"/>
      <c r="AZ25" s="7"/>
      <c r="BA25" s="7"/>
      <c r="BB25" s="7" t="s">
        <v>1086</v>
      </c>
      <c r="BC25" s="7"/>
      <c r="BD25" s="7" t="s">
        <v>1086</v>
      </c>
      <c r="BE25" s="7"/>
      <c r="BF25" s="7" t="s">
        <v>1086</v>
      </c>
      <c r="BG25" s="7"/>
      <c r="BH25" s="188" t="s">
        <v>1167</v>
      </c>
      <c r="BI25" s="195" t="s">
        <v>1171</v>
      </c>
      <c r="BJ25" s="6" t="s">
        <v>1180</v>
      </c>
      <c r="BK25" s="6" t="s">
        <v>1189</v>
      </c>
      <c r="BL25" s="6" t="s">
        <v>1086</v>
      </c>
      <c r="BM25" s="191" t="s">
        <v>1087</v>
      </c>
      <c r="BN25" s="195" t="s">
        <v>1086</v>
      </c>
      <c r="BO25" s="6" t="s">
        <v>1086</v>
      </c>
      <c r="BP25" s="6" t="s">
        <v>1086</v>
      </c>
      <c r="BQ25" s="6" t="s">
        <v>1086</v>
      </c>
      <c r="BR25" s="6" t="s">
        <v>1086</v>
      </c>
      <c r="BS25" s="6" t="s">
        <v>1086</v>
      </c>
      <c r="BT25" s="6" t="s">
        <v>1086</v>
      </c>
      <c r="BU25" s="6" t="s">
        <v>1086</v>
      </c>
      <c r="BV25" s="6" t="s">
        <v>1086</v>
      </c>
      <c r="BW25" s="6" t="s">
        <v>1086</v>
      </c>
      <c r="BX25" s="6" t="s">
        <v>1086</v>
      </c>
      <c r="BY25" s="6" t="s">
        <v>1086</v>
      </c>
      <c r="BZ25" s="6" t="s">
        <v>1086</v>
      </c>
      <c r="CA25" s="6" t="s">
        <v>1086</v>
      </c>
      <c r="CB25" s="6" t="s">
        <v>1086</v>
      </c>
      <c r="CC25" s="6" t="s">
        <v>1086</v>
      </c>
      <c r="CD25" s="6" t="s">
        <v>1193</v>
      </c>
      <c r="CE25" s="199" t="s">
        <v>1695</v>
      </c>
      <c r="CF25" s="6"/>
      <c r="CG25" s="6"/>
      <c r="CH25" s="6"/>
      <c r="CI25" s="6"/>
      <c r="CJ25" s="6" t="s">
        <v>1607</v>
      </c>
      <c r="CK25" s="6" t="s">
        <v>1608</v>
      </c>
      <c r="CL25" s="6" t="s">
        <v>1086</v>
      </c>
      <c r="CM25" s="6" t="s">
        <v>1087</v>
      </c>
      <c r="CN25" s="6" t="s">
        <v>1087</v>
      </c>
      <c r="CO25" s="6" t="s">
        <v>1490</v>
      </c>
      <c r="CP25" s="6" t="s">
        <v>1086</v>
      </c>
      <c r="CQ25" s="6" t="s">
        <v>1086</v>
      </c>
      <c r="CR25" s="6" t="s">
        <v>1086</v>
      </c>
      <c r="CS25" s="6" t="s">
        <v>1086</v>
      </c>
      <c r="CT25" s="6" t="s">
        <v>1086</v>
      </c>
      <c r="CU25" s="191" t="s">
        <v>1269</v>
      </c>
      <c r="CV25" s="6" t="str">
        <f t="shared" si="3"/>
        <v>PATIO BONITOPEATONAL45113</v>
      </c>
      <c r="CW25" s="46" t="str">
        <f t="shared" si="4"/>
        <v>OK</v>
      </c>
      <c r="CX25" s="47" t="str">
        <f t="shared" si="5"/>
        <v>SI</v>
      </c>
      <c r="CY25" s="47" t="str">
        <f t="shared" si="6"/>
        <v/>
      </c>
      <c r="CZ25" s="47" t="str">
        <f t="shared" si="7"/>
        <v/>
      </c>
      <c r="DA25" s="47" t="str">
        <f t="shared" si="8"/>
        <v/>
      </c>
      <c r="DB25" s="47" t="str">
        <f t="shared" si="9"/>
        <v/>
      </c>
      <c r="DC25" s="47" t="str">
        <f t="shared" si="10"/>
        <v/>
      </c>
      <c r="DD25" s="47"/>
      <c r="DE25" s="47" t="str">
        <f t="shared" si="11"/>
        <v/>
      </c>
      <c r="DF25" s="47" t="str">
        <f t="shared" si="12"/>
        <v/>
      </c>
      <c r="DG25" s="47" t="str">
        <f t="shared" si="13"/>
        <v/>
      </c>
      <c r="DH25" s="47" t="str">
        <f t="shared" si="14"/>
        <v/>
      </c>
      <c r="DI25" s="47" t="str">
        <f t="shared" si="15"/>
        <v/>
      </c>
      <c r="DJ25" s="47">
        <f t="shared" si="16"/>
        <v>0</v>
      </c>
      <c r="DK25" s="48">
        <f>IF(CX25="NO",0,IF(CY25=1,Tipologías!$E$11,0)+IF(CZ25=2,Tipologías!$E$10,0)+IF(DA25=3,Tipologías!$E$9,0)+IF(DB25=4,Tipologías!$E$13,0)+IF(DC25=5,Tipologías!$E$12,0)+IF(DD25=6,Tipologías!$E$14,0)+IF(DE25=7,Tipologías!$E$20,0)+IF(DG25=9,Tipologías!$E$16,0)+IF(DF25=8,Tipologías!$E$23,0)+IF(DH25=10,Tipologías!$E$7,0)+IF(DI25=11,Tipologías!$E$8,0))</f>
        <v>0</v>
      </c>
      <c r="DL25" s="49">
        <f t="shared" si="17"/>
        <v>0</v>
      </c>
      <c r="DM25" s="50" t="str">
        <f t="shared" si="18"/>
        <v/>
      </c>
      <c r="DN25" s="50" t="str">
        <f t="shared" si="19"/>
        <v/>
      </c>
      <c r="DO25" s="50" t="str">
        <f t="shared" si="20"/>
        <v/>
      </c>
      <c r="DP25" s="51" t="str">
        <f t="shared" si="21"/>
        <v/>
      </c>
      <c r="DQ25" s="51">
        <f>IF(DM25=17,Tipologías!$E$18,0)+IF(ENCUESTAS!DN25=18,Tipologías!$E$17,0)+IF(ENCUESTAS!DO25=19,Tipologías!$E$19,0)+IF(ENCUESTAS!DP25=20,Tipologías!$E$21,0)</f>
        <v>0</v>
      </c>
      <c r="DR25" s="47" t="str">
        <f t="shared" si="22"/>
        <v>NO</v>
      </c>
      <c r="DS25" s="49">
        <f t="shared" si="23"/>
        <v>0</v>
      </c>
      <c r="DT25" s="52" t="str">
        <f>IF(DL25=0,"",(DL25+DS25+Tipologías!$E$6+Tipologías!$H$2))</f>
        <v/>
      </c>
      <c r="DU25" s="53" t="str">
        <f t="shared" si="24"/>
        <v>NO</v>
      </c>
      <c r="DV25" s="436"/>
    </row>
    <row r="26" spans="1:126" x14ac:dyDescent="0.25">
      <c r="A26" s="22">
        <v>42970</v>
      </c>
      <c r="B26" s="7" t="s">
        <v>1</v>
      </c>
      <c r="C26" s="7" t="s">
        <v>630</v>
      </c>
      <c r="D26" s="7">
        <v>579</v>
      </c>
      <c r="E26" s="7">
        <v>1039704703</v>
      </c>
      <c r="F26" s="7">
        <v>3218398050</v>
      </c>
      <c r="G26" s="188">
        <v>21</v>
      </c>
      <c r="H26" s="189" t="s">
        <v>1632</v>
      </c>
      <c r="I26" s="7" t="s">
        <v>1110</v>
      </c>
      <c r="J26" s="7"/>
      <c r="K26" s="7"/>
      <c r="L26" s="7"/>
      <c r="M26" s="7"/>
      <c r="N26" s="7"/>
      <c r="O26" s="7"/>
      <c r="P26" s="7"/>
      <c r="Q26" s="7"/>
      <c r="R26" s="200">
        <v>220404900000</v>
      </c>
      <c r="S26" s="7"/>
      <c r="T26" s="7"/>
      <c r="U26" s="362" t="str">
        <f t="shared" si="0"/>
        <v xml:space="preserve">PEATONAL   #   -  220404900000 </v>
      </c>
      <c r="V26" s="7">
        <v>3136988894</v>
      </c>
      <c r="W26" s="7" t="s">
        <v>1442</v>
      </c>
      <c r="X26" s="7" t="s">
        <v>1676</v>
      </c>
      <c r="Y26" s="7" t="s">
        <v>1270</v>
      </c>
      <c r="Z26" s="7" t="s">
        <v>1302</v>
      </c>
      <c r="AA26" s="434" t="str">
        <f t="shared" si="1"/>
        <v>LUZ MARINA MOLINA OSORIO</v>
      </c>
      <c r="AB26" s="7" t="s">
        <v>1268</v>
      </c>
      <c r="AC26" s="7">
        <v>21929017</v>
      </c>
      <c r="AD26" s="7" t="s">
        <v>1118</v>
      </c>
      <c r="AE26" s="7">
        <v>65</v>
      </c>
      <c r="AF26" s="6" t="s">
        <v>1087</v>
      </c>
      <c r="AG26" s="6" t="s">
        <v>1696</v>
      </c>
      <c r="AH26" s="7"/>
      <c r="AI26" s="7" t="s">
        <v>1289</v>
      </c>
      <c r="AJ26" s="7" t="s">
        <v>1316</v>
      </c>
      <c r="AK26" s="434" t="str">
        <f t="shared" si="2"/>
        <v xml:space="preserve">GABRIEL ANTONIO VILLA </v>
      </c>
      <c r="AL26" s="7" t="s">
        <v>1268</v>
      </c>
      <c r="AM26" s="191">
        <v>3501063</v>
      </c>
      <c r="AN26" s="189" t="s">
        <v>1087</v>
      </c>
      <c r="AO26" s="7"/>
      <c r="AP26" s="7" t="s">
        <v>1087</v>
      </c>
      <c r="AQ26" s="7">
        <v>2</v>
      </c>
      <c r="AR26" s="7"/>
      <c r="AS26" s="7"/>
      <c r="AT26" s="192" t="s">
        <v>1148</v>
      </c>
      <c r="AU26" s="7"/>
      <c r="AV26" s="193" t="s">
        <v>1161</v>
      </c>
      <c r="AW26" s="7"/>
      <c r="AX26" s="192"/>
      <c r="AY26" s="7"/>
      <c r="AZ26" s="7"/>
      <c r="BA26" s="7"/>
      <c r="BB26" s="7" t="s">
        <v>1086</v>
      </c>
      <c r="BC26" s="7">
        <v>11608</v>
      </c>
      <c r="BD26" s="7" t="s">
        <v>1086</v>
      </c>
      <c r="BE26" s="7">
        <v>8071</v>
      </c>
      <c r="BF26" s="7" t="s">
        <v>1086</v>
      </c>
      <c r="BG26" s="7">
        <v>8366</v>
      </c>
      <c r="BH26" s="188" t="s">
        <v>1167</v>
      </c>
      <c r="BI26" s="195" t="s">
        <v>1171</v>
      </c>
      <c r="BJ26" s="6" t="s">
        <v>1180</v>
      </c>
      <c r="BK26" s="6" t="s">
        <v>1188</v>
      </c>
      <c r="BL26" s="6" t="s">
        <v>1086</v>
      </c>
      <c r="BM26" s="191" t="s">
        <v>1087</v>
      </c>
      <c r="BN26" s="195" t="s">
        <v>1086</v>
      </c>
      <c r="BO26" s="6" t="s">
        <v>1086</v>
      </c>
      <c r="BP26" s="6" t="s">
        <v>1086</v>
      </c>
      <c r="BQ26" s="6" t="s">
        <v>1086</v>
      </c>
      <c r="BR26" s="6" t="s">
        <v>1086</v>
      </c>
      <c r="BS26" s="6" t="s">
        <v>1086</v>
      </c>
      <c r="BT26" s="6" t="s">
        <v>1086</v>
      </c>
      <c r="BU26" s="6" t="s">
        <v>1086</v>
      </c>
      <c r="BV26" s="6" t="s">
        <v>1087</v>
      </c>
      <c r="BW26" s="6" t="s">
        <v>1086</v>
      </c>
      <c r="BX26" s="6" t="s">
        <v>1086</v>
      </c>
      <c r="BY26" s="6" t="s">
        <v>1086</v>
      </c>
      <c r="BZ26" s="6" t="s">
        <v>1086</v>
      </c>
      <c r="CA26" s="6" t="s">
        <v>1087</v>
      </c>
      <c r="CB26" s="6" t="s">
        <v>1086</v>
      </c>
      <c r="CC26" s="6" t="s">
        <v>1086</v>
      </c>
      <c r="CD26" s="6" t="s">
        <v>1193</v>
      </c>
      <c r="CE26" s="199" t="s">
        <v>1697</v>
      </c>
      <c r="CF26" s="6"/>
      <c r="CG26" s="6"/>
      <c r="CH26" s="6"/>
      <c r="CI26" s="6"/>
      <c r="CJ26" s="6" t="s">
        <v>1607</v>
      </c>
      <c r="CK26" s="6" t="s">
        <v>1608</v>
      </c>
      <c r="CL26" s="6" t="s">
        <v>1086</v>
      </c>
      <c r="CM26" s="6" t="s">
        <v>1087</v>
      </c>
      <c r="CN26" s="6" t="s">
        <v>1087</v>
      </c>
      <c r="CO26" s="6" t="s">
        <v>1490</v>
      </c>
      <c r="CP26" s="6" t="s">
        <v>1086</v>
      </c>
      <c r="CQ26" s="6" t="s">
        <v>1086</v>
      </c>
      <c r="CR26" s="6" t="s">
        <v>1087</v>
      </c>
      <c r="CS26" s="6" t="s">
        <v>1086</v>
      </c>
      <c r="CT26" s="6" t="s">
        <v>1086</v>
      </c>
      <c r="CU26" s="191" t="s">
        <v>1273</v>
      </c>
      <c r="CV26" s="6" t="str">
        <f t="shared" si="3"/>
        <v>SAN MARTIN PEATONAL220404900000</v>
      </c>
      <c r="CW26" s="46" t="str">
        <f t="shared" si="4"/>
        <v>OK</v>
      </c>
      <c r="CX26" s="47" t="str">
        <f t="shared" si="5"/>
        <v>SI</v>
      </c>
      <c r="CY26" s="47">
        <f t="shared" si="6"/>
        <v>1</v>
      </c>
      <c r="CZ26" s="47" t="str">
        <f t="shared" si="7"/>
        <v/>
      </c>
      <c r="DA26" s="47" t="str">
        <f t="shared" si="8"/>
        <v/>
      </c>
      <c r="DB26" s="47" t="str">
        <f t="shared" si="9"/>
        <v/>
      </c>
      <c r="DC26" s="47" t="str">
        <f t="shared" si="10"/>
        <v/>
      </c>
      <c r="DD26" s="47"/>
      <c r="DE26" s="47" t="str">
        <f t="shared" si="11"/>
        <v/>
      </c>
      <c r="DF26" s="47" t="str">
        <f t="shared" si="12"/>
        <v/>
      </c>
      <c r="DG26" s="47">
        <f t="shared" si="13"/>
        <v>9</v>
      </c>
      <c r="DH26" s="47" t="str">
        <f t="shared" si="14"/>
        <v/>
      </c>
      <c r="DI26" s="47" t="str">
        <f t="shared" si="15"/>
        <v/>
      </c>
      <c r="DJ26" s="47">
        <f t="shared" si="16"/>
        <v>1</v>
      </c>
      <c r="DK26" s="48">
        <f>IF(CX26="NO",0,IF(CY26=1,Tipologías!$E$11,0)+IF(CZ26=2,Tipologías!$E$10,0)+IF(DA26=3,Tipologías!$E$9,0)+IF(DB26=4,Tipologías!$E$13,0)+IF(DC26=5,Tipologías!$E$12,0)+IF(DD26=6,Tipologías!$E$14,0)+IF(DE26=7,Tipologías!$E$20,0)+IF(DG26=9,Tipologías!$E$16,0)+IF(DF26=8,Tipologías!$E$23,0)+IF(DH26=10,Tipologías!$E$7,0)+IF(DI26=11,Tipologías!$E$8,0))</f>
        <v>2225218.5090899998</v>
      </c>
      <c r="DL26" s="49">
        <f t="shared" si="17"/>
        <v>2225218.5090899998</v>
      </c>
      <c r="DM26" s="50" t="str">
        <f t="shared" si="18"/>
        <v/>
      </c>
      <c r="DN26" s="50" t="str">
        <f t="shared" si="19"/>
        <v/>
      </c>
      <c r="DO26" s="50">
        <f t="shared" si="20"/>
        <v>0</v>
      </c>
      <c r="DP26" s="51" t="str">
        <f t="shared" si="21"/>
        <v/>
      </c>
      <c r="DQ26" s="51">
        <f>IF(DM26=17,Tipologías!$E$18,0)+IF(ENCUESTAS!DN26=18,Tipologías!$E$17,0)+IF(ENCUESTAS!DO26=19,Tipologías!$E$19,0)+IF(ENCUESTAS!DP26=20,Tipologías!$E$21,0)</f>
        <v>0</v>
      </c>
      <c r="DR26" s="47" t="str">
        <f t="shared" si="22"/>
        <v>NO</v>
      </c>
      <c r="DS26" s="49">
        <f t="shared" si="23"/>
        <v>0</v>
      </c>
      <c r="DT26" s="52">
        <f>IF(DL26=0,"",(DL26+DS26+Tipologías!$E$6+Tipologías!$H$2))</f>
        <v>2422295.9016299644</v>
      </c>
      <c r="DU26" s="53" t="str">
        <f t="shared" si="24"/>
        <v>SI</v>
      </c>
      <c r="DV26" s="436" t="s">
        <v>4185</v>
      </c>
    </row>
    <row r="27" spans="1:126" hidden="1" x14ac:dyDescent="0.25">
      <c r="A27" s="22">
        <v>42970</v>
      </c>
      <c r="B27" s="7" t="s">
        <v>1</v>
      </c>
      <c r="C27" s="7" t="s">
        <v>630</v>
      </c>
      <c r="D27" s="7">
        <v>579</v>
      </c>
      <c r="E27" s="7">
        <v>1039704703</v>
      </c>
      <c r="F27" s="7">
        <v>3218398050</v>
      </c>
      <c r="G27" s="188">
        <v>22</v>
      </c>
      <c r="H27" s="189" t="s">
        <v>1640</v>
      </c>
      <c r="I27" s="7" t="s">
        <v>1102</v>
      </c>
      <c r="J27" s="7">
        <v>15</v>
      </c>
      <c r="K27" s="7"/>
      <c r="L27" s="7"/>
      <c r="M27" s="7"/>
      <c r="N27" s="7"/>
      <c r="O27" s="7">
        <v>52</v>
      </c>
      <c r="P27" s="7" t="s">
        <v>1116</v>
      </c>
      <c r="Q27" s="7"/>
      <c r="R27" s="190"/>
      <c r="S27" s="7"/>
      <c r="T27" s="7"/>
      <c r="U27" s="362" t="str">
        <f t="shared" si="0"/>
        <v xml:space="preserve">CARRERA 15  #  52 B-   </v>
      </c>
      <c r="V27" s="7">
        <v>3109216090</v>
      </c>
      <c r="W27" s="7" t="s">
        <v>1635</v>
      </c>
      <c r="X27" s="7"/>
      <c r="Y27" s="7" t="s">
        <v>1698</v>
      </c>
      <c r="Z27" s="7" t="s">
        <v>1699</v>
      </c>
      <c r="AA27" s="434" t="str">
        <f t="shared" si="1"/>
        <v xml:space="preserve">JOHN FREDY RIOS  </v>
      </c>
      <c r="AB27" s="7" t="s">
        <v>1268</v>
      </c>
      <c r="AC27" s="7">
        <v>71191781</v>
      </c>
      <c r="AD27" s="7" t="s">
        <v>1127</v>
      </c>
      <c r="AE27" s="7">
        <v>40</v>
      </c>
      <c r="AF27" s="6" t="s">
        <v>1087</v>
      </c>
      <c r="AG27" s="6" t="s">
        <v>1700</v>
      </c>
      <c r="AH27" s="7" t="s">
        <v>1701</v>
      </c>
      <c r="AI27" s="7" t="s">
        <v>1702</v>
      </c>
      <c r="AJ27" s="7" t="s">
        <v>1703</v>
      </c>
      <c r="AK27" s="434" t="str">
        <f t="shared" si="2"/>
        <v>LEIDY  JOHANA VALENCIA ARIAS</v>
      </c>
      <c r="AL27" s="7" t="s">
        <v>1268</v>
      </c>
      <c r="AM27" s="191">
        <v>1039687803</v>
      </c>
      <c r="AN27" s="189" t="s">
        <v>1087</v>
      </c>
      <c r="AO27" s="7"/>
      <c r="AP27" s="7" t="s">
        <v>1087</v>
      </c>
      <c r="AQ27" s="7">
        <v>4</v>
      </c>
      <c r="AR27" s="7">
        <v>2</v>
      </c>
      <c r="AS27" s="7"/>
      <c r="AT27" s="192" t="s">
        <v>1147</v>
      </c>
      <c r="AU27" s="7"/>
      <c r="AV27" s="193" t="s">
        <v>1163</v>
      </c>
      <c r="AW27" s="7"/>
      <c r="AX27" s="192"/>
      <c r="AY27" s="7"/>
      <c r="AZ27" s="7"/>
      <c r="BA27" s="7"/>
      <c r="BB27" s="7" t="s">
        <v>1086</v>
      </c>
      <c r="BC27" s="7">
        <v>20019</v>
      </c>
      <c r="BD27" s="7" t="s">
        <v>1086</v>
      </c>
      <c r="BE27" s="7">
        <v>14556</v>
      </c>
      <c r="BF27" s="7" t="s">
        <v>1086</v>
      </c>
      <c r="BG27" s="7">
        <v>8324</v>
      </c>
      <c r="BH27" s="188" t="s">
        <v>1167</v>
      </c>
      <c r="BI27" s="195" t="s">
        <v>1171</v>
      </c>
      <c r="BJ27" s="6" t="s">
        <v>1180</v>
      </c>
      <c r="BK27" s="6" t="s">
        <v>1188</v>
      </c>
      <c r="BL27" s="6" t="s">
        <v>1086</v>
      </c>
      <c r="BM27" s="191" t="s">
        <v>1086</v>
      </c>
      <c r="BN27" s="195" t="s">
        <v>1086</v>
      </c>
      <c r="BO27" s="6" t="s">
        <v>1086</v>
      </c>
      <c r="BP27" s="6" t="s">
        <v>1086</v>
      </c>
      <c r="BQ27" s="6" t="s">
        <v>1086</v>
      </c>
      <c r="BR27" s="6" t="s">
        <v>1086</v>
      </c>
      <c r="BS27" s="6" t="s">
        <v>1086</v>
      </c>
      <c r="BT27" s="6" t="s">
        <v>1086</v>
      </c>
      <c r="BU27" s="6" t="s">
        <v>1086</v>
      </c>
      <c r="BV27" s="6" t="s">
        <v>1086</v>
      </c>
      <c r="BW27" s="6" t="s">
        <v>1086</v>
      </c>
      <c r="BX27" s="6" t="s">
        <v>1086</v>
      </c>
      <c r="BY27" s="6" t="s">
        <v>1086</v>
      </c>
      <c r="BZ27" s="6" t="s">
        <v>1086</v>
      </c>
      <c r="CA27" s="6" t="s">
        <v>1086</v>
      </c>
      <c r="CB27" s="6" t="s">
        <v>1086</v>
      </c>
      <c r="CC27" s="6" t="s">
        <v>1086</v>
      </c>
      <c r="CD27" s="6" t="s">
        <v>1193</v>
      </c>
      <c r="CE27" s="199" t="s">
        <v>1704</v>
      </c>
      <c r="CF27" s="6"/>
      <c r="CG27" s="6"/>
      <c r="CH27" s="6"/>
      <c r="CI27" s="6"/>
      <c r="CJ27" s="6" t="s">
        <v>1607</v>
      </c>
      <c r="CK27" s="6" t="s">
        <v>1608</v>
      </c>
      <c r="CL27" s="6" t="s">
        <v>1086</v>
      </c>
      <c r="CM27" s="6" t="s">
        <v>1087</v>
      </c>
      <c r="CN27" s="6" t="s">
        <v>1087</v>
      </c>
      <c r="CO27" s="6" t="s">
        <v>1490</v>
      </c>
      <c r="CP27" s="6" t="s">
        <v>1086</v>
      </c>
      <c r="CQ27" s="6" t="s">
        <v>1086</v>
      </c>
      <c r="CR27" s="6" t="s">
        <v>1086</v>
      </c>
      <c r="CS27" s="6" t="s">
        <v>1086</v>
      </c>
      <c r="CT27" s="6" t="s">
        <v>1086</v>
      </c>
      <c r="CU27" s="191" t="s">
        <v>1273</v>
      </c>
      <c r="CV27" s="6" t="str">
        <f t="shared" si="3"/>
        <v>NUEVO MILENIOCARRERA1552B</v>
      </c>
      <c r="CW27" s="46" t="str">
        <f t="shared" si="4"/>
        <v>OK</v>
      </c>
      <c r="CX27" s="47" t="str">
        <f t="shared" si="5"/>
        <v>SI</v>
      </c>
      <c r="CY27" s="47" t="str">
        <f t="shared" si="6"/>
        <v/>
      </c>
      <c r="CZ27" s="47" t="str">
        <f t="shared" si="7"/>
        <v/>
      </c>
      <c r="DA27" s="47" t="str">
        <f t="shared" si="8"/>
        <v/>
      </c>
      <c r="DB27" s="47" t="str">
        <f t="shared" si="9"/>
        <v/>
      </c>
      <c r="DC27" s="47" t="str">
        <f t="shared" si="10"/>
        <v/>
      </c>
      <c r="DD27" s="47"/>
      <c r="DE27" s="47" t="str">
        <f t="shared" si="11"/>
        <v/>
      </c>
      <c r="DF27" s="47" t="str">
        <f t="shared" si="12"/>
        <v/>
      </c>
      <c r="DG27" s="47" t="str">
        <f t="shared" si="13"/>
        <v/>
      </c>
      <c r="DH27" s="47" t="str">
        <f t="shared" si="14"/>
        <v/>
      </c>
      <c r="DI27" s="47" t="str">
        <f t="shared" si="15"/>
        <v/>
      </c>
      <c r="DJ27" s="47">
        <f t="shared" si="16"/>
        <v>0</v>
      </c>
      <c r="DK27" s="48">
        <f>IF(CX27="NO",0,IF(CY27=1,Tipologías!$E$11,0)+IF(CZ27=2,Tipologías!$E$10,0)+IF(DA27=3,Tipologías!$E$9,0)+IF(DB27=4,Tipologías!$E$13,0)+IF(DC27=5,Tipologías!$E$12,0)+IF(DD27=6,Tipologías!$E$14,0)+IF(DE27=7,Tipologías!$E$20,0)+IF(DG27=9,Tipologías!$E$16,0)+IF(DF27=8,Tipologías!$E$23,0)+IF(DH27=10,Tipologías!$E$7,0)+IF(DI27=11,Tipologías!$E$8,0))</f>
        <v>0</v>
      </c>
      <c r="DL27" s="49">
        <f t="shared" si="17"/>
        <v>0</v>
      </c>
      <c r="DM27" s="50" t="str">
        <f t="shared" si="18"/>
        <v/>
      </c>
      <c r="DN27" s="50" t="str">
        <f t="shared" si="19"/>
        <v/>
      </c>
      <c r="DO27" s="50" t="str">
        <f t="shared" si="20"/>
        <v/>
      </c>
      <c r="DP27" s="51" t="str">
        <f t="shared" si="21"/>
        <v/>
      </c>
      <c r="DQ27" s="51">
        <f>IF(DM27=17,Tipologías!$E$18,0)+IF(ENCUESTAS!DN27=18,Tipologías!$E$17,0)+IF(ENCUESTAS!DO27=19,Tipologías!$E$19,0)+IF(ENCUESTAS!DP27=20,Tipologías!$E$21,0)</f>
        <v>0</v>
      </c>
      <c r="DR27" s="47" t="str">
        <f t="shared" si="22"/>
        <v>NO</v>
      </c>
      <c r="DS27" s="49">
        <f t="shared" si="23"/>
        <v>0</v>
      </c>
      <c r="DT27" s="52" t="str">
        <f>IF(DL27=0,"",(DL27+DS27+Tipologías!$E$6+Tipologías!$H$2))</f>
        <v/>
      </c>
      <c r="DU27" s="53" t="str">
        <f t="shared" si="24"/>
        <v>NO</v>
      </c>
      <c r="DV27" s="436"/>
    </row>
    <row r="28" spans="1:126" ht="30" x14ac:dyDescent="0.25">
      <c r="A28" s="22">
        <v>42970</v>
      </c>
      <c r="B28" s="7" t="s">
        <v>1</v>
      </c>
      <c r="C28" s="7" t="s">
        <v>630</v>
      </c>
      <c r="D28" s="7">
        <v>579</v>
      </c>
      <c r="E28" s="7">
        <v>1039704703</v>
      </c>
      <c r="F28" s="7">
        <v>3218398050</v>
      </c>
      <c r="G28" s="188">
        <v>23</v>
      </c>
      <c r="H28" s="189" t="s">
        <v>1640</v>
      </c>
      <c r="I28" s="7" t="s">
        <v>1110</v>
      </c>
      <c r="J28" s="7"/>
      <c r="K28" s="7"/>
      <c r="L28" s="7"/>
      <c r="M28" s="7"/>
      <c r="N28" s="7"/>
      <c r="O28" s="7"/>
      <c r="P28" s="7"/>
      <c r="Q28" s="7"/>
      <c r="R28" s="200">
        <v>220583140044</v>
      </c>
      <c r="S28" s="7"/>
      <c r="T28" s="7"/>
      <c r="U28" s="362" t="str">
        <f t="shared" si="0"/>
        <v xml:space="preserve">PEATONAL   #   -  220583140044 </v>
      </c>
      <c r="V28" s="7">
        <v>3009001020</v>
      </c>
      <c r="W28" s="7" t="s">
        <v>1705</v>
      </c>
      <c r="X28" s="7" t="s">
        <v>1706</v>
      </c>
      <c r="Y28" s="7" t="s">
        <v>1707</v>
      </c>
      <c r="Z28" s="7"/>
      <c r="AA28" s="434" t="str">
        <f t="shared" si="1"/>
        <v xml:space="preserve">FLORINDA  ANGARITA DE ECHAVARRIA </v>
      </c>
      <c r="AB28" s="7" t="s">
        <v>1268</v>
      </c>
      <c r="AC28" s="7">
        <v>21914746</v>
      </c>
      <c r="AD28" s="7" t="s">
        <v>1118</v>
      </c>
      <c r="AE28" s="7">
        <v>87</v>
      </c>
      <c r="AF28" s="6" t="s">
        <v>1086</v>
      </c>
      <c r="AG28" s="6"/>
      <c r="AH28" s="7"/>
      <c r="AI28" s="7"/>
      <c r="AJ28" s="7"/>
      <c r="AK28" s="434" t="str">
        <f t="shared" si="2"/>
        <v xml:space="preserve">   </v>
      </c>
      <c r="AL28" s="7"/>
      <c r="AM28" s="191"/>
      <c r="AN28" s="189" t="s">
        <v>1087</v>
      </c>
      <c r="AO28" s="7"/>
      <c r="AP28" s="7" t="s">
        <v>1086</v>
      </c>
      <c r="AQ28" s="7">
        <v>3</v>
      </c>
      <c r="AR28" s="7"/>
      <c r="AS28" s="7"/>
      <c r="AT28" s="192" t="s">
        <v>1148</v>
      </c>
      <c r="AU28" s="7"/>
      <c r="AV28" s="193" t="s">
        <v>1165</v>
      </c>
      <c r="AW28" s="7"/>
      <c r="AX28" s="192"/>
      <c r="AY28" s="7"/>
      <c r="AZ28" s="7"/>
      <c r="BA28" s="7"/>
      <c r="BB28" s="7" t="s">
        <v>1086</v>
      </c>
      <c r="BC28" s="7">
        <v>10842</v>
      </c>
      <c r="BD28" s="7" t="s">
        <v>1086</v>
      </c>
      <c r="BE28" s="7">
        <v>7538</v>
      </c>
      <c r="BF28" s="7" t="s">
        <v>1086</v>
      </c>
      <c r="BG28" s="7">
        <v>8069</v>
      </c>
      <c r="BH28" s="188" t="s">
        <v>1167</v>
      </c>
      <c r="BI28" s="195" t="s">
        <v>1171</v>
      </c>
      <c r="BJ28" s="6" t="s">
        <v>1180</v>
      </c>
      <c r="BK28" s="6" t="s">
        <v>1189</v>
      </c>
      <c r="BL28" s="6" t="s">
        <v>1086</v>
      </c>
      <c r="BM28" s="191" t="s">
        <v>1086</v>
      </c>
      <c r="BN28" s="195" t="s">
        <v>1086</v>
      </c>
      <c r="BO28" s="6" t="s">
        <v>1086</v>
      </c>
      <c r="BP28" s="6" t="s">
        <v>1086</v>
      </c>
      <c r="BQ28" s="6" t="s">
        <v>1086</v>
      </c>
      <c r="BR28" s="6" t="s">
        <v>1086</v>
      </c>
      <c r="BS28" s="6" t="s">
        <v>1086</v>
      </c>
      <c r="BT28" s="6" t="s">
        <v>1086</v>
      </c>
      <c r="BU28" s="6" t="s">
        <v>1086</v>
      </c>
      <c r="BV28" s="6" t="s">
        <v>1087</v>
      </c>
      <c r="BW28" s="6" t="s">
        <v>1087</v>
      </c>
      <c r="BX28" s="6" t="s">
        <v>1086</v>
      </c>
      <c r="BY28" s="6" t="s">
        <v>1086</v>
      </c>
      <c r="BZ28" s="6" t="s">
        <v>1086</v>
      </c>
      <c r="CA28" s="6" t="s">
        <v>1087</v>
      </c>
      <c r="CB28" s="6" t="s">
        <v>1087</v>
      </c>
      <c r="CC28" s="6" t="s">
        <v>1086</v>
      </c>
      <c r="CD28" s="6" t="s">
        <v>1193</v>
      </c>
      <c r="CE28" s="199" t="s">
        <v>1708</v>
      </c>
      <c r="CF28" s="6"/>
      <c r="CG28" s="6"/>
      <c r="CH28" s="6"/>
      <c r="CI28" s="6"/>
      <c r="CJ28" s="6" t="s">
        <v>1607</v>
      </c>
      <c r="CK28" s="6" t="s">
        <v>1608</v>
      </c>
      <c r="CL28" s="6" t="s">
        <v>1086</v>
      </c>
      <c r="CM28" s="6" t="s">
        <v>1087</v>
      </c>
      <c r="CN28" s="6" t="s">
        <v>1087</v>
      </c>
      <c r="CO28" s="6" t="s">
        <v>1490</v>
      </c>
      <c r="CP28" s="6" t="s">
        <v>1086</v>
      </c>
      <c r="CQ28" s="6" t="s">
        <v>1086</v>
      </c>
      <c r="CR28" s="6" t="s">
        <v>1087</v>
      </c>
      <c r="CS28" s="6" t="s">
        <v>1087</v>
      </c>
      <c r="CT28" s="6" t="s">
        <v>1086</v>
      </c>
      <c r="CU28" s="191" t="s">
        <v>1273</v>
      </c>
      <c r="CV28" s="6" t="str">
        <f t="shared" si="3"/>
        <v>NUEVO MILENIOPEATONAL220583140044</v>
      </c>
      <c r="CW28" s="46" t="str">
        <f t="shared" si="4"/>
        <v>OK</v>
      </c>
      <c r="CX28" s="47" t="str">
        <f t="shared" si="5"/>
        <v>SI</v>
      </c>
      <c r="CY28" s="47">
        <f t="shared" si="6"/>
        <v>1</v>
      </c>
      <c r="CZ28" s="47" t="str">
        <f t="shared" si="7"/>
        <v/>
      </c>
      <c r="DA28" s="47" t="str">
        <f t="shared" si="8"/>
        <v/>
      </c>
      <c r="DB28" s="47" t="str">
        <f t="shared" si="9"/>
        <v/>
      </c>
      <c r="DC28" s="47">
        <f t="shared" si="10"/>
        <v>5</v>
      </c>
      <c r="DD28" s="47"/>
      <c r="DE28" s="47" t="str">
        <f t="shared" si="11"/>
        <v/>
      </c>
      <c r="DF28" s="47" t="str">
        <f t="shared" si="12"/>
        <v/>
      </c>
      <c r="DG28" s="47">
        <f t="shared" si="13"/>
        <v>9</v>
      </c>
      <c r="DH28" s="47" t="str">
        <f t="shared" si="14"/>
        <v/>
      </c>
      <c r="DI28" s="47" t="str">
        <f t="shared" si="15"/>
        <v/>
      </c>
      <c r="DJ28" s="47">
        <f t="shared" si="16"/>
        <v>2</v>
      </c>
      <c r="DK28" s="48">
        <f>IF(CX28="NO",0,IF(CY28=1,Tipologías!$E$11,0)+IF(CZ28=2,Tipologías!$E$10,0)+IF(DA28=3,Tipologías!$E$9,0)+IF(DB28=4,Tipologías!$E$13,0)+IF(DC28=5,Tipologías!$E$12,0)+IF(DD28=6,Tipologías!$E$14,0)+IF(DE28=7,Tipologías!$E$20,0)+IF(DG28=9,Tipologías!$E$16,0)+IF(DF28=8,Tipologías!$E$23,0)+IF(DH28=10,Tipologías!$E$7,0)+IF(DI28=11,Tipologías!$E$8,0))</f>
        <v>2773070.4736259999</v>
      </c>
      <c r="DL28" s="49">
        <f t="shared" si="17"/>
        <v>2773070.4736259999</v>
      </c>
      <c r="DM28" s="50" t="str">
        <f t="shared" si="18"/>
        <v/>
      </c>
      <c r="DN28" s="50" t="str">
        <f t="shared" si="19"/>
        <v/>
      </c>
      <c r="DO28" s="50">
        <f t="shared" si="20"/>
        <v>0</v>
      </c>
      <c r="DP28" s="51" t="str">
        <f t="shared" si="21"/>
        <v/>
      </c>
      <c r="DQ28" s="51">
        <f>IF(DM28=17,Tipologías!$E$18,0)+IF(ENCUESTAS!DN28=18,Tipologías!$E$17,0)+IF(ENCUESTAS!DO28=19,Tipologías!$E$19,0)+IF(ENCUESTAS!DP28=20,Tipologías!$E$21,0)</f>
        <v>0</v>
      </c>
      <c r="DR28" s="47" t="str">
        <f t="shared" si="22"/>
        <v>NO</v>
      </c>
      <c r="DS28" s="49">
        <f t="shared" si="23"/>
        <v>0</v>
      </c>
      <c r="DT28" s="52">
        <f>IF(DL28=0,"",(DL28+DS28+Tipologías!$E$6+Tipologías!$H$2))</f>
        <v>2970147.8661659644</v>
      </c>
      <c r="DU28" s="53" t="str">
        <f t="shared" si="24"/>
        <v>SI</v>
      </c>
      <c r="DV28" s="436" t="s">
        <v>3770</v>
      </c>
    </row>
    <row r="29" spans="1:126" x14ac:dyDescent="0.25">
      <c r="A29" s="22">
        <v>42970</v>
      </c>
      <c r="B29" s="7" t="s">
        <v>1</v>
      </c>
      <c r="C29" s="7" t="s">
        <v>630</v>
      </c>
      <c r="D29" s="7">
        <v>579</v>
      </c>
      <c r="E29" s="7">
        <v>1039704703</v>
      </c>
      <c r="F29" s="7">
        <v>3218398050</v>
      </c>
      <c r="G29" s="188">
        <v>24</v>
      </c>
      <c r="H29" s="189" t="s">
        <v>1640</v>
      </c>
      <c r="I29" s="7" t="s">
        <v>1110</v>
      </c>
      <c r="J29" s="7"/>
      <c r="K29" s="7"/>
      <c r="L29" s="7"/>
      <c r="M29" s="7"/>
      <c r="N29" s="7"/>
      <c r="O29" s="7"/>
      <c r="P29" s="7"/>
      <c r="Q29" s="7"/>
      <c r="R29" s="200">
        <v>220583160004</v>
      </c>
      <c r="S29" s="7"/>
      <c r="T29" s="7"/>
      <c r="U29" s="362" t="str">
        <f t="shared" si="0"/>
        <v xml:space="preserve">PEATONAL   #   -  220583160004 </v>
      </c>
      <c r="V29" s="7">
        <v>3103568480</v>
      </c>
      <c r="W29" s="7" t="s">
        <v>1299</v>
      </c>
      <c r="X29" s="7" t="s">
        <v>1317</v>
      </c>
      <c r="Y29" s="7" t="s">
        <v>1270</v>
      </c>
      <c r="Z29" s="7" t="s">
        <v>1326</v>
      </c>
      <c r="AA29" s="434" t="str">
        <f t="shared" si="1"/>
        <v>LUZ MARY SANCHEZ DIAZ</v>
      </c>
      <c r="AB29" s="7" t="s">
        <v>1268</v>
      </c>
      <c r="AC29" s="7">
        <v>43649824</v>
      </c>
      <c r="AD29" s="7" t="s">
        <v>1118</v>
      </c>
      <c r="AE29" s="7">
        <v>49</v>
      </c>
      <c r="AF29" s="6" t="s">
        <v>1087</v>
      </c>
      <c r="AG29" s="6" t="s">
        <v>1709</v>
      </c>
      <c r="AH29" s="7" t="s">
        <v>1710</v>
      </c>
      <c r="AI29" s="7" t="s">
        <v>1353</v>
      </c>
      <c r="AJ29" s="7" t="s">
        <v>1276</v>
      </c>
      <c r="AK29" s="434" t="str">
        <f t="shared" si="2"/>
        <v>JORGE HERNAN RODRIGUEZ QUICENO</v>
      </c>
      <c r="AL29" s="7" t="s">
        <v>1268</v>
      </c>
      <c r="AM29" s="191">
        <v>71187707</v>
      </c>
      <c r="AN29" s="189" t="s">
        <v>1086</v>
      </c>
      <c r="AO29" s="7">
        <v>1683838</v>
      </c>
      <c r="AP29" s="7" t="s">
        <v>1087</v>
      </c>
      <c r="AQ29" s="7">
        <v>5</v>
      </c>
      <c r="AR29" s="7">
        <v>2</v>
      </c>
      <c r="AS29" s="7"/>
      <c r="AT29" s="192" t="s">
        <v>1148</v>
      </c>
      <c r="AU29" s="7"/>
      <c r="AV29" s="193" t="s">
        <v>1163</v>
      </c>
      <c r="AW29" s="7"/>
      <c r="AX29" s="192"/>
      <c r="AY29" s="7"/>
      <c r="AZ29" s="7"/>
      <c r="BA29" s="7"/>
      <c r="BB29" s="7" t="s">
        <v>1086</v>
      </c>
      <c r="BC29" s="7">
        <v>24013</v>
      </c>
      <c r="BD29" s="7" t="s">
        <v>1086</v>
      </c>
      <c r="BE29" s="7">
        <v>16753</v>
      </c>
      <c r="BF29" s="7" t="s">
        <v>1086</v>
      </c>
      <c r="BG29" s="7">
        <v>16776</v>
      </c>
      <c r="BH29" s="188" t="s">
        <v>1167</v>
      </c>
      <c r="BI29" s="195" t="s">
        <v>1171</v>
      </c>
      <c r="BJ29" s="6" t="s">
        <v>1180</v>
      </c>
      <c r="BK29" s="6" t="s">
        <v>1189</v>
      </c>
      <c r="BL29" s="6" t="s">
        <v>1086</v>
      </c>
      <c r="BM29" s="191" t="s">
        <v>1087</v>
      </c>
      <c r="BN29" s="195" t="s">
        <v>1086</v>
      </c>
      <c r="BO29" s="6" t="s">
        <v>1086</v>
      </c>
      <c r="BP29" s="6" t="s">
        <v>1086</v>
      </c>
      <c r="BQ29" s="6" t="s">
        <v>1086</v>
      </c>
      <c r="BR29" s="6" t="s">
        <v>1086</v>
      </c>
      <c r="BS29" s="6" t="s">
        <v>1086</v>
      </c>
      <c r="BT29" s="6" t="s">
        <v>1086</v>
      </c>
      <c r="BU29" s="6" t="s">
        <v>1086</v>
      </c>
      <c r="BV29" s="6" t="s">
        <v>1087</v>
      </c>
      <c r="BW29" s="6" t="s">
        <v>1087</v>
      </c>
      <c r="BX29" s="6" t="s">
        <v>1086</v>
      </c>
      <c r="BY29" s="6" t="s">
        <v>1086</v>
      </c>
      <c r="BZ29" s="6" t="s">
        <v>1086</v>
      </c>
      <c r="CA29" s="6" t="s">
        <v>1087</v>
      </c>
      <c r="CB29" s="6" t="s">
        <v>1087</v>
      </c>
      <c r="CC29" s="6" t="s">
        <v>1086</v>
      </c>
      <c r="CD29" s="6" t="s">
        <v>1193</v>
      </c>
      <c r="CE29" s="199" t="s">
        <v>1711</v>
      </c>
      <c r="CF29" s="6"/>
      <c r="CG29" s="6"/>
      <c r="CH29" s="6"/>
      <c r="CI29" s="6"/>
      <c r="CJ29" s="6" t="s">
        <v>1607</v>
      </c>
      <c r="CK29" s="6" t="s">
        <v>1608</v>
      </c>
      <c r="CL29" s="6" t="s">
        <v>1086</v>
      </c>
      <c r="CM29" s="6" t="s">
        <v>1087</v>
      </c>
      <c r="CN29" s="6" t="s">
        <v>1087</v>
      </c>
      <c r="CO29" s="6" t="s">
        <v>1490</v>
      </c>
      <c r="CP29" s="6" t="s">
        <v>1086</v>
      </c>
      <c r="CQ29" s="6" t="s">
        <v>1086</v>
      </c>
      <c r="CR29" s="6" t="s">
        <v>1086</v>
      </c>
      <c r="CS29" s="6" t="s">
        <v>1086</v>
      </c>
      <c r="CT29" s="6" t="s">
        <v>1086</v>
      </c>
      <c r="CU29" s="191" t="s">
        <v>1273</v>
      </c>
      <c r="CV29" s="6" t="str">
        <f t="shared" si="3"/>
        <v>NUEVO MILENIOPEATONAL220583160004</v>
      </c>
      <c r="CW29" s="46" t="str">
        <f t="shared" si="4"/>
        <v>OK</v>
      </c>
      <c r="CX29" s="47" t="str">
        <f t="shared" si="5"/>
        <v>SI</v>
      </c>
      <c r="CY29" s="47">
        <f t="shared" si="6"/>
        <v>1</v>
      </c>
      <c r="CZ29" s="47" t="str">
        <f t="shared" si="7"/>
        <v/>
      </c>
      <c r="DA29" s="47" t="str">
        <f t="shared" si="8"/>
        <v/>
      </c>
      <c r="DB29" s="47" t="str">
        <f t="shared" si="9"/>
        <v/>
      </c>
      <c r="DC29" s="47">
        <f t="shared" si="10"/>
        <v>5</v>
      </c>
      <c r="DD29" s="47"/>
      <c r="DE29" s="47" t="str">
        <f t="shared" si="11"/>
        <v/>
      </c>
      <c r="DF29" s="47" t="str">
        <f t="shared" si="12"/>
        <v/>
      </c>
      <c r="DG29" s="47">
        <f t="shared" si="13"/>
        <v>9</v>
      </c>
      <c r="DH29" s="47" t="str">
        <f t="shared" si="14"/>
        <v/>
      </c>
      <c r="DI29" s="47" t="str">
        <f t="shared" si="15"/>
        <v/>
      </c>
      <c r="DJ29" s="47">
        <f t="shared" si="16"/>
        <v>2</v>
      </c>
      <c r="DK29" s="48">
        <f>IF(CX29="NO",0,IF(CY29=1,Tipologías!$E$11,0)+IF(CZ29=2,Tipologías!$E$10,0)+IF(DA29=3,Tipologías!$E$9,0)+IF(DB29=4,Tipologías!$E$13,0)+IF(DC29=5,Tipologías!$E$12,0)+IF(DD29=6,Tipologías!$E$14,0)+IF(DE29=7,Tipologías!$E$20,0)+IF(DG29=9,Tipologías!$E$16,0)+IF(DF29=8,Tipologías!$E$23,0)+IF(DH29=10,Tipologías!$E$7,0)+IF(DI29=11,Tipologías!$E$8,0))</f>
        <v>2773070.4736259999</v>
      </c>
      <c r="DL29" s="49">
        <f t="shared" si="17"/>
        <v>2773070.4736259999</v>
      </c>
      <c r="DM29" s="50" t="str">
        <f t="shared" si="18"/>
        <v/>
      </c>
      <c r="DN29" s="50" t="str">
        <f t="shared" si="19"/>
        <v/>
      </c>
      <c r="DO29" s="50">
        <f t="shared" si="20"/>
        <v>0</v>
      </c>
      <c r="DP29" s="51" t="str">
        <f t="shared" si="21"/>
        <v/>
      </c>
      <c r="DQ29" s="51">
        <f>IF(DM29=17,Tipologías!$E$18,0)+IF(ENCUESTAS!DN29=18,Tipologías!$E$17,0)+IF(ENCUESTAS!DO29=19,Tipologías!$E$19,0)+IF(ENCUESTAS!DP29=20,Tipologías!$E$21,0)</f>
        <v>0</v>
      </c>
      <c r="DR29" s="47" t="str">
        <f t="shared" si="22"/>
        <v>NO</v>
      </c>
      <c r="DS29" s="49">
        <f t="shared" si="23"/>
        <v>0</v>
      </c>
      <c r="DT29" s="52">
        <f>IF(DL29=0,"",(DL29+DS29+Tipologías!$E$6+Tipologías!$H$2))</f>
        <v>2970147.8661659644</v>
      </c>
      <c r="DU29" s="53" t="str">
        <f t="shared" si="24"/>
        <v>SI</v>
      </c>
      <c r="DV29" s="436" t="s">
        <v>3771</v>
      </c>
    </row>
    <row r="30" spans="1:126" x14ac:dyDescent="0.25">
      <c r="A30" s="22">
        <v>42970</v>
      </c>
      <c r="B30" s="7" t="s">
        <v>1</v>
      </c>
      <c r="C30" s="7" t="s">
        <v>630</v>
      </c>
      <c r="D30" s="7">
        <v>579</v>
      </c>
      <c r="E30" s="7">
        <v>1039704703</v>
      </c>
      <c r="F30" s="7">
        <v>3218398050</v>
      </c>
      <c r="G30" s="188">
        <v>25</v>
      </c>
      <c r="H30" s="189" t="s">
        <v>1692</v>
      </c>
      <c r="I30" s="7" t="s">
        <v>1110</v>
      </c>
      <c r="J30" s="7"/>
      <c r="K30" s="7"/>
      <c r="L30" s="7"/>
      <c r="M30" s="7"/>
      <c r="N30" s="7"/>
      <c r="O30" s="7"/>
      <c r="P30" s="7"/>
      <c r="Q30" s="7"/>
      <c r="R30" s="200">
        <v>220459480000</v>
      </c>
      <c r="S30" s="7"/>
      <c r="T30" s="7"/>
      <c r="U30" s="362" t="str">
        <f t="shared" si="0"/>
        <v xml:space="preserve">PEATONAL   #   -  220459480000 </v>
      </c>
      <c r="V30" s="7">
        <v>3209202233</v>
      </c>
      <c r="W30" s="7" t="s">
        <v>1712</v>
      </c>
      <c r="X30" s="7" t="s">
        <v>1424</v>
      </c>
      <c r="Y30" s="7" t="s">
        <v>1541</v>
      </c>
      <c r="Z30" s="7" t="s">
        <v>1280</v>
      </c>
      <c r="AA30" s="434" t="str">
        <f t="shared" si="1"/>
        <v>ANA  MILENA LOAIZA SUAREZ</v>
      </c>
      <c r="AB30" s="7" t="s">
        <v>1268</v>
      </c>
      <c r="AC30" s="7">
        <v>1020434088</v>
      </c>
      <c r="AD30" s="7" t="s">
        <v>1118</v>
      </c>
      <c r="AE30" s="7">
        <v>27</v>
      </c>
      <c r="AF30" s="6" t="s">
        <v>1087</v>
      </c>
      <c r="AG30" s="6" t="s">
        <v>1713</v>
      </c>
      <c r="AH30" s="7" t="s">
        <v>1344</v>
      </c>
      <c r="AI30" s="7" t="s">
        <v>1714</v>
      </c>
      <c r="AJ30" s="7" t="s">
        <v>1321</v>
      </c>
      <c r="AK30" s="434" t="str">
        <f t="shared" si="2"/>
        <v>DUBAN EDUARDO PRADO ORTEGA</v>
      </c>
      <c r="AL30" s="7" t="s">
        <v>1268</v>
      </c>
      <c r="AM30" s="191">
        <v>71188314</v>
      </c>
      <c r="AN30" s="189" t="s">
        <v>1087</v>
      </c>
      <c r="AO30" s="7"/>
      <c r="AP30" s="7" t="s">
        <v>1087</v>
      </c>
      <c r="AQ30" s="7">
        <v>3</v>
      </c>
      <c r="AR30" s="7">
        <v>1</v>
      </c>
      <c r="AS30" s="7"/>
      <c r="AT30" s="192" t="s">
        <v>1149</v>
      </c>
      <c r="AU30" s="7"/>
      <c r="AV30" s="193"/>
      <c r="AW30" s="7"/>
      <c r="AX30" s="192" t="s">
        <v>1153</v>
      </c>
      <c r="AY30" s="7"/>
      <c r="AZ30" s="7">
        <v>6</v>
      </c>
      <c r="BA30" s="7">
        <v>200000</v>
      </c>
      <c r="BB30" s="7" t="s">
        <v>1086</v>
      </c>
      <c r="BC30" s="7">
        <v>13044</v>
      </c>
      <c r="BD30" s="7" t="s">
        <v>1086</v>
      </c>
      <c r="BE30" s="7">
        <v>9182</v>
      </c>
      <c r="BF30" s="7" t="s">
        <v>1086</v>
      </c>
      <c r="BG30" s="7">
        <v>8324</v>
      </c>
      <c r="BH30" s="188" t="s">
        <v>1167</v>
      </c>
      <c r="BI30" s="195" t="s">
        <v>1171</v>
      </c>
      <c r="BJ30" s="6" t="s">
        <v>1181</v>
      </c>
      <c r="BK30" s="6" t="s">
        <v>1189</v>
      </c>
      <c r="BL30" s="6" t="s">
        <v>1086</v>
      </c>
      <c r="BM30" s="191" t="s">
        <v>1086</v>
      </c>
      <c r="BN30" s="195" t="s">
        <v>1086</v>
      </c>
      <c r="BO30" s="6" t="s">
        <v>1086</v>
      </c>
      <c r="BP30" s="6" t="s">
        <v>1086</v>
      </c>
      <c r="BQ30" s="6" t="s">
        <v>1086</v>
      </c>
      <c r="BR30" s="6" t="s">
        <v>1086</v>
      </c>
      <c r="BS30" s="6" t="s">
        <v>1086</v>
      </c>
      <c r="BT30" s="6" t="s">
        <v>1086</v>
      </c>
      <c r="BU30" s="6" t="s">
        <v>1086</v>
      </c>
      <c r="BV30" s="6" t="s">
        <v>1086</v>
      </c>
      <c r="BW30" s="6" t="s">
        <v>1087</v>
      </c>
      <c r="BX30" s="6" t="s">
        <v>1086</v>
      </c>
      <c r="BY30" s="6" t="s">
        <v>1086</v>
      </c>
      <c r="BZ30" s="6" t="s">
        <v>1086</v>
      </c>
      <c r="CA30" s="6" t="s">
        <v>1086</v>
      </c>
      <c r="CB30" s="6" t="s">
        <v>1087</v>
      </c>
      <c r="CC30" s="6" t="s">
        <v>1086</v>
      </c>
      <c r="CD30" s="6" t="s">
        <v>1193</v>
      </c>
      <c r="CE30" s="199" t="s">
        <v>1715</v>
      </c>
      <c r="CF30" s="6"/>
      <c r="CG30" s="6"/>
      <c r="CH30" s="6"/>
      <c r="CI30" s="6"/>
      <c r="CJ30" s="6" t="s">
        <v>1607</v>
      </c>
      <c r="CK30" s="6" t="s">
        <v>1608</v>
      </c>
      <c r="CL30" s="6" t="s">
        <v>1086</v>
      </c>
      <c r="CM30" s="6" t="s">
        <v>1087</v>
      </c>
      <c r="CN30" s="6" t="s">
        <v>1087</v>
      </c>
      <c r="CO30" s="6" t="s">
        <v>1490</v>
      </c>
      <c r="CP30" s="6" t="s">
        <v>1086</v>
      </c>
      <c r="CQ30" s="6" t="s">
        <v>1086</v>
      </c>
      <c r="CR30" s="6" t="s">
        <v>1086</v>
      </c>
      <c r="CS30" s="6" t="s">
        <v>1087</v>
      </c>
      <c r="CT30" s="6" t="s">
        <v>1086</v>
      </c>
      <c r="CU30" s="191" t="s">
        <v>1273</v>
      </c>
      <c r="CV30" s="6" t="str">
        <f t="shared" si="3"/>
        <v>PATIO BONITOPEATONAL220459480000</v>
      </c>
      <c r="CW30" s="46" t="str">
        <f t="shared" si="4"/>
        <v>OK</v>
      </c>
      <c r="CX30" s="47" t="str">
        <f t="shared" si="5"/>
        <v>SI</v>
      </c>
      <c r="CY30" s="47" t="str">
        <f t="shared" si="6"/>
        <v/>
      </c>
      <c r="CZ30" s="47" t="str">
        <f t="shared" si="7"/>
        <v/>
      </c>
      <c r="DA30" s="47" t="str">
        <f t="shared" si="8"/>
        <v/>
      </c>
      <c r="DB30" s="47" t="str">
        <f t="shared" si="9"/>
        <v/>
      </c>
      <c r="DC30" s="47">
        <f t="shared" si="10"/>
        <v>5</v>
      </c>
      <c r="DD30" s="47"/>
      <c r="DE30" s="47" t="str">
        <f t="shared" si="11"/>
        <v/>
      </c>
      <c r="DF30" s="47" t="str">
        <f t="shared" si="12"/>
        <v/>
      </c>
      <c r="DG30" s="47" t="str">
        <f t="shared" si="13"/>
        <v/>
      </c>
      <c r="DH30" s="47" t="str">
        <f t="shared" si="14"/>
        <v/>
      </c>
      <c r="DI30" s="47" t="str">
        <f t="shared" si="15"/>
        <v/>
      </c>
      <c r="DJ30" s="47">
        <f t="shared" si="16"/>
        <v>1</v>
      </c>
      <c r="DK30" s="48">
        <f>IF(CX30="NO",0,IF(CY30=1,Tipologías!$E$11,0)+IF(CZ30=2,Tipologías!$E$10,0)+IF(DA30=3,Tipologías!$E$9,0)+IF(DB30=4,Tipologías!$E$13,0)+IF(DC30=5,Tipologías!$E$12,0)+IF(DD30=6,Tipologías!$E$14,0)+IF(DE30=7,Tipologías!$E$20,0)+IF(DG30=9,Tipologías!$E$16,0)+IF(DF30=8,Tipologías!$E$23,0)+IF(DH30=10,Tipologías!$E$7,0)+IF(DI30=11,Tipologías!$E$8,0))</f>
        <v>547851.96453600004</v>
      </c>
      <c r="DL30" s="49">
        <f t="shared" si="17"/>
        <v>547851.96453600004</v>
      </c>
      <c r="DM30" s="50" t="str">
        <f t="shared" si="18"/>
        <v/>
      </c>
      <c r="DN30" s="50" t="str">
        <f t="shared" si="19"/>
        <v/>
      </c>
      <c r="DO30" s="50">
        <f t="shared" si="20"/>
        <v>0</v>
      </c>
      <c r="DP30" s="51" t="str">
        <f t="shared" si="21"/>
        <v/>
      </c>
      <c r="DQ30" s="51">
        <f>IF(DM30=17,Tipologías!$E$18,0)+IF(ENCUESTAS!DN30=18,Tipologías!$E$17,0)+IF(ENCUESTAS!DO30=19,Tipologías!$E$19,0)+IF(ENCUESTAS!DP30=20,Tipologías!$E$21,0)</f>
        <v>0</v>
      </c>
      <c r="DR30" s="47" t="str">
        <f t="shared" si="22"/>
        <v>NO</v>
      </c>
      <c r="DS30" s="49">
        <f t="shared" si="23"/>
        <v>0</v>
      </c>
      <c r="DT30" s="52">
        <f>IF(DL30=0,"",(DL30+DS30+Tipologías!$E$6+Tipologías!$H$2))</f>
        <v>744929.35707596457</v>
      </c>
      <c r="DU30" s="53" t="str">
        <f t="shared" si="24"/>
        <v>SI</v>
      </c>
      <c r="DV30" s="436" t="s">
        <v>4186</v>
      </c>
    </row>
    <row r="31" spans="1:126" ht="30" x14ac:dyDescent="0.25">
      <c r="A31" s="22">
        <v>42970</v>
      </c>
      <c r="B31" s="7" t="s">
        <v>1</v>
      </c>
      <c r="C31" s="7" t="s">
        <v>630</v>
      </c>
      <c r="D31" s="7">
        <v>579</v>
      </c>
      <c r="E31" s="7">
        <v>1039704703</v>
      </c>
      <c r="F31" s="7">
        <v>3218398050</v>
      </c>
      <c r="G31" s="188">
        <v>26</v>
      </c>
      <c r="H31" s="189" t="s">
        <v>1640</v>
      </c>
      <c r="I31" s="7" t="s">
        <v>1110</v>
      </c>
      <c r="J31" s="7"/>
      <c r="K31" s="7"/>
      <c r="L31" s="7"/>
      <c r="M31" s="7"/>
      <c r="N31" s="7"/>
      <c r="O31" s="7"/>
      <c r="P31" s="7"/>
      <c r="Q31" s="7"/>
      <c r="R31" s="190">
        <v>220548690072</v>
      </c>
      <c r="S31" s="7"/>
      <c r="T31" s="7"/>
      <c r="U31" s="362" t="str">
        <f t="shared" si="0"/>
        <v xml:space="preserve">PEATONAL   #   -  220548690072 </v>
      </c>
      <c r="V31" s="7">
        <v>3172116227</v>
      </c>
      <c r="W31" s="7" t="s">
        <v>1716</v>
      </c>
      <c r="X31" s="7" t="s">
        <v>1717</v>
      </c>
      <c r="Y31" s="7" t="s">
        <v>1718</v>
      </c>
      <c r="Z31" s="7" t="s">
        <v>1719</v>
      </c>
      <c r="AA31" s="434" t="str">
        <f t="shared" si="1"/>
        <v>REINSON ESNEIDER GAÑAN ZEA</v>
      </c>
      <c r="AB31" s="7" t="s">
        <v>1268</v>
      </c>
      <c r="AC31" s="7">
        <v>71194937</v>
      </c>
      <c r="AD31" s="7" t="s">
        <v>1127</v>
      </c>
      <c r="AE31" s="7">
        <v>32</v>
      </c>
      <c r="AF31" s="6" t="s">
        <v>1087</v>
      </c>
      <c r="AG31" s="6" t="s">
        <v>1720</v>
      </c>
      <c r="AH31" s="7" t="s">
        <v>1721</v>
      </c>
      <c r="AI31" s="7" t="s">
        <v>1318</v>
      </c>
      <c r="AJ31" s="7" t="s">
        <v>1722</v>
      </c>
      <c r="AK31" s="434" t="str">
        <f t="shared" si="2"/>
        <v>ANA SORELLY GIL GUSMAN</v>
      </c>
      <c r="AL31" s="7" t="s">
        <v>1268</v>
      </c>
      <c r="AM31" s="191">
        <v>33625483</v>
      </c>
      <c r="AN31" s="189" t="s">
        <v>1087</v>
      </c>
      <c r="AO31" s="7"/>
      <c r="AP31" s="7" t="s">
        <v>1087</v>
      </c>
      <c r="AQ31" s="7">
        <v>4</v>
      </c>
      <c r="AR31" s="7">
        <v>2</v>
      </c>
      <c r="AS31" s="7"/>
      <c r="AT31" s="192" t="s">
        <v>1148</v>
      </c>
      <c r="AU31" s="7"/>
      <c r="AV31" s="193" t="s">
        <v>1163</v>
      </c>
      <c r="AW31" s="7"/>
      <c r="AX31" s="192"/>
      <c r="AY31" s="7"/>
      <c r="AZ31" s="7"/>
      <c r="BA31" s="7"/>
      <c r="BB31" s="7" t="s">
        <v>1086</v>
      </c>
      <c r="BC31" s="7">
        <v>26985</v>
      </c>
      <c r="BD31" s="7" t="s">
        <v>1086</v>
      </c>
      <c r="BE31" s="7">
        <v>19046</v>
      </c>
      <c r="BF31" s="7" t="s">
        <v>1086</v>
      </c>
      <c r="BG31" s="7">
        <v>16732</v>
      </c>
      <c r="BH31" s="188" t="s">
        <v>1167</v>
      </c>
      <c r="BI31" s="195" t="s">
        <v>1171</v>
      </c>
      <c r="BJ31" s="6" t="s">
        <v>1180</v>
      </c>
      <c r="BK31" s="6" t="s">
        <v>1189</v>
      </c>
      <c r="BL31" s="6" t="s">
        <v>1086</v>
      </c>
      <c r="BM31" s="191" t="s">
        <v>1087</v>
      </c>
      <c r="BN31" s="195" t="s">
        <v>1086</v>
      </c>
      <c r="BO31" s="6" t="s">
        <v>1086</v>
      </c>
      <c r="BP31" s="6" t="s">
        <v>1086</v>
      </c>
      <c r="BQ31" s="6" t="s">
        <v>1086</v>
      </c>
      <c r="BR31" s="6" t="s">
        <v>1086</v>
      </c>
      <c r="BS31" s="6" t="s">
        <v>1086</v>
      </c>
      <c r="BT31" s="6" t="s">
        <v>1086</v>
      </c>
      <c r="BU31" s="6" t="s">
        <v>1086</v>
      </c>
      <c r="BV31" s="6" t="s">
        <v>1087</v>
      </c>
      <c r="BW31" s="6" t="s">
        <v>1086</v>
      </c>
      <c r="BX31" s="6" t="s">
        <v>1086</v>
      </c>
      <c r="BY31" s="6" t="s">
        <v>1086</v>
      </c>
      <c r="BZ31" s="6" t="s">
        <v>1086</v>
      </c>
      <c r="CA31" s="6" t="s">
        <v>1087</v>
      </c>
      <c r="CB31" s="6" t="s">
        <v>1086</v>
      </c>
      <c r="CC31" s="6" t="s">
        <v>1086</v>
      </c>
      <c r="CD31" s="6" t="s">
        <v>1193</v>
      </c>
      <c r="CE31" s="199" t="s">
        <v>1723</v>
      </c>
      <c r="CF31" s="6"/>
      <c r="CG31" s="6"/>
      <c r="CH31" s="6"/>
      <c r="CI31" s="6"/>
      <c r="CJ31" s="6" t="s">
        <v>1607</v>
      </c>
      <c r="CK31" s="6" t="s">
        <v>1608</v>
      </c>
      <c r="CL31" s="6" t="s">
        <v>1086</v>
      </c>
      <c r="CM31" s="6" t="s">
        <v>1087</v>
      </c>
      <c r="CN31" s="6" t="s">
        <v>1087</v>
      </c>
      <c r="CO31" s="6" t="s">
        <v>1490</v>
      </c>
      <c r="CP31" s="6" t="s">
        <v>1086</v>
      </c>
      <c r="CQ31" s="6" t="s">
        <v>1086</v>
      </c>
      <c r="CR31" s="6" t="s">
        <v>1087</v>
      </c>
      <c r="CS31" s="6" t="s">
        <v>1086</v>
      </c>
      <c r="CT31" s="6" t="s">
        <v>1086</v>
      </c>
      <c r="CU31" s="191" t="s">
        <v>1273</v>
      </c>
      <c r="CV31" s="6" t="str">
        <f t="shared" si="3"/>
        <v>NUEVO MILENIOPEATONAL220548690072</v>
      </c>
      <c r="CW31" s="46" t="str">
        <f t="shared" si="4"/>
        <v>OK</v>
      </c>
      <c r="CX31" s="47" t="str">
        <f t="shared" si="5"/>
        <v>SI</v>
      </c>
      <c r="CY31" s="47">
        <f t="shared" si="6"/>
        <v>1</v>
      </c>
      <c r="CZ31" s="47" t="str">
        <f t="shared" si="7"/>
        <v/>
      </c>
      <c r="DA31" s="47" t="str">
        <f t="shared" si="8"/>
        <v/>
      </c>
      <c r="DB31" s="47" t="str">
        <f t="shared" si="9"/>
        <v/>
      </c>
      <c r="DC31" s="47" t="str">
        <f t="shared" si="10"/>
        <v/>
      </c>
      <c r="DD31" s="47"/>
      <c r="DE31" s="47" t="str">
        <f t="shared" si="11"/>
        <v/>
      </c>
      <c r="DF31" s="47" t="str">
        <f t="shared" si="12"/>
        <v/>
      </c>
      <c r="DG31" s="47">
        <f t="shared" si="13"/>
        <v>9</v>
      </c>
      <c r="DH31" s="47" t="str">
        <f t="shared" si="14"/>
        <v/>
      </c>
      <c r="DI31" s="47" t="str">
        <f t="shared" si="15"/>
        <v/>
      </c>
      <c r="DJ31" s="47">
        <f t="shared" si="16"/>
        <v>1</v>
      </c>
      <c r="DK31" s="48">
        <f>IF(CX31="NO",0,IF(CY31=1,Tipologías!$E$11,0)+IF(CZ31=2,Tipologías!$E$10,0)+IF(DA31=3,Tipologías!$E$9,0)+IF(DB31=4,Tipologías!$E$13,0)+IF(DC31=5,Tipologías!$E$12,0)+IF(DD31=6,Tipologías!$E$14,0)+IF(DE31=7,Tipologías!$E$20,0)+IF(DG31=9,Tipologías!$E$16,0)+IF(DF31=8,Tipologías!$E$23,0)+IF(DH31=10,Tipologías!$E$7,0)+IF(DI31=11,Tipologías!$E$8,0))</f>
        <v>2225218.5090899998</v>
      </c>
      <c r="DL31" s="49">
        <f t="shared" si="17"/>
        <v>2225218.5090899998</v>
      </c>
      <c r="DM31" s="50" t="str">
        <f t="shared" si="18"/>
        <v/>
      </c>
      <c r="DN31" s="50" t="str">
        <f t="shared" si="19"/>
        <v/>
      </c>
      <c r="DO31" s="50">
        <f t="shared" si="20"/>
        <v>0</v>
      </c>
      <c r="DP31" s="51" t="str">
        <f t="shared" si="21"/>
        <v/>
      </c>
      <c r="DQ31" s="51">
        <f>IF(DM31=17,Tipologías!$E$18,0)+IF(ENCUESTAS!DN31=18,Tipologías!$E$17,0)+IF(ENCUESTAS!DO31=19,Tipologías!$E$19,0)+IF(ENCUESTAS!DP31=20,Tipologías!$E$21,0)</f>
        <v>0</v>
      </c>
      <c r="DR31" s="47" t="str">
        <f t="shared" si="22"/>
        <v>NO</v>
      </c>
      <c r="DS31" s="49">
        <f t="shared" si="23"/>
        <v>0</v>
      </c>
      <c r="DT31" s="52">
        <f>IF(DL31=0,"",(DL31+DS31+Tipologías!$E$6+Tipologías!$H$2))</f>
        <v>2422295.9016299644</v>
      </c>
      <c r="DU31" s="53" t="str">
        <f t="shared" si="24"/>
        <v>SI</v>
      </c>
      <c r="DV31" s="436" t="s">
        <v>3772</v>
      </c>
    </row>
    <row r="32" spans="1:126" ht="30" x14ac:dyDescent="0.25">
      <c r="A32" s="22">
        <v>42970</v>
      </c>
      <c r="B32" s="7" t="s">
        <v>1</v>
      </c>
      <c r="C32" s="7" t="s">
        <v>630</v>
      </c>
      <c r="D32" s="7">
        <v>579</v>
      </c>
      <c r="E32" s="7">
        <v>1039704703</v>
      </c>
      <c r="F32" s="7">
        <v>3218398050</v>
      </c>
      <c r="G32" s="188">
        <v>27</v>
      </c>
      <c r="H32" s="189" t="s">
        <v>1692</v>
      </c>
      <c r="I32" s="7" t="s">
        <v>1110</v>
      </c>
      <c r="J32" s="7"/>
      <c r="K32" s="7"/>
      <c r="L32" s="7"/>
      <c r="M32" s="7"/>
      <c r="N32" s="7"/>
      <c r="O32" s="7"/>
      <c r="P32" s="7"/>
      <c r="Q32" s="7"/>
      <c r="R32" s="200">
        <v>220459400000</v>
      </c>
      <c r="S32" s="7"/>
      <c r="T32" s="7"/>
      <c r="U32" s="362" t="str">
        <f t="shared" si="0"/>
        <v xml:space="preserve">PEATONAL   #   -  220459400000 </v>
      </c>
      <c r="V32" s="7">
        <v>3128182870</v>
      </c>
      <c r="W32" s="7" t="s">
        <v>13</v>
      </c>
      <c r="X32" s="7" t="s">
        <v>1724</v>
      </c>
      <c r="Y32" s="7" t="s">
        <v>1725</v>
      </c>
      <c r="Z32" s="7" t="s">
        <v>1297</v>
      </c>
      <c r="AA32" s="434" t="str">
        <f t="shared" si="1"/>
        <v>CRUZ DEL CARMEN CORDOBA DE MORENO</v>
      </c>
      <c r="AB32" s="7" t="s">
        <v>1268</v>
      </c>
      <c r="AC32" s="7">
        <v>26303753</v>
      </c>
      <c r="AD32" s="7" t="s">
        <v>1118</v>
      </c>
      <c r="AE32" s="7">
        <v>72</v>
      </c>
      <c r="AF32" s="6" t="s">
        <v>1086</v>
      </c>
      <c r="AG32" s="6"/>
      <c r="AH32" s="7"/>
      <c r="AI32" s="7"/>
      <c r="AJ32" s="7"/>
      <c r="AK32" s="434" t="str">
        <f t="shared" si="2"/>
        <v xml:space="preserve">   </v>
      </c>
      <c r="AL32" s="7"/>
      <c r="AM32" s="191"/>
      <c r="AN32" s="189" t="s">
        <v>1087</v>
      </c>
      <c r="AO32" s="7"/>
      <c r="AP32" s="7" t="s">
        <v>1087</v>
      </c>
      <c r="AQ32" s="7">
        <v>1</v>
      </c>
      <c r="AR32" s="7"/>
      <c r="AS32" s="7"/>
      <c r="AT32" s="192" t="s">
        <v>1148</v>
      </c>
      <c r="AU32" s="7"/>
      <c r="AV32" s="193" t="s">
        <v>1161</v>
      </c>
      <c r="AW32" s="7"/>
      <c r="AX32" s="192"/>
      <c r="AY32" s="7"/>
      <c r="AZ32" s="7"/>
      <c r="BA32" s="7"/>
      <c r="BB32" s="7" t="s">
        <v>1086</v>
      </c>
      <c r="BC32" s="7">
        <v>13792</v>
      </c>
      <c r="BD32" s="7" t="s">
        <v>1086</v>
      </c>
      <c r="BE32" s="7">
        <v>9757</v>
      </c>
      <c r="BF32" s="7" t="s">
        <v>1086</v>
      </c>
      <c r="BG32" s="7">
        <v>8324</v>
      </c>
      <c r="BH32" s="188" t="s">
        <v>1167</v>
      </c>
      <c r="BI32" s="195" t="s">
        <v>1174</v>
      </c>
      <c r="BJ32" s="6" t="s">
        <v>1180</v>
      </c>
      <c r="BK32" s="6" t="s">
        <v>1189</v>
      </c>
      <c r="BL32" s="6" t="s">
        <v>1086</v>
      </c>
      <c r="BM32" s="191" t="s">
        <v>1086</v>
      </c>
      <c r="BN32" s="195" t="s">
        <v>1086</v>
      </c>
      <c r="BO32" s="6" t="s">
        <v>1086</v>
      </c>
      <c r="BP32" s="6" t="s">
        <v>1086</v>
      </c>
      <c r="BQ32" s="6" t="s">
        <v>1086</v>
      </c>
      <c r="BR32" s="6" t="s">
        <v>1086</v>
      </c>
      <c r="BS32" s="6" t="s">
        <v>1086</v>
      </c>
      <c r="BT32" s="6" t="s">
        <v>1086</v>
      </c>
      <c r="BU32" s="6" t="s">
        <v>1087</v>
      </c>
      <c r="BV32" s="6" t="s">
        <v>1087</v>
      </c>
      <c r="BW32" s="6" t="s">
        <v>1086</v>
      </c>
      <c r="BX32" s="6" t="s">
        <v>1086</v>
      </c>
      <c r="BY32" s="6" t="s">
        <v>1086</v>
      </c>
      <c r="BZ32" s="6" t="s">
        <v>1087</v>
      </c>
      <c r="CA32" s="6" t="s">
        <v>1087</v>
      </c>
      <c r="CB32" s="6" t="s">
        <v>1086</v>
      </c>
      <c r="CC32" s="6" t="s">
        <v>1086</v>
      </c>
      <c r="CD32" s="6" t="s">
        <v>1193</v>
      </c>
      <c r="CE32" s="199" t="s">
        <v>1726</v>
      </c>
      <c r="CF32" s="6"/>
      <c r="CG32" s="6"/>
      <c r="CH32" s="6"/>
      <c r="CI32" s="6"/>
      <c r="CJ32" s="6" t="s">
        <v>1607</v>
      </c>
      <c r="CK32" s="6" t="s">
        <v>1608</v>
      </c>
      <c r="CL32" s="6" t="s">
        <v>1086</v>
      </c>
      <c r="CM32" s="6" t="s">
        <v>1087</v>
      </c>
      <c r="CN32" s="6" t="s">
        <v>1087</v>
      </c>
      <c r="CO32" s="6" t="s">
        <v>1490</v>
      </c>
      <c r="CP32" s="6" t="s">
        <v>1086</v>
      </c>
      <c r="CQ32" s="6" t="s">
        <v>1087</v>
      </c>
      <c r="CR32" s="6" t="s">
        <v>1087</v>
      </c>
      <c r="CS32" s="6" t="s">
        <v>1086</v>
      </c>
      <c r="CT32" s="6" t="s">
        <v>1086</v>
      </c>
      <c r="CU32" s="191" t="s">
        <v>1273</v>
      </c>
      <c r="CV32" s="6" t="str">
        <f t="shared" si="3"/>
        <v>PATIO BONITOPEATONAL220459400000</v>
      </c>
      <c r="CW32" s="46" t="str">
        <f t="shared" si="4"/>
        <v>OK</v>
      </c>
      <c r="CX32" s="47" t="str">
        <f t="shared" si="5"/>
        <v>SI</v>
      </c>
      <c r="CY32" s="47">
        <f t="shared" si="6"/>
        <v>1</v>
      </c>
      <c r="CZ32" s="47" t="str">
        <f t="shared" si="7"/>
        <v/>
      </c>
      <c r="DA32" s="47" t="str">
        <f t="shared" si="8"/>
        <v/>
      </c>
      <c r="DB32" s="47">
        <f t="shared" si="9"/>
        <v>4</v>
      </c>
      <c r="DC32" s="47" t="str">
        <f t="shared" si="10"/>
        <v/>
      </c>
      <c r="DD32" s="47"/>
      <c r="DE32" s="47" t="str">
        <f t="shared" si="11"/>
        <v/>
      </c>
      <c r="DF32" s="47" t="str">
        <f t="shared" si="12"/>
        <v/>
      </c>
      <c r="DG32" s="47">
        <f t="shared" si="13"/>
        <v>9</v>
      </c>
      <c r="DH32" s="47" t="str">
        <f t="shared" si="14"/>
        <v/>
      </c>
      <c r="DI32" s="47" t="str">
        <f t="shared" si="15"/>
        <v/>
      </c>
      <c r="DJ32" s="47">
        <f t="shared" si="16"/>
        <v>2</v>
      </c>
      <c r="DK32" s="48">
        <f>IF(CX32="NO",0,IF(CY32=1,Tipologías!$E$11,0)+IF(CZ32=2,Tipologías!$E$10,0)+IF(DA32=3,Tipologías!$E$9,0)+IF(DB32=4,Tipologías!$E$13,0)+IF(DC32=5,Tipologías!$E$12,0)+IF(DD32=6,Tipologías!$E$14,0)+IF(DE32=7,Tipologías!$E$20,0)+IF(DG32=9,Tipologías!$E$16,0)+IF(DF32=8,Tipologías!$E$23,0)+IF(DH32=10,Tipologías!$E$7,0)+IF(DI32=11,Tipologías!$E$8,0))</f>
        <v>2858472.5869979998</v>
      </c>
      <c r="DL32" s="49">
        <f t="shared" si="17"/>
        <v>2858472.5869979998</v>
      </c>
      <c r="DM32" s="50" t="str">
        <f t="shared" si="18"/>
        <v/>
      </c>
      <c r="DN32" s="50" t="str">
        <f t="shared" si="19"/>
        <v/>
      </c>
      <c r="DO32" s="50">
        <f t="shared" si="20"/>
        <v>0</v>
      </c>
      <c r="DP32" s="51" t="str">
        <f t="shared" si="21"/>
        <v/>
      </c>
      <c r="DQ32" s="51">
        <f>IF(DM32=17,Tipologías!$E$18,0)+IF(ENCUESTAS!DN32=18,Tipologías!$E$17,0)+IF(ENCUESTAS!DO32=19,Tipologías!$E$19,0)+IF(ENCUESTAS!DP32=20,Tipologías!$E$21,0)</f>
        <v>0</v>
      </c>
      <c r="DR32" s="47" t="str">
        <f t="shared" si="22"/>
        <v>NO</v>
      </c>
      <c r="DS32" s="49">
        <f t="shared" si="23"/>
        <v>0</v>
      </c>
      <c r="DT32" s="52">
        <f>IF(DL32=0,"",(DL32+DS32+Tipologías!$E$6+Tipologías!$H$2))</f>
        <v>3055549.9795379643</v>
      </c>
      <c r="DU32" s="53" t="str">
        <f t="shared" si="24"/>
        <v>SI</v>
      </c>
      <c r="DV32" s="436" t="s">
        <v>4187</v>
      </c>
    </row>
    <row r="33" spans="1:126" ht="30" x14ac:dyDescent="0.25">
      <c r="A33" s="22">
        <v>42970</v>
      </c>
      <c r="B33" s="7" t="s">
        <v>1</v>
      </c>
      <c r="C33" s="7" t="s">
        <v>630</v>
      </c>
      <c r="D33" s="7">
        <v>579</v>
      </c>
      <c r="E33" s="7">
        <v>1039704703</v>
      </c>
      <c r="F33" s="7">
        <v>3218398050</v>
      </c>
      <c r="G33" s="188">
        <v>28</v>
      </c>
      <c r="H33" s="189" t="s">
        <v>1692</v>
      </c>
      <c r="I33" s="7" t="s">
        <v>1110</v>
      </c>
      <c r="J33" s="7"/>
      <c r="K33" s="7"/>
      <c r="L33" s="7"/>
      <c r="M33" s="7"/>
      <c r="N33" s="7"/>
      <c r="O33" s="7"/>
      <c r="P33" s="7"/>
      <c r="Q33" s="7"/>
      <c r="R33" s="200">
        <v>220458600000</v>
      </c>
      <c r="S33" s="7"/>
      <c r="T33" s="7"/>
      <c r="U33" s="362" t="str">
        <f t="shared" si="0"/>
        <v xml:space="preserve">PEATONAL   #   -  220458600000 </v>
      </c>
      <c r="V33" s="7">
        <v>3207669367</v>
      </c>
      <c r="W33" s="7" t="s">
        <v>1727</v>
      </c>
      <c r="X33" s="7" t="s">
        <v>1728</v>
      </c>
      <c r="Y33" s="7" t="s">
        <v>1287</v>
      </c>
      <c r="Z33" s="7" t="s">
        <v>1297</v>
      </c>
      <c r="AA33" s="434" t="str">
        <f t="shared" si="1"/>
        <v>MARIA DEL CARMEN TABARES ECHEVERRI</v>
      </c>
      <c r="AB33" s="7" t="s">
        <v>1268</v>
      </c>
      <c r="AC33" s="7">
        <v>43651220</v>
      </c>
      <c r="AD33" s="7" t="s">
        <v>1118</v>
      </c>
      <c r="AE33" s="7">
        <v>45</v>
      </c>
      <c r="AF33" s="6" t="s">
        <v>1086</v>
      </c>
      <c r="AG33" s="6"/>
      <c r="AH33" s="7"/>
      <c r="AI33" s="7"/>
      <c r="AJ33" s="7"/>
      <c r="AK33" s="434" t="str">
        <f t="shared" si="2"/>
        <v xml:space="preserve">   </v>
      </c>
      <c r="AL33" s="7"/>
      <c r="AM33" s="191"/>
      <c r="AN33" s="189" t="s">
        <v>1087</v>
      </c>
      <c r="AO33" s="7"/>
      <c r="AP33" s="7" t="s">
        <v>1087</v>
      </c>
      <c r="AQ33" s="7">
        <v>3</v>
      </c>
      <c r="AR33" s="7">
        <v>1</v>
      </c>
      <c r="AS33" s="7"/>
      <c r="AT33" s="192" t="s">
        <v>1149</v>
      </c>
      <c r="AU33" s="7"/>
      <c r="AV33" s="193"/>
      <c r="AW33" s="7"/>
      <c r="AX33" s="192" t="s">
        <v>1153</v>
      </c>
      <c r="AY33" s="7">
        <v>3</v>
      </c>
      <c r="AZ33" s="7"/>
      <c r="BA33" s="7">
        <v>150000</v>
      </c>
      <c r="BB33" s="7" t="s">
        <v>1086</v>
      </c>
      <c r="BC33" s="7">
        <v>10055</v>
      </c>
      <c r="BD33" s="7" t="s">
        <v>1086</v>
      </c>
      <c r="BE33" s="7">
        <v>6878</v>
      </c>
      <c r="BF33" s="7" t="s">
        <v>1086</v>
      </c>
      <c r="BG33" s="7">
        <v>8324</v>
      </c>
      <c r="BH33" s="188" t="s">
        <v>1167</v>
      </c>
      <c r="BI33" s="195" t="s">
        <v>1171</v>
      </c>
      <c r="BJ33" s="6" t="s">
        <v>1180</v>
      </c>
      <c r="BK33" s="6" t="s">
        <v>1189</v>
      </c>
      <c r="BL33" s="6" t="s">
        <v>1086</v>
      </c>
      <c r="BM33" s="191" t="s">
        <v>1086</v>
      </c>
      <c r="BN33" s="195" t="s">
        <v>1086</v>
      </c>
      <c r="BO33" s="6" t="s">
        <v>1086</v>
      </c>
      <c r="BP33" s="6" t="s">
        <v>1086</v>
      </c>
      <c r="BQ33" s="6" t="s">
        <v>1086</v>
      </c>
      <c r="BR33" s="6" t="s">
        <v>1086</v>
      </c>
      <c r="BS33" s="6" t="s">
        <v>1086</v>
      </c>
      <c r="BT33" s="6" t="s">
        <v>1086</v>
      </c>
      <c r="BU33" s="6" t="s">
        <v>1086</v>
      </c>
      <c r="BV33" s="6" t="s">
        <v>1087</v>
      </c>
      <c r="BW33" s="6" t="s">
        <v>1086</v>
      </c>
      <c r="BX33" s="6" t="s">
        <v>1086</v>
      </c>
      <c r="BY33" s="6" t="s">
        <v>1086</v>
      </c>
      <c r="BZ33" s="6" t="s">
        <v>1086</v>
      </c>
      <c r="CA33" s="6" t="s">
        <v>1087</v>
      </c>
      <c r="CB33" s="6" t="s">
        <v>1086</v>
      </c>
      <c r="CC33" s="6" t="s">
        <v>1086</v>
      </c>
      <c r="CD33" s="6" t="s">
        <v>1193</v>
      </c>
      <c r="CE33" s="199" t="s">
        <v>1729</v>
      </c>
      <c r="CF33" s="6"/>
      <c r="CG33" s="6"/>
      <c r="CH33" s="6"/>
      <c r="CI33" s="6"/>
      <c r="CJ33" s="6" t="s">
        <v>1607</v>
      </c>
      <c r="CK33" s="6" t="s">
        <v>1608</v>
      </c>
      <c r="CL33" s="6" t="s">
        <v>1086</v>
      </c>
      <c r="CM33" s="6" t="s">
        <v>1087</v>
      </c>
      <c r="CN33" s="6" t="s">
        <v>1087</v>
      </c>
      <c r="CO33" s="6" t="s">
        <v>1490</v>
      </c>
      <c r="CP33" s="6" t="s">
        <v>1086</v>
      </c>
      <c r="CQ33" s="6" t="s">
        <v>1086</v>
      </c>
      <c r="CR33" s="6" t="s">
        <v>1087</v>
      </c>
      <c r="CS33" s="6" t="s">
        <v>1086</v>
      </c>
      <c r="CT33" s="6" t="s">
        <v>1086</v>
      </c>
      <c r="CU33" s="191" t="s">
        <v>1273</v>
      </c>
      <c r="CV33" s="6" t="str">
        <f t="shared" si="3"/>
        <v>PATIO BONITOPEATONAL220458600000</v>
      </c>
      <c r="CW33" s="46" t="str">
        <f t="shared" si="4"/>
        <v>OK</v>
      </c>
      <c r="CX33" s="47" t="str">
        <f t="shared" si="5"/>
        <v>SI</v>
      </c>
      <c r="CY33" s="47">
        <f t="shared" si="6"/>
        <v>1</v>
      </c>
      <c r="CZ33" s="47" t="str">
        <f t="shared" si="7"/>
        <v/>
      </c>
      <c r="DA33" s="47" t="str">
        <f t="shared" si="8"/>
        <v/>
      </c>
      <c r="DB33" s="47" t="str">
        <f t="shared" si="9"/>
        <v/>
      </c>
      <c r="DC33" s="47" t="str">
        <f t="shared" si="10"/>
        <v/>
      </c>
      <c r="DD33" s="47"/>
      <c r="DE33" s="47" t="str">
        <f t="shared" si="11"/>
        <v/>
      </c>
      <c r="DF33" s="47" t="str">
        <f t="shared" si="12"/>
        <v/>
      </c>
      <c r="DG33" s="47">
        <f t="shared" si="13"/>
        <v>9</v>
      </c>
      <c r="DH33" s="47" t="str">
        <f t="shared" si="14"/>
        <v/>
      </c>
      <c r="DI33" s="47" t="str">
        <f t="shared" si="15"/>
        <v/>
      </c>
      <c r="DJ33" s="47">
        <f t="shared" si="16"/>
        <v>1</v>
      </c>
      <c r="DK33" s="48">
        <f>IF(CX33="NO",0,IF(CY33=1,Tipologías!$E$11,0)+IF(CZ33=2,Tipologías!$E$10,0)+IF(DA33=3,Tipologías!$E$9,0)+IF(DB33=4,Tipologías!$E$13,0)+IF(DC33=5,Tipologías!$E$12,0)+IF(DD33=6,Tipologías!$E$14,0)+IF(DE33=7,Tipologías!$E$20,0)+IF(DG33=9,Tipologías!$E$16,0)+IF(DF33=8,Tipologías!$E$23,0)+IF(DH33=10,Tipologías!$E$7,0)+IF(DI33=11,Tipologías!$E$8,0))</f>
        <v>2225218.5090899998</v>
      </c>
      <c r="DL33" s="49">
        <f t="shared" si="17"/>
        <v>2225218.5090899998</v>
      </c>
      <c r="DM33" s="50" t="str">
        <f t="shared" si="18"/>
        <v/>
      </c>
      <c r="DN33" s="50" t="str">
        <f t="shared" si="19"/>
        <v/>
      </c>
      <c r="DO33" s="50">
        <f t="shared" si="20"/>
        <v>0</v>
      </c>
      <c r="DP33" s="51" t="str">
        <f t="shared" si="21"/>
        <v/>
      </c>
      <c r="DQ33" s="51">
        <f>IF(DM33=17,Tipologías!$E$18,0)+IF(ENCUESTAS!DN33=18,Tipologías!$E$17,0)+IF(ENCUESTAS!DO33=19,Tipologías!$E$19,0)+IF(ENCUESTAS!DP33=20,Tipologías!$E$21,0)</f>
        <v>0</v>
      </c>
      <c r="DR33" s="47" t="str">
        <f t="shared" si="22"/>
        <v>NO</v>
      </c>
      <c r="DS33" s="49">
        <f t="shared" si="23"/>
        <v>0</v>
      </c>
      <c r="DT33" s="52">
        <f>IF(DL33=0,"",(DL33+DS33+Tipologías!$E$6+Tipologías!$H$2))</f>
        <v>2422295.9016299644</v>
      </c>
      <c r="DU33" s="53" t="str">
        <f t="shared" si="24"/>
        <v>SI</v>
      </c>
      <c r="DV33" s="436" t="s">
        <v>4188</v>
      </c>
    </row>
    <row r="34" spans="1:126" ht="30" x14ac:dyDescent="0.25">
      <c r="A34" s="22">
        <v>42970</v>
      </c>
      <c r="B34" s="7" t="s">
        <v>1</v>
      </c>
      <c r="C34" s="7" t="s">
        <v>630</v>
      </c>
      <c r="D34" s="7">
        <v>579</v>
      </c>
      <c r="E34" s="7">
        <v>1039704703</v>
      </c>
      <c r="F34" s="7">
        <v>3218398050</v>
      </c>
      <c r="G34" s="188">
        <v>29</v>
      </c>
      <c r="H34" s="189" t="s">
        <v>1692</v>
      </c>
      <c r="I34" s="7" t="s">
        <v>1110</v>
      </c>
      <c r="J34" s="7"/>
      <c r="K34" s="7"/>
      <c r="L34" s="7"/>
      <c r="M34" s="7"/>
      <c r="N34" s="7"/>
      <c r="O34" s="7"/>
      <c r="P34" s="7"/>
      <c r="Q34" s="7"/>
      <c r="R34" s="190">
        <v>22045852000</v>
      </c>
      <c r="S34" s="7"/>
      <c r="T34" s="7"/>
      <c r="U34" s="362" t="str">
        <f t="shared" si="0"/>
        <v xml:space="preserve">PEATONAL   #   -  22045852000 </v>
      </c>
      <c r="V34" s="7">
        <v>3216059227</v>
      </c>
      <c r="W34" s="7" t="s">
        <v>1730</v>
      </c>
      <c r="X34" s="7"/>
      <c r="Y34" s="7" t="s">
        <v>1287</v>
      </c>
      <c r="Z34" s="7" t="s">
        <v>1731</v>
      </c>
      <c r="AA34" s="434" t="str">
        <f t="shared" si="1"/>
        <v xml:space="preserve">MARIA ALPIDIA SERNA </v>
      </c>
      <c r="AB34" s="7" t="s">
        <v>1268</v>
      </c>
      <c r="AC34" s="7">
        <v>1039682798</v>
      </c>
      <c r="AD34" s="7" t="s">
        <v>1118</v>
      </c>
      <c r="AE34" s="7">
        <v>29</v>
      </c>
      <c r="AF34" s="6" t="s">
        <v>1086</v>
      </c>
      <c r="AG34" s="6"/>
      <c r="AH34" s="7"/>
      <c r="AI34" s="7"/>
      <c r="AJ34" s="7"/>
      <c r="AK34" s="434" t="str">
        <f t="shared" si="2"/>
        <v xml:space="preserve">   </v>
      </c>
      <c r="AL34" s="7"/>
      <c r="AM34" s="191"/>
      <c r="AN34" s="189" t="s">
        <v>1087</v>
      </c>
      <c r="AO34" s="7"/>
      <c r="AP34" s="7" t="s">
        <v>1087</v>
      </c>
      <c r="AQ34" s="7">
        <v>4</v>
      </c>
      <c r="AR34" s="7">
        <v>2</v>
      </c>
      <c r="AS34" s="7">
        <v>1</v>
      </c>
      <c r="AT34" s="192" t="s">
        <v>1148</v>
      </c>
      <c r="AU34" s="7"/>
      <c r="AV34" s="193" t="s">
        <v>1163</v>
      </c>
      <c r="AW34" s="7"/>
      <c r="AX34" s="192"/>
      <c r="AY34" s="7"/>
      <c r="AZ34" s="7"/>
      <c r="BA34" s="7"/>
      <c r="BB34" s="7" t="s">
        <v>1086</v>
      </c>
      <c r="BC34" s="7">
        <v>7167</v>
      </c>
      <c r="BD34" s="7" t="s">
        <v>1086</v>
      </c>
      <c r="BE34" s="7">
        <v>4648</v>
      </c>
      <c r="BF34" s="7" t="s">
        <v>1086</v>
      </c>
      <c r="BG34" s="7">
        <v>80366</v>
      </c>
      <c r="BH34" s="188" t="s">
        <v>1167</v>
      </c>
      <c r="BI34" s="195" t="s">
        <v>1171</v>
      </c>
      <c r="BJ34" s="6" t="s">
        <v>1180</v>
      </c>
      <c r="BK34" s="6" t="s">
        <v>1189</v>
      </c>
      <c r="BL34" s="6" t="s">
        <v>1086</v>
      </c>
      <c r="BM34" s="191" t="s">
        <v>1086</v>
      </c>
      <c r="BN34" s="195" t="s">
        <v>1086</v>
      </c>
      <c r="BO34" s="6" t="s">
        <v>1086</v>
      </c>
      <c r="BP34" s="6" t="s">
        <v>1086</v>
      </c>
      <c r="BQ34" s="6" t="s">
        <v>1086</v>
      </c>
      <c r="BR34" s="6" t="s">
        <v>1086</v>
      </c>
      <c r="BS34" s="6" t="s">
        <v>1086</v>
      </c>
      <c r="BT34" s="6" t="s">
        <v>1086</v>
      </c>
      <c r="BU34" s="6" t="s">
        <v>1086</v>
      </c>
      <c r="BV34" s="6" t="s">
        <v>1086</v>
      </c>
      <c r="BW34" s="6" t="s">
        <v>1087</v>
      </c>
      <c r="BX34" s="6" t="s">
        <v>1086</v>
      </c>
      <c r="BY34" s="6" t="s">
        <v>1086</v>
      </c>
      <c r="BZ34" s="6" t="s">
        <v>1086</v>
      </c>
      <c r="CA34" s="6" t="s">
        <v>1086</v>
      </c>
      <c r="CB34" s="6" t="s">
        <v>1087</v>
      </c>
      <c r="CC34" s="6" t="s">
        <v>1086</v>
      </c>
      <c r="CD34" s="6" t="s">
        <v>1193</v>
      </c>
      <c r="CE34" s="199" t="s">
        <v>1732</v>
      </c>
      <c r="CF34" s="6"/>
      <c r="CG34" s="6"/>
      <c r="CH34" s="6"/>
      <c r="CI34" s="6"/>
      <c r="CJ34" s="6" t="s">
        <v>1607</v>
      </c>
      <c r="CK34" s="6" t="s">
        <v>1608</v>
      </c>
      <c r="CL34" s="6" t="s">
        <v>1086</v>
      </c>
      <c r="CM34" s="6" t="s">
        <v>1087</v>
      </c>
      <c r="CN34" s="6" t="s">
        <v>1087</v>
      </c>
      <c r="CO34" s="6" t="s">
        <v>1490</v>
      </c>
      <c r="CP34" s="6" t="s">
        <v>1086</v>
      </c>
      <c r="CQ34" s="6" t="s">
        <v>1086</v>
      </c>
      <c r="CR34" s="6" t="s">
        <v>1086</v>
      </c>
      <c r="CS34" s="6" t="s">
        <v>1087</v>
      </c>
      <c r="CT34" s="6" t="s">
        <v>1086</v>
      </c>
      <c r="CU34" s="191" t="s">
        <v>1273</v>
      </c>
      <c r="CV34" s="6" t="str">
        <f t="shared" si="3"/>
        <v>PATIO BONITOPEATONAL22045852000</v>
      </c>
      <c r="CW34" s="46" t="str">
        <f t="shared" si="4"/>
        <v>OK</v>
      </c>
      <c r="CX34" s="47" t="str">
        <f t="shared" si="5"/>
        <v>SI</v>
      </c>
      <c r="CY34" s="47" t="str">
        <f t="shared" si="6"/>
        <v/>
      </c>
      <c r="CZ34" s="47" t="str">
        <f t="shared" si="7"/>
        <v/>
      </c>
      <c r="DA34" s="47" t="str">
        <f t="shared" si="8"/>
        <v/>
      </c>
      <c r="DB34" s="47" t="str">
        <f t="shared" si="9"/>
        <v/>
      </c>
      <c r="DC34" s="47">
        <f t="shared" si="10"/>
        <v>5</v>
      </c>
      <c r="DD34" s="47"/>
      <c r="DE34" s="47" t="str">
        <f t="shared" si="11"/>
        <v/>
      </c>
      <c r="DF34" s="47" t="str">
        <f t="shared" si="12"/>
        <v/>
      </c>
      <c r="DG34" s="47" t="str">
        <f t="shared" si="13"/>
        <v/>
      </c>
      <c r="DH34" s="47" t="str">
        <f t="shared" si="14"/>
        <v/>
      </c>
      <c r="DI34" s="47" t="str">
        <f t="shared" si="15"/>
        <v/>
      </c>
      <c r="DJ34" s="47">
        <f t="shared" si="16"/>
        <v>1</v>
      </c>
      <c r="DK34" s="48">
        <f>IF(CX34="NO",0,IF(CY34=1,Tipologías!$E$11,0)+IF(CZ34=2,Tipologías!$E$10,0)+IF(DA34=3,Tipologías!$E$9,0)+IF(DB34=4,Tipologías!$E$13,0)+IF(DC34=5,Tipologías!$E$12,0)+IF(DD34=6,Tipologías!$E$14,0)+IF(DE34=7,Tipologías!$E$20,0)+IF(DG34=9,Tipologías!$E$16,0)+IF(DF34=8,Tipologías!$E$23,0)+IF(DH34=10,Tipologías!$E$7,0)+IF(DI34=11,Tipologías!$E$8,0))</f>
        <v>547851.96453600004</v>
      </c>
      <c r="DL34" s="49">
        <f t="shared" si="17"/>
        <v>547851.96453600004</v>
      </c>
      <c r="DM34" s="50" t="str">
        <f t="shared" si="18"/>
        <v/>
      </c>
      <c r="DN34" s="50" t="str">
        <f t="shared" si="19"/>
        <v/>
      </c>
      <c r="DO34" s="50">
        <f t="shared" si="20"/>
        <v>0</v>
      </c>
      <c r="DP34" s="51" t="str">
        <f t="shared" si="21"/>
        <v/>
      </c>
      <c r="DQ34" s="51">
        <f>IF(DM34=17,Tipologías!$E$18,0)+IF(ENCUESTAS!DN34=18,Tipologías!$E$17,0)+IF(ENCUESTAS!DO34=19,Tipologías!$E$19,0)+IF(ENCUESTAS!DP34=20,Tipologías!$E$21,0)</f>
        <v>0</v>
      </c>
      <c r="DR34" s="47" t="str">
        <f t="shared" si="22"/>
        <v>NO</v>
      </c>
      <c r="DS34" s="49">
        <f t="shared" si="23"/>
        <v>0</v>
      </c>
      <c r="DT34" s="52">
        <f>IF(DL34=0,"",(DL34+DS34+Tipologías!$E$6+Tipologías!$H$2))</f>
        <v>744929.35707596457</v>
      </c>
      <c r="DU34" s="53" t="str">
        <f t="shared" si="24"/>
        <v>SI</v>
      </c>
      <c r="DV34" s="436" t="s">
        <v>4189</v>
      </c>
    </row>
    <row r="35" spans="1:126" ht="45" x14ac:dyDescent="0.25">
      <c r="A35" s="22">
        <v>42970</v>
      </c>
      <c r="B35" s="7" t="s">
        <v>1</v>
      </c>
      <c r="C35" s="7" t="s">
        <v>630</v>
      </c>
      <c r="D35" s="7">
        <v>579</v>
      </c>
      <c r="E35" s="7">
        <v>1039704703</v>
      </c>
      <c r="F35" s="7">
        <v>3218398050</v>
      </c>
      <c r="G35" s="188">
        <v>30</v>
      </c>
      <c r="H35" s="189" t="s">
        <v>1640</v>
      </c>
      <c r="I35" s="7" t="s">
        <v>1110</v>
      </c>
      <c r="J35" s="7"/>
      <c r="K35" s="7"/>
      <c r="L35" s="7"/>
      <c r="M35" s="7"/>
      <c r="N35" s="7"/>
      <c r="O35" s="7"/>
      <c r="P35" s="7"/>
      <c r="Q35" s="7"/>
      <c r="R35" s="190">
        <v>2205270017</v>
      </c>
      <c r="S35" s="7"/>
      <c r="T35" s="7"/>
      <c r="U35" s="362" t="str">
        <f t="shared" si="0"/>
        <v xml:space="preserve">PEATONAL   #   -  2205270017 </v>
      </c>
      <c r="V35" s="7">
        <v>3219270927</v>
      </c>
      <c r="W35" s="7" t="s">
        <v>1733</v>
      </c>
      <c r="X35" s="7" t="s">
        <v>1525</v>
      </c>
      <c r="Y35" s="7" t="s">
        <v>1734</v>
      </c>
      <c r="Z35" s="7" t="s">
        <v>1533</v>
      </c>
      <c r="AA35" s="434" t="str">
        <f t="shared" si="1"/>
        <v>NELLY DEL SOCORRO RINCON CORREA</v>
      </c>
      <c r="AB35" s="7" t="s">
        <v>1268</v>
      </c>
      <c r="AC35" s="7">
        <v>43653481</v>
      </c>
      <c r="AD35" s="7" t="s">
        <v>1118</v>
      </c>
      <c r="AE35" s="7">
        <v>42</v>
      </c>
      <c r="AF35" s="6" t="s">
        <v>1086</v>
      </c>
      <c r="AG35" s="6"/>
      <c r="AH35" s="7"/>
      <c r="AI35" s="7"/>
      <c r="AJ35" s="7"/>
      <c r="AK35" s="434" t="str">
        <f t="shared" si="2"/>
        <v xml:space="preserve">   </v>
      </c>
      <c r="AL35" s="7"/>
      <c r="AM35" s="191"/>
      <c r="AN35" s="189" t="s">
        <v>1087</v>
      </c>
      <c r="AO35" s="7"/>
      <c r="AP35" s="7" t="s">
        <v>1087</v>
      </c>
      <c r="AQ35" s="7">
        <v>5</v>
      </c>
      <c r="AR35" s="7">
        <v>4</v>
      </c>
      <c r="AS35" s="7"/>
      <c r="AT35" s="192" t="s">
        <v>1148</v>
      </c>
      <c r="AU35" s="7"/>
      <c r="AV35" s="193" t="s">
        <v>1163</v>
      </c>
      <c r="AW35" s="7"/>
      <c r="AX35" s="192"/>
      <c r="AY35" s="7"/>
      <c r="AZ35" s="7"/>
      <c r="BA35" s="7"/>
      <c r="BB35" s="7" t="s">
        <v>1086</v>
      </c>
      <c r="BC35" s="7">
        <v>13044</v>
      </c>
      <c r="BD35" s="7" t="s">
        <v>1086</v>
      </c>
      <c r="BE35" s="7">
        <v>9182</v>
      </c>
      <c r="BF35" s="7" t="s">
        <v>1086</v>
      </c>
      <c r="BG35" s="7">
        <v>8324</v>
      </c>
      <c r="BH35" s="188" t="s">
        <v>1167</v>
      </c>
      <c r="BI35" s="195" t="s">
        <v>1171</v>
      </c>
      <c r="BJ35" s="6" t="s">
        <v>1180</v>
      </c>
      <c r="BK35" s="6" t="s">
        <v>1189</v>
      </c>
      <c r="BL35" s="6" t="s">
        <v>1087</v>
      </c>
      <c r="BM35" s="191" t="s">
        <v>1087</v>
      </c>
      <c r="BN35" s="195" t="s">
        <v>1086</v>
      </c>
      <c r="BO35" s="6" t="s">
        <v>1086</v>
      </c>
      <c r="BP35" s="6" t="s">
        <v>1086</v>
      </c>
      <c r="BQ35" s="6" t="s">
        <v>1086</v>
      </c>
      <c r="BR35" s="6" t="s">
        <v>1086</v>
      </c>
      <c r="BS35" s="6" t="s">
        <v>1086</v>
      </c>
      <c r="BT35" s="6" t="s">
        <v>1086</v>
      </c>
      <c r="BU35" s="6" t="s">
        <v>1087</v>
      </c>
      <c r="BV35" s="6" t="s">
        <v>1087</v>
      </c>
      <c r="BW35" s="6" t="s">
        <v>1087</v>
      </c>
      <c r="BX35" s="6" t="s">
        <v>1086</v>
      </c>
      <c r="BY35" s="6" t="s">
        <v>1086</v>
      </c>
      <c r="BZ35" s="6" t="s">
        <v>1087</v>
      </c>
      <c r="CA35" s="6" t="s">
        <v>1087</v>
      </c>
      <c r="CB35" s="6" t="s">
        <v>1087</v>
      </c>
      <c r="CC35" s="6" t="s">
        <v>1086</v>
      </c>
      <c r="CD35" s="6" t="s">
        <v>1194</v>
      </c>
      <c r="CE35" s="199" t="s">
        <v>1735</v>
      </c>
      <c r="CF35" s="6"/>
      <c r="CG35" s="6"/>
      <c r="CH35" s="6"/>
      <c r="CI35" s="6"/>
      <c r="CJ35" s="6" t="s">
        <v>1607</v>
      </c>
      <c r="CK35" s="6" t="s">
        <v>1608</v>
      </c>
      <c r="CL35" s="6" t="s">
        <v>1086</v>
      </c>
      <c r="CM35" s="6" t="s">
        <v>1087</v>
      </c>
      <c r="CN35" s="6" t="s">
        <v>1087</v>
      </c>
      <c r="CO35" s="6" t="s">
        <v>1490</v>
      </c>
      <c r="CP35" s="6" t="s">
        <v>1086</v>
      </c>
      <c r="CQ35" s="6" t="s">
        <v>1087</v>
      </c>
      <c r="CR35" s="6" t="s">
        <v>1087</v>
      </c>
      <c r="CS35" s="6" t="s">
        <v>1087</v>
      </c>
      <c r="CT35" s="6" t="s">
        <v>1086</v>
      </c>
      <c r="CU35" s="191" t="s">
        <v>1273</v>
      </c>
      <c r="CV35" s="6" t="str">
        <f t="shared" si="3"/>
        <v>NUEVO MILENIOPEATONAL2205270017</v>
      </c>
      <c r="CW35" s="46" t="str">
        <f t="shared" si="4"/>
        <v>OK</v>
      </c>
      <c r="CX35" s="47" t="str">
        <f t="shared" si="5"/>
        <v>SI</v>
      </c>
      <c r="CY35" s="47">
        <f t="shared" si="6"/>
        <v>1</v>
      </c>
      <c r="CZ35" s="47" t="str">
        <f t="shared" si="7"/>
        <v/>
      </c>
      <c r="DA35" s="47">
        <f t="shared" si="8"/>
        <v>3</v>
      </c>
      <c r="DB35" s="47">
        <f t="shared" si="9"/>
        <v>4</v>
      </c>
      <c r="DC35" s="47">
        <f t="shared" si="10"/>
        <v>5</v>
      </c>
      <c r="DD35" s="47"/>
      <c r="DE35" s="47">
        <f t="shared" si="11"/>
        <v>7</v>
      </c>
      <c r="DF35" s="47" t="str">
        <f t="shared" si="12"/>
        <v/>
      </c>
      <c r="DG35" s="47">
        <f t="shared" si="13"/>
        <v>9</v>
      </c>
      <c r="DH35" s="47" t="str">
        <f t="shared" si="14"/>
        <v/>
      </c>
      <c r="DI35" s="47" t="str">
        <f t="shared" si="15"/>
        <v/>
      </c>
      <c r="DJ35" s="47">
        <f t="shared" si="16"/>
        <v>4</v>
      </c>
      <c r="DK35" s="48">
        <f>IF(CX35="NO",0,IF(CY35=1,Tipologías!$E$11,0)+IF(CZ35=2,Tipologías!$E$10,0)+IF(DA35=3,Tipologías!$E$9,0)+IF(DB35=4,Tipologías!$E$13,0)+IF(DC35=5,Tipologías!$E$12,0)+IF(DD35=6,Tipologías!$E$14,0)+IF(DE35=7,Tipologías!$E$20,0)+IF(DG35=9,Tipologías!$E$16,0)+IF(DF35=8,Tipologías!$E$23,0)+IF(DH35=10,Tipologías!$E$7,0)+IF(DI35=11,Tipologías!$E$8,0))</f>
        <v>4158248.5159739996</v>
      </c>
      <c r="DL35" s="49">
        <f t="shared" si="17"/>
        <v>4158248.5159739996</v>
      </c>
      <c r="DM35" s="50" t="str">
        <f t="shared" si="18"/>
        <v/>
      </c>
      <c r="DN35" s="50" t="str">
        <f t="shared" si="19"/>
        <v/>
      </c>
      <c r="DO35" s="50">
        <f t="shared" si="20"/>
        <v>0</v>
      </c>
      <c r="DP35" s="51" t="str">
        <f t="shared" si="21"/>
        <v/>
      </c>
      <c r="DQ35" s="51">
        <f>IF(DM35=17,Tipologías!$E$18,0)+IF(ENCUESTAS!DN35=18,Tipologías!$E$17,0)+IF(ENCUESTAS!DO35=19,Tipologías!$E$19,0)+IF(ENCUESTAS!DP35=20,Tipologías!$E$21,0)</f>
        <v>0</v>
      </c>
      <c r="DR35" s="47" t="str">
        <f t="shared" si="22"/>
        <v>NO</v>
      </c>
      <c r="DS35" s="49">
        <f t="shared" si="23"/>
        <v>0</v>
      </c>
      <c r="DT35" s="52">
        <f>IF(DL35=0,"",(DL35+DS35+Tipologías!$E$6+Tipologías!$H$2))</f>
        <v>4355325.9085139642</v>
      </c>
      <c r="DU35" s="53" t="str">
        <f t="shared" si="24"/>
        <v>SI</v>
      </c>
      <c r="DV35" s="436" t="s">
        <v>3773</v>
      </c>
    </row>
    <row r="36" spans="1:126" ht="60" x14ac:dyDescent="0.25">
      <c r="A36" s="22">
        <v>42970</v>
      </c>
      <c r="B36" s="7" t="s">
        <v>1</v>
      </c>
      <c r="C36" s="7" t="s">
        <v>630</v>
      </c>
      <c r="D36" s="7">
        <v>579</v>
      </c>
      <c r="E36" s="7">
        <v>1039704703</v>
      </c>
      <c r="F36" s="7">
        <v>3218398050</v>
      </c>
      <c r="G36" s="188">
        <v>31</v>
      </c>
      <c r="H36" s="189" t="s">
        <v>1640</v>
      </c>
      <c r="I36" s="7" t="s">
        <v>1110</v>
      </c>
      <c r="J36" s="7"/>
      <c r="K36" s="7"/>
      <c r="L36" s="7"/>
      <c r="M36" s="7"/>
      <c r="N36" s="7"/>
      <c r="O36" s="7"/>
      <c r="P36" s="7"/>
      <c r="Q36" s="7"/>
      <c r="R36" s="190">
        <v>3032600005</v>
      </c>
      <c r="S36" s="7"/>
      <c r="T36" s="7"/>
      <c r="U36" s="362" t="str">
        <f t="shared" si="0"/>
        <v xml:space="preserve">PEATONAL   #   -  3032600005 </v>
      </c>
      <c r="V36" s="7">
        <v>3218362151</v>
      </c>
      <c r="W36" s="7" t="s">
        <v>1736</v>
      </c>
      <c r="X36" s="7" t="s">
        <v>1464</v>
      </c>
      <c r="Y36" s="7" t="s">
        <v>1737</v>
      </c>
      <c r="Z36" s="7" t="s">
        <v>1553</v>
      </c>
      <c r="AA36" s="434" t="str">
        <f t="shared" si="1"/>
        <v>CAMILA ANDREA JIMENEZ FLOREZ</v>
      </c>
      <c r="AB36" s="7" t="s">
        <v>1268</v>
      </c>
      <c r="AC36" s="7">
        <v>1003289495</v>
      </c>
      <c r="AD36" s="7" t="s">
        <v>1118</v>
      </c>
      <c r="AE36" s="7">
        <v>23</v>
      </c>
      <c r="AF36" s="6" t="s">
        <v>1087</v>
      </c>
      <c r="AG36" s="6" t="s">
        <v>1469</v>
      </c>
      <c r="AH36" s="7"/>
      <c r="AI36" s="7" t="s">
        <v>1738</v>
      </c>
      <c r="AJ36" s="7" t="s">
        <v>1274</v>
      </c>
      <c r="AK36" s="434" t="str">
        <f t="shared" si="2"/>
        <v xml:space="preserve">NEVER JOSE ROMERO </v>
      </c>
      <c r="AL36" s="7" t="s">
        <v>1268</v>
      </c>
      <c r="AM36" s="191">
        <v>95545705</v>
      </c>
      <c r="AN36" s="189" t="s">
        <v>1086</v>
      </c>
      <c r="AO36" s="7"/>
      <c r="AP36" s="7" t="s">
        <v>1086</v>
      </c>
      <c r="AQ36" s="7">
        <v>9</v>
      </c>
      <c r="AR36" s="7">
        <v>4</v>
      </c>
      <c r="AS36" s="7">
        <v>3</v>
      </c>
      <c r="AT36" s="192" t="s">
        <v>1149</v>
      </c>
      <c r="AU36" s="7"/>
      <c r="AV36" s="193"/>
      <c r="AW36" s="7"/>
      <c r="AX36" s="192" t="s">
        <v>1154</v>
      </c>
      <c r="AY36" s="7"/>
      <c r="AZ36" s="7">
        <v>6</v>
      </c>
      <c r="BA36" s="7">
        <v>180000</v>
      </c>
      <c r="BB36" s="7" t="s">
        <v>1086</v>
      </c>
      <c r="BC36" s="7"/>
      <c r="BD36" s="7" t="s">
        <v>1086</v>
      </c>
      <c r="BE36" s="7"/>
      <c r="BF36" s="7" t="s">
        <v>1086</v>
      </c>
      <c r="BG36" s="7"/>
      <c r="BH36" s="188" t="s">
        <v>1167</v>
      </c>
      <c r="BI36" s="195" t="s">
        <v>1171</v>
      </c>
      <c r="BJ36" s="6" t="s">
        <v>1180</v>
      </c>
      <c r="BK36" s="6" t="s">
        <v>1188</v>
      </c>
      <c r="BL36" s="6" t="s">
        <v>1086</v>
      </c>
      <c r="BM36" s="191" t="s">
        <v>1087</v>
      </c>
      <c r="BN36" s="195" t="s">
        <v>1086</v>
      </c>
      <c r="BO36" s="6" t="s">
        <v>1086</v>
      </c>
      <c r="BP36" s="6" t="s">
        <v>1086</v>
      </c>
      <c r="BQ36" s="6" t="s">
        <v>1086</v>
      </c>
      <c r="BR36" s="6" t="s">
        <v>1086</v>
      </c>
      <c r="BS36" s="6" t="s">
        <v>1086</v>
      </c>
      <c r="BT36" s="6" t="s">
        <v>1086</v>
      </c>
      <c r="BU36" s="6" t="s">
        <v>1086</v>
      </c>
      <c r="BV36" s="6" t="s">
        <v>1086</v>
      </c>
      <c r="BW36" s="6" t="s">
        <v>1087</v>
      </c>
      <c r="BX36" s="6" t="s">
        <v>1086</v>
      </c>
      <c r="BY36" s="6" t="s">
        <v>1086</v>
      </c>
      <c r="BZ36" s="6" t="s">
        <v>1086</v>
      </c>
      <c r="CA36" s="6" t="s">
        <v>1086</v>
      </c>
      <c r="CB36" s="6" t="s">
        <v>1087</v>
      </c>
      <c r="CC36" s="6" t="s">
        <v>1086</v>
      </c>
      <c r="CD36" s="6" t="s">
        <v>1193</v>
      </c>
      <c r="CE36" s="199" t="s">
        <v>1739</v>
      </c>
      <c r="CF36" s="6"/>
      <c r="CG36" s="6"/>
      <c r="CH36" s="6"/>
      <c r="CI36" s="6"/>
      <c r="CJ36" s="6" t="s">
        <v>1607</v>
      </c>
      <c r="CK36" s="6" t="s">
        <v>1608</v>
      </c>
      <c r="CL36" s="6" t="s">
        <v>1086</v>
      </c>
      <c r="CM36" s="6" t="s">
        <v>1087</v>
      </c>
      <c r="CN36" s="6" t="s">
        <v>1087</v>
      </c>
      <c r="CO36" s="6" t="s">
        <v>1490</v>
      </c>
      <c r="CP36" s="6" t="s">
        <v>1086</v>
      </c>
      <c r="CQ36" s="6" t="s">
        <v>1086</v>
      </c>
      <c r="CR36" s="6" t="s">
        <v>1086</v>
      </c>
      <c r="CS36" s="6" t="s">
        <v>1087</v>
      </c>
      <c r="CT36" s="6" t="s">
        <v>1086</v>
      </c>
      <c r="CU36" s="191" t="s">
        <v>1273</v>
      </c>
      <c r="CV36" s="6" t="str">
        <f t="shared" si="3"/>
        <v>NUEVO MILENIOPEATONAL3032600005</v>
      </c>
      <c r="CW36" s="46" t="str">
        <f t="shared" si="4"/>
        <v>OK</v>
      </c>
      <c r="CX36" s="47" t="str">
        <f t="shared" si="5"/>
        <v>SI</v>
      </c>
      <c r="CY36" s="47" t="str">
        <f t="shared" si="6"/>
        <v/>
      </c>
      <c r="CZ36" s="47" t="str">
        <f t="shared" si="7"/>
        <v/>
      </c>
      <c r="DA36" s="47" t="str">
        <f t="shared" si="8"/>
        <v/>
      </c>
      <c r="DB36" s="47" t="str">
        <f t="shared" si="9"/>
        <v/>
      </c>
      <c r="DC36" s="47">
        <f t="shared" si="10"/>
        <v>5</v>
      </c>
      <c r="DD36" s="47"/>
      <c r="DE36" s="47" t="str">
        <f t="shared" si="11"/>
        <v/>
      </c>
      <c r="DF36" s="47" t="str">
        <f t="shared" si="12"/>
        <v/>
      </c>
      <c r="DG36" s="47" t="str">
        <f t="shared" si="13"/>
        <v/>
      </c>
      <c r="DH36" s="47" t="str">
        <f t="shared" si="14"/>
        <v/>
      </c>
      <c r="DI36" s="47" t="str">
        <f t="shared" si="15"/>
        <v/>
      </c>
      <c r="DJ36" s="47">
        <f t="shared" si="16"/>
        <v>1</v>
      </c>
      <c r="DK36" s="48">
        <f>IF(CX36="NO",0,IF(CY36=1,Tipologías!$E$11,0)+IF(CZ36=2,Tipologías!$E$10,0)+IF(DA36=3,Tipologías!$E$9,0)+IF(DB36=4,Tipologías!$E$13,0)+IF(DC36=5,Tipologías!$E$12,0)+IF(DD36=6,Tipologías!$E$14,0)+IF(DE36=7,Tipologías!$E$20,0)+IF(DG36=9,Tipologías!$E$16,0)+IF(DF36=8,Tipologías!$E$23,0)+IF(DH36=10,Tipologías!$E$7,0)+IF(DI36=11,Tipologías!$E$8,0))</f>
        <v>547851.96453600004</v>
      </c>
      <c r="DL36" s="49">
        <f t="shared" si="17"/>
        <v>547851.96453600004</v>
      </c>
      <c r="DM36" s="50" t="str">
        <f t="shared" si="18"/>
        <v/>
      </c>
      <c r="DN36" s="50" t="str">
        <f t="shared" si="19"/>
        <v/>
      </c>
      <c r="DO36" s="50">
        <f t="shared" si="20"/>
        <v>0</v>
      </c>
      <c r="DP36" s="51" t="str">
        <f t="shared" si="21"/>
        <v/>
      </c>
      <c r="DQ36" s="51">
        <f>IF(DM36=17,Tipologías!$E$18,0)+IF(ENCUESTAS!DN36=18,Tipologías!$E$17,0)+IF(ENCUESTAS!DO36=19,Tipologías!$E$19,0)+IF(ENCUESTAS!DP36=20,Tipologías!$E$21,0)</f>
        <v>0</v>
      </c>
      <c r="DR36" s="47" t="str">
        <f t="shared" si="22"/>
        <v>NO</v>
      </c>
      <c r="DS36" s="49">
        <f t="shared" si="23"/>
        <v>0</v>
      </c>
      <c r="DT36" s="52">
        <f>IF(DL36=0,"",(DL36+DS36+Tipologías!$E$6+Tipologías!$H$2))</f>
        <v>744929.35707596457</v>
      </c>
      <c r="DU36" s="53" t="str">
        <f t="shared" si="24"/>
        <v>SI</v>
      </c>
      <c r="DV36" s="436" t="s">
        <v>3774</v>
      </c>
    </row>
    <row r="37" spans="1:126" ht="30" x14ac:dyDescent="0.25">
      <c r="A37" s="22">
        <v>42970</v>
      </c>
      <c r="B37" s="7" t="s">
        <v>1</v>
      </c>
      <c r="C37" s="7" t="s">
        <v>630</v>
      </c>
      <c r="D37" s="7">
        <v>579</v>
      </c>
      <c r="E37" s="7">
        <v>1039704703</v>
      </c>
      <c r="F37" s="7">
        <v>3218398050</v>
      </c>
      <c r="G37" s="188">
        <v>32</v>
      </c>
      <c r="H37" s="189" t="s">
        <v>1740</v>
      </c>
      <c r="I37" s="7" t="s">
        <v>1110</v>
      </c>
      <c r="J37" s="7"/>
      <c r="K37" s="7"/>
      <c r="L37" s="7"/>
      <c r="M37" s="7"/>
      <c r="N37" s="7"/>
      <c r="O37" s="7"/>
      <c r="P37" s="7"/>
      <c r="Q37" s="7"/>
      <c r="R37" s="190">
        <v>22055140</v>
      </c>
      <c r="S37" s="7"/>
      <c r="T37" s="7"/>
      <c r="U37" s="362" t="str">
        <f t="shared" si="0"/>
        <v xml:space="preserve">PEATONAL   #   -  22055140 </v>
      </c>
      <c r="V37" s="7">
        <v>3113147884</v>
      </c>
      <c r="W37" s="7" t="s">
        <v>1696</v>
      </c>
      <c r="X37" s="7" t="s">
        <v>1741</v>
      </c>
      <c r="Y37" s="7" t="s">
        <v>1496</v>
      </c>
      <c r="Z37" s="7" t="s">
        <v>1742</v>
      </c>
      <c r="AA37" s="434" t="str">
        <f t="shared" si="1"/>
        <v>LIGIA DEL JESUS VILLA PUERTA</v>
      </c>
      <c r="AB37" s="7" t="s">
        <v>1268</v>
      </c>
      <c r="AC37" s="7">
        <v>43650469</v>
      </c>
      <c r="AD37" s="7" t="s">
        <v>1118</v>
      </c>
      <c r="AE37" s="7">
        <v>64</v>
      </c>
      <c r="AF37" s="6" t="s">
        <v>1086</v>
      </c>
      <c r="AG37" s="6"/>
      <c r="AH37" s="7"/>
      <c r="AI37" s="7"/>
      <c r="AJ37" s="7"/>
      <c r="AK37" s="434" t="str">
        <f t="shared" si="2"/>
        <v xml:space="preserve">   </v>
      </c>
      <c r="AL37" s="7"/>
      <c r="AM37" s="191"/>
      <c r="AN37" s="189" t="s">
        <v>1087</v>
      </c>
      <c r="AO37" s="7"/>
      <c r="AP37" s="7" t="s">
        <v>1087</v>
      </c>
      <c r="AQ37" s="7">
        <v>3</v>
      </c>
      <c r="AR37" s="7">
        <v>2</v>
      </c>
      <c r="AS37" s="7"/>
      <c r="AT37" s="192" t="s">
        <v>1148</v>
      </c>
      <c r="AU37" s="7"/>
      <c r="AV37" s="193" t="s">
        <v>1163</v>
      </c>
      <c r="AW37" s="7"/>
      <c r="AX37" s="192"/>
      <c r="AY37" s="7"/>
      <c r="AZ37" s="7"/>
      <c r="BA37" s="7"/>
      <c r="BB37" s="7" t="s">
        <v>1086</v>
      </c>
      <c r="BC37" s="7">
        <v>6392</v>
      </c>
      <c r="BD37" s="7" t="s">
        <v>1086</v>
      </c>
      <c r="BE37" s="7">
        <v>4051</v>
      </c>
      <c r="BF37" s="7" t="s">
        <v>1086</v>
      </c>
      <c r="BG37" s="7">
        <v>8366</v>
      </c>
      <c r="BH37" s="188" t="s">
        <v>1167</v>
      </c>
      <c r="BI37" s="195" t="s">
        <v>1171</v>
      </c>
      <c r="BJ37" s="6" t="s">
        <v>1180</v>
      </c>
      <c r="BK37" s="6" t="s">
        <v>1189</v>
      </c>
      <c r="BL37" s="6" t="s">
        <v>1086</v>
      </c>
      <c r="BM37" s="191" t="s">
        <v>1087</v>
      </c>
      <c r="BN37" s="195" t="s">
        <v>1086</v>
      </c>
      <c r="BO37" s="6" t="s">
        <v>1086</v>
      </c>
      <c r="BP37" s="6" t="s">
        <v>1086</v>
      </c>
      <c r="BQ37" s="6" t="s">
        <v>1086</v>
      </c>
      <c r="BR37" s="6" t="s">
        <v>1086</v>
      </c>
      <c r="BS37" s="6" t="s">
        <v>1086</v>
      </c>
      <c r="BT37" s="6" t="s">
        <v>1086</v>
      </c>
      <c r="BU37" s="6" t="s">
        <v>1086</v>
      </c>
      <c r="BV37" s="6" t="s">
        <v>1087</v>
      </c>
      <c r="BW37" s="6" t="s">
        <v>1087</v>
      </c>
      <c r="BX37" s="6" t="s">
        <v>1087</v>
      </c>
      <c r="BY37" s="6" t="s">
        <v>1086</v>
      </c>
      <c r="BZ37" s="6" t="s">
        <v>1086</v>
      </c>
      <c r="CA37" s="6" t="s">
        <v>1087</v>
      </c>
      <c r="CB37" s="6" t="s">
        <v>1087</v>
      </c>
      <c r="CC37" s="6" t="s">
        <v>1087</v>
      </c>
      <c r="CD37" s="6" t="s">
        <v>1193</v>
      </c>
      <c r="CE37" s="199" t="s">
        <v>1743</v>
      </c>
      <c r="CF37" s="6"/>
      <c r="CG37" s="6"/>
      <c r="CH37" s="6"/>
      <c r="CI37" s="6"/>
      <c r="CJ37" s="6" t="s">
        <v>1607</v>
      </c>
      <c r="CK37" s="6" t="s">
        <v>1608</v>
      </c>
      <c r="CL37" s="6" t="s">
        <v>1086</v>
      </c>
      <c r="CM37" s="6" t="s">
        <v>1087</v>
      </c>
      <c r="CN37" s="6" t="s">
        <v>1087</v>
      </c>
      <c r="CO37" s="6" t="s">
        <v>1490</v>
      </c>
      <c r="CP37" s="6" t="s">
        <v>1086</v>
      </c>
      <c r="CQ37" s="6" t="s">
        <v>1087</v>
      </c>
      <c r="CR37" s="6" t="s">
        <v>1087</v>
      </c>
      <c r="CS37" s="6" t="s">
        <v>1087</v>
      </c>
      <c r="CT37" s="6" t="s">
        <v>1087</v>
      </c>
      <c r="CU37" s="191" t="s">
        <v>1273</v>
      </c>
      <c r="CV37" s="6" t="str">
        <f t="shared" si="3"/>
        <v>TAHAMIPEATONAL22055140</v>
      </c>
      <c r="CW37" s="46" t="str">
        <f t="shared" si="4"/>
        <v>OK</v>
      </c>
      <c r="CX37" s="47" t="str">
        <f t="shared" si="5"/>
        <v>SI</v>
      </c>
      <c r="CY37" s="47">
        <f t="shared" si="6"/>
        <v>1</v>
      </c>
      <c r="CZ37" s="47">
        <f t="shared" si="7"/>
        <v>2</v>
      </c>
      <c r="DA37" s="47" t="str">
        <f t="shared" si="8"/>
        <v/>
      </c>
      <c r="DB37" s="47">
        <f t="shared" si="9"/>
        <v>4</v>
      </c>
      <c r="DC37" s="47">
        <f t="shared" si="10"/>
        <v>5</v>
      </c>
      <c r="DD37" s="47"/>
      <c r="DE37" s="47">
        <f t="shared" si="11"/>
        <v>7</v>
      </c>
      <c r="DF37" s="47" t="str">
        <f t="shared" si="12"/>
        <v/>
      </c>
      <c r="DG37" s="47">
        <f t="shared" si="13"/>
        <v>9</v>
      </c>
      <c r="DH37" s="47" t="str">
        <f t="shared" si="14"/>
        <v/>
      </c>
      <c r="DI37" s="47" t="str">
        <f t="shared" si="15"/>
        <v/>
      </c>
      <c r="DJ37" s="47">
        <f t="shared" si="16"/>
        <v>4</v>
      </c>
      <c r="DK37" s="48">
        <f>IF(CX37="NO",0,IF(CY37=1,Tipologías!$E$11,0)+IF(CZ37=2,Tipologías!$E$10,0)+IF(DA37=3,Tipologías!$E$9,0)+IF(DB37=4,Tipologías!$E$13,0)+IF(DC37=5,Tipologías!$E$12,0)+IF(DD37=6,Tipologías!$E$14,0)+IF(DE37=7,Tipologías!$E$20,0)+IF(DG37=9,Tipologías!$E$16,0)+IF(DF37=8,Tipologías!$E$23,0)+IF(DH37=10,Tipologías!$E$7,0)+IF(DI37=11,Tipologías!$E$8,0))</f>
        <v>3969201.9273659997</v>
      </c>
      <c r="DL37" s="49">
        <f t="shared" si="17"/>
        <v>3969201.9273659997</v>
      </c>
      <c r="DM37" s="50" t="str">
        <f t="shared" si="18"/>
        <v/>
      </c>
      <c r="DN37" s="50" t="str">
        <f t="shared" si="19"/>
        <v/>
      </c>
      <c r="DO37" s="50">
        <f t="shared" si="20"/>
        <v>0</v>
      </c>
      <c r="DP37" s="51" t="str">
        <f t="shared" si="21"/>
        <v/>
      </c>
      <c r="DQ37" s="51">
        <f>IF(DM37=17,Tipologías!$E$18,0)+IF(ENCUESTAS!DN37=18,Tipologías!$E$17,0)+IF(ENCUESTAS!DO37=19,Tipologías!$E$19,0)+IF(ENCUESTAS!DP37=20,Tipologías!$E$21,0)</f>
        <v>0</v>
      </c>
      <c r="DR37" s="47" t="str">
        <f t="shared" si="22"/>
        <v>NO</v>
      </c>
      <c r="DS37" s="49">
        <f t="shared" si="23"/>
        <v>0</v>
      </c>
      <c r="DT37" s="52">
        <f>IF(DL37=0,"",(DL37+DS37+Tipologías!$E$6+Tipologías!$H$2))</f>
        <v>4166279.3199059642</v>
      </c>
      <c r="DU37" s="53" t="str">
        <f t="shared" si="24"/>
        <v>SI</v>
      </c>
      <c r="DV37" s="436" t="s">
        <v>4281</v>
      </c>
    </row>
    <row r="38" spans="1:126" ht="30" x14ac:dyDescent="0.25">
      <c r="A38" s="22">
        <v>42970</v>
      </c>
      <c r="B38" s="7" t="s">
        <v>1</v>
      </c>
      <c r="C38" s="7" t="s">
        <v>630</v>
      </c>
      <c r="D38" s="7">
        <v>579</v>
      </c>
      <c r="E38" s="7">
        <v>1039704703</v>
      </c>
      <c r="F38" s="7">
        <v>3218398050</v>
      </c>
      <c r="G38" s="188">
        <v>33</v>
      </c>
      <c r="H38" s="189" t="s">
        <v>1740</v>
      </c>
      <c r="I38" s="7" t="s">
        <v>1110</v>
      </c>
      <c r="J38" s="7"/>
      <c r="K38" s="7"/>
      <c r="L38" s="7"/>
      <c r="M38" s="7"/>
      <c r="N38" s="7"/>
      <c r="O38" s="7"/>
      <c r="P38" s="7"/>
      <c r="Q38" s="7"/>
      <c r="R38" s="190">
        <v>22055060</v>
      </c>
      <c r="S38" s="7"/>
      <c r="T38" s="7"/>
      <c r="U38" s="362" t="str">
        <f t="shared" si="0"/>
        <v xml:space="preserve">PEATONAL   #   -  22055060 </v>
      </c>
      <c r="V38" s="7">
        <v>3205017771</v>
      </c>
      <c r="W38" s="7" t="s">
        <v>1744</v>
      </c>
      <c r="X38" s="7" t="s">
        <v>1655</v>
      </c>
      <c r="Y38" s="7" t="s">
        <v>1558</v>
      </c>
      <c r="Z38" s="7" t="s">
        <v>1287</v>
      </c>
      <c r="AA38" s="434" t="str">
        <f t="shared" si="1"/>
        <v>ALINA MARIA AMARILES MONSALVE</v>
      </c>
      <c r="AB38" s="7" t="s">
        <v>1268</v>
      </c>
      <c r="AC38" s="7">
        <v>43653257</v>
      </c>
      <c r="AD38" s="7" t="s">
        <v>1118</v>
      </c>
      <c r="AE38" s="7">
        <v>40</v>
      </c>
      <c r="AF38" s="6" t="s">
        <v>1086</v>
      </c>
      <c r="AG38" s="6"/>
      <c r="AH38" s="7"/>
      <c r="AI38" s="7"/>
      <c r="AJ38" s="7"/>
      <c r="AK38" s="434" t="str">
        <f t="shared" si="2"/>
        <v xml:space="preserve">   </v>
      </c>
      <c r="AL38" s="7"/>
      <c r="AM38" s="191"/>
      <c r="AN38" s="189" t="s">
        <v>1087</v>
      </c>
      <c r="AO38" s="7"/>
      <c r="AP38" s="7" t="s">
        <v>1087</v>
      </c>
      <c r="AQ38" s="7">
        <v>6</v>
      </c>
      <c r="AR38" s="7">
        <v>4</v>
      </c>
      <c r="AS38" s="7">
        <v>1</v>
      </c>
      <c r="AT38" s="192" t="s">
        <v>1148</v>
      </c>
      <c r="AU38" s="7"/>
      <c r="AV38" s="193" t="s">
        <v>1163</v>
      </c>
      <c r="AW38" s="7"/>
      <c r="AX38" s="192"/>
      <c r="AY38" s="7"/>
      <c r="AZ38" s="7"/>
      <c r="BA38" s="7"/>
      <c r="BB38" s="7" t="s">
        <v>1086</v>
      </c>
      <c r="BC38" s="7">
        <v>14608</v>
      </c>
      <c r="BD38" s="7" t="s">
        <v>1086</v>
      </c>
      <c r="BE38" s="7">
        <v>10382</v>
      </c>
      <c r="BF38" s="7" t="s">
        <v>1086</v>
      </c>
      <c r="BG38" s="7">
        <v>8366</v>
      </c>
      <c r="BH38" s="188" t="s">
        <v>1167</v>
      </c>
      <c r="BI38" s="195" t="s">
        <v>1174</v>
      </c>
      <c r="BJ38" s="6" t="s">
        <v>1180</v>
      </c>
      <c r="BK38" s="6" t="s">
        <v>1189</v>
      </c>
      <c r="BL38" s="6" t="s">
        <v>1087</v>
      </c>
      <c r="BM38" s="191" t="s">
        <v>1087</v>
      </c>
      <c r="BN38" s="195" t="s">
        <v>1086</v>
      </c>
      <c r="BO38" s="6" t="s">
        <v>1086</v>
      </c>
      <c r="BP38" s="6" t="s">
        <v>1086</v>
      </c>
      <c r="BQ38" s="6" t="s">
        <v>1086</v>
      </c>
      <c r="BR38" s="6" t="s">
        <v>1086</v>
      </c>
      <c r="BS38" s="6" t="s">
        <v>1086</v>
      </c>
      <c r="BT38" s="6" t="s">
        <v>1087</v>
      </c>
      <c r="BU38" s="6" t="s">
        <v>1087</v>
      </c>
      <c r="BV38" s="6" t="s">
        <v>1087</v>
      </c>
      <c r="BW38" s="6" t="s">
        <v>1087</v>
      </c>
      <c r="BX38" s="6" t="s">
        <v>1087</v>
      </c>
      <c r="BY38" s="6" t="s">
        <v>1086</v>
      </c>
      <c r="BZ38" s="6" t="s">
        <v>1087</v>
      </c>
      <c r="CA38" s="6" t="s">
        <v>1087</v>
      </c>
      <c r="CB38" s="6" t="s">
        <v>1087</v>
      </c>
      <c r="CC38" s="6" t="s">
        <v>1087</v>
      </c>
      <c r="CD38" s="6" t="s">
        <v>1193</v>
      </c>
      <c r="CE38" s="199" t="s">
        <v>1745</v>
      </c>
      <c r="CF38" s="6"/>
      <c r="CG38" s="6"/>
      <c r="CH38" s="6"/>
      <c r="CI38" s="6"/>
      <c r="CJ38" s="6" t="s">
        <v>1607</v>
      </c>
      <c r="CK38" s="6" t="s">
        <v>1608</v>
      </c>
      <c r="CL38" s="6" t="s">
        <v>1086</v>
      </c>
      <c r="CM38" s="6" t="s">
        <v>1087</v>
      </c>
      <c r="CN38" s="6" t="s">
        <v>1087</v>
      </c>
      <c r="CO38" s="6" t="s">
        <v>1490</v>
      </c>
      <c r="CP38" s="6" t="s">
        <v>1086</v>
      </c>
      <c r="CQ38" s="6" t="s">
        <v>1087</v>
      </c>
      <c r="CR38" s="6" t="s">
        <v>1087</v>
      </c>
      <c r="CS38" s="6" t="s">
        <v>1087</v>
      </c>
      <c r="CT38" s="6" t="s">
        <v>1087</v>
      </c>
      <c r="CU38" s="191" t="s">
        <v>1307</v>
      </c>
      <c r="CV38" s="6" t="str">
        <f t="shared" si="3"/>
        <v>TAHAMIPEATONAL22055060</v>
      </c>
      <c r="CW38" s="46" t="str">
        <f t="shared" si="4"/>
        <v>OK</v>
      </c>
      <c r="CX38" s="47" t="str">
        <f t="shared" si="5"/>
        <v>SI</v>
      </c>
      <c r="CY38" s="47">
        <f t="shared" si="6"/>
        <v>1</v>
      </c>
      <c r="CZ38" s="47">
        <f t="shared" si="7"/>
        <v>2</v>
      </c>
      <c r="DA38" s="47">
        <f t="shared" si="8"/>
        <v>3</v>
      </c>
      <c r="DB38" s="47">
        <f t="shared" si="9"/>
        <v>4</v>
      </c>
      <c r="DC38" s="47">
        <f t="shared" si="10"/>
        <v>5</v>
      </c>
      <c r="DD38" s="47"/>
      <c r="DE38" s="47">
        <f t="shared" si="11"/>
        <v>7</v>
      </c>
      <c r="DF38" s="47">
        <f t="shared" si="12"/>
        <v>8</v>
      </c>
      <c r="DG38" s="47" t="str">
        <f t="shared" si="13"/>
        <v/>
      </c>
      <c r="DH38" s="47" t="str">
        <f t="shared" si="14"/>
        <v/>
      </c>
      <c r="DI38" s="47" t="str">
        <f t="shared" si="15"/>
        <v/>
      </c>
      <c r="DJ38" s="47">
        <f t="shared" si="16"/>
        <v>5</v>
      </c>
      <c r="DK38" s="48">
        <f>IF(CX38="NO",0,IF(CY38=1,Tipologías!$E$11,0)+IF(CZ38=2,Tipologías!$E$10,0)+IF(DA38=3,Tipologías!$E$9,0)+IF(DB38=4,Tipologías!$E$13,0)+IF(DC38=5,Tipologías!$E$12,0)+IF(DD38=6,Tipologías!$E$14,0)+IF(DE38=7,Tipologías!$E$20,0)+IF(DG38=9,Tipologías!$E$16,0)+IF(DF38=8,Tipologías!$E$23,0)+IF(DH38=10,Tipologías!$E$7,0)+IF(DI38=11,Tipologías!$E$8,0))</f>
        <v>6834981.4686359996</v>
      </c>
      <c r="DL38" s="49">
        <f t="shared" si="17"/>
        <v>6099266.2918499997</v>
      </c>
      <c r="DM38" s="50" t="str">
        <f t="shared" si="18"/>
        <v/>
      </c>
      <c r="DN38" s="50" t="str">
        <f t="shared" si="19"/>
        <v/>
      </c>
      <c r="DO38" s="50">
        <f t="shared" si="20"/>
        <v>0</v>
      </c>
      <c r="DP38" s="51" t="str">
        <f t="shared" si="21"/>
        <v/>
      </c>
      <c r="DQ38" s="51">
        <f>IF(DM38=17,Tipologías!$E$18,0)+IF(ENCUESTAS!DN38=18,Tipologías!$E$17,0)+IF(ENCUESTAS!DO38=19,Tipologías!$E$19,0)+IF(ENCUESTAS!DP38=20,Tipologías!$E$21,0)</f>
        <v>0</v>
      </c>
      <c r="DR38" s="47" t="str">
        <f t="shared" si="22"/>
        <v>NO</v>
      </c>
      <c r="DS38" s="49">
        <f t="shared" si="23"/>
        <v>0</v>
      </c>
      <c r="DT38" s="52">
        <f>IF(DL38=0,"",(DL38+DS38+Tipologías!$E$6+Tipologías!$H$2))</f>
        <v>6296343.6843899637</v>
      </c>
      <c r="DU38" s="53" t="str">
        <f t="shared" si="24"/>
        <v>SI</v>
      </c>
      <c r="DV38" s="436" t="s">
        <v>4282</v>
      </c>
    </row>
    <row r="39" spans="1:126" ht="30" x14ac:dyDescent="0.25">
      <c r="A39" s="22">
        <v>42970</v>
      </c>
      <c r="B39" s="7" t="s">
        <v>1</v>
      </c>
      <c r="C39" s="7" t="s">
        <v>630</v>
      </c>
      <c r="D39" s="7">
        <v>579</v>
      </c>
      <c r="E39" s="7">
        <v>1039704703</v>
      </c>
      <c r="F39" s="7">
        <v>3218398050</v>
      </c>
      <c r="G39" s="188">
        <v>34</v>
      </c>
      <c r="H39" s="189" t="s">
        <v>1640</v>
      </c>
      <c r="I39" s="7" t="s">
        <v>1110</v>
      </c>
      <c r="J39" s="7"/>
      <c r="K39" s="7"/>
      <c r="L39" s="7"/>
      <c r="M39" s="7"/>
      <c r="N39" s="7"/>
      <c r="O39" s="7"/>
      <c r="P39" s="7"/>
      <c r="Q39" s="7"/>
      <c r="R39" s="200">
        <v>220548690128</v>
      </c>
      <c r="S39" s="7"/>
      <c r="T39" s="7"/>
      <c r="U39" s="362" t="str">
        <f t="shared" si="0"/>
        <v xml:space="preserve">PEATONAL   #   -  220548690128 </v>
      </c>
      <c r="V39" s="7">
        <v>3112472093</v>
      </c>
      <c r="W39" s="7" t="s">
        <v>1709</v>
      </c>
      <c r="X39" s="7" t="s">
        <v>1746</v>
      </c>
      <c r="Y39" s="7" t="s">
        <v>1747</v>
      </c>
      <c r="Z39" s="7" t="s">
        <v>1748</v>
      </c>
      <c r="AA39" s="434" t="str">
        <f t="shared" si="1"/>
        <v>LUISA  FERNANDA RODRIGUEZ LOPERA</v>
      </c>
      <c r="AB39" s="7" t="s">
        <v>1268</v>
      </c>
      <c r="AC39" s="7">
        <v>1007114739</v>
      </c>
      <c r="AD39" s="7" t="s">
        <v>1118</v>
      </c>
      <c r="AE39" s="7">
        <v>24</v>
      </c>
      <c r="AF39" s="6" t="s">
        <v>1086</v>
      </c>
      <c r="AG39" s="6"/>
      <c r="AH39" s="7"/>
      <c r="AI39" s="7"/>
      <c r="AJ39" s="7"/>
      <c r="AK39" s="434" t="str">
        <f t="shared" si="2"/>
        <v xml:space="preserve">   </v>
      </c>
      <c r="AL39" s="7"/>
      <c r="AM39" s="191"/>
      <c r="AN39" s="189" t="s">
        <v>1087</v>
      </c>
      <c r="AO39" s="7"/>
      <c r="AP39" s="7" t="s">
        <v>1087</v>
      </c>
      <c r="AQ39" s="7">
        <v>7</v>
      </c>
      <c r="AR39" s="7">
        <v>3</v>
      </c>
      <c r="AS39" s="7">
        <v>3</v>
      </c>
      <c r="AT39" s="192" t="s">
        <v>1148</v>
      </c>
      <c r="AU39" s="7"/>
      <c r="AV39" s="193" t="s">
        <v>1161</v>
      </c>
      <c r="AW39" s="7"/>
      <c r="AX39" s="192"/>
      <c r="AY39" s="7"/>
      <c r="AZ39" s="7"/>
      <c r="BA39" s="7"/>
      <c r="BB39" s="7" t="s">
        <v>1086</v>
      </c>
      <c r="BC39" s="7">
        <v>18766</v>
      </c>
      <c r="BD39" s="7" t="s">
        <v>1086</v>
      </c>
      <c r="BE39" s="7">
        <v>12707</v>
      </c>
      <c r="BF39" s="7" t="s">
        <v>1086</v>
      </c>
      <c r="BG39" s="7">
        <v>16773</v>
      </c>
      <c r="BH39" s="188" t="s">
        <v>1167</v>
      </c>
      <c r="BI39" s="195" t="s">
        <v>1171</v>
      </c>
      <c r="BJ39" s="6" t="s">
        <v>1180</v>
      </c>
      <c r="BK39" s="6" t="s">
        <v>1189</v>
      </c>
      <c r="BL39" s="6" t="s">
        <v>1086</v>
      </c>
      <c r="BM39" s="191" t="s">
        <v>1087</v>
      </c>
      <c r="BN39" s="195" t="s">
        <v>1086</v>
      </c>
      <c r="BO39" s="6" t="s">
        <v>1086</v>
      </c>
      <c r="BP39" s="6" t="s">
        <v>1086</v>
      </c>
      <c r="BQ39" s="6" t="s">
        <v>1086</v>
      </c>
      <c r="BR39" s="6" t="s">
        <v>1086</v>
      </c>
      <c r="BS39" s="6" t="s">
        <v>1086</v>
      </c>
      <c r="BT39" s="6" t="s">
        <v>1086</v>
      </c>
      <c r="BU39" s="6" t="s">
        <v>1087</v>
      </c>
      <c r="BV39" s="6" t="s">
        <v>1087</v>
      </c>
      <c r="BW39" s="6" t="s">
        <v>1086</v>
      </c>
      <c r="BX39" s="6" t="s">
        <v>1086</v>
      </c>
      <c r="BY39" s="6" t="s">
        <v>1086</v>
      </c>
      <c r="BZ39" s="6" t="s">
        <v>1087</v>
      </c>
      <c r="CA39" s="6" t="s">
        <v>1087</v>
      </c>
      <c r="CB39" s="6" t="s">
        <v>1086</v>
      </c>
      <c r="CC39" s="6" t="s">
        <v>1086</v>
      </c>
      <c r="CD39" s="6" t="s">
        <v>1193</v>
      </c>
      <c r="CE39" s="199" t="s">
        <v>1749</v>
      </c>
      <c r="CF39" s="6"/>
      <c r="CG39" s="6"/>
      <c r="CH39" s="6"/>
      <c r="CI39" s="6"/>
      <c r="CJ39" s="6" t="s">
        <v>1607</v>
      </c>
      <c r="CK39" s="6" t="s">
        <v>1608</v>
      </c>
      <c r="CL39" s="6" t="s">
        <v>1086</v>
      </c>
      <c r="CM39" s="6" t="s">
        <v>1087</v>
      </c>
      <c r="CN39" s="6" t="s">
        <v>1087</v>
      </c>
      <c r="CO39" s="6" t="s">
        <v>1490</v>
      </c>
      <c r="CP39" s="6" t="s">
        <v>1086</v>
      </c>
      <c r="CQ39" s="6" t="s">
        <v>1087</v>
      </c>
      <c r="CR39" s="6" t="s">
        <v>1087</v>
      </c>
      <c r="CS39" s="6" t="s">
        <v>1086</v>
      </c>
      <c r="CT39" s="6" t="s">
        <v>1086</v>
      </c>
      <c r="CU39" s="191" t="s">
        <v>1273</v>
      </c>
      <c r="CV39" s="6" t="str">
        <f t="shared" si="3"/>
        <v>NUEVO MILENIOPEATONAL220548690128</v>
      </c>
      <c r="CW39" s="46" t="str">
        <f t="shared" si="4"/>
        <v>OK</v>
      </c>
      <c r="CX39" s="47" t="str">
        <f t="shared" si="5"/>
        <v>SI</v>
      </c>
      <c r="CY39" s="47">
        <f t="shared" si="6"/>
        <v>1</v>
      </c>
      <c r="CZ39" s="47" t="str">
        <f t="shared" si="7"/>
        <v/>
      </c>
      <c r="DA39" s="47" t="str">
        <f t="shared" si="8"/>
        <v/>
      </c>
      <c r="DB39" s="47">
        <f t="shared" si="9"/>
        <v>4</v>
      </c>
      <c r="DC39" s="47" t="str">
        <f t="shared" si="10"/>
        <v/>
      </c>
      <c r="DD39" s="47"/>
      <c r="DE39" s="47" t="str">
        <f t="shared" si="11"/>
        <v/>
      </c>
      <c r="DF39" s="47" t="str">
        <f t="shared" si="12"/>
        <v/>
      </c>
      <c r="DG39" s="47">
        <f t="shared" si="13"/>
        <v>9</v>
      </c>
      <c r="DH39" s="47" t="str">
        <f t="shared" si="14"/>
        <v/>
      </c>
      <c r="DI39" s="47" t="str">
        <f t="shared" si="15"/>
        <v/>
      </c>
      <c r="DJ39" s="47">
        <f t="shared" si="16"/>
        <v>2</v>
      </c>
      <c r="DK39" s="48">
        <f>IF(CX39="NO",0,IF(CY39=1,Tipologías!$E$11,0)+IF(CZ39=2,Tipologías!$E$10,0)+IF(DA39=3,Tipologías!$E$9,0)+IF(DB39=4,Tipologías!$E$13,0)+IF(DC39=5,Tipologías!$E$12,0)+IF(DD39=6,Tipologías!$E$14,0)+IF(DE39=7,Tipologías!$E$20,0)+IF(DG39=9,Tipologías!$E$16,0)+IF(DF39=8,Tipologías!$E$23,0)+IF(DH39=10,Tipologías!$E$7,0)+IF(DI39=11,Tipologías!$E$8,0))</f>
        <v>2858472.5869979998</v>
      </c>
      <c r="DL39" s="49">
        <f t="shared" si="17"/>
        <v>2858472.5869979998</v>
      </c>
      <c r="DM39" s="50" t="str">
        <f t="shared" si="18"/>
        <v/>
      </c>
      <c r="DN39" s="50" t="str">
        <f t="shared" si="19"/>
        <v/>
      </c>
      <c r="DO39" s="50">
        <f t="shared" si="20"/>
        <v>0</v>
      </c>
      <c r="DP39" s="51" t="str">
        <f t="shared" si="21"/>
        <v/>
      </c>
      <c r="DQ39" s="51">
        <f>IF(DM39=17,Tipologías!$E$18,0)+IF(ENCUESTAS!DN39=18,Tipologías!$E$17,0)+IF(ENCUESTAS!DO39=19,Tipologías!$E$19,0)+IF(ENCUESTAS!DP39=20,Tipologías!$E$21,0)</f>
        <v>0</v>
      </c>
      <c r="DR39" s="47" t="str">
        <f t="shared" si="22"/>
        <v>NO</v>
      </c>
      <c r="DS39" s="49">
        <f t="shared" si="23"/>
        <v>0</v>
      </c>
      <c r="DT39" s="52">
        <f>IF(DL39=0,"",(DL39+DS39+Tipologías!$E$6+Tipologías!$H$2))</f>
        <v>3055549.9795379643</v>
      </c>
      <c r="DU39" s="53" t="str">
        <f t="shared" si="24"/>
        <v>SI</v>
      </c>
      <c r="DV39" s="436" t="s">
        <v>3775</v>
      </c>
    </row>
    <row r="40" spans="1:126" ht="45" x14ac:dyDescent="0.25">
      <c r="A40" s="22">
        <v>42970</v>
      </c>
      <c r="B40" s="7" t="s">
        <v>1</v>
      </c>
      <c r="C40" s="7" t="s">
        <v>630</v>
      </c>
      <c r="D40" s="7">
        <v>579</v>
      </c>
      <c r="E40" s="7">
        <v>43654191</v>
      </c>
      <c r="F40" s="7">
        <v>3122373072</v>
      </c>
      <c r="G40" s="188">
        <v>35</v>
      </c>
      <c r="H40" s="189" t="s">
        <v>1603</v>
      </c>
      <c r="I40" s="7" t="s">
        <v>1110</v>
      </c>
      <c r="J40" s="7"/>
      <c r="K40" s="7"/>
      <c r="L40" s="7"/>
      <c r="M40" s="7"/>
      <c r="N40" s="7"/>
      <c r="O40" s="7"/>
      <c r="P40" s="7"/>
      <c r="Q40" s="7"/>
      <c r="R40" s="190">
        <v>22058200000</v>
      </c>
      <c r="S40" s="7"/>
      <c r="T40" s="7"/>
      <c r="U40" s="362" t="str">
        <f t="shared" si="0"/>
        <v xml:space="preserve">PEATONAL   #   -  22058200000 </v>
      </c>
      <c r="V40" s="7">
        <v>3233972321</v>
      </c>
      <c r="W40" s="7" t="s">
        <v>1750</v>
      </c>
      <c r="X40" s="7" t="s">
        <v>1521</v>
      </c>
      <c r="Y40" s="7" t="s">
        <v>1583</v>
      </c>
      <c r="Z40" s="7" t="s">
        <v>1287</v>
      </c>
      <c r="AA40" s="434" t="str">
        <f t="shared" si="1"/>
        <v>ANGELA  MARIA CINFUENTE MEJIA</v>
      </c>
      <c r="AB40" s="7" t="s">
        <v>1268</v>
      </c>
      <c r="AC40" s="7">
        <v>43652216</v>
      </c>
      <c r="AD40" s="7" t="s">
        <v>1118</v>
      </c>
      <c r="AE40" s="7">
        <v>42</v>
      </c>
      <c r="AF40" s="6" t="s">
        <v>1086</v>
      </c>
      <c r="AG40" s="6"/>
      <c r="AH40" s="7"/>
      <c r="AI40" s="7"/>
      <c r="AJ40" s="7"/>
      <c r="AK40" s="434" t="str">
        <f t="shared" si="2"/>
        <v xml:space="preserve">   </v>
      </c>
      <c r="AL40" s="7"/>
      <c r="AM40" s="191"/>
      <c r="AN40" s="189" t="s">
        <v>1086</v>
      </c>
      <c r="AO40" s="7">
        <v>3165464</v>
      </c>
      <c r="AP40" s="7" t="s">
        <v>1087</v>
      </c>
      <c r="AQ40" s="7">
        <v>3</v>
      </c>
      <c r="AR40" s="7"/>
      <c r="AS40" s="7"/>
      <c r="AT40" s="192" t="s">
        <v>1148</v>
      </c>
      <c r="AU40" s="7"/>
      <c r="AV40" s="193" t="s">
        <v>1163</v>
      </c>
      <c r="AW40" s="7"/>
      <c r="AX40" s="192"/>
      <c r="AY40" s="7"/>
      <c r="AZ40" s="7"/>
      <c r="BA40" s="7"/>
      <c r="BB40" s="7" t="s">
        <v>1087</v>
      </c>
      <c r="BC40" s="7"/>
      <c r="BD40" s="7" t="s">
        <v>1086</v>
      </c>
      <c r="BE40" s="7"/>
      <c r="BF40" s="7" t="s">
        <v>1087</v>
      </c>
      <c r="BG40" s="7"/>
      <c r="BH40" s="188" t="s">
        <v>1167</v>
      </c>
      <c r="BI40" s="195" t="s">
        <v>1174</v>
      </c>
      <c r="BJ40" s="6" t="s">
        <v>1175</v>
      </c>
      <c r="BK40" s="6" t="s">
        <v>1189</v>
      </c>
      <c r="BL40" s="6" t="s">
        <v>1086</v>
      </c>
      <c r="BM40" s="191" t="s">
        <v>1086</v>
      </c>
      <c r="BN40" s="195" t="s">
        <v>1086</v>
      </c>
      <c r="BO40" s="6" t="s">
        <v>1086</v>
      </c>
      <c r="BP40" s="6" t="s">
        <v>1086</v>
      </c>
      <c r="BQ40" s="6" t="s">
        <v>1086</v>
      </c>
      <c r="BR40" s="6" t="s">
        <v>1086</v>
      </c>
      <c r="BS40" s="6" t="s">
        <v>1086</v>
      </c>
      <c r="BT40" s="6" t="s">
        <v>1086</v>
      </c>
      <c r="BU40" s="6" t="s">
        <v>1087</v>
      </c>
      <c r="BV40" s="6" t="s">
        <v>1087</v>
      </c>
      <c r="BW40" s="6" t="s">
        <v>1087</v>
      </c>
      <c r="BX40" s="6" t="s">
        <v>1087</v>
      </c>
      <c r="BY40" s="6" t="s">
        <v>1086</v>
      </c>
      <c r="BZ40" s="6" t="s">
        <v>1087</v>
      </c>
      <c r="CA40" s="6" t="s">
        <v>1087</v>
      </c>
      <c r="CB40" s="6" t="s">
        <v>1087</v>
      </c>
      <c r="CC40" s="6" t="s">
        <v>1087</v>
      </c>
      <c r="CD40" s="6" t="s">
        <v>1194</v>
      </c>
      <c r="CE40" s="199" t="s">
        <v>1751</v>
      </c>
      <c r="CF40" s="6" t="s">
        <v>1752</v>
      </c>
      <c r="CG40" s="6"/>
      <c r="CH40" s="6"/>
      <c r="CI40" s="6"/>
      <c r="CJ40" s="6" t="s">
        <v>1753</v>
      </c>
      <c r="CK40" s="6" t="s">
        <v>1608</v>
      </c>
      <c r="CL40" s="6" t="s">
        <v>1086</v>
      </c>
      <c r="CM40" s="6" t="s">
        <v>1087</v>
      </c>
      <c r="CN40" s="6" t="s">
        <v>1087</v>
      </c>
      <c r="CO40" s="6" t="s">
        <v>1490</v>
      </c>
      <c r="CP40" s="6" t="s">
        <v>1086</v>
      </c>
      <c r="CQ40" s="6" t="s">
        <v>1087</v>
      </c>
      <c r="CR40" s="6" t="s">
        <v>1087</v>
      </c>
      <c r="CS40" s="6" t="s">
        <v>1087</v>
      </c>
      <c r="CT40" s="6" t="s">
        <v>1087</v>
      </c>
      <c r="CU40" s="191" t="s">
        <v>1273</v>
      </c>
      <c r="CV40" s="6" t="str">
        <f t="shared" si="3"/>
        <v>OASIS PEATONAL22058200000</v>
      </c>
      <c r="CW40" s="46" t="str">
        <f t="shared" si="4"/>
        <v>OK</v>
      </c>
      <c r="CX40" s="47" t="str">
        <f t="shared" si="5"/>
        <v>SI</v>
      </c>
      <c r="CY40" s="47">
        <f t="shared" si="6"/>
        <v>1</v>
      </c>
      <c r="CZ40" s="47">
        <f t="shared" si="7"/>
        <v>2</v>
      </c>
      <c r="DA40" s="47">
        <f t="shared" si="8"/>
        <v>3</v>
      </c>
      <c r="DB40" s="47">
        <f t="shared" si="9"/>
        <v>4</v>
      </c>
      <c r="DC40" s="47">
        <f t="shared" si="10"/>
        <v>5</v>
      </c>
      <c r="DD40" s="47"/>
      <c r="DE40" s="47">
        <f t="shared" si="11"/>
        <v>7</v>
      </c>
      <c r="DF40" s="47" t="str">
        <f t="shared" si="12"/>
        <v/>
      </c>
      <c r="DG40" s="47">
        <f t="shared" si="13"/>
        <v>9</v>
      </c>
      <c r="DH40" s="47" t="str">
        <f t="shared" si="14"/>
        <v/>
      </c>
      <c r="DI40" s="47" t="str">
        <f t="shared" si="15"/>
        <v/>
      </c>
      <c r="DJ40" s="47">
        <f t="shared" si="16"/>
        <v>5</v>
      </c>
      <c r="DK40" s="48">
        <f>IF(CX40="NO",0,IF(CY40=1,Tipologías!$E$11,0)+IF(CZ40=2,Tipologías!$E$10,0)+IF(DA40=3,Tipologías!$E$9,0)+IF(DB40=4,Tipologías!$E$13,0)+IF(DC40=5,Tipologías!$E$12,0)+IF(DD40=6,Tipologías!$E$14,0)+IF(DE40=7,Tipologías!$E$20,0)+IF(DG40=9,Tipologías!$E$16,0)+IF(DF40=8,Tipologías!$E$23,0)+IF(DH40=10,Tipologías!$E$7,0)+IF(DI40=11,Tipologías!$E$8,0))</f>
        <v>4352595.9829379991</v>
      </c>
      <c r="DL40" s="49">
        <f t="shared" si="17"/>
        <v>4352595.9829379991</v>
      </c>
      <c r="DM40" s="50" t="str">
        <f t="shared" si="18"/>
        <v/>
      </c>
      <c r="DN40" s="50" t="str">
        <f t="shared" si="19"/>
        <v/>
      </c>
      <c r="DO40" s="50">
        <f t="shared" si="20"/>
        <v>0</v>
      </c>
      <c r="DP40" s="51" t="str">
        <f t="shared" si="21"/>
        <v/>
      </c>
      <c r="DQ40" s="51">
        <f>IF(DM40=17,Tipologías!$E$18,0)+IF(ENCUESTAS!DN40=18,Tipologías!$E$17,0)+IF(ENCUESTAS!DO40=19,Tipologías!$E$19,0)+IF(ENCUESTAS!DP40=20,Tipologías!$E$21,0)</f>
        <v>0</v>
      </c>
      <c r="DR40" s="47" t="str">
        <f t="shared" si="22"/>
        <v>NO</v>
      </c>
      <c r="DS40" s="49">
        <f t="shared" si="23"/>
        <v>0</v>
      </c>
      <c r="DT40" s="52">
        <f>IF(DL40=0,"",(DL40+DS40+Tipologías!$E$6+Tipologías!$H$2))</f>
        <v>4549673.3754779631</v>
      </c>
      <c r="DU40" s="53" t="str">
        <f t="shared" si="24"/>
        <v>SI</v>
      </c>
      <c r="DV40" s="436" t="s">
        <v>4433</v>
      </c>
    </row>
    <row r="41" spans="1:126" ht="45" x14ac:dyDescent="0.25">
      <c r="A41" s="22">
        <v>42970</v>
      </c>
      <c r="B41" s="7" t="s">
        <v>1</v>
      </c>
      <c r="C41" s="7" t="s">
        <v>630</v>
      </c>
      <c r="D41" s="7">
        <v>579</v>
      </c>
      <c r="E41" s="7">
        <v>43654191</v>
      </c>
      <c r="F41" s="7">
        <v>3122373072</v>
      </c>
      <c r="G41" s="188">
        <v>36</v>
      </c>
      <c r="H41" s="189" t="s">
        <v>1603</v>
      </c>
      <c r="I41" s="7" t="s">
        <v>1110</v>
      </c>
      <c r="J41" s="7"/>
      <c r="K41" s="7"/>
      <c r="L41" s="7"/>
      <c r="M41" s="7"/>
      <c r="N41" s="7"/>
      <c r="O41" s="7"/>
      <c r="P41" s="7"/>
      <c r="Q41" s="7"/>
      <c r="R41" s="190">
        <v>5830</v>
      </c>
      <c r="S41" s="7"/>
      <c r="T41" s="7"/>
      <c r="U41" s="362" t="str">
        <f t="shared" si="0"/>
        <v xml:space="preserve">PEATONAL   #   -  5830 </v>
      </c>
      <c r="V41" s="7">
        <v>3226564921</v>
      </c>
      <c r="W41" s="7" t="s">
        <v>1754</v>
      </c>
      <c r="X41" s="7"/>
      <c r="Y41" s="7" t="s">
        <v>1755</v>
      </c>
      <c r="Z41" s="7" t="s">
        <v>1756</v>
      </c>
      <c r="AA41" s="434" t="str">
        <f t="shared" si="1"/>
        <v xml:space="preserve">CLARA  OFELIA USME </v>
      </c>
      <c r="AB41" s="7" t="s">
        <v>1268</v>
      </c>
      <c r="AC41" s="7">
        <v>22019006</v>
      </c>
      <c r="AD41" s="7" t="s">
        <v>1118</v>
      </c>
      <c r="AE41" s="7">
        <v>60</v>
      </c>
      <c r="AF41" s="6" t="s">
        <v>1086</v>
      </c>
      <c r="AG41" s="6"/>
      <c r="AH41" s="7"/>
      <c r="AI41" s="7"/>
      <c r="AJ41" s="7"/>
      <c r="AK41" s="434" t="str">
        <f t="shared" si="2"/>
        <v xml:space="preserve">   </v>
      </c>
      <c r="AL41" s="7"/>
      <c r="AM41" s="191"/>
      <c r="AN41" s="189" t="s">
        <v>1087</v>
      </c>
      <c r="AO41" s="7"/>
      <c r="AP41" s="7" t="s">
        <v>1086</v>
      </c>
      <c r="AQ41" s="7">
        <v>5</v>
      </c>
      <c r="AR41" s="7">
        <v>1</v>
      </c>
      <c r="AS41" s="7"/>
      <c r="AT41" s="192" t="s">
        <v>1147</v>
      </c>
      <c r="AU41" s="7"/>
      <c r="AV41" s="193" t="s">
        <v>1163</v>
      </c>
      <c r="AW41" s="7"/>
      <c r="AX41" s="192"/>
      <c r="AY41" s="7"/>
      <c r="AZ41" s="7"/>
      <c r="BA41" s="7"/>
      <c r="BB41" s="7" t="s">
        <v>1086</v>
      </c>
      <c r="BC41" s="7">
        <v>97996</v>
      </c>
      <c r="BD41" s="7" t="s">
        <v>1086</v>
      </c>
      <c r="BE41" s="7"/>
      <c r="BF41" s="7" t="s">
        <v>1086</v>
      </c>
      <c r="BG41" s="7">
        <v>66534</v>
      </c>
      <c r="BH41" s="188" t="s">
        <v>1167</v>
      </c>
      <c r="BI41" s="195" t="s">
        <v>1175</v>
      </c>
      <c r="BJ41" s="6" t="s">
        <v>1180</v>
      </c>
      <c r="BK41" s="6" t="s">
        <v>1189</v>
      </c>
      <c r="BL41" s="6" t="s">
        <v>1086</v>
      </c>
      <c r="BM41" s="191" t="s">
        <v>1086</v>
      </c>
      <c r="BN41" s="195" t="s">
        <v>1086</v>
      </c>
      <c r="BO41" s="6" t="s">
        <v>1086</v>
      </c>
      <c r="BP41" s="6" t="s">
        <v>1086</v>
      </c>
      <c r="BQ41" s="6" t="s">
        <v>1086</v>
      </c>
      <c r="BR41" s="6" t="s">
        <v>1086</v>
      </c>
      <c r="BS41" s="6" t="s">
        <v>1086</v>
      </c>
      <c r="BT41" s="6" t="s">
        <v>1086</v>
      </c>
      <c r="BU41" s="6" t="s">
        <v>1087</v>
      </c>
      <c r="BV41" s="6" t="s">
        <v>1087</v>
      </c>
      <c r="BW41" s="6" t="s">
        <v>1086</v>
      </c>
      <c r="BX41" s="6" t="s">
        <v>1086</v>
      </c>
      <c r="BY41" s="6" t="s">
        <v>1086</v>
      </c>
      <c r="BZ41" s="6" t="s">
        <v>1087</v>
      </c>
      <c r="CA41" s="6" t="s">
        <v>1087</v>
      </c>
      <c r="CB41" s="6" t="s">
        <v>1087</v>
      </c>
      <c r="CC41" s="6" t="s">
        <v>1086</v>
      </c>
      <c r="CD41" s="6" t="s">
        <v>1193</v>
      </c>
      <c r="CE41" s="199" t="s">
        <v>1757</v>
      </c>
      <c r="CF41" s="6"/>
      <c r="CG41" s="6"/>
      <c r="CH41" s="6"/>
      <c r="CI41" s="6"/>
      <c r="CJ41" s="6" t="s">
        <v>1607</v>
      </c>
      <c r="CK41" s="6" t="s">
        <v>1608</v>
      </c>
      <c r="CL41" s="6" t="s">
        <v>1086</v>
      </c>
      <c r="CM41" s="6" t="s">
        <v>1087</v>
      </c>
      <c r="CN41" s="6" t="s">
        <v>1087</v>
      </c>
      <c r="CO41" s="6" t="s">
        <v>1490</v>
      </c>
      <c r="CP41" s="6" t="s">
        <v>1086</v>
      </c>
      <c r="CQ41" s="6" t="s">
        <v>1087</v>
      </c>
      <c r="CR41" s="6" t="s">
        <v>1087</v>
      </c>
      <c r="CS41" s="6" t="s">
        <v>1087</v>
      </c>
      <c r="CT41" s="6" t="s">
        <v>1086</v>
      </c>
      <c r="CU41" s="191" t="s">
        <v>1273</v>
      </c>
      <c r="CV41" s="6" t="str">
        <f t="shared" si="3"/>
        <v>OASIS PEATONAL5830</v>
      </c>
      <c r="CW41" s="46" t="str">
        <f t="shared" si="4"/>
        <v>OK</v>
      </c>
      <c r="CX41" s="47" t="str">
        <f t="shared" si="5"/>
        <v>SI</v>
      </c>
      <c r="CY41" s="47">
        <f t="shared" si="6"/>
        <v>1</v>
      </c>
      <c r="CZ41" s="47" t="str">
        <f t="shared" si="7"/>
        <v/>
      </c>
      <c r="DA41" s="47" t="str">
        <f t="shared" si="8"/>
        <v/>
      </c>
      <c r="DB41" s="47">
        <f t="shared" si="9"/>
        <v>4</v>
      </c>
      <c r="DC41" s="47">
        <f t="shared" si="10"/>
        <v>5</v>
      </c>
      <c r="DD41" s="47"/>
      <c r="DE41" s="47">
        <f t="shared" si="11"/>
        <v>7</v>
      </c>
      <c r="DF41" s="47" t="str">
        <f t="shared" si="12"/>
        <v/>
      </c>
      <c r="DG41" s="47">
        <f t="shared" si="13"/>
        <v>9</v>
      </c>
      <c r="DH41" s="47" t="str">
        <f t="shared" si="14"/>
        <v/>
      </c>
      <c r="DI41" s="47" t="str">
        <f t="shared" si="15"/>
        <v/>
      </c>
      <c r="DJ41" s="47">
        <f t="shared" si="16"/>
        <v>3</v>
      </c>
      <c r="DK41" s="48">
        <f>IF(CX41="NO",0,IF(CY41=1,Tipologías!$E$11,0)+IF(CZ41=2,Tipologías!$E$10,0)+IF(DA41=3,Tipologías!$E$9,0)+IF(DB41=4,Tipologías!$E$13,0)+IF(DC41=5,Tipologías!$E$12,0)+IF(DD41=6,Tipologías!$E$14,0)+IF(DE41=7,Tipologías!$E$20,0)+IF(DG41=9,Tipologías!$E$16,0)+IF(DF41=8,Tipologías!$E$23,0)+IF(DH41=10,Tipologías!$E$7,0)+IF(DI41=11,Tipologías!$E$8,0))</f>
        <v>3774854.4604019998</v>
      </c>
      <c r="DL41" s="49">
        <f t="shared" si="17"/>
        <v>3774854.4604019998</v>
      </c>
      <c r="DM41" s="50" t="str">
        <f t="shared" si="18"/>
        <v/>
      </c>
      <c r="DN41" s="50" t="str">
        <f t="shared" si="19"/>
        <v/>
      </c>
      <c r="DO41" s="50">
        <f t="shared" si="20"/>
        <v>0</v>
      </c>
      <c r="DP41" s="51" t="str">
        <f t="shared" si="21"/>
        <v/>
      </c>
      <c r="DQ41" s="51">
        <f>IF(DM41=17,Tipologías!$E$18,0)+IF(ENCUESTAS!DN41=18,Tipologías!$E$17,0)+IF(ENCUESTAS!DO41=19,Tipologías!$E$19,0)+IF(ENCUESTAS!DP41=20,Tipologías!$E$21,0)</f>
        <v>0</v>
      </c>
      <c r="DR41" s="47" t="str">
        <f t="shared" si="22"/>
        <v>NO</v>
      </c>
      <c r="DS41" s="49">
        <f t="shared" si="23"/>
        <v>0</v>
      </c>
      <c r="DT41" s="52">
        <f>IF(DL41=0,"",(DL41+DS41+Tipologías!$E$6+Tipologías!$H$2))</f>
        <v>3971931.8529419643</v>
      </c>
      <c r="DU41" s="53" t="str">
        <f t="shared" si="24"/>
        <v>SI</v>
      </c>
      <c r="DV41" s="436" t="s">
        <v>3569</v>
      </c>
    </row>
    <row r="42" spans="1:126" ht="60" x14ac:dyDescent="0.25">
      <c r="A42" s="22">
        <v>42970</v>
      </c>
      <c r="B42" s="7" t="s">
        <v>1</v>
      </c>
      <c r="C42" s="7" t="s">
        <v>630</v>
      </c>
      <c r="D42" s="7">
        <v>579</v>
      </c>
      <c r="E42" s="7">
        <v>43654191</v>
      </c>
      <c r="F42" s="7">
        <v>3122373072</v>
      </c>
      <c r="G42" s="188">
        <v>37</v>
      </c>
      <c r="H42" s="189" t="s">
        <v>1603</v>
      </c>
      <c r="I42" s="7" t="s">
        <v>1102</v>
      </c>
      <c r="J42" s="7">
        <v>15</v>
      </c>
      <c r="K42" s="7"/>
      <c r="L42" s="7"/>
      <c r="M42" s="7"/>
      <c r="N42" s="7"/>
      <c r="O42" s="7"/>
      <c r="P42" s="7" t="s">
        <v>1115</v>
      </c>
      <c r="Q42" s="7"/>
      <c r="R42" s="190">
        <v>59211</v>
      </c>
      <c r="S42" s="7"/>
      <c r="T42" s="7"/>
      <c r="U42" s="362" t="str">
        <f t="shared" si="0"/>
        <v xml:space="preserve">CARRERA 15  #   A-  59211 </v>
      </c>
      <c r="V42" s="7">
        <v>3216812173</v>
      </c>
      <c r="W42" s="7" t="s">
        <v>1275</v>
      </c>
      <c r="X42" s="7" t="s">
        <v>1590</v>
      </c>
      <c r="Y42" s="7" t="s">
        <v>1758</v>
      </c>
      <c r="Z42" s="7" t="s">
        <v>1444</v>
      </c>
      <c r="AA42" s="434" t="str">
        <f t="shared" si="1"/>
        <v xml:space="preserve">EDUAR ENRRIQUE RAMOS GONZALEZ </v>
      </c>
      <c r="AB42" s="7" t="s">
        <v>1268</v>
      </c>
      <c r="AC42" s="7">
        <v>1071349469</v>
      </c>
      <c r="AD42" s="7" t="s">
        <v>1127</v>
      </c>
      <c r="AE42" s="7">
        <v>31</v>
      </c>
      <c r="AF42" s="6" t="s">
        <v>1087</v>
      </c>
      <c r="AG42" s="6" t="s">
        <v>1759</v>
      </c>
      <c r="AH42" s="7" t="s">
        <v>1295</v>
      </c>
      <c r="AI42" s="7" t="s">
        <v>1703</v>
      </c>
      <c r="AJ42" s="7" t="s">
        <v>1760</v>
      </c>
      <c r="AK42" s="434" t="str">
        <f t="shared" si="2"/>
        <v>JOHANA SMITH NUÑEZ  GARCIA</v>
      </c>
      <c r="AL42" s="7" t="s">
        <v>1268</v>
      </c>
      <c r="AM42" s="191">
        <v>44006575</v>
      </c>
      <c r="AN42" s="189" t="s">
        <v>1086</v>
      </c>
      <c r="AO42" s="7">
        <v>3165247</v>
      </c>
      <c r="AP42" s="7" t="s">
        <v>1086</v>
      </c>
      <c r="AQ42" s="7">
        <v>5</v>
      </c>
      <c r="AR42" s="7">
        <v>3</v>
      </c>
      <c r="AS42" s="7"/>
      <c r="AT42" s="192" t="s">
        <v>1148</v>
      </c>
      <c r="AU42" s="7"/>
      <c r="AV42" s="193" t="s">
        <v>1163</v>
      </c>
      <c r="AW42" s="7"/>
      <c r="AX42" s="192"/>
      <c r="AY42" s="7"/>
      <c r="AZ42" s="7"/>
      <c r="BA42" s="7"/>
      <c r="BB42" s="7" t="s">
        <v>1086</v>
      </c>
      <c r="BC42" s="7">
        <v>15350</v>
      </c>
      <c r="BD42" s="7" t="s">
        <v>1086</v>
      </c>
      <c r="BE42" s="7">
        <v>11000</v>
      </c>
      <c r="BF42" s="7" t="s">
        <v>1086</v>
      </c>
      <c r="BG42" s="7">
        <v>8500</v>
      </c>
      <c r="BH42" s="188" t="s">
        <v>1167</v>
      </c>
      <c r="BI42" s="195" t="s">
        <v>1175</v>
      </c>
      <c r="BJ42" s="6" t="s">
        <v>1180</v>
      </c>
      <c r="BK42" s="6" t="s">
        <v>1189</v>
      </c>
      <c r="BL42" s="6" t="s">
        <v>1086</v>
      </c>
      <c r="BM42" s="191" t="s">
        <v>1087</v>
      </c>
      <c r="BN42" s="195" t="s">
        <v>1086</v>
      </c>
      <c r="BO42" s="6" t="s">
        <v>1086</v>
      </c>
      <c r="BP42" s="6" t="s">
        <v>1086</v>
      </c>
      <c r="BQ42" s="6" t="s">
        <v>1086</v>
      </c>
      <c r="BR42" s="6" t="s">
        <v>1086</v>
      </c>
      <c r="BS42" s="6" t="s">
        <v>1086</v>
      </c>
      <c r="BT42" s="6" t="s">
        <v>1086</v>
      </c>
      <c r="BU42" s="6" t="s">
        <v>1087</v>
      </c>
      <c r="BV42" s="6" t="s">
        <v>1087</v>
      </c>
      <c r="BW42" s="6" t="s">
        <v>1087</v>
      </c>
      <c r="BX42" s="6" t="s">
        <v>1086</v>
      </c>
      <c r="BY42" s="6" t="s">
        <v>1086</v>
      </c>
      <c r="BZ42" s="6" t="s">
        <v>1086</v>
      </c>
      <c r="CA42" s="6" t="s">
        <v>1086</v>
      </c>
      <c r="CB42" s="6" t="s">
        <v>1087</v>
      </c>
      <c r="CC42" s="6" t="s">
        <v>1086</v>
      </c>
      <c r="CD42" s="6" t="s">
        <v>1194</v>
      </c>
      <c r="CE42" s="199" t="s">
        <v>1761</v>
      </c>
      <c r="CF42" s="6"/>
      <c r="CG42" s="6"/>
      <c r="CH42" s="6"/>
      <c r="CI42" s="6"/>
      <c r="CJ42" s="6" t="s">
        <v>1607</v>
      </c>
      <c r="CK42" s="6" t="s">
        <v>1608</v>
      </c>
      <c r="CL42" s="6" t="s">
        <v>1086</v>
      </c>
      <c r="CM42" s="6" t="s">
        <v>1086</v>
      </c>
      <c r="CN42" s="6" t="s">
        <v>1087</v>
      </c>
      <c r="CO42" s="6" t="s">
        <v>1490</v>
      </c>
      <c r="CP42" s="6" t="s">
        <v>1086</v>
      </c>
      <c r="CQ42" s="6" t="s">
        <v>1087</v>
      </c>
      <c r="CR42" s="6" t="s">
        <v>1087</v>
      </c>
      <c r="CS42" s="6" t="s">
        <v>1087</v>
      </c>
      <c r="CT42" s="6" t="s">
        <v>1086</v>
      </c>
      <c r="CU42" s="191" t="s">
        <v>1273</v>
      </c>
      <c r="CV42" s="6" t="str">
        <f t="shared" si="3"/>
        <v>OASIS CARRERA15A59211</v>
      </c>
      <c r="CW42" s="46" t="str">
        <f t="shared" si="4"/>
        <v>OK</v>
      </c>
      <c r="CX42" s="47" t="str">
        <f t="shared" si="5"/>
        <v>SI</v>
      </c>
      <c r="CY42" s="47">
        <f t="shared" si="6"/>
        <v>1</v>
      </c>
      <c r="CZ42" s="47" t="str">
        <f t="shared" si="7"/>
        <v/>
      </c>
      <c r="DA42" s="47">
        <f t="shared" si="8"/>
        <v>3</v>
      </c>
      <c r="DB42" s="47">
        <f t="shared" si="9"/>
        <v>4</v>
      </c>
      <c r="DC42" s="47">
        <f t="shared" si="10"/>
        <v>5</v>
      </c>
      <c r="DD42" s="47"/>
      <c r="DE42" s="47">
        <f t="shared" si="11"/>
        <v>7</v>
      </c>
      <c r="DF42" s="47" t="str">
        <f t="shared" si="12"/>
        <v/>
      </c>
      <c r="DG42" s="47">
        <f t="shared" si="13"/>
        <v>9</v>
      </c>
      <c r="DH42" s="47" t="str">
        <f t="shared" si="14"/>
        <v/>
      </c>
      <c r="DI42" s="47" t="str">
        <f t="shared" si="15"/>
        <v/>
      </c>
      <c r="DJ42" s="47">
        <f t="shared" si="16"/>
        <v>4</v>
      </c>
      <c r="DK42" s="48">
        <f>IF(CX42="NO",0,IF(CY42=1,Tipologías!$E$11,0)+IF(CZ42=2,Tipologías!$E$10,0)+IF(DA42=3,Tipologías!$E$9,0)+IF(DB42=4,Tipologías!$E$13,0)+IF(DC42=5,Tipologías!$E$12,0)+IF(DD42=6,Tipologías!$E$14,0)+IF(DE42=7,Tipologías!$E$20,0)+IF(DG42=9,Tipologías!$E$16,0)+IF(DF42=8,Tipologías!$E$23,0)+IF(DH42=10,Tipologías!$E$7,0)+IF(DI42=11,Tipologías!$E$8,0))</f>
        <v>4158248.5159739996</v>
      </c>
      <c r="DL42" s="49">
        <f t="shared" si="17"/>
        <v>4158248.5159739996</v>
      </c>
      <c r="DM42" s="50" t="str">
        <f t="shared" si="18"/>
        <v/>
      </c>
      <c r="DN42" s="50" t="str">
        <f t="shared" si="19"/>
        <v/>
      </c>
      <c r="DO42" s="50">
        <f t="shared" si="20"/>
        <v>0</v>
      </c>
      <c r="DP42" s="51" t="str">
        <f t="shared" si="21"/>
        <v/>
      </c>
      <c r="DQ42" s="51">
        <f>IF(DM42=17,Tipologías!$E$18,0)+IF(ENCUESTAS!DN42=18,Tipologías!$E$17,0)+IF(ENCUESTAS!DO42=19,Tipologías!$E$19,0)+IF(ENCUESTAS!DP42=20,Tipologías!$E$21,0)</f>
        <v>0</v>
      </c>
      <c r="DR42" s="47" t="str">
        <f t="shared" si="22"/>
        <v>NO</v>
      </c>
      <c r="DS42" s="49">
        <f t="shared" si="23"/>
        <v>0</v>
      </c>
      <c r="DT42" s="52">
        <f>IF(DL42=0,"",(DL42+DS42+Tipologías!$E$6+Tipologías!$H$2))</f>
        <v>4355325.9085139642</v>
      </c>
      <c r="DU42" s="53" t="str">
        <f t="shared" si="24"/>
        <v>SI</v>
      </c>
      <c r="DV42" s="436" t="s">
        <v>3570</v>
      </c>
    </row>
    <row r="43" spans="1:126" ht="45" x14ac:dyDescent="0.25">
      <c r="A43" s="22">
        <v>42970</v>
      </c>
      <c r="B43" s="7" t="s">
        <v>1</v>
      </c>
      <c r="C43" s="7" t="s">
        <v>630</v>
      </c>
      <c r="D43" s="7">
        <v>579</v>
      </c>
      <c r="E43" s="7">
        <v>43654191</v>
      </c>
      <c r="F43" s="7">
        <v>3122373072</v>
      </c>
      <c r="G43" s="188">
        <v>38</v>
      </c>
      <c r="H43" s="189" t="s">
        <v>1603</v>
      </c>
      <c r="I43" s="7" t="s">
        <v>1110</v>
      </c>
      <c r="J43" s="7"/>
      <c r="K43" s="7"/>
      <c r="L43" s="7"/>
      <c r="M43" s="7"/>
      <c r="N43" s="7"/>
      <c r="O43" s="7"/>
      <c r="P43" s="7"/>
      <c r="Q43" s="7"/>
      <c r="R43" s="190">
        <v>58290</v>
      </c>
      <c r="S43" s="7"/>
      <c r="T43" s="7"/>
      <c r="U43" s="362" t="str">
        <f t="shared" si="0"/>
        <v xml:space="preserve">PEATONAL   #   -  58290 </v>
      </c>
      <c r="V43" s="7">
        <v>3226783961</v>
      </c>
      <c r="W43" s="7" t="s">
        <v>1625</v>
      </c>
      <c r="X43" s="7" t="s">
        <v>1762</v>
      </c>
      <c r="Y43" s="7" t="s">
        <v>1763</v>
      </c>
      <c r="Z43" s="7" t="s">
        <v>1764</v>
      </c>
      <c r="AA43" s="434" t="str">
        <f t="shared" si="1"/>
        <v>ELSA PIEDAD MONTOYA VALDEZ</v>
      </c>
      <c r="AB43" s="7" t="s">
        <v>1268</v>
      </c>
      <c r="AC43" s="7">
        <v>21929029</v>
      </c>
      <c r="AD43" s="7" t="s">
        <v>1118</v>
      </c>
      <c r="AE43" s="7">
        <v>59</v>
      </c>
      <c r="AF43" s="6" t="s">
        <v>1086</v>
      </c>
      <c r="AG43" s="6"/>
      <c r="AH43" s="7"/>
      <c r="AI43" s="7"/>
      <c r="AJ43" s="7"/>
      <c r="AK43" s="434" t="str">
        <f t="shared" si="2"/>
        <v xml:space="preserve">   </v>
      </c>
      <c r="AL43" s="7"/>
      <c r="AM43" s="191"/>
      <c r="AN43" s="189" t="s">
        <v>1087</v>
      </c>
      <c r="AO43" s="7"/>
      <c r="AP43" s="7"/>
      <c r="AQ43" s="7">
        <v>4</v>
      </c>
      <c r="AR43" s="7">
        <v>1</v>
      </c>
      <c r="AS43" s="7"/>
      <c r="AT43" s="192" t="s">
        <v>1148</v>
      </c>
      <c r="AU43" s="7"/>
      <c r="AV43" s="193" t="s">
        <v>1163</v>
      </c>
      <c r="AW43" s="7"/>
      <c r="AX43" s="192"/>
      <c r="AY43" s="7"/>
      <c r="AZ43" s="7"/>
      <c r="BA43" s="7"/>
      <c r="BB43" s="7" t="s">
        <v>1086</v>
      </c>
      <c r="BC43" s="7">
        <v>7853</v>
      </c>
      <c r="BD43" s="7" t="s">
        <v>1086</v>
      </c>
      <c r="BE43" s="7">
        <v>5177</v>
      </c>
      <c r="BF43" s="7" t="s">
        <v>1086</v>
      </c>
      <c r="BG43" s="7">
        <v>8366</v>
      </c>
      <c r="BH43" s="188" t="s">
        <v>1167</v>
      </c>
      <c r="BI43" s="195" t="s">
        <v>1175</v>
      </c>
      <c r="BJ43" s="6" t="s">
        <v>1180</v>
      </c>
      <c r="BK43" s="6" t="s">
        <v>1189</v>
      </c>
      <c r="BL43" s="6" t="s">
        <v>1086</v>
      </c>
      <c r="BM43" s="191" t="s">
        <v>1086</v>
      </c>
      <c r="BN43" s="195" t="s">
        <v>1086</v>
      </c>
      <c r="BO43" s="6" t="s">
        <v>1086</v>
      </c>
      <c r="BP43" s="6" t="s">
        <v>1086</v>
      </c>
      <c r="BQ43" s="6" t="s">
        <v>1086</v>
      </c>
      <c r="BR43" s="6" t="s">
        <v>1086</v>
      </c>
      <c r="BS43" s="6" t="s">
        <v>1086</v>
      </c>
      <c r="BT43" s="6" t="s">
        <v>1087</v>
      </c>
      <c r="BU43" s="6" t="s">
        <v>1087</v>
      </c>
      <c r="BV43" s="6" t="s">
        <v>1087</v>
      </c>
      <c r="BW43" s="6" t="s">
        <v>1087</v>
      </c>
      <c r="BX43" s="6" t="s">
        <v>1086</v>
      </c>
      <c r="BY43" s="6" t="s">
        <v>1087</v>
      </c>
      <c r="BZ43" s="6" t="s">
        <v>1087</v>
      </c>
      <c r="CA43" s="6" t="s">
        <v>1087</v>
      </c>
      <c r="CB43" s="6" t="s">
        <v>1087</v>
      </c>
      <c r="CC43" s="6" t="s">
        <v>1086</v>
      </c>
      <c r="CD43" s="6" t="s">
        <v>1195</v>
      </c>
      <c r="CE43" s="199" t="s">
        <v>1765</v>
      </c>
      <c r="CF43" s="6"/>
      <c r="CG43" s="6"/>
      <c r="CH43" s="6"/>
      <c r="CI43" s="6"/>
      <c r="CJ43" s="6" t="s">
        <v>1607</v>
      </c>
      <c r="CK43" s="6" t="s">
        <v>1608</v>
      </c>
      <c r="CL43" s="6" t="s">
        <v>1086</v>
      </c>
      <c r="CM43" s="6" t="s">
        <v>1087</v>
      </c>
      <c r="CN43" s="6" t="s">
        <v>1087</v>
      </c>
      <c r="CO43" s="6" t="s">
        <v>1490</v>
      </c>
      <c r="CP43" s="6" t="s">
        <v>1087</v>
      </c>
      <c r="CQ43" s="6" t="s">
        <v>1087</v>
      </c>
      <c r="CR43" s="6" t="s">
        <v>1087</v>
      </c>
      <c r="CS43" s="6" t="s">
        <v>1087</v>
      </c>
      <c r="CT43" s="6" t="s">
        <v>1086</v>
      </c>
      <c r="CU43" s="191" t="s">
        <v>1269</v>
      </c>
      <c r="CV43" s="6" t="str">
        <f t="shared" si="3"/>
        <v>OASIS PEATONAL58290</v>
      </c>
      <c r="CW43" s="46" t="str">
        <f t="shared" si="4"/>
        <v>OK</v>
      </c>
      <c r="CX43" s="47" t="str">
        <f t="shared" si="5"/>
        <v>SI</v>
      </c>
      <c r="CY43" s="47">
        <f t="shared" si="6"/>
        <v>1</v>
      </c>
      <c r="CZ43" s="47" t="str">
        <f t="shared" si="7"/>
        <v/>
      </c>
      <c r="DA43" s="47">
        <f t="shared" si="8"/>
        <v>3</v>
      </c>
      <c r="DB43" s="47">
        <f t="shared" si="9"/>
        <v>4</v>
      </c>
      <c r="DC43" s="47">
        <f t="shared" si="10"/>
        <v>5</v>
      </c>
      <c r="DD43" s="47"/>
      <c r="DE43" s="47">
        <f t="shared" si="11"/>
        <v>7</v>
      </c>
      <c r="DF43" s="47" t="str">
        <f t="shared" si="12"/>
        <v/>
      </c>
      <c r="DG43" s="47">
        <f t="shared" si="13"/>
        <v>9</v>
      </c>
      <c r="DH43" s="47" t="str">
        <f t="shared" si="14"/>
        <v/>
      </c>
      <c r="DI43" s="47" t="str">
        <f t="shared" si="15"/>
        <v/>
      </c>
      <c r="DJ43" s="47">
        <f t="shared" si="16"/>
        <v>4</v>
      </c>
      <c r="DK43" s="48">
        <f>IF(CX43="NO",0,IF(CY43=1,Tipologías!$E$11,0)+IF(CZ43=2,Tipologías!$E$10,0)+IF(DA43=3,Tipologías!$E$9,0)+IF(DB43=4,Tipologías!$E$13,0)+IF(DC43=5,Tipologías!$E$12,0)+IF(DD43=6,Tipologías!$E$14,0)+IF(DE43=7,Tipologías!$E$20,0)+IF(DG43=9,Tipologías!$E$16,0)+IF(DF43=8,Tipologías!$E$23,0)+IF(DH43=10,Tipologías!$E$7,0)+IF(DI43=11,Tipologías!$E$8,0))</f>
        <v>4158248.5159739996</v>
      </c>
      <c r="DL43" s="49">
        <f t="shared" si="17"/>
        <v>4158248.5159739996</v>
      </c>
      <c r="DM43" s="50" t="str">
        <f t="shared" si="18"/>
        <v/>
      </c>
      <c r="DN43" s="50" t="str">
        <f t="shared" si="19"/>
        <v/>
      </c>
      <c r="DO43" s="50">
        <f t="shared" si="20"/>
        <v>0</v>
      </c>
      <c r="DP43" s="51" t="str">
        <f t="shared" si="21"/>
        <v/>
      </c>
      <c r="DQ43" s="51">
        <f>IF(DM43=17,Tipologías!$E$18,0)+IF(ENCUESTAS!DN43=18,Tipologías!$E$17,0)+IF(ENCUESTAS!DO43=19,Tipologías!$E$19,0)+IF(ENCUESTAS!DP43=20,Tipologías!$E$21,0)</f>
        <v>0</v>
      </c>
      <c r="DR43" s="47" t="str">
        <f t="shared" si="22"/>
        <v>NO</v>
      </c>
      <c r="DS43" s="49">
        <f t="shared" si="23"/>
        <v>0</v>
      </c>
      <c r="DT43" s="52">
        <f>IF(DL43=0,"",(DL43+DS43+Tipologías!$E$6+Tipologías!$H$2))</f>
        <v>4355325.9085139642</v>
      </c>
      <c r="DU43" s="53" t="str">
        <f t="shared" si="24"/>
        <v>SI</v>
      </c>
      <c r="DV43" s="436" t="s">
        <v>3571</v>
      </c>
    </row>
    <row r="44" spans="1:126" ht="45" x14ac:dyDescent="0.25">
      <c r="A44" s="22">
        <v>42970</v>
      </c>
      <c r="B44" s="7" t="s">
        <v>1</v>
      </c>
      <c r="C44" s="7" t="s">
        <v>630</v>
      </c>
      <c r="D44" s="7">
        <v>579</v>
      </c>
      <c r="E44" s="7">
        <v>71187461</v>
      </c>
      <c r="F44" s="7">
        <v>3147476437</v>
      </c>
      <c r="G44" s="188">
        <v>39</v>
      </c>
      <c r="H44" s="189" t="s">
        <v>1603</v>
      </c>
      <c r="I44" s="7" t="s">
        <v>1110</v>
      </c>
      <c r="J44" s="7"/>
      <c r="K44" s="7"/>
      <c r="L44" s="7"/>
      <c r="M44" s="7"/>
      <c r="N44" s="7"/>
      <c r="O44" s="7"/>
      <c r="P44" s="7"/>
      <c r="Q44" s="7"/>
      <c r="R44" s="190">
        <v>5788</v>
      </c>
      <c r="S44" s="7"/>
      <c r="T44" s="7"/>
      <c r="U44" s="362" t="str">
        <f t="shared" si="0"/>
        <v xml:space="preserve">PEATONAL   #   -  5788 </v>
      </c>
      <c r="V44" s="7">
        <v>3125103695</v>
      </c>
      <c r="W44" s="7" t="s">
        <v>1439</v>
      </c>
      <c r="X44" s="7"/>
      <c r="Y44" s="7" t="s">
        <v>1318</v>
      </c>
      <c r="Z44" s="7" t="s">
        <v>1766</v>
      </c>
      <c r="AA44" s="434" t="str">
        <f t="shared" si="1"/>
        <v xml:space="preserve">ANA LUDINIA MENDOZA </v>
      </c>
      <c r="AB44" s="7" t="s">
        <v>1268</v>
      </c>
      <c r="AC44" s="7">
        <v>39172746</v>
      </c>
      <c r="AD44" s="7" t="s">
        <v>1118</v>
      </c>
      <c r="AE44" s="7">
        <v>36</v>
      </c>
      <c r="AF44" s="6" t="s">
        <v>1086</v>
      </c>
      <c r="AG44" s="6"/>
      <c r="AH44" s="7"/>
      <c r="AI44" s="7"/>
      <c r="AJ44" s="7"/>
      <c r="AK44" s="434" t="str">
        <f t="shared" si="2"/>
        <v xml:space="preserve">   </v>
      </c>
      <c r="AL44" s="7"/>
      <c r="AM44" s="191"/>
      <c r="AN44" s="189" t="s">
        <v>1087</v>
      </c>
      <c r="AO44" s="7"/>
      <c r="AP44" s="7" t="s">
        <v>1087</v>
      </c>
      <c r="AQ44" s="7">
        <v>4</v>
      </c>
      <c r="AR44" s="7">
        <v>2</v>
      </c>
      <c r="AS44" s="7">
        <v>1</v>
      </c>
      <c r="AT44" s="192" t="s">
        <v>1148</v>
      </c>
      <c r="AU44" s="7"/>
      <c r="AV44" s="193" t="s">
        <v>1163</v>
      </c>
      <c r="AW44" s="7"/>
      <c r="AX44" s="192"/>
      <c r="AY44" s="7"/>
      <c r="AZ44" s="7"/>
      <c r="BA44" s="7"/>
      <c r="BB44" s="7" t="s">
        <v>1086</v>
      </c>
      <c r="BC44" s="7">
        <v>21753</v>
      </c>
      <c r="BD44" s="7" t="s">
        <v>1086</v>
      </c>
      <c r="BE44" s="7">
        <v>15011</v>
      </c>
      <c r="BF44" s="7" t="s">
        <v>1086</v>
      </c>
      <c r="BG44" s="7">
        <v>16754</v>
      </c>
      <c r="BH44" s="188" t="s">
        <v>1167</v>
      </c>
      <c r="BI44" s="195" t="s">
        <v>1175</v>
      </c>
      <c r="BJ44" s="6" t="s">
        <v>1183</v>
      </c>
      <c r="BK44" s="6" t="s">
        <v>1189</v>
      </c>
      <c r="BL44" s="6" t="s">
        <v>1086</v>
      </c>
      <c r="BM44" s="191" t="s">
        <v>1086</v>
      </c>
      <c r="BN44" s="195" t="s">
        <v>1086</v>
      </c>
      <c r="BO44" s="6" t="s">
        <v>1086</v>
      </c>
      <c r="BP44" s="6" t="s">
        <v>1086</v>
      </c>
      <c r="BQ44" s="6" t="s">
        <v>1086</v>
      </c>
      <c r="BR44" s="6" t="s">
        <v>1086</v>
      </c>
      <c r="BS44" s="6" t="s">
        <v>1086</v>
      </c>
      <c r="BT44" s="6" t="s">
        <v>1086</v>
      </c>
      <c r="BU44" s="6" t="s">
        <v>1087</v>
      </c>
      <c r="BV44" s="6" t="s">
        <v>1087</v>
      </c>
      <c r="BW44" s="6" t="s">
        <v>1087</v>
      </c>
      <c r="BX44" s="6" t="s">
        <v>1086</v>
      </c>
      <c r="BY44" s="6" t="s">
        <v>1086</v>
      </c>
      <c r="BZ44" s="6" t="s">
        <v>1086</v>
      </c>
      <c r="CA44" s="6" t="s">
        <v>1086</v>
      </c>
      <c r="CB44" s="6" t="s">
        <v>1086</v>
      </c>
      <c r="CC44" s="6" t="s">
        <v>1086</v>
      </c>
      <c r="CD44" s="6" t="s">
        <v>1193</v>
      </c>
      <c r="CE44" s="199" t="s">
        <v>1767</v>
      </c>
      <c r="CF44" s="6"/>
      <c r="CG44" s="6"/>
      <c r="CH44" s="6"/>
      <c r="CI44" s="6"/>
      <c r="CJ44" s="6" t="s">
        <v>1607</v>
      </c>
      <c r="CK44" s="6" t="s">
        <v>1608</v>
      </c>
      <c r="CL44" s="6" t="s">
        <v>1086</v>
      </c>
      <c r="CM44" s="6" t="s">
        <v>1087</v>
      </c>
      <c r="CN44" s="6" t="s">
        <v>1087</v>
      </c>
      <c r="CO44" s="6" t="s">
        <v>1490</v>
      </c>
      <c r="CP44" s="6" t="s">
        <v>1086</v>
      </c>
      <c r="CQ44" s="6" t="s">
        <v>1087</v>
      </c>
      <c r="CR44" s="6" t="s">
        <v>1087</v>
      </c>
      <c r="CS44" s="6" t="s">
        <v>1086</v>
      </c>
      <c r="CT44" s="6" t="s">
        <v>1086</v>
      </c>
      <c r="CU44" s="191" t="s">
        <v>1269</v>
      </c>
      <c r="CV44" s="6" t="str">
        <f t="shared" si="3"/>
        <v>OASIS PEATONAL5788</v>
      </c>
      <c r="CW44" s="46" t="str">
        <f t="shared" si="4"/>
        <v>OK</v>
      </c>
      <c r="CX44" s="47" t="str">
        <f t="shared" si="5"/>
        <v>SI</v>
      </c>
      <c r="CY44" s="47">
        <f t="shared" si="6"/>
        <v>1</v>
      </c>
      <c r="CZ44" s="47" t="str">
        <f t="shared" si="7"/>
        <v/>
      </c>
      <c r="DA44" s="47" t="str">
        <f t="shared" si="8"/>
        <v/>
      </c>
      <c r="DB44" s="47">
        <f t="shared" si="9"/>
        <v>4</v>
      </c>
      <c r="DC44" s="47">
        <f t="shared" si="10"/>
        <v>5</v>
      </c>
      <c r="DD44" s="47"/>
      <c r="DE44" s="47">
        <f t="shared" si="11"/>
        <v>7</v>
      </c>
      <c r="DF44" s="47" t="str">
        <f t="shared" si="12"/>
        <v/>
      </c>
      <c r="DG44" s="47">
        <f t="shared" si="13"/>
        <v>9</v>
      </c>
      <c r="DH44" s="47" t="str">
        <f t="shared" si="14"/>
        <v/>
      </c>
      <c r="DI44" s="47" t="str">
        <f t="shared" si="15"/>
        <v/>
      </c>
      <c r="DJ44" s="47">
        <f t="shared" si="16"/>
        <v>3</v>
      </c>
      <c r="DK44" s="48">
        <f>IF(CX44="NO",0,IF(CY44=1,Tipologías!$E$11,0)+IF(CZ44=2,Tipologías!$E$10,0)+IF(DA44=3,Tipologías!$E$9,0)+IF(DB44=4,Tipologías!$E$13,0)+IF(DC44=5,Tipologías!$E$12,0)+IF(DD44=6,Tipologías!$E$14,0)+IF(DE44=7,Tipologías!$E$20,0)+IF(DG44=9,Tipologías!$E$16,0)+IF(DF44=8,Tipologías!$E$23,0)+IF(DH44=10,Tipologías!$E$7,0)+IF(DI44=11,Tipologías!$E$8,0))</f>
        <v>3774854.4604019998</v>
      </c>
      <c r="DL44" s="49">
        <f t="shared" si="17"/>
        <v>3774854.4604019998</v>
      </c>
      <c r="DM44" s="50" t="str">
        <f t="shared" si="18"/>
        <v/>
      </c>
      <c r="DN44" s="50" t="str">
        <f t="shared" si="19"/>
        <v/>
      </c>
      <c r="DO44" s="50">
        <f t="shared" si="20"/>
        <v>0</v>
      </c>
      <c r="DP44" s="51" t="str">
        <f t="shared" si="21"/>
        <v/>
      </c>
      <c r="DQ44" s="51">
        <f>IF(DM44=17,Tipologías!$E$18,0)+IF(ENCUESTAS!DN44=18,Tipologías!$E$17,0)+IF(ENCUESTAS!DO44=19,Tipologías!$E$19,0)+IF(ENCUESTAS!DP44=20,Tipologías!$E$21,0)</f>
        <v>0</v>
      </c>
      <c r="DR44" s="47" t="str">
        <f t="shared" si="22"/>
        <v>NO</v>
      </c>
      <c r="DS44" s="49">
        <f t="shared" si="23"/>
        <v>0</v>
      </c>
      <c r="DT44" s="52">
        <f>IF(DL44=0,"",(DL44+DS44+Tipologías!$E$6+Tipologías!$H$2))</f>
        <v>3971931.8529419643</v>
      </c>
      <c r="DU44" s="53" t="str">
        <f t="shared" si="24"/>
        <v>SI</v>
      </c>
      <c r="DV44" s="436" t="s">
        <v>3572</v>
      </c>
    </row>
    <row r="45" spans="1:126" ht="45.75" thickBot="1" x14ac:dyDescent="0.3">
      <c r="A45" s="22">
        <v>42970</v>
      </c>
      <c r="B45" s="7" t="s">
        <v>1</v>
      </c>
      <c r="C45" s="7" t="s">
        <v>630</v>
      </c>
      <c r="D45" s="7">
        <v>579</v>
      </c>
      <c r="E45" s="7">
        <v>71187461</v>
      </c>
      <c r="F45" s="7">
        <v>3147476437</v>
      </c>
      <c r="G45" s="201">
        <v>40</v>
      </c>
      <c r="H45" s="189" t="s">
        <v>1603</v>
      </c>
      <c r="I45" s="202" t="s">
        <v>1110</v>
      </c>
      <c r="J45" s="202"/>
      <c r="K45" s="202"/>
      <c r="L45" s="202"/>
      <c r="M45" s="202"/>
      <c r="N45" s="202"/>
      <c r="O45" s="202"/>
      <c r="P45" s="202"/>
      <c r="Q45" s="202"/>
      <c r="R45" s="203">
        <v>5787</v>
      </c>
      <c r="S45" s="202"/>
      <c r="T45" s="202"/>
      <c r="U45" s="362" t="str">
        <f t="shared" si="0"/>
        <v xml:space="preserve">PEATONAL   #   -  5787 </v>
      </c>
      <c r="V45" s="202">
        <v>3138008611</v>
      </c>
      <c r="W45" s="202" t="s">
        <v>1768</v>
      </c>
      <c r="X45" s="202"/>
      <c r="Y45" s="202" t="s">
        <v>1769</v>
      </c>
      <c r="Z45" s="202"/>
      <c r="AA45" s="434" t="str">
        <f t="shared" si="1"/>
        <v xml:space="preserve">EXPEDITO  BARON </v>
      </c>
      <c r="AB45" s="202" t="s">
        <v>1268</v>
      </c>
      <c r="AC45" s="202">
        <v>71135884</v>
      </c>
      <c r="AD45" s="202" t="s">
        <v>1127</v>
      </c>
      <c r="AE45" s="202">
        <v>49</v>
      </c>
      <c r="AF45" s="204" t="s">
        <v>1086</v>
      </c>
      <c r="AG45" s="204"/>
      <c r="AH45" s="202"/>
      <c r="AI45" s="202"/>
      <c r="AJ45" s="202"/>
      <c r="AK45" s="434" t="str">
        <f t="shared" si="2"/>
        <v xml:space="preserve">   </v>
      </c>
      <c r="AL45" s="202"/>
      <c r="AM45" s="205"/>
      <c r="AN45" s="206" t="s">
        <v>1087</v>
      </c>
      <c r="AO45" s="202"/>
      <c r="AP45" s="202" t="s">
        <v>1087</v>
      </c>
      <c r="AQ45" s="202">
        <v>2</v>
      </c>
      <c r="AR45" s="202">
        <v>1</v>
      </c>
      <c r="AS45" s="202"/>
      <c r="AT45" s="207" t="s">
        <v>1147</v>
      </c>
      <c r="AU45" s="202"/>
      <c r="AV45" s="208" t="s">
        <v>1163</v>
      </c>
      <c r="AW45" s="202"/>
      <c r="AX45" s="207"/>
      <c r="AY45" s="202"/>
      <c r="AZ45" s="202"/>
      <c r="BA45" s="202"/>
      <c r="BB45" s="202" t="s">
        <v>1086</v>
      </c>
      <c r="BC45" s="202">
        <v>6366</v>
      </c>
      <c r="BD45" s="202" t="s">
        <v>1086</v>
      </c>
      <c r="BE45" s="202">
        <v>4031</v>
      </c>
      <c r="BF45" s="202" t="s">
        <v>1086</v>
      </c>
      <c r="BG45" s="202">
        <v>8366</v>
      </c>
      <c r="BH45" s="201" t="s">
        <v>1167</v>
      </c>
      <c r="BI45" s="209" t="s">
        <v>1175</v>
      </c>
      <c r="BJ45" s="204" t="s">
        <v>1180</v>
      </c>
      <c r="BK45" s="204" t="s">
        <v>1189</v>
      </c>
      <c r="BL45" s="204" t="s">
        <v>1086</v>
      </c>
      <c r="BM45" s="205" t="s">
        <v>1087</v>
      </c>
      <c r="BN45" s="209" t="s">
        <v>1086</v>
      </c>
      <c r="BO45" s="204" t="s">
        <v>1086</v>
      </c>
      <c r="BP45" s="204" t="s">
        <v>1086</v>
      </c>
      <c r="BQ45" s="204" t="s">
        <v>1086</v>
      </c>
      <c r="BR45" s="204" t="s">
        <v>1086</v>
      </c>
      <c r="BS45" s="204" t="s">
        <v>1086</v>
      </c>
      <c r="BT45" s="204" t="s">
        <v>1086</v>
      </c>
      <c r="BU45" s="204" t="s">
        <v>1086</v>
      </c>
      <c r="BV45" s="204" t="s">
        <v>1086</v>
      </c>
      <c r="BW45" s="204" t="s">
        <v>1087</v>
      </c>
      <c r="BX45" s="204" t="s">
        <v>1086</v>
      </c>
      <c r="BY45" s="204" t="s">
        <v>1086</v>
      </c>
      <c r="BZ45" s="204" t="s">
        <v>1086</v>
      </c>
      <c r="CA45" s="204" t="s">
        <v>1086</v>
      </c>
      <c r="CB45" s="204" t="s">
        <v>1086</v>
      </c>
      <c r="CC45" s="204" t="s">
        <v>1086</v>
      </c>
      <c r="CD45" s="204" t="s">
        <v>1194</v>
      </c>
      <c r="CE45" s="210" t="s">
        <v>1770</v>
      </c>
      <c r="CF45" s="204"/>
      <c r="CG45" s="204"/>
      <c r="CH45" s="204"/>
      <c r="CI45" s="204"/>
      <c r="CJ45" s="6" t="s">
        <v>1607</v>
      </c>
      <c r="CK45" s="6" t="s">
        <v>1608</v>
      </c>
      <c r="CL45" s="6" t="s">
        <v>1086</v>
      </c>
      <c r="CM45" s="6" t="s">
        <v>1087</v>
      </c>
      <c r="CN45" s="6" t="s">
        <v>1087</v>
      </c>
      <c r="CO45" s="6" t="s">
        <v>1490</v>
      </c>
      <c r="CP45" s="204" t="s">
        <v>1086</v>
      </c>
      <c r="CQ45" s="204" t="s">
        <v>1086</v>
      </c>
      <c r="CR45" s="204" t="s">
        <v>1086</v>
      </c>
      <c r="CS45" s="204" t="s">
        <v>1087</v>
      </c>
      <c r="CT45" s="204" t="s">
        <v>1086</v>
      </c>
      <c r="CU45" s="205" t="s">
        <v>1273</v>
      </c>
      <c r="CV45" s="6" t="str">
        <f t="shared" si="3"/>
        <v>OASIS PEATONAL5787</v>
      </c>
      <c r="CW45" s="46" t="str">
        <f t="shared" si="4"/>
        <v>OK</v>
      </c>
      <c r="CX45" s="47" t="str">
        <f t="shared" si="5"/>
        <v>SI</v>
      </c>
      <c r="CY45" s="47" t="str">
        <f t="shared" si="6"/>
        <v/>
      </c>
      <c r="CZ45" s="47" t="str">
        <f t="shared" si="7"/>
        <v/>
      </c>
      <c r="DA45" s="47">
        <f t="shared" si="8"/>
        <v>3</v>
      </c>
      <c r="DB45" s="47" t="str">
        <f t="shared" si="9"/>
        <v/>
      </c>
      <c r="DC45" s="47">
        <f t="shared" si="10"/>
        <v>5</v>
      </c>
      <c r="DD45" s="47"/>
      <c r="DE45" s="47" t="str">
        <f t="shared" si="11"/>
        <v/>
      </c>
      <c r="DF45" s="47" t="str">
        <f t="shared" si="12"/>
        <v/>
      </c>
      <c r="DG45" s="47">
        <f t="shared" si="13"/>
        <v>9</v>
      </c>
      <c r="DH45" s="47" t="str">
        <f t="shared" si="14"/>
        <v/>
      </c>
      <c r="DI45" s="47" t="str">
        <f t="shared" si="15"/>
        <v/>
      </c>
      <c r="DJ45" s="47">
        <f t="shared" si="16"/>
        <v>2</v>
      </c>
      <c r="DK45" s="48">
        <f>IF(CX45="NO",0,IF(CY45=1,Tipologías!$E$11,0)+IF(CZ45=2,Tipologías!$E$10,0)+IF(DA45=3,Tipologías!$E$9,0)+IF(DB45=4,Tipologías!$E$13,0)+IF(DC45=5,Tipologías!$E$12,0)+IF(DD45=6,Tipologías!$E$14,0)+IF(DE45=7,Tipologías!$E$20,0)+IF(DG45=9,Tipologías!$E$16,0)+IF(DF45=8,Tipologías!$E$23,0)+IF(DH45=10,Tipologías!$E$7,0)+IF(DI45=11,Tipologías!$E$8,0))</f>
        <v>2933455.0614299998</v>
      </c>
      <c r="DL45" s="49">
        <f t="shared" si="17"/>
        <v>2933455.0614299998</v>
      </c>
      <c r="DM45" s="50" t="str">
        <f t="shared" si="18"/>
        <v/>
      </c>
      <c r="DN45" s="50" t="str">
        <f t="shared" si="19"/>
        <v/>
      </c>
      <c r="DO45" s="50">
        <f t="shared" si="20"/>
        <v>0</v>
      </c>
      <c r="DP45" s="51" t="str">
        <f t="shared" si="21"/>
        <v/>
      </c>
      <c r="DQ45" s="51">
        <f>IF(DM45=17,Tipologías!$E$18,0)+IF(ENCUESTAS!DN45=18,Tipologías!$E$17,0)+IF(ENCUESTAS!DO45=19,Tipologías!$E$19,0)+IF(ENCUESTAS!DP45=20,Tipologías!$E$21,0)</f>
        <v>0</v>
      </c>
      <c r="DR45" s="47" t="str">
        <f t="shared" si="22"/>
        <v>NO</v>
      </c>
      <c r="DS45" s="49">
        <f t="shared" si="23"/>
        <v>0</v>
      </c>
      <c r="DT45" s="52">
        <f>IF(DL45=0,"",(DL45+DS45+Tipologías!$E$6+Tipologías!$H$2))</f>
        <v>3130532.4539699643</v>
      </c>
      <c r="DU45" s="53" t="str">
        <f t="shared" si="24"/>
        <v>SI</v>
      </c>
      <c r="DV45" s="436" t="s">
        <v>3573</v>
      </c>
    </row>
    <row r="46" spans="1:126" ht="15.75" hidden="1" thickBot="1" x14ac:dyDescent="0.3">
      <c r="A46" s="22">
        <v>42970</v>
      </c>
      <c r="B46" s="7" t="s">
        <v>1</v>
      </c>
      <c r="C46" s="7" t="s">
        <v>630</v>
      </c>
      <c r="D46" s="7">
        <v>579</v>
      </c>
      <c r="E46" s="7">
        <v>71187461</v>
      </c>
      <c r="F46" s="7">
        <v>3147476437</v>
      </c>
      <c r="G46" s="201">
        <v>41</v>
      </c>
      <c r="H46" s="189" t="s">
        <v>1640</v>
      </c>
      <c r="I46" s="202" t="s">
        <v>1110</v>
      </c>
      <c r="J46" s="202"/>
      <c r="K46" s="202"/>
      <c r="L46" s="202"/>
      <c r="M46" s="202"/>
      <c r="N46" s="202"/>
      <c r="O46" s="202"/>
      <c r="P46" s="202"/>
      <c r="Q46" s="202"/>
      <c r="R46" s="203">
        <v>583140070</v>
      </c>
      <c r="S46" s="202"/>
      <c r="T46" s="202"/>
      <c r="U46" s="362" t="str">
        <f t="shared" si="0"/>
        <v xml:space="preserve">PEATONAL   #   -  583140070 </v>
      </c>
      <c r="V46" s="202">
        <v>3117157435</v>
      </c>
      <c r="W46" s="202" t="s">
        <v>1771</v>
      </c>
      <c r="X46" s="202"/>
      <c r="Y46" s="202" t="s">
        <v>1772</v>
      </c>
      <c r="Z46" s="202"/>
      <c r="AA46" s="434" t="str">
        <f t="shared" si="1"/>
        <v xml:space="preserve">ABIGAIL  CORTES </v>
      </c>
      <c r="AB46" s="202" t="s">
        <v>1268</v>
      </c>
      <c r="AC46" s="202">
        <v>21932818</v>
      </c>
      <c r="AD46" s="202" t="s">
        <v>1118</v>
      </c>
      <c r="AE46" s="202">
        <v>59</v>
      </c>
      <c r="AF46" s="204" t="s">
        <v>1086</v>
      </c>
      <c r="AG46" s="204"/>
      <c r="AH46" s="202"/>
      <c r="AI46" s="202"/>
      <c r="AJ46" s="202"/>
      <c r="AK46" s="434" t="str">
        <f t="shared" si="2"/>
        <v xml:space="preserve">   </v>
      </c>
      <c r="AL46" s="202"/>
      <c r="AM46" s="205"/>
      <c r="AN46" s="206" t="s">
        <v>1087</v>
      </c>
      <c r="AO46" s="202"/>
      <c r="AP46" s="202" t="s">
        <v>1087</v>
      </c>
      <c r="AQ46" s="202">
        <v>3</v>
      </c>
      <c r="AR46" s="202"/>
      <c r="AS46" s="202"/>
      <c r="AT46" s="207" t="s">
        <v>1148</v>
      </c>
      <c r="AU46" s="202"/>
      <c r="AV46" s="208" t="s">
        <v>1166</v>
      </c>
      <c r="AW46" s="202"/>
      <c r="AX46" s="207"/>
      <c r="AY46" s="202"/>
      <c r="AZ46" s="202"/>
      <c r="BA46" s="202"/>
      <c r="BB46" s="202" t="s">
        <v>1086</v>
      </c>
      <c r="BC46" s="202">
        <v>21256</v>
      </c>
      <c r="BD46" s="202" t="s">
        <v>1086</v>
      </c>
      <c r="BE46" s="202">
        <v>15516</v>
      </c>
      <c r="BF46" s="202" t="s">
        <v>1086</v>
      </c>
      <c r="BG46" s="202">
        <v>8324</v>
      </c>
      <c r="BH46" s="201" t="s">
        <v>1167</v>
      </c>
      <c r="BI46" s="209" t="s">
        <v>1171</v>
      </c>
      <c r="BJ46" s="204" t="s">
        <v>1180</v>
      </c>
      <c r="BK46" s="204" t="s">
        <v>1189</v>
      </c>
      <c r="BL46" s="204" t="s">
        <v>1086</v>
      </c>
      <c r="BM46" s="205" t="s">
        <v>1087</v>
      </c>
      <c r="BN46" s="209" t="s">
        <v>1086</v>
      </c>
      <c r="BO46" s="204" t="s">
        <v>1086</v>
      </c>
      <c r="BP46" s="204" t="s">
        <v>1086</v>
      </c>
      <c r="BQ46" s="204" t="s">
        <v>1086</v>
      </c>
      <c r="BR46" s="204" t="s">
        <v>1086</v>
      </c>
      <c r="BS46" s="204" t="s">
        <v>1086</v>
      </c>
      <c r="BT46" s="204" t="s">
        <v>1086</v>
      </c>
      <c r="BU46" s="204" t="s">
        <v>1086</v>
      </c>
      <c r="BV46" s="204" t="s">
        <v>1086</v>
      </c>
      <c r="BW46" s="204" t="s">
        <v>1086</v>
      </c>
      <c r="BX46" s="204" t="s">
        <v>1086</v>
      </c>
      <c r="BY46" s="204" t="s">
        <v>1086</v>
      </c>
      <c r="BZ46" s="204" t="s">
        <v>1086</v>
      </c>
      <c r="CA46" s="204" t="s">
        <v>1086</v>
      </c>
      <c r="CB46" s="204" t="s">
        <v>1086</v>
      </c>
      <c r="CC46" s="204" t="s">
        <v>1086</v>
      </c>
      <c r="CD46" s="204" t="s">
        <v>1193</v>
      </c>
      <c r="CE46" s="210" t="s">
        <v>1773</v>
      </c>
      <c r="CF46" s="204"/>
      <c r="CG46" s="204"/>
      <c r="CH46" s="204"/>
      <c r="CI46" s="204"/>
      <c r="CJ46" s="6" t="s">
        <v>1607</v>
      </c>
      <c r="CK46" s="6" t="s">
        <v>1608</v>
      </c>
      <c r="CL46" s="6" t="s">
        <v>1086</v>
      </c>
      <c r="CM46" s="6" t="s">
        <v>1087</v>
      </c>
      <c r="CN46" s="6" t="s">
        <v>1087</v>
      </c>
      <c r="CO46" s="6" t="s">
        <v>1490</v>
      </c>
      <c r="CP46" s="204" t="s">
        <v>1086</v>
      </c>
      <c r="CQ46" s="204" t="s">
        <v>1086</v>
      </c>
      <c r="CR46" s="204" t="s">
        <v>1086</v>
      </c>
      <c r="CS46" s="204" t="s">
        <v>1086</v>
      </c>
      <c r="CT46" s="204" t="s">
        <v>1086</v>
      </c>
      <c r="CU46" s="205" t="s">
        <v>1269</v>
      </c>
      <c r="CV46" s="6" t="str">
        <f t="shared" si="3"/>
        <v>NUEVO MILENIOPEATONAL583140070</v>
      </c>
      <c r="CW46" s="46" t="str">
        <f t="shared" si="4"/>
        <v>OK</v>
      </c>
      <c r="CX46" s="47" t="str">
        <f t="shared" si="5"/>
        <v>SI</v>
      </c>
      <c r="CY46" s="47" t="str">
        <f t="shared" si="6"/>
        <v/>
      </c>
      <c r="CZ46" s="47" t="str">
        <f t="shared" si="7"/>
        <v/>
      </c>
      <c r="DA46" s="47" t="str">
        <f t="shared" si="8"/>
        <v/>
      </c>
      <c r="DB46" s="47" t="str">
        <f t="shared" si="9"/>
        <v/>
      </c>
      <c r="DC46" s="47" t="str">
        <f t="shared" si="10"/>
        <v/>
      </c>
      <c r="DD46" s="47"/>
      <c r="DE46" s="47" t="str">
        <f t="shared" si="11"/>
        <v/>
      </c>
      <c r="DF46" s="47" t="str">
        <f t="shared" si="12"/>
        <v/>
      </c>
      <c r="DG46" s="47" t="str">
        <f t="shared" si="13"/>
        <v/>
      </c>
      <c r="DH46" s="47" t="str">
        <f t="shared" si="14"/>
        <v/>
      </c>
      <c r="DI46" s="47" t="str">
        <f t="shared" si="15"/>
        <v/>
      </c>
      <c r="DJ46" s="47">
        <f t="shared" si="16"/>
        <v>0</v>
      </c>
      <c r="DK46" s="48">
        <f>IF(CX46="NO",0,IF(CY46=1,Tipologías!$E$11,0)+IF(CZ46=2,Tipologías!$E$10,0)+IF(DA46=3,Tipologías!$E$9,0)+IF(DB46=4,Tipologías!$E$13,0)+IF(DC46=5,Tipologías!$E$12,0)+IF(DD46=6,Tipologías!$E$14,0)+IF(DE46=7,Tipologías!$E$20,0)+IF(DG46=9,Tipologías!$E$16,0)+IF(DF46=8,Tipologías!$E$23,0)+IF(DH46=10,Tipologías!$E$7,0)+IF(DI46=11,Tipologías!$E$8,0))</f>
        <v>0</v>
      </c>
      <c r="DL46" s="49">
        <f t="shared" si="17"/>
        <v>0</v>
      </c>
      <c r="DM46" s="50" t="str">
        <f t="shared" si="18"/>
        <v/>
      </c>
      <c r="DN46" s="50" t="str">
        <f t="shared" si="19"/>
        <v/>
      </c>
      <c r="DO46" s="50" t="str">
        <f t="shared" si="20"/>
        <v/>
      </c>
      <c r="DP46" s="51" t="str">
        <f t="shared" si="21"/>
        <v/>
      </c>
      <c r="DQ46" s="51">
        <f>IF(DM46=17,Tipologías!$E$18,0)+IF(ENCUESTAS!DN46=18,Tipologías!$E$17,0)+IF(ENCUESTAS!DO46=19,Tipologías!$E$19,0)+IF(ENCUESTAS!DP46=20,Tipologías!$E$21,0)</f>
        <v>0</v>
      </c>
      <c r="DR46" s="47" t="str">
        <f t="shared" si="22"/>
        <v>NO</v>
      </c>
      <c r="DS46" s="49">
        <f t="shared" si="23"/>
        <v>0</v>
      </c>
      <c r="DT46" s="52" t="str">
        <f>IF(DL46=0,"",(DL46+DS46+Tipologías!$E$6+Tipologías!$H$2))</f>
        <v/>
      </c>
      <c r="DU46" s="53" t="str">
        <f t="shared" si="24"/>
        <v>NO</v>
      </c>
      <c r="DV46" s="436"/>
    </row>
    <row r="47" spans="1:126" ht="15.75" thickBot="1" x14ac:dyDescent="0.3">
      <c r="A47" s="22">
        <v>42970</v>
      </c>
      <c r="B47" s="7" t="s">
        <v>1</v>
      </c>
      <c r="C47" s="7" t="s">
        <v>630</v>
      </c>
      <c r="D47" s="7">
        <v>579</v>
      </c>
      <c r="E47" s="7">
        <v>71187461</v>
      </c>
      <c r="F47" s="7">
        <v>3147476437</v>
      </c>
      <c r="G47" s="201">
        <v>42</v>
      </c>
      <c r="H47" s="189" t="s">
        <v>1603</v>
      </c>
      <c r="I47" s="202" t="s">
        <v>1110</v>
      </c>
      <c r="J47" s="202"/>
      <c r="K47" s="202"/>
      <c r="L47" s="202"/>
      <c r="M47" s="202"/>
      <c r="N47" s="202"/>
      <c r="O47" s="202"/>
      <c r="P47" s="202"/>
      <c r="Q47" s="202"/>
      <c r="R47" s="203">
        <v>5736</v>
      </c>
      <c r="S47" s="202"/>
      <c r="T47" s="202"/>
      <c r="U47" s="362" t="str">
        <f t="shared" si="0"/>
        <v xml:space="preserve">PEATONAL   #   -  5736 </v>
      </c>
      <c r="V47" s="202">
        <v>3113180236</v>
      </c>
      <c r="W47" s="202" t="s">
        <v>1774</v>
      </c>
      <c r="X47" s="202" t="s">
        <v>1775</v>
      </c>
      <c r="Y47" s="202" t="s">
        <v>1776</v>
      </c>
      <c r="Z47" s="202" t="s">
        <v>1644</v>
      </c>
      <c r="AA47" s="434" t="str">
        <f t="shared" si="1"/>
        <v>HORACIO DE JESUS  SALDARRIAGA IDARRAGA</v>
      </c>
      <c r="AB47" s="202" t="s">
        <v>1268</v>
      </c>
      <c r="AC47" s="202">
        <v>15363537</v>
      </c>
      <c r="AD47" s="202" t="s">
        <v>1127</v>
      </c>
      <c r="AE47" s="202">
        <v>62</v>
      </c>
      <c r="AF47" s="204" t="s">
        <v>1087</v>
      </c>
      <c r="AG47" s="204" t="s">
        <v>1317</v>
      </c>
      <c r="AH47" s="202" t="s">
        <v>1279</v>
      </c>
      <c r="AI47" s="202" t="s">
        <v>1287</v>
      </c>
      <c r="AJ47" s="202" t="s">
        <v>1777</v>
      </c>
      <c r="AK47" s="434" t="str">
        <f t="shared" si="2"/>
        <v>MARIA VIRGELINA DIAZ RAMIREZ</v>
      </c>
      <c r="AL47" s="202" t="s">
        <v>1268</v>
      </c>
      <c r="AM47" s="205">
        <v>21932463</v>
      </c>
      <c r="AN47" s="206" t="s">
        <v>1086</v>
      </c>
      <c r="AO47" s="202">
        <v>3464592</v>
      </c>
      <c r="AP47" s="202" t="s">
        <v>1087</v>
      </c>
      <c r="AQ47" s="202">
        <v>4</v>
      </c>
      <c r="AR47" s="202">
        <v>2</v>
      </c>
      <c r="AS47" s="202"/>
      <c r="AT47" s="207" t="s">
        <v>1147</v>
      </c>
      <c r="AU47" s="202"/>
      <c r="AV47" s="208" t="s">
        <v>1166</v>
      </c>
      <c r="AW47" s="202"/>
      <c r="AX47" s="207"/>
      <c r="AY47" s="202"/>
      <c r="AZ47" s="202"/>
      <c r="BA47" s="202"/>
      <c r="BB47" s="202" t="s">
        <v>1086</v>
      </c>
      <c r="BC47" s="202">
        <v>13792</v>
      </c>
      <c r="BD47" s="202" t="s">
        <v>1086</v>
      </c>
      <c r="BE47" s="202">
        <v>9757</v>
      </c>
      <c r="BF47" s="202" t="s">
        <v>1086</v>
      </c>
      <c r="BG47" s="202">
        <v>8324</v>
      </c>
      <c r="BH47" s="201" t="s">
        <v>1167</v>
      </c>
      <c r="BI47" s="209" t="s">
        <v>1174</v>
      </c>
      <c r="BJ47" s="204" t="s">
        <v>1180</v>
      </c>
      <c r="BK47" s="204" t="s">
        <v>1191</v>
      </c>
      <c r="BL47" s="204" t="s">
        <v>1086</v>
      </c>
      <c r="BM47" s="205" t="s">
        <v>1086</v>
      </c>
      <c r="BN47" s="209" t="s">
        <v>1086</v>
      </c>
      <c r="BO47" s="204" t="s">
        <v>1086</v>
      </c>
      <c r="BP47" s="204" t="s">
        <v>1086</v>
      </c>
      <c r="BQ47" s="204" t="s">
        <v>1087</v>
      </c>
      <c r="BR47" s="204" t="s">
        <v>1086</v>
      </c>
      <c r="BS47" s="204" t="s">
        <v>1086</v>
      </c>
      <c r="BT47" s="204" t="s">
        <v>1086</v>
      </c>
      <c r="BU47" s="204" t="s">
        <v>1087</v>
      </c>
      <c r="BV47" s="204" t="s">
        <v>1087</v>
      </c>
      <c r="BW47" s="204" t="s">
        <v>1086</v>
      </c>
      <c r="BX47" s="204" t="s">
        <v>1086</v>
      </c>
      <c r="BY47" s="204" t="s">
        <v>1086</v>
      </c>
      <c r="BZ47" s="204" t="s">
        <v>1087</v>
      </c>
      <c r="CA47" s="204" t="s">
        <v>1087</v>
      </c>
      <c r="CB47" s="204" t="s">
        <v>1086</v>
      </c>
      <c r="CC47" s="204" t="s">
        <v>1086</v>
      </c>
      <c r="CD47" s="204" t="s">
        <v>1193</v>
      </c>
      <c r="CE47" s="210" t="s">
        <v>1778</v>
      </c>
      <c r="CF47" s="204"/>
      <c r="CG47" s="204"/>
      <c r="CH47" s="204"/>
      <c r="CI47" s="204"/>
      <c r="CJ47" s="6" t="s">
        <v>1607</v>
      </c>
      <c r="CK47" s="6" t="s">
        <v>1608</v>
      </c>
      <c r="CL47" s="6" t="s">
        <v>1086</v>
      </c>
      <c r="CM47" s="6" t="s">
        <v>1087</v>
      </c>
      <c r="CN47" s="6" t="s">
        <v>1087</v>
      </c>
      <c r="CO47" s="6" t="s">
        <v>1490</v>
      </c>
      <c r="CP47" s="204" t="s">
        <v>1087</v>
      </c>
      <c r="CQ47" s="204" t="s">
        <v>1087</v>
      </c>
      <c r="CR47" s="204" t="s">
        <v>1087</v>
      </c>
      <c r="CS47" s="204" t="s">
        <v>1086</v>
      </c>
      <c r="CT47" s="204" t="s">
        <v>1086</v>
      </c>
      <c r="CU47" s="205" t="s">
        <v>1269</v>
      </c>
      <c r="CV47" s="6" t="str">
        <f t="shared" si="3"/>
        <v>OASIS PEATONAL5736</v>
      </c>
      <c r="CW47" s="46" t="str">
        <f t="shared" si="4"/>
        <v>OK</v>
      </c>
      <c r="CX47" s="47" t="str">
        <f t="shared" si="5"/>
        <v>SI</v>
      </c>
      <c r="CY47" s="47">
        <f t="shared" si="6"/>
        <v>1</v>
      </c>
      <c r="CZ47" s="47" t="str">
        <f t="shared" si="7"/>
        <v/>
      </c>
      <c r="DA47" s="47">
        <f t="shared" si="8"/>
        <v>3</v>
      </c>
      <c r="DB47" s="47">
        <f t="shared" si="9"/>
        <v>4</v>
      </c>
      <c r="DC47" s="47" t="str">
        <f t="shared" si="10"/>
        <v/>
      </c>
      <c r="DD47" s="47"/>
      <c r="DE47" s="47">
        <f t="shared" si="11"/>
        <v>7</v>
      </c>
      <c r="DF47" s="47" t="str">
        <f t="shared" si="12"/>
        <v/>
      </c>
      <c r="DG47" s="47">
        <f t="shared" si="13"/>
        <v>9</v>
      </c>
      <c r="DH47" s="47" t="str">
        <f t="shared" si="14"/>
        <v/>
      </c>
      <c r="DI47" s="47" t="str">
        <f t="shared" si="15"/>
        <v/>
      </c>
      <c r="DJ47" s="47">
        <f t="shared" si="16"/>
        <v>3</v>
      </c>
      <c r="DK47" s="48">
        <f>IF(CX47="NO",0,IF(CY47=1,Tipologías!$E$11,0)+IF(CZ47=2,Tipologías!$E$10,0)+IF(DA47=3,Tipologías!$E$9,0)+IF(DB47=4,Tipologías!$E$13,0)+IF(DC47=5,Tipologías!$E$12,0)+IF(DD47=6,Tipologías!$E$14,0)+IF(DE47=7,Tipologías!$E$20,0)+IF(DG47=9,Tipologías!$E$16,0)+IF(DF47=8,Tipologías!$E$23,0)+IF(DH47=10,Tipologías!$E$7,0)+IF(DI47=11,Tipologías!$E$8,0))</f>
        <v>3610396.5514379996</v>
      </c>
      <c r="DL47" s="49">
        <f t="shared" si="17"/>
        <v>3610396.5514379996</v>
      </c>
      <c r="DM47" s="50" t="str">
        <f t="shared" si="18"/>
        <v/>
      </c>
      <c r="DN47" s="50" t="str">
        <f t="shared" si="19"/>
        <v/>
      </c>
      <c r="DO47" s="50">
        <f t="shared" si="20"/>
        <v>0</v>
      </c>
      <c r="DP47" s="51">
        <f t="shared" si="21"/>
        <v>20</v>
      </c>
      <c r="DQ47" s="51">
        <f>IF(DM47=17,Tipologías!$E$18,0)+IF(ENCUESTAS!DN47=18,Tipologías!$E$17,0)+IF(ENCUESTAS!DO47=19,Tipologías!$E$19,0)+IF(ENCUESTAS!DP47=20,Tipologías!$E$21,0)</f>
        <v>487557.07988400001</v>
      </c>
      <c r="DR47" s="47" t="str">
        <f t="shared" si="22"/>
        <v>SI</v>
      </c>
      <c r="DS47" s="49">
        <f t="shared" si="23"/>
        <v>487557.07988400001</v>
      </c>
      <c r="DT47" s="52">
        <f>IF(DL47=0,"",(DL47+DS47+Tipologías!$E$6+Tipologías!$H$2))</f>
        <v>4295031.0238619642</v>
      </c>
      <c r="DU47" s="53" t="str">
        <f t="shared" si="24"/>
        <v>SI</v>
      </c>
      <c r="DV47" s="436" t="s">
        <v>3574</v>
      </c>
    </row>
    <row r="48" spans="1:126" ht="15.75" hidden="1" thickBot="1" x14ac:dyDescent="0.3">
      <c r="A48" s="22">
        <v>42970</v>
      </c>
      <c r="B48" s="7" t="s">
        <v>1</v>
      </c>
      <c r="C48" s="7" t="s">
        <v>630</v>
      </c>
      <c r="D48" s="7">
        <v>579</v>
      </c>
      <c r="E48" s="7">
        <v>71187461</v>
      </c>
      <c r="F48" s="7">
        <v>3147476437</v>
      </c>
      <c r="G48" s="201">
        <v>43</v>
      </c>
      <c r="H48" s="189" t="s">
        <v>1603</v>
      </c>
      <c r="I48" s="202" t="s">
        <v>1110</v>
      </c>
      <c r="J48" s="202"/>
      <c r="K48" s="202"/>
      <c r="L48" s="202"/>
      <c r="M48" s="202"/>
      <c r="N48" s="202"/>
      <c r="O48" s="202"/>
      <c r="P48" s="202"/>
      <c r="Q48" s="202"/>
      <c r="R48" s="203">
        <v>5798</v>
      </c>
      <c r="S48" s="202"/>
      <c r="T48" s="202"/>
      <c r="U48" s="362" t="str">
        <f t="shared" si="0"/>
        <v xml:space="preserve">PEATONAL   #   -  5798 </v>
      </c>
      <c r="V48" s="202">
        <v>3218737044</v>
      </c>
      <c r="W48" s="202" t="s">
        <v>1779</v>
      </c>
      <c r="X48" s="202" t="s">
        <v>1617</v>
      </c>
      <c r="Y48" s="202" t="s">
        <v>1287</v>
      </c>
      <c r="Z48" s="202" t="s">
        <v>1780</v>
      </c>
      <c r="AA48" s="434" t="str">
        <f t="shared" si="1"/>
        <v>MARIA EMILSE ACEVEDO BUSTAMANTE</v>
      </c>
      <c r="AB48" s="202" t="s">
        <v>1268</v>
      </c>
      <c r="AC48" s="202">
        <v>22031673</v>
      </c>
      <c r="AD48" s="202" t="s">
        <v>1118</v>
      </c>
      <c r="AE48" s="202">
        <v>70</v>
      </c>
      <c r="AF48" s="204" t="s">
        <v>1086</v>
      </c>
      <c r="AG48" s="204"/>
      <c r="AH48" s="202"/>
      <c r="AI48" s="202"/>
      <c r="AJ48" s="202"/>
      <c r="AK48" s="434" t="str">
        <f t="shared" si="2"/>
        <v xml:space="preserve">   </v>
      </c>
      <c r="AL48" s="202"/>
      <c r="AM48" s="205"/>
      <c r="AN48" s="206" t="s">
        <v>1087</v>
      </c>
      <c r="AO48" s="202"/>
      <c r="AP48" s="202" t="s">
        <v>1087</v>
      </c>
      <c r="AQ48" s="202">
        <v>5</v>
      </c>
      <c r="AR48" s="202"/>
      <c r="AS48" s="202"/>
      <c r="AT48" s="207" t="s">
        <v>1148</v>
      </c>
      <c r="AU48" s="202"/>
      <c r="AV48" s="208" t="s">
        <v>1163</v>
      </c>
      <c r="AW48" s="202"/>
      <c r="AX48" s="207"/>
      <c r="AY48" s="202"/>
      <c r="AZ48" s="202"/>
      <c r="BA48" s="202"/>
      <c r="BB48" s="202" t="s">
        <v>1086</v>
      </c>
      <c r="BC48" s="202">
        <v>35842</v>
      </c>
      <c r="BD48" s="202" t="s">
        <v>1086</v>
      </c>
      <c r="BE48" s="202">
        <v>11485</v>
      </c>
      <c r="BF48" s="202" t="s">
        <v>1086</v>
      </c>
      <c r="BG48" s="202">
        <v>8324</v>
      </c>
      <c r="BH48" s="201" t="s">
        <v>1167</v>
      </c>
      <c r="BI48" s="209" t="s">
        <v>1171</v>
      </c>
      <c r="BJ48" s="204" t="s">
        <v>1180</v>
      </c>
      <c r="BK48" s="204" t="s">
        <v>1189</v>
      </c>
      <c r="BL48" s="204" t="s">
        <v>1086</v>
      </c>
      <c r="BM48" s="205" t="s">
        <v>1086</v>
      </c>
      <c r="BN48" s="209" t="s">
        <v>1086</v>
      </c>
      <c r="BO48" s="204" t="s">
        <v>1086</v>
      </c>
      <c r="BP48" s="204" t="s">
        <v>1086</v>
      </c>
      <c r="BQ48" s="204" t="s">
        <v>1086</v>
      </c>
      <c r="BR48" s="204" t="s">
        <v>1086</v>
      </c>
      <c r="BS48" s="204" t="s">
        <v>1086</v>
      </c>
      <c r="BT48" s="204" t="s">
        <v>1086</v>
      </c>
      <c r="BU48" s="204" t="s">
        <v>1086</v>
      </c>
      <c r="BV48" s="204" t="s">
        <v>1086</v>
      </c>
      <c r="BW48" s="204" t="s">
        <v>1086</v>
      </c>
      <c r="BX48" s="204" t="s">
        <v>1086</v>
      </c>
      <c r="BY48" s="204" t="s">
        <v>1086</v>
      </c>
      <c r="BZ48" s="204" t="s">
        <v>1086</v>
      </c>
      <c r="CA48" s="204" t="s">
        <v>1086</v>
      </c>
      <c r="CB48" s="204" t="s">
        <v>1086</v>
      </c>
      <c r="CC48" s="204" t="s">
        <v>1086</v>
      </c>
      <c r="CD48" s="204" t="s">
        <v>1193</v>
      </c>
      <c r="CE48" s="210" t="s">
        <v>1781</v>
      </c>
      <c r="CF48" s="204"/>
      <c r="CG48" s="204"/>
      <c r="CH48" s="204"/>
      <c r="CI48" s="204"/>
      <c r="CJ48" s="6" t="s">
        <v>1607</v>
      </c>
      <c r="CK48" s="6" t="s">
        <v>1608</v>
      </c>
      <c r="CL48" s="6" t="s">
        <v>1086</v>
      </c>
      <c r="CM48" s="6" t="s">
        <v>1087</v>
      </c>
      <c r="CN48" s="6" t="s">
        <v>1087</v>
      </c>
      <c r="CO48" s="6" t="s">
        <v>1490</v>
      </c>
      <c r="CP48" s="204" t="s">
        <v>1086</v>
      </c>
      <c r="CQ48" s="204" t="s">
        <v>1086</v>
      </c>
      <c r="CR48" s="204" t="s">
        <v>1086</v>
      </c>
      <c r="CS48" s="204" t="s">
        <v>1086</v>
      </c>
      <c r="CT48" s="204" t="s">
        <v>1086</v>
      </c>
      <c r="CU48" s="205" t="s">
        <v>1288</v>
      </c>
      <c r="CV48" s="6" t="str">
        <f t="shared" si="3"/>
        <v>OASIS PEATONAL5798</v>
      </c>
      <c r="CW48" s="46" t="str">
        <f t="shared" si="4"/>
        <v>OK</v>
      </c>
      <c r="CX48" s="47" t="str">
        <f t="shared" si="5"/>
        <v>SI</v>
      </c>
      <c r="CY48" s="47" t="str">
        <f t="shared" si="6"/>
        <v/>
      </c>
      <c r="CZ48" s="47" t="str">
        <f t="shared" si="7"/>
        <v/>
      </c>
      <c r="DA48" s="47" t="str">
        <f t="shared" si="8"/>
        <v/>
      </c>
      <c r="DB48" s="47" t="str">
        <f t="shared" si="9"/>
        <v/>
      </c>
      <c r="DC48" s="47" t="str">
        <f t="shared" si="10"/>
        <v/>
      </c>
      <c r="DD48" s="47"/>
      <c r="DE48" s="47" t="str">
        <f t="shared" si="11"/>
        <v/>
      </c>
      <c r="DF48" s="47" t="str">
        <f t="shared" si="12"/>
        <v/>
      </c>
      <c r="DG48" s="47" t="str">
        <f t="shared" si="13"/>
        <v/>
      </c>
      <c r="DH48" s="47" t="str">
        <f t="shared" si="14"/>
        <v/>
      </c>
      <c r="DI48" s="47" t="str">
        <f t="shared" si="15"/>
        <v/>
      </c>
      <c r="DJ48" s="47">
        <f t="shared" si="16"/>
        <v>0</v>
      </c>
      <c r="DK48" s="48">
        <f>IF(CX48="NO",0,IF(CY48=1,Tipologías!$E$11,0)+IF(CZ48=2,Tipologías!$E$10,0)+IF(DA48=3,Tipologías!$E$9,0)+IF(DB48=4,Tipologías!$E$13,0)+IF(DC48=5,Tipologías!$E$12,0)+IF(DD48=6,Tipologías!$E$14,0)+IF(DE48=7,Tipologías!$E$20,0)+IF(DG48=9,Tipologías!$E$16,0)+IF(DF48=8,Tipologías!$E$23,0)+IF(DH48=10,Tipologías!$E$7,0)+IF(DI48=11,Tipologías!$E$8,0))</f>
        <v>0</v>
      </c>
      <c r="DL48" s="49">
        <f t="shared" si="17"/>
        <v>0</v>
      </c>
      <c r="DM48" s="50" t="str">
        <f t="shared" si="18"/>
        <v/>
      </c>
      <c r="DN48" s="50" t="str">
        <f t="shared" si="19"/>
        <v/>
      </c>
      <c r="DO48" s="50" t="str">
        <f t="shared" si="20"/>
        <v/>
      </c>
      <c r="DP48" s="51" t="str">
        <f t="shared" si="21"/>
        <v/>
      </c>
      <c r="DQ48" s="51">
        <f>IF(DM48=17,Tipologías!$E$18,0)+IF(ENCUESTAS!DN48=18,Tipologías!$E$17,0)+IF(ENCUESTAS!DO48=19,Tipologías!$E$19,0)+IF(ENCUESTAS!DP48=20,Tipologías!$E$21,0)</f>
        <v>0</v>
      </c>
      <c r="DR48" s="47" t="str">
        <f t="shared" si="22"/>
        <v>NO</v>
      </c>
      <c r="DS48" s="49">
        <f t="shared" si="23"/>
        <v>0</v>
      </c>
      <c r="DT48" s="52" t="str">
        <f>IF(DL48=0,"",(DL48+DS48+Tipologías!$E$6+Tipologías!$H$2))</f>
        <v/>
      </c>
      <c r="DU48" s="53" t="str">
        <f t="shared" si="24"/>
        <v>NO</v>
      </c>
      <c r="DV48" s="436"/>
    </row>
    <row r="49" spans="1:126" ht="30.75" thickBot="1" x14ac:dyDescent="0.3">
      <c r="A49" s="22">
        <v>42970</v>
      </c>
      <c r="B49" s="7" t="s">
        <v>1</v>
      </c>
      <c r="C49" s="7" t="s">
        <v>630</v>
      </c>
      <c r="D49" s="7">
        <v>579</v>
      </c>
      <c r="E49" s="7">
        <v>71187461</v>
      </c>
      <c r="F49" s="7">
        <v>3147476437</v>
      </c>
      <c r="G49" s="201">
        <v>44</v>
      </c>
      <c r="H49" s="189" t="s">
        <v>1603</v>
      </c>
      <c r="I49" s="202" t="s">
        <v>1110</v>
      </c>
      <c r="J49" s="202"/>
      <c r="K49" s="202"/>
      <c r="L49" s="202"/>
      <c r="M49" s="202"/>
      <c r="N49" s="202"/>
      <c r="O49" s="202"/>
      <c r="P49" s="202"/>
      <c r="Q49" s="202"/>
      <c r="R49" s="203">
        <v>5716</v>
      </c>
      <c r="S49" s="202"/>
      <c r="T49" s="202"/>
      <c r="U49" s="362" t="str">
        <f t="shared" si="0"/>
        <v xml:space="preserve">PEATONAL   #   -  5716 </v>
      </c>
      <c r="V49" s="202">
        <v>3173520210</v>
      </c>
      <c r="W49" s="202" t="s">
        <v>1456</v>
      </c>
      <c r="X49" s="202" t="s">
        <v>1456</v>
      </c>
      <c r="Y49" s="202" t="s">
        <v>1782</v>
      </c>
      <c r="Z49" s="202" t="s">
        <v>1783</v>
      </c>
      <c r="AA49" s="434" t="str">
        <f t="shared" si="1"/>
        <v>BLANCA  OLIVA PEREZ PEREZ</v>
      </c>
      <c r="AB49" s="202" t="s">
        <v>1268</v>
      </c>
      <c r="AC49" s="202">
        <v>21929450</v>
      </c>
      <c r="AD49" s="202" t="s">
        <v>1118</v>
      </c>
      <c r="AE49" s="202">
        <v>61</v>
      </c>
      <c r="AF49" s="204" t="s">
        <v>1086</v>
      </c>
      <c r="AG49" s="204"/>
      <c r="AH49" s="202"/>
      <c r="AI49" s="202"/>
      <c r="AJ49" s="202"/>
      <c r="AK49" s="434" t="str">
        <f t="shared" si="2"/>
        <v xml:space="preserve">   </v>
      </c>
      <c r="AL49" s="202"/>
      <c r="AM49" s="205"/>
      <c r="AN49" s="206" t="s">
        <v>1087</v>
      </c>
      <c r="AO49" s="202"/>
      <c r="AP49" s="202" t="s">
        <v>1087</v>
      </c>
      <c r="AQ49" s="202">
        <v>2</v>
      </c>
      <c r="AR49" s="202"/>
      <c r="AS49" s="202"/>
      <c r="AT49" s="207" t="s">
        <v>1147</v>
      </c>
      <c r="AU49" s="202"/>
      <c r="AV49" s="208" t="s">
        <v>1163</v>
      </c>
      <c r="AW49" s="202"/>
      <c r="AX49" s="207"/>
      <c r="AY49" s="202"/>
      <c r="AZ49" s="202"/>
      <c r="BA49" s="202"/>
      <c r="BB49" s="202" t="s">
        <v>1086</v>
      </c>
      <c r="BC49" s="202"/>
      <c r="BD49" s="202" t="s">
        <v>1086</v>
      </c>
      <c r="BE49" s="202"/>
      <c r="BF49" s="202" t="s">
        <v>1086</v>
      </c>
      <c r="BG49" s="202"/>
      <c r="BH49" s="201" t="s">
        <v>1167</v>
      </c>
      <c r="BI49" s="209" t="s">
        <v>1172</v>
      </c>
      <c r="BJ49" s="204" t="s">
        <v>1180</v>
      </c>
      <c r="BK49" s="204" t="s">
        <v>1189</v>
      </c>
      <c r="BL49" s="204" t="s">
        <v>1087</v>
      </c>
      <c r="BM49" s="205" t="s">
        <v>1087</v>
      </c>
      <c r="BN49" s="209" t="s">
        <v>1086</v>
      </c>
      <c r="BO49" s="204" t="s">
        <v>1086</v>
      </c>
      <c r="BP49" s="204" t="s">
        <v>1086</v>
      </c>
      <c r="BQ49" s="204" t="s">
        <v>1087</v>
      </c>
      <c r="BR49" s="204" t="s">
        <v>1086</v>
      </c>
      <c r="BS49" s="204" t="s">
        <v>1086</v>
      </c>
      <c r="BT49" s="204" t="s">
        <v>1086</v>
      </c>
      <c r="BU49" s="204" t="s">
        <v>1087</v>
      </c>
      <c r="BV49" s="204" t="s">
        <v>1087</v>
      </c>
      <c r="BW49" s="204" t="s">
        <v>1086</v>
      </c>
      <c r="BX49" s="204" t="s">
        <v>1086</v>
      </c>
      <c r="BY49" s="204" t="s">
        <v>1086</v>
      </c>
      <c r="BZ49" s="204" t="s">
        <v>1086</v>
      </c>
      <c r="CA49" s="204" t="s">
        <v>1087</v>
      </c>
      <c r="CB49" s="204" t="s">
        <v>1087</v>
      </c>
      <c r="CC49" s="204" t="s">
        <v>1086</v>
      </c>
      <c r="CD49" s="204" t="s">
        <v>1193</v>
      </c>
      <c r="CE49" s="210" t="s">
        <v>1784</v>
      </c>
      <c r="CF49" s="204"/>
      <c r="CG49" s="204"/>
      <c r="CH49" s="204"/>
      <c r="CI49" s="204"/>
      <c r="CJ49" s="6" t="s">
        <v>1607</v>
      </c>
      <c r="CK49" s="6" t="s">
        <v>1608</v>
      </c>
      <c r="CL49" s="6" t="s">
        <v>1086</v>
      </c>
      <c r="CM49" s="6" t="s">
        <v>1087</v>
      </c>
      <c r="CN49" s="6" t="s">
        <v>1087</v>
      </c>
      <c r="CO49" s="6" t="s">
        <v>1490</v>
      </c>
      <c r="CP49" s="204" t="s">
        <v>1087</v>
      </c>
      <c r="CQ49" s="204" t="s">
        <v>1087</v>
      </c>
      <c r="CR49" s="204" t="s">
        <v>1087</v>
      </c>
      <c r="CS49" s="204" t="s">
        <v>1086</v>
      </c>
      <c r="CT49" s="204" t="s">
        <v>1086</v>
      </c>
      <c r="CU49" s="205" t="s">
        <v>1269</v>
      </c>
      <c r="CV49" s="6" t="str">
        <f t="shared" si="3"/>
        <v>OASIS PEATONAL5716</v>
      </c>
      <c r="CW49" s="46" t="str">
        <f t="shared" si="4"/>
        <v>OK</v>
      </c>
      <c r="CX49" s="47" t="str">
        <f t="shared" si="5"/>
        <v>SI</v>
      </c>
      <c r="CY49" s="47">
        <f t="shared" si="6"/>
        <v>1</v>
      </c>
      <c r="CZ49" s="47" t="str">
        <f t="shared" si="7"/>
        <v/>
      </c>
      <c r="DA49" s="47">
        <f t="shared" si="8"/>
        <v>3</v>
      </c>
      <c r="DB49" s="47">
        <f t="shared" si="9"/>
        <v>4</v>
      </c>
      <c r="DC49" s="47">
        <f t="shared" si="10"/>
        <v>5</v>
      </c>
      <c r="DD49" s="47"/>
      <c r="DE49" s="47">
        <f t="shared" si="11"/>
        <v>7</v>
      </c>
      <c r="DF49" s="47" t="str">
        <f t="shared" si="12"/>
        <v/>
      </c>
      <c r="DG49" s="47">
        <f t="shared" si="13"/>
        <v>9</v>
      </c>
      <c r="DH49" s="47" t="str">
        <f t="shared" si="14"/>
        <v/>
      </c>
      <c r="DI49" s="47" t="str">
        <f t="shared" si="15"/>
        <v/>
      </c>
      <c r="DJ49" s="47">
        <f t="shared" si="16"/>
        <v>4</v>
      </c>
      <c r="DK49" s="48">
        <f>IF(CX49="NO",0,IF(CY49=1,Tipologías!$E$11,0)+IF(CZ49=2,Tipologías!$E$10,0)+IF(DA49=3,Tipologías!$E$9,0)+IF(DB49=4,Tipologías!$E$13,0)+IF(DC49=5,Tipologías!$E$12,0)+IF(DD49=6,Tipologías!$E$14,0)+IF(DE49=7,Tipologías!$E$20,0)+IF(DG49=9,Tipologías!$E$16,0)+IF(DF49=8,Tipologías!$E$23,0)+IF(DH49=10,Tipologías!$E$7,0)+IF(DI49=11,Tipologías!$E$8,0))</f>
        <v>4158248.5159739996</v>
      </c>
      <c r="DL49" s="49">
        <f t="shared" si="17"/>
        <v>4158248.5159739996</v>
      </c>
      <c r="DM49" s="50" t="str">
        <f t="shared" si="18"/>
        <v/>
      </c>
      <c r="DN49" s="50" t="str">
        <f t="shared" si="19"/>
        <v/>
      </c>
      <c r="DO49" s="50">
        <f t="shared" si="20"/>
        <v>0</v>
      </c>
      <c r="DP49" s="51">
        <f t="shared" si="21"/>
        <v>20</v>
      </c>
      <c r="DQ49" s="51">
        <f>IF(DM49=17,Tipologías!$E$18,0)+IF(ENCUESTAS!DN49=18,Tipologías!$E$17,0)+IF(ENCUESTAS!DO49=19,Tipologías!$E$19,0)+IF(ENCUESTAS!DP49=20,Tipologías!$E$21,0)</f>
        <v>487557.07988400001</v>
      </c>
      <c r="DR49" s="47" t="str">
        <f t="shared" si="22"/>
        <v>SI</v>
      </c>
      <c r="DS49" s="49">
        <f t="shared" si="23"/>
        <v>487557.07988400001</v>
      </c>
      <c r="DT49" s="52">
        <f>IF(DL49=0,"",(DL49+DS49+Tipologías!$E$6+Tipologías!$H$2))</f>
        <v>4842882.9883979633</v>
      </c>
      <c r="DU49" s="53" t="str">
        <f t="shared" si="24"/>
        <v>SI</v>
      </c>
      <c r="DV49" s="436" t="s">
        <v>3575</v>
      </c>
    </row>
    <row r="50" spans="1:126" ht="30.75" thickBot="1" x14ac:dyDescent="0.3">
      <c r="A50" s="22">
        <v>42970</v>
      </c>
      <c r="B50" s="7" t="s">
        <v>1</v>
      </c>
      <c r="C50" s="7" t="s">
        <v>630</v>
      </c>
      <c r="D50" s="7">
        <v>579</v>
      </c>
      <c r="E50" s="7">
        <v>71187461</v>
      </c>
      <c r="F50" s="7">
        <v>3147476437</v>
      </c>
      <c r="G50" s="201">
        <v>45</v>
      </c>
      <c r="H50" s="189" t="s">
        <v>1603</v>
      </c>
      <c r="I50" s="202" t="s">
        <v>1110</v>
      </c>
      <c r="J50" s="202"/>
      <c r="K50" s="202"/>
      <c r="L50" s="202"/>
      <c r="M50" s="202"/>
      <c r="N50" s="202"/>
      <c r="O50" s="202"/>
      <c r="P50" s="202"/>
      <c r="Q50" s="202"/>
      <c r="R50" s="203">
        <v>5908</v>
      </c>
      <c r="S50" s="202"/>
      <c r="T50" s="202"/>
      <c r="U50" s="362" t="str">
        <f t="shared" si="0"/>
        <v xml:space="preserve">PEATONAL   #   -  5908 </v>
      </c>
      <c r="V50" s="202">
        <v>3144868872</v>
      </c>
      <c r="W50" s="202" t="s">
        <v>1785</v>
      </c>
      <c r="X50" s="202" t="s">
        <v>1785</v>
      </c>
      <c r="Y50" s="202" t="s">
        <v>1426</v>
      </c>
      <c r="Z50" s="202" t="s">
        <v>1786</v>
      </c>
      <c r="AA50" s="434" t="str">
        <f t="shared" si="1"/>
        <v>CLAUDIA PATRICIA  TOBON TOBON</v>
      </c>
      <c r="AB50" s="202" t="s">
        <v>1268</v>
      </c>
      <c r="AC50" s="202">
        <v>43652531</v>
      </c>
      <c r="AD50" s="202" t="s">
        <v>1118</v>
      </c>
      <c r="AE50" s="202">
        <v>42</v>
      </c>
      <c r="AF50" s="204" t="s">
        <v>1087</v>
      </c>
      <c r="AG50" s="204" t="s">
        <v>1785</v>
      </c>
      <c r="AH50" s="202" t="s">
        <v>1787</v>
      </c>
      <c r="AI50" s="202" t="s">
        <v>1423</v>
      </c>
      <c r="AJ50" s="202" t="s">
        <v>1431</v>
      </c>
      <c r="AK50" s="434" t="str">
        <f t="shared" si="2"/>
        <v>CARLOS ALBERTO TOBON ROJO</v>
      </c>
      <c r="AL50" s="202" t="s">
        <v>1268</v>
      </c>
      <c r="AM50" s="205">
        <v>71187051</v>
      </c>
      <c r="AN50" s="206" t="s">
        <v>1086</v>
      </c>
      <c r="AO50" s="202">
        <v>3165234</v>
      </c>
      <c r="AP50" s="202" t="s">
        <v>1087</v>
      </c>
      <c r="AQ50" s="202">
        <v>2</v>
      </c>
      <c r="AR50" s="202"/>
      <c r="AS50" s="202"/>
      <c r="AT50" s="207" t="s">
        <v>1148</v>
      </c>
      <c r="AU50" s="202"/>
      <c r="AV50" s="208" t="s">
        <v>1165</v>
      </c>
      <c r="AW50" s="202"/>
      <c r="AX50" s="207"/>
      <c r="AY50" s="202"/>
      <c r="AZ50" s="202"/>
      <c r="BA50" s="202"/>
      <c r="BB50" s="202" t="s">
        <v>1086</v>
      </c>
      <c r="BC50" s="202">
        <v>13931</v>
      </c>
      <c r="BD50" s="202" t="s">
        <v>1086</v>
      </c>
      <c r="BE50" s="202">
        <v>9855</v>
      </c>
      <c r="BF50" s="202" t="s">
        <v>1086</v>
      </c>
      <c r="BG50" s="202">
        <v>8408</v>
      </c>
      <c r="BH50" s="201" t="s">
        <v>1167</v>
      </c>
      <c r="BI50" s="209" t="s">
        <v>1171</v>
      </c>
      <c r="BJ50" s="204" t="s">
        <v>1180</v>
      </c>
      <c r="BK50" s="204" t="s">
        <v>1189</v>
      </c>
      <c r="BL50" s="204" t="s">
        <v>1086</v>
      </c>
      <c r="BM50" s="205" t="s">
        <v>1087</v>
      </c>
      <c r="BN50" s="209" t="s">
        <v>1086</v>
      </c>
      <c r="BO50" s="204" t="s">
        <v>1086</v>
      </c>
      <c r="BP50" s="204" t="s">
        <v>1086</v>
      </c>
      <c r="BQ50" s="204" t="s">
        <v>1086</v>
      </c>
      <c r="BR50" s="204" t="s">
        <v>1086</v>
      </c>
      <c r="BS50" s="204" t="s">
        <v>1086</v>
      </c>
      <c r="BT50" s="204" t="s">
        <v>1086</v>
      </c>
      <c r="BU50" s="204" t="s">
        <v>1086</v>
      </c>
      <c r="BV50" s="204" t="s">
        <v>1087</v>
      </c>
      <c r="BW50" s="204" t="s">
        <v>1087</v>
      </c>
      <c r="BX50" s="204" t="s">
        <v>1086</v>
      </c>
      <c r="BY50" s="204" t="s">
        <v>1086</v>
      </c>
      <c r="BZ50" s="204" t="s">
        <v>1086</v>
      </c>
      <c r="CA50" s="204" t="s">
        <v>1086</v>
      </c>
      <c r="CB50" s="204" t="s">
        <v>1087</v>
      </c>
      <c r="CC50" s="204" t="s">
        <v>1086</v>
      </c>
      <c r="CD50" s="204" t="s">
        <v>1193</v>
      </c>
      <c r="CE50" s="210" t="s">
        <v>1788</v>
      </c>
      <c r="CF50" s="204"/>
      <c r="CG50" s="204"/>
      <c r="CH50" s="204"/>
      <c r="CI50" s="204"/>
      <c r="CJ50" s="6" t="s">
        <v>1607</v>
      </c>
      <c r="CK50" s="6" t="s">
        <v>1608</v>
      </c>
      <c r="CL50" s="6" t="s">
        <v>1086</v>
      </c>
      <c r="CM50" s="6" t="s">
        <v>1087</v>
      </c>
      <c r="CN50" s="6" t="s">
        <v>1087</v>
      </c>
      <c r="CO50" s="6" t="s">
        <v>1490</v>
      </c>
      <c r="CP50" s="204" t="s">
        <v>1087</v>
      </c>
      <c r="CQ50" s="204" t="s">
        <v>1086</v>
      </c>
      <c r="CR50" s="204" t="s">
        <v>1087</v>
      </c>
      <c r="CS50" s="204" t="s">
        <v>1087</v>
      </c>
      <c r="CT50" s="204" t="s">
        <v>1086</v>
      </c>
      <c r="CU50" s="205" t="s">
        <v>1286</v>
      </c>
      <c r="CV50" s="6" t="str">
        <f t="shared" si="3"/>
        <v>OASIS PEATONAL5908</v>
      </c>
      <c r="CW50" s="46" t="str">
        <f t="shared" si="4"/>
        <v>OK</v>
      </c>
      <c r="CX50" s="47" t="str">
        <f t="shared" si="5"/>
        <v>SI</v>
      </c>
      <c r="CY50" s="47">
        <f t="shared" si="6"/>
        <v>1</v>
      </c>
      <c r="CZ50" s="47" t="str">
        <f t="shared" si="7"/>
        <v/>
      </c>
      <c r="DA50" s="47">
        <f t="shared" si="8"/>
        <v>3</v>
      </c>
      <c r="DB50" s="47" t="str">
        <f t="shared" si="9"/>
        <v/>
      </c>
      <c r="DC50" s="47">
        <f t="shared" si="10"/>
        <v>5</v>
      </c>
      <c r="DD50" s="47"/>
      <c r="DE50" s="47">
        <f t="shared" si="11"/>
        <v>7</v>
      </c>
      <c r="DF50" s="47">
        <f t="shared" si="12"/>
        <v>8</v>
      </c>
      <c r="DG50" s="47" t="str">
        <f t="shared" si="13"/>
        <v/>
      </c>
      <c r="DH50" s="47" t="str">
        <f t="shared" si="14"/>
        <v/>
      </c>
      <c r="DI50" s="47" t="str">
        <f t="shared" si="15"/>
        <v/>
      </c>
      <c r="DJ50" s="47">
        <f t="shared" si="16"/>
        <v>3</v>
      </c>
      <c r="DK50" s="48">
        <f>IF(CX50="NO",0,IF(CY50=1,Tipologías!$E$11,0)+IF(CZ50=2,Tipologías!$E$10,0)+IF(DA50=3,Tipologías!$E$9,0)+IF(DB50=4,Tipologías!$E$13,0)+IF(DC50=5,Tipologías!$E$12,0)+IF(DD50=6,Tipologías!$E$14,0)+IF(DE50=7,Tipologías!$E$20,0)+IF(DG50=9,Tipologías!$E$16,0)+IF(DF50=8,Tipologías!$E$23,0)+IF(DH50=10,Tipologías!$E$7,0)+IF(DI50=11,Tipologías!$E$8,0))</f>
        <v>6007379.9237639997</v>
      </c>
      <c r="DL50" s="49">
        <f t="shared" si="17"/>
        <v>6007379.9237639997</v>
      </c>
      <c r="DM50" s="50" t="str">
        <f t="shared" si="18"/>
        <v/>
      </c>
      <c r="DN50" s="50" t="str">
        <f t="shared" si="19"/>
        <v/>
      </c>
      <c r="DO50" s="50">
        <f t="shared" si="20"/>
        <v>0</v>
      </c>
      <c r="DP50" s="51" t="str">
        <f t="shared" si="21"/>
        <v/>
      </c>
      <c r="DQ50" s="51">
        <f>IF(DM50=17,Tipologías!$E$18,0)+IF(ENCUESTAS!DN50=18,Tipologías!$E$17,0)+IF(ENCUESTAS!DO50=19,Tipologías!$E$19,0)+IF(ENCUESTAS!DP50=20,Tipologías!$E$21,0)</f>
        <v>0</v>
      </c>
      <c r="DR50" s="47" t="str">
        <f t="shared" si="22"/>
        <v>NO</v>
      </c>
      <c r="DS50" s="49">
        <f t="shared" si="23"/>
        <v>0</v>
      </c>
      <c r="DT50" s="52">
        <f>IF(DL50=0,"",(DL50+DS50+Tipologías!$E$6+Tipologías!$H$2))</f>
        <v>6204457.3163039638</v>
      </c>
      <c r="DU50" s="53" t="str">
        <f t="shared" si="24"/>
        <v>SI</v>
      </c>
      <c r="DV50" s="436" t="s">
        <v>3576</v>
      </c>
    </row>
    <row r="51" spans="1:126" ht="30.75" thickBot="1" x14ac:dyDescent="0.3">
      <c r="A51" s="22">
        <v>42970</v>
      </c>
      <c r="B51" s="7" t="s">
        <v>1</v>
      </c>
      <c r="C51" s="7" t="s">
        <v>630</v>
      </c>
      <c r="D51" s="7">
        <v>579</v>
      </c>
      <c r="E51" s="7">
        <v>71187461</v>
      </c>
      <c r="F51" s="7">
        <v>3147476437</v>
      </c>
      <c r="G51" s="201">
        <v>46</v>
      </c>
      <c r="H51" s="189" t="s">
        <v>1740</v>
      </c>
      <c r="I51" s="151" t="s">
        <v>1110</v>
      </c>
      <c r="J51" s="202"/>
      <c r="K51" s="202"/>
      <c r="L51" s="202"/>
      <c r="M51" s="202"/>
      <c r="N51" s="202"/>
      <c r="O51" s="202"/>
      <c r="P51" s="202"/>
      <c r="Q51" s="202"/>
      <c r="R51" s="203">
        <v>45845</v>
      </c>
      <c r="S51" s="202"/>
      <c r="T51" s="202"/>
      <c r="U51" s="362" t="str">
        <f t="shared" si="0"/>
        <v xml:space="preserve">PEATONAL   #   -  45845 </v>
      </c>
      <c r="V51" s="202">
        <v>3127796363</v>
      </c>
      <c r="W51" s="202" t="s">
        <v>1789</v>
      </c>
      <c r="X51" s="202" t="s">
        <v>1790</v>
      </c>
      <c r="Y51" s="202" t="s">
        <v>1270</v>
      </c>
      <c r="Z51" s="202" t="s">
        <v>1302</v>
      </c>
      <c r="AA51" s="434" t="str">
        <f t="shared" si="1"/>
        <v>LUZ MARINA USUGA SALAZAR</v>
      </c>
      <c r="AB51" s="202" t="s">
        <v>1268</v>
      </c>
      <c r="AC51" s="202">
        <v>21928774</v>
      </c>
      <c r="AD51" s="202" t="s">
        <v>1118</v>
      </c>
      <c r="AE51" s="202">
        <v>61</v>
      </c>
      <c r="AF51" s="204" t="s">
        <v>1087</v>
      </c>
      <c r="AG51" s="204" t="s">
        <v>1791</v>
      </c>
      <c r="AH51" s="202"/>
      <c r="AI51" s="202" t="s">
        <v>1555</v>
      </c>
      <c r="AJ51" s="202" t="s">
        <v>1792</v>
      </c>
      <c r="AK51" s="434" t="str">
        <f t="shared" si="2"/>
        <v xml:space="preserve">OSCAR EMILIO RESTREPO </v>
      </c>
      <c r="AL51" s="202" t="s">
        <v>1268</v>
      </c>
      <c r="AM51" s="205">
        <v>71181835</v>
      </c>
      <c r="AN51" s="206" t="s">
        <v>1087</v>
      </c>
      <c r="AO51" s="202"/>
      <c r="AP51" s="202" t="s">
        <v>1087</v>
      </c>
      <c r="AQ51" s="202">
        <v>2</v>
      </c>
      <c r="AR51" s="202"/>
      <c r="AS51" s="202"/>
      <c r="AT51" s="207" t="s">
        <v>1148</v>
      </c>
      <c r="AU51" s="202"/>
      <c r="AV51" s="208" t="s">
        <v>1163</v>
      </c>
      <c r="AW51" s="202"/>
      <c r="AX51" s="207"/>
      <c r="AY51" s="202"/>
      <c r="AZ51" s="202"/>
      <c r="BA51" s="202"/>
      <c r="BB51" s="202" t="s">
        <v>1086</v>
      </c>
      <c r="BC51" s="202">
        <v>18880</v>
      </c>
      <c r="BD51" s="202" t="s">
        <v>1086</v>
      </c>
      <c r="BE51" s="202"/>
      <c r="BF51" s="202" t="s">
        <v>1086</v>
      </c>
      <c r="BG51" s="202">
        <v>8366</v>
      </c>
      <c r="BH51" s="201" t="s">
        <v>1167</v>
      </c>
      <c r="BI51" s="209" t="s">
        <v>1175</v>
      </c>
      <c r="BJ51" s="204" t="s">
        <v>1180</v>
      </c>
      <c r="BK51" s="204" t="s">
        <v>1189</v>
      </c>
      <c r="BL51" s="204" t="s">
        <v>1087</v>
      </c>
      <c r="BM51" s="205" t="s">
        <v>1087</v>
      </c>
      <c r="BN51" s="209" t="s">
        <v>1086</v>
      </c>
      <c r="BO51" s="204" t="s">
        <v>1086</v>
      </c>
      <c r="BP51" s="204" t="s">
        <v>1086</v>
      </c>
      <c r="BQ51" s="204" t="s">
        <v>1087</v>
      </c>
      <c r="BR51" s="204" t="s">
        <v>1086</v>
      </c>
      <c r="BS51" s="204" t="s">
        <v>1086</v>
      </c>
      <c r="BT51" s="204" t="s">
        <v>1086</v>
      </c>
      <c r="BU51" s="204" t="s">
        <v>1087</v>
      </c>
      <c r="BV51" s="204" t="s">
        <v>1086</v>
      </c>
      <c r="BW51" s="204" t="s">
        <v>1086</v>
      </c>
      <c r="BX51" s="204" t="s">
        <v>1086</v>
      </c>
      <c r="BY51" s="204" t="s">
        <v>1086</v>
      </c>
      <c r="BZ51" s="204" t="s">
        <v>1087</v>
      </c>
      <c r="CA51" s="204" t="s">
        <v>1086</v>
      </c>
      <c r="CB51" s="204" t="s">
        <v>1086</v>
      </c>
      <c r="CC51" s="204" t="s">
        <v>1086</v>
      </c>
      <c r="CD51" s="204" t="s">
        <v>1193</v>
      </c>
      <c r="CE51" s="210" t="s">
        <v>1793</v>
      </c>
      <c r="CF51" s="204"/>
      <c r="CG51" s="204"/>
      <c r="CH51" s="204"/>
      <c r="CI51" s="204"/>
      <c r="CJ51" s="6" t="s">
        <v>1607</v>
      </c>
      <c r="CK51" s="6" t="s">
        <v>1608</v>
      </c>
      <c r="CL51" s="6" t="s">
        <v>1086</v>
      </c>
      <c r="CM51" s="6" t="s">
        <v>1087</v>
      </c>
      <c r="CN51" s="6" t="s">
        <v>1087</v>
      </c>
      <c r="CO51" s="6" t="s">
        <v>1490</v>
      </c>
      <c r="CP51" s="204" t="s">
        <v>1086</v>
      </c>
      <c r="CQ51" s="204" t="s">
        <v>1086</v>
      </c>
      <c r="CR51" s="204" t="s">
        <v>1087</v>
      </c>
      <c r="CS51" s="204" t="s">
        <v>1086</v>
      </c>
      <c r="CT51" s="204" t="s">
        <v>1086</v>
      </c>
      <c r="CU51" s="205" t="s">
        <v>1286</v>
      </c>
      <c r="CV51" s="6" t="str">
        <f t="shared" si="3"/>
        <v>TAHAMIPEATONAL45845</v>
      </c>
      <c r="CW51" s="46" t="str">
        <f t="shared" si="4"/>
        <v>OK</v>
      </c>
      <c r="CX51" s="47" t="str">
        <f t="shared" si="5"/>
        <v>SI</v>
      </c>
      <c r="CY51" s="47">
        <f t="shared" si="6"/>
        <v>1</v>
      </c>
      <c r="CZ51" s="47" t="str">
        <f t="shared" si="7"/>
        <v/>
      </c>
      <c r="DA51" s="47" t="str">
        <f t="shared" si="8"/>
        <v/>
      </c>
      <c r="DB51" s="47">
        <f t="shared" si="9"/>
        <v>4</v>
      </c>
      <c r="DC51" s="47" t="str">
        <f t="shared" si="10"/>
        <v/>
      </c>
      <c r="DD51" s="47"/>
      <c r="DE51" s="47">
        <f t="shared" si="11"/>
        <v>7</v>
      </c>
      <c r="DF51" s="47">
        <f t="shared" si="12"/>
        <v>8</v>
      </c>
      <c r="DG51" s="47" t="str">
        <f t="shared" si="13"/>
        <v/>
      </c>
      <c r="DH51" s="47" t="str">
        <f t="shared" si="14"/>
        <v/>
      </c>
      <c r="DI51" s="47" t="str">
        <f t="shared" si="15"/>
        <v/>
      </c>
      <c r="DJ51" s="47">
        <f t="shared" si="16"/>
        <v>2</v>
      </c>
      <c r="DK51" s="48">
        <f>IF(CX51="NO",0,IF(CY51=1,Tipologías!$E$11,0)+IF(CZ51=2,Tipologías!$E$10,0)+IF(DA51=3,Tipologías!$E$9,0)+IF(DB51=4,Tipologías!$E$13,0)+IF(DC51=5,Tipologías!$E$12,0)+IF(DD51=6,Tipologías!$E$14,0)+IF(DE51=7,Tipologías!$E$20,0)+IF(DG51=9,Tipologías!$E$16,0)+IF(DF51=8,Tipologías!$E$23,0)+IF(DH51=10,Tipologías!$E$7,0)+IF(DI51=11,Tipologías!$E$8,0))</f>
        <v>5709387.9815640002</v>
      </c>
      <c r="DL51" s="49">
        <f t="shared" si="17"/>
        <v>5709387.9815640002</v>
      </c>
      <c r="DM51" s="50" t="str">
        <f t="shared" si="18"/>
        <v/>
      </c>
      <c r="DN51" s="50" t="str">
        <f t="shared" si="19"/>
        <v/>
      </c>
      <c r="DO51" s="50">
        <f t="shared" si="20"/>
        <v>0</v>
      </c>
      <c r="DP51" s="51">
        <f t="shared" si="21"/>
        <v>20</v>
      </c>
      <c r="DQ51" s="51">
        <f>IF(DM51=17,Tipologías!$E$18,0)+IF(ENCUESTAS!DN51=18,Tipologías!$E$17,0)+IF(ENCUESTAS!DO51=19,Tipologías!$E$19,0)+IF(ENCUESTAS!DP51=20,Tipologías!$E$21,0)</f>
        <v>487557.07988400001</v>
      </c>
      <c r="DR51" s="47" t="str">
        <f t="shared" si="22"/>
        <v>SI</v>
      </c>
      <c r="DS51" s="49">
        <f t="shared" si="23"/>
        <v>487557.07988400001</v>
      </c>
      <c r="DT51" s="52">
        <f>IF(DL51=0,"",(DL51+DS51+Tipologías!$E$6+Tipologías!$H$2))</f>
        <v>6394022.4539879644</v>
      </c>
      <c r="DU51" s="53" t="str">
        <f t="shared" si="24"/>
        <v>SI</v>
      </c>
      <c r="DV51" s="436" t="s">
        <v>4283</v>
      </c>
    </row>
    <row r="52" spans="1:126" ht="15.75" hidden="1" thickBot="1" x14ac:dyDescent="0.3">
      <c r="A52" s="22">
        <v>42970</v>
      </c>
      <c r="B52" s="7" t="s">
        <v>1</v>
      </c>
      <c r="C52" s="7" t="s">
        <v>630</v>
      </c>
      <c r="D52" s="7">
        <v>579</v>
      </c>
      <c r="E52" s="7">
        <v>71187461</v>
      </c>
      <c r="F52" s="7">
        <v>3147476437</v>
      </c>
      <c r="G52" s="201">
        <v>47</v>
      </c>
      <c r="H52" s="189" t="s">
        <v>1740</v>
      </c>
      <c r="I52" s="202" t="s">
        <v>1110</v>
      </c>
      <c r="J52" s="202"/>
      <c r="K52" s="202"/>
      <c r="L52" s="202"/>
      <c r="M52" s="202"/>
      <c r="N52" s="202"/>
      <c r="O52" s="202"/>
      <c r="P52" s="202"/>
      <c r="Q52" s="202"/>
      <c r="R52" s="203">
        <v>5569</v>
      </c>
      <c r="S52" s="202"/>
      <c r="T52" s="202"/>
      <c r="U52" s="362" t="str">
        <f t="shared" si="0"/>
        <v xml:space="preserve">PEATONAL   #   -  5569 </v>
      </c>
      <c r="V52" s="202">
        <v>3204295816</v>
      </c>
      <c r="W52" s="202" t="s">
        <v>1560</v>
      </c>
      <c r="X52" s="202" t="s">
        <v>1625</v>
      </c>
      <c r="Y52" s="202" t="s">
        <v>1794</v>
      </c>
      <c r="Z52" s="202" t="s">
        <v>1533</v>
      </c>
      <c r="AA52" s="434" t="str">
        <f t="shared" si="1"/>
        <v>ISMENIA DEL SOCORRO CARRASQUILLA MONTOYA</v>
      </c>
      <c r="AB52" s="202" t="s">
        <v>1268</v>
      </c>
      <c r="AC52" s="202">
        <v>46044599</v>
      </c>
      <c r="AD52" s="202" t="s">
        <v>1118</v>
      </c>
      <c r="AE52" s="202">
        <v>62</v>
      </c>
      <c r="AF52" s="204" t="s">
        <v>1086</v>
      </c>
      <c r="AG52" s="204"/>
      <c r="AH52" s="202"/>
      <c r="AI52" s="202"/>
      <c r="AJ52" s="202"/>
      <c r="AK52" s="434" t="str">
        <f t="shared" si="2"/>
        <v xml:space="preserve">   </v>
      </c>
      <c r="AL52" s="202"/>
      <c r="AM52" s="205"/>
      <c r="AN52" s="206" t="s">
        <v>1087</v>
      </c>
      <c r="AO52" s="202"/>
      <c r="AP52" s="202" t="s">
        <v>1087</v>
      </c>
      <c r="AQ52" s="202">
        <v>3</v>
      </c>
      <c r="AR52" s="202">
        <v>1</v>
      </c>
      <c r="AS52" s="202"/>
      <c r="AT52" s="207" t="s">
        <v>1147</v>
      </c>
      <c r="AU52" s="202"/>
      <c r="AV52" s="208" t="s">
        <v>1163</v>
      </c>
      <c r="AW52" s="202"/>
      <c r="AX52" s="207"/>
      <c r="AY52" s="202"/>
      <c r="AZ52" s="202"/>
      <c r="BA52" s="202"/>
      <c r="BB52" s="202" t="s">
        <v>1086</v>
      </c>
      <c r="BC52" s="202">
        <v>20106</v>
      </c>
      <c r="BD52" s="202" t="s">
        <v>1086</v>
      </c>
      <c r="BE52" s="202">
        <v>14608</v>
      </c>
      <c r="BF52" s="202" t="s">
        <v>1086</v>
      </c>
      <c r="BG52" s="202">
        <v>8366</v>
      </c>
      <c r="BH52" s="201" t="s">
        <v>1167</v>
      </c>
      <c r="BI52" s="209" t="s">
        <v>1175</v>
      </c>
      <c r="BJ52" s="204" t="s">
        <v>1180</v>
      </c>
      <c r="BK52" s="204" t="s">
        <v>1189</v>
      </c>
      <c r="BL52" s="204" t="s">
        <v>1086</v>
      </c>
      <c r="BM52" s="205" t="s">
        <v>1086</v>
      </c>
      <c r="BN52" s="209" t="s">
        <v>1086</v>
      </c>
      <c r="BO52" s="204" t="s">
        <v>1086</v>
      </c>
      <c r="BP52" s="204" t="s">
        <v>1086</v>
      </c>
      <c r="BQ52" s="204" t="s">
        <v>1086</v>
      </c>
      <c r="BR52" s="204" t="s">
        <v>1086</v>
      </c>
      <c r="BS52" s="204" t="s">
        <v>1086</v>
      </c>
      <c r="BT52" s="204" t="s">
        <v>1086</v>
      </c>
      <c r="BU52" s="204" t="s">
        <v>1086</v>
      </c>
      <c r="BV52" s="204" t="s">
        <v>1086</v>
      </c>
      <c r="BW52" s="204" t="s">
        <v>1086</v>
      </c>
      <c r="BX52" s="204" t="s">
        <v>1086</v>
      </c>
      <c r="BY52" s="204" t="s">
        <v>1086</v>
      </c>
      <c r="BZ52" s="204" t="s">
        <v>1086</v>
      </c>
      <c r="CA52" s="204" t="s">
        <v>1086</v>
      </c>
      <c r="CB52" s="204" t="s">
        <v>1086</v>
      </c>
      <c r="CC52" s="204" t="s">
        <v>1086</v>
      </c>
      <c r="CD52" s="204" t="s">
        <v>1193</v>
      </c>
      <c r="CE52" s="210" t="s">
        <v>1795</v>
      </c>
      <c r="CF52" s="204"/>
      <c r="CG52" s="204"/>
      <c r="CH52" s="204"/>
      <c r="CI52" s="204"/>
      <c r="CJ52" s="6" t="s">
        <v>1607</v>
      </c>
      <c r="CK52" s="6" t="s">
        <v>1608</v>
      </c>
      <c r="CL52" s="6" t="s">
        <v>1086</v>
      </c>
      <c r="CM52" s="6" t="s">
        <v>1087</v>
      </c>
      <c r="CN52" s="6" t="s">
        <v>1087</v>
      </c>
      <c r="CO52" s="6" t="s">
        <v>1490</v>
      </c>
      <c r="CP52" s="204" t="s">
        <v>1086</v>
      </c>
      <c r="CQ52" s="204" t="s">
        <v>1086</v>
      </c>
      <c r="CR52" s="204" t="s">
        <v>1086</v>
      </c>
      <c r="CS52" s="204" t="s">
        <v>1086</v>
      </c>
      <c r="CT52" s="204" t="s">
        <v>1086</v>
      </c>
      <c r="CU52" s="205" t="s">
        <v>1269</v>
      </c>
      <c r="CV52" s="6" t="str">
        <f t="shared" si="3"/>
        <v>TAHAMIPEATONAL5569</v>
      </c>
      <c r="CW52" s="46" t="str">
        <f t="shared" si="4"/>
        <v>OK</v>
      </c>
      <c r="CX52" s="47" t="str">
        <f t="shared" si="5"/>
        <v>SI</v>
      </c>
      <c r="CY52" s="47" t="str">
        <f t="shared" si="6"/>
        <v/>
      </c>
      <c r="CZ52" s="47" t="str">
        <f t="shared" si="7"/>
        <v/>
      </c>
      <c r="DA52" s="47" t="str">
        <f t="shared" si="8"/>
        <v/>
      </c>
      <c r="DB52" s="47" t="str">
        <f t="shared" si="9"/>
        <v/>
      </c>
      <c r="DC52" s="47" t="str">
        <f t="shared" si="10"/>
        <v/>
      </c>
      <c r="DD52" s="47"/>
      <c r="DE52" s="47" t="str">
        <f t="shared" si="11"/>
        <v/>
      </c>
      <c r="DF52" s="47" t="str">
        <f t="shared" si="12"/>
        <v/>
      </c>
      <c r="DG52" s="47" t="str">
        <f t="shared" si="13"/>
        <v/>
      </c>
      <c r="DH52" s="47" t="str">
        <f t="shared" si="14"/>
        <v/>
      </c>
      <c r="DI52" s="47" t="str">
        <f t="shared" si="15"/>
        <v/>
      </c>
      <c r="DJ52" s="47">
        <f t="shared" si="16"/>
        <v>0</v>
      </c>
      <c r="DK52" s="48">
        <f>IF(CX52="NO",0,IF(CY52=1,Tipologías!$E$11,0)+IF(CZ52=2,Tipologías!$E$10,0)+IF(DA52=3,Tipologías!$E$9,0)+IF(DB52=4,Tipologías!$E$13,0)+IF(DC52=5,Tipologías!$E$12,0)+IF(DD52=6,Tipologías!$E$14,0)+IF(DE52=7,Tipologías!$E$20,0)+IF(DG52=9,Tipologías!$E$16,0)+IF(DF52=8,Tipologías!$E$23,0)+IF(DH52=10,Tipologías!$E$7,0)+IF(DI52=11,Tipologías!$E$8,0))</f>
        <v>0</v>
      </c>
      <c r="DL52" s="49">
        <f t="shared" si="17"/>
        <v>0</v>
      </c>
      <c r="DM52" s="50" t="str">
        <f t="shared" si="18"/>
        <v/>
      </c>
      <c r="DN52" s="50" t="str">
        <f t="shared" si="19"/>
        <v/>
      </c>
      <c r="DO52" s="50" t="str">
        <f t="shared" si="20"/>
        <v/>
      </c>
      <c r="DP52" s="51" t="str">
        <f t="shared" si="21"/>
        <v/>
      </c>
      <c r="DQ52" s="51">
        <f>IF(DM52=17,Tipologías!$E$18,0)+IF(ENCUESTAS!DN52=18,Tipologías!$E$17,0)+IF(ENCUESTAS!DO52=19,Tipologías!$E$19,0)+IF(ENCUESTAS!DP52=20,Tipologías!$E$21,0)</f>
        <v>0</v>
      </c>
      <c r="DR52" s="47" t="str">
        <f t="shared" si="22"/>
        <v>NO</v>
      </c>
      <c r="DS52" s="49">
        <f t="shared" si="23"/>
        <v>0</v>
      </c>
      <c r="DT52" s="52" t="str">
        <f>IF(DL52=0,"",(DL52+DS52+Tipologías!$E$6+Tipologías!$H$2))</f>
        <v/>
      </c>
      <c r="DU52" s="53" t="str">
        <f t="shared" si="24"/>
        <v>NO</v>
      </c>
      <c r="DV52" s="436"/>
    </row>
    <row r="53" spans="1:126" ht="30.75" thickBot="1" x14ac:dyDescent="0.3">
      <c r="A53" s="22">
        <v>42970</v>
      </c>
      <c r="B53" s="7" t="s">
        <v>1</v>
      </c>
      <c r="C53" s="7" t="s">
        <v>630</v>
      </c>
      <c r="D53" s="7">
        <v>579</v>
      </c>
      <c r="E53" s="7">
        <v>71187461</v>
      </c>
      <c r="F53" s="7">
        <v>3147476437</v>
      </c>
      <c r="G53" s="201">
        <v>48</v>
      </c>
      <c r="H53" s="189" t="s">
        <v>1740</v>
      </c>
      <c r="I53" s="202" t="s">
        <v>1110</v>
      </c>
      <c r="J53" s="202"/>
      <c r="K53" s="202"/>
      <c r="L53" s="202"/>
      <c r="M53" s="202"/>
      <c r="N53" s="202"/>
      <c r="O53" s="202"/>
      <c r="P53" s="202"/>
      <c r="Q53" s="202"/>
      <c r="R53" s="203">
        <v>2205526</v>
      </c>
      <c r="S53" s="202"/>
      <c r="T53" s="202"/>
      <c r="U53" s="362" t="str">
        <f t="shared" si="0"/>
        <v xml:space="preserve">PEATONAL   #   -  2205526 </v>
      </c>
      <c r="V53" s="202">
        <v>3206619608</v>
      </c>
      <c r="W53" s="202" t="s">
        <v>1796</v>
      </c>
      <c r="X53" s="202" t="s">
        <v>1791</v>
      </c>
      <c r="Y53" s="202" t="s">
        <v>1797</v>
      </c>
      <c r="Z53" s="202" t="s">
        <v>1644</v>
      </c>
      <c r="AA53" s="434" t="str">
        <f t="shared" si="1"/>
        <v>WILLIAN  DE JESUS  URRUTIA RESTREPO</v>
      </c>
      <c r="AB53" s="202" t="s">
        <v>1268</v>
      </c>
      <c r="AC53" s="202">
        <v>15362411</v>
      </c>
      <c r="AD53" s="202" t="s">
        <v>1127</v>
      </c>
      <c r="AE53" s="202">
        <v>67</v>
      </c>
      <c r="AF53" s="204" t="s">
        <v>1086</v>
      </c>
      <c r="AG53" s="204"/>
      <c r="AH53" s="202"/>
      <c r="AI53" s="202"/>
      <c r="AJ53" s="202"/>
      <c r="AK53" s="434" t="str">
        <f t="shared" si="2"/>
        <v xml:space="preserve">   </v>
      </c>
      <c r="AL53" s="202"/>
      <c r="AM53" s="205"/>
      <c r="AN53" s="206" t="s">
        <v>1087</v>
      </c>
      <c r="AO53" s="202"/>
      <c r="AP53" s="202" t="s">
        <v>1086</v>
      </c>
      <c r="AQ53" s="202">
        <v>6</v>
      </c>
      <c r="AR53" s="202">
        <v>3</v>
      </c>
      <c r="AS53" s="202">
        <v>2</v>
      </c>
      <c r="AT53" s="207" t="s">
        <v>1147</v>
      </c>
      <c r="AU53" s="202"/>
      <c r="AV53" s="208" t="s">
        <v>1166</v>
      </c>
      <c r="AW53" s="202"/>
      <c r="AX53" s="207"/>
      <c r="AY53" s="202"/>
      <c r="AZ53" s="202"/>
      <c r="BA53" s="202"/>
      <c r="BB53" s="202" t="s">
        <v>1086</v>
      </c>
      <c r="BC53" s="202">
        <v>15286</v>
      </c>
      <c r="BD53" s="202" t="s">
        <v>1086</v>
      </c>
      <c r="BE53" s="202">
        <v>10909</v>
      </c>
      <c r="BF53" s="202" t="s">
        <v>1086</v>
      </c>
      <c r="BG53" s="202">
        <v>8324</v>
      </c>
      <c r="BH53" s="201" t="s">
        <v>1167</v>
      </c>
      <c r="BI53" s="209" t="s">
        <v>1175</v>
      </c>
      <c r="BJ53" s="204" t="s">
        <v>1180</v>
      </c>
      <c r="BK53" s="204" t="s">
        <v>1189</v>
      </c>
      <c r="BL53" s="204" t="s">
        <v>1086</v>
      </c>
      <c r="BM53" s="205" t="s">
        <v>1086</v>
      </c>
      <c r="BN53" s="209" t="s">
        <v>1086</v>
      </c>
      <c r="BO53" s="204" t="s">
        <v>1086</v>
      </c>
      <c r="BP53" s="204" t="s">
        <v>1086</v>
      </c>
      <c r="BQ53" s="204" t="s">
        <v>1086</v>
      </c>
      <c r="BR53" s="204" t="s">
        <v>1086</v>
      </c>
      <c r="BS53" s="204" t="s">
        <v>1086</v>
      </c>
      <c r="BT53" s="204" t="s">
        <v>1087</v>
      </c>
      <c r="BU53" s="204" t="s">
        <v>1087</v>
      </c>
      <c r="BV53" s="204" t="s">
        <v>1087</v>
      </c>
      <c r="BW53" s="204" t="s">
        <v>1086</v>
      </c>
      <c r="BX53" s="204" t="s">
        <v>1086</v>
      </c>
      <c r="BY53" s="204" t="s">
        <v>1087</v>
      </c>
      <c r="BZ53" s="204" t="s">
        <v>1087</v>
      </c>
      <c r="CA53" s="204" t="s">
        <v>1087</v>
      </c>
      <c r="CB53" s="204" t="s">
        <v>1086</v>
      </c>
      <c r="CC53" s="204" t="s">
        <v>1086</v>
      </c>
      <c r="CD53" s="204" t="s">
        <v>1194</v>
      </c>
      <c r="CE53" s="210" t="s">
        <v>1798</v>
      </c>
      <c r="CF53" s="204"/>
      <c r="CG53" s="204"/>
      <c r="CH53" s="204"/>
      <c r="CI53" s="204"/>
      <c r="CJ53" s="6" t="s">
        <v>1607</v>
      </c>
      <c r="CK53" s="6" t="s">
        <v>1608</v>
      </c>
      <c r="CL53" s="6" t="s">
        <v>1086</v>
      </c>
      <c r="CM53" s="6" t="s">
        <v>1087</v>
      </c>
      <c r="CN53" s="6" t="s">
        <v>1087</v>
      </c>
      <c r="CO53" s="6" t="s">
        <v>1490</v>
      </c>
      <c r="CP53" s="204" t="s">
        <v>1087</v>
      </c>
      <c r="CQ53" s="204" t="s">
        <v>1087</v>
      </c>
      <c r="CR53" s="204" t="s">
        <v>1087</v>
      </c>
      <c r="CS53" s="204" t="s">
        <v>1086</v>
      </c>
      <c r="CT53" s="204" t="s">
        <v>1086</v>
      </c>
      <c r="CU53" s="205" t="s">
        <v>1269</v>
      </c>
      <c r="CV53" s="6" t="str">
        <f t="shared" si="3"/>
        <v>TAHAMIPEATONAL2205526</v>
      </c>
      <c r="CW53" s="46" t="str">
        <f t="shared" si="4"/>
        <v>OK</v>
      </c>
      <c r="CX53" s="47" t="str">
        <f t="shared" si="5"/>
        <v>SI</v>
      </c>
      <c r="CY53" s="47">
        <f t="shared" si="6"/>
        <v>1</v>
      </c>
      <c r="CZ53" s="47" t="str">
        <f t="shared" si="7"/>
        <v/>
      </c>
      <c r="DA53" s="47">
        <f t="shared" si="8"/>
        <v>3</v>
      </c>
      <c r="DB53" s="47">
        <f t="shared" si="9"/>
        <v>4</v>
      </c>
      <c r="DC53" s="47" t="str">
        <f t="shared" si="10"/>
        <v/>
      </c>
      <c r="DD53" s="47"/>
      <c r="DE53" s="47">
        <f t="shared" si="11"/>
        <v>7</v>
      </c>
      <c r="DF53" s="47" t="str">
        <f t="shared" si="12"/>
        <v/>
      </c>
      <c r="DG53" s="47">
        <f t="shared" si="13"/>
        <v>9</v>
      </c>
      <c r="DH53" s="47" t="str">
        <f t="shared" si="14"/>
        <v/>
      </c>
      <c r="DI53" s="47" t="str">
        <f t="shared" si="15"/>
        <v/>
      </c>
      <c r="DJ53" s="47">
        <f t="shared" si="16"/>
        <v>3</v>
      </c>
      <c r="DK53" s="48">
        <f>IF(CX53="NO",0,IF(CY53=1,Tipologías!$E$11,0)+IF(CZ53=2,Tipologías!$E$10,0)+IF(DA53=3,Tipologías!$E$9,0)+IF(DB53=4,Tipologías!$E$13,0)+IF(DC53=5,Tipologías!$E$12,0)+IF(DD53=6,Tipologías!$E$14,0)+IF(DE53=7,Tipologías!$E$20,0)+IF(DG53=9,Tipologías!$E$16,0)+IF(DF53=8,Tipologías!$E$23,0)+IF(DH53=10,Tipologías!$E$7,0)+IF(DI53=11,Tipologías!$E$8,0))</f>
        <v>3610396.5514379996</v>
      </c>
      <c r="DL53" s="49">
        <f t="shared" si="17"/>
        <v>3610396.5514379996</v>
      </c>
      <c r="DM53" s="50" t="str">
        <f t="shared" si="18"/>
        <v/>
      </c>
      <c r="DN53" s="50" t="str">
        <f t="shared" si="19"/>
        <v/>
      </c>
      <c r="DO53" s="50">
        <f t="shared" si="20"/>
        <v>0</v>
      </c>
      <c r="DP53" s="51" t="str">
        <f t="shared" si="21"/>
        <v/>
      </c>
      <c r="DQ53" s="51">
        <f>IF(DM53=17,Tipologías!$E$18,0)+IF(ENCUESTAS!DN53=18,Tipologías!$E$17,0)+IF(ENCUESTAS!DO53=19,Tipologías!$E$19,0)+IF(ENCUESTAS!DP53=20,Tipologías!$E$21,0)</f>
        <v>0</v>
      </c>
      <c r="DR53" s="47" t="str">
        <f t="shared" si="22"/>
        <v>NO</v>
      </c>
      <c r="DS53" s="49">
        <f t="shared" si="23"/>
        <v>0</v>
      </c>
      <c r="DT53" s="52">
        <f>IF(DL53=0,"",(DL53+DS53+Tipologías!$E$6+Tipologías!$H$2))</f>
        <v>3807473.9439779641</v>
      </c>
      <c r="DU53" s="53" t="str">
        <f t="shared" si="24"/>
        <v>SI</v>
      </c>
      <c r="DV53" s="436" t="s">
        <v>4284</v>
      </c>
    </row>
    <row r="54" spans="1:126" ht="45.75" thickBot="1" x14ac:dyDescent="0.3">
      <c r="A54" s="22">
        <v>42970</v>
      </c>
      <c r="B54" s="7" t="s">
        <v>1</v>
      </c>
      <c r="C54" s="7" t="s">
        <v>630</v>
      </c>
      <c r="D54" s="7">
        <v>579</v>
      </c>
      <c r="E54" s="202">
        <v>71184422</v>
      </c>
      <c r="F54" s="202">
        <v>3147348837</v>
      </c>
      <c r="G54" s="201">
        <v>49</v>
      </c>
      <c r="H54" s="189" t="s">
        <v>1632</v>
      </c>
      <c r="I54" s="202" t="s">
        <v>1110</v>
      </c>
      <c r="J54" s="202"/>
      <c r="K54" s="202"/>
      <c r="L54" s="202"/>
      <c r="M54" s="202"/>
      <c r="N54" s="202"/>
      <c r="O54" s="202"/>
      <c r="P54" s="202"/>
      <c r="Q54" s="202"/>
      <c r="R54" s="203">
        <v>8304</v>
      </c>
      <c r="S54" s="202"/>
      <c r="T54" s="202"/>
      <c r="U54" s="362" t="str">
        <f t="shared" si="0"/>
        <v xml:space="preserve">PEATONAL   #   -  8304 </v>
      </c>
      <c r="V54" s="202">
        <v>3103828848</v>
      </c>
      <c r="W54" s="202" t="s">
        <v>1446</v>
      </c>
      <c r="X54" s="202"/>
      <c r="Y54" s="202" t="s">
        <v>1799</v>
      </c>
      <c r="Z54" s="202" t="s">
        <v>1270</v>
      </c>
      <c r="AA54" s="434" t="str">
        <f t="shared" si="1"/>
        <v xml:space="preserve">DELLA LUZ MORENO </v>
      </c>
      <c r="AB54" s="202" t="s">
        <v>1268</v>
      </c>
      <c r="AC54" s="202">
        <v>21932366</v>
      </c>
      <c r="AD54" s="202" t="s">
        <v>1118</v>
      </c>
      <c r="AE54" s="202">
        <v>53</v>
      </c>
      <c r="AF54" s="204" t="s">
        <v>1086</v>
      </c>
      <c r="AG54" s="204"/>
      <c r="AH54" s="202"/>
      <c r="AI54" s="202"/>
      <c r="AJ54" s="202"/>
      <c r="AK54" s="434" t="str">
        <f t="shared" si="2"/>
        <v xml:space="preserve">   </v>
      </c>
      <c r="AL54" s="202"/>
      <c r="AM54" s="205"/>
      <c r="AN54" s="206" t="s">
        <v>1087</v>
      </c>
      <c r="AO54" s="202"/>
      <c r="AP54" s="202" t="s">
        <v>1087</v>
      </c>
      <c r="AQ54" s="202">
        <v>3</v>
      </c>
      <c r="AR54" s="202"/>
      <c r="AS54" s="202"/>
      <c r="AT54" s="207" t="s">
        <v>1148</v>
      </c>
      <c r="AU54" s="202"/>
      <c r="AV54" s="208" t="s">
        <v>1161</v>
      </c>
      <c r="AW54" s="202"/>
      <c r="AX54" s="207"/>
      <c r="AY54" s="202"/>
      <c r="AZ54" s="202"/>
      <c r="BA54" s="202"/>
      <c r="BB54" s="202" t="s">
        <v>1086</v>
      </c>
      <c r="BC54" s="202">
        <v>14616</v>
      </c>
      <c r="BD54" s="202" t="s">
        <v>1086</v>
      </c>
      <c r="BE54" s="202"/>
      <c r="BF54" s="202" t="s">
        <v>1086</v>
      </c>
      <c r="BG54" s="202">
        <v>8366</v>
      </c>
      <c r="BH54" s="201" t="s">
        <v>1167</v>
      </c>
      <c r="BI54" s="209" t="s">
        <v>1171</v>
      </c>
      <c r="BJ54" s="204" t="s">
        <v>1180</v>
      </c>
      <c r="BK54" s="204" t="s">
        <v>1189</v>
      </c>
      <c r="BL54" s="204" t="s">
        <v>1086</v>
      </c>
      <c r="BM54" s="205" t="s">
        <v>1086</v>
      </c>
      <c r="BN54" s="209" t="s">
        <v>1086</v>
      </c>
      <c r="BO54" s="204" t="s">
        <v>1087</v>
      </c>
      <c r="BP54" s="204" t="s">
        <v>1086</v>
      </c>
      <c r="BQ54" s="204" t="s">
        <v>1087</v>
      </c>
      <c r="BR54" s="204" t="s">
        <v>1086</v>
      </c>
      <c r="BS54" s="204" t="s">
        <v>1086</v>
      </c>
      <c r="BT54" s="204" t="s">
        <v>1086</v>
      </c>
      <c r="BU54" s="204" t="s">
        <v>1086</v>
      </c>
      <c r="BV54" s="204" t="s">
        <v>1086</v>
      </c>
      <c r="BW54" s="204" t="s">
        <v>1086</v>
      </c>
      <c r="BX54" s="204" t="s">
        <v>1086</v>
      </c>
      <c r="BY54" s="204" t="s">
        <v>1086</v>
      </c>
      <c r="BZ54" s="204" t="s">
        <v>1086</v>
      </c>
      <c r="CA54" s="204" t="s">
        <v>1086</v>
      </c>
      <c r="CB54" s="204" t="s">
        <v>1086</v>
      </c>
      <c r="CC54" s="204" t="s">
        <v>1086</v>
      </c>
      <c r="CD54" s="204" t="s">
        <v>1193</v>
      </c>
      <c r="CE54" s="210" t="s">
        <v>1800</v>
      </c>
      <c r="CF54" s="204"/>
      <c r="CG54" s="204"/>
      <c r="CH54" s="204"/>
      <c r="CI54" s="204"/>
      <c r="CJ54" s="6" t="s">
        <v>1753</v>
      </c>
      <c r="CK54" s="6" t="s">
        <v>1608</v>
      </c>
      <c r="CL54" s="6" t="s">
        <v>1087</v>
      </c>
      <c r="CM54" s="6" t="s">
        <v>1086</v>
      </c>
      <c r="CN54" s="6" t="s">
        <v>1087</v>
      </c>
      <c r="CO54" s="6" t="s">
        <v>1490</v>
      </c>
      <c r="CP54" s="204" t="s">
        <v>1086</v>
      </c>
      <c r="CQ54" s="204" t="s">
        <v>1086</v>
      </c>
      <c r="CR54" s="204" t="s">
        <v>1086</v>
      </c>
      <c r="CS54" s="204" t="s">
        <v>1087</v>
      </c>
      <c r="CT54" s="204" t="s">
        <v>1086</v>
      </c>
      <c r="CU54" s="205" t="s">
        <v>1273</v>
      </c>
      <c r="CV54" s="6" t="str">
        <f t="shared" si="3"/>
        <v>SAN MARTIN PEATONAL8304</v>
      </c>
      <c r="CW54" s="46" t="str">
        <f t="shared" si="4"/>
        <v>OK</v>
      </c>
      <c r="CX54" s="47" t="str">
        <f t="shared" si="5"/>
        <v>SI</v>
      </c>
      <c r="CY54" s="47" t="str">
        <f t="shared" si="6"/>
        <v/>
      </c>
      <c r="CZ54" s="47" t="str">
        <f t="shared" si="7"/>
        <v/>
      </c>
      <c r="DA54" s="47" t="str">
        <f t="shared" si="8"/>
        <v/>
      </c>
      <c r="DB54" s="47" t="str">
        <f t="shared" si="9"/>
        <v/>
      </c>
      <c r="DC54" s="47">
        <f t="shared" si="10"/>
        <v>5</v>
      </c>
      <c r="DD54" s="47"/>
      <c r="DE54" s="47" t="str">
        <f t="shared" si="11"/>
        <v/>
      </c>
      <c r="DF54" s="47" t="str">
        <f t="shared" si="12"/>
        <v/>
      </c>
      <c r="DG54" s="47" t="str">
        <f t="shared" si="13"/>
        <v/>
      </c>
      <c r="DH54" s="47" t="str">
        <f t="shared" si="14"/>
        <v/>
      </c>
      <c r="DI54" s="47" t="str">
        <f t="shared" si="15"/>
        <v/>
      </c>
      <c r="DJ54" s="47">
        <f t="shared" si="16"/>
        <v>1</v>
      </c>
      <c r="DK54" s="48">
        <f>IF(CX54="NO",0,IF(CY54=1,Tipologías!$E$11,0)+IF(CZ54=2,Tipologías!$E$10,0)+IF(DA54=3,Tipologías!$E$9,0)+IF(DB54=4,Tipologías!$E$13,0)+IF(DC54=5,Tipologías!$E$12,0)+IF(DD54=6,Tipologías!$E$14,0)+IF(DE54=7,Tipologías!$E$20,0)+IF(DG54=9,Tipologías!$E$16,0)+IF(DF54=8,Tipologías!$E$23,0)+IF(DH54=10,Tipologías!$E$7,0)+IF(DI54=11,Tipologías!$E$8,0))</f>
        <v>547851.96453600004</v>
      </c>
      <c r="DL54" s="49">
        <f t="shared" si="17"/>
        <v>547851.96453600004</v>
      </c>
      <c r="DM54" s="50" t="str">
        <f t="shared" si="18"/>
        <v/>
      </c>
      <c r="DN54" s="50">
        <f t="shared" si="19"/>
        <v>18</v>
      </c>
      <c r="DO54" s="50">
        <f t="shared" si="20"/>
        <v>0</v>
      </c>
      <c r="DP54" s="51">
        <f t="shared" si="21"/>
        <v>20</v>
      </c>
      <c r="DQ54" s="51">
        <f>IF(DM54=17,Tipologías!$E$18,0)+IF(ENCUESTAS!DN54=18,Tipologías!$E$17,0)+IF(ENCUESTAS!DO54=19,Tipologías!$E$19,0)+IF(ENCUESTAS!DP54=20,Tipologías!$E$21,0)</f>
        <v>1757703.420504</v>
      </c>
      <c r="DR54" s="47" t="str">
        <f t="shared" si="22"/>
        <v>SI</v>
      </c>
      <c r="DS54" s="49">
        <f t="shared" si="23"/>
        <v>1374366.7709999999</v>
      </c>
      <c r="DT54" s="52">
        <f>IF(DL54=0,"",(DL54+DS54+Tipologías!$E$6+Tipologías!$H$2))</f>
        <v>2119296.1280759643</v>
      </c>
      <c r="DU54" s="53" t="str">
        <f t="shared" si="24"/>
        <v>SI</v>
      </c>
      <c r="DV54" s="436" t="s">
        <v>4190</v>
      </c>
    </row>
    <row r="55" spans="1:126" ht="60.75" thickBot="1" x14ac:dyDescent="0.3">
      <c r="A55" s="22">
        <v>42970</v>
      </c>
      <c r="B55" s="7" t="s">
        <v>1</v>
      </c>
      <c r="C55" s="7" t="s">
        <v>630</v>
      </c>
      <c r="D55" s="7">
        <v>579</v>
      </c>
      <c r="E55" s="202">
        <v>71184422</v>
      </c>
      <c r="F55" s="202">
        <v>3147348837</v>
      </c>
      <c r="G55" s="201">
        <v>50</v>
      </c>
      <c r="H55" s="189" t="s">
        <v>1632</v>
      </c>
      <c r="I55" s="202" t="s">
        <v>1110</v>
      </c>
      <c r="J55" s="202"/>
      <c r="K55" s="202"/>
      <c r="L55" s="202"/>
      <c r="M55" s="202"/>
      <c r="N55" s="202"/>
      <c r="O55" s="202"/>
      <c r="P55" s="202"/>
      <c r="Q55" s="202"/>
      <c r="R55" s="203">
        <v>8302</v>
      </c>
      <c r="S55" s="202"/>
      <c r="T55" s="202"/>
      <c r="U55" s="362" t="str">
        <f t="shared" si="0"/>
        <v xml:space="preserve">PEATONAL   #   -  8302 </v>
      </c>
      <c r="V55" s="202">
        <v>3147393597</v>
      </c>
      <c r="W55" s="202" t="s">
        <v>1801</v>
      </c>
      <c r="X55" s="202"/>
      <c r="Y55" s="202" t="s">
        <v>1587</v>
      </c>
      <c r="Z55" s="202" t="s">
        <v>1517</v>
      </c>
      <c r="AA55" s="434" t="str">
        <f t="shared" si="1"/>
        <v xml:space="preserve">CARMEN  JULIA ROLDAN </v>
      </c>
      <c r="AB55" s="202" t="s">
        <v>1268</v>
      </c>
      <c r="AC55" s="202">
        <v>21929355</v>
      </c>
      <c r="AD55" s="202" t="s">
        <v>1118</v>
      </c>
      <c r="AE55" s="202">
        <v>66</v>
      </c>
      <c r="AF55" s="204" t="s">
        <v>1086</v>
      </c>
      <c r="AG55" s="204"/>
      <c r="AH55" s="202"/>
      <c r="AI55" s="202"/>
      <c r="AJ55" s="202"/>
      <c r="AK55" s="434" t="str">
        <f t="shared" si="2"/>
        <v xml:space="preserve">   </v>
      </c>
      <c r="AL55" s="202"/>
      <c r="AM55" s="205"/>
      <c r="AN55" s="206" t="s">
        <v>1087</v>
      </c>
      <c r="AO55" s="202"/>
      <c r="AP55" s="202" t="s">
        <v>1087</v>
      </c>
      <c r="AQ55" s="202">
        <v>1</v>
      </c>
      <c r="AR55" s="202"/>
      <c r="AS55" s="202"/>
      <c r="AT55" s="207" t="s">
        <v>1148</v>
      </c>
      <c r="AU55" s="202"/>
      <c r="AV55" s="208" t="s">
        <v>1163</v>
      </c>
      <c r="AW55" s="202"/>
      <c r="AX55" s="207"/>
      <c r="AY55" s="202"/>
      <c r="AZ55" s="202"/>
      <c r="BA55" s="202"/>
      <c r="BB55" s="202" t="s">
        <v>1086</v>
      </c>
      <c r="BC55" s="202">
        <v>19480</v>
      </c>
      <c r="BD55" s="202" t="s">
        <v>1086</v>
      </c>
      <c r="BE55" s="202"/>
      <c r="BF55" s="202" t="s">
        <v>1086</v>
      </c>
      <c r="BG55" s="202">
        <v>16732</v>
      </c>
      <c r="BH55" s="201" t="s">
        <v>1168</v>
      </c>
      <c r="BI55" s="209" t="s">
        <v>1171</v>
      </c>
      <c r="BJ55" s="204" t="s">
        <v>1180</v>
      </c>
      <c r="BK55" s="204" t="s">
        <v>1189</v>
      </c>
      <c r="BL55" s="204" t="s">
        <v>1086</v>
      </c>
      <c r="BM55" s="205" t="s">
        <v>1086</v>
      </c>
      <c r="BN55" s="209" t="s">
        <v>1086</v>
      </c>
      <c r="BO55" s="204" t="s">
        <v>1087</v>
      </c>
      <c r="BP55" s="204" t="s">
        <v>1086</v>
      </c>
      <c r="BQ55" s="204" t="s">
        <v>1087</v>
      </c>
      <c r="BR55" s="204" t="s">
        <v>1086</v>
      </c>
      <c r="BS55" s="204" t="s">
        <v>1087</v>
      </c>
      <c r="BT55" s="204" t="s">
        <v>1086</v>
      </c>
      <c r="BU55" s="204" t="s">
        <v>1086</v>
      </c>
      <c r="BV55" s="204" t="s">
        <v>1087</v>
      </c>
      <c r="BW55" s="204" t="s">
        <v>1087</v>
      </c>
      <c r="BX55" s="204" t="s">
        <v>1086</v>
      </c>
      <c r="BY55" s="204" t="s">
        <v>1086</v>
      </c>
      <c r="BZ55" s="204" t="s">
        <v>1086</v>
      </c>
      <c r="CA55" s="204" t="s">
        <v>1087</v>
      </c>
      <c r="CB55" s="204" t="s">
        <v>1087</v>
      </c>
      <c r="CC55" s="204" t="s">
        <v>1086</v>
      </c>
      <c r="CD55" s="204" t="s">
        <v>1195</v>
      </c>
      <c r="CE55" s="210" t="s">
        <v>1802</v>
      </c>
      <c r="CF55" s="204"/>
      <c r="CG55" s="204"/>
      <c r="CH55" s="204"/>
      <c r="CI55" s="204"/>
      <c r="CJ55" s="6" t="s">
        <v>1607</v>
      </c>
      <c r="CK55" s="6" t="s">
        <v>1608</v>
      </c>
      <c r="CL55" s="6" t="s">
        <v>1086</v>
      </c>
      <c r="CM55" s="6" t="s">
        <v>1087</v>
      </c>
      <c r="CN55" s="6" t="s">
        <v>1087</v>
      </c>
      <c r="CO55" s="6" t="s">
        <v>1490</v>
      </c>
      <c r="CP55" s="204" t="s">
        <v>1086</v>
      </c>
      <c r="CQ55" s="204" t="s">
        <v>1086</v>
      </c>
      <c r="CR55" s="204" t="s">
        <v>1087</v>
      </c>
      <c r="CS55" s="204" t="s">
        <v>1087</v>
      </c>
      <c r="CT55" s="204" t="s">
        <v>1086</v>
      </c>
      <c r="CU55" s="205" t="s">
        <v>1269</v>
      </c>
      <c r="CV55" s="6" t="str">
        <f t="shared" si="3"/>
        <v>SAN MARTIN PEATONAL8302</v>
      </c>
      <c r="CW55" s="46" t="str">
        <f t="shared" si="4"/>
        <v>OK</v>
      </c>
      <c r="CX55" s="47" t="str">
        <f t="shared" si="5"/>
        <v>SI</v>
      </c>
      <c r="CY55" s="47">
        <f t="shared" si="6"/>
        <v>1</v>
      </c>
      <c r="CZ55" s="47" t="str">
        <f t="shared" si="7"/>
        <v/>
      </c>
      <c r="DA55" s="47">
        <f t="shared" si="8"/>
        <v>3</v>
      </c>
      <c r="DB55" s="47" t="str">
        <f t="shared" si="9"/>
        <v/>
      </c>
      <c r="DC55" s="47">
        <f t="shared" si="10"/>
        <v>5</v>
      </c>
      <c r="DD55" s="47"/>
      <c r="DE55" s="47">
        <f t="shared" si="11"/>
        <v>7</v>
      </c>
      <c r="DF55" s="47" t="str">
        <f t="shared" si="12"/>
        <v/>
      </c>
      <c r="DG55" s="47">
        <f t="shared" si="13"/>
        <v>9</v>
      </c>
      <c r="DH55" s="47" t="str">
        <f t="shared" si="14"/>
        <v/>
      </c>
      <c r="DI55" s="47">
        <f t="shared" si="15"/>
        <v>11</v>
      </c>
      <c r="DJ55" s="47">
        <f t="shared" si="16"/>
        <v>3</v>
      </c>
      <c r="DK55" s="48">
        <f>IF(CX55="NO",0,IF(CY55=1,Tipologías!$E$11,0)+IF(CZ55=2,Tipologías!$E$10,0)+IF(DA55=3,Tipologías!$E$9,0)+IF(DB55=4,Tipologías!$E$13,0)+IF(DC55=5,Tipologías!$E$12,0)+IF(DD55=6,Tipologías!$E$14,0)+IF(DE55=7,Tipologías!$E$20,0)+IF(DG55=9,Tipologías!$E$16,0)+IF(DF55=8,Tipologías!$E$23,0)+IF(DH55=10,Tipologías!$E$7,0)+IF(DI55=11,Tipologías!$E$8,0))</f>
        <v>4163235.2064179997</v>
      </c>
      <c r="DL55" s="49">
        <f t="shared" si="17"/>
        <v>4163235.2064179997</v>
      </c>
      <c r="DM55" s="50" t="str">
        <f t="shared" si="18"/>
        <v/>
      </c>
      <c r="DN55" s="50">
        <f t="shared" si="19"/>
        <v>18</v>
      </c>
      <c r="DO55" s="50">
        <f t="shared" si="20"/>
        <v>0</v>
      </c>
      <c r="DP55" s="51">
        <f t="shared" si="21"/>
        <v>20</v>
      </c>
      <c r="DQ55" s="51">
        <f>IF(DM55=17,Tipologías!$E$18,0)+IF(ENCUESTAS!DN55=18,Tipologías!$E$17,0)+IF(ENCUESTAS!DO55=19,Tipologías!$E$19,0)+IF(ENCUESTAS!DP55=20,Tipologías!$E$21,0)</f>
        <v>1757703.420504</v>
      </c>
      <c r="DR55" s="47" t="str">
        <f t="shared" si="22"/>
        <v>SI</v>
      </c>
      <c r="DS55" s="49">
        <f t="shared" si="23"/>
        <v>1374366.7709999999</v>
      </c>
      <c r="DT55" s="52">
        <f>IF(DL55=0,"",(DL55+DS55+Tipologías!$E$6+Tipologías!$H$2))</f>
        <v>5734679.3699579639</v>
      </c>
      <c r="DU55" s="53" t="str">
        <f t="shared" si="24"/>
        <v>SI</v>
      </c>
      <c r="DV55" s="436" t="s">
        <v>4191</v>
      </c>
    </row>
    <row r="56" spans="1:126" ht="45.75" thickBot="1" x14ac:dyDescent="0.3">
      <c r="A56" s="22">
        <v>42970</v>
      </c>
      <c r="B56" s="7" t="s">
        <v>1</v>
      </c>
      <c r="C56" s="7" t="s">
        <v>630</v>
      </c>
      <c r="D56" s="7">
        <v>579</v>
      </c>
      <c r="E56" s="202">
        <v>71184422</v>
      </c>
      <c r="F56" s="202">
        <v>3147348837</v>
      </c>
      <c r="G56" s="201">
        <v>51</v>
      </c>
      <c r="H56" s="189" t="s">
        <v>1632</v>
      </c>
      <c r="I56" s="202" t="s">
        <v>1110</v>
      </c>
      <c r="J56" s="202"/>
      <c r="K56" s="202"/>
      <c r="L56" s="202"/>
      <c r="M56" s="202"/>
      <c r="N56" s="202"/>
      <c r="O56" s="202"/>
      <c r="P56" s="202"/>
      <c r="Q56" s="202"/>
      <c r="R56" s="203">
        <v>4451</v>
      </c>
      <c r="S56" s="202"/>
      <c r="T56" s="202"/>
      <c r="U56" s="362" t="str">
        <f t="shared" si="0"/>
        <v xml:space="preserve">PEATONAL   #   -  4451 </v>
      </c>
      <c r="V56" s="202">
        <v>3143419929</v>
      </c>
      <c r="W56" s="202" t="s">
        <v>1803</v>
      </c>
      <c r="X56" s="202" t="s">
        <v>1804</v>
      </c>
      <c r="Y56" s="202" t="s">
        <v>1353</v>
      </c>
      <c r="Z56" s="202" t="s">
        <v>1519</v>
      </c>
      <c r="AA56" s="434" t="str">
        <f t="shared" si="1"/>
        <v>JORGE ELIECER QUINTERO  GIRALDO</v>
      </c>
      <c r="AB56" s="202" t="s">
        <v>1268</v>
      </c>
      <c r="AC56" s="202">
        <v>15364382</v>
      </c>
      <c r="AD56" s="202" t="s">
        <v>1127</v>
      </c>
      <c r="AE56" s="202">
        <v>60</v>
      </c>
      <c r="AF56" s="204" t="s">
        <v>1087</v>
      </c>
      <c r="AG56" s="204" t="s">
        <v>1805</v>
      </c>
      <c r="AH56" s="202" t="s">
        <v>1806</v>
      </c>
      <c r="AI56" s="202" t="s">
        <v>1807</v>
      </c>
      <c r="AJ56" s="202" t="s">
        <v>1503</v>
      </c>
      <c r="AK56" s="434" t="str">
        <f t="shared" si="2"/>
        <v>PASTORA ELENA GARZO MUNERA</v>
      </c>
      <c r="AL56" s="202" t="s">
        <v>1268</v>
      </c>
      <c r="AM56" s="205">
        <v>21934168</v>
      </c>
      <c r="AN56" s="206" t="s">
        <v>1086</v>
      </c>
      <c r="AO56" s="202">
        <v>947689</v>
      </c>
      <c r="AP56" s="202" t="s">
        <v>1087</v>
      </c>
      <c r="AQ56" s="202">
        <v>2</v>
      </c>
      <c r="AR56" s="202"/>
      <c r="AS56" s="202"/>
      <c r="AT56" s="207" t="s">
        <v>1148</v>
      </c>
      <c r="AU56" s="202"/>
      <c r="AV56" s="208" t="s">
        <v>1161</v>
      </c>
      <c r="AW56" s="202"/>
      <c r="AX56" s="207"/>
      <c r="AY56" s="202"/>
      <c r="AZ56" s="202"/>
      <c r="BA56" s="202"/>
      <c r="BB56" s="202" t="s">
        <v>1086</v>
      </c>
      <c r="BC56" s="202">
        <v>7863</v>
      </c>
      <c r="BD56" s="202" t="s">
        <v>1086</v>
      </c>
      <c r="BE56" s="202"/>
      <c r="BF56" s="202" t="s">
        <v>1086</v>
      </c>
      <c r="BG56" s="202">
        <v>8366</v>
      </c>
      <c r="BH56" s="201" t="s">
        <v>1167</v>
      </c>
      <c r="BI56" s="209" t="s">
        <v>1171</v>
      </c>
      <c r="BJ56" s="204" t="s">
        <v>1176</v>
      </c>
      <c r="BK56" s="204" t="s">
        <v>1189</v>
      </c>
      <c r="BL56" s="204" t="s">
        <v>1086</v>
      </c>
      <c r="BM56" s="205" t="s">
        <v>1086</v>
      </c>
      <c r="BN56" s="209" t="s">
        <v>1086</v>
      </c>
      <c r="BO56" s="204" t="s">
        <v>1086</v>
      </c>
      <c r="BP56" s="204" t="s">
        <v>1086</v>
      </c>
      <c r="BQ56" s="204" t="s">
        <v>1086</v>
      </c>
      <c r="BR56" s="204" t="s">
        <v>1086</v>
      </c>
      <c r="BS56" s="204" t="s">
        <v>1086</v>
      </c>
      <c r="BT56" s="204" t="s">
        <v>1086</v>
      </c>
      <c r="BU56" s="204" t="s">
        <v>1086</v>
      </c>
      <c r="BV56" s="204" t="s">
        <v>1087</v>
      </c>
      <c r="BW56" s="204" t="s">
        <v>1086</v>
      </c>
      <c r="BX56" s="204" t="s">
        <v>1086</v>
      </c>
      <c r="BY56" s="204" t="s">
        <v>1086</v>
      </c>
      <c r="BZ56" s="204" t="s">
        <v>1086</v>
      </c>
      <c r="CA56" s="204" t="s">
        <v>1087</v>
      </c>
      <c r="CB56" s="204" t="s">
        <v>1086</v>
      </c>
      <c r="CC56" s="204" t="s">
        <v>1086</v>
      </c>
      <c r="CD56" s="204" t="s">
        <v>1193</v>
      </c>
      <c r="CE56" s="210" t="s">
        <v>1808</v>
      </c>
      <c r="CF56" s="204"/>
      <c r="CG56" s="204"/>
      <c r="CH56" s="204"/>
      <c r="CI56" s="204"/>
      <c r="CJ56" s="6" t="s">
        <v>1607</v>
      </c>
      <c r="CK56" s="6" t="s">
        <v>1608</v>
      </c>
      <c r="CL56" s="6" t="s">
        <v>1086</v>
      </c>
      <c r="CM56" s="6" t="s">
        <v>1087</v>
      </c>
      <c r="CN56" s="6" t="s">
        <v>1087</v>
      </c>
      <c r="CO56" s="6" t="s">
        <v>1490</v>
      </c>
      <c r="CP56" s="204" t="s">
        <v>1086</v>
      </c>
      <c r="CQ56" s="204" t="s">
        <v>1086</v>
      </c>
      <c r="CR56" s="204" t="s">
        <v>1087</v>
      </c>
      <c r="CS56" s="204" t="s">
        <v>1086</v>
      </c>
      <c r="CT56" s="204" t="s">
        <v>1086</v>
      </c>
      <c r="CU56" s="205" t="s">
        <v>1273</v>
      </c>
      <c r="CV56" s="6" t="str">
        <f t="shared" si="3"/>
        <v>SAN MARTIN PEATONAL4451</v>
      </c>
      <c r="CW56" s="46" t="str">
        <f t="shared" si="4"/>
        <v>OK</v>
      </c>
      <c r="CX56" s="47" t="str">
        <f t="shared" si="5"/>
        <v>SI</v>
      </c>
      <c r="CY56" s="47">
        <f t="shared" si="6"/>
        <v>1</v>
      </c>
      <c r="CZ56" s="47" t="str">
        <f t="shared" si="7"/>
        <v/>
      </c>
      <c r="DA56" s="47" t="str">
        <f t="shared" si="8"/>
        <v/>
      </c>
      <c r="DB56" s="47" t="str">
        <f t="shared" si="9"/>
        <v/>
      </c>
      <c r="DC56" s="47" t="str">
        <f t="shared" si="10"/>
        <v/>
      </c>
      <c r="DD56" s="47"/>
      <c r="DE56" s="47" t="str">
        <f t="shared" si="11"/>
        <v/>
      </c>
      <c r="DF56" s="47" t="str">
        <f t="shared" si="12"/>
        <v/>
      </c>
      <c r="DG56" s="47">
        <f t="shared" si="13"/>
        <v>9</v>
      </c>
      <c r="DH56" s="47" t="str">
        <f t="shared" si="14"/>
        <v/>
      </c>
      <c r="DI56" s="47" t="str">
        <f t="shared" si="15"/>
        <v/>
      </c>
      <c r="DJ56" s="47">
        <f t="shared" si="16"/>
        <v>1</v>
      </c>
      <c r="DK56" s="48">
        <f>IF(CX56="NO",0,IF(CY56=1,Tipologías!$E$11,0)+IF(CZ56=2,Tipologías!$E$10,0)+IF(DA56=3,Tipologías!$E$9,0)+IF(DB56=4,Tipologías!$E$13,0)+IF(DC56=5,Tipologías!$E$12,0)+IF(DD56=6,Tipologías!$E$14,0)+IF(DE56=7,Tipologías!$E$20,0)+IF(DG56=9,Tipologías!$E$16,0)+IF(DF56=8,Tipologías!$E$23,0)+IF(DH56=10,Tipologías!$E$7,0)+IF(DI56=11,Tipologías!$E$8,0))</f>
        <v>2225218.5090899998</v>
      </c>
      <c r="DL56" s="49">
        <f t="shared" si="17"/>
        <v>2225218.5090899998</v>
      </c>
      <c r="DM56" s="50" t="str">
        <f t="shared" si="18"/>
        <v/>
      </c>
      <c r="DN56" s="50" t="str">
        <f t="shared" si="19"/>
        <v/>
      </c>
      <c r="DO56" s="50">
        <f t="shared" si="20"/>
        <v>0</v>
      </c>
      <c r="DP56" s="51" t="str">
        <f t="shared" si="21"/>
        <v/>
      </c>
      <c r="DQ56" s="51">
        <f>IF(DM56=17,Tipologías!$E$18,0)+IF(ENCUESTAS!DN56=18,Tipologías!$E$17,0)+IF(ENCUESTAS!DO56=19,Tipologías!$E$19,0)+IF(ENCUESTAS!DP56=20,Tipologías!$E$21,0)</f>
        <v>0</v>
      </c>
      <c r="DR56" s="47" t="str">
        <f t="shared" si="22"/>
        <v>NO</v>
      </c>
      <c r="DS56" s="49">
        <f t="shared" si="23"/>
        <v>0</v>
      </c>
      <c r="DT56" s="52">
        <f>IF(DL56=0,"",(DL56+DS56+Tipologías!$E$6+Tipologías!$H$2))</f>
        <v>2422295.9016299644</v>
      </c>
      <c r="DU56" s="53" t="str">
        <f t="shared" si="24"/>
        <v>SI</v>
      </c>
      <c r="DV56" s="436" t="s">
        <v>4192</v>
      </c>
    </row>
    <row r="57" spans="1:126" ht="15.75" hidden="1" thickBot="1" x14ac:dyDescent="0.3">
      <c r="A57" s="22">
        <v>42970</v>
      </c>
      <c r="B57" s="7" t="s">
        <v>1</v>
      </c>
      <c r="C57" s="7" t="s">
        <v>630</v>
      </c>
      <c r="D57" s="7">
        <v>579</v>
      </c>
      <c r="E57" s="202">
        <v>71187461</v>
      </c>
      <c r="F57" s="202">
        <v>3147476437</v>
      </c>
      <c r="G57" s="201">
        <v>52</v>
      </c>
      <c r="H57" s="189" t="s">
        <v>1740</v>
      </c>
      <c r="I57" s="202" t="s">
        <v>1110</v>
      </c>
      <c r="J57" s="202"/>
      <c r="K57" s="202"/>
      <c r="L57" s="202"/>
      <c r="M57" s="202"/>
      <c r="N57" s="202"/>
      <c r="O57" s="202"/>
      <c r="P57" s="202"/>
      <c r="Q57" s="202"/>
      <c r="R57" s="203">
        <v>5944</v>
      </c>
      <c r="S57" s="202"/>
      <c r="T57" s="202"/>
      <c r="U57" s="362" t="str">
        <f t="shared" si="0"/>
        <v xml:space="preserve">PEATONAL   #   -  5944 </v>
      </c>
      <c r="V57" s="202">
        <v>3122729989</v>
      </c>
      <c r="W57" s="202" t="s">
        <v>1809</v>
      </c>
      <c r="X57" s="202"/>
      <c r="Y57" s="202" t="s">
        <v>1335</v>
      </c>
      <c r="Z57" s="202" t="s">
        <v>1786</v>
      </c>
      <c r="AA57" s="434" t="str">
        <f t="shared" si="1"/>
        <v xml:space="preserve">GLORIA PATRICIA  CARMONA </v>
      </c>
      <c r="AB57" s="202" t="s">
        <v>1268</v>
      </c>
      <c r="AC57" s="202">
        <v>43653937</v>
      </c>
      <c r="AD57" s="202" t="s">
        <v>1118</v>
      </c>
      <c r="AE57" s="202">
        <v>39</v>
      </c>
      <c r="AF57" s="204" t="s">
        <v>1086</v>
      </c>
      <c r="AG57" s="204"/>
      <c r="AH57" s="202"/>
      <c r="AI57" s="202"/>
      <c r="AJ57" s="202"/>
      <c r="AK57" s="434" t="str">
        <f t="shared" si="2"/>
        <v xml:space="preserve">   </v>
      </c>
      <c r="AL57" s="202"/>
      <c r="AM57" s="205"/>
      <c r="AN57" s="206" t="s">
        <v>1087</v>
      </c>
      <c r="AO57" s="202"/>
      <c r="AP57" s="202" t="s">
        <v>1087</v>
      </c>
      <c r="AQ57" s="202">
        <v>4</v>
      </c>
      <c r="AR57" s="202">
        <v>2</v>
      </c>
      <c r="AS57" s="202"/>
      <c r="AT57" s="207" t="s">
        <v>1147</v>
      </c>
      <c r="AU57" s="202"/>
      <c r="AV57" s="208" t="s">
        <v>1163</v>
      </c>
      <c r="AW57" s="202"/>
      <c r="AX57" s="207"/>
      <c r="AY57" s="202"/>
      <c r="AZ57" s="202"/>
      <c r="BA57" s="202"/>
      <c r="BB57" s="202" t="s">
        <v>1086</v>
      </c>
      <c r="BC57" s="202">
        <v>24039</v>
      </c>
      <c r="BD57" s="202" t="s">
        <v>1086</v>
      </c>
      <c r="BE57" s="202">
        <v>15824</v>
      </c>
      <c r="BF57" s="202" t="s">
        <v>1086</v>
      </c>
      <c r="BG57" s="202">
        <v>16260</v>
      </c>
      <c r="BH57" s="201" t="s">
        <v>1167</v>
      </c>
      <c r="BI57" s="209" t="s">
        <v>1174</v>
      </c>
      <c r="BJ57" s="204" t="s">
        <v>1180</v>
      </c>
      <c r="BK57" s="204" t="s">
        <v>1189</v>
      </c>
      <c r="BL57" s="204" t="s">
        <v>1086</v>
      </c>
      <c r="BM57" s="205" t="s">
        <v>1086</v>
      </c>
      <c r="BN57" s="209" t="s">
        <v>1086</v>
      </c>
      <c r="BO57" s="204" t="s">
        <v>1086</v>
      </c>
      <c r="BP57" s="204" t="s">
        <v>1086</v>
      </c>
      <c r="BQ57" s="204" t="s">
        <v>1086</v>
      </c>
      <c r="BR57" s="204" t="s">
        <v>1086</v>
      </c>
      <c r="BS57" s="204" t="s">
        <v>1086</v>
      </c>
      <c r="BT57" s="204" t="s">
        <v>1086</v>
      </c>
      <c r="BU57" s="204" t="s">
        <v>1086</v>
      </c>
      <c r="BV57" s="204" t="s">
        <v>1086</v>
      </c>
      <c r="BW57" s="204" t="s">
        <v>1086</v>
      </c>
      <c r="BX57" s="204" t="s">
        <v>1086</v>
      </c>
      <c r="BY57" s="204" t="s">
        <v>1086</v>
      </c>
      <c r="BZ57" s="204" t="s">
        <v>1086</v>
      </c>
      <c r="CA57" s="204" t="s">
        <v>1086</v>
      </c>
      <c r="CB57" s="204" t="s">
        <v>1086</v>
      </c>
      <c r="CC57" s="204" t="s">
        <v>1086</v>
      </c>
      <c r="CD57" s="204" t="s">
        <v>1193</v>
      </c>
      <c r="CE57" s="210" t="s">
        <v>1810</v>
      </c>
      <c r="CF57" s="204"/>
      <c r="CG57" s="204"/>
      <c r="CH57" s="204"/>
      <c r="CI57" s="204"/>
      <c r="CJ57" s="6" t="s">
        <v>1607</v>
      </c>
      <c r="CK57" s="6" t="s">
        <v>1608</v>
      </c>
      <c r="CL57" s="6" t="s">
        <v>1086</v>
      </c>
      <c r="CM57" s="6" t="s">
        <v>1087</v>
      </c>
      <c r="CN57" s="6" t="s">
        <v>1087</v>
      </c>
      <c r="CO57" s="6" t="s">
        <v>1490</v>
      </c>
      <c r="CP57" s="204" t="s">
        <v>1086</v>
      </c>
      <c r="CQ57" s="204" t="s">
        <v>1086</v>
      </c>
      <c r="CR57" s="204" t="s">
        <v>1086</v>
      </c>
      <c r="CS57" s="204" t="s">
        <v>1086</v>
      </c>
      <c r="CT57" s="204" t="s">
        <v>1086</v>
      </c>
      <c r="CU57" s="205" t="s">
        <v>1273</v>
      </c>
      <c r="CV57" s="6" t="str">
        <f t="shared" si="3"/>
        <v>TAHAMIPEATONAL5944</v>
      </c>
      <c r="CW57" s="46" t="str">
        <f t="shared" si="4"/>
        <v>OK</v>
      </c>
      <c r="CX57" s="47" t="str">
        <f t="shared" si="5"/>
        <v>SI</v>
      </c>
      <c r="CY57" s="47" t="str">
        <f t="shared" si="6"/>
        <v/>
      </c>
      <c r="CZ57" s="47" t="str">
        <f t="shared" si="7"/>
        <v/>
      </c>
      <c r="DA57" s="47" t="str">
        <f t="shared" si="8"/>
        <v/>
      </c>
      <c r="DB57" s="47" t="str">
        <f t="shared" si="9"/>
        <v/>
      </c>
      <c r="DC57" s="47" t="str">
        <f t="shared" si="10"/>
        <v/>
      </c>
      <c r="DD57" s="47"/>
      <c r="DE57" s="47" t="str">
        <f t="shared" si="11"/>
        <v/>
      </c>
      <c r="DF57" s="47" t="str">
        <f t="shared" si="12"/>
        <v/>
      </c>
      <c r="DG57" s="47" t="str">
        <f t="shared" si="13"/>
        <v/>
      </c>
      <c r="DH57" s="47" t="str">
        <f t="shared" si="14"/>
        <v/>
      </c>
      <c r="DI57" s="47" t="str">
        <f t="shared" si="15"/>
        <v/>
      </c>
      <c r="DJ57" s="47">
        <f t="shared" si="16"/>
        <v>0</v>
      </c>
      <c r="DK57" s="48">
        <f>IF(CX57="NO",0,IF(CY57=1,Tipologías!$E$11,0)+IF(CZ57=2,Tipologías!$E$10,0)+IF(DA57=3,Tipologías!$E$9,0)+IF(DB57=4,Tipologías!$E$13,0)+IF(DC57=5,Tipologías!$E$12,0)+IF(DD57=6,Tipologías!$E$14,0)+IF(DE57=7,Tipologías!$E$20,0)+IF(DG57=9,Tipologías!$E$16,0)+IF(DF57=8,Tipologías!$E$23,0)+IF(DH57=10,Tipologías!$E$7,0)+IF(DI57=11,Tipologías!$E$8,0))</f>
        <v>0</v>
      </c>
      <c r="DL57" s="49">
        <f t="shared" si="17"/>
        <v>0</v>
      </c>
      <c r="DM57" s="50" t="str">
        <f t="shared" si="18"/>
        <v/>
      </c>
      <c r="DN57" s="50" t="str">
        <f t="shared" si="19"/>
        <v/>
      </c>
      <c r="DO57" s="50" t="str">
        <f t="shared" si="20"/>
        <v/>
      </c>
      <c r="DP57" s="51" t="str">
        <f t="shared" si="21"/>
        <v/>
      </c>
      <c r="DQ57" s="51">
        <f>IF(DM57=17,Tipologías!$E$18,0)+IF(ENCUESTAS!DN57=18,Tipologías!$E$17,0)+IF(ENCUESTAS!DO57=19,Tipologías!$E$19,0)+IF(ENCUESTAS!DP57=20,Tipologías!$E$21,0)</f>
        <v>0</v>
      </c>
      <c r="DR57" s="47" t="str">
        <f t="shared" si="22"/>
        <v>NO</v>
      </c>
      <c r="DS57" s="49">
        <f t="shared" si="23"/>
        <v>0</v>
      </c>
      <c r="DT57" s="52" t="str">
        <f>IF(DL57=0,"",(DL57+DS57+Tipologías!$E$6+Tipologías!$H$2))</f>
        <v/>
      </c>
      <c r="DU57" s="53" t="str">
        <f t="shared" si="24"/>
        <v>NO</v>
      </c>
      <c r="DV57" s="436"/>
    </row>
    <row r="58" spans="1:126" ht="45.75" thickBot="1" x14ac:dyDescent="0.3">
      <c r="A58" s="22">
        <v>42970</v>
      </c>
      <c r="B58" s="7" t="s">
        <v>1</v>
      </c>
      <c r="C58" s="7" t="s">
        <v>630</v>
      </c>
      <c r="D58" s="7">
        <v>579</v>
      </c>
      <c r="E58" s="202">
        <v>71187461</v>
      </c>
      <c r="F58" s="202">
        <v>3147476437</v>
      </c>
      <c r="G58" s="201">
        <v>53</v>
      </c>
      <c r="H58" s="189" t="s">
        <v>1740</v>
      </c>
      <c r="I58" s="202" t="s">
        <v>1110</v>
      </c>
      <c r="J58" s="202"/>
      <c r="K58" s="202"/>
      <c r="L58" s="202"/>
      <c r="M58" s="202"/>
      <c r="N58" s="202"/>
      <c r="O58" s="202"/>
      <c r="P58" s="202"/>
      <c r="Q58" s="202"/>
      <c r="R58" s="203">
        <v>5948</v>
      </c>
      <c r="S58" s="202"/>
      <c r="T58" s="202"/>
      <c r="U58" s="362" t="str">
        <f t="shared" si="0"/>
        <v xml:space="preserve">PEATONAL   #   -  5948 </v>
      </c>
      <c r="V58" s="202">
        <v>3117990997</v>
      </c>
      <c r="W58" s="202" t="s">
        <v>1641</v>
      </c>
      <c r="X58" s="202" t="s">
        <v>1693</v>
      </c>
      <c r="Y58" s="202" t="s">
        <v>1811</v>
      </c>
      <c r="Z58" s="202" t="s">
        <v>1812</v>
      </c>
      <c r="AA58" s="434" t="str">
        <f t="shared" si="1"/>
        <v>NANCY RUTH SUAREZ  MUÑOZ</v>
      </c>
      <c r="AB58" s="202" t="s">
        <v>1268</v>
      </c>
      <c r="AC58" s="202">
        <v>43650390</v>
      </c>
      <c r="AD58" s="202" t="s">
        <v>1118</v>
      </c>
      <c r="AE58" s="202">
        <v>47</v>
      </c>
      <c r="AF58" s="204" t="s">
        <v>1086</v>
      </c>
      <c r="AG58" s="204"/>
      <c r="AH58" s="202"/>
      <c r="AI58" s="202"/>
      <c r="AJ58" s="202"/>
      <c r="AK58" s="434" t="str">
        <f t="shared" si="2"/>
        <v xml:space="preserve">   </v>
      </c>
      <c r="AL58" s="202"/>
      <c r="AM58" s="205"/>
      <c r="AN58" s="206" t="s">
        <v>1087</v>
      </c>
      <c r="AO58" s="202"/>
      <c r="AP58" s="202" t="s">
        <v>1087</v>
      </c>
      <c r="AQ58" s="202">
        <v>7</v>
      </c>
      <c r="AR58" s="202">
        <v>3</v>
      </c>
      <c r="AS58" s="202">
        <v>1</v>
      </c>
      <c r="AT58" s="207" t="s">
        <v>1147</v>
      </c>
      <c r="AU58" s="202"/>
      <c r="AV58" s="208" t="s">
        <v>1163</v>
      </c>
      <c r="AW58" s="202"/>
      <c r="AX58" s="207"/>
      <c r="AY58" s="202"/>
      <c r="AZ58" s="202"/>
      <c r="BA58" s="202"/>
      <c r="BB58" s="202" t="s">
        <v>1086</v>
      </c>
      <c r="BC58" s="202">
        <v>15286</v>
      </c>
      <c r="BD58" s="202" t="s">
        <v>1086</v>
      </c>
      <c r="BE58" s="202">
        <v>10909</v>
      </c>
      <c r="BF58" s="202" t="s">
        <v>1086</v>
      </c>
      <c r="BG58" s="202">
        <v>8324</v>
      </c>
      <c r="BH58" s="201" t="s">
        <v>1167</v>
      </c>
      <c r="BI58" s="209" t="s">
        <v>1175</v>
      </c>
      <c r="BJ58" s="204" t="s">
        <v>1180</v>
      </c>
      <c r="BK58" s="204" t="s">
        <v>1189</v>
      </c>
      <c r="BL58" s="204" t="s">
        <v>1086</v>
      </c>
      <c r="BM58" s="205" t="s">
        <v>1086</v>
      </c>
      <c r="BN58" s="209" t="s">
        <v>1086</v>
      </c>
      <c r="BO58" s="204" t="s">
        <v>1086</v>
      </c>
      <c r="BP58" s="204" t="s">
        <v>1086</v>
      </c>
      <c r="BQ58" s="204" t="s">
        <v>1086</v>
      </c>
      <c r="BR58" s="204" t="s">
        <v>1086</v>
      </c>
      <c r="BS58" s="204" t="s">
        <v>1086</v>
      </c>
      <c r="BT58" s="204" t="s">
        <v>1086</v>
      </c>
      <c r="BU58" s="204" t="s">
        <v>1087</v>
      </c>
      <c r="BV58" s="204" t="s">
        <v>1087</v>
      </c>
      <c r="BW58" s="204" t="s">
        <v>1087</v>
      </c>
      <c r="BX58" s="204" t="s">
        <v>1087</v>
      </c>
      <c r="BY58" s="204" t="s">
        <v>1086</v>
      </c>
      <c r="BZ58" s="204" t="s">
        <v>1087</v>
      </c>
      <c r="CA58" s="204" t="s">
        <v>1087</v>
      </c>
      <c r="CB58" s="204" t="s">
        <v>1087</v>
      </c>
      <c r="CC58" s="204" t="s">
        <v>1087</v>
      </c>
      <c r="CD58" s="204" t="s">
        <v>1194</v>
      </c>
      <c r="CE58" s="210" t="s">
        <v>1813</v>
      </c>
      <c r="CF58" s="204"/>
      <c r="CG58" s="204"/>
      <c r="CH58" s="204"/>
      <c r="CI58" s="204"/>
      <c r="CJ58" s="6" t="s">
        <v>1607</v>
      </c>
      <c r="CK58" s="6" t="s">
        <v>1608</v>
      </c>
      <c r="CL58" s="6" t="s">
        <v>1086</v>
      </c>
      <c r="CM58" s="6" t="s">
        <v>1087</v>
      </c>
      <c r="CN58" s="6" t="s">
        <v>1087</v>
      </c>
      <c r="CO58" s="6" t="s">
        <v>1490</v>
      </c>
      <c r="CP58" s="204" t="s">
        <v>1086</v>
      </c>
      <c r="CQ58" s="204" t="s">
        <v>1087</v>
      </c>
      <c r="CR58" s="204" t="s">
        <v>1087</v>
      </c>
      <c r="CS58" s="204" t="s">
        <v>1087</v>
      </c>
      <c r="CT58" s="204" t="s">
        <v>1087</v>
      </c>
      <c r="CU58" s="205" t="s">
        <v>1286</v>
      </c>
      <c r="CV58" s="6" t="str">
        <f t="shared" si="3"/>
        <v>TAHAMIPEATONAL5948</v>
      </c>
      <c r="CW58" s="46" t="str">
        <f t="shared" si="4"/>
        <v>OK</v>
      </c>
      <c r="CX58" s="47" t="str">
        <f t="shared" si="5"/>
        <v>SI</v>
      </c>
      <c r="CY58" s="47">
        <f t="shared" si="6"/>
        <v>1</v>
      </c>
      <c r="CZ58" s="47">
        <f t="shared" si="7"/>
        <v>2</v>
      </c>
      <c r="DA58" s="47">
        <f t="shared" si="8"/>
        <v>3</v>
      </c>
      <c r="DB58" s="47">
        <f t="shared" si="9"/>
        <v>4</v>
      </c>
      <c r="DC58" s="47">
        <f t="shared" si="10"/>
        <v>5</v>
      </c>
      <c r="DD58" s="47"/>
      <c r="DE58" s="47">
        <f t="shared" si="11"/>
        <v>7</v>
      </c>
      <c r="DF58" s="47">
        <f t="shared" si="12"/>
        <v>8</v>
      </c>
      <c r="DG58" s="47" t="str">
        <f t="shared" si="13"/>
        <v/>
      </c>
      <c r="DH58" s="47" t="str">
        <f t="shared" si="14"/>
        <v/>
      </c>
      <c r="DI58" s="47" t="str">
        <f t="shared" si="15"/>
        <v/>
      </c>
      <c r="DJ58" s="47">
        <f t="shared" si="16"/>
        <v>5</v>
      </c>
      <c r="DK58" s="48">
        <f>IF(CX58="NO",0,IF(CY58=1,Tipologías!$E$11,0)+IF(CZ58=2,Tipologías!$E$10,0)+IF(DA58=3,Tipologías!$E$9,0)+IF(DB58=4,Tipologías!$E$13,0)+IF(DC58=5,Tipologías!$E$12,0)+IF(DD58=6,Tipologías!$E$14,0)+IF(DE58=7,Tipologías!$E$20,0)+IF(DG58=9,Tipologías!$E$16,0)+IF(DF58=8,Tipologías!$E$23,0)+IF(DH58=10,Tipologías!$E$7,0)+IF(DI58=11,Tipologías!$E$8,0))</f>
        <v>6834981.4686359996</v>
      </c>
      <c r="DL58" s="49">
        <f t="shared" si="17"/>
        <v>6099266.2918499997</v>
      </c>
      <c r="DM58" s="50" t="str">
        <f t="shared" si="18"/>
        <v/>
      </c>
      <c r="DN58" s="50" t="str">
        <f t="shared" si="19"/>
        <v/>
      </c>
      <c r="DO58" s="50">
        <f t="shared" si="20"/>
        <v>0</v>
      </c>
      <c r="DP58" s="51" t="str">
        <f t="shared" si="21"/>
        <v/>
      </c>
      <c r="DQ58" s="51">
        <f>IF(DM58=17,Tipologías!$E$18,0)+IF(ENCUESTAS!DN58=18,Tipologías!$E$17,0)+IF(ENCUESTAS!DO58=19,Tipologías!$E$19,0)+IF(ENCUESTAS!DP58=20,Tipologías!$E$21,0)</f>
        <v>0</v>
      </c>
      <c r="DR58" s="47" t="str">
        <f t="shared" si="22"/>
        <v>NO</v>
      </c>
      <c r="DS58" s="49">
        <f t="shared" si="23"/>
        <v>0</v>
      </c>
      <c r="DT58" s="52">
        <f>IF(DL58=0,"",(DL58+DS58+Tipologías!$E$6+Tipologías!$H$2))</f>
        <v>6296343.6843899637</v>
      </c>
      <c r="DU58" s="53" t="str">
        <f t="shared" si="24"/>
        <v>SI</v>
      </c>
      <c r="DV58" s="436" t="s">
        <v>4285</v>
      </c>
    </row>
    <row r="59" spans="1:126" ht="45.75" thickBot="1" x14ac:dyDescent="0.3">
      <c r="A59" s="22">
        <v>42970</v>
      </c>
      <c r="B59" s="7" t="s">
        <v>1</v>
      </c>
      <c r="C59" s="7" t="s">
        <v>630</v>
      </c>
      <c r="D59" s="7">
        <v>579</v>
      </c>
      <c r="E59" s="202">
        <v>71187461</v>
      </c>
      <c r="F59" s="202">
        <v>3147476437</v>
      </c>
      <c r="G59" s="201">
        <v>54</v>
      </c>
      <c r="H59" s="189" t="s">
        <v>1603</v>
      </c>
      <c r="I59" s="202" t="s">
        <v>1110</v>
      </c>
      <c r="J59" s="202"/>
      <c r="K59" s="202"/>
      <c r="L59" s="202"/>
      <c r="M59" s="202"/>
      <c r="N59" s="202"/>
      <c r="O59" s="202"/>
      <c r="P59" s="202"/>
      <c r="Q59" s="202"/>
      <c r="R59" s="203">
        <v>57616</v>
      </c>
      <c r="S59" s="202"/>
      <c r="T59" s="202"/>
      <c r="U59" s="362" t="str">
        <f t="shared" si="0"/>
        <v xml:space="preserve">PEATONAL   #   -  57616 </v>
      </c>
      <c r="V59" s="202">
        <v>3136907131</v>
      </c>
      <c r="W59" s="202" t="s">
        <v>1725</v>
      </c>
      <c r="X59" s="202"/>
      <c r="Y59" s="202" t="s">
        <v>1814</v>
      </c>
      <c r="Z59" s="202" t="s">
        <v>1272</v>
      </c>
      <c r="AA59" s="434" t="str">
        <f t="shared" si="1"/>
        <v xml:space="preserve">ALBA ROSA CRUZ </v>
      </c>
      <c r="AB59" s="202" t="s">
        <v>1268</v>
      </c>
      <c r="AC59" s="202"/>
      <c r="AD59" s="202" t="s">
        <v>1118</v>
      </c>
      <c r="AE59" s="202">
        <v>76</v>
      </c>
      <c r="AF59" s="204" t="s">
        <v>1086</v>
      </c>
      <c r="AG59" s="204"/>
      <c r="AH59" s="202"/>
      <c r="AI59" s="202"/>
      <c r="AJ59" s="202"/>
      <c r="AK59" s="434" t="str">
        <f t="shared" si="2"/>
        <v xml:space="preserve">   </v>
      </c>
      <c r="AL59" s="202"/>
      <c r="AM59" s="205"/>
      <c r="AN59" s="206" t="s">
        <v>1087</v>
      </c>
      <c r="AO59" s="202"/>
      <c r="AP59" s="202" t="s">
        <v>1087</v>
      </c>
      <c r="AQ59" s="202">
        <v>8</v>
      </c>
      <c r="AR59" s="202">
        <v>3</v>
      </c>
      <c r="AS59" s="202">
        <v>3</v>
      </c>
      <c r="AT59" s="207" t="s">
        <v>1147</v>
      </c>
      <c r="AU59" s="202"/>
      <c r="AV59" s="208" t="s">
        <v>1166</v>
      </c>
      <c r="AW59" s="202"/>
      <c r="AX59" s="207"/>
      <c r="AY59" s="202"/>
      <c r="AZ59" s="202"/>
      <c r="BA59" s="202"/>
      <c r="BB59" s="202" t="s">
        <v>1086</v>
      </c>
      <c r="BC59" s="202">
        <v>16780</v>
      </c>
      <c r="BD59" s="202" t="s">
        <v>1086</v>
      </c>
      <c r="BE59" s="202">
        <v>10909</v>
      </c>
      <c r="BF59" s="202" t="s">
        <v>1086</v>
      </c>
      <c r="BG59" s="202">
        <v>8324</v>
      </c>
      <c r="BH59" s="201" t="s">
        <v>1167</v>
      </c>
      <c r="BI59" s="209" t="s">
        <v>1175</v>
      </c>
      <c r="BJ59" s="204" t="s">
        <v>1180</v>
      </c>
      <c r="BK59" s="204" t="s">
        <v>1189</v>
      </c>
      <c r="BL59" s="204" t="s">
        <v>1087</v>
      </c>
      <c r="BM59" s="205" t="s">
        <v>1087</v>
      </c>
      <c r="BN59" s="209" t="s">
        <v>1086</v>
      </c>
      <c r="BO59" s="204" t="s">
        <v>1086</v>
      </c>
      <c r="BP59" s="204" t="s">
        <v>1086</v>
      </c>
      <c r="BQ59" s="204" t="s">
        <v>1087</v>
      </c>
      <c r="BR59" s="204" t="s">
        <v>1086</v>
      </c>
      <c r="BS59" s="204" t="s">
        <v>1086</v>
      </c>
      <c r="BT59" s="204" t="s">
        <v>1086</v>
      </c>
      <c r="BU59" s="204" t="s">
        <v>1087</v>
      </c>
      <c r="BV59" s="204" t="s">
        <v>1087</v>
      </c>
      <c r="BW59" s="204" t="s">
        <v>1086</v>
      </c>
      <c r="BX59" s="204" t="s">
        <v>1086</v>
      </c>
      <c r="BY59" s="204" t="s">
        <v>1086</v>
      </c>
      <c r="BZ59" s="204" t="s">
        <v>1087</v>
      </c>
      <c r="CA59" s="204" t="s">
        <v>1087</v>
      </c>
      <c r="CB59" s="204" t="s">
        <v>1086</v>
      </c>
      <c r="CC59" s="204" t="s">
        <v>1086</v>
      </c>
      <c r="CD59" s="204" t="s">
        <v>1193</v>
      </c>
      <c r="CE59" s="210" t="s">
        <v>1815</v>
      </c>
      <c r="CF59" s="204"/>
      <c r="CG59" s="204"/>
      <c r="CH59" s="204"/>
      <c r="CI59" s="204"/>
      <c r="CJ59" s="6" t="s">
        <v>1607</v>
      </c>
      <c r="CK59" s="6" t="s">
        <v>1608</v>
      </c>
      <c r="CL59" s="6" t="s">
        <v>1086</v>
      </c>
      <c r="CM59" s="6" t="s">
        <v>1087</v>
      </c>
      <c r="CN59" s="6" t="s">
        <v>1087</v>
      </c>
      <c r="CO59" s="6" t="s">
        <v>1490</v>
      </c>
      <c r="CP59" s="204" t="s">
        <v>1086</v>
      </c>
      <c r="CQ59" s="204" t="s">
        <v>1087</v>
      </c>
      <c r="CR59" s="204" t="s">
        <v>1087</v>
      </c>
      <c r="CS59" s="204" t="s">
        <v>1086</v>
      </c>
      <c r="CT59" s="204" t="s">
        <v>1086</v>
      </c>
      <c r="CU59" s="205" t="s">
        <v>1286</v>
      </c>
      <c r="CV59" s="6" t="str">
        <f t="shared" si="3"/>
        <v>OASIS PEATONAL57616</v>
      </c>
      <c r="CW59" s="46" t="str">
        <f t="shared" si="4"/>
        <v>OK</v>
      </c>
      <c r="CX59" s="47" t="str">
        <f t="shared" si="5"/>
        <v>SI</v>
      </c>
      <c r="CY59" s="47">
        <f t="shared" si="6"/>
        <v>1</v>
      </c>
      <c r="CZ59" s="47" t="str">
        <f t="shared" si="7"/>
        <v/>
      </c>
      <c r="DA59" s="47" t="str">
        <f t="shared" si="8"/>
        <v/>
      </c>
      <c r="DB59" s="47">
        <f t="shared" si="9"/>
        <v>4</v>
      </c>
      <c r="DC59" s="47" t="str">
        <f t="shared" si="10"/>
        <v/>
      </c>
      <c r="DD59" s="47"/>
      <c r="DE59" s="47">
        <f t="shared" si="11"/>
        <v>7</v>
      </c>
      <c r="DF59" s="47">
        <f t="shared" si="12"/>
        <v>8</v>
      </c>
      <c r="DG59" s="47" t="str">
        <f t="shared" si="13"/>
        <v/>
      </c>
      <c r="DH59" s="47" t="str">
        <f t="shared" si="14"/>
        <v/>
      </c>
      <c r="DI59" s="47" t="str">
        <f t="shared" si="15"/>
        <v/>
      </c>
      <c r="DJ59" s="47">
        <f t="shared" si="16"/>
        <v>2</v>
      </c>
      <c r="DK59" s="48">
        <f>IF(CX59="NO",0,IF(CY59=1,Tipologías!$E$11,0)+IF(CZ59=2,Tipologías!$E$10,0)+IF(DA59=3,Tipologías!$E$9,0)+IF(DB59=4,Tipologías!$E$13,0)+IF(DC59=5,Tipologías!$E$12,0)+IF(DD59=6,Tipologías!$E$14,0)+IF(DE59=7,Tipologías!$E$20,0)+IF(DG59=9,Tipologías!$E$16,0)+IF(DF59=8,Tipologías!$E$23,0)+IF(DH59=10,Tipologías!$E$7,0)+IF(DI59=11,Tipologías!$E$8,0))</f>
        <v>5709387.9815640002</v>
      </c>
      <c r="DL59" s="49">
        <f t="shared" si="17"/>
        <v>5709387.9815640002</v>
      </c>
      <c r="DM59" s="50" t="str">
        <f t="shared" si="18"/>
        <v/>
      </c>
      <c r="DN59" s="50" t="str">
        <f t="shared" si="19"/>
        <v/>
      </c>
      <c r="DO59" s="50">
        <f t="shared" si="20"/>
        <v>0</v>
      </c>
      <c r="DP59" s="51">
        <f t="shared" si="21"/>
        <v>20</v>
      </c>
      <c r="DQ59" s="51">
        <f>IF(DM59=17,Tipologías!$E$18,0)+IF(ENCUESTAS!DN59=18,Tipologías!$E$17,0)+IF(ENCUESTAS!DO59=19,Tipologías!$E$19,0)+IF(ENCUESTAS!DP59=20,Tipologías!$E$21,0)</f>
        <v>487557.07988400001</v>
      </c>
      <c r="DR59" s="47" t="str">
        <f t="shared" si="22"/>
        <v>SI</v>
      </c>
      <c r="DS59" s="49">
        <f t="shared" si="23"/>
        <v>487557.07988400001</v>
      </c>
      <c r="DT59" s="52">
        <f>IF(DL59=0,"",(DL59+DS59+Tipologías!$E$6+Tipologías!$H$2))</f>
        <v>6394022.4539879644</v>
      </c>
      <c r="DU59" s="53" t="str">
        <f t="shared" si="24"/>
        <v>SI</v>
      </c>
      <c r="DV59" s="436" t="s">
        <v>3577</v>
      </c>
    </row>
    <row r="60" spans="1:126" ht="15.75" hidden="1" thickBot="1" x14ac:dyDescent="0.3">
      <c r="A60" s="22">
        <v>42970</v>
      </c>
      <c r="B60" s="7" t="s">
        <v>1</v>
      </c>
      <c r="C60" s="7" t="s">
        <v>630</v>
      </c>
      <c r="D60" s="7">
        <v>579</v>
      </c>
      <c r="E60" s="202">
        <v>71187461</v>
      </c>
      <c r="F60" s="202">
        <v>314474437</v>
      </c>
      <c r="G60" s="201">
        <v>55</v>
      </c>
      <c r="H60" s="189" t="s">
        <v>1740</v>
      </c>
      <c r="I60" s="202" t="s">
        <v>1110</v>
      </c>
      <c r="J60" s="202"/>
      <c r="K60" s="202"/>
      <c r="L60" s="202"/>
      <c r="M60" s="202"/>
      <c r="N60" s="202"/>
      <c r="O60" s="202"/>
      <c r="P60" s="202"/>
      <c r="Q60" s="202"/>
      <c r="R60" s="203">
        <v>5586</v>
      </c>
      <c r="S60" s="202"/>
      <c r="T60" s="202"/>
      <c r="U60" s="362" t="str">
        <f t="shared" si="0"/>
        <v xml:space="preserve">PEATONAL   #   -  5586 </v>
      </c>
      <c r="V60" s="202">
        <v>3136473662</v>
      </c>
      <c r="W60" s="202" t="s">
        <v>1816</v>
      </c>
      <c r="X60" s="202"/>
      <c r="Y60" s="202" t="s">
        <v>1318</v>
      </c>
      <c r="Z60" s="202" t="s">
        <v>1817</v>
      </c>
      <c r="AA60" s="434" t="str">
        <f t="shared" si="1"/>
        <v xml:space="preserve">ANA TERESA TABERA </v>
      </c>
      <c r="AB60" s="202" t="s">
        <v>1268</v>
      </c>
      <c r="AC60" s="202">
        <v>43649127</v>
      </c>
      <c r="AD60" s="202" t="s">
        <v>1118</v>
      </c>
      <c r="AE60" s="202">
        <v>49</v>
      </c>
      <c r="AF60" s="204" t="s">
        <v>1086</v>
      </c>
      <c r="AG60" s="204"/>
      <c r="AH60" s="202"/>
      <c r="AI60" s="202"/>
      <c r="AJ60" s="202"/>
      <c r="AK60" s="434" t="str">
        <f t="shared" si="2"/>
        <v xml:space="preserve">   </v>
      </c>
      <c r="AL60" s="202"/>
      <c r="AM60" s="205"/>
      <c r="AN60" s="206" t="s">
        <v>1087</v>
      </c>
      <c r="AO60" s="202"/>
      <c r="AP60" s="202" t="s">
        <v>1087</v>
      </c>
      <c r="AQ60" s="202">
        <v>4</v>
      </c>
      <c r="AR60" s="202">
        <v>1</v>
      </c>
      <c r="AS60" s="202"/>
      <c r="AT60" s="207" t="s">
        <v>1147</v>
      </c>
      <c r="AU60" s="202"/>
      <c r="AV60" s="208" t="s">
        <v>1163</v>
      </c>
      <c r="AW60" s="202"/>
      <c r="AX60" s="207"/>
      <c r="AY60" s="202"/>
      <c r="AZ60" s="202"/>
      <c r="BA60" s="202"/>
      <c r="BB60" s="202" t="s">
        <v>1086</v>
      </c>
      <c r="BC60" s="202">
        <v>21468</v>
      </c>
      <c r="BD60" s="202" t="s">
        <v>1086</v>
      </c>
      <c r="BE60" s="202">
        <v>15663</v>
      </c>
      <c r="BF60" s="202" t="s">
        <v>1086</v>
      </c>
      <c r="BG60" s="202">
        <v>8408</v>
      </c>
      <c r="BH60" s="201" t="s">
        <v>1167</v>
      </c>
      <c r="BI60" s="209" t="s">
        <v>1175</v>
      </c>
      <c r="BJ60" s="204" t="s">
        <v>1180</v>
      </c>
      <c r="BK60" s="204" t="s">
        <v>1189</v>
      </c>
      <c r="BL60" s="204" t="s">
        <v>1086</v>
      </c>
      <c r="BM60" s="205" t="s">
        <v>1086</v>
      </c>
      <c r="BN60" s="209" t="s">
        <v>1086</v>
      </c>
      <c r="BO60" s="204" t="s">
        <v>1086</v>
      </c>
      <c r="BP60" s="204" t="s">
        <v>1086</v>
      </c>
      <c r="BQ60" s="204" t="s">
        <v>1086</v>
      </c>
      <c r="BR60" s="204" t="s">
        <v>1086</v>
      </c>
      <c r="BS60" s="204" t="s">
        <v>1086</v>
      </c>
      <c r="BT60" s="204" t="s">
        <v>1086</v>
      </c>
      <c r="BU60" s="204" t="s">
        <v>1086</v>
      </c>
      <c r="BV60" s="204" t="s">
        <v>1086</v>
      </c>
      <c r="BW60" s="204" t="s">
        <v>1086</v>
      </c>
      <c r="BX60" s="204" t="s">
        <v>1086</v>
      </c>
      <c r="BY60" s="204" t="s">
        <v>1086</v>
      </c>
      <c r="BZ60" s="204" t="s">
        <v>1086</v>
      </c>
      <c r="CA60" s="204" t="s">
        <v>1086</v>
      </c>
      <c r="CB60" s="204" t="s">
        <v>1086</v>
      </c>
      <c r="CC60" s="204" t="s">
        <v>1086</v>
      </c>
      <c r="CD60" s="204" t="s">
        <v>1193</v>
      </c>
      <c r="CE60" s="210" t="s">
        <v>1818</v>
      </c>
      <c r="CF60" s="204"/>
      <c r="CG60" s="204"/>
      <c r="CH60" s="204"/>
      <c r="CI60" s="204"/>
      <c r="CJ60" s="6" t="s">
        <v>1607</v>
      </c>
      <c r="CK60" s="6" t="s">
        <v>1608</v>
      </c>
      <c r="CL60" s="6" t="s">
        <v>1086</v>
      </c>
      <c r="CM60" s="6" t="s">
        <v>1087</v>
      </c>
      <c r="CN60" s="6" t="s">
        <v>1087</v>
      </c>
      <c r="CO60" s="6" t="s">
        <v>1490</v>
      </c>
      <c r="CP60" s="204" t="s">
        <v>1086</v>
      </c>
      <c r="CQ60" s="204" t="s">
        <v>1086</v>
      </c>
      <c r="CR60" s="204" t="s">
        <v>1086</v>
      </c>
      <c r="CS60" s="204" t="s">
        <v>1086</v>
      </c>
      <c r="CT60" s="204" t="s">
        <v>1086</v>
      </c>
      <c r="CU60" s="205" t="s">
        <v>1273</v>
      </c>
      <c r="CV60" s="6" t="str">
        <f t="shared" si="3"/>
        <v>TAHAMIPEATONAL5586</v>
      </c>
      <c r="CW60" s="46" t="str">
        <f t="shared" si="4"/>
        <v>OK</v>
      </c>
      <c r="CX60" s="47" t="str">
        <f t="shared" si="5"/>
        <v>SI</v>
      </c>
      <c r="CY60" s="47" t="str">
        <f t="shared" si="6"/>
        <v/>
      </c>
      <c r="CZ60" s="47" t="str">
        <f t="shared" si="7"/>
        <v/>
      </c>
      <c r="DA60" s="47" t="str">
        <f t="shared" si="8"/>
        <v/>
      </c>
      <c r="DB60" s="47" t="str">
        <f t="shared" si="9"/>
        <v/>
      </c>
      <c r="DC60" s="47" t="str">
        <f t="shared" si="10"/>
        <v/>
      </c>
      <c r="DD60" s="47"/>
      <c r="DE60" s="47" t="str">
        <f t="shared" si="11"/>
        <v/>
      </c>
      <c r="DF60" s="47" t="str">
        <f t="shared" si="12"/>
        <v/>
      </c>
      <c r="DG60" s="47" t="str">
        <f t="shared" si="13"/>
        <v/>
      </c>
      <c r="DH60" s="47" t="str">
        <f t="shared" si="14"/>
        <v/>
      </c>
      <c r="DI60" s="47" t="str">
        <f t="shared" si="15"/>
        <v/>
      </c>
      <c r="DJ60" s="47">
        <f t="shared" si="16"/>
        <v>0</v>
      </c>
      <c r="DK60" s="48">
        <f>IF(CX60="NO",0,IF(CY60=1,Tipologías!$E$11,0)+IF(CZ60=2,Tipologías!$E$10,0)+IF(DA60=3,Tipologías!$E$9,0)+IF(DB60=4,Tipologías!$E$13,0)+IF(DC60=5,Tipologías!$E$12,0)+IF(DD60=6,Tipologías!$E$14,0)+IF(DE60=7,Tipologías!$E$20,0)+IF(DG60=9,Tipologías!$E$16,0)+IF(DF60=8,Tipologías!$E$23,0)+IF(DH60=10,Tipologías!$E$7,0)+IF(DI60=11,Tipologías!$E$8,0))</f>
        <v>0</v>
      </c>
      <c r="DL60" s="49">
        <f t="shared" si="17"/>
        <v>0</v>
      </c>
      <c r="DM60" s="50" t="str">
        <f t="shared" si="18"/>
        <v/>
      </c>
      <c r="DN60" s="50" t="str">
        <f t="shared" si="19"/>
        <v/>
      </c>
      <c r="DO60" s="50" t="str">
        <f t="shared" si="20"/>
        <v/>
      </c>
      <c r="DP60" s="51" t="str">
        <f t="shared" si="21"/>
        <v/>
      </c>
      <c r="DQ60" s="51">
        <f>IF(DM60=17,Tipologías!$E$18,0)+IF(ENCUESTAS!DN60=18,Tipologías!$E$17,0)+IF(ENCUESTAS!DO60=19,Tipologías!$E$19,0)+IF(ENCUESTAS!DP60=20,Tipologías!$E$21,0)</f>
        <v>0</v>
      </c>
      <c r="DR60" s="47" t="str">
        <f t="shared" si="22"/>
        <v>NO</v>
      </c>
      <c r="DS60" s="49">
        <f t="shared" si="23"/>
        <v>0</v>
      </c>
      <c r="DT60" s="52" t="str">
        <f>IF(DL60=0,"",(DL60+DS60+Tipologías!$E$6+Tipologías!$H$2))</f>
        <v/>
      </c>
      <c r="DU60" s="53" t="str">
        <f t="shared" si="24"/>
        <v>NO</v>
      </c>
      <c r="DV60" s="436"/>
    </row>
    <row r="61" spans="1:126" ht="45.75" thickBot="1" x14ac:dyDescent="0.3">
      <c r="A61" s="22">
        <v>42970</v>
      </c>
      <c r="B61" s="7" t="s">
        <v>1</v>
      </c>
      <c r="C61" s="7" t="s">
        <v>630</v>
      </c>
      <c r="D61" s="7">
        <v>579</v>
      </c>
      <c r="E61" s="202">
        <v>71187461</v>
      </c>
      <c r="F61" s="202">
        <v>314474437</v>
      </c>
      <c r="G61" s="201">
        <v>56</v>
      </c>
      <c r="H61" s="189" t="s">
        <v>1603</v>
      </c>
      <c r="I61" s="202" t="s">
        <v>1110</v>
      </c>
      <c r="J61" s="202"/>
      <c r="K61" s="202"/>
      <c r="L61" s="202"/>
      <c r="M61" s="202"/>
      <c r="N61" s="202"/>
      <c r="O61" s="202"/>
      <c r="P61" s="202"/>
      <c r="Q61" s="202"/>
      <c r="R61" s="203">
        <v>5902</v>
      </c>
      <c r="S61" s="202"/>
      <c r="T61" s="202"/>
      <c r="U61" s="362" t="str">
        <f t="shared" si="0"/>
        <v xml:space="preserve">PEATONAL   #   -  5902 </v>
      </c>
      <c r="V61" s="202">
        <v>3108611888</v>
      </c>
      <c r="W61" s="202" t="s">
        <v>1819</v>
      </c>
      <c r="X61" s="202" t="s">
        <v>1820</v>
      </c>
      <c r="Y61" s="202" t="s">
        <v>1821</v>
      </c>
      <c r="Z61" s="202"/>
      <c r="AA61" s="434" t="str">
        <f t="shared" si="1"/>
        <v>EUCARIS  CARRASCO MARIN</v>
      </c>
      <c r="AB61" s="202" t="s">
        <v>1268</v>
      </c>
      <c r="AC61" s="202">
        <v>43651729</v>
      </c>
      <c r="AD61" s="202" t="s">
        <v>1118</v>
      </c>
      <c r="AE61" s="202">
        <v>44</v>
      </c>
      <c r="AF61" s="204" t="s">
        <v>1086</v>
      </c>
      <c r="AG61" s="204"/>
      <c r="AH61" s="202"/>
      <c r="AI61" s="202"/>
      <c r="AJ61" s="202"/>
      <c r="AK61" s="434" t="str">
        <f t="shared" si="2"/>
        <v xml:space="preserve">   </v>
      </c>
      <c r="AL61" s="202"/>
      <c r="AM61" s="205"/>
      <c r="AN61" s="206" t="s">
        <v>1087</v>
      </c>
      <c r="AO61" s="202"/>
      <c r="AP61" s="202" t="s">
        <v>1086</v>
      </c>
      <c r="AQ61" s="202">
        <v>11</v>
      </c>
      <c r="AR61" s="202">
        <v>3</v>
      </c>
      <c r="AS61" s="202">
        <v>1</v>
      </c>
      <c r="AT61" s="207" t="s">
        <v>1147</v>
      </c>
      <c r="AU61" s="202"/>
      <c r="AV61" s="208" t="s">
        <v>1166</v>
      </c>
      <c r="AW61" s="202"/>
      <c r="AX61" s="207"/>
      <c r="AY61" s="202"/>
      <c r="AZ61" s="202"/>
      <c r="BA61" s="202"/>
      <c r="BB61" s="202" t="s">
        <v>1086</v>
      </c>
      <c r="BC61" s="202">
        <v>20262</v>
      </c>
      <c r="BD61" s="202" t="s">
        <v>1086</v>
      </c>
      <c r="BE61" s="202">
        <v>13860</v>
      </c>
      <c r="BF61" s="202" t="s">
        <v>1086</v>
      </c>
      <c r="BG61" s="202">
        <v>16850</v>
      </c>
      <c r="BH61" s="201" t="s">
        <v>1167</v>
      </c>
      <c r="BI61" s="209" t="s">
        <v>1171</v>
      </c>
      <c r="BJ61" s="204" t="s">
        <v>1180</v>
      </c>
      <c r="BK61" s="204" t="s">
        <v>1189</v>
      </c>
      <c r="BL61" s="204" t="s">
        <v>1086</v>
      </c>
      <c r="BM61" s="205" t="s">
        <v>1086</v>
      </c>
      <c r="BN61" s="209" t="s">
        <v>1086</v>
      </c>
      <c r="BO61" s="204" t="s">
        <v>1086</v>
      </c>
      <c r="BP61" s="204" t="s">
        <v>1086</v>
      </c>
      <c r="BQ61" s="204" t="s">
        <v>1086</v>
      </c>
      <c r="BR61" s="204" t="s">
        <v>1086</v>
      </c>
      <c r="BS61" s="204" t="s">
        <v>1086</v>
      </c>
      <c r="BT61" s="204" t="s">
        <v>1086</v>
      </c>
      <c r="BU61" s="204" t="s">
        <v>1087</v>
      </c>
      <c r="BV61" s="204" t="s">
        <v>1087</v>
      </c>
      <c r="BW61" s="204" t="s">
        <v>1086</v>
      </c>
      <c r="BX61" s="204" t="s">
        <v>1086</v>
      </c>
      <c r="BY61" s="204" t="s">
        <v>1086</v>
      </c>
      <c r="BZ61" s="204" t="s">
        <v>1087</v>
      </c>
      <c r="CA61" s="204" t="s">
        <v>1087</v>
      </c>
      <c r="CB61" s="204" t="s">
        <v>1086</v>
      </c>
      <c r="CC61" s="204" t="s">
        <v>1086</v>
      </c>
      <c r="CD61" s="204" t="s">
        <v>1193</v>
      </c>
      <c r="CE61" s="210" t="s">
        <v>1822</v>
      </c>
      <c r="CF61" s="204"/>
      <c r="CG61" s="204"/>
      <c r="CH61" s="204"/>
      <c r="CI61" s="204"/>
      <c r="CJ61" s="6" t="s">
        <v>1607</v>
      </c>
      <c r="CK61" s="6" t="s">
        <v>1608</v>
      </c>
      <c r="CL61" s="6" t="s">
        <v>1086</v>
      </c>
      <c r="CM61" s="6" t="s">
        <v>1087</v>
      </c>
      <c r="CN61" s="6" t="s">
        <v>1087</v>
      </c>
      <c r="CO61" s="6" t="s">
        <v>1490</v>
      </c>
      <c r="CP61" s="204" t="s">
        <v>1086</v>
      </c>
      <c r="CQ61" s="204" t="s">
        <v>1087</v>
      </c>
      <c r="CR61" s="204" t="s">
        <v>1087</v>
      </c>
      <c r="CS61" s="204" t="s">
        <v>1086</v>
      </c>
      <c r="CT61" s="204" t="s">
        <v>1086</v>
      </c>
      <c r="CU61" s="205" t="s">
        <v>1269</v>
      </c>
      <c r="CV61" s="6" t="str">
        <f t="shared" si="3"/>
        <v>OASIS PEATONAL5902</v>
      </c>
      <c r="CW61" s="46" t="str">
        <f t="shared" si="4"/>
        <v>OK</v>
      </c>
      <c r="CX61" s="47" t="str">
        <f t="shared" si="5"/>
        <v>SI</v>
      </c>
      <c r="CY61" s="47">
        <f t="shared" si="6"/>
        <v>1</v>
      </c>
      <c r="CZ61" s="47" t="str">
        <f t="shared" si="7"/>
        <v/>
      </c>
      <c r="DA61" s="47" t="str">
        <f t="shared" si="8"/>
        <v/>
      </c>
      <c r="DB61" s="47">
        <f t="shared" si="9"/>
        <v>4</v>
      </c>
      <c r="DC61" s="47" t="str">
        <f t="shared" si="10"/>
        <v/>
      </c>
      <c r="DD61" s="47"/>
      <c r="DE61" s="47" t="str">
        <f t="shared" si="11"/>
        <v/>
      </c>
      <c r="DF61" s="47" t="str">
        <f t="shared" si="12"/>
        <v/>
      </c>
      <c r="DG61" s="47">
        <f t="shared" si="13"/>
        <v>9</v>
      </c>
      <c r="DH61" s="47" t="str">
        <f t="shared" si="14"/>
        <v/>
      </c>
      <c r="DI61" s="47" t="str">
        <f t="shared" si="15"/>
        <v/>
      </c>
      <c r="DJ61" s="47">
        <f t="shared" si="16"/>
        <v>2</v>
      </c>
      <c r="DK61" s="48">
        <f>IF(CX61="NO",0,IF(CY61=1,Tipologías!$E$11,0)+IF(CZ61=2,Tipologías!$E$10,0)+IF(DA61=3,Tipologías!$E$9,0)+IF(DB61=4,Tipologías!$E$13,0)+IF(DC61=5,Tipologías!$E$12,0)+IF(DD61=6,Tipologías!$E$14,0)+IF(DE61=7,Tipologías!$E$20,0)+IF(DG61=9,Tipologías!$E$16,0)+IF(DF61=8,Tipologías!$E$23,0)+IF(DH61=10,Tipologías!$E$7,0)+IF(DI61=11,Tipologías!$E$8,0))</f>
        <v>2858472.5869979998</v>
      </c>
      <c r="DL61" s="49">
        <f t="shared" si="17"/>
        <v>2858472.5869979998</v>
      </c>
      <c r="DM61" s="50" t="str">
        <f t="shared" si="18"/>
        <v/>
      </c>
      <c r="DN61" s="50" t="str">
        <f t="shared" si="19"/>
        <v/>
      </c>
      <c r="DO61" s="50">
        <f t="shared" si="20"/>
        <v>0</v>
      </c>
      <c r="DP61" s="51" t="str">
        <f t="shared" si="21"/>
        <v/>
      </c>
      <c r="DQ61" s="51">
        <f>IF(DM61=17,Tipologías!$E$18,0)+IF(ENCUESTAS!DN61=18,Tipologías!$E$17,0)+IF(ENCUESTAS!DO61=19,Tipologías!$E$19,0)+IF(ENCUESTAS!DP61=20,Tipologías!$E$21,0)</f>
        <v>0</v>
      </c>
      <c r="DR61" s="47" t="str">
        <f t="shared" si="22"/>
        <v>NO</v>
      </c>
      <c r="DS61" s="49">
        <f t="shared" si="23"/>
        <v>0</v>
      </c>
      <c r="DT61" s="52">
        <f>IF(DL61=0,"",(DL61+DS61+Tipologías!$E$6+Tipologías!$H$2))</f>
        <v>3055549.9795379643</v>
      </c>
      <c r="DU61" s="53" t="str">
        <f t="shared" si="24"/>
        <v>SI</v>
      </c>
      <c r="DV61" s="436" t="s">
        <v>3578</v>
      </c>
    </row>
    <row r="62" spans="1:126" ht="45.75" thickBot="1" x14ac:dyDescent="0.3">
      <c r="A62" s="22">
        <v>42970</v>
      </c>
      <c r="B62" s="7" t="s">
        <v>1</v>
      </c>
      <c r="C62" s="7" t="s">
        <v>630</v>
      </c>
      <c r="D62" s="7">
        <v>579</v>
      </c>
      <c r="E62" s="202">
        <v>71187461</v>
      </c>
      <c r="F62" s="202">
        <v>314474437</v>
      </c>
      <c r="G62" s="201">
        <v>57</v>
      </c>
      <c r="H62" s="189" t="s">
        <v>1603</v>
      </c>
      <c r="I62" s="202" t="s">
        <v>1110</v>
      </c>
      <c r="J62" s="202"/>
      <c r="K62" s="202"/>
      <c r="L62" s="202"/>
      <c r="M62" s="202"/>
      <c r="N62" s="202"/>
      <c r="O62" s="202"/>
      <c r="P62" s="202"/>
      <c r="Q62" s="202"/>
      <c r="R62" s="203"/>
      <c r="S62" s="202"/>
      <c r="T62" s="202"/>
      <c r="U62" s="362" t="str">
        <f t="shared" si="0"/>
        <v xml:space="preserve">PEATONAL   #   -   </v>
      </c>
      <c r="V62" s="202">
        <v>3208445663</v>
      </c>
      <c r="W62" s="202" t="s">
        <v>1655</v>
      </c>
      <c r="X62" s="202" t="s">
        <v>1725</v>
      </c>
      <c r="Y62" s="202" t="s">
        <v>1823</v>
      </c>
      <c r="Z62" s="202" t="s">
        <v>1470</v>
      </c>
      <c r="AA62" s="434" t="str">
        <f t="shared" si="1"/>
        <v>YURLEY TATIANA MONSALVE CRUZ</v>
      </c>
      <c r="AB62" s="202" t="s">
        <v>1268</v>
      </c>
      <c r="AC62" s="202">
        <v>1039678033</v>
      </c>
      <c r="AD62" s="202" t="s">
        <v>1118</v>
      </c>
      <c r="AE62" s="202">
        <v>22</v>
      </c>
      <c r="AF62" s="204" t="s">
        <v>1086</v>
      </c>
      <c r="AG62" s="204"/>
      <c r="AH62" s="202"/>
      <c r="AI62" s="202"/>
      <c r="AJ62" s="202"/>
      <c r="AK62" s="434" t="str">
        <f t="shared" si="2"/>
        <v xml:space="preserve">   </v>
      </c>
      <c r="AL62" s="202"/>
      <c r="AM62" s="205"/>
      <c r="AN62" s="206" t="s">
        <v>1087</v>
      </c>
      <c r="AO62" s="202"/>
      <c r="AP62" s="202" t="s">
        <v>1087</v>
      </c>
      <c r="AQ62" s="202">
        <v>4</v>
      </c>
      <c r="AR62" s="202">
        <v>2</v>
      </c>
      <c r="AS62" s="202"/>
      <c r="AT62" s="207" t="s">
        <v>1149</v>
      </c>
      <c r="AU62" s="202"/>
      <c r="AV62" s="208"/>
      <c r="AW62" s="202"/>
      <c r="AX62" s="207" t="s">
        <v>1153</v>
      </c>
      <c r="AY62" s="202">
        <v>1</v>
      </c>
      <c r="AZ62" s="202"/>
      <c r="BA62" s="202">
        <v>100000</v>
      </c>
      <c r="BB62" s="202" t="s">
        <v>1086</v>
      </c>
      <c r="BC62" s="202">
        <v>16842</v>
      </c>
      <c r="BD62" s="202" t="s">
        <v>1086</v>
      </c>
      <c r="BE62" s="202">
        <v>12104</v>
      </c>
      <c r="BF62" s="202" t="s">
        <v>1086</v>
      </c>
      <c r="BG62" s="202">
        <v>8366</v>
      </c>
      <c r="BH62" s="201" t="s">
        <v>1167</v>
      </c>
      <c r="BI62" s="209" t="s">
        <v>1175</v>
      </c>
      <c r="BJ62" s="204" t="s">
        <v>1180</v>
      </c>
      <c r="BK62" s="204" t="s">
        <v>1189</v>
      </c>
      <c r="BL62" s="204" t="s">
        <v>1086</v>
      </c>
      <c r="BM62" s="205" t="s">
        <v>1086</v>
      </c>
      <c r="BN62" s="209" t="s">
        <v>1086</v>
      </c>
      <c r="BO62" s="204" t="s">
        <v>1086</v>
      </c>
      <c r="BP62" s="204" t="s">
        <v>1086</v>
      </c>
      <c r="BQ62" s="204" t="s">
        <v>1087</v>
      </c>
      <c r="BR62" s="204" t="s">
        <v>1086</v>
      </c>
      <c r="BS62" s="204" t="s">
        <v>1086</v>
      </c>
      <c r="BT62" s="204" t="s">
        <v>1087</v>
      </c>
      <c r="BU62" s="204" t="s">
        <v>1087</v>
      </c>
      <c r="BV62" s="204" t="s">
        <v>1087</v>
      </c>
      <c r="BW62" s="204" t="s">
        <v>1087</v>
      </c>
      <c r="BX62" s="204" t="s">
        <v>1086</v>
      </c>
      <c r="BY62" s="204" t="s">
        <v>1087</v>
      </c>
      <c r="BZ62" s="204" t="s">
        <v>1087</v>
      </c>
      <c r="CA62" s="204" t="s">
        <v>1087</v>
      </c>
      <c r="CB62" s="204" t="s">
        <v>1087</v>
      </c>
      <c r="CC62" s="204" t="s">
        <v>1086</v>
      </c>
      <c r="CD62" s="204" t="s">
        <v>1194</v>
      </c>
      <c r="CE62" s="210" t="s">
        <v>1824</v>
      </c>
      <c r="CF62" s="204"/>
      <c r="CG62" s="204"/>
      <c r="CH62" s="204"/>
      <c r="CI62" s="204"/>
      <c r="CJ62" s="6" t="s">
        <v>1607</v>
      </c>
      <c r="CK62" s="6" t="s">
        <v>1608</v>
      </c>
      <c r="CL62" s="6" t="s">
        <v>1086</v>
      </c>
      <c r="CM62" s="6" t="s">
        <v>1087</v>
      </c>
      <c r="CN62" s="6" t="s">
        <v>1087</v>
      </c>
      <c r="CO62" s="6" t="s">
        <v>1490</v>
      </c>
      <c r="CP62" s="204" t="s">
        <v>1087</v>
      </c>
      <c r="CQ62" s="204" t="s">
        <v>1087</v>
      </c>
      <c r="CR62" s="204" t="s">
        <v>1087</v>
      </c>
      <c r="CS62" s="204" t="s">
        <v>1087</v>
      </c>
      <c r="CT62" s="204" t="s">
        <v>1086</v>
      </c>
      <c r="CU62" s="205" t="s">
        <v>1269</v>
      </c>
      <c r="CV62" s="6" t="str">
        <f t="shared" si="3"/>
        <v>OASIS PEATONAL</v>
      </c>
      <c r="CW62" s="46" t="str">
        <f t="shared" si="4"/>
        <v>OK</v>
      </c>
      <c r="CX62" s="47" t="str">
        <f t="shared" si="5"/>
        <v>SI</v>
      </c>
      <c r="CY62" s="47">
        <f t="shared" si="6"/>
        <v>1</v>
      </c>
      <c r="CZ62" s="47" t="str">
        <f t="shared" si="7"/>
        <v/>
      </c>
      <c r="DA62" s="47">
        <f t="shared" si="8"/>
        <v>3</v>
      </c>
      <c r="DB62" s="47">
        <f t="shared" si="9"/>
        <v>4</v>
      </c>
      <c r="DC62" s="47">
        <f t="shared" si="10"/>
        <v>5</v>
      </c>
      <c r="DD62" s="47"/>
      <c r="DE62" s="47">
        <f t="shared" si="11"/>
        <v>7</v>
      </c>
      <c r="DF62" s="47" t="str">
        <f t="shared" si="12"/>
        <v/>
      </c>
      <c r="DG62" s="47">
        <f t="shared" si="13"/>
        <v>9</v>
      </c>
      <c r="DH62" s="47" t="str">
        <f t="shared" si="14"/>
        <v/>
      </c>
      <c r="DI62" s="47" t="str">
        <f t="shared" si="15"/>
        <v/>
      </c>
      <c r="DJ62" s="47">
        <f t="shared" si="16"/>
        <v>4</v>
      </c>
      <c r="DK62" s="48">
        <f>IF(CX62="NO",0,IF(CY62=1,Tipologías!$E$11,0)+IF(CZ62=2,Tipologías!$E$10,0)+IF(DA62=3,Tipologías!$E$9,0)+IF(DB62=4,Tipologías!$E$13,0)+IF(DC62=5,Tipologías!$E$12,0)+IF(DD62=6,Tipologías!$E$14,0)+IF(DE62=7,Tipologías!$E$20,0)+IF(DG62=9,Tipologías!$E$16,0)+IF(DF62=8,Tipologías!$E$23,0)+IF(DH62=10,Tipologías!$E$7,0)+IF(DI62=11,Tipologías!$E$8,0))</f>
        <v>4158248.5159739996</v>
      </c>
      <c r="DL62" s="49">
        <f t="shared" si="17"/>
        <v>4158248.5159739996</v>
      </c>
      <c r="DM62" s="50" t="str">
        <f t="shared" si="18"/>
        <v/>
      </c>
      <c r="DN62" s="50" t="str">
        <f t="shared" si="19"/>
        <v/>
      </c>
      <c r="DO62" s="50">
        <f t="shared" si="20"/>
        <v>0</v>
      </c>
      <c r="DP62" s="51">
        <f t="shared" si="21"/>
        <v>20</v>
      </c>
      <c r="DQ62" s="51">
        <f>IF(DM62=17,Tipologías!$E$18,0)+IF(ENCUESTAS!DN62=18,Tipologías!$E$17,0)+IF(ENCUESTAS!DO62=19,Tipologías!$E$19,0)+IF(ENCUESTAS!DP62=20,Tipologías!$E$21,0)</f>
        <v>487557.07988400001</v>
      </c>
      <c r="DR62" s="47" t="str">
        <f t="shared" si="22"/>
        <v>SI</v>
      </c>
      <c r="DS62" s="49">
        <f t="shared" si="23"/>
        <v>487557.07988400001</v>
      </c>
      <c r="DT62" s="52">
        <f>IF(DL62=0,"",(DL62+DS62+Tipologías!$E$6+Tipologías!$H$2))</f>
        <v>4842882.9883979633</v>
      </c>
      <c r="DU62" s="53" t="str">
        <f t="shared" si="24"/>
        <v>SI</v>
      </c>
      <c r="DV62" s="436" t="s">
        <v>3579</v>
      </c>
    </row>
    <row r="63" spans="1:126" ht="120.75" thickBot="1" x14ac:dyDescent="0.3">
      <c r="A63" s="22">
        <v>42970</v>
      </c>
      <c r="B63" s="7" t="s">
        <v>1</v>
      </c>
      <c r="C63" s="7" t="s">
        <v>630</v>
      </c>
      <c r="D63" s="7">
        <v>579</v>
      </c>
      <c r="E63" s="202">
        <v>1039702444</v>
      </c>
      <c r="F63" s="202">
        <v>3106433475</v>
      </c>
      <c r="G63" s="201">
        <v>58</v>
      </c>
      <c r="H63" s="189" t="s">
        <v>1632</v>
      </c>
      <c r="I63" s="202" t="s">
        <v>1102</v>
      </c>
      <c r="J63" s="202">
        <v>12</v>
      </c>
      <c r="K63" s="202"/>
      <c r="L63" s="202"/>
      <c r="M63" s="202"/>
      <c r="N63" s="202"/>
      <c r="O63" s="202">
        <v>5616</v>
      </c>
      <c r="P63" s="202"/>
      <c r="Q63" s="202"/>
      <c r="R63" s="203"/>
      <c r="S63" s="202"/>
      <c r="T63" s="202"/>
      <c r="U63" s="362" t="str">
        <f t="shared" si="0"/>
        <v xml:space="preserve">CARRERA 12  #  5616 -   </v>
      </c>
      <c r="V63" s="202">
        <v>3216163283</v>
      </c>
      <c r="W63" s="202" t="s">
        <v>1281</v>
      </c>
      <c r="X63" s="202"/>
      <c r="Y63" s="202" t="s">
        <v>1825</v>
      </c>
      <c r="Z63" s="202"/>
      <c r="AA63" s="434" t="str">
        <f t="shared" si="1"/>
        <v xml:space="preserve">SORAIMA  TORRES </v>
      </c>
      <c r="AB63" s="202" t="s">
        <v>1268</v>
      </c>
      <c r="AC63" s="202">
        <v>1122128878</v>
      </c>
      <c r="AD63" s="202" t="s">
        <v>1118</v>
      </c>
      <c r="AE63" s="202">
        <v>26</v>
      </c>
      <c r="AF63" s="204" t="s">
        <v>1087</v>
      </c>
      <c r="AG63" s="204" t="s">
        <v>1826</v>
      </c>
      <c r="AH63" s="202"/>
      <c r="AI63" s="202" t="s">
        <v>1331</v>
      </c>
      <c r="AJ63" s="202" t="s">
        <v>1298</v>
      </c>
      <c r="AK63" s="434" t="str">
        <f t="shared" si="2"/>
        <v xml:space="preserve">LUIS FERNANDO VAHOS </v>
      </c>
      <c r="AL63" s="202" t="s">
        <v>1268</v>
      </c>
      <c r="AM63" s="205">
        <v>1039683443</v>
      </c>
      <c r="AN63" s="206" t="s">
        <v>1087</v>
      </c>
      <c r="AO63" s="202"/>
      <c r="AP63" s="202" t="s">
        <v>1087</v>
      </c>
      <c r="AQ63" s="202">
        <v>2</v>
      </c>
      <c r="AR63" s="202"/>
      <c r="AS63" s="202"/>
      <c r="AT63" s="207" t="s">
        <v>1149</v>
      </c>
      <c r="AU63" s="202"/>
      <c r="AV63" s="208"/>
      <c r="AW63" s="202"/>
      <c r="AX63" s="207" t="s">
        <v>1153</v>
      </c>
      <c r="AY63" s="202"/>
      <c r="AZ63" s="202"/>
      <c r="BA63" s="202">
        <v>230000</v>
      </c>
      <c r="BB63" s="202" t="s">
        <v>1086</v>
      </c>
      <c r="BC63" s="202"/>
      <c r="BD63" s="202" t="s">
        <v>1086</v>
      </c>
      <c r="BE63" s="202"/>
      <c r="BF63" s="202" t="s">
        <v>1086</v>
      </c>
      <c r="BG63" s="202"/>
      <c r="BH63" s="201" t="s">
        <v>1167</v>
      </c>
      <c r="BI63" s="209" t="s">
        <v>1172</v>
      </c>
      <c r="BJ63" s="204" t="s">
        <v>1181</v>
      </c>
      <c r="BK63" s="204" t="s">
        <v>1188</v>
      </c>
      <c r="BL63" s="204" t="s">
        <v>1086</v>
      </c>
      <c r="BM63" s="205" t="s">
        <v>1087</v>
      </c>
      <c r="BN63" s="209" t="s">
        <v>1086</v>
      </c>
      <c r="BO63" s="204" t="s">
        <v>1086</v>
      </c>
      <c r="BP63" s="204" t="s">
        <v>1086</v>
      </c>
      <c r="BQ63" s="204" t="s">
        <v>1086</v>
      </c>
      <c r="BR63" s="204" t="s">
        <v>1086</v>
      </c>
      <c r="BS63" s="204" t="s">
        <v>1086</v>
      </c>
      <c r="BT63" s="204" t="s">
        <v>1086</v>
      </c>
      <c r="BU63" s="204" t="s">
        <v>1086</v>
      </c>
      <c r="BV63" s="204" t="s">
        <v>1086</v>
      </c>
      <c r="BW63" s="204" t="s">
        <v>1087</v>
      </c>
      <c r="BX63" s="204" t="s">
        <v>1086</v>
      </c>
      <c r="BY63" s="204" t="s">
        <v>1086</v>
      </c>
      <c r="BZ63" s="204" t="s">
        <v>1086</v>
      </c>
      <c r="CA63" s="204" t="s">
        <v>1086</v>
      </c>
      <c r="CB63" s="204" t="s">
        <v>1087</v>
      </c>
      <c r="CC63" s="204" t="s">
        <v>1086</v>
      </c>
      <c r="CD63" s="204" t="s">
        <v>1193</v>
      </c>
      <c r="CE63" s="210" t="s">
        <v>1827</v>
      </c>
      <c r="CF63" s="204"/>
      <c r="CG63" s="204"/>
      <c r="CH63" s="204"/>
      <c r="CI63" s="204"/>
      <c r="CJ63" s="6" t="s">
        <v>1607</v>
      </c>
      <c r="CK63" s="6" t="s">
        <v>1608</v>
      </c>
      <c r="CL63" s="6" t="s">
        <v>1086</v>
      </c>
      <c r="CM63" s="6" t="s">
        <v>1087</v>
      </c>
      <c r="CN63" s="6" t="s">
        <v>1087</v>
      </c>
      <c r="CO63" s="6" t="s">
        <v>1490</v>
      </c>
      <c r="CP63" s="204" t="s">
        <v>1086</v>
      </c>
      <c r="CQ63" s="204" t="s">
        <v>1086</v>
      </c>
      <c r="CR63" s="204" t="s">
        <v>1086</v>
      </c>
      <c r="CS63" s="204" t="s">
        <v>1087</v>
      </c>
      <c r="CT63" s="204" t="s">
        <v>1086</v>
      </c>
      <c r="CU63" s="205" t="s">
        <v>1288</v>
      </c>
      <c r="CV63" s="6" t="str">
        <f t="shared" si="3"/>
        <v>SAN MARTIN CARRERA125616</v>
      </c>
      <c r="CW63" s="46" t="str">
        <f t="shared" si="4"/>
        <v>OK</v>
      </c>
      <c r="CX63" s="47" t="str">
        <f t="shared" si="5"/>
        <v>SI</v>
      </c>
      <c r="CY63" s="47" t="str">
        <f t="shared" si="6"/>
        <v/>
      </c>
      <c r="CZ63" s="47" t="str">
        <f t="shared" si="7"/>
        <v/>
      </c>
      <c r="DA63" s="47" t="str">
        <f t="shared" si="8"/>
        <v/>
      </c>
      <c r="DB63" s="47" t="str">
        <f t="shared" si="9"/>
        <v/>
      </c>
      <c r="DC63" s="47">
        <f t="shared" si="10"/>
        <v>5</v>
      </c>
      <c r="DD63" s="47"/>
      <c r="DE63" s="47" t="str">
        <f t="shared" si="11"/>
        <v/>
      </c>
      <c r="DF63" s="47" t="str">
        <f t="shared" si="12"/>
        <v/>
      </c>
      <c r="DG63" s="47" t="str">
        <f t="shared" si="13"/>
        <v/>
      </c>
      <c r="DH63" s="47" t="str">
        <f t="shared" si="14"/>
        <v/>
      </c>
      <c r="DI63" s="47" t="str">
        <f t="shared" si="15"/>
        <v/>
      </c>
      <c r="DJ63" s="47">
        <f t="shared" si="16"/>
        <v>1</v>
      </c>
      <c r="DK63" s="48">
        <f>IF(CX63="NO",0,IF(CY63=1,Tipologías!$E$11,0)+IF(CZ63=2,Tipologías!$E$10,0)+IF(DA63=3,Tipologías!$E$9,0)+IF(DB63=4,Tipologías!$E$13,0)+IF(DC63=5,Tipologías!$E$12,0)+IF(DD63=6,Tipologías!$E$14,0)+IF(DE63=7,Tipologías!$E$20,0)+IF(DG63=9,Tipologías!$E$16,0)+IF(DF63=8,Tipologías!$E$23,0)+IF(DH63=10,Tipologías!$E$7,0)+IF(DI63=11,Tipologías!$E$8,0))</f>
        <v>547851.96453600004</v>
      </c>
      <c r="DL63" s="49">
        <f t="shared" si="17"/>
        <v>547851.96453600004</v>
      </c>
      <c r="DM63" s="50" t="str">
        <f t="shared" si="18"/>
        <v/>
      </c>
      <c r="DN63" s="50" t="str">
        <f t="shared" si="19"/>
        <v/>
      </c>
      <c r="DO63" s="50">
        <f t="shared" si="20"/>
        <v>0</v>
      </c>
      <c r="DP63" s="51" t="str">
        <f t="shared" si="21"/>
        <v/>
      </c>
      <c r="DQ63" s="51">
        <f>IF(DM63=17,Tipologías!$E$18,0)+IF(ENCUESTAS!DN63=18,Tipologías!$E$17,0)+IF(ENCUESTAS!DO63=19,Tipologías!$E$19,0)+IF(ENCUESTAS!DP63=20,Tipologías!$E$21,0)</f>
        <v>0</v>
      </c>
      <c r="DR63" s="47" t="str">
        <f t="shared" si="22"/>
        <v>NO</v>
      </c>
      <c r="DS63" s="49">
        <f t="shared" si="23"/>
        <v>0</v>
      </c>
      <c r="DT63" s="52">
        <f>IF(DL63=0,"",(DL63+DS63+Tipologías!$E$6+Tipologías!$H$2))</f>
        <v>744929.35707596457</v>
      </c>
      <c r="DU63" s="53" t="str">
        <f t="shared" si="24"/>
        <v>SI</v>
      </c>
      <c r="DV63" s="436" t="s">
        <v>4193</v>
      </c>
    </row>
    <row r="64" spans="1:126" ht="45.75" hidden="1" thickBot="1" x14ac:dyDescent="0.3">
      <c r="A64" s="22">
        <v>42970</v>
      </c>
      <c r="B64" s="7" t="s">
        <v>1</v>
      </c>
      <c r="C64" s="7" t="s">
        <v>630</v>
      </c>
      <c r="D64" s="7">
        <v>579</v>
      </c>
      <c r="E64" s="202">
        <v>1039702444</v>
      </c>
      <c r="F64" s="202">
        <v>3106433475</v>
      </c>
      <c r="G64" s="201">
        <v>59</v>
      </c>
      <c r="H64" s="189" t="s">
        <v>1632</v>
      </c>
      <c r="I64" s="202" t="s">
        <v>1110</v>
      </c>
      <c r="J64" s="202"/>
      <c r="K64" s="202"/>
      <c r="L64" s="202"/>
      <c r="M64" s="202"/>
      <c r="N64" s="202"/>
      <c r="O64" s="202"/>
      <c r="P64" s="202"/>
      <c r="Q64" s="202"/>
      <c r="R64" s="211">
        <v>220407000000</v>
      </c>
      <c r="S64" s="202"/>
      <c r="T64" s="202"/>
      <c r="U64" s="362" t="str">
        <f t="shared" si="0"/>
        <v xml:space="preserve">PEATONAL   #   -  220407000000 </v>
      </c>
      <c r="V64" s="202">
        <v>3185801878</v>
      </c>
      <c r="W64" s="212" t="s">
        <v>1443</v>
      </c>
      <c r="X64" s="202"/>
      <c r="Y64" s="212" t="s">
        <v>1828</v>
      </c>
      <c r="Z64" s="202"/>
      <c r="AA64" s="434" t="str">
        <f t="shared" si="1"/>
        <v xml:space="preserve">FABIAN  LOPEZ </v>
      </c>
      <c r="AB64" s="202" t="s">
        <v>1268</v>
      </c>
      <c r="AC64" s="202">
        <v>3548215</v>
      </c>
      <c r="AD64" s="202" t="s">
        <v>1127</v>
      </c>
      <c r="AE64" s="202">
        <v>76</v>
      </c>
      <c r="AF64" s="204" t="s">
        <v>1086</v>
      </c>
      <c r="AG64" s="204"/>
      <c r="AH64" s="202"/>
      <c r="AI64" s="202"/>
      <c r="AJ64" s="202"/>
      <c r="AK64" s="434" t="str">
        <f t="shared" si="2"/>
        <v xml:space="preserve">   </v>
      </c>
      <c r="AL64" s="202"/>
      <c r="AM64" s="205"/>
      <c r="AN64" s="206" t="s">
        <v>1087</v>
      </c>
      <c r="AO64" s="202"/>
      <c r="AP64" s="202" t="s">
        <v>1087</v>
      </c>
      <c r="AQ64" s="202">
        <v>1</v>
      </c>
      <c r="AR64" s="202"/>
      <c r="AS64" s="202"/>
      <c r="AT64" s="213" t="s">
        <v>1148</v>
      </c>
      <c r="AU64" s="202"/>
      <c r="AV64" s="208" t="s">
        <v>1161</v>
      </c>
      <c r="AW64" s="202"/>
      <c r="AX64" s="207"/>
      <c r="AY64" s="202"/>
      <c r="AZ64" s="202"/>
      <c r="BA64" s="202"/>
      <c r="BB64" s="202" t="s">
        <v>1086</v>
      </c>
      <c r="BC64" s="202">
        <v>8244</v>
      </c>
      <c r="BD64" s="202" t="s">
        <v>1086</v>
      </c>
      <c r="BE64" s="202">
        <v>5337</v>
      </c>
      <c r="BF64" s="202" t="s">
        <v>1086</v>
      </c>
      <c r="BG64" s="202">
        <v>9513</v>
      </c>
      <c r="BH64" s="201" t="s">
        <v>1167</v>
      </c>
      <c r="BI64" s="209" t="s">
        <v>1172</v>
      </c>
      <c r="BJ64" s="204" t="s">
        <v>1180</v>
      </c>
      <c r="BK64" s="204" t="s">
        <v>1188</v>
      </c>
      <c r="BL64" s="204" t="s">
        <v>1086</v>
      </c>
      <c r="BM64" s="205" t="s">
        <v>1086</v>
      </c>
      <c r="BN64" s="209" t="s">
        <v>1086</v>
      </c>
      <c r="BO64" s="204" t="s">
        <v>1086</v>
      </c>
      <c r="BP64" s="204" t="s">
        <v>1086</v>
      </c>
      <c r="BQ64" s="204" t="s">
        <v>1086</v>
      </c>
      <c r="BR64" s="204" t="s">
        <v>1086</v>
      </c>
      <c r="BS64" s="204" t="s">
        <v>1086</v>
      </c>
      <c r="BT64" s="204" t="s">
        <v>1086</v>
      </c>
      <c r="BU64" s="204" t="s">
        <v>1086</v>
      </c>
      <c r="BV64" s="204" t="s">
        <v>1086</v>
      </c>
      <c r="BW64" s="204" t="s">
        <v>1086</v>
      </c>
      <c r="BX64" s="204" t="s">
        <v>1086</v>
      </c>
      <c r="BY64" s="204" t="s">
        <v>1086</v>
      </c>
      <c r="BZ64" s="204" t="s">
        <v>1086</v>
      </c>
      <c r="CA64" s="204" t="s">
        <v>1086</v>
      </c>
      <c r="CB64" s="204" t="s">
        <v>1086</v>
      </c>
      <c r="CC64" s="204" t="s">
        <v>1086</v>
      </c>
      <c r="CD64" s="204" t="s">
        <v>1193</v>
      </c>
      <c r="CE64" s="210" t="s">
        <v>1829</v>
      </c>
      <c r="CF64" s="204"/>
      <c r="CG64" s="204"/>
      <c r="CH64" s="204"/>
      <c r="CI64" s="204"/>
      <c r="CJ64" s="6" t="s">
        <v>1607</v>
      </c>
      <c r="CK64" s="6" t="s">
        <v>1608</v>
      </c>
      <c r="CL64" s="6" t="s">
        <v>1086</v>
      </c>
      <c r="CM64" s="6" t="s">
        <v>1087</v>
      </c>
      <c r="CN64" s="6" t="s">
        <v>1087</v>
      </c>
      <c r="CO64" s="6" t="s">
        <v>1490</v>
      </c>
      <c r="CP64" s="204" t="s">
        <v>1086</v>
      </c>
      <c r="CQ64" s="204" t="s">
        <v>1086</v>
      </c>
      <c r="CR64" s="204" t="s">
        <v>1086</v>
      </c>
      <c r="CS64" s="204" t="s">
        <v>1086</v>
      </c>
      <c r="CT64" s="204" t="s">
        <v>1086</v>
      </c>
      <c r="CU64" s="205" t="s">
        <v>1288</v>
      </c>
      <c r="CV64" s="6" t="str">
        <f t="shared" si="3"/>
        <v>SAN MARTIN PEATONAL220407000000</v>
      </c>
      <c r="CW64" s="46" t="str">
        <f t="shared" si="4"/>
        <v>OK</v>
      </c>
      <c r="CX64" s="47" t="str">
        <f t="shared" si="5"/>
        <v>SI</v>
      </c>
      <c r="CY64" s="47" t="str">
        <f t="shared" si="6"/>
        <v/>
      </c>
      <c r="CZ64" s="47" t="str">
        <f t="shared" si="7"/>
        <v/>
      </c>
      <c r="DA64" s="47" t="str">
        <f t="shared" si="8"/>
        <v/>
      </c>
      <c r="DB64" s="47" t="str">
        <f t="shared" si="9"/>
        <v/>
      </c>
      <c r="DC64" s="47" t="str">
        <f t="shared" si="10"/>
        <v/>
      </c>
      <c r="DD64" s="47"/>
      <c r="DE64" s="47" t="str">
        <f t="shared" si="11"/>
        <v/>
      </c>
      <c r="DF64" s="47" t="str">
        <f t="shared" si="12"/>
        <v/>
      </c>
      <c r="DG64" s="47" t="str">
        <f t="shared" si="13"/>
        <v/>
      </c>
      <c r="DH64" s="47" t="str">
        <f t="shared" si="14"/>
        <v/>
      </c>
      <c r="DI64" s="47" t="str">
        <f t="shared" si="15"/>
        <v/>
      </c>
      <c r="DJ64" s="47">
        <f t="shared" si="16"/>
        <v>0</v>
      </c>
      <c r="DK64" s="48">
        <f>IF(CX64="NO",0,IF(CY64=1,Tipologías!$E$11,0)+IF(CZ64=2,Tipologías!$E$10,0)+IF(DA64=3,Tipologías!$E$9,0)+IF(DB64=4,Tipologías!$E$13,0)+IF(DC64=5,Tipologías!$E$12,0)+IF(DD64=6,Tipologías!$E$14,0)+IF(DE64=7,Tipologías!$E$20,0)+IF(DG64=9,Tipologías!$E$16,0)+IF(DF64=8,Tipologías!$E$23,0)+IF(DH64=10,Tipologías!$E$7,0)+IF(DI64=11,Tipologías!$E$8,0))</f>
        <v>0</v>
      </c>
      <c r="DL64" s="49">
        <f t="shared" si="17"/>
        <v>0</v>
      </c>
      <c r="DM64" s="50" t="str">
        <f t="shared" si="18"/>
        <v/>
      </c>
      <c r="DN64" s="50" t="str">
        <f t="shared" si="19"/>
        <v/>
      </c>
      <c r="DO64" s="50" t="str">
        <f t="shared" si="20"/>
        <v/>
      </c>
      <c r="DP64" s="51" t="str">
        <f t="shared" si="21"/>
        <v/>
      </c>
      <c r="DQ64" s="51">
        <f>IF(DM64=17,Tipologías!$E$18,0)+IF(ENCUESTAS!DN64=18,Tipologías!$E$17,0)+IF(ENCUESTAS!DO64=19,Tipologías!$E$19,0)+IF(ENCUESTAS!DP64=20,Tipologías!$E$21,0)</f>
        <v>0</v>
      </c>
      <c r="DR64" s="47" t="str">
        <f t="shared" si="22"/>
        <v>NO</v>
      </c>
      <c r="DS64" s="49">
        <f t="shared" si="23"/>
        <v>0</v>
      </c>
      <c r="DT64" s="52" t="str">
        <f>IF(DL64=0,"",(DL64+DS64+Tipologías!$E$6+Tipologías!$H$2))</f>
        <v/>
      </c>
      <c r="DU64" s="53" t="str">
        <f t="shared" si="24"/>
        <v>NO</v>
      </c>
      <c r="DV64" s="436"/>
    </row>
    <row r="65" spans="1:126" ht="60.75" thickBot="1" x14ac:dyDescent="0.3">
      <c r="A65" s="22">
        <v>42970</v>
      </c>
      <c r="B65" s="7" t="s">
        <v>1</v>
      </c>
      <c r="C65" s="7" t="s">
        <v>630</v>
      </c>
      <c r="D65" s="7">
        <v>579</v>
      </c>
      <c r="E65" s="202">
        <v>1039702444</v>
      </c>
      <c r="F65" s="202">
        <v>3106433475</v>
      </c>
      <c r="G65" s="201">
        <v>60</v>
      </c>
      <c r="H65" s="189" t="s">
        <v>1603</v>
      </c>
      <c r="I65" s="202" t="s">
        <v>1110</v>
      </c>
      <c r="J65" s="202"/>
      <c r="K65" s="202"/>
      <c r="L65" s="202"/>
      <c r="M65" s="202"/>
      <c r="N65" s="202"/>
      <c r="O65" s="202"/>
      <c r="P65" s="202"/>
      <c r="Q65" s="202"/>
      <c r="R65" s="211">
        <v>220591500000</v>
      </c>
      <c r="S65" s="202"/>
      <c r="T65" s="202"/>
      <c r="U65" s="362" t="str">
        <f t="shared" si="0"/>
        <v xml:space="preserve">PEATONAL   #   -  220591500000 </v>
      </c>
      <c r="V65" s="202">
        <v>3502505282</v>
      </c>
      <c r="W65" s="202" t="s">
        <v>1803</v>
      </c>
      <c r="X65" s="202" t="s">
        <v>1647</v>
      </c>
      <c r="Y65" s="202" t="s">
        <v>1830</v>
      </c>
      <c r="Z65" s="202"/>
      <c r="AA65" s="434" t="str">
        <f t="shared" si="1"/>
        <v>MATILDE  QUINTERO  CARDONA</v>
      </c>
      <c r="AB65" s="202" t="s">
        <v>1268</v>
      </c>
      <c r="AC65" s="202">
        <v>21931748</v>
      </c>
      <c r="AD65" s="202" t="s">
        <v>1118</v>
      </c>
      <c r="AE65" s="202">
        <v>55</v>
      </c>
      <c r="AF65" s="204" t="s">
        <v>1086</v>
      </c>
      <c r="AG65" s="204"/>
      <c r="AH65" s="202"/>
      <c r="AI65" s="202"/>
      <c r="AJ65" s="202"/>
      <c r="AK65" s="434" t="str">
        <f t="shared" si="2"/>
        <v xml:space="preserve">   </v>
      </c>
      <c r="AL65" s="202"/>
      <c r="AM65" s="205"/>
      <c r="AN65" s="206" t="s">
        <v>1086</v>
      </c>
      <c r="AO65" s="202">
        <v>29182</v>
      </c>
      <c r="AP65" s="202" t="s">
        <v>1087</v>
      </c>
      <c r="AQ65" s="202">
        <v>4</v>
      </c>
      <c r="AR65" s="202">
        <v>1</v>
      </c>
      <c r="AS65" s="202"/>
      <c r="AT65" s="207" t="s">
        <v>1148</v>
      </c>
      <c r="AU65" s="202"/>
      <c r="AV65" s="208" t="s">
        <v>1162</v>
      </c>
      <c r="AW65" s="202"/>
      <c r="AX65" s="207"/>
      <c r="AY65" s="202"/>
      <c r="AZ65" s="202"/>
      <c r="BA65" s="202"/>
      <c r="BB65" s="202" t="s">
        <v>1086</v>
      </c>
      <c r="BC65" s="202">
        <v>13369</v>
      </c>
      <c r="BD65" s="202" t="s">
        <v>1086</v>
      </c>
      <c r="BE65" s="202">
        <v>9459</v>
      </c>
      <c r="BF65" s="202" t="s">
        <v>1086</v>
      </c>
      <c r="BG65" s="202">
        <v>8069</v>
      </c>
      <c r="BH65" s="201" t="s">
        <v>1167</v>
      </c>
      <c r="BI65" s="209" t="s">
        <v>1178</v>
      </c>
      <c r="BJ65" s="204" t="s">
        <v>1180</v>
      </c>
      <c r="BK65" s="204" t="s">
        <v>1191</v>
      </c>
      <c r="BL65" s="204" t="s">
        <v>1087</v>
      </c>
      <c r="BM65" s="205" t="s">
        <v>1087</v>
      </c>
      <c r="BN65" s="209" t="s">
        <v>1086</v>
      </c>
      <c r="BO65" s="204" t="s">
        <v>1086</v>
      </c>
      <c r="BP65" s="204" t="s">
        <v>1086</v>
      </c>
      <c r="BQ65" s="204" t="s">
        <v>1087</v>
      </c>
      <c r="BR65" s="204" t="s">
        <v>1086</v>
      </c>
      <c r="BS65" s="204" t="s">
        <v>1086</v>
      </c>
      <c r="BT65" s="204" t="s">
        <v>1086</v>
      </c>
      <c r="BU65" s="204" t="s">
        <v>1086</v>
      </c>
      <c r="BV65" s="204" t="s">
        <v>1087</v>
      </c>
      <c r="BW65" s="204" t="s">
        <v>1086</v>
      </c>
      <c r="BX65" s="204" t="s">
        <v>1086</v>
      </c>
      <c r="BY65" s="204" t="s">
        <v>1086</v>
      </c>
      <c r="BZ65" s="204" t="s">
        <v>1086</v>
      </c>
      <c r="CA65" s="204" t="s">
        <v>1087</v>
      </c>
      <c r="CB65" s="204" t="s">
        <v>1086</v>
      </c>
      <c r="CC65" s="204" t="s">
        <v>1086</v>
      </c>
      <c r="CD65" s="204" t="s">
        <v>1193</v>
      </c>
      <c r="CE65" s="210" t="s">
        <v>1831</v>
      </c>
      <c r="CF65" s="204"/>
      <c r="CG65" s="204"/>
      <c r="CH65" s="204"/>
      <c r="CI65" s="204"/>
      <c r="CJ65" s="204" t="s">
        <v>1607</v>
      </c>
      <c r="CK65" s="204" t="s">
        <v>1608</v>
      </c>
      <c r="CL65" s="204" t="s">
        <v>1086</v>
      </c>
      <c r="CM65" s="204" t="s">
        <v>1087</v>
      </c>
      <c r="CN65" s="204" t="s">
        <v>1087</v>
      </c>
      <c r="CO65" s="204" t="s">
        <v>1490</v>
      </c>
      <c r="CP65" s="204" t="s">
        <v>1086</v>
      </c>
      <c r="CQ65" s="204" t="s">
        <v>1086</v>
      </c>
      <c r="CR65" s="204" t="s">
        <v>1087</v>
      </c>
      <c r="CS65" s="204" t="s">
        <v>1086</v>
      </c>
      <c r="CT65" s="204" t="s">
        <v>1086</v>
      </c>
      <c r="CU65" s="205" t="s">
        <v>1286</v>
      </c>
      <c r="CV65" s="6" t="str">
        <f t="shared" si="3"/>
        <v>OASIS PEATONAL220591500000</v>
      </c>
      <c r="CW65" s="46" t="str">
        <f t="shared" si="4"/>
        <v>OK</v>
      </c>
      <c r="CX65" s="47" t="str">
        <f t="shared" si="5"/>
        <v>SI</v>
      </c>
      <c r="CY65" s="47">
        <f t="shared" si="6"/>
        <v>1</v>
      </c>
      <c r="CZ65" s="47" t="str">
        <f t="shared" si="7"/>
        <v/>
      </c>
      <c r="DA65" s="47" t="str">
        <f t="shared" si="8"/>
        <v/>
      </c>
      <c r="DB65" s="47" t="str">
        <f t="shared" si="9"/>
        <v/>
      </c>
      <c r="DC65" s="47" t="str">
        <f t="shared" si="10"/>
        <v/>
      </c>
      <c r="DD65" s="47"/>
      <c r="DE65" s="47">
        <f t="shared" si="11"/>
        <v>7</v>
      </c>
      <c r="DF65" s="47">
        <f t="shared" si="12"/>
        <v>8</v>
      </c>
      <c r="DG65" s="47" t="str">
        <f t="shared" si="13"/>
        <v/>
      </c>
      <c r="DH65" s="47" t="str">
        <f t="shared" si="14"/>
        <v/>
      </c>
      <c r="DI65" s="47" t="str">
        <f t="shared" si="15"/>
        <v/>
      </c>
      <c r="DJ65" s="47">
        <f t="shared" si="16"/>
        <v>1</v>
      </c>
      <c r="DK65" s="48">
        <f>IF(CX65="NO",0,IF(CY65=1,Tipologías!$E$11,0)+IF(CZ65=2,Tipologías!$E$10,0)+IF(DA65=3,Tipologías!$E$9,0)+IF(DB65=4,Tipologías!$E$13,0)+IF(DC65=5,Tipologías!$E$12,0)+IF(DD65=6,Tipologías!$E$14,0)+IF(DE65=7,Tipologías!$E$20,0)+IF(DG65=9,Tipologías!$E$16,0)+IF(DF65=8,Tipologías!$E$23,0)+IF(DH65=10,Tipologías!$E$7,0)+IF(DI65=11,Tipologías!$E$8,0))</f>
        <v>5076133.9036560003</v>
      </c>
      <c r="DL65" s="49">
        <f t="shared" si="17"/>
        <v>5076133.9036560003</v>
      </c>
      <c r="DM65" s="50" t="str">
        <f t="shared" si="18"/>
        <v/>
      </c>
      <c r="DN65" s="50" t="str">
        <f t="shared" si="19"/>
        <v/>
      </c>
      <c r="DO65" s="50">
        <f t="shared" si="20"/>
        <v>0</v>
      </c>
      <c r="DP65" s="51">
        <f t="shared" si="21"/>
        <v>20</v>
      </c>
      <c r="DQ65" s="51">
        <f>IF(DM65=17,Tipologías!$E$18,0)+IF(ENCUESTAS!DN65=18,Tipologías!$E$17,0)+IF(ENCUESTAS!DO65=19,Tipologías!$E$19,0)+IF(ENCUESTAS!DP65=20,Tipologías!$E$21,0)</f>
        <v>487557.07988400001</v>
      </c>
      <c r="DR65" s="47" t="str">
        <f t="shared" si="22"/>
        <v>SI</v>
      </c>
      <c r="DS65" s="49">
        <f t="shared" si="23"/>
        <v>487557.07988400001</v>
      </c>
      <c r="DT65" s="52">
        <f>IF(DL65=0,"",(DL65+DS65+Tipologías!$E$6+Tipologías!$H$2))</f>
        <v>5760768.3760799645</v>
      </c>
      <c r="DU65" s="53" t="str">
        <f t="shared" si="24"/>
        <v>SI</v>
      </c>
      <c r="DV65" s="436" t="s">
        <v>3580</v>
      </c>
    </row>
    <row r="66" spans="1:126" ht="75.75" thickBot="1" x14ac:dyDescent="0.3">
      <c r="A66" s="22">
        <v>42970</v>
      </c>
      <c r="B66" s="7" t="s">
        <v>1</v>
      </c>
      <c r="C66" s="7" t="s">
        <v>630</v>
      </c>
      <c r="D66" s="7">
        <v>579</v>
      </c>
      <c r="E66" s="202">
        <v>1039702444</v>
      </c>
      <c r="F66" s="202">
        <v>3106433475</v>
      </c>
      <c r="G66" s="201">
        <v>61</v>
      </c>
      <c r="H66" s="189" t="s">
        <v>1640</v>
      </c>
      <c r="I66" s="202" t="s">
        <v>1110</v>
      </c>
      <c r="J66" s="202"/>
      <c r="K66" s="202"/>
      <c r="L66" s="202"/>
      <c r="M66" s="202"/>
      <c r="N66" s="202"/>
      <c r="O66" s="202"/>
      <c r="P66" s="202"/>
      <c r="Q66" s="202"/>
      <c r="R66" s="211">
        <v>220548690150</v>
      </c>
      <c r="S66" s="202"/>
      <c r="T66" s="202"/>
      <c r="U66" s="362" t="str">
        <f t="shared" si="0"/>
        <v xml:space="preserve">PEATONAL   #   -  220548690150 </v>
      </c>
      <c r="V66" s="202">
        <v>3104950578</v>
      </c>
      <c r="W66" s="202" t="s">
        <v>1647</v>
      </c>
      <c r="X66" s="202" t="s">
        <v>1630</v>
      </c>
      <c r="Y66" s="202" t="s">
        <v>1832</v>
      </c>
      <c r="Z66" s="202"/>
      <c r="AA66" s="434" t="str">
        <f t="shared" si="1"/>
        <v>ZURELLA  CARDONA MOSQUERA</v>
      </c>
      <c r="AB66" s="202" t="s">
        <v>1268</v>
      </c>
      <c r="AC66" s="202">
        <v>21933169</v>
      </c>
      <c r="AD66" s="202" t="s">
        <v>1118</v>
      </c>
      <c r="AE66" s="202">
        <v>44</v>
      </c>
      <c r="AF66" s="204" t="s">
        <v>1087</v>
      </c>
      <c r="AG66" s="204" t="s">
        <v>1833</v>
      </c>
      <c r="AH66" s="202"/>
      <c r="AI66" s="202" t="s">
        <v>1276</v>
      </c>
      <c r="AJ66" s="202" t="s">
        <v>1465</v>
      </c>
      <c r="AK66" s="434" t="str">
        <f t="shared" si="2"/>
        <v xml:space="preserve">HERNAN DE JESUS MESA </v>
      </c>
      <c r="AL66" s="202" t="s">
        <v>1268</v>
      </c>
      <c r="AM66" s="205">
        <v>3550843</v>
      </c>
      <c r="AN66" s="206" t="s">
        <v>1087</v>
      </c>
      <c r="AO66" s="202"/>
      <c r="AP66" s="202" t="s">
        <v>1087</v>
      </c>
      <c r="AQ66" s="202">
        <v>3</v>
      </c>
      <c r="AR66" s="202"/>
      <c r="AS66" s="202"/>
      <c r="AT66" s="207" t="s">
        <v>1148</v>
      </c>
      <c r="AU66" s="202"/>
      <c r="AV66" s="208" t="s">
        <v>1163</v>
      </c>
      <c r="AW66" s="202"/>
      <c r="AX66" s="207"/>
      <c r="AY66" s="202"/>
      <c r="AZ66" s="202"/>
      <c r="BA66" s="202"/>
      <c r="BB66" s="202" t="s">
        <v>1086</v>
      </c>
      <c r="BC66" s="202">
        <v>16033</v>
      </c>
      <c r="BD66" s="202" t="s">
        <v>1086</v>
      </c>
      <c r="BE66" s="202">
        <v>11485</v>
      </c>
      <c r="BF66" s="202" t="s">
        <v>1086</v>
      </c>
      <c r="BG66" s="202">
        <v>8324</v>
      </c>
      <c r="BH66" s="201" t="s">
        <v>1167</v>
      </c>
      <c r="BI66" s="209" t="s">
        <v>1175</v>
      </c>
      <c r="BJ66" s="204" t="s">
        <v>1180</v>
      </c>
      <c r="BK66" s="204" t="s">
        <v>1191</v>
      </c>
      <c r="BL66" s="204" t="s">
        <v>1086</v>
      </c>
      <c r="BM66" s="205" t="s">
        <v>1086</v>
      </c>
      <c r="BN66" s="209" t="s">
        <v>1086</v>
      </c>
      <c r="BO66" s="204" t="s">
        <v>1086</v>
      </c>
      <c r="BP66" s="204" t="s">
        <v>1086</v>
      </c>
      <c r="BQ66" s="204" t="s">
        <v>1087</v>
      </c>
      <c r="BR66" s="204" t="s">
        <v>1086</v>
      </c>
      <c r="BS66" s="204" t="s">
        <v>1086</v>
      </c>
      <c r="BT66" s="204" t="s">
        <v>1086</v>
      </c>
      <c r="BU66" s="204" t="s">
        <v>1087</v>
      </c>
      <c r="BV66" s="204" t="s">
        <v>1087</v>
      </c>
      <c r="BW66" s="204" t="s">
        <v>1087</v>
      </c>
      <c r="BX66" s="204" t="s">
        <v>1087</v>
      </c>
      <c r="BY66" s="204" t="s">
        <v>1086</v>
      </c>
      <c r="BZ66" s="204" t="s">
        <v>1087</v>
      </c>
      <c r="CA66" s="204" t="s">
        <v>1087</v>
      </c>
      <c r="CB66" s="204" t="s">
        <v>1087</v>
      </c>
      <c r="CC66" s="204" t="s">
        <v>1087</v>
      </c>
      <c r="CD66" s="204" t="s">
        <v>1194</v>
      </c>
      <c r="CE66" s="210" t="s">
        <v>1834</v>
      </c>
      <c r="CF66" s="204"/>
      <c r="CG66" s="204"/>
      <c r="CH66" s="204"/>
      <c r="CI66" s="204"/>
      <c r="CJ66" s="204" t="s">
        <v>1607</v>
      </c>
      <c r="CK66" s="204" t="s">
        <v>1608</v>
      </c>
      <c r="CL66" s="204" t="s">
        <v>1086</v>
      </c>
      <c r="CM66" s="204" t="s">
        <v>1087</v>
      </c>
      <c r="CN66" s="204" t="s">
        <v>1087</v>
      </c>
      <c r="CO66" s="204" t="s">
        <v>1490</v>
      </c>
      <c r="CP66" s="204" t="s">
        <v>1087</v>
      </c>
      <c r="CQ66" s="204" t="s">
        <v>1087</v>
      </c>
      <c r="CR66" s="204" t="s">
        <v>1087</v>
      </c>
      <c r="CS66" s="204" t="s">
        <v>1087</v>
      </c>
      <c r="CT66" s="204" t="s">
        <v>1087</v>
      </c>
      <c r="CU66" s="205" t="s">
        <v>1269</v>
      </c>
      <c r="CV66" s="6" t="str">
        <f t="shared" si="3"/>
        <v>NUEVO MILENIOPEATONAL220548690150</v>
      </c>
      <c r="CW66" s="46" t="str">
        <f t="shared" si="4"/>
        <v>OK</v>
      </c>
      <c r="CX66" s="47" t="str">
        <f t="shared" si="5"/>
        <v>SI</v>
      </c>
      <c r="CY66" s="47">
        <f t="shared" si="6"/>
        <v>1</v>
      </c>
      <c r="CZ66" s="47">
        <f t="shared" si="7"/>
        <v>2</v>
      </c>
      <c r="DA66" s="47">
        <f t="shared" si="8"/>
        <v>3</v>
      </c>
      <c r="DB66" s="47">
        <f t="shared" si="9"/>
        <v>4</v>
      </c>
      <c r="DC66" s="47">
        <f t="shared" si="10"/>
        <v>5</v>
      </c>
      <c r="DD66" s="47"/>
      <c r="DE66" s="47">
        <f t="shared" si="11"/>
        <v>7</v>
      </c>
      <c r="DF66" s="47" t="str">
        <f t="shared" si="12"/>
        <v/>
      </c>
      <c r="DG66" s="47">
        <f t="shared" si="13"/>
        <v>9</v>
      </c>
      <c r="DH66" s="47" t="str">
        <f t="shared" si="14"/>
        <v/>
      </c>
      <c r="DI66" s="47" t="str">
        <f t="shared" si="15"/>
        <v/>
      </c>
      <c r="DJ66" s="47">
        <f t="shared" si="16"/>
        <v>5</v>
      </c>
      <c r="DK66" s="48">
        <f>IF(CX66="NO",0,IF(CY66=1,Tipologías!$E$11,0)+IF(CZ66=2,Tipologías!$E$10,0)+IF(DA66=3,Tipologías!$E$9,0)+IF(DB66=4,Tipologías!$E$13,0)+IF(DC66=5,Tipologías!$E$12,0)+IF(DD66=6,Tipologías!$E$14,0)+IF(DE66=7,Tipologías!$E$20,0)+IF(DG66=9,Tipologías!$E$16,0)+IF(DF66=8,Tipologías!$E$23,0)+IF(DH66=10,Tipologías!$E$7,0)+IF(DI66=11,Tipologías!$E$8,0))</f>
        <v>4352595.9829379991</v>
      </c>
      <c r="DL66" s="49">
        <f t="shared" si="17"/>
        <v>4352595.9829379991</v>
      </c>
      <c r="DM66" s="50" t="str">
        <f t="shared" si="18"/>
        <v/>
      </c>
      <c r="DN66" s="50" t="str">
        <f t="shared" si="19"/>
        <v/>
      </c>
      <c r="DO66" s="50">
        <f t="shared" si="20"/>
        <v>0</v>
      </c>
      <c r="DP66" s="51">
        <f t="shared" si="21"/>
        <v>20</v>
      </c>
      <c r="DQ66" s="51">
        <f>IF(DM66=17,Tipologías!$E$18,0)+IF(ENCUESTAS!DN66=18,Tipologías!$E$17,0)+IF(ENCUESTAS!DO66=19,Tipologías!$E$19,0)+IF(ENCUESTAS!DP66=20,Tipologías!$E$21,0)</f>
        <v>487557.07988400001</v>
      </c>
      <c r="DR66" s="47" t="str">
        <f t="shared" si="22"/>
        <v>SI</v>
      </c>
      <c r="DS66" s="49">
        <f t="shared" si="23"/>
        <v>487557.07988400001</v>
      </c>
      <c r="DT66" s="52">
        <f>IF(DL66=0,"",(DL66+DS66+Tipologías!$E$6+Tipologías!$H$2))</f>
        <v>5037230.4553619632</v>
      </c>
      <c r="DU66" s="53" t="str">
        <f t="shared" si="24"/>
        <v>SI</v>
      </c>
      <c r="DV66" s="436" t="s">
        <v>3776</v>
      </c>
    </row>
    <row r="67" spans="1:126" ht="75.75" thickBot="1" x14ac:dyDescent="0.3">
      <c r="A67" s="22">
        <v>42970</v>
      </c>
      <c r="B67" s="7" t="s">
        <v>1</v>
      </c>
      <c r="C67" s="7" t="s">
        <v>630</v>
      </c>
      <c r="D67" s="7">
        <v>579</v>
      </c>
      <c r="E67" s="202">
        <v>1039702444</v>
      </c>
      <c r="F67" s="202">
        <v>3106433475</v>
      </c>
      <c r="G67" s="201">
        <v>62</v>
      </c>
      <c r="H67" s="189" t="s">
        <v>1603</v>
      </c>
      <c r="I67" s="202" t="s">
        <v>1110</v>
      </c>
      <c r="J67" s="202"/>
      <c r="K67" s="202"/>
      <c r="L67" s="202"/>
      <c r="M67" s="202"/>
      <c r="N67" s="202"/>
      <c r="O67" s="202"/>
      <c r="P67" s="202"/>
      <c r="Q67" s="202"/>
      <c r="R67" s="211">
        <v>220594340002</v>
      </c>
      <c r="S67" s="202"/>
      <c r="T67" s="202"/>
      <c r="U67" s="362" t="str">
        <f t="shared" si="0"/>
        <v xml:space="preserve">PEATONAL   #   -  220594340002 </v>
      </c>
      <c r="V67" s="202"/>
      <c r="W67" s="202" t="s">
        <v>1672</v>
      </c>
      <c r="X67" s="202"/>
      <c r="Y67" s="202" t="s">
        <v>1835</v>
      </c>
      <c r="Z67" s="202" t="s">
        <v>1836</v>
      </c>
      <c r="AA67" s="434" t="str">
        <f t="shared" si="1"/>
        <v xml:space="preserve">DORIS ESTELLA GAVIRIA </v>
      </c>
      <c r="AB67" s="202" t="s">
        <v>1268</v>
      </c>
      <c r="AC67" s="202">
        <v>21932441</v>
      </c>
      <c r="AD67" s="202" t="s">
        <v>1118</v>
      </c>
      <c r="AE67" s="202">
        <v>54</v>
      </c>
      <c r="AF67" s="204" t="s">
        <v>1086</v>
      </c>
      <c r="AG67" s="204"/>
      <c r="AH67" s="202"/>
      <c r="AI67" s="202"/>
      <c r="AJ67" s="202"/>
      <c r="AK67" s="434" t="str">
        <f t="shared" si="2"/>
        <v xml:space="preserve">   </v>
      </c>
      <c r="AL67" s="202"/>
      <c r="AM67" s="205"/>
      <c r="AN67" s="206" t="s">
        <v>1087</v>
      </c>
      <c r="AO67" s="202"/>
      <c r="AP67" s="202" t="s">
        <v>1087</v>
      </c>
      <c r="AQ67" s="202">
        <v>2</v>
      </c>
      <c r="AR67" s="202">
        <v>1</v>
      </c>
      <c r="AS67" s="202"/>
      <c r="AT67" s="207" t="s">
        <v>1147</v>
      </c>
      <c r="AU67" s="202"/>
      <c r="AV67" s="208" t="s">
        <v>1162</v>
      </c>
      <c r="AW67" s="202"/>
      <c r="AX67" s="207"/>
      <c r="AY67" s="202"/>
      <c r="AZ67" s="202"/>
      <c r="BA67" s="202"/>
      <c r="BB67" s="202" t="s">
        <v>1086</v>
      </c>
      <c r="BC67" s="202">
        <v>10055</v>
      </c>
      <c r="BD67" s="202" t="s">
        <v>1086</v>
      </c>
      <c r="BE67" s="202">
        <v>6878</v>
      </c>
      <c r="BF67" s="202" t="s">
        <v>1086</v>
      </c>
      <c r="BG67" s="202">
        <v>8324</v>
      </c>
      <c r="BH67" s="201" t="s">
        <v>1169</v>
      </c>
      <c r="BI67" s="209" t="s">
        <v>1175</v>
      </c>
      <c r="BJ67" s="204" t="s">
        <v>1180</v>
      </c>
      <c r="BK67" s="204" t="s">
        <v>1191</v>
      </c>
      <c r="BL67" s="204" t="s">
        <v>1087</v>
      </c>
      <c r="BM67" s="205" t="s">
        <v>1087</v>
      </c>
      <c r="BN67" s="209" t="s">
        <v>1086</v>
      </c>
      <c r="BO67" s="204" t="s">
        <v>1086</v>
      </c>
      <c r="BP67" s="204" t="s">
        <v>1086</v>
      </c>
      <c r="BQ67" s="204" t="s">
        <v>1087</v>
      </c>
      <c r="BR67" s="204" t="s">
        <v>1086</v>
      </c>
      <c r="BS67" s="204" t="s">
        <v>1086</v>
      </c>
      <c r="BT67" s="204" t="s">
        <v>1087</v>
      </c>
      <c r="BU67" s="204" t="s">
        <v>1087</v>
      </c>
      <c r="BV67" s="204" t="s">
        <v>1087</v>
      </c>
      <c r="BW67" s="204" t="s">
        <v>1087</v>
      </c>
      <c r="BX67" s="204" t="s">
        <v>1087</v>
      </c>
      <c r="BY67" s="204" t="s">
        <v>1087</v>
      </c>
      <c r="BZ67" s="204" t="s">
        <v>1087</v>
      </c>
      <c r="CA67" s="204" t="s">
        <v>1087</v>
      </c>
      <c r="CB67" s="204" t="s">
        <v>1087</v>
      </c>
      <c r="CC67" s="204" t="s">
        <v>1087</v>
      </c>
      <c r="CD67" s="204" t="s">
        <v>1195</v>
      </c>
      <c r="CE67" s="210" t="s">
        <v>1837</v>
      </c>
      <c r="CF67" s="204"/>
      <c r="CG67" s="204"/>
      <c r="CH67" s="204"/>
      <c r="CI67" s="204"/>
      <c r="CJ67" s="204" t="s">
        <v>1607</v>
      </c>
      <c r="CK67" s="204" t="s">
        <v>1608</v>
      </c>
      <c r="CL67" s="204" t="s">
        <v>1086</v>
      </c>
      <c r="CM67" s="204" t="s">
        <v>1087</v>
      </c>
      <c r="CN67" s="204" t="s">
        <v>1086</v>
      </c>
      <c r="CO67" s="204" t="s">
        <v>1490</v>
      </c>
      <c r="CP67" s="204" t="s">
        <v>1087</v>
      </c>
      <c r="CQ67" s="204" t="s">
        <v>1087</v>
      </c>
      <c r="CR67" s="204" t="s">
        <v>1087</v>
      </c>
      <c r="CS67" s="204" t="s">
        <v>1087</v>
      </c>
      <c r="CT67" s="204" t="s">
        <v>1087</v>
      </c>
      <c r="CU67" s="205" t="s">
        <v>1286</v>
      </c>
      <c r="CV67" s="6" t="str">
        <f t="shared" si="3"/>
        <v>OASIS PEATONAL220594340002</v>
      </c>
      <c r="CW67" s="46" t="str">
        <f t="shared" si="4"/>
        <v>OK</v>
      </c>
      <c r="CX67" s="47" t="str">
        <f t="shared" si="5"/>
        <v>SI</v>
      </c>
      <c r="CY67" s="47">
        <f t="shared" si="6"/>
        <v>1</v>
      </c>
      <c r="CZ67" s="47">
        <f t="shared" si="7"/>
        <v>2</v>
      </c>
      <c r="DA67" s="47">
        <f t="shared" si="8"/>
        <v>3</v>
      </c>
      <c r="DB67" s="47">
        <f t="shared" si="9"/>
        <v>4</v>
      </c>
      <c r="DC67" s="47">
        <f t="shared" si="10"/>
        <v>5</v>
      </c>
      <c r="DD67" s="47"/>
      <c r="DE67" s="47">
        <f t="shared" si="11"/>
        <v>7</v>
      </c>
      <c r="DF67" s="47">
        <f t="shared" si="12"/>
        <v>8</v>
      </c>
      <c r="DG67" s="47" t="str">
        <f t="shared" si="13"/>
        <v/>
      </c>
      <c r="DH67" s="47" t="str">
        <f t="shared" si="14"/>
        <v/>
      </c>
      <c r="DI67" s="47" t="str">
        <f t="shared" si="15"/>
        <v/>
      </c>
      <c r="DJ67" s="47">
        <f t="shared" si="16"/>
        <v>5</v>
      </c>
      <c r="DK67" s="48">
        <f>IF(CX67="NO",0,IF(CY67=1,Tipologías!$E$11,0)+IF(CZ67=2,Tipologías!$E$10,0)+IF(DA67=3,Tipologías!$E$9,0)+IF(DB67=4,Tipologías!$E$13,0)+IF(DC67=5,Tipologías!$E$12,0)+IF(DD67=6,Tipologías!$E$14,0)+IF(DE67=7,Tipologías!$E$20,0)+IF(DG67=9,Tipologías!$E$16,0)+IF(DF67=8,Tipologías!$E$23,0)+IF(DH67=10,Tipologías!$E$7,0)+IF(DI67=11,Tipologías!$E$8,0))</f>
        <v>6834981.4686359996</v>
      </c>
      <c r="DL67" s="49">
        <f t="shared" si="17"/>
        <v>6099266.2918499997</v>
      </c>
      <c r="DM67" s="50" t="str">
        <f t="shared" si="18"/>
        <v/>
      </c>
      <c r="DN67" s="50" t="str">
        <f t="shared" si="19"/>
        <v/>
      </c>
      <c r="DO67" s="50">
        <f t="shared" si="20"/>
        <v>0</v>
      </c>
      <c r="DP67" s="51">
        <f t="shared" si="21"/>
        <v>20</v>
      </c>
      <c r="DQ67" s="51">
        <f>IF(DM67=17,Tipologías!$E$18,0)+IF(ENCUESTAS!DN67=18,Tipologías!$E$17,0)+IF(ENCUESTAS!DO67=19,Tipologías!$E$19,0)+IF(ENCUESTAS!DP67=20,Tipologías!$E$21,0)</f>
        <v>487557.07988400001</v>
      </c>
      <c r="DR67" s="47" t="str">
        <f t="shared" si="22"/>
        <v>SI</v>
      </c>
      <c r="DS67" s="49">
        <f t="shared" si="23"/>
        <v>487557.07988400001</v>
      </c>
      <c r="DT67" s="52">
        <f>IF(DL67=0,"",(DL67+DS67+Tipologías!$E$6+Tipologías!$H$2))</f>
        <v>6783900.7642739639</v>
      </c>
      <c r="DU67" s="53" t="str">
        <f t="shared" si="24"/>
        <v>SI</v>
      </c>
      <c r="DV67" s="436" t="s">
        <v>3581</v>
      </c>
    </row>
    <row r="68" spans="1:126" ht="30.75" thickBot="1" x14ac:dyDescent="0.3">
      <c r="A68" s="22">
        <v>42970</v>
      </c>
      <c r="B68" s="7" t="s">
        <v>1</v>
      </c>
      <c r="C68" s="7" t="s">
        <v>630</v>
      </c>
      <c r="D68" s="7">
        <v>579</v>
      </c>
      <c r="E68" s="202">
        <v>1039702444</v>
      </c>
      <c r="F68" s="202">
        <v>3106433475</v>
      </c>
      <c r="G68" s="201">
        <v>63</v>
      </c>
      <c r="H68" s="189" t="s">
        <v>1632</v>
      </c>
      <c r="I68" s="202" t="s">
        <v>1102</v>
      </c>
      <c r="J68" s="202">
        <v>53</v>
      </c>
      <c r="K68" s="202"/>
      <c r="L68" s="202"/>
      <c r="M68" s="202"/>
      <c r="N68" s="202"/>
      <c r="O68" s="202">
        <v>12</v>
      </c>
      <c r="P68" s="202" t="s">
        <v>1115</v>
      </c>
      <c r="Q68" s="202"/>
      <c r="R68" s="211">
        <v>220442600001</v>
      </c>
      <c r="S68" s="202"/>
      <c r="T68" s="202"/>
      <c r="U68" s="362" t="str">
        <f t="shared" si="0"/>
        <v xml:space="preserve">CARRERA 53  #  12 A-  220442600001 </v>
      </c>
      <c r="V68" s="202">
        <v>3217297352</v>
      </c>
      <c r="W68" s="202" t="s">
        <v>1838</v>
      </c>
      <c r="X68" s="202" t="s">
        <v>1295</v>
      </c>
      <c r="Y68" s="202" t="s">
        <v>1666</v>
      </c>
      <c r="Z68" s="202"/>
      <c r="AA68" s="434" t="str">
        <f t="shared" si="1"/>
        <v>ARELIS  AGUDELO GARCIA</v>
      </c>
      <c r="AB68" s="202" t="s">
        <v>1268</v>
      </c>
      <c r="AC68" s="202">
        <v>43657588</v>
      </c>
      <c r="AD68" s="202" t="s">
        <v>1118</v>
      </c>
      <c r="AE68" s="202">
        <v>40</v>
      </c>
      <c r="AF68" s="204" t="s">
        <v>1086</v>
      </c>
      <c r="AG68" s="204"/>
      <c r="AH68" s="202"/>
      <c r="AI68" s="202"/>
      <c r="AJ68" s="202"/>
      <c r="AK68" s="434" t="str">
        <f t="shared" si="2"/>
        <v xml:space="preserve">   </v>
      </c>
      <c r="AL68" s="202"/>
      <c r="AM68" s="205"/>
      <c r="AN68" s="206" t="s">
        <v>1087</v>
      </c>
      <c r="AO68" s="202"/>
      <c r="AP68" s="202" t="s">
        <v>1087</v>
      </c>
      <c r="AQ68" s="202">
        <v>7</v>
      </c>
      <c r="AR68" s="202">
        <v>3</v>
      </c>
      <c r="AS68" s="202"/>
      <c r="AT68" s="207" t="s">
        <v>1149</v>
      </c>
      <c r="AU68" s="202"/>
      <c r="AV68" s="208"/>
      <c r="AW68" s="202"/>
      <c r="AX68" s="207" t="s">
        <v>1153</v>
      </c>
      <c r="AY68" s="202"/>
      <c r="AZ68" s="202"/>
      <c r="BA68" s="202">
        <v>300000</v>
      </c>
      <c r="BB68" s="202" t="s">
        <v>1086</v>
      </c>
      <c r="BC68" s="202">
        <v>20157</v>
      </c>
      <c r="BD68" s="202" t="s">
        <v>1086</v>
      </c>
      <c r="BE68" s="202">
        <v>14658</v>
      </c>
      <c r="BF68" s="202" t="s">
        <v>1086</v>
      </c>
      <c r="BG68" s="202">
        <v>8366</v>
      </c>
      <c r="BH68" s="201" t="s">
        <v>1167</v>
      </c>
      <c r="BI68" s="209" t="s">
        <v>1172</v>
      </c>
      <c r="BJ68" s="204" t="s">
        <v>1180</v>
      </c>
      <c r="BK68" s="204" t="s">
        <v>1188</v>
      </c>
      <c r="BL68" s="204" t="s">
        <v>1086</v>
      </c>
      <c r="BM68" s="205" t="s">
        <v>1086</v>
      </c>
      <c r="BN68" s="209" t="s">
        <v>1086</v>
      </c>
      <c r="BO68" s="204" t="s">
        <v>1086</v>
      </c>
      <c r="BP68" s="204" t="s">
        <v>1086</v>
      </c>
      <c r="BQ68" s="204" t="s">
        <v>1086</v>
      </c>
      <c r="BR68" s="204" t="s">
        <v>1086</v>
      </c>
      <c r="BS68" s="204" t="s">
        <v>1086</v>
      </c>
      <c r="BT68" s="204" t="s">
        <v>1086</v>
      </c>
      <c r="BU68" s="204" t="s">
        <v>1086</v>
      </c>
      <c r="BV68" s="204" t="s">
        <v>1086</v>
      </c>
      <c r="BW68" s="204" t="s">
        <v>1087</v>
      </c>
      <c r="BX68" s="204" t="s">
        <v>1086</v>
      </c>
      <c r="BY68" s="204" t="s">
        <v>1086</v>
      </c>
      <c r="BZ68" s="204" t="s">
        <v>1086</v>
      </c>
      <c r="CA68" s="204" t="s">
        <v>1086</v>
      </c>
      <c r="CB68" s="204" t="s">
        <v>1087</v>
      </c>
      <c r="CC68" s="204" t="s">
        <v>1086</v>
      </c>
      <c r="CD68" s="204" t="s">
        <v>1193</v>
      </c>
      <c r="CE68" s="210" t="s">
        <v>1839</v>
      </c>
      <c r="CF68" s="204"/>
      <c r="CG68" s="204"/>
      <c r="CH68" s="204"/>
      <c r="CI68" s="204"/>
      <c r="CJ68" s="204" t="s">
        <v>1607</v>
      </c>
      <c r="CK68" s="204" t="s">
        <v>1608</v>
      </c>
      <c r="CL68" s="204" t="s">
        <v>1086</v>
      </c>
      <c r="CM68" s="204" t="s">
        <v>1087</v>
      </c>
      <c r="CN68" s="204" t="s">
        <v>1087</v>
      </c>
      <c r="CO68" s="204" t="s">
        <v>1490</v>
      </c>
      <c r="CP68" s="204" t="s">
        <v>1086</v>
      </c>
      <c r="CQ68" s="204" t="s">
        <v>1086</v>
      </c>
      <c r="CR68" s="204" t="s">
        <v>1086</v>
      </c>
      <c r="CS68" s="204" t="s">
        <v>1087</v>
      </c>
      <c r="CT68" s="204" t="s">
        <v>1086</v>
      </c>
      <c r="CU68" s="205" t="s">
        <v>1288</v>
      </c>
      <c r="CV68" s="6" t="str">
        <f t="shared" si="3"/>
        <v>SAN MARTIN CARRERA5312A220442600001</v>
      </c>
      <c r="CW68" s="46" t="str">
        <f t="shared" si="4"/>
        <v>OK</v>
      </c>
      <c r="CX68" s="47" t="str">
        <f t="shared" si="5"/>
        <v>SI</v>
      </c>
      <c r="CY68" s="47" t="str">
        <f t="shared" si="6"/>
        <v/>
      </c>
      <c r="CZ68" s="47" t="str">
        <f t="shared" si="7"/>
        <v/>
      </c>
      <c r="DA68" s="47" t="str">
        <f t="shared" si="8"/>
        <v/>
      </c>
      <c r="DB68" s="47" t="str">
        <f t="shared" si="9"/>
        <v/>
      </c>
      <c r="DC68" s="47">
        <f t="shared" si="10"/>
        <v>5</v>
      </c>
      <c r="DD68" s="47"/>
      <c r="DE68" s="47" t="str">
        <f t="shared" si="11"/>
        <v/>
      </c>
      <c r="DF68" s="47" t="str">
        <f t="shared" si="12"/>
        <v/>
      </c>
      <c r="DG68" s="47" t="str">
        <f t="shared" si="13"/>
        <v/>
      </c>
      <c r="DH68" s="47" t="str">
        <f t="shared" si="14"/>
        <v/>
      </c>
      <c r="DI68" s="47" t="str">
        <f t="shared" si="15"/>
        <v/>
      </c>
      <c r="DJ68" s="47">
        <f t="shared" si="16"/>
        <v>1</v>
      </c>
      <c r="DK68" s="48">
        <f>IF(CX68="NO",0,IF(CY68=1,Tipologías!$E$11,0)+IF(CZ68=2,Tipologías!$E$10,0)+IF(DA68=3,Tipologías!$E$9,0)+IF(DB68=4,Tipologías!$E$13,0)+IF(DC68=5,Tipologías!$E$12,0)+IF(DD68=6,Tipologías!$E$14,0)+IF(DE68=7,Tipologías!$E$20,0)+IF(DG68=9,Tipologías!$E$16,0)+IF(DF68=8,Tipologías!$E$23,0)+IF(DH68=10,Tipologías!$E$7,0)+IF(DI68=11,Tipologías!$E$8,0))</f>
        <v>547851.96453600004</v>
      </c>
      <c r="DL68" s="49">
        <f t="shared" si="17"/>
        <v>547851.96453600004</v>
      </c>
      <c r="DM68" s="50" t="str">
        <f t="shared" si="18"/>
        <v/>
      </c>
      <c r="DN68" s="50" t="str">
        <f t="shared" si="19"/>
        <v/>
      </c>
      <c r="DO68" s="50">
        <f t="shared" si="20"/>
        <v>0</v>
      </c>
      <c r="DP68" s="51" t="str">
        <f t="shared" si="21"/>
        <v/>
      </c>
      <c r="DQ68" s="51">
        <f>IF(DM68=17,Tipologías!$E$18,0)+IF(ENCUESTAS!DN68=18,Tipologías!$E$17,0)+IF(ENCUESTAS!DO68=19,Tipologías!$E$19,0)+IF(ENCUESTAS!DP68=20,Tipologías!$E$21,0)</f>
        <v>0</v>
      </c>
      <c r="DR68" s="47" t="str">
        <f t="shared" si="22"/>
        <v>NO</v>
      </c>
      <c r="DS68" s="49">
        <f t="shared" si="23"/>
        <v>0</v>
      </c>
      <c r="DT68" s="52">
        <f>IF(DL68=0,"",(DL68+DS68+Tipologías!$E$6+Tipologías!$H$2))</f>
        <v>744929.35707596457</v>
      </c>
      <c r="DU68" s="53" t="str">
        <f t="shared" si="24"/>
        <v>SI</v>
      </c>
      <c r="DV68" s="436" t="s">
        <v>4194</v>
      </c>
    </row>
    <row r="69" spans="1:126" ht="60.75" thickBot="1" x14ac:dyDescent="0.3">
      <c r="A69" s="22">
        <v>42970</v>
      </c>
      <c r="B69" s="7" t="s">
        <v>1</v>
      </c>
      <c r="C69" s="7" t="s">
        <v>630</v>
      </c>
      <c r="D69" s="7">
        <v>579</v>
      </c>
      <c r="E69" s="202">
        <v>1039702444</v>
      </c>
      <c r="F69" s="202">
        <v>3106433475</v>
      </c>
      <c r="G69" s="201">
        <v>64</v>
      </c>
      <c r="H69" s="189" t="s">
        <v>1632</v>
      </c>
      <c r="I69" s="202" t="s">
        <v>1102</v>
      </c>
      <c r="J69" s="202">
        <v>12</v>
      </c>
      <c r="K69" s="202"/>
      <c r="L69" s="202"/>
      <c r="M69" s="202"/>
      <c r="N69" s="202"/>
      <c r="O69" s="202">
        <v>9</v>
      </c>
      <c r="P69" s="202"/>
      <c r="Q69" s="202"/>
      <c r="R69" s="211">
        <v>220441600000</v>
      </c>
      <c r="S69" s="202"/>
      <c r="T69" s="202"/>
      <c r="U69" s="362" t="str">
        <f t="shared" si="0"/>
        <v xml:space="preserve">CARRERA 12  #  9 -  220441600000 </v>
      </c>
      <c r="V69" s="202">
        <v>3145302289</v>
      </c>
      <c r="W69" s="202" t="s">
        <v>1279</v>
      </c>
      <c r="X69" s="202" t="s">
        <v>1655</v>
      </c>
      <c r="Y69" s="202" t="s">
        <v>1840</v>
      </c>
      <c r="Z69" s="202" t="s">
        <v>1786</v>
      </c>
      <c r="AA69" s="434" t="str">
        <f t="shared" si="1"/>
        <v>LILIANA PATRICIA  RAMIREZ MONSALVE</v>
      </c>
      <c r="AB69" s="202" t="s">
        <v>1268</v>
      </c>
      <c r="AC69" s="202">
        <v>43655226</v>
      </c>
      <c r="AD69" s="202" t="s">
        <v>1118</v>
      </c>
      <c r="AE69" s="202">
        <v>37</v>
      </c>
      <c r="AF69" s="204" t="s">
        <v>1086</v>
      </c>
      <c r="AG69" s="204"/>
      <c r="AH69" s="202"/>
      <c r="AI69" s="202"/>
      <c r="AJ69" s="202"/>
      <c r="AK69" s="434" t="str">
        <f t="shared" si="2"/>
        <v xml:space="preserve">   </v>
      </c>
      <c r="AL69" s="202"/>
      <c r="AM69" s="205"/>
      <c r="AN69" s="206" t="s">
        <v>1087</v>
      </c>
      <c r="AO69" s="202"/>
      <c r="AP69" s="202" t="s">
        <v>1087</v>
      </c>
      <c r="AQ69" s="202">
        <v>4</v>
      </c>
      <c r="AR69" s="202">
        <v>1</v>
      </c>
      <c r="AS69" s="202"/>
      <c r="AT69" s="207" t="s">
        <v>1152</v>
      </c>
      <c r="AU69" s="202"/>
      <c r="AV69" s="208" t="s">
        <v>1161</v>
      </c>
      <c r="AW69" s="202"/>
      <c r="AX69" s="207"/>
      <c r="AY69" s="202"/>
      <c r="AZ69" s="202"/>
      <c r="BA69" s="202"/>
      <c r="BB69" s="202" t="s">
        <v>1086</v>
      </c>
      <c r="BC69" s="202">
        <v>18706</v>
      </c>
      <c r="BD69" s="202" t="s">
        <v>1086</v>
      </c>
      <c r="BE69" s="202">
        <v>13399</v>
      </c>
      <c r="BF69" s="202" t="s">
        <v>1086</v>
      </c>
      <c r="BG69" s="202">
        <v>9515</v>
      </c>
      <c r="BH69" s="201" t="s">
        <v>1167</v>
      </c>
      <c r="BI69" s="209" t="s">
        <v>1172</v>
      </c>
      <c r="BJ69" s="204" t="s">
        <v>1182</v>
      </c>
      <c r="BK69" s="204" t="s">
        <v>1188</v>
      </c>
      <c r="BL69" s="204" t="s">
        <v>1086</v>
      </c>
      <c r="BM69" s="205" t="s">
        <v>1086</v>
      </c>
      <c r="BN69" s="209" t="s">
        <v>1086</v>
      </c>
      <c r="BO69" s="204" t="s">
        <v>1086</v>
      </c>
      <c r="BP69" s="204" t="s">
        <v>1086</v>
      </c>
      <c r="BQ69" s="204" t="s">
        <v>1086</v>
      </c>
      <c r="BR69" s="204" t="s">
        <v>1086</v>
      </c>
      <c r="BS69" s="204" t="s">
        <v>1086</v>
      </c>
      <c r="BT69" s="204" t="s">
        <v>1086</v>
      </c>
      <c r="BU69" s="204" t="s">
        <v>1086</v>
      </c>
      <c r="BV69" s="204" t="s">
        <v>1087</v>
      </c>
      <c r="BW69" s="204" t="s">
        <v>1086</v>
      </c>
      <c r="BX69" s="204" t="s">
        <v>1086</v>
      </c>
      <c r="BY69" s="204" t="s">
        <v>1086</v>
      </c>
      <c r="BZ69" s="204" t="s">
        <v>1086</v>
      </c>
      <c r="CA69" s="204" t="s">
        <v>1087</v>
      </c>
      <c r="CB69" s="204" t="s">
        <v>1086</v>
      </c>
      <c r="CC69" s="204" t="s">
        <v>1086</v>
      </c>
      <c r="CD69" s="204" t="s">
        <v>1193</v>
      </c>
      <c r="CE69" s="210" t="s">
        <v>1841</v>
      </c>
      <c r="CF69" s="204"/>
      <c r="CG69" s="204"/>
      <c r="CH69" s="204"/>
      <c r="CI69" s="204"/>
      <c r="CJ69" s="204" t="s">
        <v>1753</v>
      </c>
      <c r="CK69" s="204" t="s">
        <v>1608</v>
      </c>
      <c r="CL69" s="204" t="s">
        <v>1842</v>
      </c>
      <c r="CM69" s="204" t="s">
        <v>1086</v>
      </c>
      <c r="CN69" s="204" t="s">
        <v>1087</v>
      </c>
      <c r="CO69" s="204" t="s">
        <v>1490</v>
      </c>
      <c r="CP69" s="204" t="s">
        <v>1086</v>
      </c>
      <c r="CQ69" s="204" t="s">
        <v>1086</v>
      </c>
      <c r="CR69" s="204" t="s">
        <v>1087</v>
      </c>
      <c r="CS69" s="204" t="s">
        <v>1086</v>
      </c>
      <c r="CT69" s="204" t="s">
        <v>1086</v>
      </c>
      <c r="CU69" s="205" t="s">
        <v>1288</v>
      </c>
      <c r="CV69" s="6" t="str">
        <f t="shared" si="3"/>
        <v>SAN MARTIN CARRERA129220441600000</v>
      </c>
      <c r="CW69" s="46" t="str">
        <f t="shared" si="4"/>
        <v>OK</v>
      </c>
      <c r="CX69" s="47" t="str">
        <f t="shared" si="5"/>
        <v>SI</v>
      </c>
      <c r="CY69" s="47">
        <f t="shared" si="6"/>
        <v>1</v>
      </c>
      <c r="CZ69" s="47" t="str">
        <f t="shared" si="7"/>
        <v/>
      </c>
      <c r="DA69" s="47" t="str">
        <f t="shared" si="8"/>
        <v/>
      </c>
      <c r="DB69" s="47" t="str">
        <f t="shared" si="9"/>
        <v/>
      </c>
      <c r="DC69" s="47" t="str">
        <f t="shared" si="10"/>
        <v/>
      </c>
      <c r="DD69" s="47"/>
      <c r="DE69" s="47" t="str">
        <f t="shared" si="11"/>
        <v/>
      </c>
      <c r="DF69" s="47" t="str">
        <f t="shared" si="12"/>
        <v/>
      </c>
      <c r="DG69" s="47" t="str">
        <f t="shared" si="13"/>
        <v/>
      </c>
      <c r="DH69" s="47" t="str">
        <f t="shared" si="14"/>
        <v/>
      </c>
      <c r="DI69" s="47" t="str">
        <f t="shared" si="15"/>
        <v/>
      </c>
      <c r="DJ69" s="47">
        <f t="shared" si="16"/>
        <v>1</v>
      </c>
      <c r="DK69" s="48">
        <f>IF(CX69="NO",0,IF(CY69=1,Tipologías!$E$11,0)+IF(CZ69=2,Tipologías!$E$10,0)+IF(DA69=3,Tipologías!$E$9,0)+IF(DB69=4,Tipologías!$E$13,0)+IF(DC69=5,Tipologías!$E$12,0)+IF(DD69=6,Tipologías!$E$14,0)+IF(DE69=7,Tipologías!$E$20,0)+IF(DG69=9,Tipologías!$E$16,0)+IF(DF69=8,Tipologías!$E$23,0)+IF(DH69=10,Tipologías!$E$7,0)+IF(DI69=11,Tipologías!$E$8,0))</f>
        <v>223009.46776799997</v>
      </c>
      <c r="DL69" s="49">
        <f t="shared" si="17"/>
        <v>223009.46776799997</v>
      </c>
      <c r="DM69" s="50" t="str">
        <f t="shared" si="18"/>
        <v/>
      </c>
      <c r="DN69" s="50" t="str">
        <f t="shared" si="19"/>
        <v/>
      </c>
      <c r="DO69" s="50">
        <f t="shared" si="20"/>
        <v>0</v>
      </c>
      <c r="DP69" s="51" t="str">
        <f t="shared" si="21"/>
        <v/>
      </c>
      <c r="DQ69" s="51">
        <f>IF(DM69=17,Tipologías!$E$18,0)+IF(ENCUESTAS!DN69=18,Tipologías!$E$17,0)+IF(ENCUESTAS!DO69=19,Tipologías!$E$19,0)+IF(ENCUESTAS!DP69=20,Tipologías!$E$21,0)</f>
        <v>0</v>
      </c>
      <c r="DR69" s="47" t="str">
        <f t="shared" si="22"/>
        <v>NO</v>
      </c>
      <c r="DS69" s="49">
        <f t="shared" si="23"/>
        <v>0</v>
      </c>
      <c r="DT69" s="52">
        <f>IF(DL69=0,"",(DL69+DS69+Tipologías!$E$6+Tipologías!$H$2))</f>
        <v>420086.86030796444</v>
      </c>
      <c r="DU69" s="53" t="str">
        <f t="shared" si="24"/>
        <v>SI</v>
      </c>
      <c r="DV69" s="436" t="s">
        <v>4195</v>
      </c>
    </row>
    <row r="70" spans="1:126" ht="15.75" hidden="1" thickBot="1" x14ac:dyDescent="0.3">
      <c r="A70" s="22">
        <v>42970</v>
      </c>
      <c r="B70" s="7" t="s">
        <v>1</v>
      </c>
      <c r="C70" s="7" t="s">
        <v>630</v>
      </c>
      <c r="D70" s="7">
        <v>579</v>
      </c>
      <c r="E70" s="202">
        <v>1039702444</v>
      </c>
      <c r="F70" s="202">
        <v>3106433475</v>
      </c>
      <c r="G70" s="201">
        <v>65</v>
      </c>
      <c r="H70" s="189" t="s">
        <v>1632</v>
      </c>
      <c r="I70" s="202" t="s">
        <v>1102</v>
      </c>
      <c r="J70" s="202">
        <v>12</v>
      </c>
      <c r="K70" s="202"/>
      <c r="L70" s="202"/>
      <c r="M70" s="202"/>
      <c r="N70" s="202"/>
      <c r="O70" s="202">
        <v>9</v>
      </c>
      <c r="P70" s="202" t="s">
        <v>1116</v>
      </c>
      <c r="Q70" s="202"/>
      <c r="R70" s="211">
        <v>220440800000</v>
      </c>
      <c r="S70" s="202"/>
      <c r="T70" s="202"/>
      <c r="U70" s="362" t="str">
        <f t="shared" si="0"/>
        <v xml:space="preserve">CARRERA 12  #  9 B-  220440800000 </v>
      </c>
      <c r="V70" s="202">
        <v>3144823496</v>
      </c>
      <c r="W70" s="202" t="s">
        <v>1696</v>
      </c>
      <c r="X70" s="202"/>
      <c r="Y70" s="202" t="s">
        <v>1287</v>
      </c>
      <c r="Z70" s="202" t="s">
        <v>1843</v>
      </c>
      <c r="AA70" s="434" t="str">
        <f t="shared" si="1"/>
        <v xml:space="preserve">MARIA LIJIA VILLA </v>
      </c>
      <c r="AB70" s="202" t="s">
        <v>1268</v>
      </c>
      <c r="AC70" s="202">
        <v>21930316</v>
      </c>
      <c r="AD70" s="202" t="s">
        <v>1118</v>
      </c>
      <c r="AE70" s="202">
        <v>58</v>
      </c>
      <c r="AF70" s="204" t="s">
        <v>1087</v>
      </c>
      <c r="AG70" s="204"/>
      <c r="AH70" s="202"/>
      <c r="AI70" s="202"/>
      <c r="AJ70" s="202"/>
      <c r="AK70" s="434" t="str">
        <f t="shared" si="2"/>
        <v xml:space="preserve">   </v>
      </c>
      <c r="AL70" s="202"/>
      <c r="AM70" s="205"/>
      <c r="AN70" s="206" t="s">
        <v>1087</v>
      </c>
      <c r="AO70" s="202"/>
      <c r="AP70" s="202" t="s">
        <v>1087</v>
      </c>
      <c r="AQ70" s="202">
        <v>4</v>
      </c>
      <c r="AR70" s="202">
        <v>1</v>
      </c>
      <c r="AS70" s="202">
        <v>1</v>
      </c>
      <c r="AT70" s="207" t="s">
        <v>1148</v>
      </c>
      <c r="AU70" s="202"/>
      <c r="AV70" s="208" t="s">
        <v>1161</v>
      </c>
      <c r="AW70" s="202"/>
      <c r="AX70" s="207"/>
      <c r="AY70" s="202"/>
      <c r="AZ70" s="202"/>
      <c r="BA70" s="202"/>
      <c r="BB70" s="202" t="s">
        <v>1086</v>
      </c>
      <c r="BC70" s="202">
        <v>26704</v>
      </c>
      <c r="BD70" s="202" t="s">
        <v>1086</v>
      </c>
      <c r="BE70" s="202">
        <v>19594</v>
      </c>
      <c r="BF70" s="202" t="s">
        <v>1086</v>
      </c>
      <c r="BG70" s="202">
        <v>9222</v>
      </c>
      <c r="BH70" s="201" t="s">
        <v>1167</v>
      </c>
      <c r="BI70" s="209" t="s">
        <v>1171</v>
      </c>
      <c r="BJ70" s="204" t="s">
        <v>1183</v>
      </c>
      <c r="BK70" s="204" t="s">
        <v>1188</v>
      </c>
      <c r="BL70" s="204" t="s">
        <v>1086</v>
      </c>
      <c r="BM70" s="205" t="s">
        <v>1086</v>
      </c>
      <c r="BN70" s="209" t="s">
        <v>1086</v>
      </c>
      <c r="BO70" s="204" t="s">
        <v>1086</v>
      </c>
      <c r="BP70" s="204" t="s">
        <v>1086</v>
      </c>
      <c r="BQ70" s="204" t="s">
        <v>1086</v>
      </c>
      <c r="BR70" s="204" t="s">
        <v>1086</v>
      </c>
      <c r="BS70" s="204" t="s">
        <v>1086</v>
      </c>
      <c r="BT70" s="204" t="s">
        <v>1086</v>
      </c>
      <c r="BU70" s="204" t="s">
        <v>1086</v>
      </c>
      <c r="BV70" s="204" t="s">
        <v>1086</v>
      </c>
      <c r="BW70" s="204" t="s">
        <v>1086</v>
      </c>
      <c r="BX70" s="204" t="s">
        <v>1086</v>
      </c>
      <c r="BY70" s="204" t="s">
        <v>1086</v>
      </c>
      <c r="BZ70" s="204" t="s">
        <v>1086</v>
      </c>
      <c r="CA70" s="204" t="s">
        <v>1086</v>
      </c>
      <c r="CB70" s="204" t="s">
        <v>1086</v>
      </c>
      <c r="CC70" s="204" t="s">
        <v>1086</v>
      </c>
      <c r="CD70" s="204" t="s">
        <v>1193</v>
      </c>
      <c r="CE70" s="210" t="s">
        <v>1844</v>
      </c>
      <c r="CF70" s="204"/>
      <c r="CG70" s="204"/>
      <c r="CH70" s="204"/>
      <c r="CI70" s="204"/>
      <c r="CJ70" s="204" t="s">
        <v>1607</v>
      </c>
      <c r="CK70" s="204" t="s">
        <v>1608</v>
      </c>
      <c r="CL70" s="204" t="s">
        <v>1086</v>
      </c>
      <c r="CM70" s="204" t="s">
        <v>1087</v>
      </c>
      <c r="CN70" s="204" t="s">
        <v>1087</v>
      </c>
      <c r="CO70" s="204" t="s">
        <v>1490</v>
      </c>
      <c r="CP70" s="204" t="s">
        <v>1086</v>
      </c>
      <c r="CQ70" s="204" t="s">
        <v>1086</v>
      </c>
      <c r="CR70" s="204" t="s">
        <v>1086</v>
      </c>
      <c r="CS70" s="204" t="s">
        <v>1086</v>
      </c>
      <c r="CT70" s="204" t="s">
        <v>1086</v>
      </c>
      <c r="CU70" s="205" t="s">
        <v>1288</v>
      </c>
      <c r="CV70" s="6" t="str">
        <f t="shared" si="3"/>
        <v>SAN MARTIN CARRERA129B220440800000</v>
      </c>
      <c r="CW70" s="46" t="str">
        <f t="shared" si="4"/>
        <v>OK</v>
      </c>
      <c r="CX70" s="47" t="str">
        <f t="shared" si="5"/>
        <v>SI</v>
      </c>
      <c r="CY70" s="47" t="str">
        <f t="shared" si="6"/>
        <v/>
      </c>
      <c r="CZ70" s="47" t="str">
        <f t="shared" si="7"/>
        <v/>
      </c>
      <c r="DA70" s="47" t="str">
        <f t="shared" si="8"/>
        <v/>
      </c>
      <c r="DB70" s="47" t="str">
        <f t="shared" si="9"/>
        <v/>
      </c>
      <c r="DC70" s="47" t="str">
        <f t="shared" si="10"/>
        <v/>
      </c>
      <c r="DD70" s="47"/>
      <c r="DE70" s="47" t="str">
        <f t="shared" si="11"/>
        <v/>
      </c>
      <c r="DF70" s="47" t="str">
        <f t="shared" si="12"/>
        <v/>
      </c>
      <c r="DG70" s="47" t="str">
        <f t="shared" si="13"/>
        <v/>
      </c>
      <c r="DH70" s="47" t="str">
        <f t="shared" si="14"/>
        <v/>
      </c>
      <c r="DI70" s="47" t="str">
        <f t="shared" si="15"/>
        <v/>
      </c>
      <c r="DJ70" s="47">
        <f t="shared" si="16"/>
        <v>0</v>
      </c>
      <c r="DK70" s="48">
        <f>IF(CX70="NO",0,IF(CY70=1,Tipologías!$E$11,0)+IF(CZ70=2,Tipologías!$E$10,0)+IF(DA70=3,Tipologías!$E$9,0)+IF(DB70=4,Tipologías!$E$13,0)+IF(DC70=5,Tipologías!$E$12,0)+IF(DD70=6,Tipologías!$E$14,0)+IF(DE70=7,Tipologías!$E$20,0)+IF(DG70=9,Tipologías!$E$16,0)+IF(DF70=8,Tipologías!$E$23,0)+IF(DH70=10,Tipologías!$E$7,0)+IF(DI70=11,Tipologías!$E$8,0))</f>
        <v>0</v>
      </c>
      <c r="DL70" s="49">
        <f t="shared" si="17"/>
        <v>0</v>
      </c>
      <c r="DM70" s="50" t="str">
        <f t="shared" si="18"/>
        <v/>
      </c>
      <c r="DN70" s="50" t="str">
        <f t="shared" si="19"/>
        <v/>
      </c>
      <c r="DO70" s="50" t="str">
        <f t="shared" si="20"/>
        <v/>
      </c>
      <c r="DP70" s="51" t="str">
        <f t="shared" si="21"/>
        <v/>
      </c>
      <c r="DQ70" s="51">
        <f>IF(DM70=17,Tipologías!$E$18,0)+IF(ENCUESTAS!DN70=18,Tipologías!$E$17,0)+IF(ENCUESTAS!DO70=19,Tipologías!$E$19,0)+IF(ENCUESTAS!DP70=20,Tipologías!$E$21,0)</f>
        <v>0</v>
      </c>
      <c r="DR70" s="47" t="str">
        <f t="shared" si="22"/>
        <v>NO</v>
      </c>
      <c r="DS70" s="49">
        <f t="shared" si="23"/>
        <v>0</v>
      </c>
      <c r="DT70" s="52" t="str">
        <f>IF(DL70=0,"",(DL70+DS70+Tipologías!$E$6+Tipologías!$H$2))</f>
        <v/>
      </c>
      <c r="DU70" s="53" t="str">
        <f t="shared" si="24"/>
        <v>NO</v>
      </c>
      <c r="DV70" s="436"/>
    </row>
    <row r="71" spans="1:126" ht="60.75" thickBot="1" x14ac:dyDescent="0.3">
      <c r="A71" s="22">
        <v>42970</v>
      </c>
      <c r="B71" s="7" t="s">
        <v>1</v>
      </c>
      <c r="C71" s="7" t="s">
        <v>630</v>
      </c>
      <c r="D71" s="7">
        <v>579</v>
      </c>
      <c r="E71" s="202">
        <v>1039702444</v>
      </c>
      <c r="F71" s="202">
        <v>3106433475</v>
      </c>
      <c r="G71" s="201">
        <v>66</v>
      </c>
      <c r="H71" s="189" t="s">
        <v>1632</v>
      </c>
      <c r="I71" s="202" t="s">
        <v>1097</v>
      </c>
      <c r="J71" s="202">
        <v>10</v>
      </c>
      <c r="K71" s="202"/>
      <c r="L71" s="202"/>
      <c r="M71" s="202"/>
      <c r="N71" s="202"/>
      <c r="O71" s="202"/>
      <c r="P71" s="202"/>
      <c r="Q71" s="202"/>
      <c r="R71" s="203"/>
      <c r="S71" s="202"/>
      <c r="T71" s="202"/>
      <c r="U71" s="362" t="str">
        <f t="shared" ref="U71:U134" si="25">CONCATENATE(I71," ",J71,K71," ",L71," ",M71,"# "," ",N71,O71," ",P71,"- ",Q71," ",R71," ",S71)</f>
        <v xml:space="preserve">CALLE 10  #   -   </v>
      </c>
      <c r="V71" s="202">
        <v>3136294369</v>
      </c>
      <c r="W71" s="202" t="s">
        <v>1845</v>
      </c>
      <c r="X71" s="202" t="s">
        <v>1676</v>
      </c>
      <c r="Y71" s="202" t="s">
        <v>1846</v>
      </c>
      <c r="Z71" s="202" t="s">
        <v>1786</v>
      </c>
      <c r="AA71" s="434" t="str">
        <f t="shared" ref="AA71:AA134" si="26">+CONCATENATE(Y71," ",Z71," ",W71," ",X71)</f>
        <v>TANIA PATRICIA  GALVIS  OSORIO</v>
      </c>
      <c r="AB71" s="202" t="s">
        <v>1268</v>
      </c>
      <c r="AC71" s="202">
        <v>43654658</v>
      </c>
      <c r="AD71" s="202" t="s">
        <v>1118</v>
      </c>
      <c r="AE71" s="202">
        <v>37</v>
      </c>
      <c r="AF71" s="204" t="s">
        <v>1087</v>
      </c>
      <c r="AG71" s="204" t="s">
        <v>1700</v>
      </c>
      <c r="AH71" s="202"/>
      <c r="AI71" s="202" t="s">
        <v>1699</v>
      </c>
      <c r="AJ71" s="202" t="s">
        <v>1660</v>
      </c>
      <c r="AK71" s="434" t="str">
        <f t="shared" ref="AK71:AK134" si="27">+CONCATENATE(AI71," ",AJ71," ",AG71," ",AH71)</f>
        <v xml:space="preserve">FREDY ALEXANDER VALENCIA </v>
      </c>
      <c r="AL71" s="202"/>
      <c r="AM71" s="205"/>
      <c r="AN71" s="206" t="s">
        <v>1087</v>
      </c>
      <c r="AO71" s="202"/>
      <c r="AP71" s="202" t="s">
        <v>1087</v>
      </c>
      <c r="AQ71" s="202">
        <v>5</v>
      </c>
      <c r="AR71" s="202">
        <v>2</v>
      </c>
      <c r="AS71" s="202">
        <v>1</v>
      </c>
      <c r="AT71" s="207" t="s">
        <v>1149</v>
      </c>
      <c r="AU71" s="202"/>
      <c r="AV71" s="208"/>
      <c r="AW71" s="202"/>
      <c r="AX71" s="207" t="s">
        <v>1153</v>
      </c>
      <c r="AY71" s="202"/>
      <c r="AZ71" s="202"/>
      <c r="BA71" s="202">
        <v>400000</v>
      </c>
      <c r="BB71" s="202" t="s">
        <v>1086</v>
      </c>
      <c r="BC71" s="202">
        <v>12350</v>
      </c>
      <c r="BD71" s="202" t="s">
        <v>1086</v>
      </c>
      <c r="BE71" s="202">
        <v>15332</v>
      </c>
      <c r="BF71" s="202" t="s">
        <v>1086</v>
      </c>
      <c r="BG71" s="202">
        <v>8300</v>
      </c>
      <c r="BH71" s="201" t="s">
        <v>1167</v>
      </c>
      <c r="BI71" s="209" t="s">
        <v>1172</v>
      </c>
      <c r="BJ71" s="204" t="s">
        <v>1180</v>
      </c>
      <c r="BK71" s="204" t="s">
        <v>1188</v>
      </c>
      <c r="BL71" s="204" t="s">
        <v>1086</v>
      </c>
      <c r="BM71" s="205" t="s">
        <v>1086</v>
      </c>
      <c r="BN71" s="209" t="s">
        <v>1086</v>
      </c>
      <c r="BO71" s="204" t="s">
        <v>1086</v>
      </c>
      <c r="BP71" s="204" t="s">
        <v>1086</v>
      </c>
      <c r="BQ71" s="204" t="s">
        <v>1086</v>
      </c>
      <c r="BR71" s="204" t="s">
        <v>1086</v>
      </c>
      <c r="BS71" s="204" t="s">
        <v>1086</v>
      </c>
      <c r="BT71" s="204" t="s">
        <v>1086</v>
      </c>
      <c r="BU71" s="204" t="s">
        <v>1086</v>
      </c>
      <c r="BV71" s="204" t="s">
        <v>1086</v>
      </c>
      <c r="BW71" s="204" t="s">
        <v>1087</v>
      </c>
      <c r="BX71" s="204" t="s">
        <v>1086</v>
      </c>
      <c r="BY71" s="204" t="s">
        <v>1086</v>
      </c>
      <c r="BZ71" s="204" t="s">
        <v>1086</v>
      </c>
      <c r="CA71" s="204" t="s">
        <v>1086</v>
      </c>
      <c r="CB71" s="204" t="s">
        <v>1087</v>
      </c>
      <c r="CC71" s="204" t="s">
        <v>1086</v>
      </c>
      <c r="CD71" s="204" t="s">
        <v>1193</v>
      </c>
      <c r="CE71" s="210" t="s">
        <v>1847</v>
      </c>
      <c r="CF71" s="204"/>
      <c r="CG71" s="204"/>
      <c r="CH71" s="204"/>
      <c r="CI71" s="204"/>
      <c r="CJ71" s="204" t="s">
        <v>1607</v>
      </c>
      <c r="CK71" s="204" t="s">
        <v>1608</v>
      </c>
      <c r="CL71" s="204" t="s">
        <v>1842</v>
      </c>
      <c r="CM71" s="204" t="s">
        <v>1087</v>
      </c>
      <c r="CN71" s="204" t="s">
        <v>1087</v>
      </c>
      <c r="CO71" s="204" t="s">
        <v>1490</v>
      </c>
      <c r="CP71" s="204" t="s">
        <v>1086</v>
      </c>
      <c r="CQ71" s="204" t="s">
        <v>1086</v>
      </c>
      <c r="CR71" s="204" t="s">
        <v>1086</v>
      </c>
      <c r="CS71" s="204" t="s">
        <v>1087</v>
      </c>
      <c r="CT71" s="204" t="s">
        <v>1086</v>
      </c>
      <c r="CU71" s="205" t="s">
        <v>1288</v>
      </c>
      <c r="CV71" s="6" t="str">
        <f t="shared" ref="CV71:CV134" si="28">CONCATENATE(H71,I71,J71,K71,L71,M71,N71,O71,P71,Q71,R71,S71,T71)</f>
        <v>SAN MARTIN CALLE10</v>
      </c>
      <c r="CW71" s="46" t="str">
        <f t="shared" ref="CW71:CW134" si="29">IF(CV71="","",IF(COUNTIF($CV$6:$CV$777,CV71)=1,"OK","¿REPETIDA?"))</f>
        <v>OK</v>
      </c>
      <c r="CX71" s="47" t="str">
        <f t="shared" ref="CX71:CX134" si="30">IF(COUNTBLANK(AC71)+COUNTBLANK(BH71)+COUNTBLANK(BN71:CD71)&gt;11,"NO","SI")</f>
        <v>SI</v>
      </c>
      <c r="CY71" s="47" t="str">
        <f t="shared" ref="CY71:CY134" si="31">IF(CX71="NO","",IF(BV71="NO",$CY$5,IF(CA71="SI",IF(CR71="SI","",$CY$5),$CY$5)))</f>
        <v/>
      </c>
      <c r="CZ71" s="47" t="str">
        <f t="shared" ref="CZ71:CZ134" si="32">IF(CX71="NO","",IF(BX71="NO",$CZ$5,IF(CC71="SI",IF(CT71="SI","",$CZ$5),$CZ$5)))</f>
        <v/>
      </c>
      <c r="DA71" s="47" t="str">
        <f t="shared" ref="DA71:DA134" si="33">IF(CX71="NO","",IF(BT71="SI",IF(CD71="INODORO CON TANQUE",IF(BY71="SI",IF(CP71="SI","",$DA$5),$DA$5),$DA$5),$DA$5))</f>
        <v/>
      </c>
      <c r="DB71" s="47" t="str">
        <f t="shared" ref="DB71:DB134" si="34">IF(CX71="NO","",IF(BU71="NO",$DB$5,IF(BZ71="SI",IF(CQ71="SI","",$DB$5),$DB$5)))</f>
        <v/>
      </c>
      <c r="DC71" s="47">
        <f t="shared" ref="DC71:DC134" si="35">IF(CX71="NO","",IF(BW71="NO",$DC$5,IF(CB71="SI",IF(CS71="SI","",$DC$5),$DC$5)))</f>
        <v>5</v>
      </c>
      <c r="DD71" s="47"/>
      <c r="DE71" s="47" t="str">
        <f t="shared" ref="DE71:DE134" si="36">IF(DF71=8,$DE$5,IF(COUNT(CY71:DC71)&lt;3,"",$DE$5))</f>
        <v/>
      </c>
      <c r="DF71" s="47" t="str">
        <f t="shared" ref="DF71:DF134" si="37">IF(CX71="NO","",IF(COUNT(CY71:DA71)&lt;1,"",IF(CU71="OBRA GRIS","",IF(CU71="OBRA BLANCA","",IF(CU71="OBRA NEGRA","",$DF$5)))))</f>
        <v/>
      </c>
      <c r="DG71" s="47" t="str">
        <f t="shared" ref="DG71:DG134" si="38">IF(DF71=8,"",IF(COUNT(CY71:DA71)&lt;1,"",IF(CU71="OBRA GRIS",$DG$5,IF(CU71="OBRA NEGRA",$DG$5,""))))</f>
        <v/>
      </c>
      <c r="DH71" s="47" t="str">
        <f t="shared" ref="DH71:DH134" si="39">IF(CX71="NO","",IF(BR71="SI","",$DH$5))</f>
        <v/>
      </c>
      <c r="DI71" s="47" t="str">
        <f t="shared" ref="DI71:DI134" si="40">IF(CX71="NO","",IF(BS71="SI","",$DI$5))</f>
        <v/>
      </c>
      <c r="DJ71" s="47">
        <f t="shared" ref="DJ71:DJ134" si="41">IF(CX71="NO","",COUNT(CY71:DC71))</f>
        <v>1</v>
      </c>
      <c r="DK71" s="48">
        <f>IF(CX71="NO",0,IF(CY71=1,Tipologías!$E$11,0)+IF(CZ71=2,Tipologías!$E$10,0)+IF(DA71=3,Tipologías!$E$9,0)+IF(DB71=4,Tipologías!$E$13,0)+IF(DC71=5,Tipologías!$E$12,0)+IF(DD71=6,Tipologías!$E$14,0)+IF(DE71=7,Tipologías!$E$20,0)+IF(DG71=9,Tipologías!$E$16,0)+IF(DF71=8,Tipologías!$E$23,0)+IF(DH71=10,Tipologías!$E$7,0)+IF(DI71=11,Tipologías!$E$8,0))</f>
        <v>547851.96453600004</v>
      </c>
      <c r="DL71" s="49">
        <f t="shared" ref="DL71:DL134" si="42">IF(DK71&gt;0,IF(DK71&gt;$DM$1,$DM$1,DK71),0)</f>
        <v>547851.96453600004</v>
      </c>
      <c r="DM71" s="50" t="str">
        <f t="shared" ref="DM71:DM134" si="43">IF(DK71=0,"",IF(BN71="SI","",$DM$5))</f>
        <v/>
      </c>
      <c r="DN71" s="50" t="str">
        <f t="shared" ref="DN71:DN134" si="44">IF(DK71=0,"",IF(BO71="SI","",$DN$5))</f>
        <v/>
      </c>
      <c r="DO71" s="50">
        <f t="shared" ref="DO71:DO134" si="45">IF(DK71=0,"",IF(BP71="SI",0,$DO$5))</f>
        <v>0</v>
      </c>
      <c r="DP71" s="51" t="str">
        <f t="shared" ref="DP71:DP134" si="46">IF(DK71=0,"",IF(BQ71="SI","",$DP$5))</f>
        <v/>
      </c>
      <c r="DQ71" s="51">
        <f>IF(DM71=17,Tipologías!$E$18,0)+IF(ENCUESTAS!DN71=18,Tipologías!$E$17,0)+IF(ENCUESTAS!DO71=19,Tipologías!$E$19,0)+IF(ENCUESTAS!DP71=20,Tipologías!$E$21,0)</f>
        <v>0</v>
      </c>
      <c r="DR71" s="47" t="str">
        <f t="shared" ref="DR71:DR134" si="47">IF(DK71="0","NO",IF(SUM(DM71:DP71)&lt;1,"NO","SI"))</f>
        <v>NO</v>
      </c>
      <c r="DS71" s="49">
        <f t="shared" ref="DS71:DS134" si="48">IF(DL71&gt;0,IF(DR71="SI",IF(DQ71&gt;$DS$1,$DS$1,DQ71),0),0)</f>
        <v>0</v>
      </c>
      <c r="DT71" s="52">
        <f>IF(DL71=0,"",(DL71+DS71+Tipologías!$E$6+Tipologías!$H$2))</f>
        <v>744929.35707596457</v>
      </c>
      <c r="DU71" s="53" t="str">
        <f t="shared" ref="DU71:DU134" si="49">IF(CX71="NO","NO",IF(DK71&gt;0,"SI","NO"))</f>
        <v>SI</v>
      </c>
      <c r="DV71" s="436" t="s">
        <v>4196</v>
      </c>
    </row>
    <row r="72" spans="1:126" ht="45.75" hidden="1" thickBot="1" x14ac:dyDescent="0.3">
      <c r="A72" s="22">
        <v>42970</v>
      </c>
      <c r="B72" s="7" t="s">
        <v>1</v>
      </c>
      <c r="C72" s="7" t="s">
        <v>630</v>
      </c>
      <c r="D72" s="7">
        <v>579</v>
      </c>
      <c r="E72" s="202">
        <v>1039702444</v>
      </c>
      <c r="F72" s="202">
        <v>3106433475</v>
      </c>
      <c r="G72" s="201">
        <v>67</v>
      </c>
      <c r="H72" s="189" t="s">
        <v>1632</v>
      </c>
      <c r="I72" s="202" t="s">
        <v>1097</v>
      </c>
      <c r="J72" s="202">
        <v>45</v>
      </c>
      <c r="K72" s="202"/>
      <c r="L72" s="202"/>
      <c r="M72" s="202"/>
      <c r="N72" s="202"/>
      <c r="O72" s="202">
        <v>10</v>
      </c>
      <c r="P72" s="202"/>
      <c r="Q72" s="202"/>
      <c r="R72" s="211">
        <v>220447000000</v>
      </c>
      <c r="S72" s="202"/>
      <c r="T72" s="202"/>
      <c r="U72" s="362" t="str">
        <f t="shared" si="25"/>
        <v xml:space="preserve">CALLE 45  #  10 -  220447000000 </v>
      </c>
      <c r="V72" s="202">
        <v>3215115399</v>
      </c>
      <c r="W72" s="202" t="s">
        <v>1443</v>
      </c>
      <c r="X72" s="202"/>
      <c r="Y72" s="202" t="s">
        <v>1848</v>
      </c>
      <c r="Z72" s="202" t="s">
        <v>1335</v>
      </c>
      <c r="AA72" s="434" t="str">
        <f t="shared" si="26"/>
        <v xml:space="preserve">LORENA GLORIA LOPEZ </v>
      </c>
      <c r="AB72" s="202" t="s">
        <v>1268</v>
      </c>
      <c r="AC72" s="202">
        <v>53167800</v>
      </c>
      <c r="AD72" s="202" t="s">
        <v>1118</v>
      </c>
      <c r="AE72" s="202">
        <v>31</v>
      </c>
      <c r="AF72" s="204" t="s">
        <v>1087</v>
      </c>
      <c r="AG72" s="204" t="s">
        <v>1849</v>
      </c>
      <c r="AH72" s="202"/>
      <c r="AI72" s="202" t="s">
        <v>1555</v>
      </c>
      <c r="AJ72" s="202"/>
      <c r="AK72" s="434" t="str">
        <f t="shared" si="27"/>
        <v xml:space="preserve">OSCAR  DURAN </v>
      </c>
      <c r="AL72" s="202"/>
      <c r="AM72" s="205"/>
      <c r="AN72" s="206" t="s">
        <v>1087</v>
      </c>
      <c r="AO72" s="202"/>
      <c r="AP72" s="202" t="s">
        <v>1087</v>
      </c>
      <c r="AQ72" s="202">
        <v>4</v>
      </c>
      <c r="AR72" s="202">
        <v>1</v>
      </c>
      <c r="AS72" s="202">
        <v>1</v>
      </c>
      <c r="AT72" s="207" t="s">
        <v>1149</v>
      </c>
      <c r="AU72" s="202"/>
      <c r="AV72" s="208"/>
      <c r="AW72" s="202"/>
      <c r="AX72" s="207" t="s">
        <v>1154</v>
      </c>
      <c r="AY72" s="202"/>
      <c r="AZ72" s="202">
        <v>12</v>
      </c>
      <c r="BA72" s="202">
        <v>400000</v>
      </c>
      <c r="BB72" s="202" t="s">
        <v>1086</v>
      </c>
      <c r="BC72" s="202">
        <v>26000</v>
      </c>
      <c r="BD72" s="202" t="s">
        <v>1086</v>
      </c>
      <c r="BE72" s="202">
        <v>16000</v>
      </c>
      <c r="BF72" s="202" t="s">
        <v>1086</v>
      </c>
      <c r="BG72" s="202">
        <v>9000</v>
      </c>
      <c r="BH72" s="201" t="s">
        <v>1167</v>
      </c>
      <c r="BI72" s="209" t="s">
        <v>1172</v>
      </c>
      <c r="BJ72" s="204" t="s">
        <v>1183</v>
      </c>
      <c r="BK72" s="204" t="s">
        <v>1188</v>
      </c>
      <c r="BL72" s="204" t="s">
        <v>1086</v>
      </c>
      <c r="BM72" s="205" t="s">
        <v>1087</v>
      </c>
      <c r="BN72" s="209" t="s">
        <v>1086</v>
      </c>
      <c r="BO72" s="204" t="s">
        <v>1086</v>
      </c>
      <c r="BP72" s="204" t="s">
        <v>1086</v>
      </c>
      <c r="BQ72" s="204" t="s">
        <v>1086</v>
      </c>
      <c r="BR72" s="204" t="s">
        <v>1086</v>
      </c>
      <c r="BS72" s="204" t="s">
        <v>1086</v>
      </c>
      <c r="BT72" s="204" t="s">
        <v>1086</v>
      </c>
      <c r="BU72" s="204" t="s">
        <v>1086</v>
      </c>
      <c r="BV72" s="204" t="s">
        <v>1086</v>
      </c>
      <c r="BW72" s="204" t="s">
        <v>1086</v>
      </c>
      <c r="BX72" s="204" t="s">
        <v>1086</v>
      </c>
      <c r="BY72" s="204" t="s">
        <v>1086</v>
      </c>
      <c r="BZ72" s="204" t="s">
        <v>1086</v>
      </c>
      <c r="CA72" s="204" t="s">
        <v>1086</v>
      </c>
      <c r="CB72" s="204" t="s">
        <v>1086</v>
      </c>
      <c r="CC72" s="204" t="s">
        <v>1086</v>
      </c>
      <c r="CD72" s="204" t="s">
        <v>1193</v>
      </c>
      <c r="CE72" s="210" t="s">
        <v>1850</v>
      </c>
      <c r="CF72" s="204"/>
      <c r="CG72" s="204"/>
      <c r="CH72" s="204"/>
      <c r="CI72" s="204"/>
      <c r="CJ72" s="204" t="s">
        <v>1607</v>
      </c>
      <c r="CK72" s="204" t="s">
        <v>1608</v>
      </c>
      <c r="CL72" s="204" t="s">
        <v>1842</v>
      </c>
      <c r="CM72" s="204" t="s">
        <v>1087</v>
      </c>
      <c r="CN72" s="204" t="s">
        <v>1087</v>
      </c>
      <c r="CO72" s="204" t="s">
        <v>1490</v>
      </c>
      <c r="CP72" s="204" t="s">
        <v>1086</v>
      </c>
      <c r="CQ72" s="204" t="s">
        <v>1086</v>
      </c>
      <c r="CR72" s="204" t="s">
        <v>1086</v>
      </c>
      <c r="CS72" s="204" t="s">
        <v>1086</v>
      </c>
      <c r="CT72" s="204" t="s">
        <v>1086</v>
      </c>
      <c r="CU72" s="205" t="s">
        <v>1288</v>
      </c>
      <c r="CV72" s="6" t="str">
        <f t="shared" si="28"/>
        <v>SAN MARTIN CALLE4510220447000000</v>
      </c>
      <c r="CW72" s="46" t="str">
        <f t="shared" si="29"/>
        <v>OK</v>
      </c>
      <c r="CX72" s="47" t="str">
        <f t="shared" si="30"/>
        <v>SI</v>
      </c>
      <c r="CY72" s="47" t="str">
        <f t="shared" si="31"/>
        <v/>
      </c>
      <c r="CZ72" s="47" t="str">
        <f t="shared" si="32"/>
        <v/>
      </c>
      <c r="DA72" s="47" t="str">
        <f t="shared" si="33"/>
        <v/>
      </c>
      <c r="DB72" s="47" t="str">
        <f t="shared" si="34"/>
        <v/>
      </c>
      <c r="DC72" s="47" t="str">
        <f t="shared" si="35"/>
        <v/>
      </c>
      <c r="DD72" s="47"/>
      <c r="DE72" s="47" t="str">
        <f t="shared" si="36"/>
        <v/>
      </c>
      <c r="DF72" s="47" t="str">
        <f t="shared" si="37"/>
        <v/>
      </c>
      <c r="DG72" s="47" t="str">
        <f t="shared" si="38"/>
        <v/>
      </c>
      <c r="DH72" s="47" t="str">
        <f t="shared" si="39"/>
        <v/>
      </c>
      <c r="DI72" s="47" t="str">
        <f t="shared" si="40"/>
        <v/>
      </c>
      <c r="DJ72" s="47">
        <f t="shared" si="41"/>
        <v>0</v>
      </c>
      <c r="DK72" s="48">
        <f>IF(CX72="NO",0,IF(CY72=1,Tipologías!$E$11,0)+IF(CZ72=2,Tipologías!$E$10,0)+IF(DA72=3,Tipologías!$E$9,0)+IF(DB72=4,Tipologías!$E$13,0)+IF(DC72=5,Tipologías!$E$12,0)+IF(DD72=6,Tipologías!$E$14,0)+IF(DE72=7,Tipologías!$E$20,0)+IF(DG72=9,Tipologías!$E$16,0)+IF(DF72=8,Tipologías!$E$23,0)+IF(DH72=10,Tipologías!$E$7,0)+IF(DI72=11,Tipologías!$E$8,0))</f>
        <v>0</v>
      </c>
      <c r="DL72" s="49">
        <f t="shared" si="42"/>
        <v>0</v>
      </c>
      <c r="DM72" s="50" t="str">
        <f t="shared" si="43"/>
        <v/>
      </c>
      <c r="DN72" s="50" t="str">
        <f t="shared" si="44"/>
        <v/>
      </c>
      <c r="DO72" s="50" t="str">
        <f t="shared" si="45"/>
        <v/>
      </c>
      <c r="DP72" s="51" t="str">
        <f t="shared" si="46"/>
        <v/>
      </c>
      <c r="DQ72" s="51">
        <f>IF(DM72=17,Tipologías!$E$18,0)+IF(ENCUESTAS!DN72=18,Tipologías!$E$17,0)+IF(ENCUESTAS!DO72=19,Tipologías!$E$19,0)+IF(ENCUESTAS!DP72=20,Tipologías!$E$21,0)</f>
        <v>0</v>
      </c>
      <c r="DR72" s="47" t="str">
        <f t="shared" si="47"/>
        <v>NO</v>
      </c>
      <c r="DS72" s="49">
        <f t="shared" si="48"/>
        <v>0</v>
      </c>
      <c r="DT72" s="52" t="str">
        <f>IF(DL72=0,"",(DL72+DS72+Tipologías!$E$6+Tipologías!$H$2))</f>
        <v/>
      </c>
      <c r="DU72" s="53" t="str">
        <f t="shared" si="49"/>
        <v>NO</v>
      </c>
      <c r="DV72" s="436"/>
    </row>
    <row r="73" spans="1:126" ht="30.75" thickBot="1" x14ac:dyDescent="0.3">
      <c r="A73" s="22">
        <v>42970</v>
      </c>
      <c r="B73" s="7" t="s">
        <v>1</v>
      </c>
      <c r="C73" s="7" t="s">
        <v>630</v>
      </c>
      <c r="D73" s="7">
        <v>579</v>
      </c>
      <c r="E73" s="202">
        <v>1039702444</v>
      </c>
      <c r="F73" s="202">
        <v>3106433475</v>
      </c>
      <c r="G73" s="201">
        <v>68</v>
      </c>
      <c r="H73" s="189" t="s">
        <v>1632</v>
      </c>
      <c r="I73" s="202" t="s">
        <v>1102</v>
      </c>
      <c r="J73" s="202">
        <v>12</v>
      </c>
      <c r="K73" s="202" t="s">
        <v>1115</v>
      </c>
      <c r="L73" s="202"/>
      <c r="M73" s="202"/>
      <c r="N73" s="202"/>
      <c r="O73" s="202">
        <v>10</v>
      </c>
      <c r="P73" s="202"/>
      <c r="Q73" s="202"/>
      <c r="R73" s="211">
        <v>220446910000</v>
      </c>
      <c r="S73" s="202"/>
      <c r="T73" s="202"/>
      <c r="U73" s="362" t="str">
        <f t="shared" si="25"/>
        <v xml:space="preserve">CARRERA 12A  #  10 -  220446910000 </v>
      </c>
      <c r="V73" s="202">
        <v>3213018605</v>
      </c>
      <c r="W73" s="202" t="s">
        <v>1851</v>
      </c>
      <c r="X73" s="202"/>
      <c r="Y73" s="202" t="s">
        <v>1852</v>
      </c>
      <c r="Z73" s="202"/>
      <c r="AA73" s="434" t="str">
        <f t="shared" si="26"/>
        <v xml:space="preserve">ASTRID  FELIZZOLA </v>
      </c>
      <c r="AB73" s="202" t="s">
        <v>1268</v>
      </c>
      <c r="AC73" s="202">
        <v>1052700607</v>
      </c>
      <c r="AD73" s="202" t="s">
        <v>1118</v>
      </c>
      <c r="AE73" s="202">
        <v>30</v>
      </c>
      <c r="AF73" s="204" t="s">
        <v>1087</v>
      </c>
      <c r="AG73" s="204" t="s">
        <v>1853</v>
      </c>
      <c r="AH73" s="202"/>
      <c r="AI73" s="202" t="s">
        <v>1520</v>
      </c>
      <c r="AJ73" s="202"/>
      <c r="AK73" s="434" t="str">
        <f t="shared" si="27"/>
        <v xml:space="preserve">EVER  SORACA </v>
      </c>
      <c r="AL73" s="202" t="s">
        <v>1268</v>
      </c>
      <c r="AM73" s="205">
        <v>19772309</v>
      </c>
      <c r="AN73" s="206" t="s">
        <v>1087</v>
      </c>
      <c r="AO73" s="202"/>
      <c r="AP73" s="202" t="s">
        <v>1087</v>
      </c>
      <c r="AQ73" s="202">
        <v>4</v>
      </c>
      <c r="AR73" s="202">
        <v>2</v>
      </c>
      <c r="AS73" s="202"/>
      <c r="AT73" s="207" t="s">
        <v>1149</v>
      </c>
      <c r="AU73" s="202"/>
      <c r="AV73" s="208"/>
      <c r="AW73" s="202"/>
      <c r="AX73" s="207" t="s">
        <v>1153</v>
      </c>
      <c r="AY73" s="202"/>
      <c r="AZ73" s="202"/>
      <c r="BA73" s="202">
        <v>200000</v>
      </c>
      <c r="BB73" s="202" t="s">
        <v>1086</v>
      </c>
      <c r="BC73" s="202">
        <v>23049</v>
      </c>
      <c r="BD73" s="202" t="s">
        <v>1086</v>
      </c>
      <c r="BE73" s="202">
        <v>16741</v>
      </c>
      <c r="BF73" s="202" t="s">
        <v>1086</v>
      </c>
      <c r="BG73" s="202">
        <v>9561</v>
      </c>
      <c r="BH73" s="201" t="s">
        <v>1167</v>
      </c>
      <c r="BI73" s="209" t="s">
        <v>1171</v>
      </c>
      <c r="BJ73" s="204" t="s">
        <v>1181</v>
      </c>
      <c r="BK73" s="204" t="s">
        <v>1189</v>
      </c>
      <c r="BL73" s="204" t="s">
        <v>1086</v>
      </c>
      <c r="BM73" s="205" t="s">
        <v>1087</v>
      </c>
      <c r="BN73" s="209" t="s">
        <v>1086</v>
      </c>
      <c r="BO73" s="204" t="s">
        <v>1086</v>
      </c>
      <c r="BP73" s="204" t="s">
        <v>1086</v>
      </c>
      <c r="BQ73" s="204" t="s">
        <v>1086</v>
      </c>
      <c r="BR73" s="204" t="s">
        <v>1086</v>
      </c>
      <c r="BS73" s="204" t="s">
        <v>1086</v>
      </c>
      <c r="BT73" s="204" t="s">
        <v>1086</v>
      </c>
      <c r="BU73" s="204" t="s">
        <v>1086</v>
      </c>
      <c r="BV73" s="204" t="s">
        <v>1087</v>
      </c>
      <c r="BW73" s="204" t="s">
        <v>1086</v>
      </c>
      <c r="BX73" s="204" t="s">
        <v>1086</v>
      </c>
      <c r="BY73" s="204" t="s">
        <v>1086</v>
      </c>
      <c r="BZ73" s="204" t="s">
        <v>1086</v>
      </c>
      <c r="CA73" s="204" t="s">
        <v>1087</v>
      </c>
      <c r="CB73" s="204" t="s">
        <v>1086</v>
      </c>
      <c r="CC73" s="204" t="s">
        <v>1086</v>
      </c>
      <c r="CD73" s="204" t="s">
        <v>1193</v>
      </c>
      <c r="CE73" s="210" t="s">
        <v>1854</v>
      </c>
      <c r="CF73" s="204"/>
      <c r="CG73" s="204"/>
      <c r="CH73" s="204"/>
      <c r="CI73" s="204"/>
      <c r="CJ73" s="204" t="s">
        <v>1607</v>
      </c>
      <c r="CK73" s="204" t="s">
        <v>1608</v>
      </c>
      <c r="CL73" s="204" t="s">
        <v>1842</v>
      </c>
      <c r="CM73" s="204" t="s">
        <v>1087</v>
      </c>
      <c r="CN73" s="204" t="s">
        <v>1087</v>
      </c>
      <c r="CO73" s="204" t="s">
        <v>1490</v>
      </c>
      <c r="CP73" s="204" t="s">
        <v>1086</v>
      </c>
      <c r="CQ73" s="204" t="s">
        <v>1086</v>
      </c>
      <c r="CR73" s="204" t="s">
        <v>1087</v>
      </c>
      <c r="CS73" s="204" t="s">
        <v>1086</v>
      </c>
      <c r="CT73" s="204" t="s">
        <v>1086</v>
      </c>
      <c r="CU73" s="205" t="s">
        <v>1288</v>
      </c>
      <c r="CV73" s="6" t="str">
        <f t="shared" si="28"/>
        <v>SAN MARTIN CARRERA12A10220446910000</v>
      </c>
      <c r="CW73" s="46" t="str">
        <f t="shared" si="29"/>
        <v>OK</v>
      </c>
      <c r="CX73" s="47" t="str">
        <f t="shared" si="30"/>
        <v>SI</v>
      </c>
      <c r="CY73" s="47">
        <f t="shared" si="31"/>
        <v>1</v>
      </c>
      <c r="CZ73" s="47" t="str">
        <f t="shared" si="32"/>
        <v/>
      </c>
      <c r="DA73" s="47" t="str">
        <f t="shared" si="33"/>
        <v/>
      </c>
      <c r="DB73" s="47" t="str">
        <f t="shared" si="34"/>
        <v/>
      </c>
      <c r="DC73" s="47" t="str">
        <f t="shared" si="35"/>
        <v/>
      </c>
      <c r="DD73" s="47"/>
      <c r="DE73" s="47" t="str">
        <f t="shared" si="36"/>
        <v/>
      </c>
      <c r="DF73" s="47" t="str">
        <f t="shared" si="37"/>
        <v/>
      </c>
      <c r="DG73" s="47" t="str">
        <f t="shared" si="38"/>
        <v/>
      </c>
      <c r="DH73" s="47" t="str">
        <f t="shared" si="39"/>
        <v/>
      </c>
      <c r="DI73" s="47" t="str">
        <f t="shared" si="40"/>
        <v/>
      </c>
      <c r="DJ73" s="47">
        <f t="shared" si="41"/>
        <v>1</v>
      </c>
      <c r="DK73" s="48">
        <f>IF(CX73="NO",0,IF(CY73=1,Tipologías!$E$11,0)+IF(CZ73=2,Tipologías!$E$10,0)+IF(DA73=3,Tipologías!$E$9,0)+IF(DB73=4,Tipologías!$E$13,0)+IF(DC73=5,Tipologías!$E$12,0)+IF(DD73=6,Tipologías!$E$14,0)+IF(DE73=7,Tipologías!$E$20,0)+IF(DG73=9,Tipologías!$E$16,0)+IF(DF73=8,Tipologías!$E$23,0)+IF(DH73=10,Tipologías!$E$7,0)+IF(DI73=11,Tipologías!$E$8,0))</f>
        <v>223009.46776799997</v>
      </c>
      <c r="DL73" s="49">
        <f t="shared" si="42"/>
        <v>223009.46776799997</v>
      </c>
      <c r="DM73" s="50" t="str">
        <f t="shared" si="43"/>
        <v/>
      </c>
      <c r="DN73" s="50" t="str">
        <f t="shared" si="44"/>
        <v/>
      </c>
      <c r="DO73" s="50">
        <f t="shared" si="45"/>
        <v>0</v>
      </c>
      <c r="DP73" s="51" t="str">
        <f t="shared" si="46"/>
        <v/>
      </c>
      <c r="DQ73" s="51">
        <f>IF(DM73=17,Tipologías!$E$18,0)+IF(ENCUESTAS!DN73=18,Tipologías!$E$17,0)+IF(ENCUESTAS!DO73=19,Tipologías!$E$19,0)+IF(ENCUESTAS!DP73=20,Tipologías!$E$21,0)</f>
        <v>0</v>
      </c>
      <c r="DR73" s="47" t="str">
        <f t="shared" si="47"/>
        <v>NO</v>
      </c>
      <c r="DS73" s="49">
        <f t="shared" si="48"/>
        <v>0</v>
      </c>
      <c r="DT73" s="52">
        <f>IF(DL73=0,"",(DL73+DS73+Tipologías!$E$6+Tipologías!$H$2))</f>
        <v>420086.86030796444</v>
      </c>
      <c r="DU73" s="53" t="str">
        <f t="shared" si="49"/>
        <v>SI</v>
      </c>
      <c r="DV73" s="436" t="s">
        <v>4197</v>
      </c>
    </row>
    <row r="74" spans="1:126" ht="45.75" thickBot="1" x14ac:dyDescent="0.3">
      <c r="A74" s="22">
        <v>42970</v>
      </c>
      <c r="B74" s="7" t="s">
        <v>1</v>
      </c>
      <c r="C74" s="7" t="s">
        <v>630</v>
      </c>
      <c r="D74" s="7">
        <v>579</v>
      </c>
      <c r="E74" s="202">
        <v>1039702444</v>
      </c>
      <c r="F74" s="202">
        <v>3106433475</v>
      </c>
      <c r="G74" s="201">
        <v>69</v>
      </c>
      <c r="H74" s="189" t="s">
        <v>1632</v>
      </c>
      <c r="I74" s="202" t="s">
        <v>1102</v>
      </c>
      <c r="J74" s="202">
        <v>12</v>
      </c>
      <c r="K74" s="202" t="s">
        <v>1115</v>
      </c>
      <c r="L74" s="202"/>
      <c r="M74" s="202"/>
      <c r="N74" s="202"/>
      <c r="O74" s="202">
        <v>54</v>
      </c>
      <c r="P74" s="202"/>
      <c r="Q74" s="202"/>
      <c r="R74" s="203"/>
      <c r="S74" s="202"/>
      <c r="T74" s="202"/>
      <c r="U74" s="362" t="str">
        <f t="shared" si="25"/>
        <v xml:space="preserve">CARRERA 12A  #  54 -   </v>
      </c>
      <c r="V74" s="202">
        <v>3195601117</v>
      </c>
      <c r="W74" s="202" t="s">
        <v>1855</v>
      </c>
      <c r="X74" s="202"/>
      <c r="Y74" s="202" t="s">
        <v>1450</v>
      </c>
      <c r="Z74" s="202" t="s">
        <v>1836</v>
      </c>
      <c r="AA74" s="434" t="str">
        <f t="shared" si="26"/>
        <v xml:space="preserve">LUZ  ESTELLA AGUIRRE </v>
      </c>
      <c r="AB74" s="202" t="s">
        <v>1268</v>
      </c>
      <c r="AC74" s="202">
        <v>43655115</v>
      </c>
      <c r="AD74" s="202" t="s">
        <v>1118</v>
      </c>
      <c r="AE74" s="202">
        <v>48</v>
      </c>
      <c r="AF74" s="204" t="s">
        <v>1087</v>
      </c>
      <c r="AG74" s="204" t="s">
        <v>1656</v>
      </c>
      <c r="AH74" s="202" t="s">
        <v>1856</v>
      </c>
      <c r="AI74" s="202" t="s">
        <v>1857</v>
      </c>
      <c r="AJ74" s="202" t="s">
        <v>1858</v>
      </c>
      <c r="AK74" s="434" t="str">
        <f t="shared" si="27"/>
        <v>JHON  WALTER  HENAO URIBE</v>
      </c>
      <c r="AL74" s="202" t="s">
        <v>1268</v>
      </c>
      <c r="AM74" s="205">
        <v>71188731</v>
      </c>
      <c r="AN74" s="206" t="s">
        <v>1087</v>
      </c>
      <c r="AO74" s="202"/>
      <c r="AP74" s="202" t="s">
        <v>1087</v>
      </c>
      <c r="AQ74" s="202">
        <v>3</v>
      </c>
      <c r="AR74" s="202">
        <v>1</v>
      </c>
      <c r="AS74" s="202">
        <v>1</v>
      </c>
      <c r="AT74" s="207" t="s">
        <v>1148</v>
      </c>
      <c r="AU74" s="202"/>
      <c r="AV74" s="208" t="s">
        <v>1161</v>
      </c>
      <c r="AW74" s="202"/>
      <c r="AX74" s="207"/>
      <c r="AY74" s="202"/>
      <c r="AZ74" s="202"/>
      <c r="BA74" s="202"/>
      <c r="BB74" s="202" t="s">
        <v>1086</v>
      </c>
      <c r="BC74" s="202">
        <v>25300</v>
      </c>
      <c r="BD74" s="202" t="s">
        <v>1086</v>
      </c>
      <c r="BE74" s="202">
        <v>12533</v>
      </c>
      <c r="BF74" s="202" t="s">
        <v>1086</v>
      </c>
      <c r="BG74" s="202">
        <v>9000</v>
      </c>
      <c r="BH74" s="201" t="s">
        <v>1167</v>
      </c>
      <c r="BI74" s="209" t="s">
        <v>1172</v>
      </c>
      <c r="BJ74" s="204" t="s">
        <v>1180</v>
      </c>
      <c r="BK74" s="204" t="s">
        <v>1188</v>
      </c>
      <c r="BL74" s="204" t="s">
        <v>1086</v>
      </c>
      <c r="BM74" s="205" t="s">
        <v>1086</v>
      </c>
      <c r="BN74" s="209" t="s">
        <v>1086</v>
      </c>
      <c r="BO74" s="204" t="s">
        <v>1086</v>
      </c>
      <c r="BP74" s="204" t="s">
        <v>1086</v>
      </c>
      <c r="BQ74" s="204" t="s">
        <v>1086</v>
      </c>
      <c r="BR74" s="204" t="s">
        <v>1086</v>
      </c>
      <c r="BS74" s="204" t="s">
        <v>1086</v>
      </c>
      <c r="BT74" s="204" t="s">
        <v>1086</v>
      </c>
      <c r="BU74" s="204" t="s">
        <v>1086</v>
      </c>
      <c r="BV74" s="204" t="s">
        <v>1087</v>
      </c>
      <c r="BW74" s="204" t="s">
        <v>1086</v>
      </c>
      <c r="BX74" s="204" t="s">
        <v>1086</v>
      </c>
      <c r="BY74" s="204" t="s">
        <v>1086</v>
      </c>
      <c r="BZ74" s="204" t="s">
        <v>1086</v>
      </c>
      <c r="CA74" s="204" t="s">
        <v>1087</v>
      </c>
      <c r="CB74" s="204" t="s">
        <v>1086</v>
      </c>
      <c r="CC74" s="204" t="s">
        <v>1086</v>
      </c>
      <c r="CD74" s="204" t="s">
        <v>1193</v>
      </c>
      <c r="CE74" s="210" t="s">
        <v>1859</v>
      </c>
      <c r="CF74" s="204"/>
      <c r="CG74" s="204"/>
      <c r="CH74" s="204"/>
      <c r="CI74" s="204"/>
      <c r="CJ74" s="204" t="s">
        <v>1607</v>
      </c>
      <c r="CK74" s="204" t="s">
        <v>1608</v>
      </c>
      <c r="CL74" s="204" t="s">
        <v>1086</v>
      </c>
      <c r="CM74" s="204" t="s">
        <v>1087</v>
      </c>
      <c r="CN74" s="204" t="s">
        <v>1087</v>
      </c>
      <c r="CO74" s="204" t="s">
        <v>1490</v>
      </c>
      <c r="CP74" s="204" t="s">
        <v>1086</v>
      </c>
      <c r="CQ74" s="204" t="s">
        <v>1086</v>
      </c>
      <c r="CR74" s="204" t="s">
        <v>1087</v>
      </c>
      <c r="CS74" s="204" t="s">
        <v>1086</v>
      </c>
      <c r="CT74" s="204" t="s">
        <v>1086</v>
      </c>
      <c r="CU74" s="205" t="s">
        <v>1288</v>
      </c>
      <c r="CV74" s="6" t="str">
        <f t="shared" si="28"/>
        <v>SAN MARTIN CARRERA12A54</v>
      </c>
      <c r="CW74" s="46" t="str">
        <f t="shared" si="29"/>
        <v>OK</v>
      </c>
      <c r="CX74" s="47" t="str">
        <f t="shared" si="30"/>
        <v>SI</v>
      </c>
      <c r="CY74" s="47">
        <f t="shared" si="31"/>
        <v>1</v>
      </c>
      <c r="CZ74" s="47" t="str">
        <f t="shared" si="32"/>
        <v/>
      </c>
      <c r="DA74" s="47" t="str">
        <f t="shared" si="33"/>
        <v/>
      </c>
      <c r="DB74" s="47" t="str">
        <f t="shared" si="34"/>
        <v/>
      </c>
      <c r="DC74" s="47" t="str">
        <f t="shared" si="35"/>
        <v/>
      </c>
      <c r="DD74" s="47"/>
      <c r="DE74" s="47" t="str">
        <f t="shared" si="36"/>
        <v/>
      </c>
      <c r="DF74" s="47" t="str">
        <f t="shared" si="37"/>
        <v/>
      </c>
      <c r="DG74" s="47" t="str">
        <f t="shared" si="38"/>
        <v/>
      </c>
      <c r="DH74" s="47" t="str">
        <f t="shared" si="39"/>
        <v/>
      </c>
      <c r="DI74" s="47" t="str">
        <f t="shared" si="40"/>
        <v/>
      </c>
      <c r="DJ74" s="47">
        <f t="shared" si="41"/>
        <v>1</v>
      </c>
      <c r="DK74" s="48">
        <f>IF(CX74="NO",0,IF(CY74=1,Tipologías!$E$11,0)+IF(CZ74=2,Tipologías!$E$10,0)+IF(DA74=3,Tipologías!$E$9,0)+IF(DB74=4,Tipologías!$E$13,0)+IF(DC74=5,Tipologías!$E$12,0)+IF(DD74=6,Tipologías!$E$14,0)+IF(DE74=7,Tipologías!$E$20,0)+IF(DG74=9,Tipologías!$E$16,0)+IF(DF74=8,Tipologías!$E$23,0)+IF(DH74=10,Tipologías!$E$7,0)+IF(DI74=11,Tipologías!$E$8,0))</f>
        <v>223009.46776799997</v>
      </c>
      <c r="DL74" s="49">
        <f t="shared" si="42"/>
        <v>223009.46776799997</v>
      </c>
      <c r="DM74" s="50" t="str">
        <f t="shared" si="43"/>
        <v/>
      </c>
      <c r="DN74" s="50" t="str">
        <f t="shared" si="44"/>
        <v/>
      </c>
      <c r="DO74" s="50">
        <f t="shared" si="45"/>
        <v>0</v>
      </c>
      <c r="DP74" s="51" t="str">
        <f t="shared" si="46"/>
        <v/>
      </c>
      <c r="DQ74" s="51">
        <f>IF(DM74=17,Tipologías!$E$18,0)+IF(ENCUESTAS!DN74=18,Tipologías!$E$17,0)+IF(ENCUESTAS!DO74=19,Tipologías!$E$19,0)+IF(ENCUESTAS!DP74=20,Tipologías!$E$21,0)</f>
        <v>0</v>
      </c>
      <c r="DR74" s="47" t="str">
        <f t="shared" si="47"/>
        <v>NO</v>
      </c>
      <c r="DS74" s="49">
        <f t="shared" si="48"/>
        <v>0</v>
      </c>
      <c r="DT74" s="52">
        <f>IF(DL74=0,"",(DL74+DS74+Tipologías!$E$6+Tipologías!$H$2))</f>
        <v>420086.86030796444</v>
      </c>
      <c r="DU74" s="53" t="str">
        <f t="shared" si="49"/>
        <v>SI</v>
      </c>
      <c r="DV74" s="436" t="s">
        <v>4198</v>
      </c>
    </row>
    <row r="75" spans="1:126" ht="75.75" thickBot="1" x14ac:dyDescent="0.3">
      <c r="A75" s="22">
        <v>42970</v>
      </c>
      <c r="B75" s="7" t="s">
        <v>1</v>
      </c>
      <c r="C75" s="7" t="s">
        <v>630</v>
      </c>
      <c r="D75" s="7">
        <v>579</v>
      </c>
      <c r="E75" s="202">
        <v>1039702444</v>
      </c>
      <c r="F75" s="202">
        <v>3106433475</v>
      </c>
      <c r="G75" s="201">
        <v>70</v>
      </c>
      <c r="H75" s="189" t="s">
        <v>1632</v>
      </c>
      <c r="I75" s="202" t="s">
        <v>1102</v>
      </c>
      <c r="J75" s="202">
        <v>11</v>
      </c>
      <c r="K75" s="202"/>
      <c r="L75" s="202"/>
      <c r="M75" s="202"/>
      <c r="N75" s="202"/>
      <c r="O75" s="202"/>
      <c r="P75" s="202"/>
      <c r="Q75" s="202"/>
      <c r="R75" s="203"/>
      <c r="S75" s="202"/>
      <c r="T75" s="202"/>
      <c r="U75" s="362" t="str">
        <f t="shared" si="25"/>
        <v xml:space="preserve">CARRERA 11  #   -   </v>
      </c>
      <c r="V75" s="202">
        <v>3196569326</v>
      </c>
      <c r="W75" s="202" t="s">
        <v>1860</v>
      </c>
      <c r="X75" s="202" t="s">
        <v>1861</v>
      </c>
      <c r="Y75" s="202" t="s">
        <v>1300</v>
      </c>
      <c r="Z75" s="202" t="s">
        <v>1862</v>
      </c>
      <c r="AA75" s="434" t="str">
        <f t="shared" si="26"/>
        <v>MARTHA AURORA SERNA  ISAZA</v>
      </c>
      <c r="AB75" s="202" t="s">
        <v>1268</v>
      </c>
      <c r="AC75" s="202">
        <v>21926826</v>
      </c>
      <c r="AD75" s="202" t="s">
        <v>1118</v>
      </c>
      <c r="AE75" s="202">
        <v>63</v>
      </c>
      <c r="AF75" s="204" t="s">
        <v>1086</v>
      </c>
      <c r="AG75" s="204"/>
      <c r="AH75" s="202"/>
      <c r="AI75" s="202"/>
      <c r="AJ75" s="202"/>
      <c r="AK75" s="434" t="str">
        <f t="shared" si="27"/>
        <v xml:space="preserve">   </v>
      </c>
      <c r="AL75" s="202"/>
      <c r="AM75" s="205"/>
      <c r="AN75" s="206" t="s">
        <v>1087</v>
      </c>
      <c r="AO75" s="202"/>
      <c r="AP75" s="202" t="s">
        <v>1086</v>
      </c>
      <c r="AQ75" s="202">
        <v>3</v>
      </c>
      <c r="AR75" s="202"/>
      <c r="AS75" s="202"/>
      <c r="AT75" s="207" t="s">
        <v>1148</v>
      </c>
      <c r="AU75" s="202"/>
      <c r="AV75" s="208" t="s">
        <v>1161</v>
      </c>
      <c r="AW75" s="202"/>
      <c r="AX75" s="207"/>
      <c r="AY75" s="202"/>
      <c r="AZ75" s="202"/>
      <c r="BA75" s="202"/>
      <c r="BB75" s="202" t="s">
        <v>1086</v>
      </c>
      <c r="BC75" s="202">
        <v>19713</v>
      </c>
      <c r="BD75" s="202" t="s">
        <v>1086</v>
      </c>
      <c r="BE75" s="202">
        <v>14170</v>
      </c>
      <c r="BF75" s="202" t="s">
        <v>1086</v>
      </c>
      <c r="BG75" s="202">
        <v>9559</v>
      </c>
      <c r="BH75" s="201" t="s">
        <v>1167</v>
      </c>
      <c r="BI75" s="209" t="s">
        <v>1172</v>
      </c>
      <c r="BJ75" s="204" t="s">
        <v>1175</v>
      </c>
      <c r="BK75" s="204" t="s">
        <v>1188</v>
      </c>
      <c r="BL75" s="204" t="s">
        <v>1086</v>
      </c>
      <c r="BM75" s="205" t="s">
        <v>1087</v>
      </c>
      <c r="BN75" s="209" t="s">
        <v>1086</v>
      </c>
      <c r="BO75" s="204" t="s">
        <v>1086</v>
      </c>
      <c r="BP75" s="204" t="s">
        <v>1086</v>
      </c>
      <c r="BQ75" s="204" t="s">
        <v>1087</v>
      </c>
      <c r="BR75" s="204" t="s">
        <v>1086</v>
      </c>
      <c r="BS75" s="204" t="s">
        <v>1086</v>
      </c>
      <c r="BT75" s="204" t="s">
        <v>1086</v>
      </c>
      <c r="BU75" s="204" t="s">
        <v>1086</v>
      </c>
      <c r="BV75" s="204" t="s">
        <v>1086</v>
      </c>
      <c r="BW75" s="204" t="s">
        <v>1086</v>
      </c>
      <c r="BX75" s="204" t="s">
        <v>1086</v>
      </c>
      <c r="BY75" s="204" t="s">
        <v>1086</v>
      </c>
      <c r="BZ75" s="204" t="s">
        <v>1086</v>
      </c>
      <c r="CA75" s="204" t="s">
        <v>1086</v>
      </c>
      <c r="CB75" s="204" t="s">
        <v>1086</v>
      </c>
      <c r="CC75" s="204" t="s">
        <v>1086</v>
      </c>
      <c r="CD75" s="204" t="s">
        <v>1193</v>
      </c>
      <c r="CE75" s="210" t="s">
        <v>1863</v>
      </c>
      <c r="CF75" s="204"/>
      <c r="CG75" s="204"/>
      <c r="CH75" s="204"/>
      <c r="CI75" s="204"/>
      <c r="CJ75" s="204" t="s">
        <v>1607</v>
      </c>
      <c r="CK75" s="204" t="s">
        <v>1608</v>
      </c>
      <c r="CL75" s="204" t="s">
        <v>1086</v>
      </c>
      <c r="CM75" s="204" t="s">
        <v>1087</v>
      </c>
      <c r="CN75" s="204" t="s">
        <v>1087</v>
      </c>
      <c r="CO75" s="204" t="s">
        <v>1490</v>
      </c>
      <c r="CP75" s="204" t="s">
        <v>1087</v>
      </c>
      <c r="CQ75" s="204" t="s">
        <v>1086</v>
      </c>
      <c r="CR75" s="204" t="s">
        <v>1087</v>
      </c>
      <c r="CS75" s="204" t="s">
        <v>1087</v>
      </c>
      <c r="CT75" s="204" t="s">
        <v>1086</v>
      </c>
      <c r="CU75" s="205" t="s">
        <v>1288</v>
      </c>
      <c r="CV75" s="6" t="str">
        <f t="shared" si="28"/>
        <v>SAN MARTIN CARRERA11</v>
      </c>
      <c r="CW75" s="46" t="str">
        <f t="shared" si="29"/>
        <v>OK</v>
      </c>
      <c r="CX75" s="47" t="str">
        <f t="shared" si="30"/>
        <v>SI</v>
      </c>
      <c r="CY75" s="47">
        <f t="shared" si="31"/>
        <v>1</v>
      </c>
      <c r="CZ75" s="47" t="str">
        <f t="shared" si="32"/>
        <v/>
      </c>
      <c r="DA75" s="47">
        <f t="shared" si="33"/>
        <v>3</v>
      </c>
      <c r="DB75" s="47" t="str">
        <f t="shared" si="34"/>
        <v/>
      </c>
      <c r="DC75" s="47">
        <f t="shared" si="35"/>
        <v>5</v>
      </c>
      <c r="DD75" s="47"/>
      <c r="DE75" s="47">
        <f t="shared" si="36"/>
        <v>7</v>
      </c>
      <c r="DF75" s="47" t="str">
        <f t="shared" si="37"/>
        <v/>
      </c>
      <c r="DG75" s="47" t="str">
        <f t="shared" si="38"/>
        <v/>
      </c>
      <c r="DH75" s="47" t="str">
        <f t="shared" si="39"/>
        <v/>
      </c>
      <c r="DI75" s="47" t="str">
        <f t="shared" si="40"/>
        <v/>
      </c>
      <c r="DJ75" s="47">
        <f t="shared" si="41"/>
        <v>3</v>
      </c>
      <c r="DK75" s="48">
        <f>IF(CX75="NO",0,IF(CY75=1,Tipologías!$E$11,0)+IF(CZ75=2,Tipologías!$E$10,0)+IF(DA75=3,Tipologías!$E$9,0)+IF(DB75=4,Tipologías!$E$13,0)+IF(DC75=5,Tipologías!$E$12,0)+IF(DD75=6,Tipologías!$E$14,0)+IF(DE75=7,Tipologías!$E$20,0)+IF(DG75=9,Tipologías!$E$16,0)+IF(DF75=8,Tipologías!$E$23,0)+IF(DH75=10,Tipologías!$E$7,0)+IF(DI75=11,Tipologías!$E$8,0))</f>
        <v>1522785.3967439998</v>
      </c>
      <c r="DL75" s="49">
        <f t="shared" si="42"/>
        <v>1522785.3967439998</v>
      </c>
      <c r="DM75" s="50" t="str">
        <f t="shared" si="43"/>
        <v/>
      </c>
      <c r="DN75" s="50" t="str">
        <f t="shared" si="44"/>
        <v/>
      </c>
      <c r="DO75" s="50">
        <f t="shared" si="45"/>
        <v>0</v>
      </c>
      <c r="DP75" s="51">
        <f t="shared" si="46"/>
        <v>20</v>
      </c>
      <c r="DQ75" s="51">
        <f>IF(DM75=17,Tipologías!$E$18,0)+IF(ENCUESTAS!DN75=18,Tipologías!$E$17,0)+IF(ENCUESTAS!DO75=19,Tipologías!$E$19,0)+IF(ENCUESTAS!DP75=20,Tipologías!$E$21,0)</f>
        <v>487557.07988400001</v>
      </c>
      <c r="DR75" s="47" t="str">
        <f t="shared" si="47"/>
        <v>SI</v>
      </c>
      <c r="DS75" s="49">
        <f t="shared" si="48"/>
        <v>487557.07988400001</v>
      </c>
      <c r="DT75" s="52">
        <f>IF(DL75=0,"",(DL75+DS75+Tipologías!$E$6+Tipologías!$H$2))</f>
        <v>2207419.8691679644</v>
      </c>
      <c r="DU75" s="53" t="str">
        <f t="shared" si="49"/>
        <v>SI</v>
      </c>
      <c r="DV75" s="436" t="s">
        <v>4199</v>
      </c>
    </row>
    <row r="76" spans="1:126" ht="30.75" hidden="1" thickBot="1" x14ac:dyDescent="0.3">
      <c r="A76" s="22">
        <v>42970</v>
      </c>
      <c r="B76" s="7" t="s">
        <v>1</v>
      </c>
      <c r="C76" s="7" t="s">
        <v>630</v>
      </c>
      <c r="D76" s="7">
        <v>579</v>
      </c>
      <c r="E76" s="202">
        <v>1039702444</v>
      </c>
      <c r="F76" s="202">
        <v>3106433475</v>
      </c>
      <c r="G76" s="201">
        <v>71</v>
      </c>
      <c r="H76" s="189" t="s">
        <v>1632</v>
      </c>
      <c r="I76" s="202" t="s">
        <v>1102</v>
      </c>
      <c r="J76" s="202">
        <v>12</v>
      </c>
      <c r="K76" s="202"/>
      <c r="L76" s="202"/>
      <c r="M76" s="202"/>
      <c r="N76" s="202"/>
      <c r="O76" s="202">
        <v>12</v>
      </c>
      <c r="P76" s="202"/>
      <c r="Q76" s="202"/>
      <c r="R76" s="203"/>
      <c r="S76" s="202"/>
      <c r="T76" s="202"/>
      <c r="U76" s="362" t="str">
        <f t="shared" si="25"/>
        <v xml:space="preserve">CARRERA 12  #  12 -   </v>
      </c>
      <c r="V76" s="202">
        <v>3135458825</v>
      </c>
      <c r="W76" s="202" t="s">
        <v>1696</v>
      </c>
      <c r="X76" s="202" t="s">
        <v>1864</v>
      </c>
      <c r="Y76" s="202" t="s">
        <v>1865</v>
      </c>
      <c r="Z76" s="202" t="s">
        <v>1866</v>
      </c>
      <c r="AA76" s="434" t="str">
        <f t="shared" si="26"/>
        <v xml:space="preserve">LEIDY JHOANA  VILLA ALTAMIRANDA </v>
      </c>
      <c r="AB76" s="202" t="s">
        <v>1268</v>
      </c>
      <c r="AC76" s="202">
        <v>1039694876</v>
      </c>
      <c r="AD76" s="202" t="s">
        <v>1118</v>
      </c>
      <c r="AE76" s="202">
        <v>25</v>
      </c>
      <c r="AF76" s="204" t="s">
        <v>1087</v>
      </c>
      <c r="AG76" s="204" t="s">
        <v>1305</v>
      </c>
      <c r="AH76" s="202"/>
      <c r="AI76" s="202" t="s">
        <v>1569</v>
      </c>
      <c r="AJ76" s="202"/>
      <c r="AK76" s="434" t="str">
        <f t="shared" si="27"/>
        <v xml:space="preserve">SERGIO  HERNANDEZ </v>
      </c>
      <c r="AL76" s="202" t="s">
        <v>1268</v>
      </c>
      <c r="AM76" s="205">
        <v>1039685628</v>
      </c>
      <c r="AN76" s="206" t="s">
        <v>1087</v>
      </c>
      <c r="AO76" s="202"/>
      <c r="AP76" s="202" t="s">
        <v>1087</v>
      </c>
      <c r="AQ76" s="202">
        <v>3</v>
      </c>
      <c r="AR76" s="202">
        <v>1</v>
      </c>
      <c r="AS76" s="202">
        <v>1</v>
      </c>
      <c r="AT76" s="207" t="s">
        <v>1149</v>
      </c>
      <c r="AU76" s="202"/>
      <c r="AV76" s="208"/>
      <c r="AW76" s="202"/>
      <c r="AX76" s="207" t="s">
        <v>1154</v>
      </c>
      <c r="AY76" s="202"/>
      <c r="AZ76" s="202">
        <v>6</v>
      </c>
      <c r="BA76" s="202">
        <v>330000</v>
      </c>
      <c r="BB76" s="202" t="s">
        <v>1086</v>
      </c>
      <c r="BC76" s="202"/>
      <c r="BD76" s="202" t="s">
        <v>1086</v>
      </c>
      <c r="BE76" s="202"/>
      <c r="BF76" s="202" t="s">
        <v>1086</v>
      </c>
      <c r="BG76" s="202"/>
      <c r="BH76" s="201" t="s">
        <v>1167</v>
      </c>
      <c r="BI76" s="209" t="s">
        <v>1172</v>
      </c>
      <c r="BJ76" s="204" t="s">
        <v>1182</v>
      </c>
      <c r="BK76" s="204" t="s">
        <v>1188</v>
      </c>
      <c r="BL76" s="204" t="s">
        <v>1086</v>
      </c>
      <c r="BM76" s="205" t="s">
        <v>1086</v>
      </c>
      <c r="BN76" s="209" t="s">
        <v>1086</v>
      </c>
      <c r="BO76" s="204" t="s">
        <v>1086</v>
      </c>
      <c r="BP76" s="204" t="s">
        <v>1086</v>
      </c>
      <c r="BQ76" s="204" t="s">
        <v>1086</v>
      </c>
      <c r="BR76" s="204" t="s">
        <v>1086</v>
      </c>
      <c r="BS76" s="204" t="s">
        <v>1086</v>
      </c>
      <c r="BT76" s="204" t="s">
        <v>1086</v>
      </c>
      <c r="BU76" s="204" t="s">
        <v>1086</v>
      </c>
      <c r="BV76" s="204" t="s">
        <v>1086</v>
      </c>
      <c r="BW76" s="204" t="s">
        <v>1086</v>
      </c>
      <c r="BX76" s="204" t="s">
        <v>1086</v>
      </c>
      <c r="BY76" s="204" t="s">
        <v>1086</v>
      </c>
      <c r="BZ76" s="204" t="s">
        <v>1086</v>
      </c>
      <c r="CA76" s="204" t="s">
        <v>1086</v>
      </c>
      <c r="CB76" s="204" t="s">
        <v>1086</v>
      </c>
      <c r="CC76" s="204" t="s">
        <v>1086</v>
      </c>
      <c r="CD76" s="204" t="s">
        <v>1193</v>
      </c>
      <c r="CE76" s="210" t="s">
        <v>1867</v>
      </c>
      <c r="CF76" s="204"/>
      <c r="CG76" s="204"/>
      <c r="CH76" s="204"/>
      <c r="CI76" s="204"/>
      <c r="CJ76" s="204" t="s">
        <v>1607</v>
      </c>
      <c r="CK76" s="204" t="s">
        <v>1608</v>
      </c>
      <c r="CL76" s="204" t="s">
        <v>1842</v>
      </c>
      <c r="CM76" s="204" t="s">
        <v>1087</v>
      </c>
      <c r="CN76" s="204" t="s">
        <v>1087</v>
      </c>
      <c r="CO76" s="204" t="s">
        <v>1490</v>
      </c>
      <c r="CP76" s="204" t="s">
        <v>1086</v>
      </c>
      <c r="CQ76" s="204" t="s">
        <v>1086</v>
      </c>
      <c r="CR76" s="204" t="s">
        <v>1086</v>
      </c>
      <c r="CS76" s="204" t="s">
        <v>1086</v>
      </c>
      <c r="CT76" s="204" t="s">
        <v>1086</v>
      </c>
      <c r="CU76" s="205" t="s">
        <v>1288</v>
      </c>
      <c r="CV76" s="6" t="str">
        <f t="shared" si="28"/>
        <v>SAN MARTIN CARRERA1212</v>
      </c>
      <c r="CW76" s="46" t="str">
        <f t="shared" si="29"/>
        <v>OK</v>
      </c>
      <c r="CX76" s="47" t="str">
        <f t="shared" si="30"/>
        <v>SI</v>
      </c>
      <c r="CY76" s="47" t="str">
        <f t="shared" si="31"/>
        <v/>
      </c>
      <c r="CZ76" s="47" t="str">
        <f t="shared" si="32"/>
        <v/>
      </c>
      <c r="DA76" s="47" t="str">
        <f t="shared" si="33"/>
        <v/>
      </c>
      <c r="DB76" s="47" t="str">
        <f t="shared" si="34"/>
        <v/>
      </c>
      <c r="DC76" s="47" t="str">
        <f t="shared" si="35"/>
        <v/>
      </c>
      <c r="DD76" s="47"/>
      <c r="DE76" s="47" t="str">
        <f t="shared" si="36"/>
        <v/>
      </c>
      <c r="DF76" s="47" t="str">
        <f t="shared" si="37"/>
        <v/>
      </c>
      <c r="DG76" s="47" t="str">
        <f t="shared" si="38"/>
        <v/>
      </c>
      <c r="DH76" s="47" t="str">
        <f t="shared" si="39"/>
        <v/>
      </c>
      <c r="DI76" s="47" t="str">
        <f t="shared" si="40"/>
        <v/>
      </c>
      <c r="DJ76" s="47">
        <f t="shared" si="41"/>
        <v>0</v>
      </c>
      <c r="DK76" s="48">
        <f>IF(CX76="NO",0,IF(CY76=1,Tipologías!$E$11,0)+IF(CZ76=2,Tipologías!$E$10,0)+IF(DA76=3,Tipologías!$E$9,0)+IF(DB76=4,Tipologías!$E$13,0)+IF(DC76=5,Tipologías!$E$12,0)+IF(DD76=6,Tipologías!$E$14,0)+IF(DE76=7,Tipologías!$E$20,0)+IF(DG76=9,Tipologías!$E$16,0)+IF(DF76=8,Tipologías!$E$23,0)+IF(DH76=10,Tipologías!$E$7,0)+IF(DI76=11,Tipologías!$E$8,0))</f>
        <v>0</v>
      </c>
      <c r="DL76" s="49">
        <f t="shared" si="42"/>
        <v>0</v>
      </c>
      <c r="DM76" s="50" t="str">
        <f t="shared" si="43"/>
        <v/>
      </c>
      <c r="DN76" s="50" t="str">
        <f t="shared" si="44"/>
        <v/>
      </c>
      <c r="DO76" s="50" t="str">
        <f t="shared" si="45"/>
        <v/>
      </c>
      <c r="DP76" s="51" t="str">
        <f t="shared" si="46"/>
        <v/>
      </c>
      <c r="DQ76" s="51">
        <f>IF(DM76=17,Tipologías!$E$18,0)+IF(ENCUESTAS!DN76=18,Tipologías!$E$17,0)+IF(ENCUESTAS!DO76=19,Tipologías!$E$19,0)+IF(ENCUESTAS!DP76=20,Tipologías!$E$21,0)</f>
        <v>0</v>
      </c>
      <c r="DR76" s="47" t="str">
        <f t="shared" si="47"/>
        <v>NO</v>
      </c>
      <c r="DS76" s="49">
        <f t="shared" si="48"/>
        <v>0</v>
      </c>
      <c r="DT76" s="52" t="str">
        <f>IF(DL76=0,"",(DL76+DS76+Tipologías!$E$6+Tipologías!$H$2))</f>
        <v/>
      </c>
      <c r="DU76" s="53" t="str">
        <f t="shared" si="49"/>
        <v>NO</v>
      </c>
      <c r="DV76" s="436"/>
    </row>
    <row r="77" spans="1:126" ht="30.75" hidden="1" thickBot="1" x14ac:dyDescent="0.3">
      <c r="A77" s="22">
        <v>42970</v>
      </c>
      <c r="B77" s="7" t="s">
        <v>1</v>
      </c>
      <c r="C77" s="7" t="s">
        <v>630</v>
      </c>
      <c r="D77" s="7">
        <v>579</v>
      </c>
      <c r="E77" s="202">
        <v>1039702444</v>
      </c>
      <c r="F77" s="202">
        <v>3106433475</v>
      </c>
      <c r="G77" s="201">
        <v>72</v>
      </c>
      <c r="H77" s="189" t="s">
        <v>1632</v>
      </c>
      <c r="I77" s="202" t="s">
        <v>1110</v>
      </c>
      <c r="J77" s="202"/>
      <c r="K77" s="202"/>
      <c r="L77" s="202"/>
      <c r="M77" s="202"/>
      <c r="N77" s="202"/>
      <c r="O77" s="202"/>
      <c r="P77" s="202"/>
      <c r="Q77" s="202"/>
      <c r="R77" s="211">
        <v>220390400000</v>
      </c>
      <c r="S77" s="202"/>
      <c r="T77" s="202"/>
      <c r="U77" s="362" t="str">
        <f t="shared" si="25"/>
        <v xml:space="preserve">PEATONAL   #   -  220390400000 </v>
      </c>
      <c r="V77" s="202">
        <v>3122578392</v>
      </c>
      <c r="W77" s="202" t="s">
        <v>1868</v>
      </c>
      <c r="X77" s="202" t="s">
        <v>1869</v>
      </c>
      <c r="Y77" s="202" t="s">
        <v>1870</v>
      </c>
      <c r="Z77" s="202" t="s">
        <v>1302</v>
      </c>
      <c r="AA77" s="434" t="str">
        <f t="shared" si="26"/>
        <v>FLOR  MARINA CASTRILLON BARBARAN</v>
      </c>
      <c r="AB77" s="202" t="s">
        <v>1268</v>
      </c>
      <c r="AC77" s="202">
        <v>42756074</v>
      </c>
      <c r="AD77" s="202" t="s">
        <v>1118</v>
      </c>
      <c r="AE77" s="202">
        <v>55</v>
      </c>
      <c r="AF77" s="204" t="s">
        <v>1087</v>
      </c>
      <c r="AG77" s="204" t="s">
        <v>1871</v>
      </c>
      <c r="AH77" s="202" t="s">
        <v>1872</v>
      </c>
      <c r="AI77" s="202" t="s">
        <v>1873</v>
      </c>
      <c r="AJ77" s="202"/>
      <c r="AK77" s="434" t="str">
        <f t="shared" si="27"/>
        <v>MILTON  YOREDA MENA</v>
      </c>
      <c r="AL77" s="202" t="s">
        <v>1268</v>
      </c>
      <c r="AM77" s="205">
        <v>71190188</v>
      </c>
      <c r="AN77" s="206" t="s">
        <v>1087</v>
      </c>
      <c r="AO77" s="202"/>
      <c r="AP77" s="202" t="s">
        <v>1087</v>
      </c>
      <c r="AQ77" s="202">
        <v>4</v>
      </c>
      <c r="AR77" s="202">
        <v>1</v>
      </c>
      <c r="AS77" s="202"/>
      <c r="AT77" s="207" t="s">
        <v>1148</v>
      </c>
      <c r="AU77" s="202"/>
      <c r="AV77" s="208" t="s">
        <v>1161</v>
      </c>
      <c r="AW77" s="202"/>
      <c r="AX77" s="207"/>
      <c r="AY77" s="202"/>
      <c r="AZ77" s="202"/>
      <c r="BA77" s="202"/>
      <c r="BB77" s="202" t="s">
        <v>1086</v>
      </c>
      <c r="BC77" s="202">
        <v>67747</v>
      </c>
      <c r="BD77" s="202" t="s">
        <v>1086</v>
      </c>
      <c r="BE77" s="202">
        <v>51328</v>
      </c>
      <c r="BF77" s="202" t="s">
        <v>1086</v>
      </c>
      <c r="BG77" s="202">
        <v>8408</v>
      </c>
      <c r="BH77" s="201" t="s">
        <v>1167</v>
      </c>
      <c r="BI77" s="209" t="s">
        <v>1172</v>
      </c>
      <c r="BJ77" s="204" t="s">
        <v>1180</v>
      </c>
      <c r="BK77" s="204" t="s">
        <v>1188</v>
      </c>
      <c r="BL77" s="204" t="s">
        <v>1086</v>
      </c>
      <c r="BM77" s="205" t="s">
        <v>1086</v>
      </c>
      <c r="BN77" s="209" t="s">
        <v>1086</v>
      </c>
      <c r="BO77" s="204" t="s">
        <v>1086</v>
      </c>
      <c r="BP77" s="204" t="s">
        <v>1086</v>
      </c>
      <c r="BQ77" s="204" t="s">
        <v>1086</v>
      </c>
      <c r="BR77" s="204" t="s">
        <v>1086</v>
      </c>
      <c r="BS77" s="204" t="s">
        <v>1086</v>
      </c>
      <c r="BT77" s="204" t="s">
        <v>1086</v>
      </c>
      <c r="BU77" s="204" t="s">
        <v>1086</v>
      </c>
      <c r="BV77" s="204" t="s">
        <v>1086</v>
      </c>
      <c r="BW77" s="204" t="s">
        <v>1086</v>
      </c>
      <c r="BX77" s="204" t="s">
        <v>1086</v>
      </c>
      <c r="BY77" s="204" t="s">
        <v>1086</v>
      </c>
      <c r="BZ77" s="204" t="s">
        <v>1086</v>
      </c>
      <c r="CA77" s="204" t="s">
        <v>1086</v>
      </c>
      <c r="CB77" s="204" t="s">
        <v>1086</v>
      </c>
      <c r="CC77" s="204" t="s">
        <v>1086</v>
      </c>
      <c r="CD77" s="204" t="s">
        <v>1193</v>
      </c>
      <c r="CE77" s="210" t="s">
        <v>1874</v>
      </c>
      <c r="CF77" s="204"/>
      <c r="CG77" s="204"/>
      <c r="CH77" s="204"/>
      <c r="CI77" s="204"/>
      <c r="CJ77" s="204" t="s">
        <v>1607</v>
      </c>
      <c r="CK77" s="204" t="s">
        <v>1608</v>
      </c>
      <c r="CL77" s="204" t="s">
        <v>1842</v>
      </c>
      <c r="CM77" s="204" t="s">
        <v>1087</v>
      </c>
      <c r="CN77" s="204" t="s">
        <v>1086</v>
      </c>
      <c r="CO77" s="204" t="s">
        <v>1490</v>
      </c>
      <c r="CP77" s="204" t="s">
        <v>1086</v>
      </c>
      <c r="CQ77" s="204" t="s">
        <v>1086</v>
      </c>
      <c r="CR77" s="204" t="s">
        <v>1086</v>
      </c>
      <c r="CS77" s="204" t="s">
        <v>1086</v>
      </c>
      <c r="CT77" s="204" t="s">
        <v>1086</v>
      </c>
      <c r="CU77" s="205" t="s">
        <v>1288</v>
      </c>
      <c r="CV77" s="6" t="str">
        <f t="shared" si="28"/>
        <v>SAN MARTIN PEATONAL220390400000</v>
      </c>
      <c r="CW77" s="46" t="str">
        <f t="shared" si="29"/>
        <v>OK</v>
      </c>
      <c r="CX77" s="47" t="str">
        <f t="shared" si="30"/>
        <v>SI</v>
      </c>
      <c r="CY77" s="47" t="str">
        <f t="shared" si="31"/>
        <v/>
      </c>
      <c r="CZ77" s="47" t="str">
        <f t="shared" si="32"/>
        <v/>
      </c>
      <c r="DA77" s="47" t="str">
        <f t="shared" si="33"/>
        <v/>
      </c>
      <c r="DB77" s="47" t="str">
        <f t="shared" si="34"/>
        <v/>
      </c>
      <c r="DC77" s="47" t="str">
        <f t="shared" si="35"/>
        <v/>
      </c>
      <c r="DD77" s="47"/>
      <c r="DE77" s="47" t="str">
        <f t="shared" si="36"/>
        <v/>
      </c>
      <c r="DF77" s="47" t="str">
        <f t="shared" si="37"/>
        <v/>
      </c>
      <c r="DG77" s="47" t="str">
        <f t="shared" si="38"/>
        <v/>
      </c>
      <c r="DH77" s="47" t="str">
        <f t="shared" si="39"/>
        <v/>
      </c>
      <c r="DI77" s="47" t="str">
        <f t="shared" si="40"/>
        <v/>
      </c>
      <c r="DJ77" s="47">
        <f t="shared" si="41"/>
        <v>0</v>
      </c>
      <c r="DK77" s="48">
        <f>IF(CX77="NO",0,IF(CY77=1,Tipologías!$E$11,0)+IF(CZ77=2,Tipologías!$E$10,0)+IF(DA77=3,Tipologías!$E$9,0)+IF(DB77=4,Tipologías!$E$13,0)+IF(DC77=5,Tipologías!$E$12,0)+IF(DD77=6,Tipologías!$E$14,0)+IF(DE77=7,Tipologías!$E$20,0)+IF(DG77=9,Tipologías!$E$16,0)+IF(DF77=8,Tipologías!$E$23,0)+IF(DH77=10,Tipologías!$E$7,0)+IF(DI77=11,Tipologías!$E$8,0))</f>
        <v>0</v>
      </c>
      <c r="DL77" s="49">
        <f t="shared" si="42"/>
        <v>0</v>
      </c>
      <c r="DM77" s="50" t="str">
        <f t="shared" si="43"/>
        <v/>
      </c>
      <c r="DN77" s="50" t="str">
        <f t="shared" si="44"/>
        <v/>
      </c>
      <c r="DO77" s="50" t="str">
        <f t="shared" si="45"/>
        <v/>
      </c>
      <c r="DP77" s="51" t="str">
        <f t="shared" si="46"/>
        <v/>
      </c>
      <c r="DQ77" s="51">
        <f>IF(DM77=17,Tipologías!$E$18,0)+IF(ENCUESTAS!DN77=18,Tipologías!$E$17,0)+IF(ENCUESTAS!DO77=19,Tipologías!$E$19,0)+IF(ENCUESTAS!DP77=20,Tipologías!$E$21,0)</f>
        <v>0</v>
      </c>
      <c r="DR77" s="47" t="str">
        <f t="shared" si="47"/>
        <v>NO</v>
      </c>
      <c r="DS77" s="49">
        <f t="shared" si="48"/>
        <v>0</v>
      </c>
      <c r="DT77" s="52" t="str">
        <f>IF(DL77=0,"",(DL77+DS77+Tipologías!$E$6+Tipologías!$H$2))</f>
        <v/>
      </c>
      <c r="DU77" s="53" t="str">
        <f t="shared" si="49"/>
        <v>NO</v>
      </c>
      <c r="DV77" s="437"/>
    </row>
    <row r="78" spans="1:126" ht="75.75" thickBot="1" x14ac:dyDescent="0.3">
      <c r="A78" s="22">
        <v>42970</v>
      </c>
      <c r="B78" s="7" t="s">
        <v>1</v>
      </c>
      <c r="C78" s="7" t="s">
        <v>630</v>
      </c>
      <c r="D78" s="7">
        <v>579</v>
      </c>
      <c r="E78" s="202">
        <v>1039702444</v>
      </c>
      <c r="F78" s="202">
        <v>3106433475</v>
      </c>
      <c r="G78" s="201">
        <v>73</v>
      </c>
      <c r="H78" s="189" t="s">
        <v>1632</v>
      </c>
      <c r="I78" s="202" t="s">
        <v>1110</v>
      </c>
      <c r="J78" s="202"/>
      <c r="K78" s="202"/>
      <c r="L78" s="202"/>
      <c r="M78" s="202"/>
      <c r="N78" s="202"/>
      <c r="O78" s="202"/>
      <c r="P78" s="202"/>
      <c r="Q78" s="202"/>
      <c r="R78" s="211">
        <v>220405400000</v>
      </c>
      <c r="S78" s="202"/>
      <c r="T78" s="202"/>
      <c r="U78" s="362" t="str">
        <f t="shared" si="25"/>
        <v xml:space="preserve">PEATONAL   #   -  220405400000 </v>
      </c>
      <c r="V78" s="202">
        <v>3127475961</v>
      </c>
      <c r="W78" s="202" t="s">
        <v>1785</v>
      </c>
      <c r="X78" s="202" t="s">
        <v>1856</v>
      </c>
      <c r="Y78" s="202" t="s">
        <v>1555</v>
      </c>
      <c r="Z78" s="202" t="s">
        <v>1455</v>
      </c>
      <c r="AA78" s="434" t="str">
        <f t="shared" si="26"/>
        <v>OSCAR DARIO TOBON URIBE</v>
      </c>
      <c r="AB78" s="202" t="s">
        <v>1268</v>
      </c>
      <c r="AC78" s="202">
        <v>1039704032</v>
      </c>
      <c r="AD78" s="202" t="s">
        <v>1127</v>
      </c>
      <c r="AE78" s="202">
        <v>20</v>
      </c>
      <c r="AF78" s="204" t="s">
        <v>1086</v>
      </c>
      <c r="AG78" s="204"/>
      <c r="AH78" s="202"/>
      <c r="AI78" s="202"/>
      <c r="AJ78" s="202"/>
      <c r="AK78" s="434" t="str">
        <f t="shared" si="27"/>
        <v xml:space="preserve">   </v>
      </c>
      <c r="AL78" s="202"/>
      <c r="AM78" s="205"/>
      <c r="AN78" s="206" t="s">
        <v>1086</v>
      </c>
      <c r="AO78" s="202">
        <v>952807</v>
      </c>
      <c r="AP78" s="202" t="s">
        <v>1087</v>
      </c>
      <c r="AQ78" s="202">
        <v>5</v>
      </c>
      <c r="AR78" s="202">
        <v>1</v>
      </c>
      <c r="AS78" s="202"/>
      <c r="AT78" s="207" t="s">
        <v>1148</v>
      </c>
      <c r="AU78" s="202"/>
      <c r="AV78" s="208" t="s">
        <v>1161</v>
      </c>
      <c r="AW78" s="202"/>
      <c r="AX78" s="207"/>
      <c r="AY78" s="202"/>
      <c r="AZ78" s="202"/>
      <c r="BA78" s="202"/>
      <c r="BB78" s="202" t="s">
        <v>1086</v>
      </c>
      <c r="BC78" s="202">
        <v>93180</v>
      </c>
      <c r="BD78" s="202" t="s">
        <v>1086</v>
      </c>
      <c r="BE78" s="202">
        <v>47261</v>
      </c>
      <c r="BF78" s="202" t="s">
        <v>1086</v>
      </c>
      <c r="BG78" s="202">
        <v>49329</v>
      </c>
      <c r="BH78" s="201" t="s">
        <v>1167</v>
      </c>
      <c r="BI78" s="209" t="s">
        <v>1171</v>
      </c>
      <c r="BJ78" s="204" t="s">
        <v>1180</v>
      </c>
      <c r="BK78" s="204" t="s">
        <v>1191</v>
      </c>
      <c r="BL78" s="204" t="s">
        <v>1087</v>
      </c>
      <c r="BM78" s="205" t="s">
        <v>1086</v>
      </c>
      <c r="BN78" s="209" t="s">
        <v>1086</v>
      </c>
      <c r="BO78" s="204" t="s">
        <v>1086</v>
      </c>
      <c r="BP78" s="204" t="s">
        <v>1086</v>
      </c>
      <c r="BQ78" s="204" t="s">
        <v>1086</v>
      </c>
      <c r="BR78" s="204" t="s">
        <v>1086</v>
      </c>
      <c r="BS78" s="204" t="s">
        <v>1086</v>
      </c>
      <c r="BT78" s="204" t="s">
        <v>1086</v>
      </c>
      <c r="BU78" s="204" t="s">
        <v>1087</v>
      </c>
      <c r="BV78" s="204" t="s">
        <v>1087</v>
      </c>
      <c r="BW78" s="204" t="s">
        <v>1087</v>
      </c>
      <c r="BX78" s="204" t="s">
        <v>1087</v>
      </c>
      <c r="BY78" s="204" t="s">
        <v>1086</v>
      </c>
      <c r="BZ78" s="204" t="s">
        <v>1087</v>
      </c>
      <c r="CA78" s="204" t="s">
        <v>1087</v>
      </c>
      <c r="CB78" s="204" t="s">
        <v>1087</v>
      </c>
      <c r="CC78" s="204" t="s">
        <v>1087</v>
      </c>
      <c r="CD78" s="204" t="s">
        <v>1194</v>
      </c>
      <c r="CE78" s="210" t="s">
        <v>1875</v>
      </c>
      <c r="CF78" s="204"/>
      <c r="CG78" s="204"/>
      <c r="CH78" s="204"/>
      <c r="CI78" s="204"/>
      <c r="CJ78" s="204" t="s">
        <v>1607</v>
      </c>
      <c r="CK78" s="204" t="s">
        <v>1608</v>
      </c>
      <c r="CL78" s="204" t="s">
        <v>1086</v>
      </c>
      <c r="CM78" s="204" t="s">
        <v>1087</v>
      </c>
      <c r="CN78" s="204" t="s">
        <v>1086</v>
      </c>
      <c r="CO78" s="204" t="s">
        <v>1490</v>
      </c>
      <c r="CP78" s="204" t="s">
        <v>1087</v>
      </c>
      <c r="CQ78" s="204" t="s">
        <v>1294</v>
      </c>
      <c r="CR78" s="204" t="s">
        <v>1294</v>
      </c>
      <c r="CS78" s="204" t="s">
        <v>1294</v>
      </c>
      <c r="CT78" s="204" t="s">
        <v>1294</v>
      </c>
      <c r="CU78" s="205" t="s">
        <v>1286</v>
      </c>
      <c r="CV78" s="6" t="str">
        <f t="shared" si="28"/>
        <v>SAN MARTIN PEATONAL220405400000</v>
      </c>
      <c r="CW78" s="46" t="str">
        <f t="shared" si="29"/>
        <v>OK</v>
      </c>
      <c r="CX78" s="47" t="str">
        <f t="shared" si="30"/>
        <v>SI</v>
      </c>
      <c r="CY78" s="47">
        <f t="shared" si="31"/>
        <v>1</v>
      </c>
      <c r="CZ78" s="47">
        <f t="shared" si="32"/>
        <v>2</v>
      </c>
      <c r="DA78" s="47">
        <f t="shared" si="33"/>
        <v>3</v>
      </c>
      <c r="DB78" s="47">
        <f t="shared" si="34"/>
        <v>4</v>
      </c>
      <c r="DC78" s="47">
        <f t="shared" si="35"/>
        <v>5</v>
      </c>
      <c r="DD78" s="47"/>
      <c r="DE78" s="47">
        <f t="shared" si="36"/>
        <v>7</v>
      </c>
      <c r="DF78" s="47">
        <f t="shared" si="37"/>
        <v>8</v>
      </c>
      <c r="DG78" s="47" t="str">
        <f t="shared" si="38"/>
        <v/>
      </c>
      <c r="DH78" s="47" t="str">
        <f t="shared" si="39"/>
        <v/>
      </c>
      <c r="DI78" s="47" t="str">
        <f t="shared" si="40"/>
        <v/>
      </c>
      <c r="DJ78" s="47">
        <f t="shared" si="41"/>
        <v>5</v>
      </c>
      <c r="DK78" s="48">
        <f>IF(CX78="NO",0,IF(CY78=1,Tipologías!$E$11,0)+IF(CZ78=2,Tipologías!$E$10,0)+IF(DA78=3,Tipologías!$E$9,0)+IF(DB78=4,Tipologías!$E$13,0)+IF(DC78=5,Tipologías!$E$12,0)+IF(DD78=6,Tipologías!$E$14,0)+IF(DE78=7,Tipologías!$E$20,0)+IF(DG78=9,Tipologías!$E$16,0)+IF(DF78=8,Tipologías!$E$23,0)+IF(DH78=10,Tipologías!$E$7,0)+IF(DI78=11,Tipologías!$E$8,0))</f>
        <v>6834981.4686359996</v>
      </c>
      <c r="DL78" s="49">
        <f t="shared" si="42"/>
        <v>6099266.2918499997</v>
      </c>
      <c r="DM78" s="50" t="str">
        <f t="shared" si="43"/>
        <v/>
      </c>
      <c r="DN78" s="50" t="str">
        <f t="shared" si="44"/>
        <v/>
      </c>
      <c r="DO78" s="50">
        <f t="shared" si="45"/>
        <v>0</v>
      </c>
      <c r="DP78" s="51" t="str">
        <f t="shared" si="46"/>
        <v/>
      </c>
      <c r="DQ78" s="51">
        <f>IF(DM78=17,Tipologías!$E$18,0)+IF(ENCUESTAS!DN78=18,Tipologías!$E$17,0)+IF(ENCUESTAS!DO78=19,Tipologías!$E$19,0)+IF(ENCUESTAS!DP78=20,Tipologías!$E$21,0)</f>
        <v>0</v>
      </c>
      <c r="DR78" s="47" t="str">
        <f t="shared" si="47"/>
        <v>NO</v>
      </c>
      <c r="DS78" s="49">
        <f t="shared" si="48"/>
        <v>0</v>
      </c>
      <c r="DT78" s="52">
        <f>IF(DL78=0,"",(DL78+DS78+Tipologías!$E$6+Tipologías!$H$2))</f>
        <v>6296343.6843899637</v>
      </c>
      <c r="DU78" s="53" t="str">
        <f t="shared" si="49"/>
        <v>SI</v>
      </c>
      <c r="DV78" s="436" t="s">
        <v>4200</v>
      </c>
    </row>
    <row r="79" spans="1:126" ht="60.75" thickBot="1" x14ac:dyDescent="0.3">
      <c r="A79" s="22">
        <v>42970</v>
      </c>
      <c r="B79" s="7" t="s">
        <v>1</v>
      </c>
      <c r="C79" s="7" t="s">
        <v>630</v>
      </c>
      <c r="D79" s="7">
        <v>579</v>
      </c>
      <c r="E79" s="202">
        <v>1039702444</v>
      </c>
      <c r="F79" s="202">
        <v>3106433475</v>
      </c>
      <c r="G79" s="201">
        <v>74</v>
      </c>
      <c r="H79" s="189" t="s">
        <v>1632</v>
      </c>
      <c r="I79" s="202" t="s">
        <v>1097</v>
      </c>
      <c r="J79" s="202">
        <v>9</v>
      </c>
      <c r="K79" s="202"/>
      <c r="L79" s="202"/>
      <c r="M79" s="202"/>
      <c r="N79" s="202"/>
      <c r="O79" s="202"/>
      <c r="P79" s="202"/>
      <c r="Q79" s="202"/>
      <c r="R79" s="211">
        <v>220442500000</v>
      </c>
      <c r="S79" s="202"/>
      <c r="T79" s="202"/>
      <c r="U79" s="362" t="str">
        <f t="shared" si="25"/>
        <v xml:space="preserve">CALLE 9  #   -  220442500000 </v>
      </c>
      <c r="V79" s="202">
        <v>3217391593</v>
      </c>
      <c r="W79" s="202" t="s">
        <v>1876</v>
      </c>
      <c r="X79" s="202" t="s">
        <v>1877</v>
      </c>
      <c r="Y79" s="202" t="s">
        <v>1878</v>
      </c>
      <c r="Z79" s="202" t="s">
        <v>1297</v>
      </c>
      <c r="AA79" s="434" t="str">
        <f t="shared" si="26"/>
        <v>MIRTA DEL CARMEN PULGARIN CASTAÑO</v>
      </c>
      <c r="AB79" s="202" t="s">
        <v>1268</v>
      </c>
      <c r="AC79" s="202">
        <v>43650120</v>
      </c>
      <c r="AD79" s="202" t="s">
        <v>1118</v>
      </c>
      <c r="AE79" s="202">
        <v>51</v>
      </c>
      <c r="AF79" s="204" t="s">
        <v>1087</v>
      </c>
      <c r="AG79" s="204" t="s">
        <v>1295</v>
      </c>
      <c r="AH79" s="202"/>
      <c r="AI79" s="202" t="s">
        <v>1301</v>
      </c>
      <c r="AJ79" s="202"/>
      <c r="AK79" s="434" t="str">
        <f t="shared" si="27"/>
        <v xml:space="preserve">RAFAEL  GARCIA </v>
      </c>
      <c r="AL79" s="202" t="s">
        <v>1268</v>
      </c>
      <c r="AM79" s="205">
        <v>13887590</v>
      </c>
      <c r="AN79" s="206" t="s">
        <v>1087</v>
      </c>
      <c r="AO79" s="202"/>
      <c r="AP79" s="202" t="s">
        <v>1087</v>
      </c>
      <c r="AQ79" s="202">
        <v>3</v>
      </c>
      <c r="AR79" s="202"/>
      <c r="AS79" s="202"/>
      <c r="AT79" s="207" t="s">
        <v>1148</v>
      </c>
      <c r="AU79" s="202"/>
      <c r="AV79" s="208" t="s">
        <v>1163</v>
      </c>
      <c r="AW79" s="202"/>
      <c r="AX79" s="207"/>
      <c r="AY79" s="202"/>
      <c r="AZ79" s="202"/>
      <c r="BA79" s="202"/>
      <c r="BB79" s="202" t="s">
        <v>1086</v>
      </c>
      <c r="BC79" s="202">
        <v>25571</v>
      </c>
      <c r="BD79" s="202" t="s">
        <v>1086</v>
      </c>
      <c r="BE79" s="202">
        <v>18685</v>
      </c>
      <c r="BF79" s="202" t="s">
        <v>1086</v>
      </c>
      <c r="BG79" s="202">
        <v>9561</v>
      </c>
      <c r="BH79" s="201" t="s">
        <v>1167</v>
      </c>
      <c r="BI79" s="209" t="s">
        <v>1171</v>
      </c>
      <c r="BJ79" s="204" t="s">
        <v>1180</v>
      </c>
      <c r="BK79" s="204" t="s">
        <v>1189</v>
      </c>
      <c r="BL79" s="204" t="s">
        <v>1086</v>
      </c>
      <c r="BM79" s="205" t="s">
        <v>1087</v>
      </c>
      <c r="BN79" s="209" t="s">
        <v>1086</v>
      </c>
      <c r="BO79" s="204" t="s">
        <v>1086</v>
      </c>
      <c r="BP79" s="204" t="s">
        <v>1086</v>
      </c>
      <c r="BQ79" s="204" t="s">
        <v>1086</v>
      </c>
      <c r="BR79" s="204" t="s">
        <v>1086</v>
      </c>
      <c r="BS79" s="204" t="s">
        <v>1086</v>
      </c>
      <c r="BT79" s="204" t="s">
        <v>1086</v>
      </c>
      <c r="BU79" s="204" t="s">
        <v>1087</v>
      </c>
      <c r="BV79" s="204" t="s">
        <v>1086</v>
      </c>
      <c r="BW79" s="204" t="s">
        <v>1086</v>
      </c>
      <c r="BX79" s="204" t="s">
        <v>1086</v>
      </c>
      <c r="BY79" s="204" t="s">
        <v>1086</v>
      </c>
      <c r="BZ79" s="204" t="s">
        <v>1087</v>
      </c>
      <c r="CA79" s="204" t="s">
        <v>1086</v>
      </c>
      <c r="CB79" s="204" t="s">
        <v>1086</v>
      </c>
      <c r="CC79" s="204" t="s">
        <v>1086</v>
      </c>
      <c r="CD79" s="204" t="s">
        <v>1193</v>
      </c>
      <c r="CE79" s="210" t="s">
        <v>1879</v>
      </c>
      <c r="CF79" s="204"/>
      <c r="CG79" s="204"/>
      <c r="CH79" s="204"/>
      <c r="CI79" s="204"/>
      <c r="CJ79" s="204" t="s">
        <v>1607</v>
      </c>
      <c r="CK79" s="204" t="s">
        <v>1608</v>
      </c>
      <c r="CL79" s="204" t="s">
        <v>1086</v>
      </c>
      <c r="CM79" s="204" t="s">
        <v>1087</v>
      </c>
      <c r="CN79" s="204" t="s">
        <v>1087</v>
      </c>
      <c r="CO79" s="204" t="s">
        <v>1490</v>
      </c>
      <c r="CP79" s="204" t="s">
        <v>1086</v>
      </c>
      <c r="CQ79" s="204" t="s">
        <v>1087</v>
      </c>
      <c r="CR79" s="204" t="s">
        <v>1086</v>
      </c>
      <c r="CS79" s="204" t="s">
        <v>1086</v>
      </c>
      <c r="CT79" s="204" t="s">
        <v>1086</v>
      </c>
      <c r="CU79" s="205" t="s">
        <v>1288</v>
      </c>
      <c r="CV79" s="6" t="str">
        <f t="shared" si="28"/>
        <v>SAN MARTIN CALLE9220442500000</v>
      </c>
      <c r="CW79" s="46" t="str">
        <f t="shared" si="29"/>
        <v>OK</v>
      </c>
      <c r="CX79" s="47" t="str">
        <f t="shared" si="30"/>
        <v>SI</v>
      </c>
      <c r="CY79" s="47" t="str">
        <f t="shared" si="31"/>
        <v/>
      </c>
      <c r="CZ79" s="47" t="str">
        <f t="shared" si="32"/>
        <v/>
      </c>
      <c r="DA79" s="47" t="str">
        <f t="shared" si="33"/>
        <v/>
      </c>
      <c r="DB79" s="47">
        <f t="shared" si="34"/>
        <v>4</v>
      </c>
      <c r="DC79" s="47" t="str">
        <f t="shared" si="35"/>
        <v/>
      </c>
      <c r="DD79" s="47"/>
      <c r="DE79" s="47" t="str">
        <f t="shared" si="36"/>
        <v/>
      </c>
      <c r="DF79" s="47" t="str">
        <f t="shared" si="37"/>
        <v/>
      </c>
      <c r="DG79" s="47" t="str">
        <f t="shared" si="38"/>
        <v/>
      </c>
      <c r="DH79" s="47" t="str">
        <f t="shared" si="39"/>
        <v/>
      </c>
      <c r="DI79" s="47" t="str">
        <f t="shared" si="40"/>
        <v/>
      </c>
      <c r="DJ79" s="47">
        <f t="shared" si="41"/>
        <v>1</v>
      </c>
      <c r="DK79" s="48">
        <f>IF(CX79="NO",0,IF(CY79=1,Tipologías!$E$11,0)+IF(CZ79=2,Tipologías!$E$10,0)+IF(DA79=3,Tipologías!$E$9,0)+IF(DB79=4,Tipologías!$E$13,0)+IF(DC79=5,Tipologías!$E$12,0)+IF(DD79=6,Tipologías!$E$14,0)+IF(DE79=7,Tipologías!$E$20,0)+IF(DG79=9,Tipologías!$E$16,0)+IF(DF79=8,Tipologías!$E$23,0)+IF(DH79=10,Tipologías!$E$7,0)+IF(DI79=11,Tipologías!$E$8,0))</f>
        <v>633254.07790799986</v>
      </c>
      <c r="DL79" s="49">
        <f t="shared" si="42"/>
        <v>633254.07790799986</v>
      </c>
      <c r="DM79" s="50" t="str">
        <f t="shared" si="43"/>
        <v/>
      </c>
      <c r="DN79" s="50" t="str">
        <f t="shared" si="44"/>
        <v/>
      </c>
      <c r="DO79" s="50">
        <f t="shared" si="45"/>
        <v>0</v>
      </c>
      <c r="DP79" s="51" t="str">
        <f t="shared" si="46"/>
        <v/>
      </c>
      <c r="DQ79" s="51">
        <f>IF(DM79=17,Tipologías!$E$18,0)+IF(ENCUESTAS!DN79=18,Tipologías!$E$17,0)+IF(ENCUESTAS!DO79=19,Tipologías!$E$19,0)+IF(ENCUESTAS!DP79=20,Tipologías!$E$21,0)</f>
        <v>0</v>
      </c>
      <c r="DR79" s="47" t="str">
        <f t="shared" si="47"/>
        <v>NO</v>
      </c>
      <c r="DS79" s="49">
        <f t="shared" si="48"/>
        <v>0</v>
      </c>
      <c r="DT79" s="52">
        <f>IF(DL79=0,"",(DL79+DS79+Tipologías!$E$6+Tipologías!$H$2))</f>
        <v>830331.47044796438</v>
      </c>
      <c r="DU79" s="53" t="str">
        <f t="shared" si="49"/>
        <v>SI</v>
      </c>
      <c r="DV79" s="436" t="s">
        <v>4201</v>
      </c>
    </row>
    <row r="80" spans="1:126" ht="90.75" thickBot="1" x14ac:dyDescent="0.3">
      <c r="A80" s="22">
        <v>42970</v>
      </c>
      <c r="B80" s="7" t="s">
        <v>1</v>
      </c>
      <c r="C80" s="7" t="s">
        <v>630</v>
      </c>
      <c r="D80" s="7">
        <v>579</v>
      </c>
      <c r="E80" s="202">
        <v>1039702444</v>
      </c>
      <c r="F80" s="202">
        <v>3106433475</v>
      </c>
      <c r="G80" s="201">
        <v>75</v>
      </c>
      <c r="H80" s="189" t="s">
        <v>1632</v>
      </c>
      <c r="I80" s="202" t="s">
        <v>1110</v>
      </c>
      <c r="J80" s="202"/>
      <c r="K80" s="202"/>
      <c r="L80" s="202"/>
      <c r="M80" s="202"/>
      <c r="N80" s="202"/>
      <c r="O80" s="202"/>
      <c r="P80" s="202"/>
      <c r="Q80" s="202"/>
      <c r="R80" s="211">
        <v>220406100000</v>
      </c>
      <c r="S80" s="202"/>
      <c r="T80" s="202"/>
      <c r="U80" s="362" t="str">
        <f t="shared" si="25"/>
        <v xml:space="preserve">PEATONAL   #   -  220406100000 </v>
      </c>
      <c r="V80" s="202">
        <v>3103735803</v>
      </c>
      <c r="W80" s="202" t="s">
        <v>1720</v>
      </c>
      <c r="X80" s="202"/>
      <c r="Y80" s="202" t="s">
        <v>1462</v>
      </c>
      <c r="Z80" s="202"/>
      <c r="AA80" s="434" t="str">
        <f t="shared" si="26"/>
        <v xml:space="preserve">JULIO  GIL </v>
      </c>
      <c r="AB80" s="202" t="s">
        <v>1268</v>
      </c>
      <c r="AC80" s="202">
        <v>13886340</v>
      </c>
      <c r="AD80" s="202" t="s">
        <v>1127</v>
      </c>
      <c r="AE80" s="202">
        <v>62</v>
      </c>
      <c r="AF80" s="204" t="s">
        <v>1087</v>
      </c>
      <c r="AG80" s="204" t="s">
        <v>1498</v>
      </c>
      <c r="AH80" s="202"/>
      <c r="AI80" s="202" t="s">
        <v>1880</v>
      </c>
      <c r="AJ80" s="202"/>
      <c r="AK80" s="434" t="str">
        <f t="shared" si="27"/>
        <v xml:space="preserve">RUBIELA  PADILLA </v>
      </c>
      <c r="AL80" s="202" t="s">
        <v>1268</v>
      </c>
      <c r="AM80" s="205">
        <v>37917998</v>
      </c>
      <c r="AN80" s="206" t="s">
        <v>1087</v>
      </c>
      <c r="AO80" s="202"/>
      <c r="AP80" s="202" t="s">
        <v>1087</v>
      </c>
      <c r="AQ80" s="202">
        <v>8</v>
      </c>
      <c r="AR80" s="202">
        <v>1</v>
      </c>
      <c r="AS80" s="202"/>
      <c r="AT80" s="207" t="s">
        <v>1148</v>
      </c>
      <c r="AU80" s="202"/>
      <c r="AV80" s="208" t="s">
        <v>1161</v>
      </c>
      <c r="AW80" s="202"/>
      <c r="AX80" s="207"/>
      <c r="AY80" s="202"/>
      <c r="AZ80" s="202"/>
      <c r="BA80" s="202"/>
      <c r="BB80" s="202" t="s">
        <v>1086</v>
      </c>
      <c r="BC80" s="202">
        <v>32202</v>
      </c>
      <c r="BD80" s="202" t="s">
        <v>1086</v>
      </c>
      <c r="BE80" s="202">
        <v>23972</v>
      </c>
      <c r="BF80" s="202" t="s">
        <v>1086</v>
      </c>
      <c r="BG80" s="202">
        <v>8069</v>
      </c>
      <c r="BH80" s="201" t="s">
        <v>1167</v>
      </c>
      <c r="BI80" s="209" t="s">
        <v>1175</v>
      </c>
      <c r="BJ80" s="204" t="s">
        <v>1180</v>
      </c>
      <c r="BK80" s="204" t="s">
        <v>1189</v>
      </c>
      <c r="BL80" s="204" t="s">
        <v>1086</v>
      </c>
      <c r="BM80" s="205" t="s">
        <v>1086</v>
      </c>
      <c r="BN80" s="209" t="s">
        <v>1086</v>
      </c>
      <c r="BO80" s="204" t="s">
        <v>1086</v>
      </c>
      <c r="BP80" s="204" t="s">
        <v>1086</v>
      </c>
      <c r="BQ80" s="204" t="s">
        <v>1086</v>
      </c>
      <c r="BR80" s="204" t="s">
        <v>1086</v>
      </c>
      <c r="BS80" s="204" t="s">
        <v>1086</v>
      </c>
      <c r="BT80" s="204" t="s">
        <v>1086</v>
      </c>
      <c r="BU80" s="204" t="s">
        <v>1086</v>
      </c>
      <c r="BV80" s="204" t="s">
        <v>1087</v>
      </c>
      <c r="BW80" s="204" t="s">
        <v>1086</v>
      </c>
      <c r="BX80" s="204" t="s">
        <v>1086</v>
      </c>
      <c r="BY80" s="204" t="s">
        <v>1086</v>
      </c>
      <c r="BZ80" s="204" t="s">
        <v>1086</v>
      </c>
      <c r="CA80" s="204" t="s">
        <v>1087</v>
      </c>
      <c r="CB80" s="204" t="s">
        <v>1086</v>
      </c>
      <c r="CC80" s="204" t="s">
        <v>1086</v>
      </c>
      <c r="CD80" s="204" t="s">
        <v>1193</v>
      </c>
      <c r="CE80" s="210" t="s">
        <v>1881</v>
      </c>
      <c r="CF80" s="204"/>
      <c r="CG80" s="204"/>
      <c r="CH80" s="204"/>
      <c r="CJ80" s="204" t="s">
        <v>1607</v>
      </c>
      <c r="CK80" s="204" t="s">
        <v>1608</v>
      </c>
      <c r="CL80" s="204" t="s">
        <v>1086</v>
      </c>
      <c r="CM80" s="204" t="s">
        <v>1087</v>
      </c>
      <c r="CN80" s="204" t="s">
        <v>1087</v>
      </c>
      <c r="CO80" s="204" t="s">
        <v>1490</v>
      </c>
      <c r="CP80" s="204" t="s">
        <v>1086</v>
      </c>
      <c r="CQ80" s="204" t="s">
        <v>1086</v>
      </c>
      <c r="CR80" s="204" t="s">
        <v>1087</v>
      </c>
      <c r="CS80" s="204" t="s">
        <v>1086</v>
      </c>
      <c r="CT80" s="204" t="s">
        <v>1086</v>
      </c>
      <c r="CU80" s="205" t="s">
        <v>1273</v>
      </c>
      <c r="CV80" s="6" t="str">
        <f t="shared" si="28"/>
        <v>SAN MARTIN PEATONAL220406100000</v>
      </c>
      <c r="CW80" s="46" t="str">
        <f t="shared" si="29"/>
        <v>OK</v>
      </c>
      <c r="CX80" s="47" t="str">
        <f t="shared" si="30"/>
        <v>SI</v>
      </c>
      <c r="CY80" s="47">
        <f t="shared" si="31"/>
        <v>1</v>
      </c>
      <c r="CZ80" s="47" t="str">
        <f t="shared" si="32"/>
        <v/>
      </c>
      <c r="DA80" s="47" t="str">
        <f t="shared" si="33"/>
        <v/>
      </c>
      <c r="DB80" s="47" t="str">
        <f t="shared" si="34"/>
        <v/>
      </c>
      <c r="DC80" s="47" t="str">
        <f t="shared" si="35"/>
        <v/>
      </c>
      <c r="DD80" s="47"/>
      <c r="DE80" s="47" t="str">
        <f t="shared" si="36"/>
        <v/>
      </c>
      <c r="DF80" s="47" t="str">
        <f t="shared" si="37"/>
        <v/>
      </c>
      <c r="DG80" s="47">
        <f t="shared" si="38"/>
        <v>9</v>
      </c>
      <c r="DH80" s="47" t="str">
        <f t="shared" si="39"/>
        <v/>
      </c>
      <c r="DI80" s="47" t="str">
        <f t="shared" si="40"/>
        <v/>
      </c>
      <c r="DJ80" s="47">
        <f t="shared" si="41"/>
        <v>1</v>
      </c>
      <c r="DK80" s="48">
        <f>IF(CX80="NO",0,IF(CY80=1,Tipologías!$E$11,0)+IF(CZ80=2,Tipologías!$E$10,0)+IF(DA80=3,Tipologías!$E$9,0)+IF(DB80=4,Tipologías!$E$13,0)+IF(DC80=5,Tipologías!$E$12,0)+IF(DD80=6,Tipologías!$E$14,0)+IF(DE80=7,Tipologías!$E$20,0)+IF(DG80=9,Tipologías!$E$16,0)+IF(DF80=8,Tipologías!$E$23,0)+IF(DH80=10,Tipologías!$E$7,0)+IF(DI80=11,Tipologías!$E$8,0))</f>
        <v>2225218.5090899998</v>
      </c>
      <c r="DL80" s="49">
        <f t="shared" si="42"/>
        <v>2225218.5090899998</v>
      </c>
      <c r="DM80" s="50" t="str">
        <f t="shared" si="43"/>
        <v/>
      </c>
      <c r="DN80" s="50" t="str">
        <f t="shared" si="44"/>
        <v/>
      </c>
      <c r="DO80" s="50">
        <f t="shared" si="45"/>
        <v>0</v>
      </c>
      <c r="DP80" s="51" t="str">
        <f t="shared" si="46"/>
        <v/>
      </c>
      <c r="DQ80" s="51">
        <f>IF(DM80=17,Tipologías!$E$18,0)+IF(ENCUESTAS!DN80=18,Tipologías!$E$17,0)+IF(ENCUESTAS!DO80=19,Tipologías!$E$19,0)+IF(ENCUESTAS!DP80=20,Tipologías!$E$21,0)</f>
        <v>0</v>
      </c>
      <c r="DR80" s="47" t="str">
        <f t="shared" si="47"/>
        <v>NO</v>
      </c>
      <c r="DS80" s="49">
        <f t="shared" si="48"/>
        <v>0</v>
      </c>
      <c r="DT80" s="52">
        <f>IF(DL80=0,"",(DL80+DS80+Tipologías!$E$6+Tipologías!$H$2))</f>
        <v>2422295.9016299644</v>
      </c>
      <c r="DU80" s="53" t="str">
        <f t="shared" si="49"/>
        <v>SI</v>
      </c>
      <c r="DV80" s="436" t="s">
        <v>4202</v>
      </c>
    </row>
    <row r="81" spans="1:126" ht="75.75" thickBot="1" x14ac:dyDescent="0.3">
      <c r="A81" s="22">
        <v>42970</v>
      </c>
      <c r="B81" s="7" t="s">
        <v>1</v>
      </c>
      <c r="C81" s="7" t="s">
        <v>630</v>
      </c>
      <c r="D81" s="7">
        <v>579</v>
      </c>
      <c r="E81" s="202">
        <v>1039702444</v>
      </c>
      <c r="F81" s="202">
        <v>3106433475</v>
      </c>
      <c r="G81" s="201">
        <v>76</v>
      </c>
      <c r="H81" s="189" t="s">
        <v>1603</v>
      </c>
      <c r="I81" s="202" t="s">
        <v>1110</v>
      </c>
      <c r="J81" s="202"/>
      <c r="K81" s="202"/>
      <c r="L81" s="202"/>
      <c r="M81" s="202"/>
      <c r="N81" s="202"/>
      <c r="O81" s="202"/>
      <c r="P81" s="202"/>
      <c r="Q81" s="202"/>
      <c r="R81" s="211">
        <v>220586800000</v>
      </c>
      <c r="S81" s="202"/>
      <c r="T81" s="202"/>
      <c r="U81" s="362" t="str">
        <f t="shared" si="25"/>
        <v xml:space="preserve">PEATONAL   #   -  220586800000 </v>
      </c>
      <c r="V81" s="202">
        <v>3116231012</v>
      </c>
      <c r="W81" s="202" t="s">
        <v>1804</v>
      </c>
      <c r="X81" s="202"/>
      <c r="Y81" s="202" t="s">
        <v>1882</v>
      </c>
      <c r="Z81" s="202" t="s">
        <v>1748</v>
      </c>
      <c r="AA81" s="434" t="str">
        <f t="shared" si="26"/>
        <v xml:space="preserve">YULIZA FERNANDA GIRALDO </v>
      </c>
      <c r="AB81" s="202" t="s">
        <v>1268</v>
      </c>
      <c r="AC81" s="202">
        <v>1039704932</v>
      </c>
      <c r="AD81" s="202" t="s">
        <v>1118</v>
      </c>
      <c r="AE81" s="202">
        <v>19</v>
      </c>
      <c r="AF81" s="204" t="s">
        <v>1087</v>
      </c>
      <c r="AG81" s="204" t="s">
        <v>1652</v>
      </c>
      <c r="AH81" s="202"/>
      <c r="AI81" s="202" t="s">
        <v>1883</v>
      </c>
      <c r="AJ81" s="202" t="s">
        <v>1298</v>
      </c>
      <c r="AK81" s="434" t="str">
        <f t="shared" si="27"/>
        <v xml:space="preserve">DIEGO  FERNANDO JARAMILLO </v>
      </c>
      <c r="AL81" s="202"/>
      <c r="AM81" s="205"/>
      <c r="AN81" s="206" t="s">
        <v>1087</v>
      </c>
      <c r="AO81" s="202"/>
      <c r="AP81" s="202" t="s">
        <v>1086</v>
      </c>
      <c r="AQ81" s="202">
        <v>2</v>
      </c>
      <c r="AR81" s="202"/>
      <c r="AS81" s="202"/>
      <c r="AT81" s="207" t="s">
        <v>1149</v>
      </c>
      <c r="AU81" s="202"/>
      <c r="AV81" s="208"/>
      <c r="AW81" s="202"/>
      <c r="AX81" s="207" t="s">
        <v>1154</v>
      </c>
      <c r="AY81" s="202"/>
      <c r="AZ81" s="202">
        <v>3</v>
      </c>
      <c r="BA81" s="202">
        <v>150000</v>
      </c>
      <c r="BB81" s="202" t="s">
        <v>1086</v>
      </c>
      <c r="BC81" s="202">
        <v>7850</v>
      </c>
      <c r="BD81" s="202" t="s">
        <v>1086</v>
      </c>
      <c r="BE81" s="202">
        <v>5174</v>
      </c>
      <c r="BF81" s="202" t="s">
        <v>1086</v>
      </c>
      <c r="BG81" s="202">
        <v>8366</v>
      </c>
      <c r="BH81" s="201" t="s">
        <v>1167</v>
      </c>
      <c r="BI81" s="209" t="s">
        <v>1171</v>
      </c>
      <c r="BJ81" s="204" t="s">
        <v>1180</v>
      </c>
      <c r="BK81" s="204" t="s">
        <v>1189</v>
      </c>
      <c r="BL81" s="204" t="s">
        <v>1086</v>
      </c>
      <c r="BM81" s="205" t="s">
        <v>1087</v>
      </c>
      <c r="BN81" s="209" t="s">
        <v>1086</v>
      </c>
      <c r="BO81" s="204" t="s">
        <v>1086</v>
      </c>
      <c r="BP81" s="204" t="s">
        <v>1086</v>
      </c>
      <c r="BQ81" s="204" t="s">
        <v>1087</v>
      </c>
      <c r="BR81" s="204" t="s">
        <v>1086</v>
      </c>
      <c r="BS81" s="204" t="s">
        <v>1086</v>
      </c>
      <c r="BT81" s="204" t="s">
        <v>1087</v>
      </c>
      <c r="BU81" s="204" t="s">
        <v>1086</v>
      </c>
      <c r="BV81" s="204" t="s">
        <v>1087</v>
      </c>
      <c r="BW81" s="204" t="s">
        <v>1086</v>
      </c>
      <c r="BX81" s="204" t="s">
        <v>1087</v>
      </c>
      <c r="BY81" s="204" t="s">
        <v>1087</v>
      </c>
      <c r="BZ81" s="204" t="s">
        <v>1086</v>
      </c>
      <c r="CA81" s="204" t="s">
        <v>1087</v>
      </c>
      <c r="CB81" s="204" t="s">
        <v>1086</v>
      </c>
      <c r="CC81" s="204" t="s">
        <v>1087</v>
      </c>
      <c r="CD81" s="204" t="s">
        <v>1195</v>
      </c>
      <c r="CE81" s="210" t="s">
        <v>1884</v>
      </c>
      <c r="CF81" s="204"/>
      <c r="CG81" s="204"/>
      <c r="CH81" s="204"/>
      <c r="CI81" s="204"/>
      <c r="CJ81" s="204" t="s">
        <v>1607</v>
      </c>
      <c r="CK81" s="204" t="s">
        <v>1608</v>
      </c>
      <c r="CL81" s="204" t="s">
        <v>1842</v>
      </c>
      <c r="CM81" s="204" t="s">
        <v>1087</v>
      </c>
      <c r="CN81" s="204" t="s">
        <v>1087</v>
      </c>
      <c r="CO81" s="204" t="s">
        <v>1490</v>
      </c>
      <c r="CP81" s="204" t="s">
        <v>1294</v>
      </c>
      <c r="CQ81" s="204" t="s">
        <v>1086</v>
      </c>
      <c r="CR81" s="204" t="s">
        <v>1294</v>
      </c>
      <c r="CS81" s="204" t="s">
        <v>1086</v>
      </c>
      <c r="CT81" s="204" t="s">
        <v>1086</v>
      </c>
      <c r="CU81" s="205" t="s">
        <v>1273</v>
      </c>
      <c r="CV81" s="6" t="str">
        <f t="shared" si="28"/>
        <v>OASIS PEATONAL220586800000</v>
      </c>
      <c r="CW81" s="46" t="str">
        <f t="shared" si="29"/>
        <v>OK</v>
      </c>
      <c r="CX81" s="47" t="str">
        <f t="shared" si="30"/>
        <v>SI</v>
      </c>
      <c r="CY81" s="47">
        <f t="shared" si="31"/>
        <v>1</v>
      </c>
      <c r="CZ81" s="47">
        <f t="shared" si="32"/>
        <v>2</v>
      </c>
      <c r="DA81" s="47">
        <f t="shared" si="33"/>
        <v>3</v>
      </c>
      <c r="DB81" s="47" t="str">
        <f t="shared" si="34"/>
        <v/>
      </c>
      <c r="DC81" s="47" t="str">
        <f t="shared" si="35"/>
        <v/>
      </c>
      <c r="DD81" s="47"/>
      <c r="DE81" s="47">
        <f t="shared" si="36"/>
        <v>7</v>
      </c>
      <c r="DF81" s="47" t="str">
        <f t="shared" si="37"/>
        <v/>
      </c>
      <c r="DG81" s="47">
        <f t="shared" si="38"/>
        <v>9</v>
      </c>
      <c r="DH81" s="47" t="str">
        <f t="shared" si="39"/>
        <v/>
      </c>
      <c r="DI81" s="47" t="str">
        <f t="shared" si="40"/>
        <v/>
      </c>
      <c r="DJ81" s="47">
        <f t="shared" si="41"/>
        <v>3</v>
      </c>
      <c r="DK81" s="48">
        <f>IF(CX81="NO",0,IF(CY81=1,Tipologías!$E$11,0)+IF(CZ81=2,Tipologías!$E$10,0)+IF(DA81=3,Tipologías!$E$9,0)+IF(DB81=4,Tipologías!$E$13,0)+IF(DC81=5,Tipologías!$E$12,0)+IF(DD81=6,Tipologías!$E$14,0)+IF(DE81=7,Tipologías!$E$20,0)+IF(DG81=9,Tipologías!$E$16,0)+IF(DF81=8,Tipologías!$E$23,0)+IF(DH81=10,Tipologías!$E$7,0)+IF(DI81=11,Tipologías!$E$8,0))</f>
        <v>3171489.940494</v>
      </c>
      <c r="DL81" s="49">
        <f t="shared" si="42"/>
        <v>3171489.940494</v>
      </c>
      <c r="DM81" s="50" t="str">
        <f t="shared" si="43"/>
        <v/>
      </c>
      <c r="DN81" s="50" t="str">
        <f t="shared" si="44"/>
        <v/>
      </c>
      <c r="DO81" s="50">
        <f t="shared" si="45"/>
        <v>0</v>
      </c>
      <c r="DP81" s="51">
        <f t="shared" si="46"/>
        <v>20</v>
      </c>
      <c r="DQ81" s="51">
        <f>IF(DM81=17,Tipologías!$E$18,0)+IF(ENCUESTAS!DN81=18,Tipologías!$E$17,0)+IF(ENCUESTAS!DO81=19,Tipologías!$E$19,0)+IF(ENCUESTAS!DP81=20,Tipologías!$E$21,0)</f>
        <v>487557.07988400001</v>
      </c>
      <c r="DR81" s="47" t="str">
        <f t="shared" si="47"/>
        <v>SI</v>
      </c>
      <c r="DS81" s="49">
        <f t="shared" si="48"/>
        <v>487557.07988400001</v>
      </c>
      <c r="DT81" s="52">
        <f>IF(DL81=0,"",(DL81+DS81+Tipologías!$E$6+Tipologías!$H$2))</f>
        <v>3856124.4129179646</v>
      </c>
      <c r="DU81" s="53" t="str">
        <f t="shared" si="49"/>
        <v>SI</v>
      </c>
      <c r="DV81" s="436" t="s">
        <v>3582</v>
      </c>
    </row>
    <row r="82" spans="1:126" ht="60.75" hidden="1" thickBot="1" x14ac:dyDescent="0.3">
      <c r="A82" s="22">
        <v>42970</v>
      </c>
      <c r="B82" s="7" t="s">
        <v>1</v>
      </c>
      <c r="C82" s="7" t="s">
        <v>630</v>
      </c>
      <c r="D82" s="7">
        <v>579</v>
      </c>
      <c r="E82" s="202">
        <v>1039702444</v>
      </c>
      <c r="F82" s="202">
        <v>3106433475</v>
      </c>
      <c r="G82" s="201">
        <v>77</v>
      </c>
      <c r="H82" s="189" t="s">
        <v>1646</v>
      </c>
      <c r="I82" s="202" t="s">
        <v>1110</v>
      </c>
      <c r="J82" s="202"/>
      <c r="K82" s="202"/>
      <c r="L82" s="202"/>
      <c r="M82" s="202"/>
      <c r="N82" s="202"/>
      <c r="O82" s="202"/>
      <c r="P82" s="202"/>
      <c r="Q82" s="202"/>
      <c r="R82" s="211">
        <v>220141280016</v>
      </c>
      <c r="S82" s="202"/>
      <c r="T82" s="202"/>
      <c r="U82" s="362" t="str">
        <f t="shared" si="25"/>
        <v xml:space="preserve">PEATONAL   #   -  220141280016 </v>
      </c>
      <c r="V82" s="202">
        <v>8331647</v>
      </c>
      <c r="W82" s="202" t="s">
        <v>1885</v>
      </c>
      <c r="X82" s="202"/>
      <c r="Y82" s="202" t="s">
        <v>1287</v>
      </c>
      <c r="Z82" s="202" t="s">
        <v>1445</v>
      </c>
      <c r="AA82" s="434" t="str">
        <f t="shared" si="26"/>
        <v xml:space="preserve">MARIA OLGA RAVE </v>
      </c>
      <c r="AB82" s="202" t="s">
        <v>1268</v>
      </c>
      <c r="AC82" s="202">
        <v>39209198</v>
      </c>
      <c r="AD82" s="202" t="s">
        <v>1118</v>
      </c>
      <c r="AE82" s="202">
        <v>49</v>
      </c>
      <c r="AF82" s="204" t="s">
        <v>1086</v>
      </c>
      <c r="AG82" s="204"/>
      <c r="AH82" s="202"/>
      <c r="AI82" s="202"/>
      <c r="AJ82" s="202"/>
      <c r="AK82" s="434" t="str">
        <f t="shared" si="27"/>
        <v xml:space="preserve">   </v>
      </c>
      <c r="AL82" s="202"/>
      <c r="AM82" s="205"/>
      <c r="AN82" s="206" t="s">
        <v>1087</v>
      </c>
      <c r="AO82" s="202"/>
      <c r="AP82" s="202" t="s">
        <v>1087</v>
      </c>
      <c r="AQ82" s="202">
        <v>2</v>
      </c>
      <c r="AR82" s="202">
        <v>1</v>
      </c>
      <c r="AS82" s="202"/>
      <c r="AT82" s="207" t="s">
        <v>1148</v>
      </c>
      <c r="AU82" s="202"/>
      <c r="AV82" s="208" t="s">
        <v>1161</v>
      </c>
      <c r="AW82" s="202"/>
      <c r="AX82" s="207"/>
      <c r="AY82" s="202"/>
      <c r="AZ82" s="202"/>
      <c r="BA82" s="202"/>
      <c r="BB82" s="202" t="s">
        <v>1086</v>
      </c>
      <c r="BC82" s="202">
        <v>7120</v>
      </c>
      <c r="BD82" s="202" t="s">
        <v>1086</v>
      </c>
      <c r="BE82" s="202"/>
      <c r="BF82" s="202" t="s">
        <v>1086</v>
      </c>
      <c r="BG82" s="202">
        <v>8366</v>
      </c>
      <c r="BH82" s="201" t="s">
        <v>1167</v>
      </c>
      <c r="BI82" s="209" t="s">
        <v>1172</v>
      </c>
      <c r="BJ82" s="204" t="s">
        <v>1180</v>
      </c>
      <c r="BK82" s="204" t="s">
        <v>1188</v>
      </c>
      <c r="BL82" s="204" t="s">
        <v>1086</v>
      </c>
      <c r="BM82" s="205" t="s">
        <v>1087</v>
      </c>
      <c r="BN82" s="209" t="s">
        <v>1086</v>
      </c>
      <c r="BO82" s="204" t="s">
        <v>1086</v>
      </c>
      <c r="BP82" s="204" t="s">
        <v>1086</v>
      </c>
      <c r="BQ82" s="204" t="s">
        <v>1087</v>
      </c>
      <c r="BR82" s="204" t="s">
        <v>1086</v>
      </c>
      <c r="BS82" s="204" t="s">
        <v>1086</v>
      </c>
      <c r="BT82" s="204" t="s">
        <v>1086</v>
      </c>
      <c r="BU82" s="204" t="s">
        <v>1086</v>
      </c>
      <c r="BV82" s="204" t="s">
        <v>1086</v>
      </c>
      <c r="BW82" s="204" t="s">
        <v>1086</v>
      </c>
      <c r="BX82" s="204" t="s">
        <v>1086</v>
      </c>
      <c r="BY82" s="204" t="s">
        <v>1086</v>
      </c>
      <c r="BZ82" s="204" t="s">
        <v>1086</v>
      </c>
      <c r="CA82" s="204" t="s">
        <v>1086</v>
      </c>
      <c r="CB82" s="204" t="s">
        <v>1086</v>
      </c>
      <c r="CC82" s="204" t="s">
        <v>1086</v>
      </c>
      <c r="CD82" s="204" t="s">
        <v>1193</v>
      </c>
      <c r="CE82" s="210" t="s">
        <v>1886</v>
      </c>
      <c r="CF82" s="204"/>
      <c r="CG82" s="204"/>
      <c r="CH82" s="204"/>
      <c r="CI82" s="204"/>
      <c r="CJ82" s="204" t="s">
        <v>1753</v>
      </c>
      <c r="CK82" s="204" t="s">
        <v>1608</v>
      </c>
      <c r="CL82" s="204" t="s">
        <v>1086</v>
      </c>
      <c r="CM82" s="204" t="s">
        <v>1087</v>
      </c>
      <c r="CN82" s="204" t="s">
        <v>1087</v>
      </c>
      <c r="CO82" s="204" t="s">
        <v>1490</v>
      </c>
      <c r="CP82" s="204" t="s">
        <v>1086</v>
      </c>
      <c r="CQ82" s="204" t="s">
        <v>1086</v>
      </c>
      <c r="CR82" s="204" t="s">
        <v>1086</v>
      </c>
      <c r="CS82" s="204" t="s">
        <v>1086</v>
      </c>
      <c r="CT82" s="204" t="s">
        <v>1086</v>
      </c>
      <c r="CU82" s="205" t="s">
        <v>1288</v>
      </c>
      <c r="CV82" s="6" t="str">
        <f t="shared" si="28"/>
        <v>NUEVO HORIZONTE PEATONAL220141280016</v>
      </c>
      <c r="CW82" s="46" t="str">
        <f t="shared" si="29"/>
        <v>OK</v>
      </c>
      <c r="CX82" s="47" t="str">
        <f t="shared" si="30"/>
        <v>SI</v>
      </c>
      <c r="CY82" s="47" t="str">
        <f t="shared" si="31"/>
        <v/>
      </c>
      <c r="CZ82" s="47" t="str">
        <f t="shared" si="32"/>
        <v/>
      </c>
      <c r="DA82" s="47" t="str">
        <f t="shared" si="33"/>
        <v/>
      </c>
      <c r="DB82" s="47" t="str">
        <f t="shared" si="34"/>
        <v/>
      </c>
      <c r="DC82" s="47" t="str">
        <f t="shared" si="35"/>
        <v/>
      </c>
      <c r="DD82" s="47"/>
      <c r="DE82" s="47" t="str">
        <f t="shared" si="36"/>
        <v/>
      </c>
      <c r="DF82" s="47" t="str">
        <f t="shared" si="37"/>
        <v/>
      </c>
      <c r="DG82" s="47" t="str">
        <f t="shared" si="38"/>
        <v/>
      </c>
      <c r="DH82" s="47" t="str">
        <f t="shared" si="39"/>
        <v/>
      </c>
      <c r="DI82" s="47" t="str">
        <f t="shared" si="40"/>
        <v/>
      </c>
      <c r="DJ82" s="47">
        <f t="shared" si="41"/>
        <v>0</v>
      </c>
      <c r="DK82" s="48">
        <f>IF(CX82="NO",0,IF(CY82=1,Tipologías!$E$11,0)+IF(CZ82=2,Tipologías!$E$10,0)+IF(DA82=3,Tipologías!$E$9,0)+IF(DB82=4,Tipologías!$E$13,0)+IF(DC82=5,Tipologías!$E$12,0)+IF(DD82=6,Tipologías!$E$14,0)+IF(DE82=7,Tipologías!$E$20,0)+IF(DG82=9,Tipologías!$E$16,0)+IF(DF82=8,Tipologías!$E$23,0)+IF(DH82=10,Tipologías!$E$7,0)+IF(DI82=11,Tipologías!$E$8,0))</f>
        <v>0</v>
      </c>
      <c r="DL82" s="49">
        <f t="shared" si="42"/>
        <v>0</v>
      </c>
      <c r="DM82" s="50" t="str">
        <f t="shared" si="43"/>
        <v/>
      </c>
      <c r="DN82" s="50" t="str">
        <f t="shared" si="44"/>
        <v/>
      </c>
      <c r="DO82" s="50" t="str">
        <f t="shared" si="45"/>
        <v/>
      </c>
      <c r="DP82" s="51" t="str">
        <f t="shared" si="46"/>
        <v/>
      </c>
      <c r="DQ82" s="51">
        <f>IF(DM82=17,Tipologías!$E$18,0)+IF(ENCUESTAS!DN82=18,Tipologías!$E$17,0)+IF(ENCUESTAS!DO82=19,Tipologías!$E$19,0)+IF(ENCUESTAS!DP82=20,Tipologías!$E$21,0)</f>
        <v>0</v>
      </c>
      <c r="DR82" s="47" t="str">
        <f t="shared" si="47"/>
        <v>NO</v>
      </c>
      <c r="DS82" s="49">
        <f t="shared" si="48"/>
        <v>0</v>
      </c>
      <c r="DT82" s="52" t="str">
        <f>IF(DL82=0,"",(DL82+DS82+Tipologías!$E$6+Tipologías!$H$2))</f>
        <v/>
      </c>
      <c r="DU82" s="53" t="str">
        <f t="shared" si="49"/>
        <v>NO</v>
      </c>
      <c r="DV82" s="436"/>
    </row>
    <row r="83" spans="1:126" ht="60.75" hidden="1" thickBot="1" x14ac:dyDescent="0.3">
      <c r="A83" s="22">
        <v>42970</v>
      </c>
      <c r="B83" s="7" t="s">
        <v>1</v>
      </c>
      <c r="C83" s="7" t="s">
        <v>630</v>
      </c>
      <c r="D83" s="7">
        <v>579</v>
      </c>
      <c r="E83" s="202">
        <v>1039702444</v>
      </c>
      <c r="F83" s="202">
        <v>3106433475</v>
      </c>
      <c r="G83" s="201">
        <v>78</v>
      </c>
      <c r="H83" s="189" t="s">
        <v>1646</v>
      </c>
      <c r="I83" s="202" t="s">
        <v>1102</v>
      </c>
      <c r="J83" s="202">
        <v>12</v>
      </c>
      <c r="K83" s="202" t="s">
        <v>1116</v>
      </c>
      <c r="L83" s="202"/>
      <c r="M83" s="202"/>
      <c r="N83" s="202"/>
      <c r="O83" s="202">
        <v>65</v>
      </c>
      <c r="P83" s="202"/>
      <c r="Q83" s="202"/>
      <c r="R83" s="211">
        <v>220141260012</v>
      </c>
      <c r="S83" s="202"/>
      <c r="T83" s="202"/>
      <c r="U83" s="362" t="str">
        <f t="shared" si="25"/>
        <v xml:space="preserve">CARRERA 12B  #  65 -  220141260012 </v>
      </c>
      <c r="V83" s="202">
        <v>3212191959</v>
      </c>
      <c r="W83" s="202" t="s">
        <v>1887</v>
      </c>
      <c r="X83" s="202" t="s">
        <v>1305</v>
      </c>
      <c r="Y83" s="202" t="s">
        <v>1554</v>
      </c>
      <c r="Z83" s="202" t="s">
        <v>1654</v>
      </c>
      <c r="AA83" s="434" t="str">
        <f t="shared" si="26"/>
        <v>SILVIA VIVIANA ORREGO  HERNANDEZ</v>
      </c>
      <c r="AB83" s="202" t="s">
        <v>1268</v>
      </c>
      <c r="AC83" s="202">
        <v>436522175</v>
      </c>
      <c r="AD83" s="202" t="s">
        <v>1118</v>
      </c>
      <c r="AE83" s="202">
        <v>42</v>
      </c>
      <c r="AF83" s="204" t="s">
        <v>1086</v>
      </c>
      <c r="AG83" s="204"/>
      <c r="AH83" s="202"/>
      <c r="AI83" s="202"/>
      <c r="AJ83" s="202"/>
      <c r="AK83" s="434" t="str">
        <f t="shared" si="27"/>
        <v xml:space="preserve">   </v>
      </c>
      <c r="AL83" s="202"/>
      <c r="AM83" s="205"/>
      <c r="AN83" s="206" t="s">
        <v>1086</v>
      </c>
      <c r="AO83" s="202">
        <v>1684040</v>
      </c>
      <c r="AP83" s="202" t="s">
        <v>1087</v>
      </c>
      <c r="AQ83" s="202">
        <v>3</v>
      </c>
      <c r="AR83" s="202">
        <v>2</v>
      </c>
      <c r="AS83" s="202"/>
      <c r="AT83" s="207" t="s">
        <v>1148</v>
      </c>
      <c r="AU83" s="202"/>
      <c r="AV83" s="208" t="s">
        <v>1161</v>
      </c>
      <c r="AW83" s="202"/>
      <c r="AX83" s="207"/>
      <c r="AY83" s="202"/>
      <c r="AZ83" s="202"/>
      <c r="BA83" s="202"/>
      <c r="BB83" s="202" t="s">
        <v>1086</v>
      </c>
      <c r="BC83" s="202">
        <v>23000</v>
      </c>
      <c r="BD83" s="202" t="s">
        <v>1086</v>
      </c>
      <c r="BE83" s="202"/>
      <c r="BF83" s="202" t="s">
        <v>1086</v>
      </c>
      <c r="BG83" s="202">
        <v>8366</v>
      </c>
      <c r="BH83" s="201" t="s">
        <v>1167</v>
      </c>
      <c r="BI83" s="209" t="s">
        <v>1175</v>
      </c>
      <c r="BJ83" s="204" t="s">
        <v>1180</v>
      </c>
      <c r="BK83" s="204" t="s">
        <v>1189</v>
      </c>
      <c r="BL83" s="204" t="s">
        <v>1086</v>
      </c>
      <c r="BM83" s="205" t="s">
        <v>1086</v>
      </c>
      <c r="BN83" s="209" t="s">
        <v>1086</v>
      </c>
      <c r="BO83" s="204" t="s">
        <v>1086</v>
      </c>
      <c r="BP83" s="204" t="s">
        <v>1086</v>
      </c>
      <c r="BQ83" s="204" t="s">
        <v>1086</v>
      </c>
      <c r="BR83" s="204" t="s">
        <v>1086</v>
      </c>
      <c r="BS83" s="204" t="s">
        <v>1086</v>
      </c>
      <c r="BT83" s="204" t="s">
        <v>1086</v>
      </c>
      <c r="BU83" s="204" t="s">
        <v>1086</v>
      </c>
      <c r="BV83" s="204" t="s">
        <v>1086</v>
      </c>
      <c r="BW83" s="204" t="s">
        <v>1086</v>
      </c>
      <c r="BX83" s="204" t="s">
        <v>1086</v>
      </c>
      <c r="BY83" s="204" t="s">
        <v>1086</v>
      </c>
      <c r="BZ83" s="204" t="s">
        <v>1086</v>
      </c>
      <c r="CA83" s="204" t="s">
        <v>1086</v>
      </c>
      <c r="CB83" s="204" t="s">
        <v>1086</v>
      </c>
      <c r="CC83" s="204" t="s">
        <v>1086</v>
      </c>
      <c r="CD83" s="204" t="s">
        <v>1193</v>
      </c>
      <c r="CE83" s="210" t="s">
        <v>1888</v>
      </c>
      <c r="CF83" s="204"/>
      <c r="CG83" s="204"/>
      <c r="CH83" s="204"/>
      <c r="CI83" s="204"/>
      <c r="CJ83" s="204" t="s">
        <v>1607</v>
      </c>
      <c r="CK83" s="204" t="s">
        <v>1608</v>
      </c>
      <c r="CL83" s="204" t="s">
        <v>1086</v>
      </c>
      <c r="CM83" s="204" t="s">
        <v>1087</v>
      </c>
      <c r="CN83" s="204" t="s">
        <v>1087</v>
      </c>
      <c r="CO83" s="204" t="s">
        <v>1490</v>
      </c>
      <c r="CP83" s="204" t="s">
        <v>1086</v>
      </c>
      <c r="CQ83" s="204" t="s">
        <v>1086</v>
      </c>
      <c r="CR83" s="204" t="s">
        <v>1086</v>
      </c>
      <c r="CS83" s="204" t="s">
        <v>1086</v>
      </c>
      <c r="CT83" s="204" t="s">
        <v>1086</v>
      </c>
      <c r="CU83" s="205" t="s">
        <v>1273</v>
      </c>
      <c r="CV83" s="6" t="str">
        <f t="shared" si="28"/>
        <v>NUEVO HORIZONTE CARRERA12B65220141260012</v>
      </c>
      <c r="CW83" s="46" t="str">
        <f t="shared" si="29"/>
        <v>OK</v>
      </c>
      <c r="CX83" s="47" t="str">
        <f t="shared" si="30"/>
        <v>SI</v>
      </c>
      <c r="CY83" s="47" t="str">
        <f t="shared" si="31"/>
        <v/>
      </c>
      <c r="CZ83" s="47" t="str">
        <f t="shared" si="32"/>
        <v/>
      </c>
      <c r="DA83" s="47" t="str">
        <f t="shared" si="33"/>
        <v/>
      </c>
      <c r="DB83" s="47" t="str">
        <f t="shared" si="34"/>
        <v/>
      </c>
      <c r="DC83" s="47" t="str">
        <f t="shared" si="35"/>
        <v/>
      </c>
      <c r="DD83" s="47"/>
      <c r="DE83" s="47" t="str">
        <f t="shared" si="36"/>
        <v/>
      </c>
      <c r="DF83" s="47" t="str">
        <f t="shared" si="37"/>
        <v/>
      </c>
      <c r="DG83" s="47" t="str">
        <f t="shared" si="38"/>
        <v/>
      </c>
      <c r="DH83" s="47" t="str">
        <f t="shared" si="39"/>
        <v/>
      </c>
      <c r="DI83" s="47" t="str">
        <f t="shared" si="40"/>
        <v/>
      </c>
      <c r="DJ83" s="47">
        <f t="shared" si="41"/>
        <v>0</v>
      </c>
      <c r="DK83" s="48">
        <f>IF(CX83="NO",0,IF(CY83=1,Tipologías!$E$11,0)+IF(CZ83=2,Tipologías!$E$10,0)+IF(DA83=3,Tipologías!$E$9,0)+IF(DB83=4,Tipologías!$E$13,0)+IF(DC83=5,Tipologías!$E$12,0)+IF(DD83=6,Tipologías!$E$14,0)+IF(DE83=7,Tipologías!$E$20,0)+IF(DG83=9,Tipologías!$E$16,0)+IF(DF83=8,Tipologías!$E$23,0)+IF(DH83=10,Tipologías!$E$7,0)+IF(DI83=11,Tipologías!$E$8,0))</f>
        <v>0</v>
      </c>
      <c r="DL83" s="49">
        <f t="shared" si="42"/>
        <v>0</v>
      </c>
      <c r="DM83" s="50" t="str">
        <f t="shared" si="43"/>
        <v/>
      </c>
      <c r="DN83" s="50" t="str">
        <f t="shared" si="44"/>
        <v/>
      </c>
      <c r="DO83" s="50" t="str">
        <f t="shared" si="45"/>
        <v/>
      </c>
      <c r="DP83" s="51" t="str">
        <f t="shared" si="46"/>
        <v/>
      </c>
      <c r="DQ83" s="51">
        <f>IF(DM83=17,Tipologías!$E$18,0)+IF(ENCUESTAS!DN83=18,Tipologías!$E$17,0)+IF(ENCUESTAS!DO83=19,Tipologías!$E$19,0)+IF(ENCUESTAS!DP83=20,Tipologías!$E$21,0)</f>
        <v>0</v>
      </c>
      <c r="DR83" s="47" t="str">
        <f t="shared" si="47"/>
        <v>NO</v>
      </c>
      <c r="DS83" s="49">
        <f t="shared" si="48"/>
        <v>0</v>
      </c>
      <c r="DT83" s="52" t="str">
        <f>IF(DL83=0,"",(DL83+DS83+Tipologías!$E$6+Tipologías!$H$2))</f>
        <v/>
      </c>
      <c r="DU83" s="53" t="str">
        <f t="shared" si="49"/>
        <v>NO</v>
      </c>
      <c r="DV83" s="437"/>
    </row>
    <row r="84" spans="1:126" ht="60.75" thickBot="1" x14ac:dyDescent="0.3">
      <c r="A84" s="22">
        <v>42970</v>
      </c>
      <c r="B84" s="7" t="s">
        <v>1</v>
      </c>
      <c r="C84" s="7" t="s">
        <v>630</v>
      </c>
      <c r="D84" s="7">
        <v>579</v>
      </c>
      <c r="E84" s="202">
        <v>1039702444</v>
      </c>
      <c r="F84" s="202">
        <v>3106433475</v>
      </c>
      <c r="G84" s="201">
        <v>79</v>
      </c>
      <c r="H84" s="189" t="s">
        <v>1646</v>
      </c>
      <c r="I84" s="202" t="s">
        <v>1102</v>
      </c>
      <c r="J84" s="202">
        <v>4</v>
      </c>
      <c r="K84" s="202"/>
      <c r="L84" s="202"/>
      <c r="M84" s="202"/>
      <c r="N84" s="202"/>
      <c r="O84" s="202">
        <v>58</v>
      </c>
      <c r="P84" s="202"/>
      <c r="Q84" s="202"/>
      <c r="R84" s="211">
        <v>220112810000</v>
      </c>
      <c r="S84" s="202"/>
      <c r="T84" s="202"/>
      <c r="U84" s="362" t="str">
        <f t="shared" si="25"/>
        <v xml:space="preserve">CARRERA 4  #  58 -  220112810000 </v>
      </c>
      <c r="V84" s="202">
        <v>3122415023</v>
      </c>
      <c r="W84" s="202" t="s">
        <v>13</v>
      </c>
      <c r="X84" s="202"/>
      <c r="Y84" s="202" t="s">
        <v>1270</v>
      </c>
      <c r="Z84" s="202" t="s">
        <v>1889</v>
      </c>
      <c r="AA84" s="434" t="str">
        <f t="shared" si="26"/>
        <v xml:space="preserve">LUZ MARIANA  CORDOBA </v>
      </c>
      <c r="AB84" s="202" t="s">
        <v>1268</v>
      </c>
      <c r="AC84" s="202">
        <v>43651312</v>
      </c>
      <c r="AD84" s="202" t="s">
        <v>1118</v>
      </c>
      <c r="AE84" s="202">
        <v>52</v>
      </c>
      <c r="AF84" s="204" t="s">
        <v>1086</v>
      </c>
      <c r="AG84" s="204"/>
      <c r="AH84" s="202"/>
      <c r="AI84" s="202"/>
      <c r="AJ84" s="202"/>
      <c r="AK84" s="434" t="str">
        <f t="shared" si="27"/>
        <v xml:space="preserve">   </v>
      </c>
      <c r="AL84" s="202"/>
      <c r="AM84" s="205"/>
      <c r="AN84" s="206" t="s">
        <v>1087</v>
      </c>
      <c r="AO84" s="202"/>
      <c r="AP84" s="202" t="s">
        <v>1087</v>
      </c>
      <c r="AQ84" s="202">
        <v>5</v>
      </c>
      <c r="AR84" s="202">
        <v>3</v>
      </c>
      <c r="AS84" s="202">
        <v>2</v>
      </c>
      <c r="AT84" s="207" t="s">
        <v>1148</v>
      </c>
      <c r="AU84" s="202"/>
      <c r="AV84" s="208" t="s">
        <v>1161</v>
      </c>
      <c r="AW84" s="202"/>
      <c r="AX84" s="207"/>
      <c r="AY84" s="202"/>
      <c r="AZ84" s="202"/>
      <c r="BA84" s="202"/>
      <c r="BB84" s="202" t="s">
        <v>1086</v>
      </c>
      <c r="BC84" s="202">
        <v>12000</v>
      </c>
      <c r="BD84" s="202" t="s">
        <v>1086</v>
      </c>
      <c r="BE84" s="202">
        <v>8109</v>
      </c>
      <c r="BF84" s="202" t="s">
        <v>1086</v>
      </c>
      <c r="BG84" s="202">
        <v>9100</v>
      </c>
      <c r="BH84" s="201" t="s">
        <v>1167</v>
      </c>
      <c r="BI84" s="209" t="s">
        <v>1171</v>
      </c>
      <c r="BJ84" s="204" t="s">
        <v>1180</v>
      </c>
      <c r="BK84" s="204" t="s">
        <v>1189</v>
      </c>
      <c r="BL84" s="204" t="s">
        <v>1086</v>
      </c>
      <c r="BM84" s="205" t="s">
        <v>1086</v>
      </c>
      <c r="BN84" s="209" t="s">
        <v>1086</v>
      </c>
      <c r="BO84" s="204" t="s">
        <v>1086</v>
      </c>
      <c r="BP84" s="204" t="s">
        <v>1086</v>
      </c>
      <c r="BQ84" s="204" t="s">
        <v>1086</v>
      </c>
      <c r="BR84" s="204" t="s">
        <v>1086</v>
      </c>
      <c r="BS84" s="204" t="s">
        <v>1086</v>
      </c>
      <c r="BT84" s="204" t="s">
        <v>1086</v>
      </c>
      <c r="BU84" s="204" t="s">
        <v>1086</v>
      </c>
      <c r="BV84" s="204" t="s">
        <v>1087</v>
      </c>
      <c r="BW84" s="204" t="s">
        <v>1086</v>
      </c>
      <c r="BX84" s="204" t="s">
        <v>1086</v>
      </c>
      <c r="BY84" s="204" t="s">
        <v>1086</v>
      </c>
      <c r="BZ84" s="204" t="s">
        <v>1086</v>
      </c>
      <c r="CA84" s="204" t="s">
        <v>1087</v>
      </c>
      <c r="CB84" s="204" t="s">
        <v>1086</v>
      </c>
      <c r="CC84" s="204" t="s">
        <v>1086</v>
      </c>
      <c r="CD84" s="204" t="s">
        <v>1193</v>
      </c>
      <c r="CE84" s="210" t="s">
        <v>1890</v>
      </c>
      <c r="CF84" s="204"/>
      <c r="CG84" s="204"/>
      <c r="CH84" s="204"/>
      <c r="CI84" s="204"/>
      <c r="CJ84" s="204" t="s">
        <v>1753</v>
      </c>
      <c r="CK84" s="204" t="s">
        <v>1891</v>
      </c>
      <c r="CL84" s="204" t="s">
        <v>1086</v>
      </c>
      <c r="CM84" s="204" t="s">
        <v>1087</v>
      </c>
      <c r="CN84" s="204" t="s">
        <v>1087</v>
      </c>
      <c r="CO84" s="204" t="s">
        <v>1490</v>
      </c>
      <c r="CP84" s="204" t="s">
        <v>1087</v>
      </c>
      <c r="CQ84" s="204" t="s">
        <v>1086</v>
      </c>
      <c r="CR84" s="204" t="s">
        <v>1087</v>
      </c>
      <c r="CS84" s="204" t="s">
        <v>1086</v>
      </c>
      <c r="CT84" s="204" t="s">
        <v>1086</v>
      </c>
      <c r="CU84" s="205" t="s">
        <v>1273</v>
      </c>
      <c r="CV84" s="6" t="str">
        <f t="shared" si="28"/>
        <v>NUEVO HORIZONTE CARRERA458220112810000</v>
      </c>
      <c r="CW84" s="46" t="str">
        <f t="shared" si="29"/>
        <v>OK</v>
      </c>
      <c r="CX84" s="47" t="str">
        <f t="shared" si="30"/>
        <v>SI</v>
      </c>
      <c r="CY84" s="47">
        <f t="shared" si="31"/>
        <v>1</v>
      </c>
      <c r="CZ84" s="47" t="str">
        <f t="shared" si="32"/>
        <v/>
      </c>
      <c r="DA84" s="47">
        <f t="shared" si="33"/>
        <v>3</v>
      </c>
      <c r="DB84" s="47" t="str">
        <f t="shared" si="34"/>
        <v/>
      </c>
      <c r="DC84" s="47" t="str">
        <f t="shared" si="35"/>
        <v/>
      </c>
      <c r="DD84" s="47"/>
      <c r="DE84" s="47" t="str">
        <f t="shared" si="36"/>
        <v/>
      </c>
      <c r="DF84" s="47" t="str">
        <f t="shared" si="37"/>
        <v/>
      </c>
      <c r="DG84" s="47">
        <f t="shared" si="38"/>
        <v>9</v>
      </c>
      <c r="DH84" s="47" t="str">
        <f t="shared" si="39"/>
        <v/>
      </c>
      <c r="DI84" s="47" t="str">
        <f t="shared" si="40"/>
        <v/>
      </c>
      <c r="DJ84" s="47">
        <f t="shared" si="41"/>
        <v>2</v>
      </c>
      <c r="DK84" s="48">
        <f>IF(CX84="NO",0,IF(CY84=1,Tipologías!$E$11,0)+IF(CZ84=2,Tipologías!$E$10,0)+IF(DA84=3,Tipologías!$E$9,0)+IF(DB84=4,Tipologías!$E$13,0)+IF(DC84=5,Tipologías!$E$12,0)+IF(DD84=6,Tipologías!$E$14,0)+IF(DE84=7,Tipologías!$E$20,0)+IF(DG84=9,Tipologías!$E$16,0)+IF(DF84=8,Tipologías!$E$23,0)+IF(DH84=10,Tipologías!$E$7,0)+IF(DI84=11,Tipologías!$E$8,0))</f>
        <v>2608612.5646619997</v>
      </c>
      <c r="DL84" s="49">
        <f t="shared" si="42"/>
        <v>2608612.5646619997</v>
      </c>
      <c r="DM84" s="50" t="str">
        <f t="shared" si="43"/>
        <v/>
      </c>
      <c r="DN84" s="50" t="str">
        <f t="shared" si="44"/>
        <v/>
      </c>
      <c r="DO84" s="50">
        <f t="shared" si="45"/>
        <v>0</v>
      </c>
      <c r="DP84" s="51" t="str">
        <f t="shared" si="46"/>
        <v/>
      </c>
      <c r="DQ84" s="51">
        <f>IF(DM84=17,Tipologías!$E$18,0)+IF(ENCUESTAS!DN84=18,Tipologías!$E$17,0)+IF(ENCUESTAS!DO84=19,Tipologías!$E$19,0)+IF(ENCUESTAS!DP84=20,Tipologías!$E$21,0)</f>
        <v>0</v>
      </c>
      <c r="DR84" s="47" t="str">
        <f t="shared" si="47"/>
        <v>NO</v>
      </c>
      <c r="DS84" s="49">
        <f t="shared" si="48"/>
        <v>0</v>
      </c>
      <c r="DT84" s="52">
        <f>IF(DL84=0,"",(DL84+DS84+Tipologías!$E$6+Tipologías!$H$2))</f>
        <v>2805689.9572019642</v>
      </c>
      <c r="DU84" s="53" t="str">
        <f t="shared" si="49"/>
        <v>SI</v>
      </c>
      <c r="DV84" s="436" t="s">
        <v>4356</v>
      </c>
    </row>
    <row r="85" spans="1:126" ht="105.75" thickBot="1" x14ac:dyDescent="0.3">
      <c r="A85" s="22">
        <v>42970</v>
      </c>
      <c r="B85" s="7" t="s">
        <v>1</v>
      </c>
      <c r="C85" s="7" t="s">
        <v>630</v>
      </c>
      <c r="D85" s="7">
        <v>579</v>
      </c>
      <c r="E85" s="202">
        <v>1039702444</v>
      </c>
      <c r="F85" s="202">
        <v>3106433475</v>
      </c>
      <c r="G85" s="201">
        <v>80</v>
      </c>
      <c r="H85" s="189" t="s">
        <v>1646</v>
      </c>
      <c r="I85" s="202" t="s">
        <v>1102</v>
      </c>
      <c r="J85" s="202">
        <v>12</v>
      </c>
      <c r="K85" s="202" t="s">
        <v>1116</v>
      </c>
      <c r="L85" s="202"/>
      <c r="M85" s="202"/>
      <c r="N85" s="202"/>
      <c r="O85" s="202">
        <v>66</v>
      </c>
      <c r="P85" s="202"/>
      <c r="Q85" s="202"/>
      <c r="R85" s="211">
        <v>220141280014</v>
      </c>
      <c r="S85" s="202"/>
      <c r="T85" s="202"/>
      <c r="U85" s="362" t="str">
        <f t="shared" si="25"/>
        <v xml:space="preserve">CARRERA 12B  #  66 -  220141280014 </v>
      </c>
      <c r="V85" s="202">
        <v>3137902930</v>
      </c>
      <c r="W85" s="202" t="s">
        <v>1892</v>
      </c>
      <c r="X85" s="202"/>
      <c r="Y85" s="202" t="s">
        <v>1434</v>
      </c>
      <c r="Z85" s="202" t="s">
        <v>1893</v>
      </c>
      <c r="AA85" s="434" t="str">
        <f t="shared" si="26"/>
        <v xml:space="preserve">JESUS NEONEL  CARDONA  </v>
      </c>
      <c r="AB85" s="202" t="s">
        <v>1268</v>
      </c>
      <c r="AC85" s="202">
        <v>795867</v>
      </c>
      <c r="AD85" s="202" t="s">
        <v>1127</v>
      </c>
      <c r="AE85" s="202">
        <v>80</v>
      </c>
      <c r="AF85" s="204" t="s">
        <v>1086</v>
      </c>
      <c r="AG85" s="204"/>
      <c r="AH85" s="202"/>
      <c r="AI85" s="202"/>
      <c r="AJ85" s="202"/>
      <c r="AK85" s="434" t="str">
        <f t="shared" si="27"/>
        <v xml:space="preserve">   </v>
      </c>
      <c r="AL85" s="202"/>
      <c r="AM85" s="205"/>
      <c r="AN85" s="206" t="s">
        <v>1086</v>
      </c>
      <c r="AO85" s="202">
        <v>1684189</v>
      </c>
      <c r="AP85" s="202" t="s">
        <v>1087</v>
      </c>
      <c r="AQ85" s="202">
        <v>2</v>
      </c>
      <c r="AR85" s="202">
        <v>1</v>
      </c>
      <c r="AS85" s="202"/>
      <c r="AT85" s="207" t="s">
        <v>1148</v>
      </c>
      <c r="AU85" s="202"/>
      <c r="AV85" s="208" t="s">
        <v>1161</v>
      </c>
      <c r="AW85" s="202"/>
      <c r="AX85" s="207"/>
      <c r="AY85" s="202"/>
      <c r="AZ85" s="202"/>
      <c r="BA85" s="202"/>
      <c r="BB85" s="202" t="s">
        <v>1086</v>
      </c>
      <c r="BC85" s="202">
        <v>4853</v>
      </c>
      <c r="BD85" s="202" t="s">
        <v>1086</v>
      </c>
      <c r="BE85" s="202"/>
      <c r="BF85" s="202" t="s">
        <v>1086</v>
      </c>
      <c r="BG85" s="202">
        <v>8366</v>
      </c>
      <c r="BH85" s="201" t="s">
        <v>1169</v>
      </c>
      <c r="BI85" s="209" t="s">
        <v>1175</v>
      </c>
      <c r="BJ85" s="204" t="s">
        <v>1180</v>
      </c>
      <c r="BK85" s="204" t="s">
        <v>1189</v>
      </c>
      <c r="BL85" s="204" t="s">
        <v>1086</v>
      </c>
      <c r="BM85" s="205" t="s">
        <v>1087</v>
      </c>
      <c r="BN85" s="209" t="s">
        <v>1086</v>
      </c>
      <c r="BO85" s="204" t="s">
        <v>1086</v>
      </c>
      <c r="BP85" s="204" t="s">
        <v>1086</v>
      </c>
      <c r="BQ85" s="204" t="s">
        <v>1086</v>
      </c>
      <c r="BR85" s="204" t="s">
        <v>1086</v>
      </c>
      <c r="BS85" s="204" t="s">
        <v>1086</v>
      </c>
      <c r="BT85" s="204" t="s">
        <v>1087</v>
      </c>
      <c r="BU85" s="204" t="s">
        <v>1087</v>
      </c>
      <c r="BV85" s="204" t="s">
        <v>1087</v>
      </c>
      <c r="BW85" s="204" t="s">
        <v>1086</v>
      </c>
      <c r="BX85" s="204" t="s">
        <v>1087</v>
      </c>
      <c r="BY85" s="204" t="s">
        <v>1087</v>
      </c>
      <c r="BZ85" s="204" t="s">
        <v>1087</v>
      </c>
      <c r="CA85" s="204" t="s">
        <v>1087</v>
      </c>
      <c r="CB85" s="204" t="s">
        <v>1086</v>
      </c>
      <c r="CC85" s="204" t="s">
        <v>1087</v>
      </c>
      <c r="CD85" s="204" t="s">
        <v>1195</v>
      </c>
      <c r="CE85" s="210" t="s">
        <v>1894</v>
      </c>
      <c r="CF85" s="204"/>
      <c r="CG85" s="204"/>
      <c r="CH85" s="204"/>
      <c r="CI85" s="204"/>
      <c r="CJ85" s="204" t="s">
        <v>1607</v>
      </c>
      <c r="CK85" s="204" t="s">
        <v>1608</v>
      </c>
      <c r="CL85" s="204" t="s">
        <v>1086</v>
      </c>
      <c r="CM85" s="204" t="s">
        <v>1086</v>
      </c>
      <c r="CN85" s="204" t="s">
        <v>1087</v>
      </c>
      <c r="CO85" s="204" t="s">
        <v>1490</v>
      </c>
      <c r="CP85" s="204" t="s">
        <v>1294</v>
      </c>
      <c r="CQ85" s="204" t="s">
        <v>1294</v>
      </c>
      <c r="CR85" s="204" t="s">
        <v>1294</v>
      </c>
      <c r="CS85" s="204" t="s">
        <v>1086</v>
      </c>
      <c r="CT85" s="204" t="s">
        <v>1294</v>
      </c>
      <c r="CU85" s="205" t="s">
        <v>1286</v>
      </c>
      <c r="CV85" s="6" t="str">
        <f t="shared" si="28"/>
        <v>NUEVO HORIZONTE CARRERA12B66220141280014</v>
      </c>
      <c r="CW85" s="46" t="str">
        <f t="shared" si="29"/>
        <v>OK</v>
      </c>
      <c r="CX85" s="47" t="str">
        <f t="shared" si="30"/>
        <v>SI</v>
      </c>
      <c r="CY85" s="47">
        <f t="shared" si="31"/>
        <v>1</v>
      </c>
      <c r="CZ85" s="47">
        <f t="shared" si="32"/>
        <v>2</v>
      </c>
      <c r="DA85" s="47">
        <f t="shared" si="33"/>
        <v>3</v>
      </c>
      <c r="DB85" s="47">
        <f t="shared" si="34"/>
        <v>4</v>
      </c>
      <c r="DC85" s="47" t="str">
        <f t="shared" si="35"/>
        <v/>
      </c>
      <c r="DD85" s="47"/>
      <c r="DE85" s="47">
        <f t="shared" si="36"/>
        <v>7</v>
      </c>
      <c r="DF85" s="47">
        <f t="shared" si="37"/>
        <v>8</v>
      </c>
      <c r="DG85" s="47" t="str">
        <f t="shared" si="38"/>
        <v/>
      </c>
      <c r="DH85" s="47" t="str">
        <f t="shared" si="39"/>
        <v/>
      </c>
      <c r="DI85" s="47" t="str">
        <f t="shared" si="40"/>
        <v/>
      </c>
      <c r="DJ85" s="47">
        <f t="shared" si="41"/>
        <v>4</v>
      </c>
      <c r="DK85" s="48">
        <f>IF(CX85="NO",0,IF(CY85=1,Tipologías!$E$11,0)+IF(CZ85=2,Tipologías!$E$10,0)+IF(DA85=3,Tipologías!$E$9,0)+IF(DB85=4,Tipologías!$E$13,0)+IF(DC85=5,Tipologías!$E$12,0)+IF(DD85=6,Tipologías!$E$14,0)+IF(DE85=7,Tipologías!$E$20,0)+IF(DG85=9,Tipologías!$E$16,0)+IF(DF85=8,Tipologías!$E$23,0)+IF(DH85=10,Tipologías!$E$7,0)+IF(DI85=11,Tipologías!$E$8,0))</f>
        <v>6287129.5040999996</v>
      </c>
      <c r="DL85" s="49">
        <f t="shared" si="42"/>
        <v>6099266.2918499997</v>
      </c>
      <c r="DM85" s="50" t="str">
        <f t="shared" si="43"/>
        <v/>
      </c>
      <c r="DN85" s="50" t="str">
        <f t="shared" si="44"/>
        <v/>
      </c>
      <c r="DO85" s="50">
        <f t="shared" si="45"/>
        <v>0</v>
      </c>
      <c r="DP85" s="51" t="str">
        <f t="shared" si="46"/>
        <v/>
      </c>
      <c r="DQ85" s="51">
        <f>IF(DM85=17,Tipologías!$E$18,0)+IF(ENCUESTAS!DN85=18,Tipologías!$E$17,0)+IF(ENCUESTAS!DO85=19,Tipologías!$E$19,0)+IF(ENCUESTAS!DP85=20,Tipologías!$E$21,0)</f>
        <v>0</v>
      </c>
      <c r="DR85" s="47" t="str">
        <f t="shared" si="47"/>
        <v>NO</v>
      </c>
      <c r="DS85" s="49">
        <f t="shared" si="48"/>
        <v>0</v>
      </c>
      <c r="DT85" s="52">
        <f>IF(DL85=0,"",(DL85+DS85+Tipologías!$E$6+Tipologías!$H$2))</f>
        <v>6296343.6843899637</v>
      </c>
      <c r="DU85" s="53" t="str">
        <f t="shared" si="49"/>
        <v>SI</v>
      </c>
      <c r="DV85" s="436" t="s">
        <v>4357</v>
      </c>
    </row>
    <row r="86" spans="1:126" ht="60.75" thickBot="1" x14ac:dyDescent="0.3">
      <c r="A86" s="22">
        <v>42970</v>
      </c>
      <c r="B86" s="7" t="s">
        <v>1</v>
      </c>
      <c r="C86" s="7" t="s">
        <v>630</v>
      </c>
      <c r="D86" s="7">
        <v>579</v>
      </c>
      <c r="E86" s="202">
        <v>1039702444</v>
      </c>
      <c r="F86" s="202">
        <v>3106433475</v>
      </c>
      <c r="G86" s="201">
        <v>81</v>
      </c>
      <c r="H86" s="189" t="s">
        <v>1646</v>
      </c>
      <c r="I86" s="202" t="s">
        <v>1102</v>
      </c>
      <c r="J86" s="202">
        <v>12</v>
      </c>
      <c r="K86" s="202"/>
      <c r="L86" s="202"/>
      <c r="M86" s="202"/>
      <c r="N86" s="202"/>
      <c r="O86" s="202"/>
      <c r="P86" s="202"/>
      <c r="Q86" s="202"/>
      <c r="R86" s="211">
        <v>220141290016</v>
      </c>
      <c r="S86" s="202"/>
      <c r="T86" s="202"/>
      <c r="U86" s="362" t="str">
        <f t="shared" si="25"/>
        <v xml:space="preserve">CARRERA 12  #   -  220141290016 </v>
      </c>
      <c r="V86" s="202">
        <v>3122736066</v>
      </c>
      <c r="W86" s="202" t="s">
        <v>1458</v>
      </c>
      <c r="X86" s="202" t="s">
        <v>1351</v>
      </c>
      <c r="Y86" s="202" t="s">
        <v>1895</v>
      </c>
      <c r="Z86" s="202" t="s">
        <v>1760</v>
      </c>
      <c r="AA86" s="434" t="str">
        <f t="shared" si="26"/>
        <v>BRIAEL  SMITH GUZMAN  VEGA</v>
      </c>
      <c r="AB86" s="202" t="s">
        <v>1268</v>
      </c>
      <c r="AC86" s="202">
        <v>71188442</v>
      </c>
      <c r="AD86" s="202" t="s">
        <v>1127</v>
      </c>
      <c r="AE86" s="202">
        <v>44</v>
      </c>
      <c r="AF86" s="204" t="s">
        <v>1086</v>
      </c>
      <c r="AG86" s="204"/>
      <c r="AH86" s="202"/>
      <c r="AI86" s="202"/>
      <c r="AJ86" s="202"/>
      <c r="AK86" s="434" t="str">
        <f t="shared" si="27"/>
        <v xml:space="preserve">   </v>
      </c>
      <c r="AL86" s="202"/>
      <c r="AM86" s="205"/>
      <c r="AN86" s="206" t="s">
        <v>1087</v>
      </c>
      <c r="AO86" s="202"/>
      <c r="AP86" s="202" t="s">
        <v>1087</v>
      </c>
      <c r="AQ86" s="202">
        <v>1</v>
      </c>
      <c r="AR86" s="202"/>
      <c r="AS86" s="202"/>
      <c r="AT86" s="207" t="s">
        <v>1148</v>
      </c>
      <c r="AU86" s="202"/>
      <c r="AV86" s="208" t="s">
        <v>1161</v>
      </c>
      <c r="AW86" s="202"/>
      <c r="AX86" s="207"/>
      <c r="AY86" s="202"/>
      <c r="AZ86" s="202"/>
      <c r="BA86" s="202"/>
      <c r="BB86" s="202" t="s">
        <v>1086</v>
      </c>
      <c r="BC86" s="202">
        <v>4077</v>
      </c>
      <c r="BD86" s="202" t="s">
        <v>1086</v>
      </c>
      <c r="BE86" s="202"/>
      <c r="BF86" s="202" t="s">
        <v>1086</v>
      </c>
      <c r="BG86" s="202">
        <v>8324</v>
      </c>
      <c r="BH86" s="201" t="s">
        <v>1167</v>
      </c>
      <c r="BI86" s="209" t="s">
        <v>1171</v>
      </c>
      <c r="BJ86" s="204" t="s">
        <v>1180</v>
      </c>
      <c r="BK86" s="204" t="s">
        <v>1189</v>
      </c>
      <c r="BL86" s="204" t="s">
        <v>1086</v>
      </c>
      <c r="BM86" s="205" t="s">
        <v>1087</v>
      </c>
      <c r="BN86" s="209" t="s">
        <v>1086</v>
      </c>
      <c r="BO86" s="204" t="s">
        <v>1086</v>
      </c>
      <c r="BP86" s="204" t="s">
        <v>1086</v>
      </c>
      <c r="BQ86" s="204" t="s">
        <v>1086</v>
      </c>
      <c r="BR86" s="204" t="s">
        <v>1086</v>
      </c>
      <c r="BS86" s="204" t="s">
        <v>1086</v>
      </c>
      <c r="BT86" s="204" t="s">
        <v>1086</v>
      </c>
      <c r="BU86" s="204" t="s">
        <v>1086</v>
      </c>
      <c r="BV86" s="204" t="s">
        <v>1087</v>
      </c>
      <c r="BW86" s="204" t="s">
        <v>1086</v>
      </c>
      <c r="BX86" s="204" t="s">
        <v>1086</v>
      </c>
      <c r="BY86" s="204" t="s">
        <v>1086</v>
      </c>
      <c r="BZ86" s="204" t="s">
        <v>1086</v>
      </c>
      <c r="CA86" s="204" t="s">
        <v>1087</v>
      </c>
      <c r="CB86" s="204" t="s">
        <v>1086</v>
      </c>
      <c r="CC86" s="204" t="s">
        <v>1086</v>
      </c>
      <c r="CD86" s="204" t="s">
        <v>1193</v>
      </c>
      <c r="CE86" s="210" t="s">
        <v>1896</v>
      </c>
      <c r="CF86" s="204"/>
      <c r="CG86" s="204"/>
      <c r="CH86" s="204"/>
      <c r="CI86" s="204"/>
      <c r="CJ86" s="204" t="s">
        <v>1607</v>
      </c>
      <c r="CK86" s="204" t="s">
        <v>1608</v>
      </c>
      <c r="CL86" s="204" t="s">
        <v>1086</v>
      </c>
      <c r="CM86" s="204" t="s">
        <v>1087</v>
      </c>
      <c r="CN86" s="204" t="s">
        <v>1087</v>
      </c>
      <c r="CO86" s="204" t="s">
        <v>1490</v>
      </c>
      <c r="CP86" s="204" t="s">
        <v>1086</v>
      </c>
      <c r="CQ86" s="204" t="s">
        <v>1086</v>
      </c>
      <c r="CR86" s="204" t="s">
        <v>1441</v>
      </c>
      <c r="CS86" s="204" t="s">
        <v>1086</v>
      </c>
      <c r="CT86" s="204" t="s">
        <v>1086</v>
      </c>
      <c r="CU86" s="205" t="s">
        <v>1273</v>
      </c>
      <c r="CV86" s="6" t="str">
        <f t="shared" si="28"/>
        <v>NUEVO HORIZONTE CARRERA12220141290016</v>
      </c>
      <c r="CW86" s="46" t="str">
        <f t="shared" si="29"/>
        <v>OK</v>
      </c>
      <c r="CX86" s="47" t="str">
        <f t="shared" si="30"/>
        <v>SI</v>
      </c>
      <c r="CY86" s="47">
        <f t="shared" si="31"/>
        <v>1</v>
      </c>
      <c r="CZ86" s="47" t="str">
        <f t="shared" si="32"/>
        <v/>
      </c>
      <c r="DA86" s="47" t="str">
        <f t="shared" si="33"/>
        <v/>
      </c>
      <c r="DB86" s="47" t="str">
        <f t="shared" si="34"/>
        <v/>
      </c>
      <c r="DC86" s="47" t="str">
        <f t="shared" si="35"/>
        <v/>
      </c>
      <c r="DD86" s="47"/>
      <c r="DE86" s="47" t="str">
        <f t="shared" si="36"/>
        <v/>
      </c>
      <c r="DF86" s="47" t="str">
        <f t="shared" si="37"/>
        <v/>
      </c>
      <c r="DG86" s="47">
        <f t="shared" si="38"/>
        <v>9</v>
      </c>
      <c r="DH86" s="47" t="str">
        <f t="shared" si="39"/>
        <v/>
      </c>
      <c r="DI86" s="47" t="str">
        <f t="shared" si="40"/>
        <v/>
      </c>
      <c r="DJ86" s="47">
        <f t="shared" si="41"/>
        <v>1</v>
      </c>
      <c r="DK86" s="48">
        <f>IF(CX86="NO",0,IF(CY86=1,Tipologías!$E$11,0)+IF(CZ86=2,Tipologías!$E$10,0)+IF(DA86=3,Tipologías!$E$9,0)+IF(DB86=4,Tipologías!$E$13,0)+IF(DC86=5,Tipologías!$E$12,0)+IF(DD86=6,Tipologías!$E$14,0)+IF(DE86=7,Tipologías!$E$20,0)+IF(DG86=9,Tipologías!$E$16,0)+IF(DF86=8,Tipologías!$E$23,0)+IF(DH86=10,Tipologías!$E$7,0)+IF(DI86=11,Tipologías!$E$8,0))</f>
        <v>2225218.5090899998</v>
      </c>
      <c r="DL86" s="49">
        <f t="shared" si="42"/>
        <v>2225218.5090899998</v>
      </c>
      <c r="DM86" s="50" t="str">
        <f t="shared" si="43"/>
        <v/>
      </c>
      <c r="DN86" s="50" t="str">
        <f t="shared" si="44"/>
        <v/>
      </c>
      <c r="DO86" s="50">
        <f t="shared" si="45"/>
        <v>0</v>
      </c>
      <c r="DP86" s="51" t="str">
        <f t="shared" si="46"/>
        <v/>
      </c>
      <c r="DQ86" s="51">
        <f>IF(DM86=17,Tipologías!$E$18,0)+IF(ENCUESTAS!DN86=18,Tipologías!$E$17,0)+IF(ENCUESTAS!DO86=19,Tipologías!$E$19,0)+IF(ENCUESTAS!DP86=20,Tipologías!$E$21,0)</f>
        <v>0</v>
      </c>
      <c r="DR86" s="47" t="str">
        <f t="shared" si="47"/>
        <v>NO</v>
      </c>
      <c r="DS86" s="49">
        <f t="shared" si="48"/>
        <v>0</v>
      </c>
      <c r="DT86" s="52">
        <f>IF(DL86=0,"",(DL86+DS86+Tipologías!$E$6+Tipologías!$H$2))</f>
        <v>2422295.9016299644</v>
      </c>
      <c r="DU86" s="53" t="str">
        <f t="shared" si="49"/>
        <v>SI</v>
      </c>
      <c r="DV86" s="436" t="s">
        <v>4358</v>
      </c>
    </row>
    <row r="87" spans="1:126" ht="30.75" hidden="1" thickBot="1" x14ac:dyDescent="0.3">
      <c r="A87" s="22">
        <v>42970</v>
      </c>
      <c r="B87" s="7" t="s">
        <v>1</v>
      </c>
      <c r="C87" s="7" t="s">
        <v>630</v>
      </c>
      <c r="D87" s="7">
        <v>579</v>
      </c>
      <c r="E87" s="202">
        <v>1039702444</v>
      </c>
      <c r="F87" s="202">
        <v>3106433475</v>
      </c>
      <c r="G87" s="201">
        <v>82</v>
      </c>
      <c r="H87" s="189" t="s">
        <v>1646</v>
      </c>
      <c r="I87" s="202" t="s">
        <v>1102</v>
      </c>
      <c r="J87" s="202">
        <v>12</v>
      </c>
      <c r="K87" s="202"/>
      <c r="L87" s="202"/>
      <c r="M87" s="202"/>
      <c r="N87" s="202"/>
      <c r="O87" s="202"/>
      <c r="P87" s="202"/>
      <c r="Q87" s="202"/>
      <c r="R87" s="211">
        <v>220140600000</v>
      </c>
      <c r="S87" s="202"/>
      <c r="T87" s="202"/>
      <c r="U87" s="362" t="str">
        <f t="shared" si="25"/>
        <v xml:space="preserve">CARRERA 12  #   -  220140600000 </v>
      </c>
      <c r="V87" s="202">
        <v>3225299466</v>
      </c>
      <c r="W87" s="202" t="s">
        <v>1897</v>
      </c>
      <c r="X87" s="202" t="s">
        <v>1736</v>
      </c>
      <c r="Y87" s="202" t="s">
        <v>1445</v>
      </c>
      <c r="Z87" s="202" t="s">
        <v>1449</v>
      </c>
      <c r="AA87" s="434" t="str">
        <f t="shared" si="26"/>
        <v>OLGA LUCIA HIGINIO JIMENEZ</v>
      </c>
      <c r="AB87" s="202" t="s">
        <v>1268</v>
      </c>
      <c r="AC87" s="202">
        <v>43816176</v>
      </c>
      <c r="AD87" s="202" t="s">
        <v>1118</v>
      </c>
      <c r="AE87" s="202">
        <v>44</v>
      </c>
      <c r="AF87" s="204" t="s">
        <v>1086</v>
      </c>
      <c r="AG87" s="204"/>
      <c r="AH87" s="202"/>
      <c r="AI87" s="202"/>
      <c r="AJ87" s="202"/>
      <c r="AK87" s="434" t="str">
        <f t="shared" si="27"/>
        <v xml:space="preserve">   </v>
      </c>
      <c r="AL87" s="202"/>
      <c r="AM87" s="205"/>
      <c r="AN87" s="206" t="s">
        <v>1087</v>
      </c>
      <c r="AO87" s="202"/>
      <c r="AP87" s="202" t="s">
        <v>1087</v>
      </c>
      <c r="AQ87" s="202">
        <v>1</v>
      </c>
      <c r="AR87" s="202"/>
      <c r="AS87" s="202"/>
      <c r="AT87" s="207" t="s">
        <v>1149</v>
      </c>
      <c r="AU87" s="202"/>
      <c r="AV87" s="208"/>
      <c r="AW87" s="202"/>
      <c r="AX87" s="207"/>
      <c r="AY87" s="202"/>
      <c r="AZ87" s="202"/>
      <c r="BA87" s="202">
        <v>250000</v>
      </c>
      <c r="BB87" s="202" t="s">
        <v>1086</v>
      </c>
      <c r="BC87" s="202">
        <v>7926</v>
      </c>
      <c r="BD87" s="202" t="s">
        <v>1086</v>
      </c>
      <c r="BE87" s="202">
        <v>5229</v>
      </c>
      <c r="BF87" s="202" t="s">
        <v>1086</v>
      </c>
      <c r="BG87" s="202">
        <v>8407</v>
      </c>
      <c r="BH87" s="201" t="s">
        <v>1167</v>
      </c>
      <c r="BI87" s="209" t="s">
        <v>1172</v>
      </c>
      <c r="BJ87" s="204" t="s">
        <v>1183</v>
      </c>
      <c r="BK87" s="204" t="s">
        <v>1188</v>
      </c>
      <c r="BL87" s="204" t="s">
        <v>1086</v>
      </c>
      <c r="BM87" s="205" t="s">
        <v>1087</v>
      </c>
      <c r="BN87" s="209" t="s">
        <v>1086</v>
      </c>
      <c r="BO87" s="204" t="s">
        <v>1086</v>
      </c>
      <c r="BP87" s="204" t="s">
        <v>1086</v>
      </c>
      <c r="BQ87" s="204" t="s">
        <v>1086</v>
      </c>
      <c r="BR87" s="204" t="s">
        <v>1086</v>
      </c>
      <c r="BS87" s="204" t="s">
        <v>1086</v>
      </c>
      <c r="BT87" s="204" t="s">
        <v>1086</v>
      </c>
      <c r="BU87" s="204" t="s">
        <v>1086</v>
      </c>
      <c r="BV87" s="204" t="s">
        <v>1086</v>
      </c>
      <c r="BW87" s="204" t="s">
        <v>1086</v>
      </c>
      <c r="BX87" s="204" t="s">
        <v>1086</v>
      </c>
      <c r="BY87" s="204" t="s">
        <v>1086</v>
      </c>
      <c r="BZ87" s="204" t="s">
        <v>1086</v>
      </c>
      <c r="CA87" s="204" t="s">
        <v>1086</v>
      </c>
      <c r="CB87" s="204" t="s">
        <v>1086</v>
      </c>
      <c r="CC87" s="204" t="s">
        <v>1086</v>
      </c>
      <c r="CD87" s="204" t="s">
        <v>1193</v>
      </c>
      <c r="CE87" s="210" t="s">
        <v>1898</v>
      </c>
      <c r="CF87" s="204"/>
      <c r="CG87" s="204"/>
      <c r="CH87" s="204"/>
      <c r="CI87" s="204"/>
      <c r="CJ87" s="204" t="s">
        <v>1607</v>
      </c>
      <c r="CK87" s="204" t="s">
        <v>1608</v>
      </c>
      <c r="CL87" s="204" t="s">
        <v>1842</v>
      </c>
      <c r="CM87" s="204" t="s">
        <v>1087</v>
      </c>
      <c r="CN87" s="204" t="s">
        <v>1087</v>
      </c>
      <c r="CO87" s="204" t="s">
        <v>1490</v>
      </c>
      <c r="CP87" s="204" t="s">
        <v>1086</v>
      </c>
      <c r="CQ87" s="204" t="s">
        <v>1086</v>
      </c>
      <c r="CR87" s="204" t="s">
        <v>1086</v>
      </c>
      <c r="CS87" s="204" t="s">
        <v>1086</v>
      </c>
      <c r="CT87" s="204" t="s">
        <v>1086</v>
      </c>
      <c r="CU87" s="205" t="s">
        <v>1288</v>
      </c>
      <c r="CV87" s="6" t="str">
        <f t="shared" si="28"/>
        <v>NUEVO HORIZONTE CARRERA12220140600000</v>
      </c>
      <c r="CW87" s="46" t="str">
        <f t="shared" si="29"/>
        <v>OK</v>
      </c>
      <c r="CX87" s="47" t="str">
        <f t="shared" si="30"/>
        <v>SI</v>
      </c>
      <c r="CY87" s="47" t="str">
        <f t="shared" si="31"/>
        <v/>
      </c>
      <c r="CZ87" s="47" t="str">
        <f t="shared" si="32"/>
        <v/>
      </c>
      <c r="DA87" s="47" t="str">
        <f t="shared" si="33"/>
        <v/>
      </c>
      <c r="DB87" s="47" t="str">
        <f t="shared" si="34"/>
        <v/>
      </c>
      <c r="DC87" s="47" t="str">
        <f t="shared" si="35"/>
        <v/>
      </c>
      <c r="DD87" s="47"/>
      <c r="DE87" s="47" t="str">
        <f t="shared" si="36"/>
        <v/>
      </c>
      <c r="DF87" s="47" t="str">
        <f t="shared" si="37"/>
        <v/>
      </c>
      <c r="DG87" s="47" t="str">
        <f t="shared" si="38"/>
        <v/>
      </c>
      <c r="DH87" s="47" t="str">
        <f t="shared" si="39"/>
        <v/>
      </c>
      <c r="DI87" s="47" t="str">
        <f t="shared" si="40"/>
        <v/>
      </c>
      <c r="DJ87" s="47">
        <f t="shared" si="41"/>
        <v>0</v>
      </c>
      <c r="DK87" s="48">
        <f>IF(CX87="NO",0,IF(CY87=1,Tipologías!$E$11,0)+IF(CZ87=2,Tipologías!$E$10,0)+IF(DA87=3,Tipologías!$E$9,0)+IF(DB87=4,Tipologías!$E$13,0)+IF(DC87=5,Tipologías!$E$12,0)+IF(DD87=6,Tipologías!$E$14,0)+IF(DE87=7,Tipologías!$E$20,0)+IF(DG87=9,Tipologías!$E$16,0)+IF(DF87=8,Tipologías!$E$23,0)+IF(DH87=10,Tipologías!$E$7,0)+IF(DI87=11,Tipologías!$E$8,0))</f>
        <v>0</v>
      </c>
      <c r="DL87" s="49">
        <f t="shared" si="42"/>
        <v>0</v>
      </c>
      <c r="DM87" s="50" t="str">
        <f t="shared" si="43"/>
        <v/>
      </c>
      <c r="DN87" s="50" t="str">
        <f t="shared" si="44"/>
        <v/>
      </c>
      <c r="DO87" s="50" t="str">
        <f t="shared" si="45"/>
        <v/>
      </c>
      <c r="DP87" s="51" t="str">
        <f t="shared" si="46"/>
        <v/>
      </c>
      <c r="DQ87" s="51">
        <f>IF(DM87=17,Tipologías!$E$18,0)+IF(ENCUESTAS!DN87=18,Tipologías!$E$17,0)+IF(ENCUESTAS!DO87=19,Tipologías!$E$19,0)+IF(ENCUESTAS!DP87=20,Tipologías!$E$21,0)</f>
        <v>0</v>
      </c>
      <c r="DR87" s="47" t="str">
        <f t="shared" si="47"/>
        <v>NO</v>
      </c>
      <c r="DS87" s="49">
        <f t="shared" si="48"/>
        <v>0</v>
      </c>
      <c r="DT87" s="52" t="str">
        <f>IF(DL87=0,"",(DL87+DS87+Tipologías!$E$6+Tipologías!$H$2))</f>
        <v/>
      </c>
      <c r="DU87" s="53" t="str">
        <f t="shared" si="49"/>
        <v>NO</v>
      </c>
      <c r="DV87" s="436"/>
    </row>
    <row r="88" spans="1:126" ht="60.75" hidden="1" thickBot="1" x14ac:dyDescent="0.3">
      <c r="A88" s="22">
        <v>42970</v>
      </c>
      <c r="B88" s="7" t="s">
        <v>1</v>
      </c>
      <c r="C88" s="7" t="s">
        <v>630</v>
      </c>
      <c r="D88" s="7">
        <v>579</v>
      </c>
      <c r="E88" s="202">
        <v>1039702444</v>
      </c>
      <c r="F88" s="202">
        <v>3106433475</v>
      </c>
      <c r="G88" s="201">
        <v>83</v>
      </c>
      <c r="H88" s="189" t="s">
        <v>1640</v>
      </c>
      <c r="I88" s="202" t="s">
        <v>1110</v>
      </c>
      <c r="J88" s="202"/>
      <c r="K88" s="202"/>
      <c r="L88" s="202"/>
      <c r="M88" s="202"/>
      <c r="N88" s="202"/>
      <c r="O88" s="202"/>
      <c r="P88" s="202"/>
      <c r="Q88" s="202"/>
      <c r="R88" s="211">
        <v>220548690138</v>
      </c>
      <c r="S88" s="202"/>
      <c r="T88" s="202"/>
      <c r="U88" s="362" t="str">
        <f t="shared" si="25"/>
        <v xml:space="preserve">PEATONAL   #   -  220548690138 </v>
      </c>
      <c r="V88" s="202">
        <v>3195756915</v>
      </c>
      <c r="W88" s="202" t="s">
        <v>1696</v>
      </c>
      <c r="X88" s="202" t="s">
        <v>1899</v>
      </c>
      <c r="Y88" s="202" t="s">
        <v>1541</v>
      </c>
      <c r="Z88" s="202" t="s">
        <v>1817</v>
      </c>
      <c r="AA88" s="434" t="str">
        <f t="shared" si="26"/>
        <v>ANA  TERESA VILLA LONDOÑO</v>
      </c>
      <c r="AB88" s="202" t="s">
        <v>1268</v>
      </c>
      <c r="AC88" s="202">
        <v>21928838</v>
      </c>
      <c r="AD88" s="202" t="s">
        <v>1118</v>
      </c>
      <c r="AE88" s="202">
        <v>62</v>
      </c>
      <c r="AF88" s="204" t="s">
        <v>1086</v>
      </c>
      <c r="AG88" s="204"/>
      <c r="AH88" s="202"/>
      <c r="AI88" s="202"/>
      <c r="AJ88" s="202"/>
      <c r="AK88" s="434" t="str">
        <f t="shared" si="27"/>
        <v xml:space="preserve">   </v>
      </c>
      <c r="AL88" s="202"/>
      <c r="AM88" s="205"/>
      <c r="AN88" s="206" t="s">
        <v>1087</v>
      </c>
      <c r="AO88" s="202"/>
      <c r="AP88" s="202" t="s">
        <v>1087</v>
      </c>
      <c r="AQ88" s="202">
        <v>4</v>
      </c>
      <c r="AR88" s="202">
        <v>1</v>
      </c>
      <c r="AS88" s="202"/>
      <c r="AT88" s="207" t="s">
        <v>1148</v>
      </c>
      <c r="AU88" s="202"/>
      <c r="AV88" s="208" t="s">
        <v>1163</v>
      </c>
      <c r="AW88" s="202"/>
      <c r="AX88" s="207"/>
      <c r="AY88" s="202"/>
      <c r="AZ88" s="202"/>
      <c r="BA88" s="202"/>
      <c r="BB88" s="202" t="s">
        <v>1086</v>
      </c>
      <c r="BC88" s="202">
        <v>18855</v>
      </c>
      <c r="BD88" s="202" t="s">
        <v>1086</v>
      </c>
      <c r="BE88" s="202">
        <v>13652</v>
      </c>
      <c r="BF88" s="202" t="s">
        <v>1086</v>
      </c>
      <c r="BG88" s="202">
        <v>8366</v>
      </c>
      <c r="BH88" s="201" t="s">
        <v>1167</v>
      </c>
      <c r="BI88" s="209" t="s">
        <v>1171</v>
      </c>
      <c r="BJ88" s="204" t="s">
        <v>1180</v>
      </c>
      <c r="BK88" s="204" t="s">
        <v>1188</v>
      </c>
      <c r="BL88" s="204" t="s">
        <v>1086</v>
      </c>
      <c r="BM88" s="205" t="s">
        <v>1087</v>
      </c>
      <c r="BN88" s="209" t="s">
        <v>1086</v>
      </c>
      <c r="BO88" s="204" t="s">
        <v>1086</v>
      </c>
      <c r="BP88" s="204" t="s">
        <v>1086</v>
      </c>
      <c r="BQ88" s="204" t="s">
        <v>1086</v>
      </c>
      <c r="BR88" s="204" t="s">
        <v>1086</v>
      </c>
      <c r="BS88" s="204" t="s">
        <v>1086</v>
      </c>
      <c r="BT88" s="204" t="s">
        <v>1086</v>
      </c>
      <c r="BU88" s="204" t="s">
        <v>1086</v>
      </c>
      <c r="BV88" s="204" t="s">
        <v>1086</v>
      </c>
      <c r="BW88" s="204" t="s">
        <v>1086</v>
      </c>
      <c r="BX88" s="204" t="s">
        <v>1086</v>
      </c>
      <c r="BY88" s="204" t="s">
        <v>1086</v>
      </c>
      <c r="BZ88" s="204" t="s">
        <v>1086</v>
      </c>
      <c r="CA88" s="204" t="s">
        <v>1086</v>
      </c>
      <c r="CB88" s="204" t="s">
        <v>1086</v>
      </c>
      <c r="CC88" s="204" t="s">
        <v>1086</v>
      </c>
      <c r="CD88" s="204" t="s">
        <v>1193</v>
      </c>
      <c r="CE88" s="210" t="s">
        <v>1900</v>
      </c>
      <c r="CF88" s="204"/>
      <c r="CG88" s="204"/>
      <c r="CH88" s="204"/>
      <c r="CI88" s="204"/>
      <c r="CJ88" s="204" t="s">
        <v>1607</v>
      </c>
      <c r="CK88" s="204" t="s">
        <v>1608</v>
      </c>
      <c r="CL88" s="204" t="s">
        <v>1086</v>
      </c>
      <c r="CM88" s="204" t="s">
        <v>1087</v>
      </c>
      <c r="CN88" s="204" t="s">
        <v>1087</v>
      </c>
      <c r="CO88" s="204" t="s">
        <v>1490</v>
      </c>
      <c r="CP88" s="204" t="s">
        <v>1086</v>
      </c>
      <c r="CQ88" s="204" t="s">
        <v>1086</v>
      </c>
      <c r="CR88" s="204" t="s">
        <v>1086</v>
      </c>
      <c r="CS88" s="204" t="s">
        <v>1086</v>
      </c>
      <c r="CT88" s="204" t="s">
        <v>1086</v>
      </c>
      <c r="CU88" s="205" t="s">
        <v>1288</v>
      </c>
      <c r="CV88" s="6" t="str">
        <f t="shared" si="28"/>
        <v>NUEVO MILENIOPEATONAL220548690138</v>
      </c>
      <c r="CW88" s="46" t="str">
        <f t="shared" si="29"/>
        <v>OK</v>
      </c>
      <c r="CX88" s="47" t="str">
        <f t="shared" si="30"/>
        <v>SI</v>
      </c>
      <c r="CY88" s="47" t="str">
        <f t="shared" si="31"/>
        <v/>
      </c>
      <c r="CZ88" s="47" t="str">
        <f t="shared" si="32"/>
        <v/>
      </c>
      <c r="DA88" s="47" t="str">
        <f t="shared" si="33"/>
        <v/>
      </c>
      <c r="DB88" s="47" t="str">
        <f t="shared" si="34"/>
        <v/>
      </c>
      <c r="DC88" s="47" t="str">
        <f t="shared" si="35"/>
        <v/>
      </c>
      <c r="DD88" s="47"/>
      <c r="DE88" s="47" t="str">
        <f t="shared" si="36"/>
        <v/>
      </c>
      <c r="DF88" s="47" t="str">
        <f t="shared" si="37"/>
        <v/>
      </c>
      <c r="DG88" s="47" t="str">
        <f t="shared" si="38"/>
        <v/>
      </c>
      <c r="DH88" s="47" t="str">
        <f t="shared" si="39"/>
        <v/>
      </c>
      <c r="DI88" s="47" t="str">
        <f t="shared" si="40"/>
        <v/>
      </c>
      <c r="DJ88" s="47">
        <f t="shared" si="41"/>
        <v>0</v>
      </c>
      <c r="DK88" s="48">
        <f>IF(CX88="NO",0,IF(CY88=1,Tipologías!$E$11,0)+IF(CZ88=2,Tipologías!$E$10,0)+IF(DA88=3,Tipologías!$E$9,0)+IF(DB88=4,Tipologías!$E$13,0)+IF(DC88=5,Tipologías!$E$12,0)+IF(DD88=6,Tipologías!$E$14,0)+IF(DE88=7,Tipologías!$E$20,0)+IF(DG88=9,Tipologías!$E$16,0)+IF(DF88=8,Tipologías!$E$23,0)+IF(DH88=10,Tipologías!$E$7,0)+IF(DI88=11,Tipologías!$E$8,0))</f>
        <v>0</v>
      </c>
      <c r="DL88" s="49">
        <f t="shared" si="42"/>
        <v>0</v>
      </c>
      <c r="DM88" s="50" t="str">
        <f t="shared" si="43"/>
        <v/>
      </c>
      <c r="DN88" s="50" t="str">
        <f t="shared" si="44"/>
        <v/>
      </c>
      <c r="DO88" s="50" t="str">
        <f t="shared" si="45"/>
        <v/>
      </c>
      <c r="DP88" s="51" t="str">
        <f t="shared" si="46"/>
        <v/>
      </c>
      <c r="DQ88" s="51">
        <f>IF(DM88=17,Tipologías!$E$18,0)+IF(ENCUESTAS!DN88=18,Tipologías!$E$17,0)+IF(ENCUESTAS!DO88=19,Tipologías!$E$19,0)+IF(ENCUESTAS!DP88=20,Tipologías!$E$21,0)</f>
        <v>0</v>
      </c>
      <c r="DR88" s="47" t="str">
        <f t="shared" si="47"/>
        <v>NO</v>
      </c>
      <c r="DS88" s="49">
        <f t="shared" si="48"/>
        <v>0</v>
      </c>
      <c r="DT88" s="52" t="str">
        <f>IF(DL88=0,"",(DL88+DS88+Tipologías!$E$6+Tipologías!$H$2))</f>
        <v/>
      </c>
      <c r="DU88" s="53" t="str">
        <f t="shared" si="49"/>
        <v>NO</v>
      </c>
      <c r="DV88" s="436"/>
    </row>
    <row r="89" spans="1:126" ht="90.75" thickBot="1" x14ac:dyDescent="0.3">
      <c r="A89" s="22">
        <v>42970</v>
      </c>
      <c r="B89" s="7" t="s">
        <v>1</v>
      </c>
      <c r="C89" s="7" t="s">
        <v>630</v>
      </c>
      <c r="D89" s="7">
        <v>579</v>
      </c>
      <c r="E89" s="202">
        <v>1039702444</v>
      </c>
      <c r="F89" s="202">
        <v>3106433475</v>
      </c>
      <c r="G89" s="201">
        <v>84</v>
      </c>
      <c r="H89" s="189" t="s">
        <v>1640</v>
      </c>
      <c r="I89" s="202" t="s">
        <v>1110</v>
      </c>
      <c r="J89" s="202"/>
      <c r="K89" s="202"/>
      <c r="L89" s="202"/>
      <c r="M89" s="202"/>
      <c r="N89" s="202"/>
      <c r="O89" s="202"/>
      <c r="P89" s="202"/>
      <c r="Q89" s="202"/>
      <c r="R89" s="211">
        <v>220548690100</v>
      </c>
      <c r="S89" s="202"/>
      <c r="T89" s="202"/>
      <c r="U89" s="362" t="str">
        <f t="shared" si="25"/>
        <v xml:space="preserve">PEATONAL   #   -  220548690100 </v>
      </c>
      <c r="V89" s="202">
        <v>313572</v>
      </c>
      <c r="W89" s="202" t="s">
        <v>1901</v>
      </c>
      <c r="X89" s="202"/>
      <c r="Y89" s="202" t="s">
        <v>1287</v>
      </c>
      <c r="Z89" s="202"/>
      <c r="AA89" s="434" t="str">
        <f t="shared" si="26"/>
        <v xml:space="preserve">MARIA  PALACIO  </v>
      </c>
      <c r="AB89" s="202" t="s">
        <v>1268</v>
      </c>
      <c r="AC89" s="202">
        <v>43656682</v>
      </c>
      <c r="AD89" s="202" t="s">
        <v>1118</v>
      </c>
      <c r="AE89" s="202">
        <v>49</v>
      </c>
      <c r="AF89" s="204" t="s">
        <v>1086</v>
      </c>
      <c r="AG89" s="204"/>
      <c r="AH89" s="202"/>
      <c r="AI89" s="202"/>
      <c r="AJ89" s="202"/>
      <c r="AK89" s="434" t="str">
        <f t="shared" si="27"/>
        <v xml:space="preserve">   </v>
      </c>
      <c r="AL89" s="202"/>
      <c r="AM89" s="205"/>
      <c r="AN89" s="206" t="s">
        <v>1087</v>
      </c>
      <c r="AO89" s="202"/>
      <c r="AP89" s="202" t="s">
        <v>1086</v>
      </c>
      <c r="AQ89" s="202">
        <v>9</v>
      </c>
      <c r="AR89" s="202">
        <v>4</v>
      </c>
      <c r="AS89" s="202"/>
      <c r="AT89" s="207" t="s">
        <v>1148</v>
      </c>
      <c r="AU89" s="202"/>
      <c r="AV89" s="208" t="s">
        <v>1163</v>
      </c>
      <c r="AW89" s="202"/>
      <c r="AX89" s="207"/>
      <c r="AY89" s="202"/>
      <c r="AZ89" s="202"/>
      <c r="BA89" s="202"/>
      <c r="BB89" s="202" t="s">
        <v>1086</v>
      </c>
      <c r="BC89" s="202">
        <v>25959</v>
      </c>
      <c r="BD89" s="202" t="s">
        <v>1086</v>
      </c>
      <c r="BE89" s="202"/>
      <c r="BF89" s="202" t="s">
        <v>1086</v>
      </c>
      <c r="BG89" s="202">
        <v>25179</v>
      </c>
      <c r="BH89" s="201" t="s">
        <v>1169</v>
      </c>
      <c r="BI89" s="209" t="s">
        <v>1172</v>
      </c>
      <c r="BJ89" s="204" t="s">
        <v>1180</v>
      </c>
      <c r="BK89" s="204" t="s">
        <v>1189</v>
      </c>
      <c r="BL89" s="204" t="s">
        <v>1087</v>
      </c>
      <c r="BM89" s="205" t="s">
        <v>1086</v>
      </c>
      <c r="BN89" s="209" t="s">
        <v>1086</v>
      </c>
      <c r="BO89" s="204" t="s">
        <v>1086</v>
      </c>
      <c r="BP89" s="204" t="s">
        <v>1086</v>
      </c>
      <c r="BQ89" s="204" t="s">
        <v>1086</v>
      </c>
      <c r="BR89" s="204" t="s">
        <v>1086</v>
      </c>
      <c r="BS89" s="204" t="s">
        <v>1086</v>
      </c>
      <c r="BT89" s="204" t="s">
        <v>1086</v>
      </c>
      <c r="BU89" s="204" t="s">
        <v>1086</v>
      </c>
      <c r="BV89" s="204" t="s">
        <v>1086</v>
      </c>
      <c r="BW89" s="204" t="s">
        <v>1086</v>
      </c>
      <c r="BX89" s="204" t="s">
        <v>1086</v>
      </c>
      <c r="BY89" s="204" t="s">
        <v>1086</v>
      </c>
      <c r="BZ89" s="204" t="s">
        <v>1086</v>
      </c>
      <c r="CA89" s="204" t="s">
        <v>1086</v>
      </c>
      <c r="CB89" s="204" t="s">
        <v>1086</v>
      </c>
      <c r="CC89" s="204" t="s">
        <v>1086</v>
      </c>
      <c r="CD89" s="204" t="s">
        <v>1195</v>
      </c>
      <c r="CE89" s="210" t="s">
        <v>1902</v>
      </c>
      <c r="CF89" s="204"/>
      <c r="CG89" s="204"/>
      <c r="CH89" s="204"/>
      <c r="CI89" s="204"/>
      <c r="CJ89" s="204" t="s">
        <v>1607</v>
      </c>
      <c r="CK89" s="204" t="s">
        <v>1608</v>
      </c>
      <c r="CL89" s="204" t="s">
        <v>1086</v>
      </c>
      <c r="CM89" s="204" t="s">
        <v>1087</v>
      </c>
      <c r="CN89" s="204" t="s">
        <v>1087</v>
      </c>
      <c r="CO89" s="204" t="s">
        <v>1490</v>
      </c>
      <c r="CP89" s="204" t="s">
        <v>1294</v>
      </c>
      <c r="CQ89" s="204" t="s">
        <v>1294</v>
      </c>
      <c r="CR89" s="204" t="s">
        <v>1294</v>
      </c>
      <c r="CS89" s="204" t="s">
        <v>1294</v>
      </c>
      <c r="CT89" s="204" t="s">
        <v>1294</v>
      </c>
      <c r="CU89" s="205" t="s">
        <v>1307</v>
      </c>
      <c r="CV89" s="6" t="str">
        <f t="shared" si="28"/>
        <v>NUEVO MILENIOPEATONAL220548690100</v>
      </c>
      <c r="CW89" s="46" t="str">
        <f t="shared" si="29"/>
        <v>OK</v>
      </c>
      <c r="CX89" s="47" t="str">
        <f t="shared" si="30"/>
        <v>SI</v>
      </c>
      <c r="CY89" s="47">
        <f t="shared" si="31"/>
        <v>1</v>
      </c>
      <c r="CZ89" s="47">
        <f t="shared" si="32"/>
        <v>2</v>
      </c>
      <c r="DA89" s="47">
        <f t="shared" si="33"/>
        <v>3</v>
      </c>
      <c r="DB89" s="47">
        <f t="shared" si="34"/>
        <v>4</v>
      </c>
      <c r="DC89" s="47">
        <f t="shared" si="35"/>
        <v>5</v>
      </c>
      <c r="DD89" s="47"/>
      <c r="DE89" s="47">
        <f t="shared" si="36"/>
        <v>7</v>
      </c>
      <c r="DF89" s="47">
        <f t="shared" si="37"/>
        <v>8</v>
      </c>
      <c r="DG89" s="47" t="str">
        <f t="shared" si="38"/>
        <v/>
      </c>
      <c r="DH89" s="47" t="str">
        <f t="shared" si="39"/>
        <v/>
      </c>
      <c r="DI89" s="47" t="str">
        <f t="shared" si="40"/>
        <v/>
      </c>
      <c r="DJ89" s="47">
        <f t="shared" si="41"/>
        <v>5</v>
      </c>
      <c r="DK89" s="48">
        <f>IF(CX89="NO",0,IF(CY89=1,Tipologías!$E$11,0)+IF(CZ89=2,Tipologías!$E$10,0)+IF(DA89=3,Tipologías!$E$9,0)+IF(DB89=4,Tipologías!$E$13,0)+IF(DC89=5,Tipologías!$E$12,0)+IF(DD89=6,Tipologías!$E$14,0)+IF(DE89=7,Tipologías!$E$20,0)+IF(DG89=9,Tipologías!$E$16,0)+IF(DF89=8,Tipologías!$E$23,0)+IF(DH89=10,Tipologías!$E$7,0)+IF(DI89=11,Tipologías!$E$8,0))</f>
        <v>6834981.4686359996</v>
      </c>
      <c r="DL89" s="49">
        <f t="shared" si="42"/>
        <v>6099266.2918499997</v>
      </c>
      <c r="DM89" s="50" t="str">
        <f t="shared" si="43"/>
        <v/>
      </c>
      <c r="DN89" s="50" t="str">
        <f t="shared" si="44"/>
        <v/>
      </c>
      <c r="DO89" s="50">
        <f t="shared" si="45"/>
        <v>0</v>
      </c>
      <c r="DP89" s="51" t="str">
        <f t="shared" si="46"/>
        <v/>
      </c>
      <c r="DQ89" s="51">
        <f>IF(DM89=17,Tipologías!$E$18,0)+IF(ENCUESTAS!DN89=18,Tipologías!$E$17,0)+IF(ENCUESTAS!DO89=19,Tipologías!$E$19,0)+IF(ENCUESTAS!DP89=20,Tipologías!$E$21,0)</f>
        <v>0</v>
      </c>
      <c r="DR89" s="47" t="str">
        <f t="shared" si="47"/>
        <v>NO</v>
      </c>
      <c r="DS89" s="49">
        <f t="shared" si="48"/>
        <v>0</v>
      </c>
      <c r="DT89" s="52">
        <f>IF(DL89=0,"",(DL89+DS89+Tipologías!$E$6+Tipologías!$H$2))</f>
        <v>6296343.6843899637</v>
      </c>
      <c r="DU89" s="53" t="str">
        <f t="shared" si="49"/>
        <v>SI</v>
      </c>
      <c r="DV89" s="436" t="s">
        <v>3777</v>
      </c>
    </row>
    <row r="90" spans="1:126" ht="30.75" thickBot="1" x14ac:dyDescent="0.3">
      <c r="A90" s="22">
        <v>42970</v>
      </c>
      <c r="B90" s="7" t="s">
        <v>1</v>
      </c>
      <c r="C90" s="7" t="s">
        <v>630</v>
      </c>
      <c r="D90" s="7">
        <v>579</v>
      </c>
      <c r="E90" s="202">
        <v>1039702444</v>
      </c>
      <c r="F90" s="202">
        <v>3106433475</v>
      </c>
      <c r="G90" s="201">
        <v>85</v>
      </c>
      <c r="H90" s="189" t="s">
        <v>1640</v>
      </c>
      <c r="I90" s="202" t="s">
        <v>1110</v>
      </c>
      <c r="J90" s="202"/>
      <c r="K90" s="202"/>
      <c r="L90" s="202"/>
      <c r="M90" s="202"/>
      <c r="N90" s="202"/>
      <c r="O90" s="202"/>
      <c r="P90" s="202"/>
      <c r="Q90" s="202"/>
      <c r="R90" s="211">
        <v>220583140032</v>
      </c>
      <c r="S90" s="202"/>
      <c r="T90" s="202"/>
      <c r="U90" s="362" t="str">
        <f t="shared" si="25"/>
        <v xml:space="preserve">PEATONAL   #   -  220583140032 </v>
      </c>
      <c r="V90" s="202">
        <v>3103792388</v>
      </c>
      <c r="W90" s="202" t="s">
        <v>1630</v>
      </c>
      <c r="X90" s="202"/>
      <c r="Y90" s="202" t="s">
        <v>1335</v>
      </c>
      <c r="Z90" s="202"/>
      <c r="AA90" s="434" t="str">
        <f t="shared" si="26"/>
        <v xml:space="preserve">GLORIA  MOSQUERA </v>
      </c>
      <c r="AB90" s="202" t="s">
        <v>1268</v>
      </c>
      <c r="AC90" s="202">
        <v>1039680819</v>
      </c>
      <c r="AD90" s="202" t="s">
        <v>1118</v>
      </c>
      <c r="AE90" s="202">
        <v>30</v>
      </c>
      <c r="AF90" s="204" t="s">
        <v>1086</v>
      </c>
      <c r="AG90" s="204"/>
      <c r="AH90" s="202"/>
      <c r="AI90" s="202"/>
      <c r="AJ90" s="202"/>
      <c r="AK90" s="434" t="str">
        <f t="shared" si="27"/>
        <v xml:space="preserve">   </v>
      </c>
      <c r="AL90" s="202"/>
      <c r="AM90" s="205"/>
      <c r="AN90" s="206" t="s">
        <v>1087</v>
      </c>
      <c r="AO90" s="202"/>
      <c r="AP90" s="202" t="s">
        <v>1087</v>
      </c>
      <c r="AQ90" s="202">
        <v>9</v>
      </c>
      <c r="AR90" s="202">
        <v>2</v>
      </c>
      <c r="AS90" s="202">
        <v>2</v>
      </c>
      <c r="AT90" s="207" t="s">
        <v>1148</v>
      </c>
      <c r="AU90" s="202"/>
      <c r="AV90" s="208" t="s">
        <v>1162</v>
      </c>
      <c r="AW90" s="202"/>
      <c r="AX90" s="207"/>
      <c r="AY90" s="202"/>
      <c r="AZ90" s="202"/>
      <c r="BA90" s="202"/>
      <c r="BB90" s="202" t="s">
        <v>1086</v>
      </c>
      <c r="BC90" s="202">
        <v>21377</v>
      </c>
      <c r="BD90" s="202" t="s">
        <v>1086</v>
      </c>
      <c r="BE90" s="202">
        <v>15599</v>
      </c>
      <c r="BF90" s="202" t="s">
        <v>1086</v>
      </c>
      <c r="BG90" s="202">
        <v>8366</v>
      </c>
      <c r="BH90" s="201" t="s">
        <v>1167</v>
      </c>
      <c r="BI90" s="209" t="s">
        <v>1175</v>
      </c>
      <c r="BJ90" s="204" t="s">
        <v>1180</v>
      </c>
      <c r="BK90" s="204" t="s">
        <v>1189</v>
      </c>
      <c r="BL90" s="204" t="s">
        <v>1086</v>
      </c>
      <c r="BM90" s="205" t="s">
        <v>1086</v>
      </c>
      <c r="BN90" s="209" t="s">
        <v>1086</v>
      </c>
      <c r="BO90" s="204" t="s">
        <v>1086</v>
      </c>
      <c r="BP90" s="204" t="s">
        <v>1086</v>
      </c>
      <c r="BQ90" s="204" t="s">
        <v>1086</v>
      </c>
      <c r="BR90" s="204" t="s">
        <v>1086</v>
      </c>
      <c r="BS90" s="204" t="s">
        <v>1086</v>
      </c>
      <c r="BT90" s="204" t="s">
        <v>1086</v>
      </c>
      <c r="BU90" s="204" t="s">
        <v>1087</v>
      </c>
      <c r="BV90" s="204" t="s">
        <v>1087</v>
      </c>
      <c r="BW90" s="204" t="s">
        <v>1086</v>
      </c>
      <c r="BX90" s="204" t="s">
        <v>1086</v>
      </c>
      <c r="BY90" s="204" t="s">
        <v>1086</v>
      </c>
      <c r="BZ90" s="204" t="s">
        <v>1087</v>
      </c>
      <c r="CA90" s="204" t="s">
        <v>1087</v>
      </c>
      <c r="CB90" s="204" t="s">
        <v>1086</v>
      </c>
      <c r="CC90" s="204" t="s">
        <v>1086</v>
      </c>
      <c r="CD90" s="204" t="s">
        <v>1193</v>
      </c>
      <c r="CE90" s="210" t="s">
        <v>1903</v>
      </c>
      <c r="CF90" s="204"/>
      <c r="CG90" s="204"/>
      <c r="CH90" s="204"/>
      <c r="CI90" s="204"/>
      <c r="CJ90" s="204" t="s">
        <v>1607</v>
      </c>
      <c r="CK90" s="204" t="s">
        <v>1608</v>
      </c>
      <c r="CL90" s="204" t="s">
        <v>1086</v>
      </c>
      <c r="CM90" s="204" t="s">
        <v>1087</v>
      </c>
      <c r="CN90" s="204" t="s">
        <v>1087</v>
      </c>
      <c r="CO90" s="204" t="s">
        <v>1490</v>
      </c>
      <c r="CP90" s="204" t="s">
        <v>1086</v>
      </c>
      <c r="CQ90" s="204" t="s">
        <v>1086</v>
      </c>
      <c r="CR90" s="204" t="s">
        <v>1087</v>
      </c>
      <c r="CS90" s="204" t="s">
        <v>1086</v>
      </c>
      <c r="CT90" s="204" t="s">
        <v>1086</v>
      </c>
      <c r="CU90" s="205" t="s">
        <v>1273</v>
      </c>
      <c r="CV90" s="6" t="str">
        <f t="shared" si="28"/>
        <v>NUEVO MILENIOPEATONAL220583140032</v>
      </c>
      <c r="CW90" s="46" t="str">
        <f t="shared" si="29"/>
        <v>OK</v>
      </c>
      <c r="CX90" s="47" t="str">
        <f t="shared" si="30"/>
        <v>SI</v>
      </c>
      <c r="CY90" s="47">
        <f t="shared" si="31"/>
        <v>1</v>
      </c>
      <c r="CZ90" s="47" t="str">
        <f t="shared" si="32"/>
        <v/>
      </c>
      <c r="DA90" s="47" t="str">
        <f t="shared" si="33"/>
        <v/>
      </c>
      <c r="DB90" s="47">
        <f t="shared" si="34"/>
        <v>4</v>
      </c>
      <c r="DC90" s="47" t="str">
        <f t="shared" si="35"/>
        <v/>
      </c>
      <c r="DD90" s="47"/>
      <c r="DE90" s="47" t="str">
        <f t="shared" si="36"/>
        <v/>
      </c>
      <c r="DF90" s="47" t="str">
        <f t="shared" si="37"/>
        <v/>
      </c>
      <c r="DG90" s="47">
        <f t="shared" si="38"/>
        <v>9</v>
      </c>
      <c r="DH90" s="47" t="str">
        <f t="shared" si="39"/>
        <v/>
      </c>
      <c r="DI90" s="47" t="str">
        <f t="shared" si="40"/>
        <v/>
      </c>
      <c r="DJ90" s="47">
        <f t="shared" si="41"/>
        <v>2</v>
      </c>
      <c r="DK90" s="48">
        <f>IF(CX90="NO",0,IF(CY90=1,Tipologías!$E$11,0)+IF(CZ90=2,Tipologías!$E$10,0)+IF(DA90=3,Tipologías!$E$9,0)+IF(DB90=4,Tipologías!$E$13,0)+IF(DC90=5,Tipologías!$E$12,0)+IF(DD90=6,Tipologías!$E$14,0)+IF(DE90=7,Tipologías!$E$20,0)+IF(DG90=9,Tipologías!$E$16,0)+IF(DF90=8,Tipologías!$E$23,0)+IF(DH90=10,Tipologías!$E$7,0)+IF(DI90=11,Tipologías!$E$8,0))</f>
        <v>2858472.5869979998</v>
      </c>
      <c r="DL90" s="49">
        <f t="shared" si="42"/>
        <v>2858472.5869979998</v>
      </c>
      <c r="DM90" s="50" t="str">
        <f t="shared" si="43"/>
        <v/>
      </c>
      <c r="DN90" s="50" t="str">
        <f t="shared" si="44"/>
        <v/>
      </c>
      <c r="DO90" s="50">
        <f t="shared" si="45"/>
        <v>0</v>
      </c>
      <c r="DP90" s="51" t="str">
        <f t="shared" si="46"/>
        <v/>
      </c>
      <c r="DQ90" s="51">
        <f>IF(DM90=17,Tipologías!$E$18,0)+IF(ENCUESTAS!DN90=18,Tipologías!$E$17,0)+IF(ENCUESTAS!DO90=19,Tipologías!$E$19,0)+IF(ENCUESTAS!DP90=20,Tipologías!$E$21,0)</f>
        <v>0</v>
      </c>
      <c r="DR90" s="47" t="str">
        <f t="shared" si="47"/>
        <v>NO</v>
      </c>
      <c r="DS90" s="49">
        <f t="shared" si="48"/>
        <v>0</v>
      </c>
      <c r="DT90" s="52">
        <f>IF(DL90=0,"",(DL90+DS90+Tipologías!$E$6+Tipologías!$H$2))</f>
        <v>3055549.9795379643</v>
      </c>
      <c r="DU90" s="53" t="str">
        <f t="shared" si="49"/>
        <v>SI</v>
      </c>
      <c r="DV90" s="436" t="s">
        <v>3778</v>
      </c>
    </row>
    <row r="91" spans="1:126" ht="135.75" thickBot="1" x14ac:dyDescent="0.3">
      <c r="A91" s="22">
        <v>42970</v>
      </c>
      <c r="B91" s="7" t="s">
        <v>1</v>
      </c>
      <c r="C91" s="7" t="s">
        <v>630</v>
      </c>
      <c r="D91" s="7">
        <v>579</v>
      </c>
      <c r="E91" s="202">
        <v>1039702444</v>
      </c>
      <c r="F91" s="202">
        <v>3106433475</v>
      </c>
      <c r="G91" s="201">
        <v>86</v>
      </c>
      <c r="H91" s="189" t="s">
        <v>1640</v>
      </c>
      <c r="I91" s="202" t="s">
        <v>1110</v>
      </c>
      <c r="J91" s="202"/>
      <c r="K91" s="202"/>
      <c r="L91" s="202"/>
      <c r="M91" s="202"/>
      <c r="N91" s="202"/>
      <c r="O91" s="202"/>
      <c r="P91" s="202"/>
      <c r="Q91" s="202"/>
      <c r="R91" s="211">
        <v>220583140068</v>
      </c>
      <c r="S91" s="202"/>
      <c r="T91" s="202"/>
      <c r="U91" s="362" t="str">
        <f t="shared" si="25"/>
        <v xml:space="preserve">PEATONAL   #   -  220583140068 </v>
      </c>
      <c r="V91" s="202">
        <v>3146487478</v>
      </c>
      <c r="W91" s="202" t="s">
        <v>1904</v>
      </c>
      <c r="X91" s="202"/>
      <c r="Y91" s="202" t="s">
        <v>1568</v>
      </c>
      <c r="Z91" s="202"/>
      <c r="AA91" s="434" t="str">
        <f t="shared" si="26"/>
        <v xml:space="preserve">ROSA   DE LA MESA  </v>
      </c>
      <c r="AB91" s="202" t="s">
        <v>1268</v>
      </c>
      <c r="AC91" s="202">
        <v>43652806</v>
      </c>
      <c r="AD91" s="202" t="s">
        <v>1118</v>
      </c>
      <c r="AE91" s="202">
        <v>43</v>
      </c>
      <c r="AF91" s="204" t="s">
        <v>1086</v>
      </c>
      <c r="AG91" s="204"/>
      <c r="AH91" s="202"/>
      <c r="AI91" s="202"/>
      <c r="AJ91" s="202"/>
      <c r="AK91" s="434" t="str">
        <f t="shared" si="27"/>
        <v xml:space="preserve">   </v>
      </c>
      <c r="AL91" s="202"/>
      <c r="AM91" s="205"/>
      <c r="AN91" s="206" t="s">
        <v>1086</v>
      </c>
      <c r="AO91" s="202">
        <v>13170</v>
      </c>
      <c r="AP91" s="202" t="s">
        <v>1086</v>
      </c>
      <c r="AQ91" s="202">
        <v>3</v>
      </c>
      <c r="AR91" s="202">
        <v>1</v>
      </c>
      <c r="AS91" s="202"/>
      <c r="AT91" s="207" t="s">
        <v>1152</v>
      </c>
      <c r="AU91" s="202"/>
      <c r="AV91" s="208" t="s">
        <v>1162</v>
      </c>
      <c r="AW91" s="202"/>
      <c r="AX91" s="207"/>
      <c r="AY91" s="202"/>
      <c r="AZ91" s="202"/>
      <c r="BA91" s="202"/>
      <c r="BB91" s="202" t="s">
        <v>1086</v>
      </c>
      <c r="BC91" s="202">
        <v>9364</v>
      </c>
      <c r="BD91" s="202" t="s">
        <v>1086</v>
      </c>
      <c r="BE91" s="202">
        <v>6341</v>
      </c>
      <c r="BF91" s="202" t="s">
        <v>1086</v>
      </c>
      <c r="BG91" s="202">
        <v>8365</v>
      </c>
      <c r="BH91" s="201" t="s">
        <v>1167</v>
      </c>
      <c r="BI91" s="209" t="s">
        <v>1175</v>
      </c>
      <c r="BJ91" s="204" t="s">
        <v>1175</v>
      </c>
      <c r="BK91" s="204" t="s">
        <v>1191</v>
      </c>
      <c r="BL91" s="204" t="s">
        <v>1087</v>
      </c>
      <c r="BM91" s="205" t="s">
        <v>1087</v>
      </c>
      <c r="BN91" s="209" t="s">
        <v>1086</v>
      </c>
      <c r="BO91" s="204" t="s">
        <v>1086</v>
      </c>
      <c r="BP91" s="204" t="s">
        <v>1086</v>
      </c>
      <c r="BQ91" s="204" t="s">
        <v>1086</v>
      </c>
      <c r="BR91" s="204" t="s">
        <v>1086</v>
      </c>
      <c r="BS91" s="204" t="s">
        <v>1086</v>
      </c>
      <c r="BT91" s="204" t="s">
        <v>1086</v>
      </c>
      <c r="BU91" s="204" t="s">
        <v>1087</v>
      </c>
      <c r="BV91" s="204" t="s">
        <v>1087</v>
      </c>
      <c r="BW91" s="204" t="s">
        <v>1086</v>
      </c>
      <c r="BX91" s="204" t="s">
        <v>1086</v>
      </c>
      <c r="BY91" s="204" t="s">
        <v>1086</v>
      </c>
      <c r="BZ91" s="204" t="s">
        <v>1087</v>
      </c>
      <c r="CA91" s="204" t="s">
        <v>1087</v>
      </c>
      <c r="CB91" s="204" t="s">
        <v>1086</v>
      </c>
      <c r="CC91" s="204" t="s">
        <v>1086</v>
      </c>
      <c r="CD91" s="204" t="s">
        <v>1193</v>
      </c>
      <c r="CE91" s="210" t="s">
        <v>1905</v>
      </c>
      <c r="CF91" s="204"/>
      <c r="CG91" s="204"/>
      <c r="CH91" s="204"/>
      <c r="CI91" s="204"/>
      <c r="CJ91" s="204" t="s">
        <v>1607</v>
      </c>
      <c r="CK91" s="204" t="s">
        <v>1608</v>
      </c>
      <c r="CL91" s="204" t="s">
        <v>1086</v>
      </c>
      <c r="CM91" s="204" t="s">
        <v>1087</v>
      </c>
      <c r="CN91" s="204" t="s">
        <v>1087</v>
      </c>
      <c r="CO91" s="204" t="s">
        <v>1490</v>
      </c>
      <c r="CP91" s="204" t="s">
        <v>1087</v>
      </c>
      <c r="CQ91" s="204" t="s">
        <v>1294</v>
      </c>
      <c r="CR91" s="204" t="s">
        <v>1294</v>
      </c>
      <c r="CS91" s="204" t="s">
        <v>1086</v>
      </c>
      <c r="CT91" s="204" t="s">
        <v>1086</v>
      </c>
      <c r="CU91" s="205" t="s">
        <v>1273</v>
      </c>
      <c r="CV91" s="6" t="str">
        <f t="shared" si="28"/>
        <v>NUEVO MILENIOPEATONAL220583140068</v>
      </c>
      <c r="CW91" s="46" t="str">
        <f t="shared" si="29"/>
        <v>OK</v>
      </c>
      <c r="CX91" s="47" t="str">
        <f t="shared" si="30"/>
        <v>SI</v>
      </c>
      <c r="CY91" s="47">
        <f t="shared" si="31"/>
        <v>1</v>
      </c>
      <c r="CZ91" s="47" t="str">
        <f t="shared" si="32"/>
        <v/>
      </c>
      <c r="DA91" s="47">
        <f t="shared" si="33"/>
        <v>3</v>
      </c>
      <c r="DB91" s="47">
        <f t="shared" si="34"/>
        <v>4</v>
      </c>
      <c r="DC91" s="47" t="str">
        <f t="shared" si="35"/>
        <v/>
      </c>
      <c r="DD91" s="47"/>
      <c r="DE91" s="47">
        <f t="shared" si="36"/>
        <v>7</v>
      </c>
      <c r="DF91" s="47" t="str">
        <f t="shared" si="37"/>
        <v/>
      </c>
      <c r="DG91" s="47">
        <f t="shared" si="38"/>
        <v>9</v>
      </c>
      <c r="DH91" s="47" t="str">
        <f t="shared" si="39"/>
        <v/>
      </c>
      <c r="DI91" s="47" t="str">
        <f t="shared" si="40"/>
        <v/>
      </c>
      <c r="DJ91" s="47">
        <f t="shared" si="41"/>
        <v>3</v>
      </c>
      <c r="DK91" s="48">
        <f>IF(CX91="NO",0,IF(CY91=1,Tipologías!$E$11,0)+IF(CZ91=2,Tipologías!$E$10,0)+IF(DA91=3,Tipologías!$E$9,0)+IF(DB91=4,Tipologías!$E$13,0)+IF(DC91=5,Tipologías!$E$12,0)+IF(DD91=6,Tipologías!$E$14,0)+IF(DE91=7,Tipologías!$E$20,0)+IF(DG91=9,Tipologías!$E$16,0)+IF(DF91=8,Tipologías!$E$23,0)+IF(DH91=10,Tipologías!$E$7,0)+IF(DI91=11,Tipologías!$E$8,0))</f>
        <v>3610396.5514379996</v>
      </c>
      <c r="DL91" s="49">
        <f t="shared" si="42"/>
        <v>3610396.5514379996</v>
      </c>
      <c r="DM91" s="50" t="str">
        <f t="shared" si="43"/>
        <v/>
      </c>
      <c r="DN91" s="50" t="str">
        <f t="shared" si="44"/>
        <v/>
      </c>
      <c r="DO91" s="50">
        <f t="shared" si="45"/>
        <v>0</v>
      </c>
      <c r="DP91" s="51" t="str">
        <f t="shared" si="46"/>
        <v/>
      </c>
      <c r="DQ91" s="51">
        <f>IF(DM91=17,Tipologías!$E$18,0)+IF(ENCUESTAS!DN91=18,Tipologías!$E$17,0)+IF(ENCUESTAS!DO91=19,Tipologías!$E$19,0)+IF(ENCUESTAS!DP91=20,Tipologías!$E$21,0)</f>
        <v>0</v>
      </c>
      <c r="DR91" s="47" t="str">
        <f t="shared" si="47"/>
        <v>NO</v>
      </c>
      <c r="DS91" s="49">
        <f t="shared" si="48"/>
        <v>0</v>
      </c>
      <c r="DT91" s="52">
        <f>IF(DL91=0,"",(DL91+DS91+Tipologías!$E$6+Tipologías!$H$2))</f>
        <v>3807473.9439779641</v>
      </c>
      <c r="DU91" s="53" t="str">
        <f t="shared" si="49"/>
        <v>SI</v>
      </c>
      <c r="DV91" s="436" t="s">
        <v>3779</v>
      </c>
    </row>
    <row r="92" spans="1:126" ht="60.75" thickBot="1" x14ac:dyDescent="0.3">
      <c r="A92" s="22">
        <v>42970</v>
      </c>
      <c r="B92" s="7" t="s">
        <v>1</v>
      </c>
      <c r="C92" s="7" t="s">
        <v>630</v>
      </c>
      <c r="D92" s="7">
        <v>579</v>
      </c>
      <c r="E92" s="202">
        <v>1039702444</v>
      </c>
      <c r="F92" s="202">
        <v>3106433475</v>
      </c>
      <c r="G92" s="201">
        <v>87</v>
      </c>
      <c r="H92" s="189" t="s">
        <v>1640</v>
      </c>
      <c r="I92" s="202" t="s">
        <v>1110</v>
      </c>
      <c r="J92" s="202"/>
      <c r="K92" s="202"/>
      <c r="L92" s="202"/>
      <c r="M92" s="202"/>
      <c r="N92" s="202"/>
      <c r="O92" s="202"/>
      <c r="P92" s="202"/>
      <c r="Q92" s="202"/>
      <c r="R92" s="211">
        <v>220583150082</v>
      </c>
      <c r="S92" s="202"/>
      <c r="T92" s="202"/>
      <c r="U92" s="362" t="str">
        <f t="shared" si="25"/>
        <v xml:space="preserve">PEATONAL   #   -  220583150082 </v>
      </c>
      <c r="V92" s="202">
        <v>3216869044</v>
      </c>
      <c r="W92" s="202" t="s">
        <v>1906</v>
      </c>
      <c r="X92" s="202" t="s">
        <v>1907</v>
      </c>
      <c r="Y92" s="202" t="s">
        <v>1908</v>
      </c>
      <c r="Z92" s="202" t="s">
        <v>1821</v>
      </c>
      <c r="AA92" s="434" t="str">
        <f t="shared" si="26"/>
        <v>YAZMIN EUCARIS HOLGUIN ZAPATA</v>
      </c>
      <c r="AB92" s="202" t="s">
        <v>1268</v>
      </c>
      <c r="AC92" s="202">
        <v>43651077</v>
      </c>
      <c r="AD92" s="202" t="s">
        <v>1118</v>
      </c>
      <c r="AE92" s="202">
        <v>46</v>
      </c>
      <c r="AF92" s="204" t="s">
        <v>1087</v>
      </c>
      <c r="AG92" s="204" t="s">
        <v>1909</v>
      </c>
      <c r="AH92" s="202" t="s">
        <v>1910</v>
      </c>
      <c r="AI92" s="202" t="s">
        <v>1911</v>
      </c>
      <c r="AJ92" s="202" t="s">
        <v>1477</v>
      </c>
      <c r="AK92" s="434" t="str">
        <f t="shared" si="27"/>
        <v xml:space="preserve">LEON ALFONSO VARON  VARELA </v>
      </c>
      <c r="AL92" s="202" t="s">
        <v>1268</v>
      </c>
      <c r="AM92" s="205">
        <v>71184861</v>
      </c>
      <c r="AN92" s="206" t="s">
        <v>1087</v>
      </c>
      <c r="AO92" s="202"/>
      <c r="AP92" s="202" t="s">
        <v>1087</v>
      </c>
      <c r="AQ92" s="202">
        <v>4</v>
      </c>
      <c r="AR92" s="202">
        <v>1</v>
      </c>
      <c r="AS92" s="202"/>
      <c r="AT92" s="207" t="s">
        <v>1148</v>
      </c>
      <c r="AU92" s="202"/>
      <c r="AV92" s="208" t="s">
        <v>1162</v>
      </c>
      <c r="AW92" s="202"/>
      <c r="AX92" s="207"/>
      <c r="AY92" s="202"/>
      <c r="AZ92" s="202"/>
      <c r="BA92" s="202"/>
      <c r="BB92" s="202" t="s">
        <v>1086</v>
      </c>
      <c r="BC92" s="202">
        <v>17605</v>
      </c>
      <c r="BD92" s="202" t="s">
        <v>1086</v>
      </c>
      <c r="BE92" s="202">
        <v>12692</v>
      </c>
      <c r="BF92" s="202" t="s">
        <v>1086</v>
      </c>
      <c r="BG92" s="202">
        <v>8366</v>
      </c>
      <c r="BH92" s="201" t="s">
        <v>1167</v>
      </c>
      <c r="BI92" s="209" t="s">
        <v>1175</v>
      </c>
      <c r="BJ92" s="204" t="s">
        <v>1180</v>
      </c>
      <c r="BK92" s="204" t="s">
        <v>1189</v>
      </c>
      <c r="BL92" s="204" t="s">
        <v>1087</v>
      </c>
      <c r="BM92" s="205" t="s">
        <v>1086</v>
      </c>
      <c r="BN92" s="209" t="s">
        <v>1086</v>
      </c>
      <c r="BO92" s="204" t="s">
        <v>1086</v>
      </c>
      <c r="BP92" s="204" t="s">
        <v>1086</v>
      </c>
      <c r="BQ92" s="204" t="s">
        <v>1087</v>
      </c>
      <c r="BR92" s="204" t="s">
        <v>1086</v>
      </c>
      <c r="BS92" s="204" t="s">
        <v>1086</v>
      </c>
      <c r="BT92" s="204" t="s">
        <v>1086</v>
      </c>
      <c r="BU92" s="204" t="s">
        <v>1086</v>
      </c>
      <c r="BV92" s="204" t="s">
        <v>1087</v>
      </c>
      <c r="BW92" s="204" t="s">
        <v>1086</v>
      </c>
      <c r="BX92" s="204" t="s">
        <v>1086</v>
      </c>
      <c r="BY92" s="204" t="s">
        <v>1086</v>
      </c>
      <c r="BZ92" s="204" t="s">
        <v>1086</v>
      </c>
      <c r="CA92" s="204" t="s">
        <v>1087</v>
      </c>
      <c r="CB92" s="204" t="s">
        <v>1086</v>
      </c>
      <c r="CC92" s="204" t="s">
        <v>1086</v>
      </c>
      <c r="CD92" s="204" t="s">
        <v>1194</v>
      </c>
      <c r="CE92" s="210" t="s">
        <v>1912</v>
      </c>
      <c r="CF92" s="204"/>
      <c r="CG92" s="204"/>
      <c r="CH92" s="204"/>
      <c r="CI92" s="204"/>
      <c r="CJ92" s="204" t="s">
        <v>1753</v>
      </c>
      <c r="CK92" s="204" t="s">
        <v>1608</v>
      </c>
      <c r="CL92" s="204" t="s">
        <v>1086</v>
      </c>
      <c r="CM92" s="204" t="s">
        <v>1086</v>
      </c>
      <c r="CN92" s="204" t="s">
        <v>1087</v>
      </c>
      <c r="CO92" s="204" t="s">
        <v>1490</v>
      </c>
      <c r="CP92" s="204" t="s">
        <v>1087</v>
      </c>
      <c r="CQ92" s="204" t="s">
        <v>1086</v>
      </c>
      <c r="CR92" s="204" t="s">
        <v>1087</v>
      </c>
      <c r="CS92" s="204" t="s">
        <v>1086</v>
      </c>
      <c r="CT92" s="204" t="s">
        <v>1086</v>
      </c>
      <c r="CU92" s="205" t="s">
        <v>1286</v>
      </c>
      <c r="CV92" s="6" t="str">
        <f t="shared" si="28"/>
        <v>NUEVO MILENIOPEATONAL220583150082</v>
      </c>
      <c r="CW92" s="46" t="str">
        <f t="shared" si="29"/>
        <v>OK</v>
      </c>
      <c r="CX92" s="47" t="str">
        <f t="shared" si="30"/>
        <v>SI</v>
      </c>
      <c r="CY92" s="47">
        <f t="shared" si="31"/>
        <v>1</v>
      </c>
      <c r="CZ92" s="47" t="str">
        <f t="shared" si="32"/>
        <v/>
      </c>
      <c r="DA92" s="47">
        <f t="shared" si="33"/>
        <v>3</v>
      </c>
      <c r="DB92" s="47" t="str">
        <f t="shared" si="34"/>
        <v/>
      </c>
      <c r="DC92" s="47" t="str">
        <f t="shared" si="35"/>
        <v/>
      </c>
      <c r="DD92" s="47"/>
      <c r="DE92" s="47">
        <f t="shared" si="36"/>
        <v>7</v>
      </c>
      <c r="DF92" s="47">
        <f t="shared" si="37"/>
        <v>8</v>
      </c>
      <c r="DG92" s="47" t="str">
        <f t="shared" si="38"/>
        <v/>
      </c>
      <c r="DH92" s="47" t="str">
        <f t="shared" si="39"/>
        <v/>
      </c>
      <c r="DI92" s="47" t="str">
        <f t="shared" si="40"/>
        <v/>
      </c>
      <c r="DJ92" s="47">
        <f t="shared" si="41"/>
        <v>2</v>
      </c>
      <c r="DK92" s="48">
        <f>IF(CX92="NO",0,IF(CY92=1,Tipologías!$E$11,0)+IF(CZ92=2,Tipologías!$E$10,0)+IF(DA92=3,Tipologías!$E$9,0)+IF(DB92=4,Tipologías!$E$13,0)+IF(DC92=5,Tipologías!$E$12,0)+IF(DD92=6,Tipologías!$E$14,0)+IF(DE92=7,Tipologías!$E$20,0)+IF(DG92=9,Tipologías!$E$16,0)+IF(DF92=8,Tipologías!$E$23,0)+IF(DH92=10,Tipologías!$E$7,0)+IF(DI92=11,Tipologías!$E$8,0))</f>
        <v>5459527.9592279997</v>
      </c>
      <c r="DL92" s="49">
        <f t="shared" si="42"/>
        <v>5459527.9592279997</v>
      </c>
      <c r="DM92" s="50" t="str">
        <f t="shared" si="43"/>
        <v/>
      </c>
      <c r="DN92" s="50" t="str">
        <f t="shared" si="44"/>
        <v/>
      </c>
      <c r="DO92" s="50">
        <f t="shared" si="45"/>
        <v>0</v>
      </c>
      <c r="DP92" s="51">
        <f t="shared" si="46"/>
        <v>20</v>
      </c>
      <c r="DQ92" s="51">
        <f>IF(DM92=17,Tipologías!$E$18,0)+IF(ENCUESTAS!DN92=18,Tipologías!$E$17,0)+IF(ENCUESTAS!DO92=19,Tipologías!$E$19,0)+IF(ENCUESTAS!DP92=20,Tipologías!$E$21,0)</f>
        <v>487557.07988400001</v>
      </c>
      <c r="DR92" s="47" t="str">
        <f t="shared" si="47"/>
        <v>SI</v>
      </c>
      <c r="DS92" s="49">
        <f t="shared" si="48"/>
        <v>487557.07988400001</v>
      </c>
      <c r="DT92" s="52">
        <f>IF(DL92=0,"",(DL92+DS92+Tipologías!$E$6+Tipologías!$H$2))</f>
        <v>6144162.4316519639</v>
      </c>
      <c r="DU92" s="53" t="str">
        <f t="shared" si="49"/>
        <v>SI</v>
      </c>
      <c r="DV92" s="436" t="s">
        <v>3780</v>
      </c>
    </row>
    <row r="93" spans="1:126" ht="105.75" thickBot="1" x14ac:dyDescent="0.3">
      <c r="A93" s="22">
        <v>42970</v>
      </c>
      <c r="B93" s="7" t="s">
        <v>1</v>
      </c>
      <c r="C93" s="7" t="s">
        <v>630</v>
      </c>
      <c r="D93" s="7">
        <v>579</v>
      </c>
      <c r="E93" s="202">
        <v>1039702444</v>
      </c>
      <c r="F93" s="202">
        <v>3106433475</v>
      </c>
      <c r="G93" s="201">
        <v>88</v>
      </c>
      <c r="H93" s="189" t="s">
        <v>1640</v>
      </c>
      <c r="I93" s="202" t="s">
        <v>1102</v>
      </c>
      <c r="J93" s="202">
        <v>15</v>
      </c>
      <c r="K93" s="202" t="s">
        <v>1117</v>
      </c>
      <c r="L93" s="202"/>
      <c r="M93" s="202"/>
      <c r="N93" s="202"/>
      <c r="O93" s="202">
        <v>53</v>
      </c>
      <c r="P93" s="202"/>
      <c r="Q93" s="202"/>
      <c r="R93" s="211">
        <v>220583150052</v>
      </c>
      <c r="S93" s="202"/>
      <c r="T93" s="202"/>
      <c r="U93" s="362" t="str">
        <f t="shared" si="25"/>
        <v xml:space="preserve">CARRERA 15C  #  53 -  220583150052 </v>
      </c>
      <c r="V93" s="202">
        <v>3128587220</v>
      </c>
      <c r="W93" s="202" t="s">
        <v>1913</v>
      </c>
      <c r="X93" s="202" t="s">
        <v>1581</v>
      </c>
      <c r="Y93" s="202" t="s">
        <v>1300</v>
      </c>
      <c r="Z93" s="202" t="s">
        <v>1343</v>
      </c>
      <c r="AA93" s="434" t="str">
        <f t="shared" si="26"/>
        <v>MARTHA CECILIA AGUIRRE  GALEANO</v>
      </c>
      <c r="AB93" s="202" t="s">
        <v>1268</v>
      </c>
      <c r="AC93" s="202">
        <v>43649912</v>
      </c>
      <c r="AD93" s="202" t="s">
        <v>1118</v>
      </c>
      <c r="AE93" s="202">
        <v>49</v>
      </c>
      <c r="AF93" s="204" t="s">
        <v>1086</v>
      </c>
      <c r="AG93" s="204"/>
      <c r="AH93" s="202"/>
      <c r="AI93" s="202"/>
      <c r="AJ93" s="202"/>
      <c r="AK93" s="434" t="str">
        <f t="shared" si="27"/>
        <v xml:space="preserve">   </v>
      </c>
      <c r="AL93" s="202"/>
      <c r="AM93" s="205"/>
      <c r="AN93" s="206" t="s">
        <v>1086</v>
      </c>
      <c r="AO93" s="202"/>
      <c r="AP93" s="202" t="s">
        <v>1086</v>
      </c>
      <c r="AQ93" s="202">
        <v>2</v>
      </c>
      <c r="AR93" s="202">
        <v>1</v>
      </c>
      <c r="AS93" s="202"/>
      <c r="AT93" s="207" t="s">
        <v>1148</v>
      </c>
      <c r="AU93" s="202"/>
      <c r="AV93" s="208" t="s">
        <v>1162</v>
      </c>
      <c r="AW93" s="202"/>
      <c r="AX93" s="207"/>
      <c r="AY93" s="202"/>
      <c r="AZ93" s="202"/>
      <c r="BA93" s="202"/>
      <c r="BB93" s="202" t="s">
        <v>1086</v>
      </c>
      <c r="BC93" s="202">
        <v>4825</v>
      </c>
      <c r="BD93" s="202" t="s">
        <v>1086</v>
      </c>
      <c r="BE93" s="202">
        <v>2847</v>
      </c>
      <c r="BF93" s="202" t="s">
        <v>1086</v>
      </c>
      <c r="BG93" s="202">
        <v>8324</v>
      </c>
      <c r="BH93" s="201" t="s">
        <v>1167</v>
      </c>
      <c r="BI93" s="209" t="s">
        <v>1172</v>
      </c>
      <c r="BJ93" s="204" t="s">
        <v>1180</v>
      </c>
      <c r="BK93" s="204" t="s">
        <v>1189</v>
      </c>
      <c r="BL93" s="204" t="s">
        <v>1086</v>
      </c>
      <c r="BM93" s="205" t="s">
        <v>1087</v>
      </c>
      <c r="BN93" s="209" t="s">
        <v>1086</v>
      </c>
      <c r="BO93" s="204" t="s">
        <v>1086</v>
      </c>
      <c r="BP93" s="204" t="s">
        <v>1086</v>
      </c>
      <c r="BQ93" s="204" t="s">
        <v>1086</v>
      </c>
      <c r="BR93" s="204" t="s">
        <v>1086</v>
      </c>
      <c r="BS93" s="204" t="s">
        <v>1086</v>
      </c>
      <c r="BT93" s="204" t="s">
        <v>1086</v>
      </c>
      <c r="BU93" s="204" t="s">
        <v>1086</v>
      </c>
      <c r="BV93" s="204" t="s">
        <v>1087</v>
      </c>
      <c r="BW93" s="204" t="s">
        <v>1086</v>
      </c>
      <c r="BX93" s="204" t="s">
        <v>1086</v>
      </c>
      <c r="BY93" s="204" t="s">
        <v>1086</v>
      </c>
      <c r="BZ93" s="204" t="s">
        <v>1086</v>
      </c>
      <c r="CA93" s="204" t="s">
        <v>1087</v>
      </c>
      <c r="CB93" s="204" t="s">
        <v>1086</v>
      </c>
      <c r="CC93" s="204" t="s">
        <v>1086</v>
      </c>
      <c r="CD93" s="204" t="s">
        <v>1193</v>
      </c>
      <c r="CE93" s="210" t="s">
        <v>1914</v>
      </c>
      <c r="CF93" s="204"/>
      <c r="CG93" s="204"/>
      <c r="CH93" s="204"/>
      <c r="CI93" s="204"/>
      <c r="CJ93" s="204" t="s">
        <v>1607</v>
      </c>
      <c r="CK93" s="204" t="s">
        <v>1608</v>
      </c>
      <c r="CL93" s="204" t="s">
        <v>1086</v>
      </c>
      <c r="CM93" s="204" t="s">
        <v>1087</v>
      </c>
      <c r="CN93" s="204" t="s">
        <v>1087</v>
      </c>
      <c r="CO93" s="204" t="s">
        <v>1490</v>
      </c>
      <c r="CP93" s="204" t="s">
        <v>1087</v>
      </c>
      <c r="CQ93" s="204" t="s">
        <v>1086</v>
      </c>
      <c r="CR93" s="204" t="s">
        <v>1294</v>
      </c>
      <c r="CS93" s="204" t="s">
        <v>1087</v>
      </c>
      <c r="CT93" s="204" t="s">
        <v>1086</v>
      </c>
      <c r="CU93" s="205" t="s">
        <v>1273</v>
      </c>
      <c r="CV93" s="6" t="str">
        <f t="shared" si="28"/>
        <v>NUEVO MILENIOCARRERA15C53220583150052</v>
      </c>
      <c r="CW93" s="46" t="str">
        <f t="shared" si="29"/>
        <v>OK</v>
      </c>
      <c r="CX93" s="47" t="str">
        <f t="shared" si="30"/>
        <v>SI</v>
      </c>
      <c r="CY93" s="47">
        <f t="shared" si="31"/>
        <v>1</v>
      </c>
      <c r="CZ93" s="47" t="str">
        <f t="shared" si="32"/>
        <v/>
      </c>
      <c r="DA93" s="47">
        <f t="shared" si="33"/>
        <v>3</v>
      </c>
      <c r="DB93" s="47" t="str">
        <f t="shared" si="34"/>
        <v/>
      </c>
      <c r="DC93" s="47">
        <f t="shared" si="35"/>
        <v>5</v>
      </c>
      <c r="DD93" s="47"/>
      <c r="DE93" s="47">
        <f t="shared" si="36"/>
        <v>7</v>
      </c>
      <c r="DF93" s="47" t="str">
        <f t="shared" si="37"/>
        <v/>
      </c>
      <c r="DG93" s="47">
        <f t="shared" si="38"/>
        <v>9</v>
      </c>
      <c r="DH93" s="47" t="str">
        <f t="shared" si="39"/>
        <v/>
      </c>
      <c r="DI93" s="47" t="str">
        <f t="shared" si="40"/>
        <v/>
      </c>
      <c r="DJ93" s="47">
        <f t="shared" si="41"/>
        <v>3</v>
      </c>
      <c r="DK93" s="48">
        <f>IF(CX93="NO",0,IF(CY93=1,Tipologías!$E$11,0)+IF(CZ93=2,Tipologías!$E$10,0)+IF(DA93=3,Tipologías!$E$9,0)+IF(DB93=4,Tipologías!$E$13,0)+IF(DC93=5,Tipologías!$E$12,0)+IF(DD93=6,Tipologías!$E$14,0)+IF(DE93=7,Tipologías!$E$20,0)+IF(DG93=9,Tipologías!$E$16,0)+IF(DF93=8,Tipologías!$E$23,0)+IF(DH93=10,Tipologías!$E$7,0)+IF(DI93=11,Tipologías!$E$8,0))</f>
        <v>3524994.4380659997</v>
      </c>
      <c r="DL93" s="49">
        <f t="shared" si="42"/>
        <v>3524994.4380659997</v>
      </c>
      <c r="DM93" s="50" t="str">
        <f t="shared" si="43"/>
        <v/>
      </c>
      <c r="DN93" s="50" t="str">
        <f t="shared" si="44"/>
        <v/>
      </c>
      <c r="DO93" s="50">
        <f t="shared" si="45"/>
        <v>0</v>
      </c>
      <c r="DP93" s="51" t="str">
        <f t="shared" si="46"/>
        <v/>
      </c>
      <c r="DQ93" s="51">
        <f>IF(DM93=17,Tipologías!$E$18,0)+IF(ENCUESTAS!DN93=18,Tipologías!$E$17,0)+IF(ENCUESTAS!DO93=19,Tipologías!$E$19,0)+IF(ENCUESTAS!DP93=20,Tipologías!$E$21,0)</f>
        <v>0</v>
      </c>
      <c r="DR93" s="47" t="str">
        <f t="shared" si="47"/>
        <v>NO</v>
      </c>
      <c r="DS93" s="49">
        <f t="shared" si="48"/>
        <v>0</v>
      </c>
      <c r="DT93" s="52">
        <f>IF(DL93=0,"",(DL93+DS93+Tipologías!$E$6+Tipologías!$H$2))</f>
        <v>3722071.8306059642</v>
      </c>
      <c r="DU93" s="53" t="str">
        <f t="shared" si="49"/>
        <v>SI</v>
      </c>
      <c r="DV93" s="436" t="s">
        <v>3781</v>
      </c>
    </row>
    <row r="94" spans="1:126" ht="90.75" thickBot="1" x14ac:dyDescent="0.3">
      <c r="A94" s="22">
        <v>42970</v>
      </c>
      <c r="B94" s="7" t="s">
        <v>1</v>
      </c>
      <c r="C94" s="7" t="s">
        <v>630</v>
      </c>
      <c r="D94" s="7">
        <v>579</v>
      </c>
      <c r="E94" s="202">
        <v>1039702444</v>
      </c>
      <c r="F94" s="202">
        <v>3106433475</v>
      </c>
      <c r="G94" s="201">
        <v>89</v>
      </c>
      <c r="H94" s="189" t="s">
        <v>1640</v>
      </c>
      <c r="I94" s="202" t="s">
        <v>1110</v>
      </c>
      <c r="J94" s="202"/>
      <c r="K94" s="202"/>
      <c r="L94" s="202"/>
      <c r="M94" s="202"/>
      <c r="N94" s="202"/>
      <c r="O94" s="202"/>
      <c r="P94" s="202"/>
      <c r="Q94" s="202"/>
      <c r="R94" s="211">
        <v>220548690124</v>
      </c>
      <c r="S94" s="202"/>
      <c r="T94" s="202"/>
      <c r="U94" s="362" t="str">
        <f t="shared" si="25"/>
        <v xml:space="preserve">PEATONAL   #   -  220548690124 </v>
      </c>
      <c r="V94" s="202">
        <v>3166371994</v>
      </c>
      <c r="W94" s="202" t="s">
        <v>1296</v>
      </c>
      <c r="X94" s="202" t="s">
        <v>1915</v>
      </c>
      <c r="Y94" s="202" t="s">
        <v>1916</v>
      </c>
      <c r="Z94" s="202" t="s">
        <v>1917</v>
      </c>
      <c r="AA94" s="434" t="str">
        <f t="shared" si="26"/>
        <v>FRANCIA ELENA  GONZALES JAIMES</v>
      </c>
      <c r="AB94" s="202" t="s">
        <v>1268</v>
      </c>
      <c r="AC94" s="202">
        <v>43657669</v>
      </c>
      <c r="AD94" s="202" t="s">
        <v>1118</v>
      </c>
      <c r="AE94" s="202">
        <v>32</v>
      </c>
      <c r="AF94" s="204" t="s">
        <v>1086</v>
      </c>
      <c r="AG94" s="204"/>
      <c r="AH94" s="202"/>
      <c r="AI94" s="202"/>
      <c r="AJ94" s="202"/>
      <c r="AK94" s="434" t="str">
        <f t="shared" si="27"/>
        <v xml:space="preserve">   </v>
      </c>
      <c r="AL94" s="202"/>
      <c r="AM94" s="205"/>
      <c r="AN94" s="206" t="s">
        <v>1087</v>
      </c>
      <c r="AO94" s="202"/>
      <c r="AP94" s="202" t="s">
        <v>1087</v>
      </c>
      <c r="AQ94" s="202">
        <v>8</v>
      </c>
      <c r="AR94" s="202">
        <v>5</v>
      </c>
      <c r="AS94" s="202"/>
      <c r="AT94" s="207" t="s">
        <v>1152</v>
      </c>
      <c r="AU94" s="202"/>
      <c r="AV94" s="208" t="s">
        <v>1161</v>
      </c>
      <c r="AW94" s="202"/>
      <c r="AX94" s="207"/>
      <c r="AY94" s="202"/>
      <c r="AZ94" s="202"/>
      <c r="BA94" s="202"/>
      <c r="BB94" s="202" t="s">
        <v>1086</v>
      </c>
      <c r="BC94" s="202">
        <v>13931</v>
      </c>
      <c r="BD94" s="202" t="s">
        <v>1086</v>
      </c>
      <c r="BE94" s="202">
        <v>9855</v>
      </c>
      <c r="BF94" s="202" t="s">
        <v>1086</v>
      </c>
      <c r="BG94" s="202"/>
      <c r="BH94" s="201" t="s">
        <v>1169</v>
      </c>
      <c r="BI94" s="209" t="s">
        <v>1175</v>
      </c>
      <c r="BJ94" s="204" t="s">
        <v>1180</v>
      </c>
      <c r="BK94" s="204" t="s">
        <v>1189</v>
      </c>
      <c r="BL94" s="204" t="s">
        <v>1087</v>
      </c>
      <c r="BM94" s="205" t="s">
        <v>1086</v>
      </c>
      <c r="BN94" s="209" t="s">
        <v>1086</v>
      </c>
      <c r="BO94" s="204" t="s">
        <v>1086</v>
      </c>
      <c r="BP94" s="204" t="s">
        <v>1086</v>
      </c>
      <c r="BQ94" s="204" t="s">
        <v>1086</v>
      </c>
      <c r="BR94" s="204" t="s">
        <v>1086</v>
      </c>
      <c r="BS94" s="204" t="s">
        <v>1086</v>
      </c>
      <c r="BT94" s="204" t="s">
        <v>1086</v>
      </c>
      <c r="BU94" s="204" t="s">
        <v>1086</v>
      </c>
      <c r="BV94" s="204" t="s">
        <v>1086</v>
      </c>
      <c r="BW94" s="204" t="s">
        <v>1086</v>
      </c>
      <c r="BX94" s="204" t="s">
        <v>1086</v>
      </c>
      <c r="BY94" s="204" t="s">
        <v>1086</v>
      </c>
      <c r="BZ94" s="204" t="s">
        <v>1086</v>
      </c>
      <c r="CA94" s="204" t="s">
        <v>1086</v>
      </c>
      <c r="CB94" s="204" t="s">
        <v>1086</v>
      </c>
      <c r="CC94" s="204" t="s">
        <v>1086</v>
      </c>
      <c r="CD94" s="204" t="s">
        <v>1195</v>
      </c>
      <c r="CE94" s="210" t="s">
        <v>1918</v>
      </c>
      <c r="CF94" s="204"/>
      <c r="CG94" s="204"/>
      <c r="CH94" s="204"/>
      <c r="CI94" s="204"/>
      <c r="CJ94" s="204" t="s">
        <v>1628</v>
      </c>
      <c r="CK94" s="204" t="s">
        <v>1608</v>
      </c>
      <c r="CL94" s="204" t="s">
        <v>1086</v>
      </c>
      <c r="CM94" s="204" t="s">
        <v>1087</v>
      </c>
      <c r="CN94" s="204" t="s">
        <v>1087</v>
      </c>
      <c r="CO94" s="204" t="s">
        <v>1490</v>
      </c>
      <c r="CP94" s="204" t="s">
        <v>1294</v>
      </c>
      <c r="CQ94" s="204" t="s">
        <v>1294</v>
      </c>
      <c r="CR94" s="204" t="s">
        <v>1294</v>
      </c>
      <c r="CS94" s="204" t="s">
        <v>1294</v>
      </c>
      <c r="CT94" s="204" t="s">
        <v>1294</v>
      </c>
      <c r="CU94" s="205" t="s">
        <v>1286</v>
      </c>
      <c r="CV94" s="6" t="str">
        <f t="shared" si="28"/>
        <v>NUEVO MILENIOPEATONAL220548690124</v>
      </c>
      <c r="CW94" s="46" t="str">
        <f t="shared" si="29"/>
        <v>OK</v>
      </c>
      <c r="CX94" s="47" t="str">
        <f t="shared" si="30"/>
        <v>SI</v>
      </c>
      <c r="CY94" s="47">
        <f t="shared" si="31"/>
        <v>1</v>
      </c>
      <c r="CZ94" s="47">
        <f t="shared" si="32"/>
        <v>2</v>
      </c>
      <c r="DA94" s="47">
        <f t="shared" si="33"/>
        <v>3</v>
      </c>
      <c r="DB94" s="47">
        <f t="shared" si="34"/>
        <v>4</v>
      </c>
      <c r="DC94" s="47">
        <f t="shared" si="35"/>
        <v>5</v>
      </c>
      <c r="DD94" s="47"/>
      <c r="DE94" s="47">
        <f t="shared" si="36"/>
        <v>7</v>
      </c>
      <c r="DF94" s="47">
        <f t="shared" si="37"/>
        <v>8</v>
      </c>
      <c r="DG94" s="47" t="str">
        <f t="shared" si="38"/>
        <v/>
      </c>
      <c r="DH94" s="47" t="str">
        <f t="shared" si="39"/>
        <v/>
      </c>
      <c r="DI94" s="47" t="str">
        <f t="shared" si="40"/>
        <v/>
      </c>
      <c r="DJ94" s="47">
        <f t="shared" si="41"/>
        <v>5</v>
      </c>
      <c r="DK94" s="48">
        <f>IF(CX94="NO",0,IF(CY94=1,Tipologías!$E$11,0)+IF(CZ94=2,Tipologías!$E$10,0)+IF(DA94=3,Tipologías!$E$9,0)+IF(DB94=4,Tipologías!$E$13,0)+IF(DC94=5,Tipologías!$E$12,0)+IF(DD94=6,Tipologías!$E$14,0)+IF(DE94=7,Tipologías!$E$20,0)+IF(DG94=9,Tipologías!$E$16,0)+IF(DF94=8,Tipologías!$E$23,0)+IF(DH94=10,Tipologías!$E$7,0)+IF(DI94=11,Tipologías!$E$8,0))</f>
        <v>6834981.4686359996</v>
      </c>
      <c r="DL94" s="49">
        <f t="shared" si="42"/>
        <v>6099266.2918499997</v>
      </c>
      <c r="DM94" s="50" t="str">
        <f t="shared" si="43"/>
        <v/>
      </c>
      <c r="DN94" s="50" t="str">
        <f t="shared" si="44"/>
        <v/>
      </c>
      <c r="DO94" s="50">
        <f t="shared" si="45"/>
        <v>0</v>
      </c>
      <c r="DP94" s="51" t="str">
        <f t="shared" si="46"/>
        <v/>
      </c>
      <c r="DQ94" s="51">
        <f>IF(DM94=17,Tipologías!$E$18,0)+IF(ENCUESTAS!DN94=18,Tipologías!$E$17,0)+IF(ENCUESTAS!DO94=19,Tipologías!$E$19,0)+IF(ENCUESTAS!DP94=20,Tipologías!$E$21,0)</f>
        <v>0</v>
      </c>
      <c r="DR94" s="47" t="str">
        <f t="shared" si="47"/>
        <v>NO</v>
      </c>
      <c r="DS94" s="49">
        <f t="shared" si="48"/>
        <v>0</v>
      </c>
      <c r="DT94" s="52">
        <f>IF(DL94=0,"",(DL94+DS94+Tipologías!$E$6+Tipologías!$H$2))</f>
        <v>6296343.6843899637</v>
      </c>
      <c r="DU94" s="53" t="str">
        <f t="shared" si="49"/>
        <v>SI</v>
      </c>
      <c r="DV94" s="436" t="s">
        <v>3782</v>
      </c>
    </row>
    <row r="95" spans="1:126" ht="105.75" thickBot="1" x14ac:dyDescent="0.3">
      <c r="A95" s="22">
        <v>42970</v>
      </c>
      <c r="B95" s="7" t="s">
        <v>1</v>
      </c>
      <c r="C95" s="7" t="s">
        <v>630</v>
      </c>
      <c r="D95" s="7">
        <v>579</v>
      </c>
      <c r="E95" s="202">
        <v>1039702444</v>
      </c>
      <c r="F95" s="202">
        <v>3106433475</v>
      </c>
      <c r="G95" s="201">
        <v>90</v>
      </c>
      <c r="H95" s="189" t="s">
        <v>1640</v>
      </c>
      <c r="I95" s="202" t="s">
        <v>1097</v>
      </c>
      <c r="J95" s="202">
        <v>52</v>
      </c>
      <c r="K95" s="202" t="s">
        <v>1115</v>
      </c>
      <c r="L95" s="202"/>
      <c r="M95" s="202"/>
      <c r="N95" s="202"/>
      <c r="O95" s="202">
        <v>15</v>
      </c>
      <c r="P95" s="202"/>
      <c r="Q95" s="202"/>
      <c r="R95" s="211">
        <v>220581810011</v>
      </c>
      <c r="S95" s="202"/>
      <c r="T95" s="202"/>
      <c r="U95" s="362" t="str">
        <f t="shared" si="25"/>
        <v xml:space="preserve">CALLE 52A  #  15 -  220581810011 </v>
      </c>
      <c r="V95" s="202">
        <v>3206314571</v>
      </c>
      <c r="W95" s="202" t="s">
        <v>1277</v>
      </c>
      <c r="X95" s="202" t="s">
        <v>1919</v>
      </c>
      <c r="Y95" s="202" t="s">
        <v>1434</v>
      </c>
      <c r="Z95" s="202" t="s">
        <v>1920</v>
      </c>
      <c r="AA95" s="434" t="str">
        <f t="shared" si="26"/>
        <v>JESUS IVAN  GOMEZ ARANGO</v>
      </c>
      <c r="AB95" s="202" t="s">
        <v>1268</v>
      </c>
      <c r="AC95" s="202">
        <v>3369051</v>
      </c>
      <c r="AD95" s="202" t="s">
        <v>1127</v>
      </c>
      <c r="AE95" s="202">
        <v>75</v>
      </c>
      <c r="AF95" s="204" t="s">
        <v>1086</v>
      </c>
      <c r="AG95" s="204"/>
      <c r="AH95" s="202"/>
      <c r="AI95" s="202"/>
      <c r="AJ95" s="202"/>
      <c r="AK95" s="434" t="str">
        <f t="shared" si="27"/>
        <v xml:space="preserve">   </v>
      </c>
      <c r="AL95" s="202"/>
      <c r="AM95" s="205"/>
      <c r="AN95" s="206" t="s">
        <v>1087</v>
      </c>
      <c r="AO95" s="202"/>
      <c r="AP95" s="202" t="s">
        <v>1087</v>
      </c>
      <c r="AQ95" s="202">
        <v>1</v>
      </c>
      <c r="AR95" s="202"/>
      <c r="AS95" s="202"/>
      <c r="AT95" s="207" t="s">
        <v>1148</v>
      </c>
      <c r="AU95" s="202"/>
      <c r="AV95" s="208" t="s">
        <v>1163</v>
      </c>
      <c r="AW95" s="202"/>
      <c r="AX95" s="207"/>
      <c r="AY95" s="202"/>
      <c r="AZ95" s="202"/>
      <c r="BA95" s="202"/>
      <c r="BB95" s="202" t="s">
        <v>1086</v>
      </c>
      <c r="BC95" s="202">
        <v>6319</v>
      </c>
      <c r="BD95" s="202" t="s">
        <v>1086</v>
      </c>
      <c r="BE95" s="202">
        <v>3999</v>
      </c>
      <c r="BF95" s="202" t="s">
        <v>1086</v>
      </c>
      <c r="BG95" s="202">
        <v>8324</v>
      </c>
      <c r="BH95" s="201" t="s">
        <v>1167</v>
      </c>
      <c r="BI95" s="209" t="s">
        <v>1175</v>
      </c>
      <c r="BJ95" s="204" t="s">
        <v>1180</v>
      </c>
      <c r="BK95" s="204" t="s">
        <v>1189</v>
      </c>
      <c r="BL95" s="204" t="s">
        <v>1087</v>
      </c>
      <c r="BM95" s="205" t="s">
        <v>1086</v>
      </c>
      <c r="BN95" s="209" t="s">
        <v>1086</v>
      </c>
      <c r="BO95" s="204" t="s">
        <v>1086</v>
      </c>
      <c r="BP95" s="204" t="s">
        <v>1086</v>
      </c>
      <c r="BQ95" s="204" t="s">
        <v>1086</v>
      </c>
      <c r="BR95" s="204" t="s">
        <v>1086</v>
      </c>
      <c r="BS95" s="204" t="s">
        <v>1086</v>
      </c>
      <c r="BT95" s="204" t="s">
        <v>1086</v>
      </c>
      <c r="BU95" s="204" t="s">
        <v>1087</v>
      </c>
      <c r="BV95" s="204" t="s">
        <v>1087</v>
      </c>
      <c r="BW95" s="204" t="s">
        <v>1087</v>
      </c>
      <c r="BX95" s="204" t="s">
        <v>1086</v>
      </c>
      <c r="BY95" s="204" t="s">
        <v>1086</v>
      </c>
      <c r="BZ95" s="204" t="s">
        <v>1087</v>
      </c>
      <c r="CA95" s="204" t="s">
        <v>1087</v>
      </c>
      <c r="CB95" s="204" t="s">
        <v>1087</v>
      </c>
      <c r="CC95" s="204" t="s">
        <v>1086</v>
      </c>
      <c r="CD95" s="204" t="s">
        <v>1193</v>
      </c>
      <c r="CE95" s="210" t="s">
        <v>1921</v>
      </c>
      <c r="CF95" s="204"/>
      <c r="CG95" s="204"/>
      <c r="CH95" s="204"/>
      <c r="CI95" s="204"/>
      <c r="CJ95" s="204" t="s">
        <v>1607</v>
      </c>
      <c r="CK95" s="204" t="s">
        <v>1608</v>
      </c>
      <c r="CL95" s="204" t="s">
        <v>1086</v>
      </c>
      <c r="CM95" s="204" t="s">
        <v>1086</v>
      </c>
      <c r="CN95" s="204" t="s">
        <v>1087</v>
      </c>
      <c r="CO95" s="204" t="s">
        <v>1490</v>
      </c>
      <c r="CP95" s="204" t="s">
        <v>1087</v>
      </c>
      <c r="CQ95" s="204" t="s">
        <v>1294</v>
      </c>
      <c r="CR95" s="204" t="s">
        <v>1294</v>
      </c>
      <c r="CS95" s="204" t="s">
        <v>1294</v>
      </c>
      <c r="CT95" s="204" t="s">
        <v>1086</v>
      </c>
      <c r="CU95" s="205" t="s">
        <v>1286</v>
      </c>
      <c r="CV95" s="6" t="str">
        <f t="shared" si="28"/>
        <v>NUEVO MILENIOCALLE52A15220581810011</v>
      </c>
      <c r="CW95" s="46" t="str">
        <f t="shared" si="29"/>
        <v>OK</v>
      </c>
      <c r="CX95" s="47" t="str">
        <f t="shared" si="30"/>
        <v>SI</v>
      </c>
      <c r="CY95" s="47">
        <f t="shared" si="31"/>
        <v>1</v>
      </c>
      <c r="CZ95" s="47" t="str">
        <f t="shared" si="32"/>
        <v/>
      </c>
      <c r="DA95" s="47">
        <f t="shared" si="33"/>
        <v>3</v>
      </c>
      <c r="DB95" s="47">
        <f t="shared" si="34"/>
        <v>4</v>
      </c>
      <c r="DC95" s="47">
        <f t="shared" si="35"/>
        <v>5</v>
      </c>
      <c r="DD95" s="47"/>
      <c r="DE95" s="47">
        <f t="shared" si="36"/>
        <v>7</v>
      </c>
      <c r="DF95" s="47">
        <f t="shared" si="37"/>
        <v>8</v>
      </c>
      <c r="DG95" s="47" t="str">
        <f t="shared" si="38"/>
        <v/>
      </c>
      <c r="DH95" s="47" t="str">
        <f t="shared" si="39"/>
        <v/>
      </c>
      <c r="DI95" s="47" t="str">
        <f t="shared" si="40"/>
        <v/>
      </c>
      <c r="DJ95" s="47">
        <f t="shared" si="41"/>
        <v>4</v>
      </c>
      <c r="DK95" s="48">
        <f>IF(CX95="NO",0,IF(CY95=1,Tipologías!$E$11,0)+IF(CZ95=2,Tipologías!$E$10,0)+IF(DA95=3,Tipologías!$E$9,0)+IF(DB95=4,Tipologías!$E$13,0)+IF(DC95=5,Tipologías!$E$12,0)+IF(DD95=6,Tipologías!$E$14,0)+IF(DE95=7,Tipologías!$E$20,0)+IF(DG95=9,Tipologías!$E$16,0)+IF(DF95=8,Tipologías!$E$23,0)+IF(DH95=10,Tipologías!$E$7,0)+IF(DI95=11,Tipologías!$E$8,0))</f>
        <v>6640634.0016719997</v>
      </c>
      <c r="DL95" s="49">
        <f t="shared" si="42"/>
        <v>6099266.2918499997</v>
      </c>
      <c r="DM95" s="50" t="str">
        <f t="shared" si="43"/>
        <v/>
      </c>
      <c r="DN95" s="50" t="str">
        <f t="shared" si="44"/>
        <v/>
      </c>
      <c r="DO95" s="50">
        <f t="shared" si="45"/>
        <v>0</v>
      </c>
      <c r="DP95" s="51" t="str">
        <f t="shared" si="46"/>
        <v/>
      </c>
      <c r="DQ95" s="51">
        <f>IF(DM95=17,Tipologías!$E$18,0)+IF(ENCUESTAS!DN95=18,Tipologías!$E$17,0)+IF(ENCUESTAS!DO95=19,Tipologías!$E$19,0)+IF(ENCUESTAS!DP95=20,Tipologías!$E$21,0)</f>
        <v>0</v>
      </c>
      <c r="DR95" s="47" t="str">
        <f t="shared" si="47"/>
        <v>NO</v>
      </c>
      <c r="DS95" s="49">
        <f t="shared" si="48"/>
        <v>0</v>
      </c>
      <c r="DT95" s="52">
        <f>IF(DL95=0,"",(DL95+DS95+Tipologías!$E$6+Tipologías!$H$2))</f>
        <v>6296343.6843899637</v>
      </c>
      <c r="DU95" s="53" t="str">
        <f t="shared" si="49"/>
        <v>SI</v>
      </c>
      <c r="DV95" s="436" t="s">
        <v>3783</v>
      </c>
    </row>
    <row r="96" spans="1:126" ht="45.75" thickBot="1" x14ac:dyDescent="0.3">
      <c r="A96" s="22">
        <v>42970</v>
      </c>
      <c r="B96" s="7" t="s">
        <v>1</v>
      </c>
      <c r="C96" s="7" t="s">
        <v>630</v>
      </c>
      <c r="D96" s="7">
        <v>579</v>
      </c>
      <c r="E96" s="202">
        <v>1039702444</v>
      </c>
      <c r="F96" s="202">
        <v>3106433475</v>
      </c>
      <c r="G96" s="201">
        <v>91</v>
      </c>
      <c r="H96" s="189" t="s">
        <v>1740</v>
      </c>
      <c r="I96" s="202" t="s">
        <v>1102</v>
      </c>
      <c r="J96" s="202">
        <v>56</v>
      </c>
      <c r="K96" s="202"/>
      <c r="L96" s="202"/>
      <c r="M96" s="202"/>
      <c r="N96" s="202"/>
      <c r="O96" s="202">
        <v>66</v>
      </c>
      <c r="P96" s="202"/>
      <c r="Q96" s="202"/>
      <c r="R96" s="211">
        <v>220556600000</v>
      </c>
      <c r="S96" s="202"/>
      <c r="T96" s="202"/>
      <c r="U96" s="362" t="str">
        <f t="shared" si="25"/>
        <v xml:space="preserve">CARRERA 56  #  66 -  220556600000 </v>
      </c>
      <c r="V96" s="202"/>
      <c r="W96" s="202" t="s">
        <v>1922</v>
      </c>
      <c r="X96" s="202" t="s">
        <v>1617</v>
      </c>
      <c r="Y96" s="202" t="s">
        <v>1452</v>
      </c>
      <c r="Z96" s="202" t="s">
        <v>1923</v>
      </c>
      <c r="AA96" s="434" t="str">
        <f t="shared" si="26"/>
        <v>LUIS  FERNANDO  TAVARES   BUSTAMANTE</v>
      </c>
      <c r="AB96" s="202" t="s">
        <v>1268</v>
      </c>
      <c r="AC96" s="202">
        <v>71251324</v>
      </c>
      <c r="AD96" s="202" t="s">
        <v>1127</v>
      </c>
      <c r="AE96" s="202">
        <v>45</v>
      </c>
      <c r="AF96" s="204" t="s">
        <v>1086</v>
      </c>
      <c r="AG96" s="204"/>
      <c r="AH96" s="202"/>
      <c r="AI96" s="202"/>
      <c r="AJ96" s="202"/>
      <c r="AK96" s="434" t="str">
        <f t="shared" si="27"/>
        <v xml:space="preserve">   </v>
      </c>
      <c r="AL96" s="202"/>
      <c r="AM96" s="205"/>
      <c r="AN96" s="206" t="s">
        <v>1087</v>
      </c>
      <c r="AO96" s="202"/>
      <c r="AP96" s="202" t="s">
        <v>1086</v>
      </c>
      <c r="AQ96" s="202">
        <v>2</v>
      </c>
      <c r="AR96" s="202"/>
      <c r="AS96" s="202"/>
      <c r="AT96" s="207" t="s">
        <v>1148</v>
      </c>
      <c r="AU96" s="202"/>
      <c r="AV96" s="208" t="s">
        <v>1163</v>
      </c>
      <c r="AW96" s="202"/>
      <c r="AX96" s="207"/>
      <c r="AY96" s="202"/>
      <c r="AZ96" s="202"/>
      <c r="BA96" s="202"/>
      <c r="BB96" s="202" t="s">
        <v>1086</v>
      </c>
      <c r="BC96" s="202">
        <v>9114</v>
      </c>
      <c r="BD96" s="202" t="s">
        <v>1086</v>
      </c>
      <c r="BE96" s="202">
        <v>6171</v>
      </c>
      <c r="BF96" s="202" t="s">
        <v>1086</v>
      </c>
      <c r="BG96" s="202">
        <v>8150</v>
      </c>
      <c r="BH96" s="201" t="s">
        <v>1167</v>
      </c>
      <c r="BI96" s="209" t="s">
        <v>1171</v>
      </c>
      <c r="BJ96" s="204" t="s">
        <v>1180</v>
      </c>
      <c r="BK96" s="204" t="s">
        <v>1189</v>
      </c>
      <c r="BL96" s="204" t="s">
        <v>1086</v>
      </c>
      <c r="BM96" s="205" t="s">
        <v>1087</v>
      </c>
      <c r="BN96" s="209" t="s">
        <v>1086</v>
      </c>
      <c r="BO96" s="204" t="s">
        <v>1086</v>
      </c>
      <c r="BP96" s="204" t="s">
        <v>1086</v>
      </c>
      <c r="BQ96" s="204" t="s">
        <v>1087</v>
      </c>
      <c r="BR96" s="204" t="s">
        <v>1086</v>
      </c>
      <c r="BS96" s="204" t="s">
        <v>1086</v>
      </c>
      <c r="BT96" s="204" t="s">
        <v>1087</v>
      </c>
      <c r="BU96" s="204" t="s">
        <v>1086</v>
      </c>
      <c r="BV96" s="204" t="s">
        <v>1087</v>
      </c>
      <c r="BW96" s="204" t="s">
        <v>1086</v>
      </c>
      <c r="BX96" s="204" t="s">
        <v>1086</v>
      </c>
      <c r="BY96" s="204" t="s">
        <v>1086</v>
      </c>
      <c r="BZ96" s="204" t="s">
        <v>1087</v>
      </c>
      <c r="CA96" s="204" t="s">
        <v>1086</v>
      </c>
      <c r="CB96" s="204" t="s">
        <v>1087</v>
      </c>
      <c r="CC96" s="204" t="s">
        <v>1086</v>
      </c>
      <c r="CD96" s="204" t="s">
        <v>1193</v>
      </c>
      <c r="CE96" s="210" t="s">
        <v>1924</v>
      </c>
      <c r="CF96" s="204"/>
      <c r="CG96" s="204"/>
      <c r="CH96" s="204"/>
      <c r="CI96" s="204"/>
      <c r="CJ96" s="204" t="s">
        <v>1607</v>
      </c>
      <c r="CK96" s="204" t="s">
        <v>1608</v>
      </c>
      <c r="CL96" s="204" t="s">
        <v>1086</v>
      </c>
      <c r="CM96" s="204" t="s">
        <v>1087</v>
      </c>
      <c r="CN96" s="204" t="s">
        <v>1087</v>
      </c>
      <c r="CO96" s="204" t="s">
        <v>1490</v>
      </c>
      <c r="CP96" s="204" t="s">
        <v>1086</v>
      </c>
      <c r="CQ96" s="204" t="s">
        <v>1087</v>
      </c>
      <c r="CR96" s="204" t="s">
        <v>1086</v>
      </c>
      <c r="CS96" s="204" t="s">
        <v>1087</v>
      </c>
      <c r="CT96" s="204" t="s">
        <v>1086</v>
      </c>
      <c r="CU96" s="205" t="s">
        <v>1288</v>
      </c>
      <c r="CV96" s="6" t="str">
        <f t="shared" si="28"/>
        <v>TAHAMICARRERA5666220556600000</v>
      </c>
      <c r="CW96" s="46" t="str">
        <f t="shared" si="29"/>
        <v>OK</v>
      </c>
      <c r="CX96" s="47" t="str">
        <f t="shared" si="30"/>
        <v>SI</v>
      </c>
      <c r="CY96" s="47">
        <f t="shared" si="31"/>
        <v>1</v>
      </c>
      <c r="CZ96" s="47" t="str">
        <f t="shared" si="32"/>
        <v/>
      </c>
      <c r="DA96" s="47">
        <f t="shared" si="33"/>
        <v>3</v>
      </c>
      <c r="DB96" s="47">
        <f t="shared" si="34"/>
        <v>4</v>
      </c>
      <c r="DC96" s="47">
        <f t="shared" si="35"/>
        <v>5</v>
      </c>
      <c r="DD96" s="47"/>
      <c r="DE96" s="47">
        <f t="shared" si="36"/>
        <v>7</v>
      </c>
      <c r="DF96" s="47" t="str">
        <f t="shared" si="37"/>
        <v/>
      </c>
      <c r="DG96" s="47" t="str">
        <f t="shared" si="38"/>
        <v/>
      </c>
      <c r="DH96" s="47" t="str">
        <f t="shared" si="39"/>
        <v/>
      </c>
      <c r="DI96" s="47" t="str">
        <f t="shared" si="40"/>
        <v/>
      </c>
      <c r="DJ96" s="47">
        <f t="shared" si="41"/>
        <v>4</v>
      </c>
      <c r="DK96" s="48">
        <f>IF(CX96="NO",0,IF(CY96=1,Tipologías!$E$11,0)+IF(CZ96=2,Tipologías!$E$10,0)+IF(DA96=3,Tipologías!$E$9,0)+IF(DB96=4,Tipologías!$E$13,0)+IF(DC96=5,Tipologías!$E$12,0)+IF(DD96=6,Tipologías!$E$14,0)+IF(DE96=7,Tipologías!$E$20,0)+IF(DG96=9,Tipologías!$E$16,0)+IF(DF96=8,Tipologías!$E$23,0)+IF(DH96=10,Tipologías!$E$7,0)+IF(DI96=11,Tipologías!$E$8,0))</f>
        <v>2156039.4746519998</v>
      </c>
      <c r="DL96" s="49">
        <f t="shared" si="42"/>
        <v>2156039.4746519998</v>
      </c>
      <c r="DM96" s="50" t="str">
        <f t="shared" si="43"/>
        <v/>
      </c>
      <c r="DN96" s="50" t="str">
        <f t="shared" si="44"/>
        <v/>
      </c>
      <c r="DO96" s="50">
        <f t="shared" si="45"/>
        <v>0</v>
      </c>
      <c r="DP96" s="51">
        <f t="shared" si="46"/>
        <v>20</v>
      </c>
      <c r="DQ96" s="51">
        <f>IF(DM96=17,Tipologías!$E$18,0)+IF(ENCUESTAS!DN96=18,Tipologías!$E$17,0)+IF(ENCUESTAS!DO96=19,Tipologías!$E$19,0)+IF(ENCUESTAS!DP96=20,Tipologías!$E$21,0)</f>
        <v>487557.07988400001</v>
      </c>
      <c r="DR96" s="47" t="str">
        <f t="shared" si="47"/>
        <v>SI</v>
      </c>
      <c r="DS96" s="49">
        <f t="shared" si="48"/>
        <v>487557.07988400001</v>
      </c>
      <c r="DT96" s="52">
        <f>IF(DL96=0,"",(DL96+DS96+Tipologías!$E$6+Tipologías!$H$2))</f>
        <v>2840673.9470759644</v>
      </c>
      <c r="DU96" s="53" t="str">
        <f t="shared" si="49"/>
        <v>SI</v>
      </c>
      <c r="DV96" s="436" t="s">
        <v>4286</v>
      </c>
    </row>
    <row r="97" spans="1:126" ht="15.75" thickBot="1" x14ac:dyDescent="0.3">
      <c r="A97" s="22">
        <v>42970</v>
      </c>
      <c r="B97" s="7" t="s">
        <v>1</v>
      </c>
      <c r="C97" s="7" t="s">
        <v>630</v>
      </c>
      <c r="D97" s="7">
        <v>579</v>
      </c>
      <c r="E97" s="202">
        <v>1039702444</v>
      </c>
      <c r="F97" s="202">
        <v>3106433475</v>
      </c>
      <c r="G97" s="201">
        <v>92</v>
      </c>
      <c r="H97" s="189" t="s">
        <v>1640</v>
      </c>
      <c r="I97" s="202" t="s">
        <v>1110</v>
      </c>
      <c r="J97" s="202"/>
      <c r="K97" s="202"/>
      <c r="L97" s="202"/>
      <c r="M97" s="202"/>
      <c r="N97" s="202"/>
      <c r="O97" s="202"/>
      <c r="P97" s="202"/>
      <c r="Q97" s="202"/>
      <c r="R97" s="211">
        <v>2205486900130</v>
      </c>
      <c r="S97" s="202"/>
      <c r="T97" s="202"/>
      <c r="U97" s="362" t="str">
        <f t="shared" si="25"/>
        <v xml:space="preserve">PEATONAL   #   -  2205486900130 </v>
      </c>
      <c r="V97" s="202">
        <v>3109099222</v>
      </c>
      <c r="W97" s="202" t="s">
        <v>1299</v>
      </c>
      <c r="X97" s="202"/>
      <c r="Y97" s="202" t="s">
        <v>1925</v>
      </c>
      <c r="Z97" s="202"/>
      <c r="AA97" s="434" t="str">
        <f t="shared" si="26"/>
        <v xml:space="preserve">GABRIELA  SANCHEZ </v>
      </c>
      <c r="AB97" s="202" t="s">
        <v>1268</v>
      </c>
      <c r="AC97" s="202">
        <v>43838122</v>
      </c>
      <c r="AD97" s="202" t="s">
        <v>1118</v>
      </c>
      <c r="AE97" s="202">
        <v>37</v>
      </c>
      <c r="AF97" s="204" t="s">
        <v>1086</v>
      </c>
      <c r="AG97" s="204"/>
      <c r="AH97" s="202"/>
      <c r="AI97" s="202"/>
      <c r="AJ97" s="202"/>
      <c r="AK97" s="434" t="str">
        <f t="shared" si="27"/>
        <v xml:space="preserve">   </v>
      </c>
      <c r="AL97" s="202"/>
      <c r="AM97" s="205"/>
      <c r="AN97" s="206" t="s">
        <v>1087</v>
      </c>
      <c r="AO97" s="202"/>
      <c r="AP97" s="202" t="s">
        <v>1087</v>
      </c>
      <c r="AQ97" s="202">
        <v>1</v>
      </c>
      <c r="AR97" s="202"/>
      <c r="AS97" s="202"/>
      <c r="AT97" s="207" t="s">
        <v>1149</v>
      </c>
      <c r="AU97" s="202"/>
      <c r="AV97" s="208"/>
      <c r="AW97" s="202"/>
      <c r="AX97" s="207" t="s">
        <v>1153</v>
      </c>
      <c r="AY97" s="202"/>
      <c r="AZ97" s="202"/>
      <c r="BA97" s="202">
        <v>150000</v>
      </c>
      <c r="BB97" s="202" t="s">
        <v>1086</v>
      </c>
      <c r="BC97" s="202">
        <v>15719</v>
      </c>
      <c r="BD97" s="202" t="s">
        <v>1086</v>
      </c>
      <c r="BE97" s="202">
        <v>10358</v>
      </c>
      <c r="BF97" s="202" t="s">
        <v>1086</v>
      </c>
      <c r="BG97" s="202">
        <v>16773</v>
      </c>
      <c r="BH97" s="201" t="s">
        <v>1167</v>
      </c>
      <c r="BI97" s="209" t="s">
        <v>1171</v>
      </c>
      <c r="BJ97" s="204" t="s">
        <v>1180</v>
      </c>
      <c r="BK97" s="204" t="s">
        <v>1189</v>
      </c>
      <c r="BL97" s="204" t="s">
        <v>1086</v>
      </c>
      <c r="BM97" s="205" t="s">
        <v>1087</v>
      </c>
      <c r="BN97" s="209" t="s">
        <v>1086</v>
      </c>
      <c r="BO97" s="204" t="s">
        <v>1086</v>
      </c>
      <c r="BP97" s="204" t="s">
        <v>1086</v>
      </c>
      <c r="BQ97" s="204" t="s">
        <v>1087</v>
      </c>
      <c r="BR97" s="204" t="s">
        <v>1086</v>
      </c>
      <c r="BS97" s="204" t="s">
        <v>1086</v>
      </c>
      <c r="BT97" s="204" t="s">
        <v>1086</v>
      </c>
      <c r="BU97" s="204" t="s">
        <v>1086</v>
      </c>
      <c r="BV97" s="204" t="s">
        <v>1087</v>
      </c>
      <c r="BW97" s="204" t="s">
        <v>1086</v>
      </c>
      <c r="BX97" s="204" t="s">
        <v>1086</v>
      </c>
      <c r="BY97" s="204" t="s">
        <v>1086</v>
      </c>
      <c r="BZ97" s="204" t="s">
        <v>1086</v>
      </c>
      <c r="CA97" s="204" t="s">
        <v>1087</v>
      </c>
      <c r="CB97" s="204" t="s">
        <v>1086</v>
      </c>
      <c r="CC97" s="204" t="s">
        <v>1086</v>
      </c>
      <c r="CD97" s="204" t="s">
        <v>1193</v>
      </c>
      <c r="CE97" s="210"/>
      <c r="CF97" s="204"/>
      <c r="CG97" s="204"/>
      <c r="CH97" s="204"/>
      <c r="CI97" s="204"/>
      <c r="CJ97" s="204"/>
      <c r="CK97" s="204"/>
      <c r="CL97" s="204"/>
      <c r="CM97" s="204"/>
      <c r="CN97" s="204"/>
      <c r="CO97" s="204"/>
      <c r="CP97" s="204"/>
      <c r="CQ97" s="204"/>
      <c r="CR97" s="204"/>
      <c r="CS97" s="204"/>
      <c r="CT97" s="204"/>
      <c r="CU97" s="205"/>
      <c r="CV97" s="6" t="str">
        <f t="shared" si="28"/>
        <v>NUEVO MILENIOPEATONAL2205486900130</v>
      </c>
      <c r="CW97" s="46" t="str">
        <f t="shared" si="29"/>
        <v>OK</v>
      </c>
      <c r="CX97" s="47" t="str">
        <f t="shared" si="30"/>
        <v>SI</v>
      </c>
      <c r="CY97" s="47">
        <f t="shared" si="31"/>
        <v>1</v>
      </c>
      <c r="CZ97" s="47">
        <f t="shared" si="32"/>
        <v>2</v>
      </c>
      <c r="DA97" s="47">
        <f t="shared" si="33"/>
        <v>3</v>
      </c>
      <c r="DB97" s="47">
        <f t="shared" si="34"/>
        <v>4</v>
      </c>
      <c r="DC97" s="47">
        <f t="shared" si="35"/>
        <v>5</v>
      </c>
      <c r="DD97" s="47"/>
      <c r="DE97" s="47">
        <f t="shared" si="36"/>
        <v>7</v>
      </c>
      <c r="DF97" s="47">
        <f t="shared" si="37"/>
        <v>8</v>
      </c>
      <c r="DG97" s="47" t="str">
        <f t="shared" si="38"/>
        <v/>
      </c>
      <c r="DH97" s="47" t="str">
        <f t="shared" si="39"/>
        <v/>
      </c>
      <c r="DI97" s="47" t="str">
        <f t="shared" si="40"/>
        <v/>
      </c>
      <c r="DJ97" s="47">
        <f t="shared" si="41"/>
        <v>5</v>
      </c>
      <c r="DK97" s="48">
        <f>IF(CX97="NO",0,IF(CY97=1,Tipologías!$E$11,0)+IF(CZ97=2,Tipologías!$E$10,0)+IF(DA97=3,Tipologías!$E$9,0)+IF(DB97=4,Tipologías!$E$13,0)+IF(DC97=5,Tipologías!$E$12,0)+IF(DD97=6,Tipologías!$E$14,0)+IF(DE97=7,Tipologías!$E$20,0)+IF(DG97=9,Tipologías!$E$16,0)+IF(DF97=8,Tipologías!$E$23,0)+IF(DH97=10,Tipologías!$E$7,0)+IF(DI97=11,Tipologías!$E$8,0))</f>
        <v>6834981.4686359996</v>
      </c>
      <c r="DL97" s="49">
        <f t="shared" si="42"/>
        <v>6099266.2918499997</v>
      </c>
      <c r="DM97" s="50" t="str">
        <f t="shared" si="43"/>
        <v/>
      </c>
      <c r="DN97" s="50" t="str">
        <f t="shared" si="44"/>
        <v/>
      </c>
      <c r="DO97" s="50">
        <f t="shared" si="45"/>
        <v>0</v>
      </c>
      <c r="DP97" s="51">
        <f t="shared" si="46"/>
        <v>20</v>
      </c>
      <c r="DQ97" s="51">
        <f>IF(DM97=17,Tipologías!$E$18,0)+IF(ENCUESTAS!DN97=18,Tipologías!$E$17,0)+IF(ENCUESTAS!DO97=19,Tipologías!$E$19,0)+IF(ENCUESTAS!DP97=20,Tipologías!$E$21,0)</f>
        <v>487557.07988400001</v>
      </c>
      <c r="DR97" s="47" t="str">
        <f t="shared" si="47"/>
        <v>SI</v>
      </c>
      <c r="DS97" s="49">
        <f t="shared" si="48"/>
        <v>487557.07988400001</v>
      </c>
      <c r="DT97" s="52">
        <f>IF(DL97=0,"",(DL97+DS97+Tipologías!$E$6+Tipologías!$H$2))</f>
        <v>6783900.7642739639</v>
      </c>
      <c r="DU97" s="53" t="str">
        <f t="shared" si="49"/>
        <v>SI</v>
      </c>
      <c r="DV97" s="436" t="s">
        <v>3784</v>
      </c>
    </row>
    <row r="98" spans="1:126" ht="15.75" thickBot="1" x14ac:dyDescent="0.3">
      <c r="A98" s="22">
        <v>42970</v>
      </c>
      <c r="B98" s="7" t="s">
        <v>1</v>
      </c>
      <c r="C98" s="7" t="s">
        <v>630</v>
      </c>
      <c r="D98" s="7">
        <v>579</v>
      </c>
      <c r="E98" s="202">
        <v>1039702444</v>
      </c>
      <c r="F98" s="202">
        <v>3106433475</v>
      </c>
      <c r="G98" s="201">
        <v>93</v>
      </c>
      <c r="H98" s="189" t="s">
        <v>1740</v>
      </c>
      <c r="I98" s="202" t="s">
        <v>1110</v>
      </c>
      <c r="J98" s="202"/>
      <c r="K98" s="202"/>
      <c r="L98" s="202"/>
      <c r="M98" s="202"/>
      <c r="N98" s="202"/>
      <c r="O98" s="202"/>
      <c r="P98" s="202"/>
      <c r="Q98" s="202"/>
      <c r="R98" s="211">
        <v>220558500000</v>
      </c>
      <c r="S98" s="202"/>
      <c r="T98" s="202"/>
      <c r="U98" s="362" t="str">
        <f t="shared" si="25"/>
        <v xml:space="preserve">PEATONAL   #   -  220558500000 </v>
      </c>
      <c r="V98" s="202">
        <v>3218313417</v>
      </c>
      <c r="W98" s="202" t="s">
        <v>1860</v>
      </c>
      <c r="X98" s="202" t="s">
        <v>1926</v>
      </c>
      <c r="Y98" s="202" t="s">
        <v>1927</v>
      </c>
      <c r="Z98" s="202"/>
      <c r="AA98" s="434" t="str">
        <f t="shared" si="26"/>
        <v>DIANA   SERNA  GAMBINDO</v>
      </c>
      <c r="AB98" s="202" t="s">
        <v>1268</v>
      </c>
      <c r="AC98" s="202">
        <v>43657941</v>
      </c>
      <c r="AD98" s="202" t="s">
        <v>1118</v>
      </c>
      <c r="AE98" s="202">
        <v>33</v>
      </c>
      <c r="AF98" s="204" t="s">
        <v>1086</v>
      </c>
      <c r="AG98" s="204"/>
      <c r="AH98" s="202"/>
      <c r="AI98" s="202"/>
      <c r="AJ98" s="202"/>
      <c r="AK98" s="434" t="str">
        <f t="shared" si="27"/>
        <v xml:space="preserve">   </v>
      </c>
      <c r="AL98" s="202"/>
      <c r="AM98" s="205"/>
      <c r="AN98" s="206" t="s">
        <v>1087</v>
      </c>
      <c r="AO98" s="202"/>
      <c r="AP98" s="202" t="s">
        <v>1087</v>
      </c>
      <c r="AQ98" s="202">
        <v>5</v>
      </c>
      <c r="AR98" s="202">
        <v>1</v>
      </c>
      <c r="AS98" s="202">
        <v>1</v>
      </c>
      <c r="AT98" s="207" t="s">
        <v>1149</v>
      </c>
      <c r="AU98" s="202"/>
      <c r="AV98" s="208"/>
      <c r="AW98" s="202"/>
      <c r="AX98" s="207" t="s">
        <v>1153</v>
      </c>
      <c r="AY98" s="202"/>
      <c r="AZ98" s="202"/>
      <c r="BA98" s="202">
        <v>210000</v>
      </c>
      <c r="BB98" s="202" t="s">
        <v>1086</v>
      </c>
      <c r="BC98" s="202">
        <v>21352</v>
      </c>
      <c r="BD98" s="202" t="s">
        <v>1086</v>
      </c>
      <c r="BE98" s="202">
        <v>15580</v>
      </c>
      <c r="BF98" s="202" t="s">
        <v>1086</v>
      </c>
      <c r="BG98" s="202">
        <v>8366</v>
      </c>
      <c r="BH98" s="201" t="s">
        <v>1167</v>
      </c>
      <c r="BI98" s="209" t="s">
        <v>1171</v>
      </c>
      <c r="BJ98" s="204" t="s">
        <v>1180</v>
      </c>
      <c r="BK98" s="204" t="s">
        <v>1189</v>
      </c>
      <c r="BL98" s="204" t="s">
        <v>1086</v>
      </c>
      <c r="BM98" s="205" t="s">
        <v>1086</v>
      </c>
      <c r="BN98" s="209" t="s">
        <v>1086</v>
      </c>
      <c r="BO98" s="204" t="s">
        <v>1086</v>
      </c>
      <c r="BP98" s="204" t="s">
        <v>1086</v>
      </c>
      <c r="BQ98" s="204" t="s">
        <v>1086</v>
      </c>
      <c r="BR98" s="204" t="s">
        <v>1086</v>
      </c>
      <c r="BS98" s="204" t="s">
        <v>1086</v>
      </c>
      <c r="BT98" s="204" t="s">
        <v>1086</v>
      </c>
      <c r="BU98" s="204" t="s">
        <v>1086</v>
      </c>
      <c r="BV98" s="204" t="s">
        <v>1087</v>
      </c>
      <c r="BW98" s="204" t="s">
        <v>1086</v>
      </c>
      <c r="BX98" s="204" t="s">
        <v>1086</v>
      </c>
      <c r="BY98" s="204" t="s">
        <v>1086</v>
      </c>
      <c r="BZ98" s="204" t="s">
        <v>1086</v>
      </c>
      <c r="CA98" s="204" t="s">
        <v>1087</v>
      </c>
      <c r="CB98" s="204" t="s">
        <v>1086</v>
      </c>
      <c r="CC98" s="204" t="s">
        <v>1086</v>
      </c>
      <c r="CD98" s="204" t="s">
        <v>1193</v>
      </c>
      <c r="CE98" s="210"/>
      <c r="CF98" s="204"/>
      <c r="CG98" s="204"/>
      <c r="CH98" s="204"/>
      <c r="CI98" s="204"/>
      <c r="CJ98" s="204"/>
      <c r="CK98" s="204"/>
      <c r="CL98" s="204"/>
      <c r="CM98" s="204"/>
      <c r="CN98" s="204"/>
      <c r="CO98" s="204"/>
      <c r="CP98" s="204"/>
      <c r="CQ98" s="204"/>
      <c r="CR98" s="204"/>
      <c r="CS98" s="204"/>
      <c r="CT98" s="204"/>
      <c r="CU98" s="205"/>
      <c r="CV98" s="6" t="str">
        <f t="shared" si="28"/>
        <v>TAHAMIPEATONAL220558500000</v>
      </c>
      <c r="CW98" s="46" t="str">
        <f t="shared" si="29"/>
        <v>OK</v>
      </c>
      <c r="CX98" s="47" t="str">
        <f t="shared" si="30"/>
        <v>SI</v>
      </c>
      <c r="CY98" s="47">
        <f t="shared" si="31"/>
        <v>1</v>
      </c>
      <c r="CZ98" s="47">
        <f t="shared" si="32"/>
        <v>2</v>
      </c>
      <c r="DA98" s="47">
        <f t="shared" si="33"/>
        <v>3</v>
      </c>
      <c r="DB98" s="47">
        <f t="shared" si="34"/>
        <v>4</v>
      </c>
      <c r="DC98" s="47">
        <f t="shared" si="35"/>
        <v>5</v>
      </c>
      <c r="DD98" s="47"/>
      <c r="DE98" s="47">
        <f t="shared" si="36"/>
        <v>7</v>
      </c>
      <c r="DF98" s="47">
        <f t="shared" si="37"/>
        <v>8</v>
      </c>
      <c r="DG98" s="47" t="str">
        <f t="shared" si="38"/>
        <v/>
      </c>
      <c r="DH98" s="47" t="str">
        <f t="shared" si="39"/>
        <v/>
      </c>
      <c r="DI98" s="47" t="str">
        <f t="shared" si="40"/>
        <v/>
      </c>
      <c r="DJ98" s="47">
        <f t="shared" si="41"/>
        <v>5</v>
      </c>
      <c r="DK98" s="48">
        <f>IF(CX98="NO",0,IF(CY98=1,Tipologías!$E$11,0)+IF(CZ98=2,Tipologías!$E$10,0)+IF(DA98=3,Tipologías!$E$9,0)+IF(DB98=4,Tipologías!$E$13,0)+IF(DC98=5,Tipologías!$E$12,0)+IF(DD98=6,Tipologías!$E$14,0)+IF(DE98=7,Tipologías!$E$20,0)+IF(DG98=9,Tipologías!$E$16,0)+IF(DF98=8,Tipologías!$E$23,0)+IF(DH98=10,Tipologías!$E$7,0)+IF(DI98=11,Tipologías!$E$8,0))</f>
        <v>6834981.4686359996</v>
      </c>
      <c r="DL98" s="49">
        <f t="shared" si="42"/>
        <v>6099266.2918499997</v>
      </c>
      <c r="DM98" s="50" t="str">
        <f t="shared" si="43"/>
        <v/>
      </c>
      <c r="DN98" s="50" t="str">
        <f t="shared" si="44"/>
        <v/>
      </c>
      <c r="DO98" s="50">
        <f t="shared" si="45"/>
        <v>0</v>
      </c>
      <c r="DP98" s="51" t="str">
        <f t="shared" si="46"/>
        <v/>
      </c>
      <c r="DQ98" s="51">
        <f>IF(DM98=17,Tipologías!$E$18,0)+IF(ENCUESTAS!DN98=18,Tipologías!$E$17,0)+IF(ENCUESTAS!DO98=19,Tipologías!$E$19,0)+IF(ENCUESTAS!DP98=20,Tipologías!$E$21,0)</f>
        <v>0</v>
      </c>
      <c r="DR98" s="47" t="str">
        <f t="shared" si="47"/>
        <v>NO</v>
      </c>
      <c r="DS98" s="49">
        <f t="shared" si="48"/>
        <v>0</v>
      </c>
      <c r="DT98" s="52">
        <f>IF(DL98=0,"",(DL98+DS98+Tipologías!$E$6+Tipologías!$H$2))</f>
        <v>6296343.6843899637</v>
      </c>
      <c r="DU98" s="53" t="str">
        <f t="shared" si="49"/>
        <v>SI</v>
      </c>
      <c r="DV98" s="436" t="s">
        <v>4287</v>
      </c>
    </row>
    <row r="99" spans="1:126" ht="15.75" thickBot="1" x14ac:dyDescent="0.3">
      <c r="A99" s="22">
        <v>42970</v>
      </c>
      <c r="B99" s="7" t="s">
        <v>1</v>
      </c>
      <c r="C99" s="7" t="s">
        <v>630</v>
      </c>
      <c r="D99" s="7">
        <v>579</v>
      </c>
      <c r="E99" s="202">
        <v>1039702444</v>
      </c>
      <c r="F99" s="202">
        <v>3106433475</v>
      </c>
      <c r="G99" s="201">
        <v>94</v>
      </c>
      <c r="H99" s="206" t="s">
        <v>1692</v>
      </c>
      <c r="I99" s="202" t="s">
        <v>1097</v>
      </c>
      <c r="J99" s="202">
        <v>58</v>
      </c>
      <c r="K99" s="202"/>
      <c r="L99" s="202"/>
      <c r="M99" s="202"/>
      <c r="N99" s="202"/>
      <c r="O99" s="202">
        <v>12</v>
      </c>
      <c r="P99" s="202"/>
      <c r="Q99" s="202"/>
      <c r="R99" s="211">
        <v>220459600000</v>
      </c>
      <c r="S99" s="202"/>
      <c r="T99" s="202"/>
      <c r="U99" s="362" t="str">
        <f t="shared" si="25"/>
        <v xml:space="preserve">CALLE 58  #  12 -  220459600000 </v>
      </c>
      <c r="V99" s="202">
        <v>3147431780</v>
      </c>
      <c r="W99" s="202" t="s">
        <v>1296</v>
      </c>
      <c r="X99" s="202" t="s">
        <v>1928</v>
      </c>
      <c r="Y99" s="202" t="s">
        <v>1287</v>
      </c>
      <c r="Z99" s="202" t="s">
        <v>1929</v>
      </c>
      <c r="AA99" s="434" t="str">
        <f t="shared" si="26"/>
        <v>MARIA EUGENIA GONZALES SASA</v>
      </c>
      <c r="AB99" s="202" t="s">
        <v>1268</v>
      </c>
      <c r="AC99" s="202">
        <v>21932869</v>
      </c>
      <c r="AD99" s="202" t="s">
        <v>1118</v>
      </c>
      <c r="AE99" s="202">
        <v>58</v>
      </c>
      <c r="AF99" s="204" t="s">
        <v>1087</v>
      </c>
      <c r="AG99" s="204" t="s">
        <v>1534</v>
      </c>
      <c r="AH99" s="202"/>
      <c r="AI99" s="202" t="s">
        <v>1501</v>
      </c>
      <c r="AJ99" s="202" t="s">
        <v>1930</v>
      </c>
      <c r="AK99" s="434" t="str">
        <f t="shared" si="27"/>
        <v xml:space="preserve">FELIX ENRRIQUE  GUERRA </v>
      </c>
      <c r="AL99" s="202"/>
      <c r="AM99" s="205"/>
      <c r="AN99" s="206" t="s">
        <v>1087</v>
      </c>
      <c r="AO99" s="202"/>
      <c r="AP99" s="202" t="s">
        <v>1087</v>
      </c>
      <c r="AQ99" s="202"/>
      <c r="AR99" s="202"/>
      <c r="AS99" s="202"/>
      <c r="AT99" s="207" t="s">
        <v>1148</v>
      </c>
      <c r="AU99" s="202"/>
      <c r="AV99" s="208" t="s">
        <v>1161</v>
      </c>
      <c r="AW99" s="202"/>
      <c r="AX99" s="207"/>
      <c r="AY99" s="202"/>
      <c r="AZ99" s="202"/>
      <c r="BA99" s="202"/>
      <c r="BB99" s="202" t="s">
        <v>1086</v>
      </c>
      <c r="BC99" s="202">
        <v>13098</v>
      </c>
      <c r="BD99" s="202" t="s">
        <v>1086</v>
      </c>
      <c r="BE99" s="202">
        <v>9219</v>
      </c>
      <c r="BF99" s="202" t="s">
        <v>1086</v>
      </c>
      <c r="BG99" s="202">
        <v>8366</v>
      </c>
      <c r="BH99" s="201" t="s">
        <v>1167</v>
      </c>
      <c r="BI99" s="209" t="s">
        <v>1171</v>
      </c>
      <c r="BJ99" s="204" t="s">
        <v>1180</v>
      </c>
      <c r="BK99" s="204" t="s">
        <v>1189</v>
      </c>
      <c r="BL99" s="204" t="s">
        <v>1086</v>
      </c>
      <c r="BM99" s="205" t="s">
        <v>1087</v>
      </c>
      <c r="BN99" s="209" t="s">
        <v>1086</v>
      </c>
      <c r="BO99" s="204" t="s">
        <v>1086</v>
      </c>
      <c r="BP99" s="204" t="s">
        <v>1086</v>
      </c>
      <c r="BQ99" s="204" t="s">
        <v>1086</v>
      </c>
      <c r="BR99" s="204" t="s">
        <v>1086</v>
      </c>
      <c r="BS99" s="204" t="s">
        <v>1086</v>
      </c>
      <c r="BT99" s="204" t="s">
        <v>1086</v>
      </c>
      <c r="BU99" s="204" t="s">
        <v>1086</v>
      </c>
      <c r="BV99" s="204" t="s">
        <v>1086</v>
      </c>
      <c r="BW99" s="204" t="s">
        <v>1086</v>
      </c>
      <c r="BX99" s="204" t="s">
        <v>1086</v>
      </c>
      <c r="BY99" s="204" t="s">
        <v>1086</v>
      </c>
      <c r="BZ99" s="204" t="s">
        <v>1086</v>
      </c>
      <c r="CA99" s="204" t="s">
        <v>1086</v>
      </c>
      <c r="CB99" s="204" t="s">
        <v>1086</v>
      </c>
      <c r="CC99" s="204" t="s">
        <v>1086</v>
      </c>
      <c r="CD99" s="204" t="s">
        <v>1193</v>
      </c>
      <c r="CE99" s="210"/>
      <c r="CF99" s="204"/>
      <c r="CG99" s="204"/>
      <c r="CH99" s="204"/>
      <c r="CI99" s="204"/>
      <c r="CJ99" s="204"/>
      <c r="CK99" s="204"/>
      <c r="CL99" s="204"/>
      <c r="CM99" s="204"/>
      <c r="CN99" s="204"/>
      <c r="CO99" s="204"/>
      <c r="CP99" s="204"/>
      <c r="CQ99" s="204"/>
      <c r="CR99" s="204"/>
      <c r="CS99" s="204"/>
      <c r="CT99" s="204"/>
      <c r="CU99" s="205"/>
      <c r="CV99" s="6" t="str">
        <f t="shared" si="28"/>
        <v>PATIO BONITOCALLE5812220459600000</v>
      </c>
      <c r="CW99" s="46" t="str">
        <f t="shared" si="29"/>
        <v>OK</v>
      </c>
      <c r="CX99" s="47" t="str">
        <f t="shared" si="30"/>
        <v>SI</v>
      </c>
      <c r="CY99" s="47">
        <f t="shared" si="31"/>
        <v>1</v>
      </c>
      <c r="CZ99" s="47">
        <f t="shared" si="32"/>
        <v>2</v>
      </c>
      <c r="DA99" s="47">
        <f t="shared" si="33"/>
        <v>3</v>
      </c>
      <c r="DB99" s="47">
        <f t="shared" si="34"/>
        <v>4</v>
      </c>
      <c r="DC99" s="47">
        <f t="shared" si="35"/>
        <v>5</v>
      </c>
      <c r="DD99" s="47"/>
      <c r="DE99" s="47">
        <f t="shared" si="36"/>
        <v>7</v>
      </c>
      <c r="DF99" s="47">
        <f t="shared" si="37"/>
        <v>8</v>
      </c>
      <c r="DG99" s="47" t="str">
        <f t="shared" si="38"/>
        <v/>
      </c>
      <c r="DH99" s="47" t="str">
        <f t="shared" si="39"/>
        <v/>
      </c>
      <c r="DI99" s="47" t="str">
        <f t="shared" si="40"/>
        <v/>
      </c>
      <c r="DJ99" s="47">
        <f t="shared" si="41"/>
        <v>5</v>
      </c>
      <c r="DK99" s="48">
        <f>IF(CX99="NO",0,IF(CY99=1,Tipologías!$E$11,0)+IF(CZ99=2,Tipologías!$E$10,0)+IF(DA99=3,Tipologías!$E$9,0)+IF(DB99=4,Tipologías!$E$13,0)+IF(DC99=5,Tipologías!$E$12,0)+IF(DD99=6,Tipologías!$E$14,0)+IF(DE99=7,Tipologías!$E$20,0)+IF(DG99=9,Tipologías!$E$16,0)+IF(DF99=8,Tipologías!$E$23,0)+IF(DH99=10,Tipologías!$E$7,0)+IF(DI99=11,Tipologías!$E$8,0))</f>
        <v>6834981.4686359996</v>
      </c>
      <c r="DL99" s="49">
        <f t="shared" si="42"/>
        <v>6099266.2918499997</v>
      </c>
      <c r="DM99" s="50" t="str">
        <f t="shared" si="43"/>
        <v/>
      </c>
      <c r="DN99" s="50" t="str">
        <f t="shared" si="44"/>
        <v/>
      </c>
      <c r="DO99" s="50">
        <f t="shared" si="45"/>
        <v>0</v>
      </c>
      <c r="DP99" s="51" t="str">
        <f t="shared" si="46"/>
        <v/>
      </c>
      <c r="DQ99" s="51">
        <f>IF(DM99=17,Tipologías!$E$18,0)+IF(ENCUESTAS!DN99=18,Tipologías!$E$17,0)+IF(ENCUESTAS!DO99=19,Tipologías!$E$19,0)+IF(ENCUESTAS!DP99=20,Tipologías!$E$21,0)</f>
        <v>0</v>
      </c>
      <c r="DR99" s="47" t="str">
        <f t="shared" si="47"/>
        <v>NO</v>
      </c>
      <c r="DS99" s="49">
        <f t="shared" si="48"/>
        <v>0</v>
      </c>
      <c r="DT99" s="52">
        <f>IF(DL99=0,"",(DL99+DS99+Tipologías!$E$6+Tipologías!$H$2))</f>
        <v>6296343.6843899637</v>
      </c>
      <c r="DU99" s="53" t="str">
        <f t="shared" si="49"/>
        <v>SI</v>
      </c>
      <c r="DV99" s="436" t="s">
        <v>4203</v>
      </c>
    </row>
    <row r="100" spans="1:126" ht="15.75" thickBot="1" x14ac:dyDescent="0.3">
      <c r="A100" s="22">
        <v>42970</v>
      </c>
      <c r="B100" s="7" t="s">
        <v>1</v>
      </c>
      <c r="C100" s="7" t="s">
        <v>630</v>
      </c>
      <c r="D100" s="7">
        <v>579</v>
      </c>
      <c r="E100" s="202">
        <v>1039702444</v>
      </c>
      <c r="F100" s="202">
        <v>3106433475</v>
      </c>
      <c r="G100" s="214">
        <v>95</v>
      </c>
      <c r="H100" s="206" t="s">
        <v>1692</v>
      </c>
      <c r="I100" s="202" t="s">
        <v>1110</v>
      </c>
      <c r="J100" s="202"/>
      <c r="K100" s="202"/>
      <c r="L100" s="202"/>
      <c r="M100" s="202"/>
      <c r="N100" s="202"/>
      <c r="O100" s="202"/>
      <c r="P100" s="202"/>
      <c r="Q100" s="202"/>
      <c r="R100" s="211">
        <v>220459230006</v>
      </c>
      <c r="S100" s="202"/>
      <c r="T100" s="202"/>
      <c r="U100" s="362" t="str">
        <f t="shared" si="25"/>
        <v xml:space="preserve">PEATONAL   #   -  220459230006 </v>
      </c>
      <c r="V100" s="202">
        <v>3145808587</v>
      </c>
      <c r="W100" s="202" t="s">
        <v>1443</v>
      </c>
      <c r="X100" s="202" t="s">
        <v>1293</v>
      </c>
      <c r="Y100" s="202" t="s">
        <v>1931</v>
      </c>
      <c r="Z100" s="202" t="s">
        <v>1836</v>
      </c>
      <c r="AA100" s="434" t="str">
        <f t="shared" si="26"/>
        <v>NUBIA ESTELLA LOPEZ BEDOYA</v>
      </c>
      <c r="AB100" s="202" t="s">
        <v>1268</v>
      </c>
      <c r="AC100" s="202">
        <v>43087047</v>
      </c>
      <c r="AD100" s="202" t="s">
        <v>1118</v>
      </c>
      <c r="AE100" s="202">
        <v>51</v>
      </c>
      <c r="AF100" s="204" t="s">
        <v>1086</v>
      </c>
      <c r="AG100" s="204"/>
      <c r="AH100" s="202"/>
      <c r="AI100" s="202"/>
      <c r="AJ100" s="202"/>
      <c r="AK100" s="434" t="str">
        <f t="shared" si="27"/>
        <v xml:space="preserve">   </v>
      </c>
      <c r="AL100" s="202"/>
      <c r="AM100" s="205"/>
      <c r="AN100" s="206" t="s">
        <v>1087</v>
      </c>
      <c r="AO100" s="202"/>
      <c r="AP100" s="202" t="s">
        <v>1087</v>
      </c>
      <c r="AQ100" s="202">
        <v>3</v>
      </c>
      <c r="AR100" s="202"/>
      <c r="AS100" s="202"/>
      <c r="AT100" s="207" t="s">
        <v>1149</v>
      </c>
      <c r="AU100" s="202"/>
      <c r="AV100" s="208"/>
      <c r="AW100" s="202"/>
      <c r="AX100" s="207" t="s">
        <v>1153</v>
      </c>
      <c r="AY100" s="202"/>
      <c r="AZ100" s="202"/>
      <c r="BA100" s="202">
        <v>200000</v>
      </c>
      <c r="BB100" s="202" t="s">
        <v>1086</v>
      </c>
      <c r="BC100" s="202">
        <v>15000</v>
      </c>
      <c r="BD100" s="202" t="s">
        <v>1086</v>
      </c>
      <c r="BE100" s="202">
        <v>11000</v>
      </c>
      <c r="BF100" s="202" t="s">
        <v>1086</v>
      </c>
      <c r="BG100" s="202">
        <v>8774</v>
      </c>
      <c r="BH100" s="201" t="s">
        <v>1167</v>
      </c>
      <c r="BI100" s="209" t="s">
        <v>1175</v>
      </c>
      <c r="BJ100" s="204" t="s">
        <v>1180</v>
      </c>
      <c r="BK100" s="204" t="s">
        <v>1189</v>
      </c>
      <c r="BL100" s="204" t="s">
        <v>1086</v>
      </c>
      <c r="BM100" s="205" t="s">
        <v>1086</v>
      </c>
      <c r="BN100" s="209" t="s">
        <v>1086</v>
      </c>
      <c r="BO100" s="204" t="s">
        <v>1086</v>
      </c>
      <c r="BP100" s="204" t="s">
        <v>1086</v>
      </c>
      <c r="BQ100" s="204" t="s">
        <v>1086</v>
      </c>
      <c r="BR100" s="204" t="s">
        <v>1086</v>
      </c>
      <c r="BS100" s="204" t="s">
        <v>1086</v>
      </c>
      <c r="BT100" s="204" t="s">
        <v>1086</v>
      </c>
      <c r="BU100" s="204" t="s">
        <v>1086</v>
      </c>
      <c r="BV100" s="204" t="s">
        <v>1087</v>
      </c>
      <c r="BW100" s="204" t="s">
        <v>1086</v>
      </c>
      <c r="BX100" s="204" t="s">
        <v>1086</v>
      </c>
      <c r="BY100" s="204" t="s">
        <v>1087</v>
      </c>
      <c r="BZ100" s="204" t="s">
        <v>1086</v>
      </c>
      <c r="CA100" s="204" t="s">
        <v>1087</v>
      </c>
      <c r="CB100" s="204" t="s">
        <v>1086</v>
      </c>
      <c r="CC100" s="204" t="s">
        <v>1086</v>
      </c>
      <c r="CD100" s="204" t="s">
        <v>1193</v>
      </c>
      <c r="CE100" s="210"/>
      <c r="CF100" s="204"/>
      <c r="CG100" s="204"/>
      <c r="CH100" s="204"/>
      <c r="CI100" s="204"/>
      <c r="CJ100" s="204"/>
      <c r="CK100" s="204"/>
      <c r="CL100" s="204"/>
      <c r="CM100" s="204"/>
      <c r="CN100" s="204"/>
      <c r="CO100" s="204"/>
      <c r="CP100" s="204"/>
      <c r="CQ100" s="204"/>
      <c r="CR100" s="204"/>
      <c r="CS100" s="204"/>
      <c r="CT100" s="204"/>
      <c r="CU100" s="205"/>
      <c r="CV100" s="6" t="str">
        <f t="shared" si="28"/>
        <v>PATIO BONITOPEATONAL220459230006</v>
      </c>
      <c r="CW100" s="46" t="str">
        <f t="shared" si="29"/>
        <v>OK</v>
      </c>
      <c r="CX100" s="47" t="str">
        <f t="shared" si="30"/>
        <v>SI</v>
      </c>
      <c r="CY100" s="47">
        <f t="shared" si="31"/>
        <v>1</v>
      </c>
      <c r="CZ100" s="47">
        <f t="shared" si="32"/>
        <v>2</v>
      </c>
      <c r="DA100" s="47">
        <f t="shared" si="33"/>
        <v>3</v>
      </c>
      <c r="DB100" s="47">
        <f t="shared" si="34"/>
        <v>4</v>
      </c>
      <c r="DC100" s="47">
        <f t="shared" si="35"/>
        <v>5</v>
      </c>
      <c r="DD100" s="47"/>
      <c r="DE100" s="47">
        <f t="shared" si="36"/>
        <v>7</v>
      </c>
      <c r="DF100" s="47">
        <f t="shared" si="37"/>
        <v>8</v>
      </c>
      <c r="DG100" s="47" t="str">
        <f t="shared" si="38"/>
        <v/>
      </c>
      <c r="DH100" s="47" t="str">
        <f t="shared" si="39"/>
        <v/>
      </c>
      <c r="DI100" s="47" t="str">
        <f t="shared" si="40"/>
        <v/>
      </c>
      <c r="DJ100" s="47">
        <f t="shared" si="41"/>
        <v>5</v>
      </c>
      <c r="DK100" s="48">
        <f>IF(CX100="NO",0,IF(CY100=1,Tipologías!$E$11,0)+IF(CZ100=2,Tipologías!$E$10,0)+IF(DA100=3,Tipologías!$E$9,0)+IF(DB100=4,Tipologías!$E$13,0)+IF(DC100=5,Tipologías!$E$12,0)+IF(DD100=6,Tipologías!$E$14,0)+IF(DE100=7,Tipologías!$E$20,0)+IF(DG100=9,Tipologías!$E$16,0)+IF(DF100=8,Tipologías!$E$23,0)+IF(DH100=10,Tipologías!$E$7,0)+IF(DI100=11,Tipologías!$E$8,0))</f>
        <v>6834981.4686359996</v>
      </c>
      <c r="DL100" s="49">
        <f t="shared" si="42"/>
        <v>6099266.2918499997</v>
      </c>
      <c r="DM100" s="50" t="str">
        <f t="shared" si="43"/>
        <v/>
      </c>
      <c r="DN100" s="50" t="str">
        <f t="shared" si="44"/>
        <v/>
      </c>
      <c r="DO100" s="50">
        <f t="shared" si="45"/>
        <v>0</v>
      </c>
      <c r="DP100" s="51" t="str">
        <f t="shared" si="46"/>
        <v/>
      </c>
      <c r="DQ100" s="51">
        <f>IF(DM100=17,Tipologías!$E$18,0)+IF(ENCUESTAS!DN100=18,Tipologías!$E$17,0)+IF(ENCUESTAS!DO100=19,Tipologías!$E$19,0)+IF(ENCUESTAS!DP100=20,Tipologías!$E$21,0)</f>
        <v>0</v>
      </c>
      <c r="DR100" s="47" t="str">
        <f t="shared" si="47"/>
        <v>NO</v>
      </c>
      <c r="DS100" s="49">
        <f t="shared" si="48"/>
        <v>0</v>
      </c>
      <c r="DT100" s="52">
        <f>IF(DL100=0,"",(DL100+DS100+Tipologías!$E$6+Tipologías!$H$2))</f>
        <v>6296343.6843899637</v>
      </c>
      <c r="DU100" s="53" t="str">
        <f t="shared" si="49"/>
        <v>SI</v>
      </c>
      <c r="DV100" s="436" t="s">
        <v>4204</v>
      </c>
    </row>
    <row r="101" spans="1:126" ht="30.75" thickBot="1" x14ac:dyDescent="0.3">
      <c r="A101" s="22">
        <v>42970</v>
      </c>
      <c r="B101" s="7" t="s">
        <v>1</v>
      </c>
      <c r="C101" s="7" t="s">
        <v>630</v>
      </c>
      <c r="D101" s="7">
        <v>579</v>
      </c>
      <c r="E101" s="202">
        <v>1039702444</v>
      </c>
      <c r="F101" s="202">
        <v>3106433475</v>
      </c>
      <c r="G101" s="188">
        <v>96</v>
      </c>
      <c r="H101" s="189" t="s">
        <v>1603</v>
      </c>
      <c r="I101" s="7" t="s">
        <v>1110</v>
      </c>
      <c r="J101" s="7"/>
      <c r="K101" s="7"/>
      <c r="L101" s="7"/>
      <c r="M101" s="7"/>
      <c r="N101" s="7"/>
      <c r="O101" s="7"/>
      <c r="P101" s="7"/>
      <c r="Q101" s="7"/>
      <c r="R101" s="200">
        <v>220594310000</v>
      </c>
      <c r="S101" s="7"/>
      <c r="T101" s="7"/>
      <c r="U101" s="362" t="str">
        <f t="shared" si="25"/>
        <v xml:space="preserve">PEATONAL   #   -  220594310000 </v>
      </c>
      <c r="V101" s="7">
        <v>3206133311</v>
      </c>
      <c r="W101" s="7" t="s">
        <v>1932</v>
      </c>
      <c r="X101" s="7" t="s">
        <v>1872</v>
      </c>
      <c r="Y101" s="7" t="s">
        <v>1933</v>
      </c>
      <c r="Z101" s="7" t="s">
        <v>1934</v>
      </c>
      <c r="AA101" s="434" t="str">
        <f t="shared" si="26"/>
        <v>SONIA  MARCELA  ROMAÑA MENA</v>
      </c>
      <c r="AB101" s="202" t="s">
        <v>1268</v>
      </c>
      <c r="AC101" s="7">
        <v>1039684765</v>
      </c>
      <c r="AD101" s="7" t="s">
        <v>1118</v>
      </c>
      <c r="AE101" s="7">
        <v>29</v>
      </c>
      <c r="AF101" s="6" t="s">
        <v>1086</v>
      </c>
      <c r="AG101" s="6"/>
      <c r="AH101" s="7"/>
      <c r="AI101" s="7"/>
      <c r="AJ101" s="7"/>
      <c r="AK101" s="434" t="str">
        <f t="shared" si="27"/>
        <v xml:space="preserve">   </v>
      </c>
      <c r="AL101" s="7"/>
      <c r="AM101" s="191"/>
      <c r="AN101" s="189" t="s">
        <v>1087</v>
      </c>
      <c r="AO101" s="7"/>
      <c r="AP101" s="7" t="s">
        <v>1087</v>
      </c>
      <c r="AQ101" s="7">
        <v>2</v>
      </c>
      <c r="AR101" s="7">
        <v>1</v>
      </c>
      <c r="AS101" s="7"/>
      <c r="AT101" s="192" t="s">
        <v>1148</v>
      </c>
      <c r="AU101" s="7"/>
      <c r="AV101" s="193" t="s">
        <v>1162</v>
      </c>
      <c r="AW101" s="7"/>
      <c r="AX101" s="192"/>
      <c r="AY101" s="7"/>
      <c r="AZ101" s="7"/>
      <c r="BA101" s="7"/>
      <c r="BB101" s="7" t="s">
        <v>1086</v>
      </c>
      <c r="BC101" s="194">
        <v>9747</v>
      </c>
      <c r="BD101" s="7" t="s">
        <v>1086</v>
      </c>
      <c r="BE101" s="194">
        <v>6667</v>
      </c>
      <c r="BF101" s="7" t="s">
        <v>1086</v>
      </c>
      <c r="BG101" s="194">
        <v>8069</v>
      </c>
      <c r="BH101" s="188" t="s">
        <v>1167</v>
      </c>
      <c r="BI101" s="195" t="s">
        <v>1175</v>
      </c>
      <c r="BJ101" s="6" t="s">
        <v>1180</v>
      </c>
      <c r="BK101" s="6" t="s">
        <v>1189</v>
      </c>
      <c r="BL101" s="6" t="s">
        <v>1087</v>
      </c>
      <c r="BM101" s="191" t="s">
        <v>1087</v>
      </c>
      <c r="BN101" s="195" t="s">
        <v>1086</v>
      </c>
      <c r="BO101" s="6" t="s">
        <v>1086</v>
      </c>
      <c r="BP101" s="6" t="s">
        <v>1086</v>
      </c>
      <c r="BQ101" s="6" t="s">
        <v>1087</v>
      </c>
      <c r="BR101" s="6" t="s">
        <v>1086</v>
      </c>
      <c r="BS101" s="6" t="s">
        <v>1086</v>
      </c>
      <c r="BT101" s="6" t="s">
        <v>1086</v>
      </c>
      <c r="BU101" s="6" t="s">
        <v>1086</v>
      </c>
      <c r="BV101" s="6" t="s">
        <v>1087</v>
      </c>
      <c r="BW101" s="6" t="s">
        <v>1086</v>
      </c>
      <c r="BX101" s="6" t="s">
        <v>1086</v>
      </c>
      <c r="BY101" s="6" t="s">
        <v>1086</v>
      </c>
      <c r="BZ101" s="6" t="s">
        <v>1086</v>
      </c>
      <c r="CA101" s="6" t="s">
        <v>1087</v>
      </c>
      <c r="CB101" s="6" t="s">
        <v>1086</v>
      </c>
      <c r="CC101" s="196" t="s">
        <v>1086</v>
      </c>
      <c r="CD101" s="196" t="s">
        <v>1193</v>
      </c>
      <c r="CE101" s="197" t="s">
        <v>1935</v>
      </c>
      <c r="CF101" s="196"/>
      <c r="CG101" s="196"/>
      <c r="CH101" s="196"/>
      <c r="CI101" s="196"/>
      <c r="CJ101" s="196" t="s">
        <v>1607</v>
      </c>
      <c r="CK101" s="196" t="s">
        <v>1608</v>
      </c>
      <c r="CL101" s="204" t="s">
        <v>1086</v>
      </c>
      <c r="CM101" s="204" t="s">
        <v>1087</v>
      </c>
      <c r="CN101" s="204" t="s">
        <v>1087</v>
      </c>
      <c r="CO101" s="204" t="s">
        <v>1490</v>
      </c>
      <c r="CP101" s="196" t="s">
        <v>1087</v>
      </c>
      <c r="CQ101" s="196" t="s">
        <v>1086</v>
      </c>
      <c r="CR101" s="196" t="s">
        <v>1294</v>
      </c>
      <c r="CS101" s="196" t="s">
        <v>1086</v>
      </c>
      <c r="CT101" s="196" t="s">
        <v>1086</v>
      </c>
      <c r="CU101" s="198" t="s">
        <v>1286</v>
      </c>
      <c r="CV101" s="6" t="str">
        <f t="shared" si="28"/>
        <v>OASIS PEATONAL220594310000</v>
      </c>
      <c r="CW101" s="46" t="str">
        <f t="shared" si="29"/>
        <v>OK</v>
      </c>
      <c r="CX101" s="47" t="str">
        <f t="shared" si="30"/>
        <v>SI</v>
      </c>
      <c r="CY101" s="47">
        <f t="shared" si="31"/>
        <v>1</v>
      </c>
      <c r="CZ101" s="47" t="str">
        <f t="shared" si="32"/>
        <v/>
      </c>
      <c r="DA101" s="47">
        <f t="shared" si="33"/>
        <v>3</v>
      </c>
      <c r="DB101" s="47" t="str">
        <f t="shared" si="34"/>
        <v/>
      </c>
      <c r="DC101" s="47" t="str">
        <f t="shared" si="35"/>
        <v/>
      </c>
      <c r="DD101" s="47"/>
      <c r="DE101" s="47">
        <f t="shared" si="36"/>
        <v>7</v>
      </c>
      <c r="DF101" s="47">
        <f t="shared" si="37"/>
        <v>8</v>
      </c>
      <c r="DG101" s="47" t="str">
        <f t="shared" si="38"/>
        <v/>
      </c>
      <c r="DH101" s="47" t="str">
        <f t="shared" si="39"/>
        <v/>
      </c>
      <c r="DI101" s="47" t="str">
        <f t="shared" si="40"/>
        <v/>
      </c>
      <c r="DJ101" s="47">
        <f t="shared" si="41"/>
        <v>2</v>
      </c>
      <c r="DK101" s="48">
        <f>IF(CX101="NO",0,IF(CY101=1,Tipologías!$E$11,0)+IF(CZ101=2,Tipologías!$E$10,0)+IF(DA101=3,Tipologías!$E$9,0)+IF(DB101=4,Tipologías!$E$13,0)+IF(DC101=5,Tipologías!$E$12,0)+IF(DD101=6,Tipologías!$E$14,0)+IF(DE101=7,Tipologías!$E$20,0)+IF(DG101=9,Tipologías!$E$16,0)+IF(DF101=8,Tipologías!$E$23,0)+IF(DH101=10,Tipologías!$E$7,0)+IF(DI101=11,Tipologías!$E$8,0))</f>
        <v>5459527.9592279997</v>
      </c>
      <c r="DL101" s="49">
        <f t="shared" si="42"/>
        <v>5459527.9592279997</v>
      </c>
      <c r="DM101" s="50" t="str">
        <f t="shared" si="43"/>
        <v/>
      </c>
      <c r="DN101" s="50" t="str">
        <f t="shared" si="44"/>
        <v/>
      </c>
      <c r="DO101" s="50">
        <f t="shared" si="45"/>
        <v>0</v>
      </c>
      <c r="DP101" s="51">
        <f t="shared" si="46"/>
        <v>20</v>
      </c>
      <c r="DQ101" s="51">
        <f>IF(DM101=17,Tipologías!$E$18,0)+IF(ENCUESTAS!DN101=18,Tipologías!$E$17,0)+IF(ENCUESTAS!DO101=19,Tipologías!$E$19,0)+IF(ENCUESTAS!DP101=20,Tipologías!$E$21,0)</f>
        <v>487557.07988400001</v>
      </c>
      <c r="DR101" s="47" t="str">
        <f t="shared" si="47"/>
        <v>SI</v>
      </c>
      <c r="DS101" s="49">
        <f t="shared" si="48"/>
        <v>487557.07988400001</v>
      </c>
      <c r="DT101" s="52">
        <f>IF(DL101=0,"",(DL101+DS101+Tipologías!$E$6+Tipologías!$H$2))</f>
        <v>6144162.4316519639</v>
      </c>
      <c r="DU101" s="53" t="str">
        <f t="shared" si="49"/>
        <v>SI</v>
      </c>
      <c r="DV101" s="436" t="s">
        <v>3583</v>
      </c>
    </row>
    <row r="102" spans="1:126" ht="105.75" thickBot="1" x14ac:dyDescent="0.3">
      <c r="A102" s="22">
        <v>42970</v>
      </c>
      <c r="B102" s="7" t="s">
        <v>1</v>
      </c>
      <c r="C102" s="7" t="s">
        <v>630</v>
      </c>
      <c r="D102" s="7">
        <v>579</v>
      </c>
      <c r="E102" s="202">
        <v>1039702444</v>
      </c>
      <c r="F102" s="202">
        <v>3106433475</v>
      </c>
      <c r="G102" s="188">
        <v>97</v>
      </c>
      <c r="H102" s="189" t="s">
        <v>1603</v>
      </c>
      <c r="I102" s="7" t="s">
        <v>1110</v>
      </c>
      <c r="J102" s="7"/>
      <c r="K102" s="7"/>
      <c r="L102" s="7"/>
      <c r="M102" s="7"/>
      <c r="N102" s="7"/>
      <c r="O102" s="7"/>
      <c r="P102" s="7"/>
      <c r="Q102" s="7"/>
      <c r="R102" s="200">
        <v>220554120000</v>
      </c>
      <c r="S102" s="7"/>
      <c r="T102" s="7"/>
      <c r="U102" s="362" t="str">
        <f t="shared" si="25"/>
        <v xml:space="preserve">PEATONAL   #   -  220554120000 </v>
      </c>
      <c r="V102" s="7">
        <v>3126254679</v>
      </c>
      <c r="W102" s="7" t="s">
        <v>1936</v>
      </c>
      <c r="X102" s="7"/>
      <c r="Y102" s="7" t="s">
        <v>1937</v>
      </c>
      <c r="Z102" s="7"/>
      <c r="AA102" s="434" t="str">
        <f t="shared" si="26"/>
        <v xml:space="preserve">EUNISE  GAILON </v>
      </c>
      <c r="AB102" s="202" t="s">
        <v>1268</v>
      </c>
      <c r="AC102" s="7">
        <v>21930480</v>
      </c>
      <c r="AD102" s="7" t="s">
        <v>1118</v>
      </c>
      <c r="AE102" s="7">
        <v>65</v>
      </c>
      <c r="AF102" s="6" t="s">
        <v>1086</v>
      </c>
      <c r="AG102" s="6"/>
      <c r="AH102" s="7"/>
      <c r="AI102" s="7"/>
      <c r="AJ102" s="7"/>
      <c r="AK102" s="434" t="str">
        <f t="shared" si="27"/>
        <v xml:space="preserve">   </v>
      </c>
      <c r="AL102" s="7"/>
      <c r="AM102" s="191"/>
      <c r="AN102" s="189" t="s">
        <v>1087</v>
      </c>
      <c r="AO102" s="7"/>
      <c r="AP102" s="7" t="s">
        <v>1087</v>
      </c>
      <c r="AQ102" s="7">
        <v>7</v>
      </c>
      <c r="AR102" s="7">
        <v>4</v>
      </c>
      <c r="AS102" s="7">
        <v>2</v>
      </c>
      <c r="AT102" s="192" t="s">
        <v>1148</v>
      </c>
      <c r="AU102" s="7"/>
      <c r="AV102" s="193" t="s">
        <v>1162</v>
      </c>
      <c r="AW102" s="7"/>
      <c r="AX102" s="192"/>
      <c r="AY102" s="7"/>
      <c r="AZ102" s="7"/>
      <c r="BA102" s="7"/>
      <c r="BB102" s="7" t="s">
        <v>1086</v>
      </c>
      <c r="BC102" s="194">
        <v>16119</v>
      </c>
      <c r="BD102" s="7" t="s">
        <v>1086</v>
      </c>
      <c r="BE102" s="194"/>
      <c r="BF102" s="7" t="s">
        <v>1086</v>
      </c>
      <c r="BG102" s="194">
        <v>8366</v>
      </c>
      <c r="BH102" s="188" t="s">
        <v>1167</v>
      </c>
      <c r="BI102" s="195" t="s">
        <v>1178</v>
      </c>
      <c r="BJ102" s="6" t="s">
        <v>1180</v>
      </c>
      <c r="BK102" s="6" t="s">
        <v>1191</v>
      </c>
      <c r="BL102" s="6" t="s">
        <v>1087</v>
      </c>
      <c r="BM102" s="191" t="s">
        <v>1087</v>
      </c>
      <c r="BN102" s="195" t="s">
        <v>1086</v>
      </c>
      <c r="BO102" s="6" t="s">
        <v>1086</v>
      </c>
      <c r="BP102" s="6" t="s">
        <v>1086</v>
      </c>
      <c r="BQ102" s="6" t="s">
        <v>1087</v>
      </c>
      <c r="BR102" s="6" t="s">
        <v>1086</v>
      </c>
      <c r="BS102" s="6" t="s">
        <v>1086</v>
      </c>
      <c r="BT102" s="6" t="s">
        <v>1087</v>
      </c>
      <c r="BU102" s="6" t="s">
        <v>1087</v>
      </c>
      <c r="BV102" s="6" t="s">
        <v>1087</v>
      </c>
      <c r="BW102" s="6" t="s">
        <v>1087</v>
      </c>
      <c r="BX102" s="6" t="s">
        <v>1087</v>
      </c>
      <c r="BY102" s="6" t="s">
        <v>1087</v>
      </c>
      <c r="BZ102" s="6" t="s">
        <v>1087</v>
      </c>
      <c r="CA102" s="6" t="s">
        <v>1087</v>
      </c>
      <c r="CB102" s="6" t="s">
        <v>1087</v>
      </c>
      <c r="CC102" s="6" t="s">
        <v>1087</v>
      </c>
      <c r="CD102" s="6" t="s">
        <v>1195</v>
      </c>
      <c r="CE102" s="199" t="s">
        <v>1938</v>
      </c>
      <c r="CF102" s="6"/>
      <c r="CG102" s="6"/>
      <c r="CH102" s="6"/>
      <c r="CI102" s="6"/>
      <c r="CJ102" s="196" t="s">
        <v>1607</v>
      </c>
      <c r="CK102" s="196" t="s">
        <v>1608</v>
      </c>
      <c r="CL102" s="204" t="s">
        <v>1086</v>
      </c>
      <c r="CM102" s="204" t="s">
        <v>1087</v>
      </c>
      <c r="CN102" s="204" t="s">
        <v>1087</v>
      </c>
      <c r="CO102" s="204" t="s">
        <v>1490</v>
      </c>
      <c r="CP102" s="6" t="s">
        <v>1294</v>
      </c>
      <c r="CQ102" s="6" t="s">
        <v>1294</v>
      </c>
      <c r="CR102" s="6" t="s">
        <v>1294</v>
      </c>
      <c r="CS102" s="6" t="s">
        <v>1294</v>
      </c>
      <c r="CT102" s="6" t="s">
        <v>1294</v>
      </c>
      <c r="CU102" s="191" t="s">
        <v>1286</v>
      </c>
      <c r="CV102" s="6" t="str">
        <f t="shared" si="28"/>
        <v>OASIS PEATONAL220554120000</v>
      </c>
      <c r="CW102" s="46" t="str">
        <f t="shared" si="29"/>
        <v>OK</v>
      </c>
      <c r="CX102" s="47" t="str">
        <f t="shared" si="30"/>
        <v>SI</v>
      </c>
      <c r="CY102" s="47">
        <f t="shared" si="31"/>
        <v>1</v>
      </c>
      <c r="CZ102" s="47">
        <f t="shared" si="32"/>
        <v>2</v>
      </c>
      <c r="DA102" s="47">
        <f t="shared" si="33"/>
        <v>3</v>
      </c>
      <c r="DB102" s="47">
        <f t="shared" si="34"/>
        <v>4</v>
      </c>
      <c r="DC102" s="47">
        <f t="shared" si="35"/>
        <v>5</v>
      </c>
      <c r="DD102" s="47"/>
      <c r="DE102" s="47">
        <f t="shared" si="36"/>
        <v>7</v>
      </c>
      <c r="DF102" s="47">
        <f t="shared" si="37"/>
        <v>8</v>
      </c>
      <c r="DG102" s="47" t="str">
        <f t="shared" si="38"/>
        <v/>
      </c>
      <c r="DH102" s="47" t="str">
        <f t="shared" si="39"/>
        <v/>
      </c>
      <c r="DI102" s="47" t="str">
        <f t="shared" si="40"/>
        <v/>
      </c>
      <c r="DJ102" s="47">
        <f t="shared" si="41"/>
        <v>5</v>
      </c>
      <c r="DK102" s="48">
        <f>IF(CX102="NO",0,IF(CY102=1,Tipologías!$E$11,0)+IF(CZ102=2,Tipologías!$E$10,0)+IF(DA102=3,Tipologías!$E$9,0)+IF(DB102=4,Tipologías!$E$13,0)+IF(DC102=5,Tipologías!$E$12,0)+IF(DD102=6,Tipologías!$E$14,0)+IF(DE102=7,Tipologías!$E$20,0)+IF(DG102=9,Tipologías!$E$16,0)+IF(DF102=8,Tipologías!$E$23,0)+IF(DH102=10,Tipologías!$E$7,0)+IF(DI102=11,Tipologías!$E$8,0))</f>
        <v>6834981.4686359996</v>
      </c>
      <c r="DL102" s="49">
        <f t="shared" si="42"/>
        <v>6099266.2918499997</v>
      </c>
      <c r="DM102" s="50" t="str">
        <f t="shared" si="43"/>
        <v/>
      </c>
      <c r="DN102" s="50" t="str">
        <f t="shared" si="44"/>
        <v/>
      </c>
      <c r="DO102" s="50">
        <f t="shared" si="45"/>
        <v>0</v>
      </c>
      <c r="DP102" s="51">
        <f t="shared" si="46"/>
        <v>20</v>
      </c>
      <c r="DQ102" s="51">
        <f>IF(DM102=17,Tipologías!$E$18,0)+IF(ENCUESTAS!DN102=18,Tipologías!$E$17,0)+IF(ENCUESTAS!DO102=19,Tipologías!$E$19,0)+IF(ENCUESTAS!DP102=20,Tipologías!$E$21,0)</f>
        <v>487557.07988400001</v>
      </c>
      <c r="DR102" s="47" t="str">
        <f t="shared" si="47"/>
        <v>SI</v>
      </c>
      <c r="DS102" s="49">
        <f t="shared" si="48"/>
        <v>487557.07988400001</v>
      </c>
      <c r="DT102" s="52">
        <f>IF(DL102=0,"",(DL102+DS102+Tipologías!$E$6+Tipologías!$H$2))</f>
        <v>6783900.7642739639</v>
      </c>
      <c r="DU102" s="53" t="str">
        <f t="shared" si="49"/>
        <v>SI</v>
      </c>
      <c r="DV102" s="436" t="s">
        <v>3584</v>
      </c>
    </row>
    <row r="103" spans="1:126" ht="60.75" thickBot="1" x14ac:dyDescent="0.3">
      <c r="A103" s="22">
        <v>42970</v>
      </c>
      <c r="B103" s="7" t="s">
        <v>1</v>
      </c>
      <c r="C103" s="7" t="s">
        <v>630</v>
      </c>
      <c r="D103" s="7">
        <v>579</v>
      </c>
      <c r="E103" s="202">
        <v>1039702444</v>
      </c>
      <c r="F103" s="202">
        <v>3106433475</v>
      </c>
      <c r="G103" s="188">
        <v>98</v>
      </c>
      <c r="H103" s="189" t="s">
        <v>1603</v>
      </c>
      <c r="I103" s="7" t="s">
        <v>1110</v>
      </c>
      <c r="J103" s="7"/>
      <c r="K103" s="7"/>
      <c r="L103" s="7"/>
      <c r="M103" s="7"/>
      <c r="N103" s="7"/>
      <c r="O103" s="7"/>
      <c r="P103" s="7"/>
      <c r="Q103" s="7"/>
      <c r="R103" s="200">
        <v>220591100000</v>
      </c>
      <c r="S103" s="7"/>
      <c r="T103" s="7"/>
      <c r="U103" s="362" t="str">
        <f t="shared" si="25"/>
        <v xml:space="preserve">PEATONAL   #   -  220591100000 </v>
      </c>
      <c r="V103" s="7">
        <v>3124047289</v>
      </c>
      <c r="W103" s="7" t="s">
        <v>1791</v>
      </c>
      <c r="X103" s="7" t="s">
        <v>1339</v>
      </c>
      <c r="Y103" s="7" t="s">
        <v>1939</v>
      </c>
      <c r="Z103" s="7"/>
      <c r="AA103" s="434" t="str">
        <f t="shared" si="26"/>
        <v>DANIELA  RESTREPO GUTIERREZ</v>
      </c>
      <c r="AB103" s="202" t="s">
        <v>1268</v>
      </c>
      <c r="AC103" s="7">
        <v>1039702606</v>
      </c>
      <c r="AD103" s="7" t="s">
        <v>1118</v>
      </c>
      <c r="AE103" s="7">
        <v>21</v>
      </c>
      <c r="AF103" s="6" t="s">
        <v>1087</v>
      </c>
      <c r="AG103" s="6" t="s">
        <v>1940</v>
      </c>
      <c r="AH103" s="7" t="s">
        <v>1502</v>
      </c>
      <c r="AI103" s="7" t="s">
        <v>1274</v>
      </c>
      <c r="AJ103" s="7" t="s">
        <v>1425</v>
      </c>
      <c r="AK103" s="434" t="str">
        <f t="shared" si="27"/>
        <v>JOSE MIGUEL MARIN  HOYOS</v>
      </c>
      <c r="AL103" s="7" t="s">
        <v>1268</v>
      </c>
      <c r="AM103" s="191">
        <v>1039701448</v>
      </c>
      <c r="AN103" s="189" t="s">
        <v>1086</v>
      </c>
      <c r="AO103" s="7"/>
      <c r="AP103" s="7" t="s">
        <v>1087</v>
      </c>
      <c r="AQ103" s="7">
        <v>2</v>
      </c>
      <c r="AR103" s="7"/>
      <c r="AS103" s="7"/>
      <c r="AT103" s="192" t="s">
        <v>1148</v>
      </c>
      <c r="AU103" s="7"/>
      <c r="AV103" s="193" t="s">
        <v>1163</v>
      </c>
      <c r="AW103" s="7"/>
      <c r="AX103" s="192"/>
      <c r="AY103" s="7"/>
      <c r="AZ103" s="7"/>
      <c r="BA103" s="7"/>
      <c r="BB103" s="7" t="s">
        <v>1086</v>
      </c>
      <c r="BC103" s="7">
        <v>7850</v>
      </c>
      <c r="BD103" s="7" t="s">
        <v>1086</v>
      </c>
      <c r="BE103" s="7">
        <v>5174</v>
      </c>
      <c r="BF103" s="7" t="s">
        <v>1086</v>
      </c>
      <c r="BG103" s="7">
        <v>8366</v>
      </c>
      <c r="BH103" s="188" t="s">
        <v>1167</v>
      </c>
      <c r="BI103" s="195" t="s">
        <v>1172</v>
      </c>
      <c r="BJ103" s="6" t="s">
        <v>1180</v>
      </c>
      <c r="BK103" s="6" t="s">
        <v>1188</v>
      </c>
      <c r="BL103" s="6" t="s">
        <v>1086</v>
      </c>
      <c r="BM103" s="191" t="s">
        <v>1086</v>
      </c>
      <c r="BN103" s="195" t="s">
        <v>1086</v>
      </c>
      <c r="BO103" s="6" t="s">
        <v>1086</v>
      </c>
      <c r="BP103" s="6" t="s">
        <v>1086</v>
      </c>
      <c r="BQ103" s="6" t="s">
        <v>1087</v>
      </c>
      <c r="BR103" s="6" t="s">
        <v>1086</v>
      </c>
      <c r="BS103" s="6" t="s">
        <v>1086</v>
      </c>
      <c r="BT103" s="6" t="s">
        <v>1086</v>
      </c>
      <c r="BU103" s="6" t="s">
        <v>1086</v>
      </c>
      <c r="BV103" s="6" t="s">
        <v>1087</v>
      </c>
      <c r="BW103" s="6" t="s">
        <v>1086</v>
      </c>
      <c r="BX103" s="6" t="s">
        <v>1086</v>
      </c>
      <c r="BY103" s="6" t="s">
        <v>1086</v>
      </c>
      <c r="BZ103" s="6" t="s">
        <v>1086</v>
      </c>
      <c r="CA103" s="6" t="s">
        <v>1087</v>
      </c>
      <c r="CB103" s="6" t="s">
        <v>1086</v>
      </c>
      <c r="CC103" s="6" t="s">
        <v>1086</v>
      </c>
      <c r="CD103" s="6" t="s">
        <v>1193</v>
      </c>
      <c r="CE103" s="199" t="s">
        <v>1941</v>
      </c>
      <c r="CF103" s="6"/>
      <c r="CG103" s="6"/>
      <c r="CH103" s="6"/>
      <c r="CI103" s="6"/>
      <c r="CJ103" s="196" t="s">
        <v>1607</v>
      </c>
      <c r="CK103" s="196" t="s">
        <v>1608</v>
      </c>
      <c r="CL103" s="204" t="s">
        <v>1842</v>
      </c>
      <c r="CM103" s="204" t="s">
        <v>1087</v>
      </c>
      <c r="CN103" s="204" t="s">
        <v>1087</v>
      </c>
      <c r="CO103" s="204" t="s">
        <v>1490</v>
      </c>
      <c r="CP103" s="6" t="s">
        <v>1086</v>
      </c>
      <c r="CQ103" s="6" t="s">
        <v>1086</v>
      </c>
      <c r="CR103" s="6" t="s">
        <v>1087</v>
      </c>
      <c r="CS103" s="6" t="s">
        <v>1086</v>
      </c>
      <c r="CT103" s="6" t="s">
        <v>1086</v>
      </c>
      <c r="CU103" s="191" t="s">
        <v>1288</v>
      </c>
      <c r="CV103" s="6" t="str">
        <f t="shared" si="28"/>
        <v>OASIS PEATONAL220591100000</v>
      </c>
      <c r="CW103" s="46" t="str">
        <f t="shared" si="29"/>
        <v>OK</v>
      </c>
      <c r="CX103" s="47" t="str">
        <f t="shared" si="30"/>
        <v>SI</v>
      </c>
      <c r="CY103" s="47">
        <f t="shared" si="31"/>
        <v>1</v>
      </c>
      <c r="CZ103" s="47" t="str">
        <f t="shared" si="32"/>
        <v/>
      </c>
      <c r="DA103" s="47" t="str">
        <f t="shared" si="33"/>
        <v/>
      </c>
      <c r="DB103" s="47" t="str">
        <f t="shared" si="34"/>
        <v/>
      </c>
      <c r="DC103" s="47" t="str">
        <f t="shared" si="35"/>
        <v/>
      </c>
      <c r="DD103" s="47"/>
      <c r="DE103" s="47" t="str">
        <f t="shared" si="36"/>
        <v/>
      </c>
      <c r="DF103" s="47" t="str">
        <f t="shared" si="37"/>
        <v/>
      </c>
      <c r="DG103" s="47" t="str">
        <f t="shared" si="38"/>
        <v/>
      </c>
      <c r="DH103" s="47" t="str">
        <f t="shared" si="39"/>
        <v/>
      </c>
      <c r="DI103" s="47" t="str">
        <f t="shared" si="40"/>
        <v/>
      </c>
      <c r="DJ103" s="47">
        <f t="shared" si="41"/>
        <v>1</v>
      </c>
      <c r="DK103" s="48">
        <f>IF(CX103="NO",0,IF(CY103=1,Tipologías!$E$11,0)+IF(CZ103=2,Tipologías!$E$10,0)+IF(DA103=3,Tipologías!$E$9,0)+IF(DB103=4,Tipologías!$E$13,0)+IF(DC103=5,Tipologías!$E$12,0)+IF(DD103=6,Tipologías!$E$14,0)+IF(DE103=7,Tipologías!$E$20,0)+IF(DG103=9,Tipologías!$E$16,0)+IF(DF103=8,Tipologías!$E$23,0)+IF(DH103=10,Tipologías!$E$7,0)+IF(DI103=11,Tipologías!$E$8,0))</f>
        <v>223009.46776799997</v>
      </c>
      <c r="DL103" s="49">
        <f t="shared" si="42"/>
        <v>223009.46776799997</v>
      </c>
      <c r="DM103" s="50" t="str">
        <f t="shared" si="43"/>
        <v/>
      </c>
      <c r="DN103" s="50" t="str">
        <f t="shared" si="44"/>
        <v/>
      </c>
      <c r="DO103" s="50">
        <f t="shared" si="45"/>
        <v>0</v>
      </c>
      <c r="DP103" s="51">
        <f t="shared" si="46"/>
        <v>20</v>
      </c>
      <c r="DQ103" s="51">
        <f>IF(DM103=17,Tipologías!$E$18,0)+IF(ENCUESTAS!DN103=18,Tipologías!$E$17,0)+IF(ENCUESTAS!DO103=19,Tipologías!$E$19,0)+IF(ENCUESTAS!DP103=20,Tipologías!$E$21,0)</f>
        <v>487557.07988400001</v>
      </c>
      <c r="DR103" s="47" t="str">
        <f t="shared" si="47"/>
        <v>SI</v>
      </c>
      <c r="DS103" s="49">
        <f t="shared" si="48"/>
        <v>487557.07988400001</v>
      </c>
      <c r="DT103" s="52">
        <f>IF(DL103=0,"",(DL103+DS103+Tipologías!$E$6+Tipologías!$H$2))</f>
        <v>907643.9401919645</v>
      </c>
      <c r="DU103" s="53" t="str">
        <f t="shared" si="49"/>
        <v>SI</v>
      </c>
      <c r="DV103" s="436" t="s">
        <v>3585</v>
      </c>
    </row>
    <row r="104" spans="1:126" ht="45.75" thickBot="1" x14ac:dyDescent="0.3">
      <c r="A104" s="22">
        <v>42970</v>
      </c>
      <c r="B104" s="7" t="s">
        <v>1</v>
      </c>
      <c r="C104" s="7" t="s">
        <v>630</v>
      </c>
      <c r="D104" s="7">
        <v>579</v>
      </c>
      <c r="E104" s="202">
        <v>1039702444</v>
      </c>
      <c r="F104" s="202">
        <v>3106433475</v>
      </c>
      <c r="G104" s="188">
        <v>99</v>
      </c>
      <c r="H104" s="189" t="s">
        <v>1603</v>
      </c>
      <c r="I104" s="7" t="s">
        <v>1110</v>
      </c>
      <c r="J104" s="7"/>
      <c r="K104" s="7"/>
      <c r="L104" s="7"/>
      <c r="M104" s="7"/>
      <c r="N104" s="7"/>
      <c r="O104" s="7"/>
      <c r="P104" s="7"/>
      <c r="Q104" s="7"/>
      <c r="R104" s="200">
        <v>220591200000</v>
      </c>
      <c r="S104" s="7"/>
      <c r="T104" s="7"/>
      <c r="U104" s="362" t="str">
        <f t="shared" si="25"/>
        <v xml:space="preserve">PEATONAL   #   -  220591200000 </v>
      </c>
      <c r="V104" s="7">
        <v>3117696708</v>
      </c>
      <c r="W104" s="7" t="s">
        <v>1942</v>
      </c>
      <c r="X104" s="7" t="s">
        <v>1943</v>
      </c>
      <c r="Y104" s="7" t="s">
        <v>1287</v>
      </c>
      <c r="Z104" s="7" t="s">
        <v>1297</v>
      </c>
      <c r="AA104" s="434" t="str">
        <f t="shared" si="26"/>
        <v>MARIA DEL CARMEN QUINTANA TAMAYO</v>
      </c>
      <c r="AB104" s="202" t="s">
        <v>1268</v>
      </c>
      <c r="AC104" s="7">
        <v>43650853</v>
      </c>
      <c r="AD104" s="7" t="s">
        <v>1118</v>
      </c>
      <c r="AE104" s="7">
        <v>49</v>
      </c>
      <c r="AF104" s="6" t="s">
        <v>1086</v>
      </c>
      <c r="AG104" s="6"/>
      <c r="AH104" s="7"/>
      <c r="AI104" s="7"/>
      <c r="AJ104" s="7"/>
      <c r="AK104" s="434" t="str">
        <f t="shared" si="27"/>
        <v xml:space="preserve">   </v>
      </c>
      <c r="AL104" s="7"/>
      <c r="AM104" s="191"/>
      <c r="AN104" s="189" t="s">
        <v>1087</v>
      </c>
      <c r="AO104" s="7"/>
      <c r="AP104" s="7" t="s">
        <v>1087</v>
      </c>
      <c r="AQ104" s="7">
        <v>2</v>
      </c>
      <c r="AR104" s="7">
        <v>1</v>
      </c>
      <c r="AS104" s="7"/>
      <c r="AT104" s="192" t="s">
        <v>1148</v>
      </c>
      <c r="AU104" s="7"/>
      <c r="AV104" s="193" t="s">
        <v>1163</v>
      </c>
      <c r="AW104" s="7"/>
      <c r="AX104" s="192"/>
      <c r="AY104" s="7"/>
      <c r="AZ104" s="7"/>
      <c r="BA104" s="7"/>
      <c r="BB104" s="7" t="s">
        <v>1086</v>
      </c>
      <c r="BC104" s="7">
        <v>11593</v>
      </c>
      <c r="BD104" s="7" t="s">
        <v>1086</v>
      </c>
      <c r="BE104" s="7">
        <v>8059</v>
      </c>
      <c r="BF104" s="7" t="s">
        <v>1086</v>
      </c>
      <c r="BG104" s="7">
        <v>8366</v>
      </c>
      <c r="BH104" s="188" t="s">
        <v>1167</v>
      </c>
      <c r="BI104" s="195" t="s">
        <v>1175</v>
      </c>
      <c r="BJ104" s="6" t="s">
        <v>1180</v>
      </c>
      <c r="BK104" s="6" t="s">
        <v>1189</v>
      </c>
      <c r="BL104" s="6" t="s">
        <v>1086</v>
      </c>
      <c r="BM104" s="191" t="s">
        <v>1086</v>
      </c>
      <c r="BN104" s="195" t="s">
        <v>1086</v>
      </c>
      <c r="BO104" s="6" t="s">
        <v>1086</v>
      </c>
      <c r="BP104" s="6" t="s">
        <v>1086</v>
      </c>
      <c r="BQ104" s="6" t="s">
        <v>1087</v>
      </c>
      <c r="BR104" s="6" t="s">
        <v>1086</v>
      </c>
      <c r="BS104" s="6" t="s">
        <v>1086</v>
      </c>
      <c r="BT104" s="6" t="s">
        <v>1086</v>
      </c>
      <c r="BU104" s="6" t="s">
        <v>1086</v>
      </c>
      <c r="BV104" s="6" t="s">
        <v>1087</v>
      </c>
      <c r="BW104" s="6" t="s">
        <v>1086</v>
      </c>
      <c r="BX104" s="6" t="s">
        <v>1086</v>
      </c>
      <c r="BY104" s="6" t="s">
        <v>1086</v>
      </c>
      <c r="BZ104" s="6" t="s">
        <v>1086</v>
      </c>
      <c r="CA104" s="6" t="s">
        <v>1087</v>
      </c>
      <c r="CB104" s="6" t="s">
        <v>1086</v>
      </c>
      <c r="CC104" s="6" t="s">
        <v>1086</v>
      </c>
      <c r="CD104" s="6" t="s">
        <v>1193</v>
      </c>
      <c r="CE104" s="199" t="s">
        <v>1944</v>
      </c>
      <c r="CF104" s="6"/>
      <c r="CG104" s="6"/>
      <c r="CH104" s="6"/>
      <c r="CI104" s="6"/>
      <c r="CJ104" s="196" t="s">
        <v>1607</v>
      </c>
      <c r="CK104" s="196" t="s">
        <v>1608</v>
      </c>
      <c r="CL104" s="204" t="s">
        <v>1086</v>
      </c>
      <c r="CM104" s="204" t="s">
        <v>1087</v>
      </c>
      <c r="CN104" s="204" t="s">
        <v>1087</v>
      </c>
      <c r="CO104" s="204" t="s">
        <v>1490</v>
      </c>
      <c r="CP104" s="6" t="s">
        <v>1086</v>
      </c>
      <c r="CQ104" s="6" t="s">
        <v>1086</v>
      </c>
      <c r="CR104" s="6" t="s">
        <v>1087</v>
      </c>
      <c r="CS104" s="6" t="s">
        <v>1086</v>
      </c>
      <c r="CT104" s="6" t="s">
        <v>1086</v>
      </c>
      <c r="CU104" s="191" t="s">
        <v>1273</v>
      </c>
      <c r="CV104" s="6" t="str">
        <f t="shared" si="28"/>
        <v>OASIS PEATONAL220591200000</v>
      </c>
      <c r="CW104" s="46" t="str">
        <f t="shared" si="29"/>
        <v>OK</v>
      </c>
      <c r="CX104" s="47" t="str">
        <f t="shared" si="30"/>
        <v>SI</v>
      </c>
      <c r="CY104" s="47">
        <f t="shared" si="31"/>
        <v>1</v>
      </c>
      <c r="CZ104" s="47" t="str">
        <f t="shared" si="32"/>
        <v/>
      </c>
      <c r="DA104" s="47" t="str">
        <f t="shared" si="33"/>
        <v/>
      </c>
      <c r="DB104" s="47" t="str">
        <f t="shared" si="34"/>
        <v/>
      </c>
      <c r="DC104" s="47" t="str">
        <f t="shared" si="35"/>
        <v/>
      </c>
      <c r="DD104" s="47"/>
      <c r="DE104" s="47" t="str">
        <f t="shared" si="36"/>
        <v/>
      </c>
      <c r="DF104" s="47" t="str">
        <f t="shared" si="37"/>
        <v/>
      </c>
      <c r="DG104" s="47">
        <f t="shared" si="38"/>
        <v>9</v>
      </c>
      <c r="DH104" s="47" t="str">
        <f t="shared" si="39"/>
        <v/>
      </c>
      <c r="DI104" s="47" t="str">
        <f t="shared" si="40"/>
        <v/>
      </c>
      <c r="DJ104" s="47">
        <f t="shared" si="41"/>
        <v>1</v>
      </c>
      <c r="DK104" s="48">
        <f>IF(CX104="NO",0,IF(CY104=1,Tipologías!$E$11,0)+IF(CZ104=2,Tipologías!$E$10,0)+IF(DA104=3,Tipologías!$E$9,0)+IF(DB104=4,Tipologías!$E$13,0)+IF(DC104=5,Tipologías!$E$12,0)+IF(DD104=6,Tipologías!$E$14,0)+IF(DE104=7,Tipologías!$E$20,0)+IF(DG104=9,Tipologías!$E$16,0)+IF(DF104=8,Tipologías!$E$23,0)+IF(DH104=10,Tipologías!$E$7,0)+IF(DI104=11,Tipologías!$E$8,0))</f>
        <v>2225218.5090899998</v>
      </c>
      <c r="DL104" s="49">
        <f t="shared" si="42"/>
        <v>2225218.5090899998</v>
      </c>
      <c r="DM104" s="50" t="str">
        <f t="shared" si="43"/>
        <v/>
      </c>
      <c r="DN104" s="50" t="str">
        <f t="shared" si="44"/>
        <v/>
      </c>
      <c r="DO104" s="50">
        <f t="shared" si="45"/>
        <v>0</v>
      </c>
      <c r="DP104" s="51">
        <f t="shared" si="46"/>
        <v>20</v>
      </c>
      <c r="DQ104" s="51">
        <f>IF(DM104=17,Tipologías!$E$18,0)+IF(ENCUESTAS!DN104=18,Tipologías!$E$17,0)+IF(ENCUESTAS!DO104=19,Tipologías!$E$19,0)+IF(ENCUESTAS!DP104=20,Tipologías!$E$21,0)</f>
        <v>487557.07988400001</v>
      </c>
      <c r="DR104" s="47" t="str">
        <f t="shared" si="47"/>
        <v>SI</v>
      </c>
      <c r="DS104" s="49">
        <f t="shared" si="48"/>
        <v>487557.07988400001</v>
      </c>
      <c r="DT104" s="52">
        <f>IF(DL104=0,"",(DL104+DS104+Tipologías!$E$6+Tipologías!$H$2))</f>
        <v>2909852.9815139645</v>
      </c>
      <c r="DU104" s="53" t="str">
        <f t="shared" si="49"/>
        <v>SI</v>
      </c>
      <c r="DV104" s="436" t="s">
        <v>3586</v>
      </c>
    </row>
    <row r="105" spans="1:126" ht="60.75" thickBot="1" x14ac:dyDescent="0.3">
      <c r="A105" s="22">
        <v>42970</v>
      </c>
      <c r="B105" s="7" t="s">
        <v>1</v>
      </c>
      <c r="C105" s="7" t="s">
        <v>630</v>
      </c>
      <c r="D105" s="7">
        <v>579</v>
      </c>
      <c r="E105" s="202">
        <v>1039702444</v>
      </c>
      <c r="F105" s="202">
        <v>3106433475</v>
      </c>
      <c r="G105" s="188">
        <v>100</v>
      </c>
      <c r="H105" s="189" t="s">
        <v>1603</v>
      </c>
      <c r="I105" s="7" t="s">
        <v>1110</v>
      </c>
      <c r="J105" s="7"/>
      <c r="K105" s="7"/>
      <c r="L105" s="7"/>
      <c r="M105" s="7"/>
      <c r="N105" s="7"/>
      <c r="O105" s="7"/>
      <c r="P105" s="7"/>
      <c r="Q105" s="7"/>
      <c r="R105" s="200">
        <v>220591000000</v>
      </c>
      <c r="S105" s="7"/>
      <c r="T105" s="7"/>
      <c r="U105" s="362" t="str">
        <f t="shared" si="25"/>
        <v xml:space="preserve">PEATONAL   #   -  220591000000 </v>
      </c>
      <c r="V105" s="7">
        <v>3117755445</v>
      </c>
      <c r="W105" s="7" t="s">
        <v>1945</v>
      </c>
      <c r="X105" s="7" t="s">
        <v>1940</v>
      </c>
      <c r="Y105" s="7" t="s">
        <v>1811</v>
      </c>
      <c r="Z105" s="7" t="s">
        <v>1533</v>
      </c>
      <c r="AA105" s="434" t="str">
        <f t="shared" si="26"/>
        <v xml:space="preserve">NANCY DEL SOCORRO MONCADA MARIN </v>
      </c>
      <c r="AB105" s="202" t="s">
        <v>1268</v>
      </c>
      <c r="AC105" s="7">
        <v>43991521</v>
      </c>
      <c r="AD105" s="7" t="s">
        <v>1118</v>
      </c>
      <c r="AE105" s="7">
        <v>48</v>
      </c>
      <c r="AF105" s="6" t="s">
        <v>1087</v>
      </c>
      <c r="AG105" s="6" t="s">
        <v>1279</v>
      </c>
      <c r="AH105" s="7" t="s">
        <v>1946</v>
      </c>
      <c r="AI105" s="7" t="s">
        <v>1481</v>
      </c>
      <c r="AJ105" s="7" t="s">
        <v>1465</v>
      </c>
      <c r="AK105" s="434" t="str">
        <f t="shared" si="27"/>
        <v xml:space="preserve">RAMIRO DE JESUS RAMIREZ ZAPATA </v>
      </c>
      <c r="AL105" s="7" t="s">
        <v>1268</v>
      </c>
      <c r="AM105" s="191"/>
      <c r="AN105" s="189" t="s">
        <v>1087</v>
      </c>
      <c r="AO105" s="7"/>
      <c r="AP105" s="7" t="s">
        <v>1086</v>
      </c>
      <c r="AQ105" s="7">
        <v>3</v>
      </c>
      <c r="AR105" s="7"/>
      <c r="AS105" s="7"/>
      <c r="AT105" s="192" t="s">
        <v>1149</v>
      </c>
      <c r="AU105" s="7"/>
      <c r="AV105" s="193"/>
      <c r="AW105" s="7"/>
      <c r="AX105" s="192" t="s">
        <v>1153</v>
      </c>
      <c r="AY105" s="7"/>
      <c r="AZ105" s="7"/>
      <c r="BA105" s="7">
        <v>160000</v>
      </c>
      <c r="BB105" s="7" t="s">
        <v>1086</v>
      </c>
      <c r="BC105" s="7">
        <v>4873</v>
      </c>
      <c r="BD105" s="7" t="s">
        <v>1086</v>
      </c>
      <c r="BE105" s="7">
        <v>2876</v>
      </c>
      <c r="BF105" s="7" t="s">
        <v>1086</v>
      </c>
      <c r="BG105" s="7">
        <v>8407</v>
      </c>
      <c r="BH105" s="188" t="s">
        <v>1167</v>
      </c>
      <c r="BI105" s="195" t="s">
        <v>1175</v>
      </c>
      <c r="BJ105" s="6" t="s">
        <v>1180</v>
      </c>
      <c r="BK105" s="6" t="s">
        <v>1189</v>
      </c>
      <c r="BL105" s="6" t="s">
        <v>1087</v>
      </c>
      <c r="BM105" s="191" t="s">
        <v>1086</v>
      </c>
      <c r="BN105" s="195" t="s">
        <v>1086</v>
      </c>
      <c r="BO105" s="6" t="s">
        <v>1086</v>
      </c>
      <c r="BP105" s="6" t="s">
        <v>1086</v>
      </c>
      <c r="BQ105" s="6" t="s">
        <v>1087</v>
      </c>
      <c r="BR105" s="6" t="s">
        <v>1086</v>
      </c>
      <c r="BS105" s="6" t="s">
        <v>1086</v>
      </c>
      <c r="BT105" s="6" t="s">
        <v>1086</v>
      </c>
      <c r="BU105" s="6" t="s">
        <v>1086</v>
      </c>
      <c r="BV105" s="6" t="s">
        <v>1087</v>
      </c>
      <c r="BW105" s="6" t="s">
        <v>1086</v>
      </c>
      <c r="BX105" s="6" t="s">
        <v>1086</v>
      </c>
      <c r="BY105" s="6" t="s">
        <v>1086</v>
      </c>
      <c r="BZ105" s="6" t="s">
        <v>1086</v>
      </c>
      <c r="CA105" s="6" t="s">
        <v>1087</v>
      </c>
      <c r="CB105" s="6" t="s">
        <v>1086</v>
      </c>
      <c r="CC105" s="6" t="s">
        <v>1086</v>
      </c>
      <c r="CD105" s="6" t="s">
        <v>1193</v>
      </c>
      <c r="CE105" s="199" t="s">
        <v>1947</v>
      </c>
      <c r="CF105" s="6"/>
      <c r="CG105" s="6"/>
      <c r="CH105" s="6"/>
      <c r="CI105" s="6"/>
      <c r="CJ105" s="196" t="s">
        <v>1607</v>
      </c>
      <c r="CK105" s="196" t="s">
        <v>1608</v>
      </c>
      <c r="CL105" s="204" t="s">
        <v>1086</v>
      </c>
      <c r="CM105" s="204" t="s">
        <v>1087</v>
      </c>
      <c r="CN105" s="204" t="s">
        <v>1087</v>
      </c>
      <c r="CO105" s="204" t="s">
        <v>1490</v>
      </c>
      <c r="CP105" s="6" t="s">
        <v>1086</v>
      </c>
      <c r="CQ105" s="6" t="s">
        <v>1086</v>
      </c>
      <c r="CR105" s="6" t="s">
        <v>1087</v>
      </c>
      <c r="CS105" s="6" t="s">
        <v>1086</v>
      </c>
      <c r="CT105" s="6" t="s">
        <v>1086</v>
      </c>
      <c r="CU105" s="191" t="s">
        <v>1273</v>
      </c>
      <c r="CV105" s="6" t="str">
        <f t="shared" si="28"/>
        <v>OASIS PEATONAL220591000000</v>
      </c>
      <c r="CW105" s="46" t="str">
        <f t="shared" si="29"/>
        <v>OK</v>
      </c>
      <c r="CX105" s="47" t="str">
        <f t="shared" si="30"/>
        <v>SI</v>
      </c>
      <c r="CY105" s="47">
        <f t="shared" si="31"/>
        <v>1</v>
      </c>
      <c r="CZ105" s="47" t="str">
        <f t="shared" si="32"/>
        <v/>
      </c>
      <c r="DA105" s="47" t="str">
        <f t="shared" si="33"/>
        <v/>
      </c>
      <c r="DB105" s="47" t="str">
        <f t="shared" si="34"/>
        <v/>
      </c>
      <c r="DC105" s="47" t="str">
        <f t="shared" si="35"/>
        <v/>
      </c>
      <c r="DD105" s="47"/>
      <c r="DE105" s="47" t="str">
        <f t="shared" si="36"/>
        <v/>
      </c>
      <c r="DF105" s="47" t="str">
        <f t="shared" si="37"/>
        <v/>
      </c>
      <c r="DG105" s="47">
        <f t="shared" si="38"/>
        <v>9</v>
      </c>
      <c r="DH105" s="47" t="str">
        <f t="shared" si="39"/>
        <v/>
      </c>
      <c r="DI105" s="47" t="str">
        <f t="shared" si="40"/>
        <v/>
      </c>
      <c r="DJ105" s="47">
        <f t="shared" si="41"/>
        <v>1</v>
      </c>
      <c r="DK105" s="48">
        <f>IF(CX105="NO",0,IF(CY105=1,Tipologías!$E$11,0)+IF(CZ105=2,Tipologías!$E$10,0)+IF(DA105=3,Tipologías!$E$9,0)+IF(DB105=4,Tipologías!$E$13,0)+IF(DC105=5,Tipologías!$E$12,0)+IF(DD105=6,Tipologías!$E$14,0)+IF(DE105=7,Tipologías!$E$20,0)+IF(DG105=9,Tipologías!$E$16,0)+IF(DF105=8,Tipologías!$E$23,0)+IF(DH105=10,Tipologías!$E$7,0)+IF(DI105=11,Tipologías!$E$8,0))</f>
        <v>2225218.5090899998</v>
      </c>
      <c r="DL105" s="49">
        <f t="shared" si="42"/>
        <v>2225218.5090899998</v>
      </c>
      <c r="DM105" s="50" t="str">
        <f t="shared" si="43"/>
        <v/>
      </c>
      <c r="DN105" s="50" t="str">
        <f t="shared" si="44"/>
        <v/>
      </c>
      <c r="DO105" s="50">
        <f t="shared" si="45"/>
        <v>0</v>
      </c>
      <c r="DP105" s="51">
        <f t="shared" si="46"/>
        <v>20</v>
      </c>
      <c r="DQ105" s="51">
        <f>IF(DM105=17,Tipologías!$E$18,0)+IF(ENCUESTAS!DN105=18,Tipologías!$E$17,0)+IF(ENCUESTAS!DO105=19,Tipologías!$E$19,0)+IF(ENCUESTAS!DP105=20,Tipologías!$E$21,0)</f>
        <v>487557.07988400001</v>
      </c>
      <c r="DR105" s="47" t="str">
        <f t="shared" si="47"/>
        <v>SI</v>
      </c>
      <c r="DS105" s="49">
        <f t="shared" si="48"/>
        <v>487557.07988400001</v>
      </c>
      <c r="DT105" s="52">
        <f>IF(DL105=0,"",(DL105+DS105+Tipologías!$E$6+Tipologías!$H$2))</f>
        <v>2909852.9815139645</v>
      </c>
      <c r="DU105" s="53" t="str">
        <f t="shared" si="49"/>
        <v>SI</v>
      </c>
      <c r="DV105" s="436" t="s">
        <v>3587</v>
      </c>
    </row>
    <row r="106" spans="1:126" ht="90" x14ac:dyDescent="0.25">
      <c r="A106" s="22">
        <v>42970</v>
      </c>
      <c r="B106" s="7" t="s">
        <v>1</v>
      </c>
      <c r="C106" s="7" t="s">
        <v>630</v>
      </c>
      <c r="D106" s="7">
        <v>579</v>
      </c>
      <c r="E106" s="7">
        <v>1039702444</v>
      </c>
      <c r="F106" s="7">
        <v>3106433475</v>
      </c>
      <c r="G106" s="215">
        <v>101</v>
      </c>
      <c r="H106" s="189" t="s">
        <v>1740</v>
      </c>
      <c r="I106" s="7" t="s">
        <v>1110</v>
      </c>
      <c r="J106" s="7"/>
      <c r="K106" s="7"/>
      <c r="L106" s="7"/>
      <c r="M106" s="7"/>
      <c r="N106" s="7"/>
      <c r="O106" s="7"/>
      <c r="P106" s="7"/>
      <c r="R106" s="200">
        <v>220564100000</v>
      </c>
      <c r="S106" s="7"/>
      <c r="T106" s="7"/>
      <c r="U106" s="362" t="str">
        <f t="shared" si="25"/>
        <v xml:space="preserve">PEATONAL   #   -  220564100000 </v>
      </c>
      <c r="V106" s="7">
        <v>3128558701</v>
      </c>
      <c r="W106" s="7" t="s">
        <v>1647</v>
      </c>
      <c r="X106" s="7"/>
      <c r="Y106" s="7" t="s">
        <v>1335</v>
      </c>
      <c r="Z106" s="7" t="s">
        <v>1929</v>
      </c>
      <c r="AA106" s="434" t="str">
        <f t="shared" si="26"/>
        <v xml:space="preserve">GLORIA EUGENIA CARDONA </v>
      </c>
      <c r="AB106" s="7" t="s">
        <v>1268</v>
      </c>
      <c r="AC106" s="7">
        <v>43651264</v>
      </c>
      <c r="AD106" s="7" t="s">
        <v>1118</v>
      </c>
      <c r="AE106" s="7">
        <v>45</v>
      </c>
      <c r="AF106" s="6" t="s">
        <v>1086</v>
      </c>
      <c r="AG106" s="6" t="s">
        <v>1948</v>
      </c>
      <c r="AH106" s="7"/>
      <c r="AI106" s="7" t="s">
        <v>1331</v>
      </c>
      <c r="AJ106" s="7" t="s">
        <v>1352</v>
      </c>
      <c r="AK106" s="434" t="str">
        <f t="shared" si="27"/>
        <v xml:space="preserve">LUIS ALFREDO VALLADES </v>
      </c>
      <c r="AL106" s="7" t="s">
        <v>1268</v>
      </c>
      <c r="AM106" s="191">
        <v>71189892</v>
      </c>
      <c r="AN106" s="189" t="s">
        <v>1086</v>
      </c>
      <c r="AO106" s="7"/>
      <c r="AP106" s="7" t="s">
        <v>1086</v>
      </c>
      <c r="AQ106" s="7">
        <v>6</v>
      </c>
      <c r="AR106" s="7">
        <v>3</v>
      </c>
      <c r="AS106" s="7"/>
      <c r="AT106" s="192" t="s">
        <v>1149</v>
      </c>
      <c r="AU106" s="7"/>
      <c r="AV106" s="193"/>
      <c r="AW106" s="7"/>
      <c r="AX106" s="192" t="s">
        <v>1153</v>
      </c>
      <c r="AY106" s="7">
        <v>1</v>
      </c>
      <c r="AZ106" s="7">
        <v>1</v>
      </c>
      <c r="BA106" s="194">
        <v>2500000</v>
      </c>
      <c r="BB106" s="7" t="s">
        <v>1086</v>
      </c>
      <c r="BC106" s="194">
        <v>7136</v>
      </c>
      <c r="BD106" s="7" t="s">
        <v>1087</v>
      </c>
      <c r="BE106" s="7"/>
      <c r="BF106" s="7" t="s">
        <v>1086</v>
      </c>
      <c r="BG106" s="194">
        <v>8407</v>
      </c>
      <c r="BH106" s="188" t="s">
        <v>1167</v>
      </c>
      <c r="BI106" s="195" t="s">
        <v>1175</v>
      </c>
      <c r="BJ106" s="6" t="s">
        <v>1180</v>
      </c>
      <c r="BK106" s="6" t="s">
        <v>1189</v>
      </c>
      <c r="BL106" s="6" t="s">
        <v>1086</v>
      </c>
      <c r="BM106" s="191" t="s">
        <v>1086</v>
      </c>
      <c r="BN106" s="195" t="s">
        <v>1086</v>
      </c>
      <c r="BO106" s="6" t="s">
        <v>1086</v>
      </c>
      <c r="BP106" s="6" t="s">
        <v>1086</v>
      </c>
      <c r="BQ106" s="6" t="s">
        <v>1086</v>
      </c>
      <c r="BR106" s="6" t="s">
        <v>1086</v>
      </c>
      <c r="BS106" s="6" t="s">
        <v>1086</v>
      </c>
      <c r="BT106" s="6" t="s">
        <v>1086</v>
      </c>
      <c r="BU106" s="6" t="s">
        <v>1086</v>
      </c>
      <c r="BV106" s="6" t="s">
        <v>1087</v>
      </c>
      <c r="BW106" s="6" t="s">
        <v>1086</v>
      </c>
      <c r="BX106" s="6" t="s">
        <v>1086</v>
      </c>
      <c r="BY106" s="6" t="s">
        <v>1086</v>
      </c>
      <c r="BZ106" s="6" t="s">
        <v>1086</v>
      </c>
      <c r="CA106" s="6" t="s">
        <v>1087</v>
      </c>
      <c r="CB106" s="6" t="s">
        <v>1087</v>
      </c>
      <c r="CC106" s="196" t="s">
        <v>1086</v>
      </c>
      <c r="CD106" s="196" t="s">
        <v>1193</v>
      </c>
      <c r="CE106" s="197" t="s">
        <v>1949</v>
      </c>
      <c r="CF106" s="196"/>
      <c r="CG106" s="196"/>
      <c r="CH106" s="196"/>
      <c r="CI106" s="196"/>
      <c r="CJ106" s="196" t="s">
        <v>1607</v>
      </c>
      <c r="CK106" s="196" t="s">
        <v>1608</v>
      </c>
      <c r="CL106" s="196" t="s">
        <v>1086</v>
      </c>
      <c r="CM106" s="196" t="s">
        <v>1086</v>
      </c>
      <c r="CN106" s="196" t="s">
        <v>1087</v>
      </c>
      <c r="CO106" s="196" t="s">
        <v>1490</v>
      </c>
      <c r="CP106" s="196" t="s">
        <v>1086</v>
      </c>
      <c r="CQ106" s="196" t="s">
        <v>1086</v>
      </c>
      <c r="CR106" s="196" t="s">
        <v>1087</v>
      </c>
      <c r="CS106" s="196" t="s">
        <v>1086</v>
      </c>
      <c r="CT106" s="196" t="s">
        <v>1086</v>
      </c>
      <c r="CU106" s="198" t="s">
        <v>1273</v>
      </c>
      <c r="CV106" s="6" t="str">
        <f t="shared" si="28"/>
        <v>TAHAMIPEATONAL220564100000</v>
      </c>
      <c r="CW106" s="46" t="str">
        <f t="shared" si="29"/>
        <v>OK</v>
      </c>
      <c r="CX106" s="47" t="str">
        <f t="shared" si="30"/>
        <v>SI</v>
      </c>
      <c r="CY106" s="47">
        <f t="shared" si="31"/>
        <v>1</v>
      </c>
      <c r="CZ106" s="47" t="str">
        <f t="shared" si="32"/>
        <v/>
      </c>
      <c r="DA106" s="47" t="str">
        <f t="shared" si="33"/>
        <v/>
      </c>
      <c r="DB106" s="47" t="str">
        <f t="shared" si="34"/>
        <v/>
      </c>
      <c r="DC106" s="47">
        <f t="shared" si="35"/>
        <v>5</v>
      </c>
      <c r="DD106" s="47"/>
      <c r="DE106" s="47" t="str">
        <f t="shared" si="36"/>
        <v/>
      </c>
      <c r="DF106" s="47" t="str">
        <f t="shared" si="37"/>
        <v/>
      </c>
      <c r="DG106" s="47">
        <f t="shared" si="38"/>
        <v>9</v>
      </c>
      <c r="DH106" s="47" t="str">
        <f t="shared" si="39"/>
        <v/>
      </c>
      <c r="DI106" s="47" t="str">
        <f t="shared" si="40"/>
        <v/>
      </c>
      <c r="DJ106" s="47">
        <f t="shared" si="41"/>
        <v>2</v>
      </c>
      <c r="DK106" s="48">
        <f>IF(CX106="NO",0,IF(CY106=1,Tipologías!$E$11,0)+IF(CZ106=2,Tipologías!$E$10,0)+IF(DA106=3,Tipologías!$E$9,0)+IF(DB106=4,Tipologías!$E$13,0)+IF(DC106=5,Tipologías!$E$12,0)+IF(DD106=6,Tipologías!$E$14,0)+IF(DE106=7,Tipologías!$E$20,0)+IF(DG106=9,Tipologías!$E$16,0)+IF(DF106=8,Tipologías!$E$23,0)+IF(DH106=10,Tipologías!$E$7,0)+IF(DI106=11,Tipologías!$E$8,0))</f>
        <v>2773070.4736259999</v>
      </c>
      <c r="DL106" s="49">
        <f t="shared" si="42"/>
        <v>2773070.4736259999</v>
      </c>
      <c r="DM106" s="50" t="str">
        <f t="shared" si="43"/>
        <v/>
      </c>
      <c r="DN106" s="50" t="str">
        <f t="shared" si="44"/>
        <v/>
      </c>
      <c r="DO106" s="50">
        <f t="shared" si="45"/>
        <v>0</v>
      </c>
      <c r="DP106" s="51" t="str">
        <f t="shared" si="46"/>
        <v/>
      </c>
      <c r="DQ106" s="51">
        <f>IF(DM106=17,Tipologías!$E$18,0)+IF(ENCUESTAS!DN106=18,Tipologías!$E$17,0)+IF(ENCUESTAS!DO106=19,Tipologías!$E$19,0)+IF(ENCUESTAS!DP106=20,Tipologías!$E$21,0)</f>
        <v>0</v>
      </c>
      <c r="DR106" s="47" t="str">
        <f t="shared" si="47"/>
        <v>NO</v>
      </c>
      <c r="DS106" s="49">
        <f t="shared" si="48"/>
        <v>0</v>
      </c>
      <c r="DT106" s="52">
        <f>IF(DL106=0,"",(DL106+DS106+Tipologías!$E$6+Tipologías!$H$2))</f>
        <v>2970147.8661659644</v>
      </c>
      <c r="DU106" s="53" t="str">
        <f t="shared" si="49"/>
        <v>SI</v>
      </c>
      <c r="DV106" s="436" t="s">
        <v>4288</v>
      </c>
    </row>
    <row r="107" spans="1:126" ht="30" hidden="1" x14ac:dyDescent="0.25">
      <c r="A107" s="22">
        <v>42970</v>
      </c>
      <c r="B107" s="7" t="s">
        <v>1</v>
      </c>
      <c r="C107" s="7" t="s">
        <v>630</v>
      </c>
      <c r="D107" s="7">
        <v>579</v>
      </c>
      <c r="E107" s="7">
        <v>1039702444</v>
      </c>
      <c r="F107" s="7">
        <v>3106433475</v>
      </c>
      <c r="G107" s="188">
        <v>102</v>
      </c>
      <c r="H107" s="189" t="s">
        <v>1740</v>
      </c>
      <c r="I107" s="7" t="s">
        <v>1110</v>
      </c>
      <c r="J107" s="7"/>
      <c r="K107" s="7"/>
      <c r="L107" s="7"/>
      <c r="M107" s="7"/>
      <c r="N107" s="7"/>
      <c r="O107" s="7"/>
      <c r="P107" s="7"/>
      <c r="Q107" s="7"/>
      <c r="R107" s="190">
        <v>22056240000</v>
      </c>
      <c r="S107" s="7"/>
      <c r="T107" s="7"/>
      <c r="U107" s="362" t="str">
        <f t="shared" si="25"/>
        <v xml:space="preserve">PEATONAL   #   -  22056240000 </v>
      </c>
      <c r="V107" s="7">
        <v>3111204974</v>
      </c>
      <c r="W107" s="7" t="s">
        <v>1950</v>
      </c>
      <c r="X107" s="7" t="s">
        <v>1693</v>
      </c>
      <c r="Y107" s="7" t="s">
        <v>1951</v>
      </c>
      <c r="Z107" s="7" t="s">
        <v>1465</v>
      </c>
      <c r="AA107" s="434" t="str">
        <f t="shared" si="26"/>
        <v>TEREZA DE JESUS CASTAÑEDA MUÑOZ</v>
      </c>
      <c r="AB107" s="7" t="s">
        <v>1268</v>
      </c>
      <c r="AC107" s="7">
        <v>21931268</v>
      </c>
      <c r="AD107" s="7" t="s">
        <v>1118</v>
      </c>
      <c r="AE107" s="7">
        <v>57</v>
      </c>
      <c r="AF107" s="6" t="s">
        <v>1086</v>
      </c>
      <c r="AG107" s="6"/>
      <c r="AH107" s="7"/>
      <c r="AI107" s="7"/>
      <c r="AJ107" s="7"/>
      <c r="AK107" s="434" t="str">
        <f t="shared" si="27"/>
        <v xml:space="preserve">   </v>
      </c>
      <c r="AL107" s="7"/>
      <c r="AM107" s="191"/>
      <c r="AN107" s="189" t="s">
        <v>1087</v>
      </c>
      <c r="AO107" s="7"/>
      <c r="AP107" s="7" t="s">
        <v>1087</v>
      </c>
      <c r="AQ107" s="7">
        <v>4</v>
      </c>
      <c r="AR107" s="7">
        <v>1</v>
      </c>
      <c r="AS107" s="7"/>
      <c r="AT107" s="192" t="s">
        <v>1149</v>
      </c>
      <c r="AU107" s="7"/>
      <c r="AV107" s="193"/>
      <c r="AW107" s="7"/>
      <c r="AX107" s="192" t="s">
        <v>1153</v>
      </c>
      <c r="AY107" s="7"/>
      <c r="AZ107" s="7"/>
      <c r="BA107" s="194">
        <v>150000</v>
      </c>
      <c r="BB107" s="7" t="s">
        <v>1086</v>
      </c>
      <c r="BC107" s="194">
        <v>13792</v>
      </c>
      <c r="BD107" s="7" t="s">
        <v>1087</v>
      </c>
      <c r="BE107" s="194"/>
      <c r="BF107" s="7" t="s">
        <v>1086</v>
      </c>
      <c r="BG107" s="194">
        <v>8324</v>
      </c>
      <c r="BH107" s="188" t="s">
        <v>1167</v>
      </c>
      <c r="BI107" s="195" t="s">
        <v>1174</v>
      </c>
      <c r="BJ107" s="6" t="s">
        <v>1180</v>
      </c>
      <c r="BK107" s="6" t="s">
        <v>1189</v>
      </c>
      <c r="BL107" s="6" t="s">
        <v>1086</v>
      </c>
      <c r="BM107" s="191" t="s">
        <v>1086</v>
      </c>
      <c r="BN107" s="195" t="s">
        <v>1086</v>
      </c>
      <c r="BO107" s="6" t="s">
        <v>1086</v>
      </c>
      <c r="BP107" s="6" t="s">
        <v>1086</v>
      </c>
      <c r="BQ107" s="6" t="s">
        <v>1086</v>
      </c>
      <c r="BR107" s="6" t="s">
        <v>1086</v>
      </c>
      <c r="BS107" s="6" t="s">
        <v>1086</v>
      </c>
      <c r="BT107" s="6" t="s">
        <v>1086</v>
      </c>
      <c r="BU107" s="6" t="s">
        <v>1086</v>
      </c>
      <c r="BV107" s="6" t="s">
        <v>1086</v>
      </c>
      <c r="BW107" s="6" t="s">
        <v>1086</v>
      </c>
      <c r="BX107" s="6" t="s">
        <v>1086</v>
      </c>
      <c r="BY107" s="6" t="s">
        <v>1086</v>
      </c>
      <c r="BZ107" s="6" t="s">
        <v>1086</v>
      </c>
      <c r="CA107" s="6" t="s">
        <v>1086</v>
      </c>
      <c r="CB107" s="6" t="s">
        <v>1086</v>
      </c>
      <c r="CC107" s="6" t="s">
        <v>1086</v>
      </c>
      <c r="CD107" s="6" t="s">
        <v>1193</v>
      </c>
      <c r="CE107" s="199" t="s">
        <v>1952</v>
      </c>
      <c r="CF107" s="6"/>
      <c r="CG107" s="6"/>
      <c r="CH107" s="6"/>
      <c r="CI107" s="6"/>
      <c r="CJ107" s="6" t="s">
        <v>1607</v>
      </c>
      <c r="CK107" s="6" t="s">
        <v>1608</v>
      </c>
      <c r="CL107" s="6" t="s">
        <v>1086</v>
      </c>
      <c r="CM107" s="6" t="s">
        <v>1087</v>
      </c>
      <c r="CN107" s="6" t="s">
        <v>1087</v>
      </c>
      <c r="CO107" s="6" t="s">
        <v>1307</v>
      </c>
      <c r="CP107" s="6" t="s">
        <v>1086</v>
      </c>
      <c r="CQ107" s="6" t="s">
        <v>1086</v>
      </c>
      <c r="CR107" s="6" t="s">
        <v>1086</v>
      </c>
      <c r="CS107" s="6" t="s">
        <v>1086</v>
      </c>
      <c r="CT107" s="6" t="s">
        <v>1086</v>
      </c>
      <c r="CU107" s="191" t="s">
        <v>1273</v>
      </c>
      <c r="CV107" s="6" t="str">
        <f t="shared" si="28"/>
        <v>TAHAMIPEATONAL22056240000</v>
      </c>
      <c r="CW107" s="46" t="str">
        <f t="shared" si="29"/>
        <v>OK</v>
      </c>
      <c r="CX107" s="47" t="str">
        <f t="shared" si="30"/>
        <v>SI</v>
      </c>
      <c r="CY107" s="47" t="str">
        <f t="shared" si="31"/>
        <v/>
      </c>
      <c r="CZ107" s="47" t="str">
        <f t="shared" si="32"/>
        <v/>
      </c>
      <c r="DA107" s="47" t="str">
        <f t="shared" si="33"/>
        <v/>
      </c>
      <c r="DB107" s="47" t="str">
        <f t="shared" si="34"/>
        <v/>
      </c>
      <c r="DC107" s="47" t="str">
        <f t="shared" si="35"/>
        <v/>
      </c>
      <c r="DD107" s="47"/>
      <c r="DE107" s="47" t="str">
        <f t="shared" si="36"/>
        <v/>
      </c>
      <c r="DF107" s="47" t="str">
        <f t="shared" si="37"/>
        <v/>
      </c>
      <c r="DG107" s="47" t="str">
        <f t="shared" si="38"/>
        <v/>
      </c>
      <c r="DH107" s="47" t="str">
        <f t="shared" si="39"/>
        <v/>
      </c>
      <c r="DI107" s="47" t="str">
        <f t="shared" si="40"/>
        <v/>
      </c>
      <c r="DJ107" s="47">
        <f t="shared" si="41"/>
        <v>0</v>
      </c>
      <c r="DK107" s="48">
        <f>IF(CX107="NO",0,IF(CY107=1,Tipologías!$E$11,0)+IF(CZ107=2,Tipologías!$E$10,0)+IF(DA107=3,Tipologías!$E$9,0)+IF(DB107=4,Tipologías!$E$13,0)+IF(DC107=5,Tipologías!$E$12,0)+IF(DD107=6,Tipologías!$E$14,0)+IF(DE107=7,Tipologías!$E$20,0)+IF(DG107=9,Tipologías!$E$16,0)+IF(DF107=8,Tipologías!$E$23,0)+IF(DH107=10,Tipologías!$E$7,0)+IF(DI107=11,Tipologías!$E$8,0))</f>
        <v>0</v>
      </c>
      <c r="DL107" s="49">
        <f t="shared" si="42"/>
        <v>0</v>
      </c>
      <c r="DM107" s="50" t="str">
        <f t="shared" si="43"/>
        <v/>
      </c>
      <c r="DN107" s="50" t="str">
        <f t="shared" si="44"/>
        <v/>
      </c>
      <c r="DO107" s="50" t="str">
        <f t="shared" si="45"/>
        <v/>
      </c>
      <c r="DP107" s="51" t="str">
        <f t="shared" si="46"/>
        <v/>
      </c>
      <c r="DQ107" s="51">
        <f>IF(DM107=17,Tipologías!$E$18,0)+IF(ENCUESTAS!DN107=18,Tipologías!$E$17,0)+IF(ENCUESTAS!DO107=19,Tipologías!$E$19,0)+IF(ENCUESTAS!DP107=20,Tipologías!$E$21,0)</f>
        <v>0</v>
      </c>
      <c r="DR107" s="47" t="str">
        <f t="shared" si="47"/>
        <v>NO</v>
      </c>
      <c r="DS107" s="49">
        <f t="shared" si="48"/>
        <v>0</v>
      </c>
      <c r="DT107" s="52" t="str">
        <f>IF(DL107=0,"",(DL107+DS107+Tipologías!$E$6+Tipologías!$H$2))</f>
        <v/>
      </c>
      <c r="DU107" s="53" t="str">
        <f t="shared" si="49"/>
        <v>NO</v>
      </c>
      <c r="DV107" s="437"/>
    </row>
    <row r="108" spans="1:126" ht="45" hidden="1" x14ac:dyDescent="0.25">
      <c r="A108" s="22">
        <v>42970</v>
      </c>
      <c r="B108" s="7" t="s">
        <v>1</v>
      </c>
      <c r="C108" s="7" t="s">
        <v>630</v>
      </c>
      <c r="D108" s="7">
        <v>579</v>
      </c>
      <c r="E108" s="7">
        <v>1039702444</v>
      </c>
      <c r="F108" s="7">
        <v>3106433475</v>
      </c>
      <c r="G108" s="215">
        <v>103</v>
      </c>
      <c r="H108" s="189" t="s">
        <v>1740</v>
      </c>
      <c r="I108" s="7" t="s">
        <v>1110</v>
      </c>
      <c r="J108" s="7"/>
      <c r="K108" s="7"/>
      <c r="L108" s="7"/>
      <c r="M108" s="7"/>
      <c r="N108" s="7"/>
      <c r="O108" s="7"/>
      <c r="P108" s="7"/>
      <c r="Q108" s="7"/>
      <c r="R108" s="200">
        <v>22056260000</v>
      </c>
      <c r="S108" s="7"/>
      <c r="T108" s="7"/>
      <c r="U108" s="362" t="str">
        <f t="shared" si="25"/>
        <v xml:space="preserve">PEATONAL   #   -  22056260000 </v>
      </c>
      <c r="V108" s="7">
        <v>32187700846</v>
      </c>
      <c r="W108" s="7" t="s">
        <v>1504</v>
      </c>
      <c r="X108" s="7" t="s">
        <v>1953</v>
      </c>
      <c r="Y108" s="7" t="s">
        <v>1954</v>
      </c>
      <c r="Z108" s="7"/>
      <c r="AA108" s="434" t="str">
        <f t="shared" si="26"/>
        <v>ROSALBA  OQUENDO VALDERRAMA</v>
      </c>
      <c r="AB108" s="7" t="s">
        <v>1268</v>
      </c>
      <c r="AC108" s="7">
        <v>2214842</v>
      </c>
      <c r="AD108" s="7" t="s">
        <v>1118</v>
      </c>
      <c r="AE108" s="7">
        <v>68</v>
      </c>
      <c r="AF108" s="6" t="s">
        <v>1086</v>
      </c>
      <c r="AG108" s="6"/>
      <c r="AH108" s="7"/>
      <c r="AI108" s="7"/>
      <c r="AJ108" s="7"/>
      <c r="AK108" s="434" t="str">
        <f t="shared" si="27"/>
        <v xml:space="preserve">   </v>
      </c>
      <c r="AL108" s="7"/>
      <c r="AM108" s="191"/>
      <c r="AN108" s="189" t="s">
        <v>1087</v>
      </c>
      <c r="AO108" s="7"/>
      <c r="AP108" s="7" t="s">
        <v>1087</v>
      </c>
      <c r="AQ108" s="7">
        <v>5</v>
      </c>
      <c r="AR108" s="7">
        <v>2</v>
      </c>
      <c r="AS108" s="7"/>
      <c r="AT108" s="192" t="s">
        <v>1147</v>
      </c>
      <c r="AU108" s="7"/>
      <c r="AV108" s="193" t="s">
        <v>1161</v>
      </c>
      <c r="AW108" s="7"/>
      <c r="AX108" s="192"/>
      <c r="AY108" s="7"/>
      <c r="AZ108" s="7"/>
      <c r="BA108" s="7"/>
      <c r="BB108" s="7" t="s">
        <v>1086</v>
      </c>
      <c r="BC108" s="194">
        <v>16000</v>
      </c>
      <c r="BD108" s="7" t="s">
        <v>1087</v>
      </c>
      <c r="BE108" s="7"/>
      <c r="BF108" s="7" t="s">
        <v>1086</v>
      </c>
      <c r="BG108" s="194">
        <v>9000</v>
      </c>
      <c r="BH108" s="188" t="s">
        <v>1167</v>
      </c>
      <c r="BI108" s="195" t="s">
        <v>1171</v>
      </c>
      <c r="BJ108" s="6" t="s">
        <v>1180</v>
      </c>
      <c r="BK108" s="6" t="s">
        <v>1189</v>
      </c>
      <c r="BL108" s="6" t="s">
        <v>1086</v>
      </c>
      <c r="BM108" s="191" t="s">
        <v>1086</v>
      </c>
      <c r="BN108" s="195" t="s">
        <v>1086</v>
      </c>
      <c r="BO108" s="6" t="s">
        <v>1086</v>
      </c>
      <c r="BP108" s="6" t="s">
        <v>1086</v>
      </c>
      <c r="BQ108" s="6" t="s">
        <v>1087</v>
      </c>
      <c r="BR108" s="6" t="s">
        <v>1086</v>
      </c>
      <c r="BS108" s="6" t="s">
        <v>1086</v>
      </c>
      <c r="BT108" s="6" t="s">
        <v>1086</v>
      </c>
      <c r="BU108" s="6" t="s">
        <v>1086</v>
      </c>
      <c r="BV108" s="6" t="s">
        <v>1086</v>
      </c>
      <c r="BW108" s="6" t="s">
        <v>1086</v>
      </c>
      <c r="BX108" s="6" t="s">
        <v>1086</v>
      </c>
      <c r="BY108" s="6" t="s">
        <v>1086</v>
      </c>
      <c r="BZ108" s="6" t="s">
        <v>1086</v>
      </c>
      <c r="CA108" s="6" t="s">
        <v>1086</v>
      </c>
      <c r="CB108" s="6" t="s">
        <v>1086</v>
      </c>
      <c r="CC108" s="6" t="s">
        <v>1086</v>
      </c>
      <c r="CD108" s="6" t="s">
        <v>1193</v>
      </c>
      <c r="CE108" s="199" t="s">
        <v>1955</v>
      </c>
      <c r="CF108" s="6"/>
      <c r="CG108" s="6"/>
      <c r="CH108" s="6"/>
      <c r="CI108" s="6"/>
      <c r="CJ108" s="6" t="s">
        <v>1607</v>
      </c>
      <c r="CK108" s="6" t="s">
        <v>1608</v>
      </c>
      <c r="CL108" s="6" t="s">
        <v>1086</v>
      </c>
      <c r="CM108" s="6" t="s">
        <v>1087</v>
      </c>
      <c r="CN108" s="6" t="s">
        <v>1087</v>
      </c>
      <c r="CO108" s="6" t="s">
        <v>1490</v>
      </c>
      <c r="CP108" s="6" t="s">
        <v>1086</v>
      </c>
      <c r="CQ108" s="6" t="s">
        <v>1086</v>
      </c>
      <c r="CR108" s="6" t="s">
        <v>1086</v>
      </c>
      <c r="CS108" s="6" t="s">
        <v>1086</v>
      </c>
      <c r="CT108" s="6" t="s">
        <v>1086</v>
      </c>
      <c r="CU108" s="191" t="s">
        <v>1288</v>
      </c>
      <c r="CV108" s="6" t="str">
        <f t="shared" si="28"/>
        <v>TAHAMIPEATONAL22056260000</v>
      </c>
      <c r="CW108" s="46" t="str">
        <f t="shared" si="29"/>
        <v>OK</v>
      </c>
      <c r="CX108" s="47" t="str">
        <f t="shared" si="30"/>
        <v>SI</v>
      </c>
      <c r="CY108" s="47" t="str">
        <f t="shared" si="31"/>
        <v/>
      </c>
      <c r="CZ108" s="47" t="str">
        <f t="shared" si="32"/>
        <v/>
      </c>
      <c r="DA108" s="47" t="str">
        <f t="shared" si="33"/>
        <v/>
      </c>
      <c r="DB108" s="47" t="str">
        <f t="shared" si="34"/>
        <v/>
      </c>
      <c r="DC108" s="47" t="str">
        <f t="shared" si="35"/>
        <v/>
      </c>
      <c r="DD108" s="47"/>
      <c r="DE108" s="47" t="str">
        <f t="shared" si="36"/>
        <v/>
      </c>
      <c r="DF108" s="47" t="str">
        <f t="shared" si="37"/>
        <v/>
      </c>
      <c r="DG108" s="47" t="str">
        <f t="shared" si="38"/>
        <v/>
      </c>
      <c r="DH108" s="47" t="str">
        <f t="shared" si="39"/>
        <v/>
      </c>
      <c r="DI108" s="47" t="str">
        <f t="shared" si="40"/>
        <v/>
      </c>
      <c r="DJ108" s="47">
        <f t="shared" si="41"/>
        <v>0</v>
      </c>
      <c r="DK108" s="48">
        <f>IF(CX108="NO",0,IF(CY108=1,Tipologías!$E$11,0)+IF(CZ108=2,Tipologías!$E$10,0)+IF(DA108=3,Tipologías!$E$9,0)+IF(DB108=4,Tipologías!$E$13,0)+IF(DC108=5,Tipologías!$E$12,0)+IF(DD108=6,Tipologías!$E$14,0)+IF(DE108=7,Tipologías!$E$20,0)+IF(DG108=9,Tipologías!$E$16,0)+IF(DF108=8,Tipologías!$E$23,0)+IF(DH108=10,Tipologías!$E$7,0)+IF(DI108=11,Tipologías!$E$8,0))</f>
        <v>0</v>
      </c>
      <c r="DL108" s="49">
        <f t="shared" si="42"/>
        <v>0</v>
      </c>
      <c r="DM108" s="50" t="str">
        <f t="shared" si="43"/>
        <v/>
      </c>
      <c r="DN108" s="50" t="str">
        <f t="shared" si="44"/>
        <v/>
      </c>
      <c r="DO108" s="50" t="str">
        <f t="shared" si="45"/>
        <v/>
      </c>
      <c r="DP108" s="51" t="str">
        <f t="shared" si="46"/>
        <v/>
      </c>
      <c r="DQ108" s="51">
        <f>IF(DM108=17,Tipologías!$E$18,0)+IF(ENCUESTAS!DN108=18,Tipologías!$E$17,0)+IF(ENCUESTAS!DO108=19,Tipologías!$E$19,0)+IF(ENCUESTAS!DP108=20,Tipologías!$E$21,0)</f>
        <v>0</v>
      </c>
      <c r="DR108" s="47" t="str">
        <f t="shared" si="47"/>
        <v>NO</v>
      </c>
      <c r="DS108" s="49">
        <f t="shared" si="48"/>
        <v>0</v>
      </c>
      <c r="DT108" s="52" t="str">
        <f>IF(DL108=0,"",(DL108+DS108+Tipologías!$E$6+Tipologías!$H$2))</f>
        <v/>
      </c>
      <c r="DU108" s="53" t="str">
        <f t="shared" si="49"/>
        <v>NO</v>
      </c>
      <c r="DV108" s="436"/>
    </row>
    <row r="109" spans="1:126" ht="105" x14ac:dyDescent="0.25">
      <c r="A109" s="22">
        <v>42970</v>
      </c>
      <c r="B109" s="7" t="s">
        <v>1</v>
      </c>
      <c r="C109" s="7" t="s">
        <v>630</v>
      </c>
      <c r="D109" s="7">
        <v>579</v>
      </c>
      <c r="E109" s="7">
        <v>103970244</v>
      </c>
      <c r="F109" s="7">
        <v>3106433475</v>
      </c>
      <c r="G109" s="188">
        <v>104</v>
      </c>
      <c r="H109" s="189" t="s">
        <v>1740</v>
      </c>
      <c r="I109" s="7" t="s">
        <v>1110</v>
      </c>
      <c r="J109" s="7"/>
      <c r="K109" s="7"/>
      <c r="L109" s="7"/>
      <c r="M109" s="7"/>
      <c r="N109" s="7"/>
      <c r="O109" s="7"/>
      <c r="P109" s="7"/>
      <c r="Q109" s="7"/>
      <c r="R109" s="190">
        <v>2256380000</v>
      </c>
      <c r="S109" s="7"/>
      <c r="T109" s="7"/>
      <c r="U109" s="362" t="str">
        <f t="shared" si="25"/>
        <v xml:space="preserve">PEATONAL   #   -  2256380000 </v>
      </c>
      <c r="V109" s="7">
        <v>3112497673</v>
      </c>
      <c r="W109" s="7" t="s">
        <v>1693</v>
      </c>
      <c r="X109" s="7" t="s">
        <v>1956</v>
      </c>
      <c r="Y109" s="7" t="s">
        <v>1957</v>
      </c>
      <c r="Z109" s="7" t="s">
        <v>1280</v>
      </c>
      <c r="AA109" s="434" t="str">
        <f t="shared" si="26"/>
        <v>YULI MILENA MUÑOZ ESPINOZA</v>
      </c>
      <c r="AB109" s="7" t="s">
        <v>1268</v>
      </c>
      <c r="AC109" s="7">
        <v>10396822060</v>
      </c>
      <c r="AD109" s="7" t="s">
        <v>1118</v>
      </c>
      <c r="AE109" s="7">
        <v>32</v>
      </c>
      <c r="AF109" s="6" t="s">
        <v>1087</v>
      </c>
      <c r="AG109" s="6" t="s">
        <v>1958</v>
      </c>
      <c r="AH109" s="7"/>
      <c r="AI109" s="7" t="s">
        <v>1959</v>
      </c>
      <c r="AJ109" s="7"/>
      <c r="AK109" s="434" t="str">
        <f t="shared" si="27"/>
        <v xml:space="preserve">RICARDO  VALECIA </v>
      </c>
      <c r="AL109" s="7" t="s">
        <v>1268</v>
      </c>
      <c r="AM109" s="191">
        <v>91438254</v>
      </c>
      <c r="AN109" s="189" t="s">
        <v>1086</v>
      </c>
      <c r="AO109" s="7">
        <v>936212</v>
      </c>
      <c r="AP109" s="7" t="s">
        <v>1087</v>
      </c>
      <c r="AQ109" s="7">
        <v>4</v>
      </c>
      <c r="AR109" s="7">
        <v>2</v>
      </c>
      <c r="AS109" s="7"/>
      <c r="AT109" s="192" t="s">
        <v>1147</v>
      </c>
      <c r="AU109" s="7"/>
      <c r="AV109" s="193" t="s">
        <v>1161</v>
      </c>
      <c r="AW109" s="7"/>
      <c r="AX109" s="192"/>
      <c r="AY109" s="7"/>
      <c r="AZ109" s="7"/>
      <c r="BA109" s="7"/>
      <c r="BB109" s="7" t="s">
        <v>1086</v>
      </c>
      <c r="BC109" s="194">
        <v>22653</v>
      </c>
      <c r="BD109" s="7" t="s">
        <v>1087</v>
      </c>
      <c r="BE109" s="7"/>
      <c r="BF109" s="7" t="s">
        <v>1086</v>
      </c>
      <c r="BG109" s="194">
        <v>8366</v>
      </c>
      <c r="BH109" s="188" t="s">
        <v>1167</v>
      </c>
      <c r="BI109" s="195" t="s">
        <v>1174</v>
      </c>
      <c r="BJ109" s="6" t="s">
        <v>1180</v>
      </c>
      <c r="BK109" s="6" t="s">
        <v>1189</v>
      </c>
      <c r="BL109" s="6" t="s">
        <v>1087</v>
      </c>
      <c r="BM109" s="191" t="s">
        <v>1086</v>
      </c>
      <c r="BN109" s="195" t="s">
        <v>1086</v>
      </c>
      <c r="BO109" s="6" t="s">
        <v>1086</v>
      </c>
      <c r="BP109" s="6" t="s">
        <v>1086</v>
      </c>
      <c r="BQ109" s="6" t="s">
        <v>1087</v>
      </c>
      <c r="BR109" s="6" t="s">
        <v>1086</v>
      </c>
      <c r="BS109" s="6" t="s">
        <v>1086</v>
      </c>
      <c r="BT109" s="6" t="s">
        <v>1086</v>
      </c>
      <c r="BU109" s="6" t="s">
        <v>1086</v>
      </c>
      <c r="BV109" s="6" t="s">
        <v>1087</v>
      </c>
      <c r="BW109" s="6" t="s">
        <v>1086</v>
      </c>
      <c r="BX109" s="6" t="s">
        <v>1087</v>
      </c>
      <c r="BY109" s="6" t="s">
        <v>1086</v>
      </c>
      <c r="BZ109" s="6" t="s">
        <v>1086</v>
      </c>
      <c r="CA109" s="6" t="s">
        <v>1087</v>
      </c>
      <c r="CB109" s="6" t="s">
        <v>1086</v>
      </c>
      <c r="CC109" s="6" t="s">
        <v>1087</v>
      </c>
      <c r="CD109" s="6" t="s">
        <v>1193</v>
      </c>
      <c r="CE109" s="199" t="s">
        <v>1960</v>
      </c>
      <c r="CF109" s="6"/>
      <c r="CG109" s="6"/>
      <c r="CH109" s="6"/>
      <c r="CI109" s="6"/>
      <c r="CJ109" s="6" t="s">
        <v>1607</v>
      </c>
      <c r="CK109" s="6" t="s">
        <v>1608</v>
      </c>
      <c r="CL109" s="6" t="s">
        <v>1086</v>
      </c>
      <c r="CM109" s="6" t="s">
        <v>1086</v>
      </c>
      <c r="CN109" s="6" t="s">
        <v>1087</v>
      </c>
      <c r="CO109" s="6" t="s">
        <v>1490</v>
      </c>
      <c r="CP109" s="6" t="s">
        <v>1087</v>
      </c>
      <c r="CQ109" s="6" t="s">
        <v>1086</v>
      </c>
      <c r="CR109" s="6" t="s">
        <v>1087</v>
      </c>
      <c r="CS109" s="6" t="s">
        <v>1086</v>
      </c>
      <c r="CT109" s="6" t="s">
        <v>1087</v>
      </c>
      <c r="CU109" s="191" t="s">
        <v>1286</v>
      </c>
      <c r="CV109" s="6" t="str">
        <f t="shared" si="28"/>
        <v>TAHAMIPEATONAL2256380000</v>
      </c>
      <c r="CW109" s="46" t="str">
        <f t="shared" si="29"/>
        <v>OK</v>
      </c>
      <c r="CX109" s="47" t="str">
        <f t="shared" si="30"/>
        <v>SI</v>
      </c>
      <c r="CY109" s="47">
        <f t="shared" si="31"/>
        <v>1</v>
      </c>
      <c r="CZ109" s="47">
        <f t="shared" si="32"/>
        <v>2</v>
      </c>
      <c r="DA109" s="47">
        <f t="shared" si="33"/>
        <v>3</v>
      </c>
      <c r="DB109" s="47" t="str">
        <f t="shared" si="34"/>
        <v/>
      </c>
      <c r="DC109" s="47" t="str">
        <f t="shared" si="35"/>
        <v/>
      </c>
      <c r="DD109" s="47"/>
      <c r="DE109" s="47">
        <f t="shared" si="36"/>
        <v>7</v>
      </c>
      <c r="DF109" s="47">
        <f t="shared" si="37"/>
        <v>8</v>
      </c>
      <c r="DG109" s="47" t="str">
        <f t="shared" si="38"/>
        <v/>
      </c>
      <c r="DH109" s="47" t="str">
        <f t="shared" si="39"/>
        <v/>
      </c>
      <c r="DI109" s="47" t="str">
        <f t="shared" si="40"/>
        <v/>
      </c>
      <c r="DJ109" s="47">
        <f t="shared" si="41"/>
        <v>3</v>
      </c>
      <c r="DK109" s="48">
        <f>IF(CX109="NO",0,IF(CY109=1,Tipologías!$E$11,0)+IF(CZ109=2,Tipologías!$E$10,0)+IF(DA109=3,Tipologías!$E$9,0)+IF(DB109=4,Tipologías!$E$13,0)+IF(DC109=5,Tipologías!$E$12,0)+IF(DD109=6,Tipologías!$E$14,0)+IF(DE109=7,Tipologías!$E$20,0)+IF(DG109=9,Tipologías!$E$16,0)+IF(DF109=8,Tipologías!$E$23,0)+IF(DH109=10,Tipologías!$E$7,0)+IF(DI109=11,Tipologías!$E$8,0))</f>
        <v>5653875.4261919996</v>
      </c>
      <c r="DL109" s="49">
        <f t="shared" si="42"/>
        <v>5653875.4261919996</v>
      </c>
      <c r="DM109" s="50" t="str">
        <f t="shared" si="43"/>
        <v/>
      </c>
      <c r="DN109" s="50" t="str">
        <f t="shared" si="44"/>
        <v/>
      </c>
      <c r="DO109" s="50">
        <f t="shared" si="45"/>
        <v>0</v>
      </c>
      <c r="DP109" s="51">
        <f t="shared" si="46"/>
        <v>20</v>
      </c>
      <c r="DQ109" s="51">
        <f>IF(DM109=17,Tipologías!$E$18,0)+IF(ENCUESTAS!DN109=18,Tipologías!$E$17,0)+IF(ENCUESTAS!DO109=19,Tipologías!$E$19,0)+IF(ENCUESTAS!DP109=20,Tipologías!$E$21,0)</f>
        <v>487557.07988400001</v>
      </c>
      <c r="DR109" s="47" t="str">
        <f t="shared" si="47"/>
        <v>SI</v>
      </c>
      <c r="DS109" s="49">
        <f t="shared" si="48"/>
        <v>487557.07988400001</v>
      </c>
      <c r="DT109" s="52">
        <f>IF(DL109=0,"",(DL109+DS109+Tipologías!$E$6+Tipologías!$H$2))</f>
        <v>6338509.8986159638</v>
      </c>
      <c r="DU109" s="53" t="str">
        <f t="shared" si="49"/>
        <v>SI</v>
      </c>
      <c r="DV109" s="436" t="s">
        <v>4289</v>
      </c>
    </row>
    <row r="110" spans="1:126" ht="30" hidden="1" x14ac:dyDescent="0.25">
      <c r="A110" s="22">
        <v>42970</v>
      </c>
      <c r="B110" s="7" t="s">
        <v>1</v>
      </c>
      <c r="C110" s="7" t="s">
        <v>630</v>
      </c>
      <c r="D110" s="7">
        <v>579</v>
      </c>
      <c r="E110" s="7">
        <v>1039702444</v>
      </c>
      <c r="F110" s="7">
        <v>3106433475</v>
      </c>
      <c r="G110" s="188">
        <v>105</v>
      </c>
      <c r="H110" s="189" t="s">
        <v>1740</v>
      </c>
      <c r="I110" s="7" t="s">
        <v>1110</v>
      </c>
      <c r="J110" s="7"/>
      <c r="K110" s="7"/>
      <c r="L110" s="7"/>
      <c r="M110" s="7"/>
      <c r="N110" s="7"/>
      <c r="O110" s="7"/>
      <c r="P110" s="7"/>
      <c r="Q110" s="7"/>
      <c r="R110" s="200">
        <v>220561190000</v>
      </c>
      <c r="S110" s="7"/>
      <c r="T110" s="7"/>
      <c r="U110" s="362" t="str">
        <f t="shared" si="25"/>
        <v xml:space="preserve">PEATONAL   #   -  220561190000 </v>
      </c>
      <c r="V110" s="7">
        <v>3106604810</v>
      </c>
      <c r="W110" s="7" t="s">
        <v>1625</v>
      </c>
      <c r="X110" s="7"/>
      <c r="Y110" s="7" t="s">
        <v>1612</v>
      </c>
      <c r="Z110" s="7"/>
      <c r="AA110" s="434" t="str">
        <f t="shared" si="26"/>
        <v xml:space="preserve">YADIRA  MONTOYA </v>
      </c>
      <c r="AB110" s="7" t="s">
        <v>1268</v>
      </c>
      <c r="AC110" s="7">
        <v>43653883</v>
      </c>
      <c r="AD110" s="7" t="s">
        <v>1118</v>
      </c>
      <c r="AE110" s="7">
        <v>39</v>
      </c>
      <c r="AF110" s="6" t="s">
        <v>1086</v>
      </c>
      <c r="AG110" s="6"/>
      <c r="AH110" s="7"/>
      <c r="AI110" s="7"/>
      <c r="AJ110" s="7"/>
      <c r="AK110" s="434" t="str">
        <f t="shared" si="27"/>
        <v xml:space="preserve">   </v>
      </c>
      <c r="AL110" s="7"/>
      <c r="AM110" s="191"/>
      <c r="AN110" s="189" t="s">
        <v>1087</v>
      </c>
      <c r="AO110" s="7"/>
      <c r="AP110" s="7" t="s">
        <v>1087</v>
      </c>
      <c r="AQ110" s="7">
        <v>3</v>
      </c>
      <c r="AR110" s="7">
        <v>2</v>
      </c>
      <c r="AS110" s="7"/>
      <c r="AT110" s="192" t="s">
        <v>1149</v>
      </c>
      <c r="AU110" s="7"/>
      <c r="AV110" s="193"/>
      <c r="AW110" s="7"/>
      <c r="AX110" s="192" t="s">
        <v>1153</v>
      </c>
      <c r="AY110" s="7"/>
      <c r="AZ110" s="7"/>
      <c r="BA110" s="194">
        <v>180000</v>
      </c>
      <c r="BB110" s="7" t="s">
        <v>1086</v>
      </c>
      <c r="BC110" s="194">
        <v>20239</v>
      </c>
      <c r="BD110" s="7" t="s">
        <v>1087</v>
      </c>
      <c r="BE110" s="7"/>
      <c r="BF110" s="7" t="s">
        <v>1086</v>
      </c>
      <c r="BG110" s="194">
        <v>8450</v>
      </c>
      <c r="BH110" s="188" t="s">
        <v>1167</v>
      </c>
      <c r="BI110" s="195" t="s">
        <v>1171</v>
      </c>
      <c r="BJ110" s="6" t="s">
        <v>1180</v>
      </c>
      <c r="BK110" s="6" t="s">
        <v>1189</v>
      </c>
      <c r="BL110" s="6" t="s">
        <v>1086</v>
      </c>
      <c r="BM110" s="191" t="s">
        <v>1087</v>
      </c>
      <c r="BN110" s="195" t="s">
        <v>1086</v>
      </c>
      <c r="BO110" s="6" t="s">
        <v>1086</v>
      </c>
      <c r="BP110" s="6" t="s">
        <v>1086</v>
      </c>
      <c r="BQ110" s="6" t="s">
        <v>1086</v>
      </c>
      <c r="BR110" s="6" t="s">
        <v>1086</v>
      </c>
      <c r="BS110" s="6" t="s">
        <v>1086</v>
      </c>
      <c r="BT110" s="6" t="s">
        <v>1086</v>
      </c>
      <c r="BU110" s="6" t="s">
        <v>1086</v>
      </c>
      <c r="BV110" s="6" t="s">
        <v>1086</v>
      </c>
      <c r="BW110" s="6" t="s">
        <v>1086</v>
      </c>
      <c r="BX110" s="6" t="s">
        <v>1086</v>
      </c>
      <c r="BY110" s="6" t="s">
        <v>1086</v>
      </c>
      <c r="BZ110" s="6" t="s">
        <v>1086</v>
      </c>
      <c r="CA110" s="6" t="s">
        <v>1086</v>
      </c>
      <c r="CB110" s="6" t="s">
        <v>1086</v>
      </c>
      <c r="CC110" s="6" t="s">
        <v>1086</v>
      </c>
      <c r="CD110" s="6" t="s">
        <v>1193</v>
      </c>
      <c r="CE110" s="199" t="s">
        <v>1961</v>
      </c>
      <c r="CF110" s="6"/>
      <c r="CG110" s="6"/>
      <c r="CH110" s="6"/>
      <c r="CI110" s="6"/>
      <c r="CJ110" s="6" t="s">
        <v>1753</v>
      </c>
      <c r="CK110" s="6" t="s">
        <v>1608</v>
      </c>
      <c r="CL110" s="6" t="s">
        <v>1086</v>
      </c>
      <c r="CM110" s="6" t="s">
        <v>1087</v>
      </c>
      <c r="CN110" s="6" t="s">
        <v>1087</v>
      </c>
      <c r="CO110" s="6" t="s">
        <v>1490</v>
      </c>
      <c r="CP110" s="6" t="s">
        <v>1086</v>
      </c>
      <c r="CQ110" s="6" t="s">
        <v>1086</v>
      </c>
      <c r="CR110" s="6" t="s">
        <v>1086</v>
      </c>
      <c r="CS110" s="6" t="s">
        <v>1086</v>
      </c>
      <c r="CT110" s="6" t="s">
        <v>1086</v>
      </c>
      <c r="CU110" s="191" t="s">
        <v>1273</v>
      </c>
      <c r="CV110" s="6" t="str">
        <f t="shared" si="28"/>
        <v>TAHAMIPEATONAL220561190000</v>
      </c>
      <c r="CW110" s="46" t="str">
        <f t="shared" si="29"/>
        <v>OK</v>
      </c>
      <c r="CX110" s="47" t="str">
        <f t="shared" si="30"/>
        <v>SI</v>
      </c>
      <c r="CY110" s="47" t="str">
        <f t="shared" si="31"/>
        <v/>
      </c>
      <c r="CZ110" s="47" t="str">
        <f t="shared" si="32"/>
        <v/>
      </c>
      <c r="DA110" s="47" t="str">
        <f t="shared" si="33"/>
        <v/>
      </c>
      <c r="DB110" s="47" t="str">
        <f t="shared" si="34"/>
        <v/>
      </c>
      <c r="DC110" s="47" t="str">
        <f t="shared" si="35"/>
        <v/>
      </c>
      <c r="DD110" s="47"/>
      <c r="DE110" s="47" t="str">
        <f t="shared" si="36"/>
        <v/>
      </c>
      <c r="DF110" s="47" t="str">
        <f t="shared" si="37"/>
        <v/>
      </c>
      <c r="DG110" s="47" t="str">
        <f t="shared" si="38"/>
        <v/>
      </c>
      <c r="DH110" s="47" t="str">
        <f t="shared" si="39"/>
        <v/>
      </c>
      <c r="DI110" s="47" t="str">
        <f t="shared" si="40"/>
        <v/>
      </c>
      <c r="DJ110" s="47">
        <f t="shared" si="41"/>
        <v>0</v>
      </c>
      <c r="DK110" s="48">
        <f>IF(CX110="NO",0,IF(CY110=1,Tipologías!$E$11,0)+IF(CZ110=2,Tipologías!$E$10,0)+IF(DA110=3,Tipologías!$E$9,0)+IF(DB110=4,Tipologías!$E$13,0)+IF(DC110=5,Tipologías!$E$12,0)+IF(DD110=6,Tipologías!$E$14,0)+IF(DE110=7,Tipologías!$E$20,0)+IF(DG110=9,Tipologías!$E$16,0)+IF(DF110=8,Tipologías!$E$23,0)+IF(DH110=10,Tipologías!$E$7,0)+IF(DI110=11,Tipologías!$E$8,0))</f>
        <v>0</v>
      </c>
      <c r="DL110" s="49">
        <f t="shared" si="42"/>
        <v>0</v>
      </c>
      <c r="DM110" s="50" t="str">
        <f t="shared" si="43"/>
        <v/>
      </c>
      <c r="DN110" s="50" t="str">
        <f t="shared" si="44"/>
        <v/>
      </c>
      <c r="DO110" s="50" t="str">
        <f t="shared" si="45"/>
        <v/>
      </c>
      <c r="DP110" s="51" t="str">
        <f t="shared" si="46"/>
        <v/>
      </c>
      <c r="DQ110" s="51">
        <f>IF(DM110=17,Tipologías!$E$18,0)+IF(ENCUESTAS!DN110=18,Tipologías!$E$17,0)+IF(ENCUESTAS!DO110=19,Tipologías!$E$19,0)+IF(ENCUESTAS!DP110=20,Tipologías!$E$21,0)</f>
        <v>0</v>
      </c>
      <c r="DR110" s="47" t="str">
        <f t="shared" si="47"/>
        <v>NO</v>
      </c>
      <c r="DS110" s="49">
        <f t="shared" si="48"/>
        <v>0</v>
      </c>
      <c r="DT110" s="52" t="str">
        <f>IF(DL110=0,"",(DL110+DS110+Tipologías!$E$6+Tipologías!$H$2))</f>
        <v/>
      </c>
      <c r="DU110" s="53" t="str">
        <f t="shared" si="49"/>
        <v>NO</v>
      </c>
      <c r="DV110" s="437"/>
    </row>
    <row r="111" spans="1:126" ht="60" x14ac:dyDescent="0.25">
      <c r="A111" s="22">
        <v>42970</v>
      </c>
      <c r="B111" s="7" t="s">
        <v>1</v>
      </c>
      <c r="C111" s="7" t="s">
        <v>630</v>
      </c>
      <c r="D111" s="7">
        <v>579</v>
      </c>
      <c r="E111" s="7">
        <v>1039702444</v>
      </c>
      <c r="F111" s="7">
        <v>3106433475</v>
      </c>
      <c r="G111" s="188">
        <v>106</v>
      </c>
      <c r="H111" s="189" t="s">
        <v>1740</v>
      </c>
      <c r="I111" s="7" t="s">
        <v>1110</v>
      </c>
      <c r="J111" s="7"/>
      <c r="K111" s="7"/>
      <c r="L111" s="7"/>
      <c r="M111" s="7"/>
      <c r="N111" s="7"/>
      <c r="O111" s="7"/>
      <c r="P111" s="7"/>
      <c r="Q111" s="7"/>
      <c r="R111" s="200">
        <v>220561300000</v>
      </c>
      <c r="S111" s="7"/>
      <c r="T111" s="7"/>
      <c r="U111" s="362" t="str">
        <f t="shared" si="25"/>
        <v xml:space="preserve">PEATONAL   #   -  220561300000 </v>
      </c>
      <c r="V111" s="7">
        <v>3132142026</v>
      </c>
      <c r="W111" s="7" t="s">
        <v>1539</v>
      </c>
      <c r="X111" s="7" t="s">
        <v>1443</v>
      </c>
      <c r="Y111" s="7" t="s">
        <v>1274</v>
      </c>
      <c r="Z111" s="7" t="s">
        <v>1448</v>
      </c>
      <c r="AA111" s="434" t="str">
        <f t="shared" si="26"/>
        <v>JOSE ANGEL BUELVAS LOPEZ</v>
      </c>
      <c r="AB111" s="7" t="s">
        <v>1268</v>
      </c>
      <c r="AC111" s="7">
        <v>71184058</v>
      </c>
      <c r="AD111" s="7" t="s">
        <v>1127</v>
      </c>
      <c r="AE111" s="7">
        <v>52</v>
      </c>
      <c r="AF111" s="6" t="s">
        <v>1086</v>
      </c>
      <c r="AG111" s="6"/>
      <c r="AH111" s="7"/>
      <c r="AI111" s="7"/>
      <c r="AJ111" s="7"/>
      <c r="AK111" s="434" t="str">
        <f t="shared" si="27"/>
        <v xml:space="preserve">   </v>
      </c>
      <c r="AL111" s="7"/>
      <c r="AM111" s="191"/>
      <c r="AN111" s="189" t="s">
        <v>1087</v>
      </c>
      <c r="AO111" s="7"/>
      <c r="AP111" s="7" t="s">
        <v>1087</v>
      </c>
      <c r="AQ111" s="7">
        <v>1</v>
      </c>
      <c r="AR111" s="7"/>
      <c r="AS111" s="7"/>
      <c r="AT111" s="192" t="s">
        <v>1147</v>
      </c>
      <c r="AU111" s="7"/>
      <c r="AV111" s="193" t="s">
        <v>1161</v>
      </c>
      <c r="AW111" s="7"/>
      <c r="AX111" s="192"/>
      <c r="AY111" s="7"/>
      <c r="AZ111" s="7"/>
      <c r="BA111" s="7"/>
      <c r="BB111" s="7" t="s">
        <v>1086</v>
      </c>
      <c r="BC111" s="7">
        <v>8000</v>
      </c>
      <c r="BD111" s="7" t="s">
        <v>1087</v>
      </c>
      <c r="BE111" s="7"/>
      <c r="BF111" s="7" t="s">
        <v>1086</v>
      </c>
      <c r="BG111" s="7">
        <v>9000</v>
      </c>
      <c r="BH111" s="188" t="s">
        <v>1167</v>
      </c>
      <c r="BI111" s="195" t="s">
        <v>1171</v>
      </c>
      <c r="BJ111" s="6" t="s">
        <v>1180</v>
      </c>
      <c r="BK111" s="6" t="s">
        <v>1189</v>
      </c>
      <c r="BL111" s="6" t="s">
        <v>1086</v>
      </c>
      <c r="BM111" s="191" t="s">
        <v>1087</v>
      </c>
      <c r="BN111" s="195" t="s">
        <v>1086</v>
      </c>
      <c r="BO111" s="6" t="s">
        <v>1086</v>
      </c>
      <c r="BP111" s="6" t="s">
        <v>1086</v>
      </c>
      <c r="BQ111" s="6" t="s">
        <v>1087</v>
      </c>
      <c r="BR111" s="6" t="s">
        <v>1086</v>
      </c>
      <c r="BS111" s="6" t="s">
        <v>1086</v>
      </c>
      <c r="BT111" s="6" t="s">
        <v>1086</v>
      </c>
      <c r="BU111" s="6" t="s">
        <v>1087</v>
      </c>
      <c r="BV111" s="6" t="s">
        <v>1087</v>
      </c>
      <c r="BW111" s="6" t="s">
        <v>1086</v>
      </c>
      <c r="BX111" s="6" t="s">
        <v>1086</v>
      </c>
      <c r="BY111" s="6" t="s">
        <v>1086</v>
      </c>
      <c r="BZ111" s="6" t="s">
        <v>1087</v>
      </c>
      <c r="CA111" s="6" t="s">
        <v>1087</v>
      </c>
      <c r="CB111" s="6" t="s">
        <v>1086</v>
      </c>
      <c r="CC111" s="6" t="s">
        <v>1086</v>
      </c>
      <c r="CD111" s="6" t="s">
        <v>1193</v>
      </c>
      <c r="CE111" s="199" t="s">
        <v>1962</v>
      </c>
      <c r="CF111" s="6"/>
      <c r="CG111" s="6"/>
      <c r="CH111" s="6"/>
      <c r="CI111" s="6"/>
      <c r="CJ111" s="6" t="s">
        <v>1607</v>
      </c>
      <c r="CK111" s="6" t="s">
        <v>1608</v>
      </c>
      <c r="CL111" s="6" t="s">
        <v>1086</v>
      </c>
      <c r="CM111" s="6" t="s">
        <v>1087</v>
      </c>
      <c r="CN111" s="6" t="s">
        <v>1087</v>
      </c>
      <c r="CO111" s="6" t="s">
        <v>1490</v>
      </c>
      <c r="CP111" s="6" t="s">
        <v>1086</v>
      </c>
      <c r="CQ111" s="6" t="s">
        <v>1087</v>
      </c>
      <c r="CR111" s="6" t="s">
        <v>1087</v>
      </c>
      <c r="CS111" s="6" t="s">
        <v>1086</v>
      </c>
      <c r="CT111" s="6" t="s">
        <v>1086</v>
      </c>
      <c r="CU111" s="191" t="s">
        <v>1269</v>
      </c>
      <c r="CV111" s="6" t="str">
        <f t="shared" si="28"/>
        <v>TAHAMIPEATONAL220561300000</v>
      </c>
      <c r="CW111" s="46" t="str">
        <f t="shared" si="29"/>
        <v>OK</v>
      </c>
      <c r="CX111" s="47" t="str">
        <f t="shared" si="30"/>
        <v>SI</v>
      </c>
      <c r="CY111" s="47">
        <f t="shared" si="31"/>
        <v>1</v>
      </c>
      <c r="CZ111" s="47" t="str">
        <f t="shared" si="32"/>
        <v/>
      </c>
      <c r="DA111" s="47" t="str">
        <f t="shared" si="33"/>
        <v/>
      </c>
      <c r="DB111" s="47">
        <f t="shared" si="34"/>
        <v>4</v>
      </c>
      <c r="DC111" s="47" t="str">
        <f t="shared" si="35"/>
        <v/>
      </c>
      <c r="DD111" s="47"/>
      <c r="DE111" s="47" t="str">
        <f t="shared" si="36"/>
        <v/>
      </c>
      <c r="DF111" s="47" t="str">
        <f t="shared" si="37"/>
        <v/>
      </c>
      <c r="DG111" s="47">
        <f t="shared" si="38"/>
        <v>9</v>
      </c>
      <c r="DH111" s="47" t="str">
        <f t="shared" si="39"/>
        <v/>
      </c>
      <c r="DI111" s="47" t="str">
        <f t="shared" si="40"/>
        <v/>
      </c>
      <c r="DJ111" s="47">
        <f t="shared" si="41"/>
        <v>2</v>
      </c>
      <c r="DK111" s="48">
        <f>IF(CX111="NO",0,IF(CY111=1,Tipologías!$E$11,0)+IF(CZ111=2,Tipologías!$E$10,0)+IF(DA111=3,Tipologías!$E$9,0)+IF(DB111=4,Tipologías!$E$13,0)+IF(DC111=5,Tipologías!$E$12,0)+IF(DD111=6,Tipologías!$E$14,0)+IF(DE111=7,Tipologías!$E$20,0)+IF(DG111=9,Tipologías!$E$16,0)+IF(DF111=8,Tipologías!$E$23,0)+IF(DH111=10,Tipologías!$E$7,0)+IF(DI111=11,Tipologías!$E$8,0))</f>
        <v>2858472.5869979998</v>
      </c>
      <c r="DL111" s="49">
        <f t="shared" si="42"/>
        <v>2858472.5869979998</v>
      </c>
      <c r="DM111" s="50" t="str">
        <f t="shared" si="43"/>
        <v/>
      </c>
      <c r="DN111" s="50" t="str">
        <f t="shared" si="44"/>
        <v/>
      </c>
      <c r="DO111" s="50">
        <f t="shared" si="45"/>
        <v>0</v>
      </c>
      <c r="DP111" s="51">
        <f t="shared" si="46"/>
        <v>20</v>
      </c>
      <c r="DQ111" s="51">
        <f>IF(DM111=17,Tipologías!$E$18,0)+IF(ENCUESTAS!DN111=18,Tipologías!$E$17,0)+IF(ENCUESTAS!DO111=19,Tipologías!$E$19,0)+IF(ENCUESTAS!DP111=20,Tipologías!$E$21,0)</f>
        <v>487557.07988400001</v>
      </c>
      <c r="DR111" s="47" t="str">
        <f t="shared" si="47"/>
        <v>SI</v>
      </c>
      <c r="DS111" s="49">
        <f t="shared" si="48"/>
        <v>487557.07988400001</v>
      </c>
      <c r="DT111" s="52">
        <f>IF(DL111=0,"",(DL111+DS111+Tipologías!$E$6+Tipologías!$H$2))</f>
        <v>3543107.0594219645</v>
      </c>
      <c r="DU111" s="53" t="str">
        <f t="shared" si="49"/>
        <v>SI</v>
      </c>
      <c r="DV111" s="436" t="s">
        <v>4290</v>
      </c>
    </row>
    <row r="112" spans="1:126" hidden="1" x14ac:dyDescent="0.25">
      <c r="A112" s="22">
        <v>42970</v>
      </c>
      <c r="B112" s="7" t="s">
        <v>1</v>
      </c>
      <c r="C112" s="7" t="s">
        <v>630</v>
      </c>
      <c r="D112" s="7">
        <v>579</v>
      </c>
      <c r="E112" s="7">
        <v>1039702244</v>
      </c>
      <c r="F112" s="7">
        <v>3106433475</v>
      </c>
      <c r="G112" s="215">
        <v>107</v>
      </c>
      <c r="H112" s="189" t="s">
        <v>1740</v>
      </c>
      <c r="I112" s="7" t="s">
        <v>1110</v>
      </c>
      <c r="J112" s="7"/>
      <c r="K112" s="7"/>
      <c r="L112" s="7"/>
      <c r="M112" s="7"/>
      <c r="N112" s="7"/>
      <c r="O112" s="7"/>
      <c r="P112" s="7"/>
      <c r="Q112" s="7"/>
      <c r="R112" s="200">
        <v>220556700000</v>
      </c>
      <c r="S112" s="7"/>
      <c r="T112" s="7"/>
      <c r="U112" s="362" t="str">
        <f t="shared" si="25"/>
        <v xml:space="preserve">PEATONAL   #   -  220556700000 </v>
      </c>
      <c r="V112" s="190">
        <v>3146199688</v>
      </c>
      <c r="W112" s="7" t="s">
        <v>1727</v>
      </c>
      <c r="X112" s="7"/>
      <c r="Y112" s="7" t="s">
        <v>1282</v>
      </c>
      <c r="Z112" s="7" t="s">
        <v>1465</v>
      </c>
      <c r="AA112" s="434" t="str">
        <f t="shared" si="26"/>
        <v xml:space="preserve">JAVIER DE JESUS TABARES </v>
      </c>
      <c r="AB112" s="7" t="s">
        <v>1268</v>
      </c>
      <c r="AC112" s="7">
        <v>3635531</v>
      </c>
      <c r="AD112" s="7" t="s">
        <v>1127</v>
      </c>
      <c r="AE112" s="7">
        <v>81</v>
      </c>
      <c r="AF112" s="6" t="s">
        <v>1086</v>
      </c>
      <c r="AG112" s="6"/>
      <c r="AH112" s="7"/>
      <c r="AI112" s="7"/>
      <c r="AJ112" s="7"/>
      <c r="AK112" s="434" t="str">
        <f t="shared" si="27"/>
        <v xml:space="preserve">   </v>
      </c>
      <c r="AL112" s="7"/>
      <c r="AM112" s="191"/>
      <c r="AN112" s="189" t="s">
        <v>1087</v>
      </c>
      <c r="AO112" s="7"/>
      <c r="AP112" s="7" t="s">
        <v>1087</v>
      </c>
      <c r="AQ112" s="7">
        <v>1</v>
      </c>
      <c r="AR112" s="7"/>
      <c r="AS112" s="7"/>
      <c r="AT112" s="192" t="s">
        <v>1147</v>
      </c>
      <c r="AU112" s="7"/>
      <c r="AV112" s="193"/>
      <c r="AW112" s="7"/>
      <c r="AX112" s="192"/>
      <c r="AY112" s="7"/>
      <c r="AZ112" s="7"/>
      <c r="BA112" s="7"/>
      <c r="BB112" s="7" t="s">
        <v>1086</v>
      </c>
      <c r="BC112" s="194">
        <v>2596</v>
      </c>
      <c r="BD112" s="7" t="s">
        <v>1086</v>
      </c>
      <c r="BE112" s="194">
        <v>3437</v>
      </c>
      <c r="BF112" s="7" t="s">
        <v>1086</v>
      </c>
      <c r="BG112" s="194">
        <v>8366</v>
      </c>
      <c r="BH112" s="188" t="s">
        <v>1167</v>
      </c>
      <c r="BI112" s="195" t="s">
        <v>1171</v>
      </c>
      <c r="BJ112" s="6" t="s">
        <v>1180</v>
      </c>
      <c r="BK112" s="6" t="s">
        <v>1188</v>
      </c>
      <c r="BL112" s="6" t="s">
        <v>1086</v>
      </c>
      <c r="BM112" s="191" t="s">
        <v>1086</v>
      </c>
      <c r="BN112" s="195" t="s">
        <v>1086</v>
      </c>
      <c r="BO112" s="6" t="s">
        <v>1086</v>
      </c>
      <c r="BP112" s="6" t="s">
        <v>1086</v>
      </c>
      <c r="BQ112" s="6" t="s">
        <v>1087</v>
      </c>
      <c r="BR112" s="6" t="s">
        <v>1086</v>
      </c>
      <c r="BS112" s="6" t="s">
        <v>1086</v>
      </c>
      <c r="BT112" s="6" t="s">
        <v>1086</v>
      </c>
      <c r="BU112" s="6" t="s">
        <v>1086</v>
      </c>
      <c r="BV112" s="6" t="s">
        <v>1086</v>
      </c>
      <c r="BW112" s="6" t="s">
        <v>1086</v>
      </c>
      <c r="BX112" s="6" t="s">
        <v>1086</v>
      </c>
      <c r="BY112" s="6" t="s">
        <v>1086</v>
      </c>
      <c r="BZ112" s="6" t="s">
        <v>1086</v>
      </c>
      <c r="CA112" s="6" t="s">
        <v>1086</v>
      </c>
      <c r="CB112" s="6" t="s">
        <v>1086</v>
      </c>
      <c r="CC112" s="6" t="s">
        <v>1086</v>
      </c>
      <c r="CD112" s="6" t="s">
        <v>1193</v>
      </c>
      <c r="CE112" s="199" t="s">
        <v>1963</v>
      </c>
      <c r="CF112" s="6"/>
      <c r="CG112" s="6"/>
      <c r="CH112" s="6"/>
      <c r="CI112" s="6"/>
      <c r="CJ112" s="6" t="s">
        <v>1607</v>
      </c>
      <c r="CK112" s="6" t="s">
        <v>1608</v>
      </c>
      <c r="CL112" s="6" t="s">
        <v>1086</v>
      </c>
      <c r="CM112" s="6" t="s">
        <v>1087</v>
      </c>
      <c r="CN112" s="6" t="s">
        <v>1087</v>
      </c>
      <c r="CO112" s="6" t="s">
        <v>1490</v>
      </c>
      <c r="CP112" s="6" t="s">
        <v>1086</v>
      </c>
      <c r="CQ112" s="6" t="s">
        <v>1086</v>
      </c>
      <c r="CR112" s="6" t="s">
        <v>1086</v>
      </c>
      <c r="CS112" s="6" t="s">
        <v>1086</v>
      </c>
      <c r="CT112" s="6" t="s">
        <v>1086</v>
      </c>
      <c r="CU112" s="191" t="s">
        <v>1288</v>
      </c>
      <c r="CV112" s="6" t="str">
        <f t="shared" si="28"/>
        <v>TAHAMIPEATONAL220556700000</v>
      </c>
      <c r="CW112" s="46" t="str">
        <f t="shared" si="29"/>
        <v>OK</v>
      </c>
      <c r="CX112" s="47" t="str">
        <f t="shared" si="30"/>
        <v>SI</v>
      </c>
      <c r="CY112" s="47" t="str">
        <f t="shared" si="31"/>
        <v/>
      </c>
      <c r="CZ112" s="47" t="str">
        <f t="shared" si="32"/>
        <v/>
      </c>
      <c r="DA112" s="47" t="str">
        <f t="shared" si="33"/>
        <v/>
      </c>
      <c r="DB112" s="47" t="str">
        <f t="shared" si="34"/>
        <v/>
      </c>
      <c r="DC112" s="47" t="str">
        <f t="shared" si="35"/>
        <v/>
      </c>
      <c r="DD112" s="47"/>
      <c r="DE112" s="47" t="str">
        <f t="shared" si="36"/>
        <v/>
      </c>
      <c r="DF112" s="47" t="str">
        <f t="shared" si="37"/>
        <v/>
      </c>
      <c r="DG112" s="47" t="str">
        <f t="shared" si="38"/>
        <v/>
      </c>
      <c r="DH112" s="47" t="str">
        <f t="shared" si="39"/>
        <v/>
      </c>
      <c r="DI112" s="47" t="str">
        <f t="shared" si="40"/>
        <v/>
      </c>
      <c r="DJ112" s="47">
        <f t="shared" si="41"/>
        <v>0</v>
      </c>
      <c r="DK112" s="48">
        <f>IF(CX112="NO",0,IF(CY112=1,Tipologías!$E$11,0)+IF(CZ112=2,Tipologías!$E$10,0)+IF(DA112=3,Tipologías!$E$9,0)+IF(DB112=4,Tipologías!$E$13,0)+IF(DC112=5,Tipologías!$E$12,0)+IF(DD112=6,Tipologías!$E$14,0)+IF(DE112=7,Tipologías!$E$20,0)+IF(DG112=9,Tipologías!$E$16,0)+IF(DF112=8,Tipologías!$E$23,0)+IF(DH112=10,Tipologías!$E$7,0)+IF(DI112=11,Tipologías!$E$8,0))</f>
        <v>0</v>
      </c>
      <c r="DL112" s="49">
        <f t="shared" si="42"/>
        <v>0</v>
      </c>
      <c r="DM112" s="50" t="str">
        <f t="shared" si="43"/>
        <v/>
      </c>
      <c r="DN112" s="50" t="str">
        <f t="shared" si="44"/>
        <v/>
      </c>
      <c r="DO112" s="50" t="str">
        <f t="shared" si="45"/>
        <v/>
      </c>
      <c r="DP112" s="51" t="str">
        <f t="shared" si="46"/>
        <v/>
      </c>
      <c r="DQ112" s="51">
        <f>IF(DM112=17,Tipologías!$E$18,0)+IF(ENCUESTAS!DN112=18,Tipologías!$E$17,0)+IF(ENCUESTAS!DO112=19,Tipologías!$E$19,0)+IF(ENCUESTAS!DP112=20,Tipologías!$E$21,0)</f>
        <v>0</v>
      </c>
      <c r="DR112" s="47" t="str">
        <f t="shared" si="47"/>
        <v>NO</v>
      </c>
      <c r="DS112" s="49">
        <f t="shared" si="48"/>
        <v>0</v>
      </c>
      <c r="DT112" s="52" t="str">
        <f>IF(DL112=0,"",(DL112+DS112+Tipologías!$E$6+Tipologías!$H$2))</f>
        <v/>
      </c>
      <c r="DU112" s="53" t="str">
        <f t="shared" si="49"/>
        <v>NO</v>
      </c>
      <c r="DV112" s="436"/>
    </row>
    <row r="113" spans="1:126" ht="30" x14ac:dyDescent="0.25">
      <c r="A113" s="22">
        <v>42970</v>
      </c>
      <c r="B113" s="7" t="s">
        <v>1</v>
      </c>
      <c r="C113" s="7" t="s">
        <v>630</v>
      </c>
      <c r="D113" s="7">
        <v>579</v>
      </c>
      <c r="E113" s="7">
        <v>71187461</v>
      </c>
      <c r="F113" s="7">
        <v>3147476491</v>
      </c>
      <c r="G113" s="188">
        <v>108</v>
      </c>
      <c r="H113" s="189" t="s">
        <v>1640</v>
      </c>
      <c r="I113" s="7" t="s">
        <v>1110</v>
      </c>
      <c r="J113" s="7"/>
      <c r="K113" s="7"/>
      <c r="L113" s="7"/>
      <c r="M113" s="7"/>
      <c r="N113" s="7"/>
      <c r="O113" s="7"/>
      <c r="P113" s="7"/>
      <c r="Q113" s="7"/>
      <c r="R113" s="190">
        <v>58796</v>
      </c>
      <c r="S113" s="7"/>
      <c r="T113" s="7"/>
      <c r="U113" s="362" t="str">
        <f t="shared" si="25"/>
        <v xml:space="preserve">PEATONAL   #   -  58796 </v>
      </c>
      <c r="V113" s="7">
        <v>3133032708</v>
      </c>
      <c r="W113" s="7" t="s">
        <v>1494</v>
      </c>
      <c r="X113" s="7" t="s">
        <v>1456</v>
      </c>
      <c r="Y113" s="7" t="s">
        <v>1964</v>
      </c>
      <c r="Z113" s="7" t="s">
        <v>1965</v>
      </c>
      <c r="AA113" s="434" t="str">
        <f t="shared" si="26"/>
        <v>MAIRA ALEJANDRA GUZMAN PEREZ</v>
      </c>
      <c r="AB113" s="7" t="s">
        <v>1268</v>
      </c>
      <c r="AC113" s="7">
        <v>10396866153</v>
      </c>
      <c r="AD113" s="7" t="s">
        <v>1118</v>
      </c>
      <c r="AE113" s="7">
        <v>30</v>
      </c>
      <c r="AF113" s="6" t="s">
        <v>1086</v>
      </c>
      <c r="AG113" s="6"/>
      <c r="AH113" s="7"/>
      <c r="AI113" s="7"/>
      <c r="AJ113" s="7"/>
      <c r="AK113" s="434" t="str">
        <f t="shared" si="27"/>
        <v xml:space="preserve">   </v>
      </c>
      <c r="AL113" s="7"/>
      <c r="AM113" s="191"/>
      <c r="AN113" s="189" t="s">
        <v>1087</v>
      </c>
      <c r="AO113" s="7"/>
      <c r="AP113" s="7" t="s">
        <v>1087</v>
      </c>
      <c r="AQ113" s="7">
        <v>4</v>
      </c>
      <c r="AR113" s="7">
        <v>2</v>
      </c>
      <c r="AS113" s="7">
        <v>1</v>
      </c>
      <c r="AT113" s="192" t="s">
        <v>1152</v>
      </c>
      <c r="AU113" s="7"/>
      <c r="AV113" s="193"/>
      <c r="AW113" s="7"/>
      <c r="AX113" s="192"/>
      <c r="AY113" s="7"/>
      <c r="AZ113" s="7"/>
      <c r="BA113" s="7"/>
      <c r="BB113" s="7" t="s">
        <v>1086</v>
      </c>
      <c r="BC113" s="194">
        <v>12800</v>
      </c>
      <c r="BD113" s="7" t="s">
        <v>1086</v>
      </c>
      <c r="BE113" s="194">
        <v>12400</v>
      </c>
      <c r="BF113" s="7" t="s">
        <v>1086</v>
      </c>
      <c r="BG113" s="194">
        <v>8360</v>
      </c>
      <c r="BH113" s="188" t="s">
        <v>1167</v>
      </c>
      <c r="BI113" s="195" t="s">
        <v>1175</v>
      </c>
      <c r="BJ113" s="6" t="s">
        <v>1180</v>
      </c>
      <c r="BK113" s="6" t="s">
        <v>1189</v>
      </c>
      <c r="BL113" s="6" t="s">
        <v>1086</v>
      </c>
      <c r="BM113" s="191" t="s">
        <v>1087</v>
      </c>
      <c r="BN113" s="195" t="s">
        <v>1086</v>
      </c>
      <c r="BO113" s="6" t="s">
        <v>1086</v>
      </c>
      <c r="BP113" s="6" t="s">
        <v>1086</v>
      </c>
      <c r="BQ113" s="6" t="s">
        <v>1087</v>
      </c>
      <c r="BR113" s="6" t="s">
        <v>1086</v>
      </c>
      <c r="BS113" s="6" t="s">
        <v>1086</v>
      </c>
      <c r="BT113" s="6" t="s">
        <v>1086</v>
      </c>
      <c r="BU113" s="6" t="s">
        <v>1087</v>
      </c>
      <c r="BV113" s="6" t="s">
        <v>1087</v>
      </c>
      <c r="BW113" s="6" t="s">
        <v>1086</v>
      </c>
      <c r="BX113" s="6" t="s">
        <v>1086</v>
      </c>
      <c r="BY113" s="6" t="s">
        <v>1086</v>
      </c>
      <c r="BZ113" s="6" t="s">
        <v>1087</v>
      </c>
      <c r="CA113" s="6" t="s">
        <v>1087</v>
      </c>
      <c r="CB113" s="6" t="s">
        <v>1087</v>
      </c>
      <c r="CC113" s="6" t="s">
        <v>1086</v>
      </c>
      <c r="CD113" s="6" t="s">
        <v>1194</v>
      </c>
      <c r="CE113" s="199" t="s">
        <v>1966</v>
      </c>
      <c r="CF113" s="6"/>
      <c r="CG113" s="6"/>
      <c r="CH113" s="6"/>
      <c r="CI113" s="6"/>
      <c r="CJ113" s="6" t="s">
        <v>1607</v>
      </c>
      <c r="CK113" s="6" t="s">
        <v>1608</v>
      </c>
      <c r="CL113" s="6" t="s">
        <v>1086</v>
      </c>
      <c r="CM113" s="6" t="s">
        <v>1087</v>
      </c>
      <c r="CN113" s="6" t="s">
        <v>1087</v>
      </c>
      <c r="CO113" s="6" t="s">
        <v>1490</v>
      </c>
      <c r="CP113" s="6" t="s">
        <v>1086</v>
      </c>
      <c r="CQ113" s="6" t="s">
        <v>1087</v>
      </c>
      <c r="CR113" s="6" t="s">
        <v>1087</v>
      </c>
      <c r="CS113" s="6" t="s">
        <v>1086</v>
      </c>
      <c r="CT113" s="6" t="s">
        <v>1086</v>
      </c>
      <c r="CU113" s="191" t="s">
        <v>1288</v>
      </c>
      <c r="CV113" s="6" t="str">
        <f t="shared" si="28"/>
        <v>NUEVO MILENIOPEATONAL58796</v>
      </c>
      <c r="CW113" s="46" t="str">
        <f t="shared" si="29"/>
        <v>OK</v>
      </c>
      <c r="CX113" s="47" t="str">
        <f t="shared" si="30"/>
        <v>SI</v>
      </c>
      <c r="CY113" s="47">
        <f t="shared" si="31"/>
        <v>1</v>
      </c>
      <c r="CZ113" s="47" t="str">
        <f t="shared" si="32"/>
        <v/>
      </c>
      <c r="DA113" s="47">
        <f t="shared" si="33"/>
        <v>3</v>
      </c>
      <c r="DB113" s="47">
        <f t="shared" si="34"/>
        <v>4</v>
      </c>
      <c r="DC113" s="47">
        <f t="shared" si="35"/>
        <v>5</v>
      </c>
      <c r="DD113" s="47"/>
      <c r="DE113" s="47">
        <f t="shared" si="36"/>
        <v>7</v>
      </c>
      <c r="DF113" s="47" t="str">
        <f t="shared" si="37"/>
        <v/>
      </c>
      <c r="DG113" s="47" t="str">
        <f t="shared" si="38"/>
        <v/>
      </c>
      <c r="DH113" s="47" t="str">
        <f t="shared" si="39"/>
        <v/>
      </c>
      <c r="DI113" s="47" t="str">
        <f t="shared" si="40"/>
        <v/>
      </c>
      <c r="DJ113" s="47">
        <f t="shared" si="41"/>
        <v>4</v>
      </c>
      <c r="DK113" s="48">
        <f>IF(CX113="NO",0,IF(CY113=1,Tipologías!$E$11,0)+IF(CZ113=2,Tipologías!$E$10,0)+IF(DA113=3,Tipologías!$E$9,0)+IF(DB113=4,Tipologías!$E$13,0)+IF(DC113=5,Tipologías!$E$12,0)+IF(DD113=6,Tipologías!$E$14,0)+IF(DE113=7,Tipologías!$E$20,0)+IF(DG113=9,Tipologías!$E$16,0)+IF(DF113=8,Tipologías!$E$23,0)+IF(DH113=10,Tipologías!$E$7,0)+IF(DI113=11,Tipologías!$E$8,0))</f>
        <v>2156039.4746519998</v>
      </c>
      <c r="DL113" s="49">
        <f t="shared" si="42"/>
        <v>2156039.4746519998</v>
      </c>
      <c r="DM113" s="50" t="str">
        <f t="shared" si="43"/>
        <v/>
      </c>
      <c r="DN113" s="50" t="str">
        <f t="shared" si="44"/>
        <v/>
      </c>
      <c r="DO113" s="50">
        <f t="shared" si="45"/>
        <v>0</v>
      </c>
      <c r="DP113" s="51">
        <f t="shared" si="46"/>
        <v>20</v>
      </c>
      <c r="DQ113" s="51">
        <f>IF(DM113=17,Tipologías!$E$18,0)+IF(ENCUESTAS!DN113=18,Tipologías!$E$17,0)+IF(ENCUESTAS!DO113=19,Tipologías!$E$19,0)+IF(ENCUESTAS!DP113=20,Tipologías!$E$21,0)</f>
        <v>487557.07988400001</v>
      </c>
      <c r="DR113" s="47" t="str">
        <f t="shared" si="47"/>
        <v>SI</v>
      </c>
      <c r="DS113" s="49">
        <f t="shared" si="48"/>
        <v>487557.07988400001</v>
      </c>
      <c r="DT113" s="52">
        <f>IF(DL113=0,"",(DL113+DS113+Tipologías!$E$6+Tipologías!$H$2))</f>
        <v>2840673.9470759644</v>
      </c>
      <c r="DU113" s="53" t="str">
        <f t="shared" si="49"/>
        <v>SI</v>
      </c>
      <c r="DV113" s="436" t="s">
        <v>3785</v>
      </c>
    </row>
    <row r="114" spans="1:126" ht="45" x14ac:dyDescent="0.25">
      <c r="A114" s="22">
        <v>42970</v>
      </c>
      <c r="B114" s="7" t="s">
        <v>1</v>
      </c>
      <c r="C114" s="7" t="s">
        <v>630</v>
      </c>
      <c r="D114" s="7">
        <v>579</v>
      </c>
      <c r="E114" s="7">
        <v>1039699422</v>
      </c>
      <c r="F114" s="7">
        <v>3148444838</v>
      </c>
      <c r="G114" s="188">
        <v>109</v>
      </c>
      <c r="H114" s="189" t="s">
        <v>1740</v>
      </c>
      <c r="I114" s="7" t="s">
        <v>1110</v>
      </c>
      <c r="J114" s="7"/>
      <c r="K114" s="7"/>
      <c r="L114" s="7"/>
      <c r="M114" s="7"/>
      <c r="N114" s="7"/>
      <c r="O114" s="7"/>
      <c r="P114" s="7"/>
      <c r="Q114" s="7"/>
      <c r="R114" s="190">
        <v>22055000000</v>
      </c>
      <c r="S114" s="7"/>
      <c r="T114" s="7"/>
      <c r="U114" s="362" t="str">
        <f t="shared" si="25"/>
        <v xml:space="preserve">PEATONAL   #   -  22055000000 </v>
      </c>
      <c r="V114" s="200">
        <v>3208831379</v>
      </c>
      <c r="W114" s="7" t="s">
        <v>1967</v>
      </c>
      <c r="X114" s="7" t="s">
        <v>1968</v>
      </c>
      <c r="Y114" s="7" t="s">
        <v>1969</v>
      </c>
      <c r="Z114" s="7"/>
      <c r="AA114" s="434" t="str">
        <f t="shared" si="26"/>
        <v>DORALIS  CHINCHILLA HUERTAS</v>
      </c>
      <c r="AB114" s="7" t="s">
        <v>1268</v>
      </c>
      <c r="AC114" s="7">
        <v>436522136</v>
      </c>
      <c r="AD114" s="7" t="s">
        <v>1118</v>
      </c>
      <c r="AE114" s="7">
        <v>41</v>
      </c>
      <c r="AF114" s="6" t="s">
        <v>1086</v>
      </c>
      <c r="AG114" s="6"/>
      <c r="AH114" s="7"/>
      <c r="AI114" s="7"/>
      <c r="AJ114" s="7"/>
      <c r="AK114" s="434" t="str">
        <f t="shared" si="27"/>
        <v xml:space="preserve">   </v>
      </c>
      <c r="AL114" s="7"/>
      <c r="AM114" s="191"/>
      <c r="AN114" s="189" t="s">
        <v>1087</v>
      </c>
      <c r="AO114" s="7"/>
      <c r="AP114" s="7" t="s">
        <v>1087</v>
      </c>
      <c r="AQ114" s="7">
        <v>3</v>
      </c>
      <c r="AR114" s="7">
        <v>2</v>
      </c>
      <c r="AS114" s="7"/>
      <c r="AT114" s="192" t="s">
        <v>1149</v>
      </c>
      <c r="AU114" s="7"/>
      <c r="AV114" s="193"/>
      <c r="AW114" s="7"/>
      <c r="AX114" s="192" t="s">
        <v>1153</v>
      </c>
      <c r="AY114" s="7">
        <v>6</v>
      </c>
      <c r="AZ114" s="7"/>
      <c r="BA114" s="194">
        <v>600000</v>
      </c>
      <c r="BB114" s="7" t="s">
        <v>1086</v>
      </c>
      <c r="BC114" s="194">
        <v>6588</v>
      </c>
      <c r="BD114" s="7" t="s">
        <v>1086</v>
      </c>
      <c r="BE114" s="194">
        <v>3669</v>
      </c>
      <c r="BF114" s="7" t="s">
        <v>1087</v>
      </c>
      <c r="BG114" s="7"/>
      <c r="BH114" s="188" t="s">
        <v>1167</v>
      </c>
      <c r="BI114" s="195" t="s">
        <v>1175</v>
      </c>
      <c r="BJ114" s="6" t="s">
        <v>1181</v>
      </c>
      <c r="BK114" s="6" t="s">
        <v>1189</v>
      </c>
      <c r="BL114" s="6" t="s">
        <v>1087</v>
      </c>
      <c r="BM114" s="191" t="s">
        <v>1087</v>
      </c>
      <c r="BN114" s="195" t="s">
        <v>1086</v>
      </c>
      <c r="BO114" s="6" t="s">
        <v>1086</v>
      </c>
      <c r="BP114" s="6" t="s">
        <v>1086</v>
      </c>
      <c r="BQ114" s="6" t="s">
        <v>1087</v>
      </c>
      <c r="BR114" s="6" t="s">
        <v>1086</v>
      </c>
      <c r="BS114" s="6" t="s">
        <v>1086</v>
      </c>
      <c r="BT114" s="6" t="s">
        <v>1087</v>
      </c>
      <c r="BU114" s="6" t="s">
        <v>1087</v>
      </c>
      <c r="BV114" s="6" t="s">
        <v>1087</v>
      </c>
      <c r="BW114" s="6" t="s">
        <v>1087</v>
      </c>
      <c r="BX114" s="6" t="s">
        <v>1086</v>
      </c>
      <c r="BY114" s="6" t="s">
        <v>1087</v>
      </c>
      <c r="BZ114" s="6" t="s">
        <v>1087</v>
      </c>
      <c r="CA114" s="6" t="s">
        <v>1087</v>
      </c>
      <c r="CB114" s="6" t="s">
        <v>1087</v>
      </c>
      <c r="CC114" s="6" t="s">
        <v>1086</v>
      </c>
      <c r="CD114" s="6" t="s">
        <v>1194</v>
      </c>
      <c r="CE114" s="199" t="s">
        <v>1970</v>
      </c>
      <c r="CF114" s="6"/>
      <c r="CG114" s="6"/>
      <c r="CH114" s="6"/>
      <c r="CI114" s="6"/>
      <c r="CJ114" s="6" t="s">
        <v>1607</v>
      </c>
      <c r="CK114" s="6" t="s">
        <v>1608</v>
      </c>
      <c r="CL114" s="6" t="s">
        <v>1842</v>
      </c>
      <c r="CM114" s="6" t="s">
        <v>1086</v>
      </c>
      <c r="CN114" s="6" t="s">
        <v>1086</v>
      </c>
      <c r="CO114" s="6" t="s">
        <v>1490</v>
      </c>
      <c r="CP114" s="6" t="s">
        <v>1087</v>
      </c>
      <c r="CQ114" s="6" t="s">
        <v>1087</v>
      </c>
      <c r="CR114" s="6" t="s">
        <v>1087</v>
      </c>
      <c r="CS114" s="6" t="s">
        <v>1087</v>
      </c>
      <c r="CT114" s="6" t="s">
        <v>1086</v>
      </c>
      <c r="CU114" s="191" t="s">
        <v>1286</v>
      </c>
      <c r="CV114" s="6" t="str">
        <f t="shared" si="28"/>
        <v>TAHAMIPEATONAL22055000000</v>
      </c>
      <c r="CW114" s="46" t="str">
        <f t="shared" si="29"/>
        <v>OK</v>
      </c>
      <c r="CX114" s="47" t="str">
        <f t="shared" si="30"/>
        <v>SI</v>
      </c>
      <c r="CY114" s="47">
        <f t="shared" si="31"/>
        <v>1</v>
      </c>
      <c r="CZ114" s="47" t="str">
        <f t="shared" si="32"/>
        <v/>
      </c>
      <c r="DA114" s="47">
        <f t="shared" si="33"/>
        <v>3</v>
      </c>
      <c r="DB114" s="47">
        <f t="shared" si="34"/>
        <v>4</v>
      </c>
      <c r="DC114" s="47">
        <f t="shared" si="35"/>
        <v>5</v>
      </c>
      <c r="DD114" s="47"/>
      <c r="DE114" s="47">
        <f t="shared" si="36"/>
        <v>7</v>
      </c>
      <c r="DF114" s="47">
        <f t="shared" si="37"/>
        <v>8</v>
      </c>
      <c r="DG114" s="47" t="str">
        <f t="shared" si="38"/>
        <v/>
      </c>
      <c r="DH114" s="47" t="str">
        <f t="shared" si="39"/>
        <v/>
      </c>
      <c r="DI114" s="47" t="str">
        <f t="shared" si="40"/>
        <v/>
      </c>
      <c r="DJ114" s="47">
        <f t="shared" si="41"/>
        <v>4</v>
      </c>
      <c r="DK114" s="48">
        <f>IF(CX114="NO",0,IF(CY114=1,Tipologías!$E$11,0)+IF(CZ114=2,Tipologías!$E$10,0)+IF(DA114=3,Tipologías!$E$9,0)+IF(DB114=4,Tipologías!$E$13,0)+IF(DC114=5,Tipologías!$E$12,0)+IF(DD114=6,Tipologías!$E$14,0)+IF(DE114=7,Tipologías!$E$20,0)+IF(DG114=9,Tipologías!$E$16,0)+IF(DF114=8,Tipologías!$E$23,0)+IF(DH114=10,Tipologías!$E$7,0)+IF(DI114=11,Tipologías!$E$8,0))</f>
        <v>6640634.0016719997</v>
      </c>
      <c r="DL114" s="49">
        <f t="shared" si="42"/>
        <v>6099266.2918499997</v>
      </c>
      <c r="DM114" s="50" t="str">
        <f t="shared" si="43"/>
        <v/>
      </c>
      <c r="DN114" s="50" t="str">
        <f t="shared" si="44"/>
        <v/>
      </c>
      <c r="DO114" s="50">
        <f t="shared" si="45"/>
        <v>0</v>
      </c>
      <c r="DP114" s="51">
        <f t="shared" si="46"/>
        <v>20</v>
      </c>
      <c r="DQ114" s="51">
        <f>IF(DM114=17,Tipologías!$E$18,0)+IF(ENCUESTAS!DN114=18,Tipologías!$E$17,0)+IF(ENCUESTAS!DO114=19,Tipologías!$E$19,0)+IF(ENCUESTAS!DP114=20,Tipologías!$E$21,0)</f>
        <v>487557.07988400001</v>
      </c>
      <c r="DR114" s="47" t="str">
        <f t="shared" si="47"/>
        <v>SI</v>
      </c>
      <c r="DS114" s="49">
        <f t="shared" si="48"/>
        <v>487557.07988400001</v>
      </c>
      <c r="DT114" s="52">
        <f>IF(DL114=0,"",(DL114+DS114+Tipologías!$E$6+Tipologías!$H$2))</f>
        <v>6783900.7642739639</v>
      </c>
      <c r="DU114" s="53" t="str">
        <f t="shared" si="49"/>
        <v>SI</v>
      </c>
      <c r="DV114" s="436" t="s">
        <v>4291</v>
      </c>
    </row>
    <row r="115" spans="1:126" x14ac:dyDescent="0.25">
      <c r="A115" s="22">
        <v>42970</v>
      </c>
      <c r="B115" s="7" t="s">
        <v>1</v>
      </c>
      <c r="C115" s="7" t="s">
        <v>630</v>
      </c>
      <c r="D115" s="7">
        <v>579</v>
      </c>
      <c r="E115" s="7">
        <v>1039699422</v>
      </c>
      <c r="F115" s="7">
        <v>3143844838</v>
      </c>
      <c r="G115" s="188">
        <v>110</v>
      </c>
      <c r="H115" s="189" t="s">
        <v>1740</v>
      </c>
      <c r="I115" s="7" t="s">
        <v>1110</v>
      </c>
      <c r="J115" s="7"/>
      <c r="K115" s="7"/>
      <c r="L115" s="7"/>
      <c r="M115" s="7"/>
      <c r="N115" s="7"/>
      <c r="O115" s="7"/>
      <c r="P115" s="7"/>
      <c r="Q115" s="7"/>
      <c r="R115" s="190">
        <v>5633</v>
      </c>
      <c r="S115" s="7"/>
      <c r="T115" s="7"/>
      <c r="U115" s="362" t="str">
        <f t="shared" si="25"/>
        <v xml:space="preserve">PEATONAL   #   -  5633 </v>
      </c>
      <c r="V115" s="7">
        <v>3108055139</v>
      </c>
      <c r="W115" s="7" t="s">
        <v>1277</v>
      </c>
      <c r="X115" s="7" t="s">
        <v>1971</v>
      </c>
      <c r="Y115" s="7" t="s">
        <v>1972</v>
      </c>
      <c r="Z115" s="7" t="s">
        <v>1553</v>
      </c>
      <c r="AA115" s="434" t="str">
        <f t="shared" si="26"/>
        <v>JHOANA ANDREA GOMEZ CUARTA</v>
      </c>
      <c r="AB115" s="7" t="s">
        <v>1268</v>
      </c>
      <c r="AC115" s="7">
        <v>1039694055</v>
      </c>
      <c r="AD115" s="7" t="s">
        <v>1118</v>
      </c>
      <c r="AE115" s="7">
        <v>25</v>
      </c>
      <c r="AF115" s="6" t="s">
        <v>1087</v>
      </c>
      <c r="AG115" s="6"/>
      <c r="AH115" s="7"/>
      <c r="AI115" s="7"/>
      <c r="AJ115" s="7"/>
      <c r="AK115" s="434" t="str">
        <f t="shared" si="27"/>
        <v xml:space="preserve">   </v>
      </c>
      <c r="AL115" s="7"/>
      <c r="AM115" s="191"/>
      <c r="AN115" s="189" t="s">
        <v>1087</v>
      </c>
      <c r="AO115" s="7"/>
      <c r="AP115" s="7" t="s">
        <v>1087</v>
      </c>
      <c r="AQ115" s="7">
        <v>6</v>
      </c>
      <c r="AR115" s="7">
        <v>3</v>
      </c>
      <c r="AS115" s="7"/>
      <c r="AT115" s="192" t="s">
        <v>1147</v>
      </c>
      <c r="AU115" s="7"/>
      <c r="AV115" s="193" t="s">
        <v>1161</v>
      </c>
      <c r="AW115" s="7"/>
      <c r="AX115" s="192"/>
      <c r="AY115" s="7"/>
      <c r="AZ115" s="7"/>
      <c r="BA115" s="7"/>
      <c r="BB115" s="7" t="s">
        <v>1086</v>
      </c>
      <c r="BC115" s="7"/>
      <c r="BD115" s="7" t="s">
        <v>1086</v>
      </c>
      <c r="BE115" s="7"/>
      <c r="BF115" s="7" t="s">
        <v>1086</v>
      </c>
      <c r="BG115" s="7"/>
      <c r="BH115" s="188" t="s">
        <v>1167</v>
      </c>
      <c r="BI115" s="195" t="s">
        <v>1175</v>
      </c>
      <c r="BJ115" s="6" t="s">
        <v>1180</v>
      </c>
      <c r="BK115" s="6" t="s">
        <v>1189</v>
      </c>
      <c r="BL115" s="6" t="s">
        <v>1087</v>
      </c>
      <c r="BM115" s="191" t="s">
        <v>1086</v>
      </c>
      <c r="BN115" s="195" t="s">
        <v>1086</v>
      </c>
      <c r="BO115" s="6" t="s">
        <v>1086</v>
      </c>
      <c r="BP115" s="6" t="s">
        <v>1086</v>
      </c>
      <c r="BQ115" s="6" t="s">
        <v>1087</v>
      </c>
      <c r="BR115" s="6" t="s">
        <v>1086</v>
      </c>
      <c r="BS115" s="6" t="s">
        <v>1086</v>
      </c>
      <c r="BT115" s="6" t="s">
        <v>1087</v>
      </c>
      <c r="BU115" s="6" t="s">
        <v>1086</v>
      </c>
      <c r="BV115" s="6" t="s">
        <v>1087</v>
      </c>
      <c r="BW115" s="6" t="s">
        <v>1086</v>
      </c>
      <c r="BX115" s="6" t="s">
        <v>1086</v>
      </c>
      <c r="BY115" s="6" t="s">
        <v>1086</v>
      </c>
      <c r="BZ115" s="6" t="s">
        <v>1086</v>
      </c>
      <c r="CA115" s="6" t="s">
        <v>1087</v>
      </c>
      <c r="CB115" s="6" t="s">
        <v>1086</v>
      </c>
      <c r="CC115" s="6" t="s">
        <v>1086</v>
      </c>
      <c r="CD115" s="6" t="s">
        <v>1194</v>
      </c>
      <c r="CE115" s="199" t="s">
        <v>1973</v>
      </c>
      <c r="CF115" s="6"/>
      <c r="CG115" s="6"/>
      <c r="CH115" s="6"/>
      <c r="CI115" s="6"/>
      <c r="CJ115" s="6" t="s">
        <v>1607</v>
      </c>
      <c r="CK115" s="6" t="s">
        <v>1608</v>
      </c>
      <c r="CL115" s="6" t="s">
        <v>1842</v>
      </c>
      <c r="CM115" s="6" t="s">
        <v>1087</v>
      </c>
      <c r="CN115" s="6" t="s">
        <v>1087</v>
      </c>
      <c r="CO115" s="6" t="s">
        <v>1490</v>
      </c>
      <c r="CP115" s="6" t="s">
        <v>1087</v>
      </c>
      <c r="CQ115" s="6" t="s">
        <v>1086</v>
      </c>
      <c r="CR115" s="6" t="s">
        <v>1087</v>
      </c>
      <c r="CS115" s="6" t="s">
        <v>1086</v>
      </c>
      <c r="CT115" s="6" t="s">
        <v>1086</v>
      </c>
      <c r="CU115" s="191" t="s">
        <v>1273</v>
      </c>
      <c r="CV115" s="6" t="str">
        <f t="shared" si="28"/>
        <v>TAHAMIPEATONAL5633</v>
      </c>
      <c r="CW115" s="46" t="str">
        <f t="shared" si="29"/>
        <v>OK</v>
      </c>
      <c r="CX115" s="47" t="str">
        <f t="shared" si="30"/>
        <v>SI</v>
      </c>
      <c r="CY115" s="47">
        <f t="shared" si="31"/>
        <v>1</v>
      </c>
      <c r="CZ115" s="47" t="str">
        <f t="shared" si="32"/>
        <v/>
      </c>
      <c r="DA115" s="47">
        <f t="shared" si="33"/>
        <v>3</v>
      </c>
      <c r="DB115" s="47" t="str">
        <f t="shared" si="34"/>
        <v/>
      </c>
      <c r="DC115" s="47" t="str">
        <f t="shared" si="35"/>
        <v/>
      </c>
      <c r="DD115" s="47"/>
      <c r="DE115" s="47" t="str">
        <f t="shared" si="36"/>
        <v/>
      </c>
      <c r="DF115" s="47" t="str">
        <f t="shared" si="37"/>
        <v/>
      </c>
      <c r="DG115" s="47">
        <f t="shared" si="38"/>
        <v>9</v>
      </c>
      <c r="DH115" s="47" t="str">
        <f t="shared" si="39"/>
        <v/>
      </c>
      <c r="DI115" s="47" t="str">
        <f t="shared" si="40"/>
        <v/>
      </c>
      <c r="DJ115" s="47">
        <f t="shared" si="41"/>
        <v>2</v>
      </c>
      <c r="DK115" s="48">
        <f>IF(CX115="NO",0,IF(CY115=1,Tipologías!$E$11,0)+IF(CZ115=2,Tipologías!$E$10,0)+IF(DA115=3,Tipologías!$E$9,0)+IF(DB115=4,Tipologías!$E$13,0)+IF(DC115=5,Tipologías!$E$12,0)+IF(DD115=6,Tipologías!$E$14,0)+IF(DE115=7,Tipologías!$E$20,0)+IF(DG115=9,Tipologías!$E$16,0)+IF(DF115=8,Tipologías!$E$23,0)+IF(DH115=10,Tipologías!$E$7,0)+IF(DI115=11,Tipologías!$E$8,0))</f>
        <v>2608612.5646619997</v>
      </c>
      <c r="DL115" s="49">
        <f t="shared" si="42"/>
        <v>2608612.5646619997</v>
      </c>
      <c r="DM115" s="50" t="str">
        <f t="shared" si="43"/>
        <v/>
      </c>
      <c r="DN115" s="50" t="str">
        <f t="shared" si="44"/>
        <v/>
      </c>
      <c r="DO115" s="50">
        <f t="shared" si="45"/>
        <v>0</v>
      </c>
      <c r="DP115" s="51">
        <f t="shared" si="46"/>
        <v>20</v>
      </c>
      <c r="DQ115" s="51">
        <f>IF(DM115=17,Tipologías!$E$18,0)+IF(ENCUESTAS!DN115=18,Tipologías!$E$17,0)+IF(ENCUESTAS!DO115=19,Tipologías!$E$19,0)+IF(ENCUESTAS!DP115=20,Tipologías!$E$21,0)</f>
        <v>487557.07988400001</v>
      </c>
      <c r="DR115" s="47" t="str">
        <f t="shared" si="47"/>
        <v>SI</v>
      </c>
      <c r="DS115" s="49">
        <f t="shared" si="48"/>
        <v>487557.07988400001</v>
      </c>
      <c r="DT115" s="52">
        <f>IF(DL115=0,"",(DL115+DS115+Tipologías!$E$6+Tipologías!$H$2))</f>
        <v>3293247.0370859643</v>
      </c>
      <c r="DU115" s="53" t="str">
        <f t="shared" si="49"/>
        <v>SI</v>
      </c>
      <c r="DV115" s="436" t="s">
        <v>4292</v>
      </c>
    </row>
    <row r="116" spans="1:126" ht="30" x14ac:dyDescent="0.25">
      <c r="A116" s="22">
        <v>42970</v>
      </c>
      <c r="B116" s="7" t="s">
        <v>1</v>
      </c>
      <c r="C116" s="7" t="s">
        <v>630</v>
      </c>
      <c r="D116" s="7">
        <v>579</v>
      </c>
      <c r="E116" s="7">
        <v>1039699422</v>
      </c>
      <c r="F116" s="7">
        <v>3148444838</v>
      </c>
      <c r="G116" s="188">
        <v>111</v>
      </c>
      <c r="H116" s="189" t="s">
        <v>1740</v>
      </c>
      <c r="I116" s="7" t="s">
        <v>1110</v>
      </c>
      <c r="J116" s="7"/>
      <c r="K116" s="7"/>
      <c r="L116" s="7"/>
      <c r="M116" s="7"/>
      <c r="N116" s="7"/>
      <c r="O116" s="7"/>
      <c r="P116" s="7"/>
      <c r="Q116" s="7"/>
      <c r="R116" s="190">
        <v>5662</v>
      </c>
      <c r="S116" s="7"/>
      <c r="T116" s="7"/>
      <c r="U116" s="362" t="str">
        <f t="shared" si="25"/>
        <v xml:space="preserve">PEATONAL   #   -  5662 </v>
      </c>
      <c r="V116" s="7">
        <v>3148930856</v>
      </c>
      <c r="W116" s="7" t="s">
        <v>1456</v>
      </c>
      <c r="X116" s="7" t="s">
        <v>1974</v>
      </c>
      <c r="Y116" s="7" t="s">
        <v>1270</v>
      </c>
      <c r="Z116" s="7" t="s">
        <v>1975</v>
      </c>
      <c r="AA116" s="434" t="str">
        <f t="shared" si="26"/>
        <v>LUZ DALLY PEREZ ARROYAVE</v>
      </c>
      <c r="AB116" s="7" t="s">
        <v>1268</v>
      </c>
      <c r="AC116" s="7">
        <v>21944391</v>
      </c>
      <c r="AD116" s="7" t="s">
        <v>1118</v>
      </c>
      <c r="AE116" s="7">
        <v>63</v>
      </c>
      <c r="AF116" s="6" t="s">
        <v>1086</v>
      </c>
      <c r="AG116" s="6"/>
      <c r="AH116" s="7"/>
      <c r="AI116" s="7"/>
      <c r="AJ116" s="7"/>
      <c r="AK116" s="434" t="str">
        <f t="shared" si="27"/>
        <v xml:space="preserve">   </v>
      </c>
      <c r="AL116" s="7"/>
      <c r="AM116" s="191"/>
      <c r="AN116" s="189" t="s">
        <v>1087</v>
      </c>
      <c r="AO116" s="7"/>
      <c r="AP116" s="7" t="s">
        <v>1087</v>
      </c>
      <c r="AQ116" s="7">
        <v>1</v>
      </c>
      <c r="AR116" s="7"/>
      <c r="AS116" s="7"/>
      <c r="AT116" s="192" t="s">
        <v>1147</v>
      </c>
      <c r="AU116" s="7"/>
      <c r="AV116" s="193" t="s">
        <v>1166</v>
      </c>
      <c r="AW116" s="7"/>
      <c r="AX116" s="192"/>
      <c r="AY116" s="7"/>
      <c r="AZ116" s="7"/>
      <c r="BA116" s="7"/>
      <c r="BB116" s="7" t="s">
        <v>1086</v>
      </c>
      <c r="BC116" s="7"/>
      <c r="BD116" s="7" t="s">
        <v>1086</v>
      </c>
      <c r="BE116" s="7"/>
      <c r="BF116" s="7" t="s">
        <v>1086</v>
      </c>
      <c r="BG116" s="7"/>
      <c r="BH116" s="188" t="s">
        <v>1167</v>
      </c>
      <c r="BI116" s="195" t="s">
        <v>1175</v>
      </c>
      <c r="BJ116" s="6" t="s">
        <v>1180</v>
      </c>
      <c r="BK116" s="6"/>
      <c r="BL116" s="6" t="s">
        <v>1086</v>
      </c>
      <c r="BM116" s="191" t="s">
        <v>1086</v>
      </c>
      <c r="BN116" s="195" t="s">
        <v>1086</v>
      </c>
      <c r="BO116" s="6" t="s">
        <v>1086</v>
      </c>
      <c r="BP116" s="6" t="s">
        <v>1086</v>
      </c>
      <c r="BQ116" s="6" t="s">
        <v>1086</v>
      </c>
      <c r="BR116" s="6" t="s">
        <v>1086</v>
      </c>
      <c r="BS116" s="6" t="s">
        <v>1086</v>
      </c>
      <c r="BT116" s="6" t="s">
        <v>1086</v>
      </c>
      <c r="BU116" s="6" t="s">
        <v>1086</v>
      </c>
      <c r="BV116" s="6" t="s">
        <v>1087</v>
      </c>
      <c r="BW116" s="6" t="s">
        <v>1086</v>
      </c>
      <c r="BX116" s="6" t="s">
        <v>1086</v>
      </c>
      <c r="BY116" s="6" t="s">
        <v>1086</v>
      </c>
      <c r="BZ116" s="6" t="s">
        <v>1086</v>
      </c>
      <c r="CA116" s="6" t="s">
        <v>1087</v>
      </c>
      <c r="CB116" s="6" t="s">
        <v>1086</v>
      </c>
      <c r="CC116" s="6" t="s">
        <v>1086</v>
      </c>
      <c r="CD116" s="6" t="s">
        <v>1193</v>
      </c>
      <c r="CE116" s="199" t="s">
        <v>1976</v>
      </c>
      <c r="CF116" s="6"/>
      <c r="CG116" s="6"/>
      <c r="CH116" s="6"/>
      <c r="CI116" s="6"/>
      <c r="CJ116" s="6" t="s">
        <v>1607</v>
      </c>
      <c r="CK116" s="6" t="s">
        <v>1608</v>
      </c>
      <c r="CL116" s="6" t="s">
        <v>1086</v>
      </c>
      <c r="CM116" s="6" t="s">
        <v>1086</v>
      </c>
      <c r="CN116" s="6" t="s">
        <v>1087</v>
      </c>
      <c r="CO116" s="6" t="s">
        <v>1490</v>
      </c>
      <c r="CP116" s="6" t="s">
        <v>1086</v>
      </c>
      <c r="CQ116" s="6" t="s">
        <v>1086</v>
      </c>
      <c r="CR116" s="6" t="s">
        <v>1087</v>
      </c>
      <c r="CS116" s="6" t="s">
        <v>1086</v>
      </c>
      <c r="CT116" s="6" t="s">
        <v>1086</v>
      </c>
      <c r="CU116" s="191" t="s">
        <v>1273</v>
      </c>
      <c r="CV116" s="6" t="str">
        <f t="shared" si="28"/>
        <v>TAHAMIPEATONAL5662</v>
      </c>
      <c r="CW116" s="46" t="str">
        <f t="shared" si="29"/>
        <v>OK</v>
      </c>
      <c r="CX116" s="47" t="str">
        <f t="shared" si="30"/>
        <v>SI</v>
      </c>
      <c r="CY116" s="47">
        <f t="shared" si="31"/>
        <v>1</v>
      </c>
      <c r="CZ116" s="47" t="str">
        <f t="shared" si="32"/>
        <v/>
      </c>
      <c r="DA116" s="47" t="str">
        <f t="shared" si="33"/>
        <v/>
      </c>
      <c r="DB116" s="47" t="str">
        <f t="shared" si="34"/>
        <v/>
      </c>
      <c r="DC116" s="47" t="str">
        <f t="shared" si="35"/>
        <v/>
      </c>
      <c r="DD116" s="47"/>
      <c r="DE116" s="47" t="str">
        <f t="shared" si="36"/>
        <v/>
      </c>
      <c r="DF116" s="47" t="str">
        <f t="shared" si="37"/>
        <v/>
      </c>
      <c r="DG116" s="47">
        <f t="shared" si="38"/>
        <v>9</v>
      </c>
      <c r="DH116" s="47" t="str">
        <f t="shared" si="39"/>
        <v/>
      </c>
      <c r="DI116" s="47" t="str">
        <f t="shared" si="40"/>
        <v/>
      </c>
      <c r="DJ116" s="47">
        <f t="shared" si="41"/>
        <v>1</v>
      </c>
      <c r="DK116" s="48">
        <f>IF(CX116="NO",0,IF(CY116=1,Tipologías!$E$11,0)+IF(CZ116=2,Tipologías!$E$10,0)+IF(DA116=3,Tipologías!$E$9,0)+IF(DB116=4,Tipologías!$E$13,0)+IF(DC116=5,Tipologías!$E$12,0)+IF(DD116=6,Tipologías!$E$14,0)+IF(DE116=7,Tipologías!$E$20,0)+IF(DG116=9,Tipologías!$E$16,0)+IF(DF116=8,Tipologías!$E$23,0)+IF(DH116=10,Tipologías!$E$7,0)+IF(DI116=11,Tipologías!$E$8,0))</f>
        <v>2225218.5090899998</v>
      </c>
      <c r="DL116" s="49">
        <f t="shared" si="42"/>
        <v>2225218.5090899998</v>
      </c>
      <c r="DM116" s="50" t="str">
        <f t="shared" si="43"/>
        <v/>
      </c>
      <c r="DN116" s="50" t="str">
        <f t="shared" si="44"/>
        <v/>
      </c>
      <c r="DO116" s="50">
        <f t="shared" si="45"/>
        <v>0</v>
      </c>
      <c r="DP116" s="51" t="str">
        <f t="shared" si="46"/>
        <v/>
      </c>
      <c r="DQ116" s="51">
        <f>IF(DM116=17,Tipologías!$E$18,0)+IF(ENCUESTAS!DN116=18,Tipologías!$E$17,0)+IF(ENCUESTAS!DO116=19,Tipologías!$E$19,0)+IF(ENCUESTAS!DP116=20,Tipologías!$E$21,0)</f>
        <v>0</v>
      </c>
      <c r="DR116" s="47" t="str">
        <f t="shared" si="47"/>
        <v>NO</v>
      </c>
      <c r="DS116" s="49">
        <f t="shared" si="48"/>
        <v>0</v>
      </c>
      <c r="DT116" s="52">
        <f>IF(DL116=0,"",(DL116+DS116+Tipologías!$E$6+Tipologías!$H$2))</f>
        <v>2422295.9016299644</v>
      </c>
      <c r="DU116" s="53" t="str">
        <f t="shared" si="49"/>
        <v>SI</v>
      </c>
      <c r="DV116" s="436" t="s">
        <v>4293</v>
      </c>
    </row>
    <row r="117" spans="1:126" ht="30" hidden="1" x14ac:dyDescent="0.25">
      <c r="A117" s="22">
        <v>42970</v>
      </c>
      <c r="B117" s="7" t="s">
        <v>1</v>
      </c>
      <c r="C117" s="7" t="s">
        <v>630</v>
      </c>
      <c r="D117" s="7">
        <v>579</v>
      </c>
      <c r="E117" s="7">
        <v>1039699422</v>
      </c>
      <c r="F117" s="7">
        <v>3143844838</v>
      </c>
      <c r="G117" s="188">
        <v>112</v>
      </c>
      <c r="H117" s="189" t="s">
        <v>1640</v>
      </c>
      <c r="I117" s="7" t="s">
        <v>1110</v>
      </c>
      <c r="J117" s="7"/>
      <c r="K117" s="7"/>
      <c r="L117" s="7"/>
      <c r="M117" s="7"/>
      <c r="N117" s="7"/>
      <c r="O117" s="7"/>
      <c r="P117" s="7"/>
      <c r="Q117" s="7"/>
      <c r="R117" s="200">
        <v>220548690052</v>
      </c>
      <c r="S117" s="7"/>
      <c r="T117" s="7"/>
      <c r="U117" s="362" t="str">
        <f t="shared" si="25"/>
        <v xml:space="preserve">PEATONAL   #   -  220548690052 </v>
      </c>
      <c r="V117" s="7"/>
      <c r="W117" s="7" t="s">
        <v>1977</v>
      </c>
      <c r="X117" s="7" t="s">
        <v>1526</v>
      </c>
      <c r="Y117" s="7" t="s">
        <v>1880</v>
      </c>
      <c r="Z117" s="7" t="s">
        <v>1465</v>
      </c>
      <c r="AA117" s="434" t="str">
        <f t="shared" si="26"/>
        <v>RUBIELA DE JESUS RODIGUEZ GONZALEZ</v>
      </c>
      <c r="AB117" s="7" t="s">
        <v>1268</v>
      </c>
      <c r="AC117" s="7">
        <v>21937988</v>
      </c>
      <c r="AD117" s="7" t="s">
        <v>1118</v>
      </c>
      <c r="AE117" s="7">
        <v>54</v>
      </c>
      <c r="AF117" s="6" t="s">
        <v>1087</v>
      </c>
      <c r="AG117" s="6" t="s">
        <v>1978</v>
      </c>
      <c r="AH117" s="7" t="s">
        <v>1950</v>
      </c>
      <c r="AI117" s="7" t="s">
        <v>1306</v>
      </c>
      <c r="AJ117" s="7"/>
      <c r="AK117" s="434" t="str">
        <f t="shared" si="27"/>
        <v>FRANCISCO  TAPIA CASTAÑEDA</v>
      </c>
      <c r="AL117" s="7"/>
      <c r="AM117" s="191"/>
      <c r="AN117" s="189" t="s">
        <v>1086</v>
      </c>
      <c r="AO117" s="7"/>
      <c r="AP117" s="7" t="s">
        <v>1087</v>
      </c>
      <c r="AQ117" s="7">
        <v>2</v>
      </c>
      <c r="AR117" s="7"/>
      <c r="AS117" s="7"/>
      <c r="AT117" s="192" t="s">
        <v>1147</v>
      </c>
      <c r="AU117" s="7"/>
      <c r="AV117" s="193" t="s">
        <v>1163</v>
      </c>
      <c r="AW117" s="7"/>
      <c r="AX117" s="192"/>
      <c r="AY117" s="7"/>
      <c r="AZ117" s="7"/>
      <c r="BA117" s="7"/>
      <c r="BB117" s="7" t="s">
        <v>1086</v>
      </c>
      <c r="BC117" s="194">
        <v>3551</v>
      </c>
      <c r="BD117" s="7" t="s">
        <v>1087</v>
      </c>
      <c r="BE117" s="7"/>
      <c r="BF117" s="7" t="s">
        <v>1086</v>
      </c>
      <c r="BG117" s="194">
        <v>8366</v>
      </c>
      <c r="BH117" s="188" t="s">
        <v>1167</v>
      </c>
      <c r="BI117" s="195" t="s">
        <v>1171</v>
      </c>
      <c r="BJ117" s="6" t="s">
        <v>1175</v>
      </c>
      <c r="BK117" s="6" t="s">
        <v>1188</v>
      </c>
      <c r="BL117" s="6" t="s">
        <v>1086</v>
      </c>
      <c r="BM117" s="191" t="s">
        <v>1087</v>
      </c>
      <c r="BN117" s="195" t="s">
        <v>1086</v>
      </c>
      <c r="BO117" s="6" t="s">
        <v>1086</v>
      </c>
      <c r="BP117" s="6" t="s">
        <v>1086</v>
      </c>
      <c r="BQ117" s="6" t="s">
        <v>1086</v>
      </c>
      <c r="BR117" s="6" t="s">
        <v>1086</v>
      </c>
      <c r="BS117" s="6" t="s">
        <v>1086</v>
      </c>
      <c r="BT117" s="6" t="s">
        <v>1086</v>
      </c>
      <c r="BU117" s="6" t="s">
        <v>1086</v>
      </c>
      <c r="BV117" s="6" t="s">
        <v>1086</v>
      </c>
      <c r="BW117" s="6" t="s">
        <v>1086</v>
      </c>
      <c r="BX117" s="6" t="s">
        <v>1086</v>
      </c>
      <c r="BY117" s="6" t="s">
        <v>1086</v>
      </c>
      <c r="BZ117" s="6" t="s">
        <v>1086</v>
      </c>
      <c r="CA117" s="6" t="s">
        <v>1086</v>
      </c>
      <c r="CB117" s="6" t="s">
        <v>1086</v>
      </c>
      <c r="CC117" s="6" t="s">
        <v>1086</v>
      </c>
      <c r="CD117" s="6" t="s">
        <v>1193</v>
      </c>
      <c r="CE117" s="199" t="s">
        <v>1979</v>
      </c>
      <c r="CF117" s="6"/>
      <c r="CG117" s="6"/>
      <c r="CH117" s="6"/>
      <c r="CI117" s="6"/>
      <c r="CJ117" s="6" t="s">
        <v>1607</v>
      </c>
      <c r="CK117" s="6" t="s">
        <v>1608</v>
      </c>
      <c r="CL117" s="6" t="s">
        <v>1086</v>
      </c>
      <c r="CM117" s="6" t="s">
        <v>1086</v>
      </c>
      <c r="CN117" s="6" t="s">
        <v>1086</v>
      </c>
      <c r="CO117" s="6" t="s">
        <v>1490</v>
      </c>
      <c r="CP117" s="6" t="s">
        <v>1086</v>
      </c>
      <c r="CQ117" s="6" t="s">
        <v>1086</v>
      </c>
      <c r="CR117" s="6" t="s">
        <v>1086</v>
      </c>
      <c r="CS117" s="6" t="s">
        <v>1086</v>
      </c>
      <c r="CT117" s="6" t="s">
        <v>1086</v>
      </c>
      <c r="CU117" s="191" t="s">
        <v>1288</v>
      </c>
      <c r="CV117" s="6" t="str">
        <f t="shared" si="28"/>
        <v>NUEVO MILENIOPEATONAL220548690052</v>
      </c>
      <c r="CW117" s="46" t="str">
        <f t="shared" si="29"/>
        <v>OK</v>
      </c>
      <c r="CX117" s="47" t="str">
        <f t="shared" si="30"/>
        <v>SI</v>
      </c>
      <c r="CY117" s="47" t="str">
        <f t="shared" si="31"/>
        <v/>
      </c>
      <c r="CZ117" s="47" t="str">
        <f t="shared" si="32"/>
        <v/>
      </c>
      <c r="DA117" s="47" t="str">
        <f t="shared" si="33"/>
        <v/>
      </c>
      <c r="DB117" s="47" t="str">
        <f t="shared" si="34"/>
        <v/>
      </c>
      <c r="DC117" s="47" t="str">
        <f t="shared" si="35"/>
        <v/>
      </c>
      <c r="DD117" s="47"/>
      <c r="DE117" s="47" t="str">
        <f t="shared" si="36"/>
        <v/>
      </c>
      <c r="DF117" s="47" t="str">
        <f t="shared" si="37"/>
        <v/>
      </c>
      <c r="DG117" s="47" t="str">
        <f t="shared" si="38"/>
        <v/>
      </c>
      <c r="DH117" s="47" t="str">
        <f t="shared" si="39"/>
        <v/>
      </c>
      <c r="DI117" s="47" t="str">
        <f t="shared" si="40"/>
        <v/>
      </c>
      <c r="DJ117" s="47">
        <f t="shared" si="41"/>
        <v>0</v>
      </c>
      <c r="DK117" s="48">
        <f>IF(CX117="NO",0,IF(CY117=1,Tipologías!$E$11,0)+IF(CZ117=2,Tipologías!$E$10,0)+IF(DA117=3,Tipologías!$E$9,0)+IF(DB117=4,Tipologías!$E$13,0)+IF(DC117=5,Tipologías!$E$12,0)+IF(DD117=6,Tipologías!$E$14,0)+IF(DE117=7,Tipologías!$E$20,0)+IF(DG117=9,Tipologías!$E$16,0)+IF(DF117=8,Tipologías!$E$23,0)+IF(DH117=10,Tipologías!$E$7,0)+IF(DI117=11,Tipologías!$E$8,0))</f>
        <v>0</v>
      </c>
      <c r="DL117" s="49">
        <f t="shared" si="42"/>
        <v>0</v>
      </c>
      <c r="DM117" s="50" t="str">
        <f t="shared" si="43"/>
        <v/>
      </c>
      <c r="DN117" s="50" t="str">
        <f t="shared" si="44"/>
        <v/>
      </c>
      <c r="DO117" s="50" t="str">
        <f t="shared" si="45"/>
        <v/>
      </c>
      <c r="DP117" s="51" t="str">
        <f t="shared" si="46"/>
        <v/>
      </c>
      <c r="DQ117" s="51">
        <f>IF(DM117=17,Tipologías!$E$18,0)+IF(ENCUESTAS!DN117=18,Tipologías!$E$17,0)+IF(ENCUESTAS!DO117=19,Tipologías!$E$19,0)+IF(ENCUESTAS!DP117=20,Tipologías!$E$21,0)</f>
        <v>0</v>
      </c>
      <c r="DR117" s="47" t="str">
        <f t="shared" si="47"/>
        <v>NO</v>
      </c>
      <c r="DS117" s="49">
        <f t="shared" si="48"/>
        <v>0</v>
      </c>
      <c r="DT117" s="52" t="str">
        <f>IF(DL117=0,"",(DL117+DS117+Tipologías!$E$6+Tipologías!$H$2))</f>
        <v/>
      </c>
      <c r="DU117" s="53" t="str">
        <f t="shared" si="49"/>
        <v>NO</v>
      </c>
      <c r="DV117" s="436"/>
    </row>
    <row r="118" spans="1:126" ht="30" x14ac:dyDescent="0.25">
      <c r="A118" s="22">
        <v>42970</v>
      </c>
      <c r="B118" s="7" t="s">
        <v>1</v>
      </c>
      <c r="C118" s="7" t="s">
        <v>630</v>
      </c>
      <c r="D118" s="7">
        <v>579</v>
      </c>
      <c r="E118" s="7">
        <v>1039699422</v>
      </c>
      <c r="F118" s="7">
        <v>3143844838</v>
      </c>
      <c r="G118" s="188">
        <v>113</v>
      </c>
      <c r="H118" s="189" t="s">
        <v>1603</v>
      </c>
      <c r="I118" s="7" t="s">
        <v>1110</v>
      </c>
      <c r="J118" s="7"/>
      <c r="K118" s="7"/>
      <c r="L118" s="7"/>
      <c r="M118" s="7"/>
      <c r="N118" s="7"/>
      <c r="O118" s="7"/>
      <c r="P118" s="7"/>
      <c r="Q118" s="7"/>
      <c r="R118" s="190">
        <v>22059350000</v>
      </c>
      <c r="S118" s="7"/>
      <c r="T118" s="7"/>
      <c r="U118" s="362" t="str">
        <f t="shared" si="25"/>
        <v xml:space="preserve">PEATONAL   #   -  22059350000 </v>
      </c>
      <c r="V118" s="7">
        <v>3125274536</v>
      </c>
      <c r="W118" s="7" t="s">
        <v>1980</v>
      </c>
      <c r="X118" s="7" t="s">
        <v>1295</v>
      </c>
      <c r="Y118" s="7" t="s">
        <v>1981</v>
      </c>
      <c r="Z118" s="7" t="s">
        <v>1836</v>
      </c>
      <c r="AA118" s="434" t="str">
        <f t="shared" si="26"/>
        <v>ROCIO ESTELLA MEZA GARCIA</v>
      </c>
      <c r="AB118" s="7" t="s">
        <v>1268</v>
      </c>
      <c r="AC118" s="7">
        <v>43650361</v>
      </c>
      <c r="AD118" s="7" t="s">
        <v>1118</v>
      </c>
      <c r="AE118" s="7">
        <v>50</v>
      </c>
      <c r="AF118" s="6" t="s">
        <v>1086</v>
      </c>
      <c r="AG118" s="6"/>
      <c r="AH118" s="7"/>
      <c r="AI118" s="7"/>
      <c r="AJ118" s="7"/>
      <c r="AK118" s="434" t="str">
        <f t="shared" si="27"/>
        <v xml:space="preserve">   </v>
      </c>
      <c r="AL118" s="7"/>
      <c r="AM118" s="191"/>
      <c r="AN118" s="189" t="s">
        <v>1086</v>
      </c>
      <c r="AO118" s="7">
        <v>939839</v>
      </c>
      <c r="AP118" s="7" t="s">
        <v>1087</v>
      </c>
      <c r="AQ118" s="7">
        <v>2</v>
      </c>
      <c r="AR118" s="7">
        <v>1</v>
      </c>
      <c r="AS118" s="7"/>
      <c r="AT118" s="192" t="s">
        <v>1147</v>
      </c>
      <c r="AU118" s="7"/>
      <c r="AV118" s="193" t="s">
        <v>1163</v>
      </c>
      <c r="AW118" s="7"/>
      <c r="AX118" s="192"/>
      <c r="AY118" s="7"/>
      <c r="AZ118" s="7"/>
      <c r="BA118" s="7"/>
      <c r="BB118" s="7" t="s">
        <v>1086</v>
      </c>
      <c r="BC118" s="194">
        <v>13792</v>
      </c>
      <c r="BD118" s="7" t="s">
        <v>1087</v>
      </c>
      <c r="BE118" s="7"/>
      <c r="BF118" s="7" t="s">
        <v>1086</v>
      </c>
      <c r="BG118" s="194">
        <v>8324</v>
      </c>
      <c r="BH118" s="188" t="s">
        <v>1167</v>
      </c>
      <c r="BI118" s="195" t="s">
        <v>1175</v>
      </c>
      <c r="BJ118" s="6" t="s">
        <v>1180</v>
      </c>
      <c r="BK118" s="6" t="s">
        <v>1189</v>
      </c>
      <c r="BL118" s="6" t="s">
        <v>1086</v>
      </c>
      <c r="BM118" s="191" t="s">
        <v>1087</v>
      </c>
      <c r="BN118" s="195" t="s">
        <v>1086</v>
      </c>
      <c r="BO118" s="6" t="s">
        <v>1086</v>
      </c>
      <c r="BP118" s="6" t="s">
        <v>1086</v>
      </c>
      <c r="BQ118" s="6" t="s">
        <v>1086</v>
      </c>
      <c r="BR118" s="6" t="s">
        <v>1086</v>
      </c>
      <c r="BS118" s="6" t="s">
        <v>1086</v>
      </c>
      <c r="BT118" s="6" t="s">
        <v>1087</v>
      </c>
      <c r="BU118" s="6" t="s">
        <v>1087</v>
      </c>
      <c r="BV118" s="6" t="s">
        <v>1087</v>
      </c>
      <c r="BW118" s="6" t="s">
        <v>1087</v>
      </c>
      <c r="BX118" s="6" t="s">
        <v>1087</v>
      </c>
      <c r="BY118" s="6" t="s">
        <v>1087</v>
      </c>
      <c r="BZ118" s="6" t="s">
        <v>1087</v>
      </c>
      <c r="CA118" s="6" t="s">
        <v>1087</v>
      </c>
      <c r="CB118" s="6" t="s">
        <v>1087</v>
      </c>
      <c r="CC118" s="6" t="s">
        <v>1087</v>
      </c>
      <c r="CD118" s="6" t="s">
        <v>1193</v>
      </c>
      <c r="CE118" s="199" t="s">
        <v>1982</v>
      </c>
      <c r="CF118" s="6"/>
      <c r="CG118" s="6"/>
      <c r="CH118" s="6"/>
      <c r="CI118" s="6"/>
      <c r="CJ118" s="6" t="s">
        <v>1607</v>
      </c>
      <c r="CK118" s="6" t="s">
        <v>1608</v>
      </c>
      <c r="CL118" s="6" t="s">
        <v>1842</v>
      </c>
      <c r="CM118" s="6" t="s">
        <v>1087</v>
      </c>
      <c r="CN118" s="6" t="s">
        <v>1087</v>
      </c>
      <c r="CO118" s="6" t="s">
        <v>1490</v>
      </c>
      <c r="CP118" s="6" t="s">
        <v>1087</v>
      </c>
      <c r="CQ118" s="6" t="s">
        <v>1087</v>
      </c>
      <c r="CR118" s="6" t="s">
        <v>1087</v>
      </c>
      <c r="CS118" s="6" t="s">
        <v>1087</v>
      </c>
      <c r="CT118" s="6" t="s">
        <v>1087</v>
      </c>
      <c r="CU118" s="191" t="s">
        <v>1286</v>
      </c>
      <c r="CV118" s="6" t="str">
        <f t="shared" si="28"/>
        <v>OASIS PEATONAL22059350000</v>
      </c>
      <c r="CW118" s="46" t="str">
        <f t="shared" si="29"/>
        <v>OK</v>
      </c>
      <c r="CX118" s="47" t="str">
        <f t="shared" si="30"/>
        <v>SI</v>
      </c>
      <c r="CY118" s="47">
        <f t="shared" si="31"/>
        <v>1</v>
      </c>
      <c r="CZ118" s="47">
        <f t="shared" si="32"/>
        <v>2</v>
      </c>
      <c r="DA118" s="47">
        <f t="shared" si="33"/>
        <v>3</v>
      </c>
      <c r="DB118" s="47">
        <f t="shared" si="34"/>
        <v>4</v>
      </c>
      <c r="DC118" s="47">
        <f t="shared" si="35"/>
        <v>5</v>
      </c>
      <c r="DD118" s="47"/>
      <c r="DE118" s="47">
        <f t="shared" si="36"/>
        <v>7</v>
      </c>
      <c r="DF118" s="47">
        <f t="shared" si="37"/>
        <v>8</v>
      </c>
      <c r="DG118" s="47" t="str">
        <f t="shared" si="38"/>
        <v/>
      </c>
      <c r="DH118" s="47" t="str">
        <f t="shared" si="39"/>
        <v/>
      </c>
      <c r="DI118" s="47" t="str">
        <f t="shared" si="40"/>
        <v/>
      </c>
      <c r="DJ118" s="47">
        <f t="shared" si="41"/>
        <v>5</v>
      </c>
      <c r="DK118" s="48">
        <f>IF(CX118="NO",0,IF(CY118=1,Tipologías!$E$11,0)+IF(CZ118=2,Tipologías!$E$10,0)+IF(DA118=3,Tipologías!$E$9,0)+IF(DB118=4,Tipologías!$E$13,0)+IF(DC118=5,Tipologías!$E$12,0)+IF(DD118=6,Tipologías!$E$14,0)+IF(DE118=7,Tipologías!$E$20,0)+IF(DG118=9,Tipologías!$E$16,0)+IF(DF118=8,Tipologías!$E$23,0)+IF(DH118=10,Tipologías!$E$7,0)+IF(DI118=11,Tipologías!$E$8,0))</f>
        <v>6834981.4686359996</v>
      </c>
      <c r="DL118" s="49">
        <f t="shared" si="42"/>
        <v>6099266.2918499997</v>
      </c>
      <c r="DM118" s="50" t="str">
        <f t="shared" si="43"/>
        <v/>
      </c>
      <c r="DN118" s="50" t="str">
        <f t="shared" si="44"/>
        <v/>
      </c>
      <c r="DO118" s="50">
        <f t="shared" si="45"/>
        <v>0</v>
      </c>
      <c r="DP118" s="51" t="str">
        <f t="shared" si="46"/>
        <v/>
      </c>
      <c r="DQ118" s="51">
        <f>IF(DM118=17,Tipologías!$E$18,0)+IF(ENCUESTAS!DN118=18,Tipologías!$E$17,0)+IF(ENCUESTAS!DO118=19,Tipologías!$E$19,0)+IF(ENCUESTAS!DP118=20,Tipologías!$E$21,0)</f>
        <v>0</v>
      </c>
      <c r="DR118" s="47" t="str">
        <f t="shared" si="47"/>
        <v>NO</v>
      </c>
      <c r="DS118" s="49">
        <f t="shared" si="48"/>
        <v>0</v>
      </c>
      <c r="DT118" s="52">
        <f>IF(DL118=0,"",(DL118+DS118+Tipologías!$E$6+Tipologías!$H$2))</f>
        <v>6296343.6843899637</v>
      </c>
      <c r="DU118" s="53" t="str">
        <f t="shared" si="49"/>
        <v>SI</v>
      </c>
      <c r="DV118" s="436" t="s">
        <v>3588</v>
      </c>
    </row>
    <row r="119" spans="1:126" x14ac:dyDescent="0.25">
      <c r="A119" s="22">
        <v>42970</v>
      </c>
      <c r="B119" s="7" t="s">
        <v>1</v>
      </c>
      <c r="C119" s="7" t="s">
        <v>630</v>
      </c>
      <c r="D119" s="7">
        <v>579</v>
      </c>
      <c r="E119" s="7">
        <v>1039969422</v>
      </c>
      <c r="F119" s="7">
        <v>3143844838</v>
      </c>
      <c r="G119" s="188">
        <v>114</v>
      </c>
      <c r="H119" s="189" t="s">
        <v>1632</v>
      </c>
      <c r="I119" s="7" t="s">
        <v>1110</v>
      </c>
      <c r="J119" s="7"/>
      <c r="K119" s="7"/>
      <c r="L119" s="7"/>
      <c r="M119" s="7"/>
      <c r="N119" s="7"/>
      <c r="O119" s="7"/>
      <c r="P119" s="7"/>
      <c r="Q119" s="7"/>
      <c r="R119" s="190">
        <v>22044559000</v>
      </c>
      <c r="S119" s="7"/>
      <c r="T119" s="7"/>
      <c r="U119" s="362" t="str">
        <f t="shared" si="25"/>
        <v xml:space="preserve">PEATONAL   #   -  22044559000 </v>
      </c>
      <c r="V119" s="7">
        <v>3186717196</v>
      </c>
      <c r="W119" s="7" t="s">
        <v>1339</v>
      </c>
      <c r="X119" s="7"/>
      <c r="Y119" s="7" t="s">
        <v>1983</v>
      </c>
      <c r="Z119" s="7" t="s">
        <v>1503</v>
      </c>
      <c r="AA119" s="434" t="str">
        <f t="shared" si="26"/>
        <v xml:space="preserve">DAMARIS ELENA GUTIERREZ </v>
      </c>
      <c r="AB119" s="7" t="s">
        <v>1268</v>
      </c>
      <c r="AC119" s="7">
        <v>43654547</v>
      </c>
      <c r="AD119" s="7" t="s">
        <v>1118</v>
      </c>
      <c r="AE119" s="7">
        <v>37</v>
      </c>
      <c r="AF119" s="6" t="s">
        <v>1086</v>
      </c>
      <c r="AG119" s="6"/>
      <c r="AH119" s="7"/>
      <c r="AI119" s="7"/>
      <c r="AJ119" s="7"/>
      <c r="AK119" s="434" t="str">
        <f t="shared" si="27"/>
        <v xml:space="preserve">   </v>
      </c>
      <c r="AL119" s="7"/>
      <c r="AM119" s="191"/>
      <c r="AN119" s="189" t="s">
        <v>1087</v>
      </c>
      <c r="AO119" s="7"/>
      <c r="AP119" s="7" t="s">
        <v>1087</v>
      </c>
      <c r="AQ119" s="7">
        <v>4</v>
      </c>
      <c r="AR119" s="7">
        <v>1</v>
      </c>
      <c r="AS119" s="7"/>
      <c r="AT119" s="192" t="s">
        <v>1152</v>
      </c>
      <c r="AU119" s="7"/>
      <c r="AV119" s="193" t="s">
        <v>1161</v>
      </c>
      <c r="AW119" s="7"/>
      <c r="AX119" s="192"/>
      <c r="AY119" s="7"/>
      <c r="AZ119" s="7"/>
      <c r="BA119" s="7"/>
      <c r="BB119" s="7" t="s">
        <v>1086</v>
      </c>
      <c r="BC119" s="194">
        <v>15514</v>
      </c>
      <c r="BD119" s="7" t="s">
        <v>1086</v>
      </c>
      <c r="BE119" s="194">
        <v>10500</v>
      </c>
      <c r="BF119" s="7" t="s">
        <v>1086</v>
      </c>
      <c r="BG119" s="194">
        <v>9513</v>
      </c>
      <c r="BH119" s="188" t="s">
        <v>1167</v>
      </c>
      <c r="BI119" s="195" t="s">
        <v>1171</v>
      </c>
      <c r="BJ119" s="6" t="s">
        <v>1180</v>
      </c>
      <c r="BK119" s="6" t="s">
        <v>1189</v>
      </c>
      <c r="BL119" s="6" t="s">
        <v>1086</v>
      </c>
      <c r="BM119" s="191" t="s">
        <v>1086</v>
      </c>
      <c r="BN119" s="195" t="s">
        <v>1086</v>
      </c>
      <c r="BO119" s="6" t="s">
        <v>1086</v>
      </c>
      <c r="BP119" s="6" t="s">
        <v>1086</v>
      </c>
      <c r="BQ119" s="6" t="s">
        <v>1086</v>
      </c>
      <c r="BR119" s="6" t="s">
        <v>1086</v>
      </c>
      <c r="BS119" s="6" t="s">
        <v>1086</v>
      </c>
      <c r="BT119" s="6" t="s">
        <v>1086</v>
      </c>
      <c r="BU119" s="6" t="s">
        <v>1087</v>
      </c>
      <c r="BV119" s="6" t="s">
        <v>1086</v>
      </c>
      <c r="BW119" s="6" t="s">
        <v>1086</v>
      </c>
      <c r="BX119" s="6" t="s">
        <v>1086</v>
      </c>
      <c r="BY119" s="6" t="s">
        <v>1086</v>
      </c>
      <c r="BZ119" s="6" t="s">
        <v>1087</v>
      </c>
      <c r="CA119" s="6" t="s">
        <v>1086</v>
      </c>
      <c r="CB119" s="6" t="s">
        <v>1086</v>
      </c>
      <c r="CC119" s="6" t="s">
        <v>1086</v>
      </c>
      <c r="CD119" s="6" t="s">
        <v>1193</v>
      </c>
      <c r="CE119" s="199" t="s">
        <v>1984</v>
      </c>
      <c r="CF119" s="6"/>
      <c r="CG119" s="6"/>
      <c r="CH119" s="6"/>
      <c r="CI119" s="6"/>
      <c r="CJ119" s="6" t="s">
        <v>1607</v>
      </c>
      <c r="CK119" s="6" t="s">
        <v>1608</v>
      </c>
      <c r="CL119" s="6" t="s">
        <v>1086</v>
      </c>
      <c r="CM119" s="6" t="s">
        <v>1087</v>
      </c>
      <c r="CN119" s="6" t="s">
        <v>1086</v>
      </c>
      <c r="CO119" s="6" t="s">
        <v>1490</v>
      </c>
      <c r="CP119" s="6" t="s">
        <v>1086</v>
      </c>
      <c r="CQ119" s="6" t="s">
        <v>1087</v>
      </c>
      <c r="CR119" s="6" t="s">
        <v>1086</v>
      </c>
      <c r="CS119" s="6" t="s">
        <v>1086</v>
      </c>
      <c r="CT119" s="6" t="s">
        <v>1086</v>
      </c>
      <c r="CU119" s="191" t="s">
        <v>1288</v>
      </c>
      <c r="CV119" s="6" t="str">
        <f t="shared" si="28"/>
        <v>SAN MARTIN PEATONAL22044559000</v>
      </c>
      <c r="CW119" s="46" t="str">
        <f t="shared" si="29"/>
        <v>OK</v>
      </c>
      <c r="CX119" s="47" t="str">
        <f t="shared" si="30"/>
        <v>SI</v>
      </c>
      <c r="CY119" s="47" t="str">
        <f t="shared" si="31"/>
        <v/>
      </c>
      <c r="CZ119" s="47" t="str">
        <f t="shared" si="32"/>
        <v/>
      </c>
      <c r="DA119" s="47" t="str">
        <f t="shared" si="33"/>
        <v/>
      </c>
      <c r="DB119" s="47">
        <f t="shared" si="34"/>
        <v>4</v>
      </c>
      <c r="DC119" s="47" t="str">
        <f t="shared" si="35"/>
        <v/>
      </c>
      <c r="DD119" s="47"/>
      <c r="DE119" s="47" t="str">
        <f t="shared" si="36"/>
        <v/>
      </c>
      <c r="DF119" s="47" t="str">
        <f t="shared" si="37"/>
        <v/>
      </c>
      <c r="DG119" s="47" t="str">
        <f t="shared" si="38"/>
        <v/>
      </c>
      <c r="DH119" s="47" t="str">
        <f t="shared" si="39"/>
        <v/>
      </c>
      <c r="DI119" s="47" t="str">
        <f t="shared" si="40"/>
        <v/>
      </c>
      <c r="DJ119" s="47">
        <f t="shared" si="41"/>
        <v>1</v>
      </c>
      <c r="DK119" s="48">
        <f>IF(CX119="NO",0,IF(CY119=1,Tipologías!$E$11,0)+IF(CZ119=2,Tipologías!$E$10,0)+IF(DA119=3,Tipologías!$E$9,0)+IF(DB119=4,Tipologías!$E$13,0)+IF(DC119=5,Tipologías!$E$12,0)+IF(DD119=6,Tipologías!$E$14,0)+IF(DE119=7,Tipologías!$E$20,0)+IF(DG119=9,Tipologías!$E$16,0)+IF(DF119=8,Tipologías!$E$23,0)+IF(DH119=10,Tipologías!$E$7,0)+IF(DI119=11,Tipologías!$E$8,0))</f>
        <v>633254.07790799986</v>
      </c>
      <c r="DL119" s="49">
        <f t="shared" si="42"/>
        <v>633254.07790799986</v>
      </c>
      <c r="DM119" s="50" t="str">
        <f t="shared" si="43"/>
        <v/>
      </c>
      <c r="DN119" s="50" t="str">
        <f t="shared" si="44"/>
        <v/>
      </c>
      <c r="DO119" s="50">
        <f t="shared" si="45"/>
        <v>0</v>
      </c>
      <c r="DP119" s="51" t="str">
        <f t="shared" si="46"/>
        <v/>
      </c>
      <c r="DQ119" s="51">
        <f>IF(DM119=17,Tipologías!$E$18,0)+IF(ENCUESTAS!DN119=18,Tipologías!$E$17,0)+IF(ENCUESTAS!DO119=19,Tipologías!$E$19,0)+IF(ENCUESTAS!DP119=20,Tipologías!$E$21,0)</f>
        <v>0</v>
      </c>
      <c r="DR119" s="47" t="str">
        <f t="shared" si="47"/>
        <v>NO</v>
      </c>
      <c r="DS119" s="49">
        <f t="shared" si="48"/>
        <v>0</v>
      </c>
      <c r="DT119" s="52">
        <f>IF(DL119=0,"",(DL119+DS119+Tipologías!$E$6+Tipologías!$H$2))</f>
        <v>830331.47044796438</v>
      </c>
      <c r="DU119" s="53" t="str">
        <f t="shared" si="49"/>
        <v>SI</v>
      </c>
      <c r="DV119" s="436" t="s">
        <v>4205</v>
      </c>
    </row>
    <row r="120" spans="1:126" x14ac:dyDescent="0.25">
      <c r="A120" s="22">
        <v>42970</v>
      </c>
      <c r="B120" s="7" t="s">
        <v>1</v>
      </c>
      <c r="C120" s="7" t="s">
        <v>630</v>
      </c>
      <c r="D120" s="7">
        <v>579</v>
      </c>
      <c r="E120" s="7">
        <v>10399699422</v>
      </c>
      <c r="F120" s="7">
        <v>3143844838</v>
      </c>
      <c r="G120" s="188">
        <v>115</v>
      </c>
      <c r="H120" s="189" t="s">
        <v>1640</v>
      </c>
      <c r="I120" s="7" t="s">
        <v>1110</v>
      </c>
      <c r="J120" s="7" t="s">
        <v>1102</v>
      </c>
      <c r="K120" s="7"/>
      <c r="L120" s="7"/>
      <c r="M120" s="7"/>
      <c r="N120" s="7"/>
      <c r="O120" s="7"/>
      <c r="P120" s="7"/>
      <c r="Q120" s="7"/>
      <c r="R120" s="200">
        <v>220548690106</v>
      </c>
      <c r="S120" s="7"/>
      <c r="T120" s="7"/>
      <c r="U120" s="362" t="str">
        <f t="shared" si="25"/>
        <v xml:space="preserve">PEATONAL CARRERA  #   -  220548690106 </v>
      </c>
      <c r="V120" s="7">
        <v>3218101383</v>
      </c>
      <c r="W120" s="7" t="s">
        <v>1676</v>
      </c>
      <c r="X120" s="7" t="s">
        <v>1736</v>
      </c>
      <c r="Y120" s="7" t="s">
        <v>1668</v>
      </c>
      <c r="Z120" s="7" t="s">
        <v>1465</v>
      </c>
      <c r="AA120" s="434" t="str">
        <f t="shared" si="26"/>
        <v>ORLANDO DE JESUS OSORIO JIMENEZ</v>
      </c>
      <c r="AB120" s="7" t="s">
        <v>1268</v>
      </c>
      <c r="AC120" s="7">
        <v>3551791</v>
      </c>
      <c r="AD120" s="7" t="s">
        <v>1127</v>
      </c>
      <c r="AE120" s="7">
        <v>34</v>
      </c>
      <c r="AF120" s="6" t="s">
        <v>1087</v>
      </c>
      <c r="AG120" s="6"/>
      <c r="AH120" s="7"/>
      <c r="AI120" s="7"/>
      <c r="AJ120" s="7"/>
      <c r="AK120" s="434" t="str">
        <f t="shared" si="27"/>
        <v xml:space="preserve">   </v>
      </c>
      <c r="AL120" s="7"/>
      <c r="AM120" s="191"/>
      <c r="AN120" s="189" t="s">
        <v>1087</v>
      </c>
      <c r="AO120" s="7"/>
      <c r="AP120" s="7" t="s">
        <v>1087</v>
      </c>
      <c r="AQ120" s="7">
        <v>3</v>
      </c>
      <c r="AR120" s="7">
        <v>1</v>
      </c>
      <c r="AS120" s="7"/>
      <c r="AT120" s="192" t="s">
        <v>1147</v>
      </c>
      <c r="AU120" s="7"/>
      <c r="AV120" s="193" t="s">
        <v>1163</v>
      </c>
      <c r="AW120" s="7"/>
      <c r="AX120" s="192"/>
      <c r="AY120" s="7"/>
      <c r="AZ120" s="7"/>
      <c r="BA120" s="7"/>
      <c r="BB120" s="7" t="s">
        <v>1086</v>
      </c>
      <c r="BC120" s="194">
        <v>6795</v>
      </c>
      <c r="BD120" s="7" t="s">
        <v>1086</v>
      </c>
      <c r="BE120" s="194">
        <v>3783</v>
      </c>
      <c r="BF120" s="7" t="s">
        <v>1086</v>
      </c>
      <c r="BG120" s="194">
        <v>8324</v>
      </c>
      <c r="BH120" s="188" t="s">
        <v>1167</v>
      </c>
      <c r="BI120" s="195" t="s">
        <v>1171</v>
      </c>
      <c r="BJ120" s="6" t="s">
        <v>1180</v>
      </c>
      <c r="BK120" s="6" t="s">
        <v>1189</v>
      </c>
      <c r="BL120" s="6" t="s">
        <v>1086</v>
      </c>
      <c r="BM120" s="191" t="s">
        <v>1087</v>
      </c>
      <c r="BN120" s="195" t="s">
        <v>1086</v>
      </c>
      <c r="BO120" s="6" t="s">
        <v>1086</v>
      </c>
      <c r="BP120" s="6" t="s">
        <v>1086</v>
      </c>
      <c r="BQ120" s="6" t="s">
        <v>1086</v>
      </c>
      <c r="BR120" s="6" t="s">
        <v>1086</v>
      </c>
      <c r="BS120" s="6" t="s">
        <v>1086</v>
      </c>
      <c r="BT120" s="6" t="s">
        <v>1086</v>
      </c>
      <c r="BU120" s="6" t="s">
        <v>1087</v>
      </c>
      <c r="BV120" s="6" t="s">
        <v>1087</v>
      </c>
      <c r="BW120" s="6" t="s">
        <v>1087</v>
      </c>
      <c r="BX120" s="6" t="s">
        <v>1086</v>
      </c>
      <c r="BY120" s="6" t="s">
        <v>1086</v>
      </c>
      <c r="BZ120" s="6" t="s">
        <v>1087</v>
      </c>
      <c r="CA120" s="6" t="s">
        <v>1087</v>
      </c>
      <c r="CB120" s="6" t="s">
        <v>1087</v>
      </c>
      <c r="CC120" s="6" t="s">
        <v>1086</v>
      </c>
      <c r="CD120" s="6" t="s">
        <v>1193</v>
      </c>
      <c r="CE120" s="199" t="s">
        <v>1985</v>
      </c>
      <c r="CF120" s="6"/>
      <c r="CG120" s="6"/>
      <c r="CH120" s="6"/>
      <c r="CI120" s="6"/>
      <c r="CJ120" s="6" t="s">
        <v>1607</v>
      </c>
      <c r="CK120" s="6" t="s">
        <v>1608</v>
      </c>
      <c r="CL120" s="6" t="s">
        <v>1842</v>
      </c>
      <c r="CM120" s="6" t="s">
        <v>1086</v>
      </c>
      <c r="CN120" s="6" t="s">
        <v>1086</v>
      </c>
      <c r="CO120" s="6" t="s">
        <v>1490</v>
      </c>
      <c r="CP120" s="6" t="s">
        <v>1086</v>
      </c>
      <c r="CQ120" s="6" t="s">
        <v>1087</v>
      </c>
      <c r="CR120" s="6" t="s">
        <v>1087</v>
      </c>
      <c r="CS120" s="6" t="s">
        <v>1087</v>
      </c>
      <c r="CT120" s="6" t="s">
        <v>1086</v>
      </c>
      <c r="CU120" s="191" t="s">
        <v>1288</v>
      </c>
      <c r="CV120" s="6" t="str">
        <f t="shared" si="28"/>
        <v>NUEVO MILENIOPEATONALCARRERA220548690106</v>
      </c>
      <c r="CW120" s="46" t="str">
        <f t="shared" si="29"/>
        <v>OK</v>
      </c>
      <c r="CX120" s="47" t="str">
        <f t="shared" si="30"/>
        <v>SI</v>
      </c>
      <c r="CY120" s="47">
        <f t="shared" si="31"/>
        <v>1</v>
      </c>
      <c r="CZ120" s="47" t="str">
        <f t="shared" si="32"/>
        <v/>
      </c>
      <c r="DA120" s="47" t="str">
        <f t="shared" si="33"/>
        <v/>
      </c>
      <c r="DB120" s="47">
        <f t="shared" si="34"/>
        <v>4</v>
      </c>
      <c r="DC120" s="47">
        <f t="shared" si="35"/>
        <v>5</v>
      </c>
      <c r="DD120" s="47"/>
      <c r="DE120" s="47">
        <f t="shared" si="36"/>
        <v>7</v>
      </c>
      <c r="DF120" s="47" t="str">
        <f t="shared" si="37"/>
        <v/>
      </c>
      <c r="DG120" s="47" t="str">
        <f t="shared" si="38"/>
        <v/>
      </c>
      <c r="DH120" s="47" t="str">
        <f t="shared" si="39"/>
        <v/>
      </c>
      <c r="DI120" s="47" t="str">
        <f t="shared" si="40"/>
        <v/>
      </c>
      <c r="DJ120" s="47">
        <f t="shared" si="41"/>
        <v>3</v>
      </c>
      <c r="DK120" s="48">
        <f>IF(CX120="NO",0,IF(CY120=1,Tipologías!$E$11,0)+IF(CZ120=2,Tipologías!$E$10,0)+IF(DA120=3,Tipologías!$E$9,0)+IF(DB120=4,Tipologías!$E$13,0)+IF(DC120=5,Tipologías!$E$12,0)+IF(DD120=6,Tipologías!$E$14,0)+IF(DE120=7,Tipologías!$E$20,0)+IF(DG120=9,Tipologías!$E$16,0)+IF(DF120=8,Tipologías!$E$23,0)+IF(DH120=10,Tipologías!$E$7,0)+IF(DI120=11,Tipologías!$E$8,0))</f>
        <v>1772645.4190799999</v>
      </c>
      <c r="DL120" s="49">
        <f t="shared" si="42"/>
        <v>1772645.4190799999</v>
      </c>
      <c r="DM120" s="50" t="str">
        <f t="shared" si="43"/>
        <v/>
      </c>
      <c r="DN120" s="50" t="str">
        <f t="shared" si="44"/>
        <v/>
      </c>
      <c r="DO120" s="50">
        <f t="shared" si="45"/>
        <v>0</v>
      </c>
      <c r="DP120" s="51" t="str">
        <f t="shared" si="46"/>
        <v/>
      </c>
      <c r="DQ120" s="51">
        <f>IF(DM120=17,Tipologías!$E$18,0)+IF(ENCUESTAS!DN120=18,Tipologías!$E$17,0)+IF(ENCUESTAS!DO120=19,Tipologías!$E$19,0)+IF(ENCUESTAS!DP120=20,Tipologías!$E$21,0)</f>
        <v>0</v>
      </c>
      <c r="DR120" s="47" t="str">
        <f t="shared" si="47"/>
        <v>NO</v>
      </c>
      <c r="DS120" s="49">
        <f t="shared" si="48"/>
        <v>0</v>
      </c>
      <c r="DT120" s="52">
        <f>IF(DL120=0,"",(DL120+DS120+Tipologías!$E$6+Tipologías!$H$2))</f>
        <v>1969722.8116199644</v>
      </c>
      <c r="DU120" s="53" t="str">
        <f t="shared" si="49"/>
        <v>SI</v>
      </c>
      <c r="DV120" s="436" t="s">
        <v>3786</v>
      </c>
    </row>
    <row r="121" spans="1:126" ht="30" x14ac:dyDescent="0.25">
      <c r="A121" s="22">
        <v>42970</v>
      </c>
      <c r="B121" s="7" t="s">
        <v>1</v>
      </c>
      <c r="C121" s="7" t="s">
        <v>630</v>
      </c>
      <c r="D121" s="7">
        <v>579</v>
      </c>
      <c r="E121" s="7">
        <v>71187461</v>
      </c>
      <c r="F121" s="7">
        <v>3144746437</v>
      </c>
      <c r="G121" s="188">
        <v>116</v>
      </c>
      <c r="H121" s="189" t="s">
        <v>1740</v>
      </c>
      <c r="I121" s="7" t="s">
        <v>1110</v>
      </c>
      <c r="J121" s="7"/>
      <c r="K121" s="7"/>
      <c r="L121" s="7"/>
      <c r="M121" s="7"/>
      <c r="N121" s="7"/>
      <c r="O121" s="7"/>
      <c r="P121" s="7"/>
      <c r="Q121" s="7"/>
      <c r="R121" s="190">
        <v>55391</v>
      </c>
      <c r="S121" s="7"/>
      <c r="T121" s="7"/>
      <c r="U121" s="362" t="str">
        <f t="shared" si="25"/>
        <v xml:space="preserve">PEATONAL   #   -  55391 </v>
      </c>
      <c r="V121" s="7">
        <v>3104278121</v>
      </c>
      <c r="W121" s="7" t="s">
        <v>1986</v>
      </c>
      <c r="X121" s="7"/>
      <c r="Y121" s="7" t="s">
        <v>1331</v>
      </c>
      <c r="Z121" s="7" t="s">
        <v>1321</v>
      </c>
      <c r="AA121" s="434" t="str">
        <f t="shared" si="26"/>
        <v xml:space="preserve">LUIS EDUARDO YARCE </v>
      </c>
      <c r="AB121" s="7" t="s">
        <v>1268</v>
      </c>
      <c r="AC121" s="7">
        <v>3550993</v>
      </c>
      <c r="AD121" s="7" t="s">
        <v>1127</v>
      </c>
      <c r="AE121" s="7">
        <v>73</v>
      </c>
      <c r="AF121" s="6" t="s">
        <v>1086</v>
      </c>
      <c r="AG121" s="6" t="s">
        <v>1700</v>
      </c>
      <c r="AH121" s="7"/>
      <c r="AI121" s="7" t="s">
        <v>1437</v>
      </c>
      <c r="AJ121" s="7" t="s">
        <v>1343</v>
      </c>
      <c r="AK121" s="434" t="str">
        <f t="shared" si="27"/>
        <v xml:space="preserve">MARTA CECILIA VALENCIA </v>
      </c>
      <c r="AL121" s="7" t="s">
        <v>1268</v>
      </c>
      <c r="AM121" s="191">
        <v>22029862</v>
      </c>
      <c r="AN121" s="189" t="s">
        <v>1087</v>
      </c>
      <c r="AO121" s="7"/>
      <c r="AP121" s="7" t="s">
        <v>1087</v>
      </c>
      <c r="AQ121" s="7">
        <v>5</v>
      </c>
      <c r="AR121" s="7">
        <v>2</v>
      </c>
      <c r="AS121" s="7"/>
      <c r="AT121" s="192" t="s">
        <v>1147</v>
      </c>
      <c r="AU121" s="7"/>
      <c r="AV121" s="193" t="s">
        <v>1163</v>
      </c>
      <c r="AW121" s="7"/>
      <c r="AX121" s="192"/>
      <c r="AY121" s="7"/>
      <c r="AZ121" s="7"/>
      <c r="BA121" s="7"/>
      <c r="BB121" s="7" t="s">
        <v>1086</v>
      </c>
      <c r="BC121" s="194">
        <v>10803</v>
      </c>
      <c r="BD121" s="7" t="s">
        <v>1086</v>
      </c>
      <c r="BE121" s="194">
        <v>7454</v>
      </c>
      <c r="BF121" s="7" t="s">
        <v>1086</v>
      </c>
      <c r="BG121" s="194">
        <v>8324</v>
      </c>
      <c r="BH121" s="188" t="s">
        <v>1167</v>
      </c>
      <c r="BI121" s="195"/>
      <c r="BJ121" s="6" t="s">
        <v>1180</v>
      </c>
      <c r="BK121" s="6" t="s">
        <v>1189</v>
      </c>
      <c r="BL121" s="6"/>
      <c r="BM121" s="191" t="s">
        <v>1086</v>
      </c>
      <c r="BN121" s="195" t="s">
        <v>1087</v>
      </c>
      <c r="BO121" s="6" t="s">
        <v>1086</v>
      </c>
      <c r="BP121" s="6" t="s">
        <v>1086</v>
      </c>
      <c r="BQ121" s="6" t="s">
        <v>1086</v>
      </c>
      <c r="BR121" s="6" t="s">
        <v>1086</v>
      </c>
      <c r="BS121" s="6" t="s">
        <v>1086</v>
      </c>
      <c r="BT121" s="6" t="s">
        <v>1086</v>
      </c>
      <c r="BU121" s="6" t="s">
        <v>1087</v>
      </c>
      <c r="BV121" s="6" t="s">
        <v>1087</v>
      </c>
      <c r="BW121" s="6" t="s">
        <v>1086</v>
      </c>
      <c r="BX121" s="6" t="s">
        <v>1086</v>
      </c>
      <c r="BY121" s="6" t="s">
        <v>1086</v>
      </c>
      <c r="BZ121" s="6" t="s">
        <v>1087</v>
      </c>
      <c r="CA121" s="6" t="s">
        <v>1087</v>
      </c>
      <c r="CB121" s="6" t="s">
        <v>1086</v>
      </c>
      <c r="CC121" s="6" t="s">
        <v>1086</v>
      </c>
      <c r="CD121" s="6" t="s">
        <v>1193</v>
      </c>
      <c r="CE121" s="199" t="s">
        <v>1987</v>
      </c>
      <c r="CF121" s="6"/>
      <c r="CG121" s="6"/>
      <c r="CH121" s="6"/>
      <c r="CI121" s="6"/>
      <c r="CJ121" s="6" t="s">
        <v>1607</v>
      </c>
      <c r="CK121" s="6" t="s">
        <v>1608</v>
      </c>
      <c r="CL121" s="6" t="s">
        <v>1086</v>
      </c>
      <c r="CM121" s="6" t="s">
        <v>1087</v>
      </c>
      <c r="CN121" s="6" t="s">
        <v>1087</v>
      </c>
      <c r="CO121" s="6" t="s">
        <v>1490</v>
      </c>
      <c r="CP121" s="6" t="s">
        <v>1086</v>
      </c>
      <c r="CQ121" s="6" t="s">
        <v>1087</v>
      </c>
      <c r="CR121" s="6" t="s">
        <v>1087</v>
      </c>
      <c r="CS121" s="6" t="s">
        <v>1086</v>
      </c>
      <c r="CT121" s="6" t="s">
        <v>1086</v>
      </c>
      <c r="CU121" s="191" t="s">
        <v>1273</v>
      </c>
      <c r="CV121" s="6" t="str">
        <f t="shared" si="28"/>
        <v>TAHAMIPEATONAL55391</v>
      </c>
      <c r="CW121" s="46" t="str">
        <f t="shared" si="29"/>
        <v>OK</v>
      </c>
      <c r="CX121" s="47" t="str">
        <f t="shared" si="30"/>
        <v>SI</v>
      </c>
      <c r="CY121" s="47">
        <f t="shared" si="31"/>
        <v>1</v>
      </c>
      <c r="CZ121" s="47" t="str">
        <f t="shared" si="32"/>
        <v/>
      </c>
      <c r="DA121" s="47" t="str">
        <f t="shared" si="33"/>
        <v/>
      </c>
      <c r="DB121" s="47">
        <f t="shared" si="34"/>
        <v>4</v>
      </c>
      <c r="DC121" s="47" t="str">
        <f t="shared" si="35"/>
        <v/>
      </c>
      <c r="DD121" s="47"/>
      <c r="DE121" s="47" t="str">
        <f t="shared" si="36"/>
        <v/>
      </c>
      <c r="DF121" s="47" t="str">
        <f t="shared" si="37"/>
        <v/>
      </c>
      <c r="DG121" s="47">
        <f t="shared" si="38"/>
        <v>9</v>
      </c>
      <c r="DH121" s="47" t="str">
        <f t="shared" si="39"/>
        <v/>
      </c>
      <c r="DI121" s="47" t="str">
        <f t="shared" si="40"/>
        <v/>
      </c>
      <c r="DJ121" s="47">
        <f t="shared" si="41"/>
        <v>2</v>
      </c>
      <c r="DK121" s="48">
        <f>IF(CX121="NO",0,IF(CY121=1,Tipologías!$E$11,0)+IF(CZ121=2,Tipologías!$E$10,0)+IF(DA121=3,Tipologías!$E$9,0)+IF(DB121=4,Tipologías!$E$13,0)+IF(DC121=5,Tipologías!$E$12,0)+IF(DD121=6,Tipologías!$E$14,0)+IF(DE121=7,Tipologías!$E$20,0)+IF(DG121=9,Tipologías!$E$16,0)+IF(DF121=8,Tipologías!$E$23,0)+IF(DH121=10,Tipologías!$E$7,0)+IF(DI121=11,Tipologías!$E$8,0))</f>
        <v>2858472.5869979998</v>
      </c>
      <c r="DL121" s="49">
        <f t="shared" si="42"/>
        <v>2858472.5869979998</v>
      </c>
      <c r="DM121" s="50">
        <f t="shared" si="43"/>
        <v>17</v>
      </c>
      <c r="DN121" s="50" t="str">
        <f t="shared" si="44"/>
        <v/>
      </c>
      <c r="DO121" s="50">
        <f t="shared" si="45"/>
        <v>0</v>
      </c>
      <c r="DP121" s="51" t="str">
        <f t="shared" si="46"/>
        <v/>
      </c>
      <c r="DQ121" s="51">
        <f>IF(DM121=17,Tipologías!$E$18,0)+IF(ENCUESTAS!DN121=18,Tipologías!$E$17,0)+IF(ENCUESTAS!DO121=19,Tipologías!$E$19,0)+IF(ENCUESTAS!DP121=20,Tipologías!$E$21,0)</f>
        <v>450902.75029200001</v>
      </c>
      <c r="DR121" s="47" t="str">
        <f t="shared" si="47"/>
        <v>SI</v>
      </c>
      <c r="DS121" s="49">
        <f t="shared" si="48"/>
        <v>450902.75029200001</v>
      </c>
      <c r="DT121" s="52">
        <f>IF(DL121=0,"",(DL121+DS121+Tipologías!$E$6+Tipologías!$H$2))</f>
        <v>3506452.7298299642</v>
      </c>
      <c r="DU121" s="53" t="str">
        <f t="shared" si="49"/>
        <v>SI</v>
      </c>
      <c r="DV121" s="436" t="s">
        <v>4294</v>
      </c>
    </row>
    <row r="122" spans="1:126" ht="30" x14ac:dyDescent="0.25">
      <c r="A122" s="22">
        <v>42970</v>
      </c>
      <c r="B122" s="7" t="s">
        <v>1</v>
      </c>
      <c r="C122" s="7" t="s">
        <v>630</v>
      </c>
      <c r="D122" s="7">
        <v>579</v>
      </c>
      <c r="E122" s="7">
        <v>43654191</v>
      </c>
      <c r="F122" s="7">
        <v>3122373012</v>
      </c>
      <c r="G122" s="188">
        <v>117</v>
      </c>
      <c r="H122" s="189" t="s">
        <v>1603</v>
      </c>
      <c r="I122" s="7" t="s">
        <v>1110</v>
      </c>
      <c r="J122" s="7"/>
      <c r="K122" s="7"/>
      <c r="L122" s="7"/>
      <c r="M122" s="7"/>
      <c r="N122" s="7"/>
      <c r="O122" s="7"/>
      <c r="P122" s="7"/>
      <c r="Q122" s="7"/>
      <c r="R122" s="190">
        <v>58421</v>
      </c>
      <c r="S122" s="7"/>
      <c r="T122" s="7"/>
      <c r="U122" s="362" t="str">
        <f t="shared" si="25"/>
        <v xml:space="preserve">PEATONAL   #   -  58421 </v>
      </c>
      <c r="V122" s="7"/>
      <c r="W122" s="7" t="s">
        <v>1647</v>
      </c>
      <c r="X122" s="7" t="s">
        <v>1988</v>
      </c>
      <c r="Y122" s="7" t="s">
        <v>1270</v>
      </c>
      <c r="Z122" s="7" t="s">
        <v>1989</v>
      </c>
      <c r="AA122" s="434" t="str">
        <f t="shared" si="26"/>
        <v>LUZ DARY CARDONA BUITRAGO</v>
      </c>
      <c r="AB122" s="7" t="s">
        <v>1268</v>
      </c>
      <c r="AC122" s="7">
        <v>43652630</v>
      </c>
      <c r="AD122" s="7" t="s">
        <v>1118</v>
      </c>
      <c r="AE122" s="7">
        <v>43</v>
      </c>
      <c r="AF122" s="6" t="s">
        <v>1087</v>
      </c>
      <c r="AG122" s="6" t="s">
        <v>1856</v>
      </c>
      <c r="AH122" s="7"/>
      <c r="AI122" s="7" t="s">
        <v>1331</v>
      </c>
      <c r="AJ122" s="7" t="s">
        <v>1477</v>
      </c>
      <c r="AK122" s="434" t="str">
        <f t="shared" si="27"/>
        <v xml:space="preserve">LUIS ALFONSO URIBE </v>
      </c>
      <c r="AL122" s="7" t="s">
        <v>1268</v>
      </c>
      <c r="AM122" s="191">
        <v>71192353</v>
      </c>
      <c r="AN122" s="189" t="s">
        <v>1086</v>
      </c>
      <c r="AO122" s="7">
        <v>1683332</v>
      </c>
      <c r="AP122" s="7" t="s">
        <v>1087</v>
      </c>
      <c r="AQ122" s="7">
        <v>4</v>
      </c>
      <c r="AR122" s="7"/>
      <c r="AS122" s="7"/>
      <c r="AT122" s="192" t="s">
        <v>1147</v>
      </c>
      <c r="AU122" s="7"/>
      <c r="AV122" s="193" t="s">
        <v>1165</v>
      </c>
      <c r="AW122" s="7"/>
      <c r="AX122" s="192"/>
      <c r="AY122" s="7"/>
      <c r="AZ122" s="7"/>
      <c r="BA122" s="7"/>
      <c r="BB122" s="7" t="s">
        <v>1086</v>
      </c>
      <c r="BC122" s="194">
        <v>12404</v>
      </c>
      <c r="BD122" s="7" t="s">
        <v>1086</v>
      </c>
      <c r="BE122" s="194">
        <v>8684</v>
      </c>
      <c r="BF122" s="7" t="s">
        <v>1086</v>
      </c>
      <c r="BG122" s="194">
        <v>8366</v>
      </c>
      <c r="BH122" s="188" t="s">
        <v>1167</v>
      </c>
      <c r="BI122" s="195" t="s">
        <v>1175</v>
      </c>
      <c r="BJ122" s="6" t="s">
        <v>1180</v>
      </c>
      <c r="BK122" s="6" t="s">
        <v>1189</v>
      </c>
      <c r="BL122" s="6" t="s">
        <v>1086</v>
      </c>
      <c r="BM122" s="191" t="s">
        <v>1086</v>
      </c>
      <c r="BN122" s="195" t="s">
        <v>1086</v>
      </c>
      <c r="BO122" s="6" t="s">
        <v>1086</v>
      </c>
      <c r="BP122" s="6" t="s">
        <v>1086</v>
      </c>
      <c r="BQ122" s="6" t="s">
        <v>1086</v>
      </c>
      <c r="BR122" s="6" t="s">
        <v>1086</v>
      </c>
      <c r="BS122" s="6" t="s">
        <v>1086</v>
      </c>
      <c r="BT122" s="6" t="s">
        <v>1086</v>
      </c>
      <c r="BU122" s="6" t="s">
        <v>1087</v>
      </c>
      <c r="BV122" s="6" t="s">
        <v>1087</v>
      </c>
      <c r="BW122" s="6" t="s">
        <v>1087</v>
      </c>
      <c r="BX122" s="6" t="s">
        <v>1086</v>
      </c>
      <c r="BY122" s="6" t="s">
        <v>1086</v>
      </c>
      <c r="BZ122" s="6" t="s">
        <v>1087</v>
      </c>
      <c r="CA122" s="6" t="s">
        <v>1087</v>
      </c>
      <c r="CB122" s="6" t="s">
        <v>1087</v>
      </c>
      <c r="CC122" s="6" t="s">
        <v>1086</v>
      </c>
      <c r="CD122" s="6" t="s">
        <v>1194</v>
      </c>
      <c r="CE122" s="199" t="s">
        <v>1990</v>
      </c>
      <c r="CF122" s="6"/>
      <c r="CG122" s="6"/>
      <c r="CH122" s="6"/>
      <c r="CI122" s="6"/>
      <c r="CJ122" s="6" t="s">
        <v>1607</v>
      </c>
      <c r="CK122" s="6" t="s">
        <v>1608</v>
      </c>
      <c r="CL122" s="6" t="s">
        <v>1086</v>
      </c>
      <c r="CM122" s="6" t="s">
        <v>1087</v>
      </c>
      <c r="CN122" s="6" t="s">
        <v>1087</v>
      </c>
      <c r="CO122" s="6" t="s">
        <v>1490</v>
      </c>
      <c r="CP122" s="6" t="s">
        <v>1086</v>
      </c>
      <c r="CQ122" s="6" t="s">
        <v>1087</v>
      </c>
      <c r="CR122" s="6" t="s">
        <v>1087</v>
      </c>
      <c r="CS122" s="6" t="s">
        <v>1087</v>
      </c>
      <c r="CT122" s="6" t="s">
        <v>1086</v>
      </c>
      <c r="CU122" s="191" t="s">
        <v>1273</v>
      </c>
      <c r="CV122" s="6" t="str">
        <f t="shared" si="28"/>
        <v>OASIS PEATONAL58421</v>
      </c>
      <c r="CW122" s="46" t="str">
        <f t="shared" si="29"/>
        <v>OK</v>
      </c>
      <c r="CX122" s="47" t="str">
        <f t="shared" si="30"/>
        <v>SI</v>
      </c>
      <c r="CY122" s="47">
        <f t="shared" si="31"/>
        <v>1</v>
      </c>
      <c r="CZ122" s="47" t="str">
        <f t="shared" si="32"/>
        <v/>
      </c>
      <c r="DA122" s="47">
        <f t="shared" si="33"/>
        <v>3</v>
      </c>
      <c r="DB122" s="47">
        <f t="shared" si="34"/>
        <v>4</v>
      </c>
      <c r="DC122" s="47">
        <f t="shared" si="35"/>
        <v>5</v>
      </c>
      <c r="DD122" s="47"/>
      <c r="DE122" s="47">
        <f t="shared" si="36"/>
        <v>7</v>
      </c>
      <c r="DF122" s="47" t="str">
        <f t="shared" si="37"/>
        <v/>
      </c>
      <c r="DG122" s="47">
        <f t="shared" si="38"/>
        <v>9</v>
      </c>
      <c r="DH122" s="47" t="str">
        <f t="shared" si="39"/>
        <v/>
      </c>
      <c r="DI122" s="47" t="str">
        <f t="shared" si="40"/>
        <v/>
      </c>
      <c r="DJ122" s="47">
        <f t="shared" si="41"/>
        <v>4</v>
      </c>
      <c r="DK122" s="48">
        <f>IF(CX122="NO",0,IF(CY122=1,Tipologías!$E$11,0)+IF(CZ122=2,Tipologías!$E$10,0)+IF(DA122=3,Tipologías!$E$9,0)+IF(DB122=4,Tipologías!$E$13,0)+IF(DC122=5,Tipologías!$E$12,0)+IF(DD122=6,Tipologías!$E$14,0)+IF(DE122=7,Tipologías!$E$20,0)+IF(DG122=9,Tipologías!$E$16,0)+IF(DF122=8,Tipologías!$E$23,0)+IF(DH122=10,Tipologías!$E$7,0)+IF(DI122=11,Tipologías!$E$8,0))</f>
        <v>4158248.5159739996</v>
      </c>
      <c r="DL122" s="49">
        <f t="shared" si="42"/>
        <v>4158248.5159739996</v>
      </c>
      <c r="DM122" s="50" t="str">
        <f t="shared" si="43"/>
        <v/>
      </c>
      <c r="DN122" s="50" t="str">
        <f t="shared" si="44"/>
        <v/>
      </c>
      <c r="DO122" s="50">
        <f t="shared" si="45"/>
        <v>0</v>
      </c>
      <c r="DP122" s="51" t="str">
        <f t="shared" si="46"/>
        <v/>
      </c>
      <c r="DQ122" s="51">
        <f>IF(DM122=17,Tipologías!$E$18,0)+IF(ENCUESTAS!DN122=18,Tipologías!$E$17,0)+IF(ENCUESTAS!DO122=19,Tipologías!$E$19,0)+IF(ENCUESTAS!DP122=20,Tipologías!$E$21,0)</f>
        <v>0</v>
      </c>
      <c r="DR122" s="47" t="str">
        <f t="shared" si="47"/>
        <v>NO</v>
      </c>
      <c r="DS122" s="49">
        <f t="shared" si="48"/>
        <v>0</v>
      </c>
      <c r="DT122" s="52">
        <f>IF(DL122=0,"",(DL122+DS122+Tipologías!$E$6+Tipologías!$H$2))</f>
        <v>4355325.9085139642</v>
      </c>
      <c r="DU122" s="53" t="str">
        <f t="shared" si="49"/>
        <v>SI</v>
      </c>
      <c r="DV122" s="436" t="s">
        <v>3589</v>
      </c>
    </row>
    <row r="123" spans="1:126" ht="30" x14ac:dyDescent="0.25">
      <c r="A123" s="22">
        <v>42970</v>
      </c>
      <c r="B123" s="7" t="s">
        <v>1</v>
      </c>
      <c r="C123" s="7" t="s">
        <v>630</v>
      </c>
      <c r="D123" s="7">
        <v>579</v>
      </c>
      <c r="E123" s="7">
        <v>43654191</v>
      </c>
      <c r="F123" s="7">
        <v>3122373072</v>
      </c>
      <c r="G123" s="188">
        <v>118</v>
      </c>
      <c r="H123" s="189" t="s">
        <v>1603</v>
      </c>
      <c r="I123" s="7" t="s">
        <v>1110</v>
      </c>
      <c r="J123" s="7"/>
      <c r="K123" s="7"/>
      <c r="L123" s="7"/>
      <c r="M123" s="7"/>
      <c r="N123" s="7"/>
      <c r="O123" s="7"/>
      <c r="P123" s="7"/>
      <c r="Q123" s="7"/>
      <c r="R123" s="190">
        <v>5765</v>
      </c>
      <c r="S123" s="7"/>
      <c r="T123" s="7"/>
      <c r="U123" s="362" t="str">
        <f t="shared" si="25"/>
        <v xml:space="preserve">PEATONAL   #   -  5765 </v>
      </c>
      <c r="V123" s="7">
        <v>3115119796</v>
      </c>
      <c r="W123" s="7" t="s">
        <v>1991</v>
      </c>
      <c r="X123" s="7" t="s">
        <v>1535</v>
      </c>
      <c r="Y123" s="7" t="s">
        <v>11</v>
      </c>
      <c r="Z123" s="7" t="s">
        <v>1992</v>
      </c>
      <c r="AA123" s="434" t="str">
        <f t="shared" si="26"/>
        <v>CESAR AUGUSTO MADRID MESTRA</v>
      </c>
      <c r="AB123" s="7" t="s">
        <v>1268</v>
      </c>
      <c r="AC123" s="7">
        <v>1133795772</v>
      </c>
      <c r="AD123" s="7" t="s">
        <v>1127</v>
      </c>
      <c r="AE123" s="7">
        <v>31</v>
      </c>
      <c r="AF123" s="6" t="s">
        <v>1086</v>
      </c>
      <c r="AG123" s="6" t="s">
        <v>1730</v>
      </c>
      <c r="AH123" s="7" t="s">
        <v>1305</v>
      </c>
      <c r="AI123" s="7" t="s">
        <v>1993</v>
      </c>
      <c r="AJ123" s="7" t="s">
        <v>1994</v>
      </c>
      <c r="AK123" s="434" t="str">
        <f t="shared" si="27"/>
        <v>DURLEY XIOMARA SERNA HERNANDEZ</v>
      </c>
      <c r="AL123" s="7" t="s">
        <v>1268</v>
      </c>
      <c r="AM123" s="191">
        <v>1039689853</v>
      </c>
      <c r="AN123" s="189" t="s">
        <v>1087</v>
      </c>
      <c r="AO123" s="7"/>
      <c r="AP123" s="7" t="s">
        <v>1087</v>
      </c>
      <c r="AQ123" s="7">
        <v>5</v>
      </c>
      <c r="AR123" s="7">
        <v>3</v>
      </c>
      <c r="AS123" s="7">
        <v>2</v>
      </c>
      <c r="AT123" s="192" t="s">
        <v>1149</v>
      </c>
      <c r="AU123" s="7"/>
      <c r="AV123" s="193"/>
      <c r="AW123" s="7"/>
      <c r="AX123" s="192" t="s">
        <v>1153</v>
      </c>
      <c r="AY123" s="7">
        <v>2</v>
      </c>
      <c r="AZ123" s="7"/>
      <c r="BA123" s="194">
        <v>100000</v>
      </c>
      <c r="BB123" s="7" t="s">
        <v>1086</v>
      </c>
      <c r="BC123" s="194">
        <v>23228</v>
      </c>
      <c r="BD123" s="7" t="s">
        <v>1087</v>
      </c>
      <c r="BE123" s="7"/>
      <c r="BF123" s="7" t="s">
        <v>1086</v>
      </c>
      <c r="BG123" s="194">
        <v>16773</v>
      </c>
      <c r="BH123" s="188" t="s">
        <v>1167</v>
      </c>
      <c r="BI123" s="195" t="s">
        <v>1175</v>
      </c>
      <c r="BJ123" s="6" t="s">
        <v>1180</v>
      </c>
      <c r="BK123" s="6" t="s">
        <v>1189</v>
      </c>
      <c r="BL123" s="6" t="s">
        <v>1087</v>
      </c>
      <c r="BM123" s="191" t="s">
        <v>1086</v>
      </c>
      <c r="BN123" s="195" t="s">
        <v>1086</v>
      </c>
      <c r="BO123" s="6" t="s">
        <v>1087</v>
      </c>
      <c r="BP123" s="6" t="s">
        <v>1086</v>
      </c>
      <c r="BQ123" s="6" t="s">
        <v>1086</v>
      </c>
      <c r="BR123" s="6" t="s">
        <v>1086</v>
      </c>
      <c r="BS123" s="6" t="s">
        <v>1086</v>
      </c>
      <c r="BT123" s="6" t="s">
        <v>1086</v>
      </c>
      <c r="BU123" s="6" t="s">
        <v>1086</v>
      </c>
      <c r="BV123" s="6" t="s">
        <v>1087</v>
      </c>
      <c r="BW123" s="6" t="s">
        <v>1086</v>
      </c>
      <c r="BX123" s="6" t="s">
        <v>1086</v>
      </c>
      <c r="BY123" s="6" t="s">
        <v>1086</v>
      </c>
      <c r="BZ123" s="6" t="s">
        <v>1086</v>
      </c>
      <c r="CA123" s="6" t="s">
        <v>1087</v>
      </c>
      <c r="CB123" s="6" t="s">
        <v>1086</v>
      </c>
      <c r="CC123" s="6" t="s">
        <v>1086</v>
      </c>
      <c r="CD123" s="6" t="s">
        <v>1193</v>
      </c>
      <c r="CE123" s="216" t="s">
        <v>1995</v>
      </c>
      <c r="CF123" s="6"/>
      <c r="CG123" s="6"/>
      <c r="CH123" s="6"/>
      <c r="CI123" s="6"/>
      <c r="CJ123" s="6" t="s">
        <v>1607</v>
      </c>
      <c r="CK123" s="6" t="s">
        <v>1608</v>
      </c>
      <c r="CL123" s="6" t="s">
        <v>1086</v>
      </c>
      <c r="CM123" s="6" t="s">
        <v>1086</v>
      </c>
      <c r="CN123" s="6" t="s">
        <v>1087</v>
      </c>
      <c r="CO123" s="6" t="s">
        <v>1490</v>
      </c>
      <c r="CP123" s="6" t="s">
        <v>1086</v>
      </c>
      <c r="CQ123" s="6" t="s">
        <v>1086</v>
      </c>
      <c r="CR123" s="6" t="s">
        <v>1087</v>
      </c>
      <c r="CS123" s="6" t="s">
        <v>1086</v>
      </c>
      <c r="CT123" s="6" t="s">
        <v>1086</v>
      </c>
      <c r="CU123" s="191" t="s">
        <v>1288</v>
      </c>
      <c r="CV123" s="6" t="str">
        <f t="shared" si="28"/>
        <v>OASIS PEATONAL5765</v>
      </c>
      <c r="CW123" s="46" t="str">
        <f t="shared" si="29"/>
        <v>OK</v>
      </c>
      <c r="CX123" s="47" t="str">
        <f t="shared" si="30"/>
        <v>SI</v>
      </c>
      <c r="CY123" s="47">
        <f t="shared" si="31"/>
        <v>1</v>
      </c>
      <c r="CZ123" s="47" t="str">
        <f t="shared" si="32"/>
        <v/>
      </c>
      <c r="DA123" s="47" t="str">
        <f t="shared" si="33"/>
        <v/>
      </c>
      <c r="DB123" s="47" t="str">
        <f t="shared" si="34"/>
        <v/>
      </c>
      <c r="DC123" s="47" t="str">
        <f t="shared" si="35"/>
        <v/>
      </c>
      <c r="DD123" s="47"/>
      <c r="DE123" s="47" t="str">
        <f t="shared" si="36"/>
        <v/>
      </c>
      <c r="DF123" s="47" t="str">
        <f t="shared" si="37"/>
        <v/>
      </c>
      <c r="DG123" s="47" t="str">
        <f t="shared" si="38"/>
        <v/>
      </c>
      <c r="DH123" s="47" t="str">
        <f t="shared" si="39"/>
        <v/>
      </c>
      <c r="DI123" s="47" t="str">
        <f t="shared" si="40"/>
        <v/>
      </c>
      <c r="DJ123" s="47">
        <f t="shared" si="41"/>
        <v>1</v>
      </c>
      <c r="DK123" s="48">
        <f>IF(CX123="NO",0,IF(CY123=1,Tipologías!$E$11,0)+IF(CZ123=2,Tipologías!$E$10,0)+IF(DA123=3,Tipologías!$E$9,0)+IF(DB123=4,Tipologías!$E$13,0)+IF(DC123=5,Tipologías!$E$12,0)+IF(DD123=6,Tipologías!$E$14,0)+IF(DE123=7,Tipologías!$E$20,0)+IF(DG123=9,Tipologías!$E$16,0)+IF(DF123=8,Tipologías!$E$23,0)+IF(DH123=10,Tipologías!$E$7,0)+IF(DI123=11,Tipologías!$E$8,0))</f>
        <v>223009.46776799997</v>
      </c>
      <c r="DL123" s="49">
        <f t="shared" si="42"/>
        <v>223009.46776799997</v>
      </c>
      <c r="DM123" s="50" t="str">
        <f t="shared" si="43"/>
        <v/>
      </c>
      <c r="DN123" s="50">
        <f t="shared" si="44"/>
        <v>18</v>
      </c>
      <c r="DO123" s="50">
        <f t="shared" si="45"/>
        <v>0</v>
      </c>
      <c r="DP123" s="51" t="str">
        <f t="shared" si="46"/>
        <v/>
      </c>
      <c r="DQ123" s="51">
        <f>IF(DM123=17,Tipologías!$E$18,0)+IF(ENCUESTAS!DN123=18,Tipologías!$E$17,0)+IF(ENCUESTAS!DO123=19,Tipologías!$E$19,0)+IF(ENCUESTAS!DP123=20,Tipologías!$E$21,0)</f>
        <v>1270146.3406199999</v>
      </c>
      <c r="DR123" s="47" t="str">
        <f t="shared" si="47"/>
        <v>SI</v>
      </c>
      <c r="DS123" s="49">
        <f t="shared" si="48"/>
        <v>1270146.3406199999</v>
      </c>
      <c r="DT123" s="52">
        <f>IF(DL123=0,"",(DL123+DS123+Tipologías!$E$6+Tipologías!$H$2))</f>
        <v>1690233.2009279644</v>
      </c>
      <c r="DU123" s="53" t="str">
        <f t="shared" si="49"/>
        <v>SI</v>
      </c>
      <c r="DV123" s="436" t="s">
        <v>3590</v>
      </c>
    </row>
    <row r="124" spans="1:126" ht="30" hidden="1" x14ac:dyDescent="0.25">
      <c r="A124" s="22">
        <v>42970</v>
      </c>
      <c r="B124" s="7" t="s">
        <v>1</v>
      </c>
      <c r="C124" s="7" t="s">
        <v>630</v>
      </c>
      <c r="D124" s="7">
        <v>579</v>
      </c>
      <c r="E124" s="7">
        <v>43654191</v>
      </c>
      <c r="F124" s="7">
        <v>3122373072</v>
      </c>
      <c r="G124" s="188">
        <v>119</v>
      </c>
      <c r="H124" s="189" t="s">
        <v>1603</v>
      </c>
      <c r="I124" s="7" t="s">
        <v>1110</v>
      </c>
      <c r="J124" s="7"/>
      <c r="K124" s="7"/>
      <c r="L124" s="7"/>
      <c r="M124" s="7"/>
      <c r="N124" s="7"/>
      <c r="O124" s="7"/>
      <c r="P124" s="7"/>
      <c r="Q124" s="7"/>
      <c r="R124" s="190">
        <v>5799</v>
      </c>
      <c r="S124" s="7"/>
      <c r="T124" s="7"/>
      <c r="U124" s="362" t="str">
        <f t="shared" si="25"/>
        <v xml:space="preserve">PEATONAL   #   -  5799 </v>
      </c>
      <c r="V124" s="7">
        <v>3148158161</v>
      </c>
      <c r="W124" s="7" t="s">
        <v>1996</v>
      </c>
      <c r="X124" s="7" t="s">
        <v>1271</v>
      </c>
      <c r="Y124" s="7" t="s">
        <v>1811</v>
      </c>
      <c r="Z124" s="7" t="s">
        <v>1997</v>
      </c>
      <c r="AA124" s="434" t="str">
        <f t="shared" si="26"/>
        <v>NANCY AMPARO ESTRADA MORALES</v>
      </c>
      <c r="AB124" s="7" t="s">
        <v>1268</v>
      </c>
      <c r="AC124" s="7">
        <v>43656437</v>
      </c>
      <c r="AD124" s="7" t="s">
        <v>1118</v>
      </c>
      <c r="AE124" s="7">
        <v>39</v>
      </c>
      <c r="AF124" s="6" t="s">
        <v>1086</v>
      </c>
      <c r="AG124" s="6"/>
      <c r="AH124" s="7"/>
      <c r="AI124" s="7"/>
      <c r="AJ124" s="7"/>
      <c r="AK124" s="434" t="str">
        <f t="shared" si="27"/>
        <v xml:space="preserve">   </v>
      </c>
      <c r="AL124" s="7"/>
      <c r="AM124" s="191"/>
      <c r="AN124" s="189" t="s">
        <v>1087</v>
      </c>
      <c r="AO124" s="7"/>
      <c r="AP124" s="7" t="s">
        <v>1087</v>
      </c>
      <c r="AQ124" s="7">
        <v>2</v>
      </c>
      <c r="AR124" s="7"/>
      <c r="AS124" s="7"/>
      <c r="AT124" s="192" t="s">
        <v>1147</v>
      </c>
      <c r="AU124" s="7"/>
      <c r="AV124" s="193" t="s">
        <v>1162</v>
      </c>
      <c r="AW124" s="7"/>
      <c r="AX124" s="192"/>
      <c r="AY124" s="7"/>
      <c r="AZ124" s="7"/>
      <c r="BA124" s="7"/>
      <c r="BB124" s="7" t="s">
        <v>1086</v>
      </c>
      <c r="BC124" s="194">
        <v>8561</v>
      </c>
      <c r="BD124" s="7" t="s">
        <v>1086</v>
      </c>
      <c r="BE124" s="194">
        <v>5726</v>
      </c>
      <c r="BF124" s="7" t="s">
        <v>1086</v>
      </c>
      <c r="BG124" s="194">
        <v>8324</v>
      </c>
      <c r="BH124" s="188" t="s">
        <v>1167</v>
      </c>
      <c r="BI124" s="195"/>
      <c r="BJ124" s="6" t="s">
        <v>1175</v>
      </c>
      <c r="BK124" s="6" t="s">
        <v>1189</v>
      </c>
      <c r="BL124" s="6" t="s">
        <v>1087</v>
      </c>
      <c r="BM124" s="191" t="s">
        <v>1086</v>
      </c>
      <c r="BN124" s="195" t="s">
        <v>1086</v>
      </c>
      <c r="BO124" s="6" t="s">
        <v>1086</v>
      </c>
      <c r="BP124" s="6" t="s">
        <v>1086</v>
      </c>
      <c r="BQ124" s="6" t="s">
        <v>1086</v>
      </c>
      <c r="BR124" s="6" t="s">
        <v>1086</v>
      </c>
      <c r="BS124" s="6" t="s">
        <v>1086</v>
      </c>
      <c r="BT124" s="6" t="s">
        <v>1086</v>
      </c>
      <c r="BU124" s="6" t="s">
        <v>1086</v>
      </c>
      <c r="BV124" s="6" t="s">
        <v>1086</v>
      </c>
      <c r="BW124" s="6" t="s">
        <v>1086</v>
      </c>
      <c r="BX124" s="6" t="s">
        <v>1086</v>
      </c>
      <c r="BY124" s="6" t="s">
        <v>1086</v>
      </c>
      <c r="BZ124" s="6" t="s">
        <v>1086</v>
      </c>
      <c r="CA124" s="6" t="s">
        <v>1086</v>
      </c>
      <c r="CB124" s="6" t="s">
        <v>1086</v>
      </c>
      <c r="CC124" s="6" t="s">
        <v>1086</v>
      </c>
      <c r="CD124" s="6" t="s">
        <v>1193</v>
      </c>
      <c r="CE124" s="199" t="s">
        <v>1998</v>
      </c>
      <c r="CF124" s="6"/>
      <c r="CG124" s="6"/>
      <c r="CH124" s="6"/>
      <c r="CI124" s="6"/>
      <c r="CJ124" s="6" t="s">
        <v>1607</v>
      </c>
      <c r="CK124" s="6" t="s">
        <v>1608</v>
      </c>
      <c r="CL124" s="6" t="s">
        <v>1086</v>
      </c>
      <c r="CM124" s="6" t="s">
        <v>1086</v>
      </c>
      <c r="CN124" s="6" t="s">
        <v>1087</v>
      </c>
      <c r="CO124" s="6" t="s">
        <v>1490</v>
      </c>
      <c r="CP124" s="6" t="s">
        <v>1086</v>
      </c>
      <c r="CQ124" s="6" t="s">
        <v>1086</v>
      </c>
      <c r="CR124" s="6" t="s">
        <v>1086</v>
      </c>
      <c r="CS124" s="6" t="s">
        <v>1086</v>
      </c>
      <c r="CT124" s="6" t="s">
        <v>1086</v>
      </c>
      <c r="CU124" s="191" t="s">
        <v>1273</v>
      </c>
      <c r="CV124" s="6" t="str">
        <f t="shared" si="28"/>
        <v>OASIS PEATONAL5799</v>
      </c>
      <c r="CW124" s="46" t="str">
        <f t="shared" si="29"/>
        <v>OK</v>
      </c>
      <c r="CX124" s="47" t="str">
        <f t="shared" si="30"/>
        <v>SI</v>
      </c>
      <c r="CY124" s="47" t="str">
        <f t="shared" si="31"/>
        <v/>
      </c>
      <c r="CZ124" s="47" t="str">
        <f t="shared" si="32"/>
        <v/>
      </c>
      <c r="DA124" s="47" t="str">
        <f t="shared" si="33"/>
        <v/>
      </c>
      <c r="DB124" s="47" t="str">
        <f t="shared" si="34"/>
        <v/>
      </c>
      <c r="DC124" s="47" t="str">
        <f t="shared" si="35"/>
        <v/>
      </c>
      <c r="DD124" s="47"/>
      <c r="DE124" s="47" t="str">
        <f t="shared" si="36"/>
        <v/>
      </c>
      <c r="DF124" s="47" t="str">
        <f t="shared" si="37"/>
        <v/>
      </c>
      <c r="DG124" s="47" t="str">
        <f t="shared" si="38"/>
        <v/>
      </c>
      <c r="DH124" s="47" t="str">
        <f t="shared" si="39"/>
        <v/>
      </c>
      <c r="DI124" s="47" t="str">
        <f t="shared" si="40"/>
        <v/>
      </c>
      <c r="DJ124" s="47">
        <f t="shared" si="41"/>
        <v>0</v>
      </c>
      <c r="DK124" s="48">
        <f>IF(CX124="NO",0,IF(CY124=1,Tipologías!$E$11,0)+IF(CZ124=2,Tipologías!$E$10,0)+IF(DA124=3,Tipologías!$E$9,0)+IF(DB124=4,Tipologías!$E$13,0)+IF(DC124=5,Tipologías!$E$12,0)+IF(DD124=6,Tipologías!$E$14,0)+IF(DE124=7,Tipologías!$E$20,0)+IF(DG124=9,Tipologías!$E$16,0)+IF(DF124=8,Tipologías!$E$23,0)+IF(DH124=10,Tipologías!$E$7,0)+IF(DI124=11,Tipologías!$E$8,0))</f>
        <v>0</v>
      </c>
      <c r="DL124" s="49">
        <f t="shared" si="42"/>
        <v>0</v>
      </c>
      <c r="DM124" s="50" t="str">
        <f t="shared" si="43"/>
        <v/>
      </c>
      <c r="DN124" s="50" t="str">
        <f t="shared" si="44"/>
        <v/>
      </c>
      <c r="DO124" s="50" t="str">
        <f t="shared" si="45"/>
        <v/>
      </c>
      <c r="DP124" s="51" t="str">
        <f t="shared" si="46"/>
        <v/>
      </c>
      <c r="DQ124" s="51">
        <f>IF(DM124=17,Tipologías!$E$18,0)+IF(ENCUESTAS!DN124=18,Tipologías!$E$17,0)+IF(ENCUESTAS!DO124=19,Tipologías!$E$19,0)+IF(ENCUESTAS!DP124=20,Tipologías!$E$21,0)</f>
        <v>0</v>
      </c>
      <c r="DR124" s="47" t="str">
        <f t="shared" si="47"/>
        <v>NO</v>
      </c>
      <c r="DS124" s="49">
        <f t="shared" si="48"/>
        <v>0</v>
      </c>
      <c r="DT124" s="52" t="str">
        <f>IF(DL124=0,"",(DL124+DS124+Tipologías!$E$6+Tipologías!$H$2))</f>
        <v/>
      </c>
      <c r="DU124" s="53" t="str">
        <f t="shared" si="49"/>
        <v>NO</v>
      </c>
      <c r="DV124" s="436"/>
    </row>
    <row r="125" spans="1:126" ht="30" x14ac:dyDescent="0.25">
      <c r="A125" s="22">
        <v>42970</v>
      </c>
      <c r="B125" s="7" t="s">
        <v>1</v>
      </c>
      <c r="C125" s="7" t="s">
        <v>630</v>
      </c>
      <c r="D125" s="7">
        <v>579</v>
      </c>
      <c r="E125" s="7">
        <v>1039699422</v>
      </c>
      <c r="F125" s="7">
        <v>3143844838</v>
      </c>
      <c r="G125" s="188">
        <v>120</v>
      </c>
      <c r="H125" s="189" t="s">
        <v>1603</v>
      </c>
      <c r="I125" s="7" t="s">
        <v>1110</v>
      </c>
      <c r="J125" s="7"/>
      <c r="K125" s="7"/>
      <c r="L125" s="7"/>
      <c r="M125" s="7"/>
      <c r="N125" s="7"/>
      <c r="O125" s="7"/>
      <c r="P125" s="7"/>
      <c r="Q125" s="7"/>
      <c r="R125" s="200">
        <v>220572800000</v>
      </c>
      <c r="S125" s="7"/>
      <c r="T125" s="7"/>
      <c r="U125" s="362" t="str">
        <f t="shared" si="25"/>
        <v xml:space="preserve">PEATONAL   #   -  220572800000 </v>
      </c>
      <c r="V125" s="7">
        <v>3206687418</v>
      </c>
      <c r="W125" s="7" t="s">
        <v>1277</v>
      </c>
      <c r="X125" s="7" t="s">
        <v>1876</v>
      </c>
      <c r="Y125" s="7" t="s">
        <v>1999</v>
      </c>
      <c r="Z125" s="7" t="s">
        <v>1465</v>
      </c>
      <c r="AA125" s="434" t="str">
        <f t="shared" si="26"/>
        <v>YAMILE DE JESUS GOMEZ PULGARIN</v>
      </c>
      <c r="AB125" s="7" t="s">
        <v>1268</v>
      </c>
      <c r="AC125" s="7">
        <v>21934223</v>
      </c>
      <c r="AD125" s="7" t="s">
        <v>1118</v>
      </c>
      <c r="AE125" s="7">
        <v>60</v>
      </c>
      <c r="AF125" s="6" t="s">
        <v>1087</v>
      </c>
      <c r="AG125" s="6" t="s">
        <v>1899</v>
      </c>
      <c r="AH125" s="7" t="s">
        <v>1476</v>
      </c>
      <c r="AI125" s="7"/>
      <c r="AJ125" s="7"/>
      <c r="AK125" s="434" t="str">
        <f t="shared" si="27"/>
        <v xml:space="preserve">  LONDOÑO VICTOR</v>
      </c>
      <c r="AL125" s="7" t="s">
        <v>1268</v>
      </c>
      <c r="AM125" s="191">
        <v>71450848</v>
      </c>
      <c r="AN125" s="189" t="s">
        <v>1087</v>
      </c>
      <c r="AO125" s="7"/>
      <c r="AP125" s="7" t="s">
        <v>1087</v>
      </c>
      <c r="AQ125" s="7">
        <v>4</v>
      </c>
      <c r="AR125" s="7">
        <v>2</v>
      </c>
      <c r="AS125" s="7"/>
      <c r="AT125" s="192" t="s">
        <v>1147</v>
      </c>
      <c r="AU125" s="7"/>
      <c r="AV125" s="193" t="s">
        <v>1162</v>
      </c>
      <c r="AW125" s="7"/>
      <c r="AX125" s="192"/>
      <c r="AY125" s="7"/>
      <c r="AZ125" s="7"/>
      <c r="BA125" s="7"/>
      <c r="BB125" s="7" t="s">
        <v>1086</v>
      </c>
      <c r="BC125" s="194">
        <v>15627</v>
      </c>
      <c r="BD125" s="7" t="s">
        <v>1087</v>
      </c>
      <c r="BE125" s="7"/>
      <c r="BF125" s="7" t="s">
        <v>1086</v>
      </c>
      <c r="BG125" s="194">
        <v>8109</v>
      </c>
      <c r="BH125" s="188" t="s">
        <v>1167</v>
      </c>
      <c r="BI125" s="195" t="s">
        <v>1175</v>
      </c>
      <c r="BJ125" s="6" t="s">
        <v>1180</v>
      </c>
      <c r="BK125" s="6" t="s">
        <v>1189</v>
      </c>
      <c r="BL125" s="6" t="s">
        <v>1086</v>
      </c>
      <c r="BM125" s="191" t="s">
        <v>1087</v>
      </c>
      <c r="BN125" s="195" t="s">
        <v>1086</v>
      </c>
      <c r="BO125" s="6" t="s">
        <v>1087</v>
      </c>
      <c r="BP125" s="6" t="s">
        <v>1086</v>
      </c>
      <c r="BQ125" s="6" t="s">
        <v>1087</v>
      </c>
      <c r="BR125" s="6" t="s">
        <v>1086</v>
      </c>
      <c r="BS125" s="6" t="s">
        <v>1086</v>
      </c>
      <c r="BT125" s="6" t="s">
        <v>1087</v>
      </c>
      <c r="BU125" s="6" t="s">
        <v>1086</v>
      </c>
      <c r="BV125" s="6" t="s">
        <v>1087</v>
      </c>
      <c r="BW125" s="6" t="s">
        <v>1086</v>
      </c>
      <c r="BX125" s="6" t="s">
        <v>1086</v>
      </c>
      <c r="BY125" s="6" t="s">
        <v>1086</v>
      </c>
      <c r="BZ125" s="6" t="s">
        <v>1086</v>
      </c>
      <c r="CA125" s="6" t="s">
        <v>1087</v>
      </c>
      <c r="CB125" s="6" t="s">
        <v>1086</v>
      </c>
      <c r="CC125" s="6" t="s">
        <v>1086</v>
      </c>
      <c r="CD125" s="6" t="s">
        <v>1194</v>
      </c>
      <c r="CE125" s="199" t="s">
        <v>2000</v>
      </c>
      <c r="CF125" s="6"/>
      <c r="CG125" s="6"/>
      <c r="CH125" s="6"/>
      <c r="CI125" s="6"/>
      <c r="CJ125" s="6" t="s">
        <v>1607</v>
      </c>
      <c r="CK125" s="6" t="s">
        <v>1608</v>
      </c>
      <c r="CL125" s="6" t="s">
        <v>1086</v>
      </c>
      <c r="CM125" s="6" t="s">
        <v>1087</v>
      </c>
      <c r="CN125" s="6" t="s">
        <v>1087</v>
      </c>
      <c r="CO125" s="6" t="s">
        <v>1490</v>
      </c>
      <c r="CP125" s="6" t="s">
        <v>1087</v>
      </c>
      <c r="CQ125" s="6" t="s">
        <v>1086</v>
      </c>
      <c r="CR125" s="6" t="s">
        <v>1087</v>
      </c>
      <c r="CS125" s="6" t="s">
        <v>1086</v>
      </c>
      <c r="CT125" s="6" t="s">
        <v>1086</v>
      </c>
      <c r="CU125" s="191" t="s">
        <v>1273</v>
      </c>
      <c r="CV125" s="6" t="str">
        <f t="shared" si="28"/>
        <v>OASIS PEATONAL220572800000</v>
      </c>
      <c r="CW125" s="46" t="str">
        <f t="shared" si="29"/>
        <v>OK</v>
      </c>
      <c r="CX125" s="47" t="str">
        <f t="shared" si="30"/>
        <v>SI</v>
      </c>
      <c r="CY125" s="47">
        <f t="shared" si="31"/>
        <v>1</v>
      </c>
      <c r="CZ125" s="47" t="str">
        <f t="shared" si="32"/>
        <v/>
      </c>
      <c r="DA125" s="47">
        <f t="shared" si="33"/>
        <v>3</v>
      </c>
      <c r="DB125" s="47" t="str">
        <f t="shared" si="34"/>
        <v/>
      </c>
      <c r="DC125" s="47" t="str">
        <f t="shared" si="35"/>
        <v/>
      </c>
      <c r="DD125" s="47"/>
      <c r="DE125" s="47" t="str">
        <f t="shared" si="36"/>
        <v/>
      </c>
      <c r="DF125" s="47" t="str">
        <f t="shared" si="37"/>
        <v/>
      </c>
      <c r="DG125" s="47">
        <f t="shared" si="38"/>
        <v>9</v>
      </c>
      <c r="DH125" s="47" t="str">
        <f t="shared" si="39"/>
        <v/>
      </c>
      <c r="DI125" s="47" t="str">
        <f t="shared" si="40"/>
        <v/>
      </c>
      <c r="DJ125" s="47">
        <f t="shared" si="41"/>
        <v>2</v>
      </c>
      <c r="DK125" s="48">
        <f>IF(CX125="NO",0,IF(CY125=1,Tipologías!$E$11,0)+IF(CZ125=2,Tipologías!$E$10,0)+IF(DA125=3,Tipologías!$E$9,0)+IF(DB125=4,Tipologías!$E$13,0)+IF(DC125=5,Tipologías!$E$12,0)+IF(DD125=6,Tipologías!$E$14,0)+IF(DE125=7,Tipologías!$E$20,0)+IF(DG125=9,Tipologías!$E$16,0)+IF(DF125=8,Tipologías!$E$23,0)+IF(DH125=10,Tipologías!$E$7,0)+IF(DI125=11,Tipologías!$E$8,0))</f>
        <v>2608612.5646619997</v>
      </c>
      <c r="DL125" s="49">
        <f t="shared" si="42"/>
        <v>2608612.5646619997</v>
      </c>
      <c r="DM125" s="50" t="str">
        <f t="shared" si="43"/>
        <v/>
      </c>
      <c r="DN125" s="50">
        <f t="shared" si="44"/>
        <v>18</v>
      </c>
      <c r="DO125" s="50">
        <f t="shared" si="45"/>
        <v>0</v>
      </c>
      <c r="DP125" s="51">
        <f t="shared" si="46"/>
        <v>20</v>
      </c>
      <c r="DQ125" s="51">
        <f>IF(DM125=17,Tipologías!$E$18,0)+IF(ENCUESTAS!DN125=18,Tipologías!$E$17,0)+IF(ENCUESTAS!DO125=19,Tipologías!$E$19,0)+IF(ENCUESTAS!DP125=20,Tipologías!$E$21,0)</f>
        <v>1757703.420504</v>
      </c>
      <c r="DR125" s="47" t="str">
        <f t="shared" si="47"/>
        <v>SI</v>
      </c>
      <c r="DS125" s="49">
        <f t="shared" si="48"/>
        <v>1374366.7709999999</v>
      </c>
      <c r="DT125" s="52">
        <f>IF(DL125=0,"",(DL125+DS125+Tipologías!$E$6+Tipologías!$H$2))</f>
        <v>4180056.7282019644</v>
      </c>
      <c r="DU125" s="53" t="str">
        <f t="shared" si="49"/>
        <v>SI</v>
      </c>
      <c r="DV125" s="436" t="s">
        <v>3591</v>
      </c>
    </row>
    <row r="126" spans="1:126" ht="30" x14ac:dyDescent="0.25">
      <c r="A126" s="22">
        <v>42970</v>
      </c>
      <c r="B126" s="7" t="s">
        <v>1</v>
      </c>
      <c r="C126" s="7" t="s">
        <v>630</v>
      </c>
      <c r="D126" s="7">
        <v>579</v>
      </c>
      <c r="E126" s="7">
        <v>1039699422</v>
      </c>
      <c r="F126" s="7">
        <v>3143484838</v>
      </c>
      <c r="G126" s="188">
        <v>121</v>
      </c>
      <c r="H126" s="189" t="s">
        <v>1603</v>
      </c>
      <c r="I126" s="7" t="s">
        <v>1110</v>
      </c>
      <c r="J126" s="7"/>
      <c r="K126" s="7"/>
      <c r="L126" s="7"/>
      <c r="M126" s="7"/>
      <c r="N126" s="7"/>
      <c r="O126" s="7"/>
      <c r="P126" s="7"/>
      <c r="Q126" s="7"/>
      <c r="R126" s="190">
        <v>22057420000</v>
      </c>
      <c r="S126" s="7"/>
      <c r="T126" s="7"/>
      <c r="U126" s="362" t="str">
        <f t="shared" si="25"/>
        <v xml:space="preserve">PEATONAL   #   -  22057420000 </v>
      </c>
      <c r="V126" s="7"/>
      <c r="W126" s="7" t="s">
        <v>1768</v>
      </c>
      <c r="X126" s="7"/>
      <c r="Y126" s="7" t="s">
        <v>1270</v>
      </c>
      <c r="Z126" s="7" t="s">
        <v>1836</v>
      </c>
      <c r="AA126" s="434" t="str">
        <f t="shared" si="26"/>
        <v xml:space="preserve">LUZ ESTELLA BARON </v>
      </c>
      <c r="AB126" s="7" t="s">
        <v>1268</v>
      </c>
      <c r="AC126" s="7">
        <v>37926093</v>
      </c>
      <c r="AD126" s="7" t="s">
        <v>1118</v>
      </c>
      <c r="AE126" s="7">
        <v>58</v>
      </c>
      <c r="AF126" s="6" t="s">
        <v>1086</v>
      </c>
      <c r="AG126" s="6"/>
      <c r="AH126" s="7"/>
      <c r="AI126" s="7"/>
      <c r="AJ126" s="7"/>
      <c r="AK126" s="434" t="str">
        <f t="shared" si="27"/>
        <v xml:space="preserve">   </v>
      </c>
      <c r="AL126" s="7"/>
      <c r="AM126" s="191"/>
      <c r="AN126" s="189" t="s">
        <v>1087</v>
      </c>
      <c r="AO126" s="7"/>
      <c r="AP126" s="7" t="s">
        <v>1087</v>
      </c>
      <c r="AQ126" s="7">
        <v>3</v>
      </c>
      <c r="AR126" s="7">
        <v>1</v>
      </c>
      <c r="AS126" s="7"/>
      <c r="AT126" s="192" t="s">
        <v>1147</v>
      </c>
      <c r="AU126" s="7"/>
      <c r="AV126" s="193" t="s">
        <v>1166</v>
      </c>
      <c r="AW126" s="7"/>
      <c r="AX126" s="192"/>
      <c r="AY126" s="7"/>
      <c r="AZ126" s="7"/>
      <c r="BA126" s="7"/>
      <c r="BB126" s="7" t="s">
        <v>1086</v>
      </c>
      <c r="BC126" s="194">
        <v>9359</v>
      </c>
      <c r="BD126" s="7" t="s">
        <v>1086</v>
      </c>
      <c r="BE126" s="194">
        <v>6337</v>
      </c>
      <c r="BF126" s="7" t="s">
        <v>1086</v>
      </c>
      <c r="BG126" s="194">
        <v>8366</v>
      </c>
      <c r="BH126" s="188" t="s">
        <v>1167</v>
      </c>
      <c r="BI126" s="195" t="s">
        <v>1175</v>
      </c>
      <c r="BJ126" s="6" t="s">
        <v>1180</v>
      </c>
      <c r="BK126" s="6" t="s">
        <v>1189</v>
      </c>
      <c r="BL126" s="6" t="s">
        <v>1087</v>
      </c>
      <c r="BM126" s="191" t="s">
        <v>1087</v>
      </c>
      <c r="BN126" s="195" t="s">
        <v>1086</v>
      </c>
      <c r="BO126" s="6" t="s">
        <v>1086</v>
      </c>
      <c r="BP126" s="6" t="s">
        <v>1086</v>
      </c>
      <c r="BQ126" s="6" t="s">
        <v>1087</v>
      </c>
      <c r="BR126" s="6" t="s">
        <v>1086</v>
      </c>
      <c r="BS126" s="6" t="s">
        <v>1086</v>
      </c>
      <c r="BT126" s="6" t="s">
        <v>1086</v>
      </c>
      <c r="BU126" s="6" t="s">
        <v>1087</v>
      </c>
      <c r="BV126" s="6" t="s">
        <v>1087</v>
      </c>
      <c r="BW126" s="6" t="s">
        <v>1086</v>
      </c>
      <c r="BX126" s="6" t="s">
        <v>1087</v>
      </c>
      <c r="BY126" s="6" t="s">
        <v>1086</v>
      </c>
      <c r="BZ126" s="6" t="s">
        <v>1087</v>
      </c>
      <c r="CA126" s="6" t="s">
        <v>1087</v>
      </c>
      <c r="CB126" s="6" t="s">
        <v>1086</v>
      </c>
      <c r="CC126" s="6" t="s">
        <v>1087</v>
      </c>
      <c r="CD126" s="6" t="s">
        <v>1193</v>
      </c>
      <c r="CE126" s="199" t="s">
        <v>2001</v>
      </c>
      <c r="CF126" s="6"/>
      <c r="CG126" s="6"/>
      <c r="CH126" s="6"/>
      <c r="CI126" s="6"/>
      <c r="CJ126" s="6" t="s">
        <v>1607</v>
      </c>
      <c r="CK126" s="6" t="s">
        <v>1608</v>
      </c>
      <c r="CL126" s="6" t="s">
        <v>1086</v>
      </c>
      <c r="CM126" s="6" t="s">
        <v>1087</v>
      </c>
      <c r="CN126" s="6" t="s">
        <v>1087</v>
      </c>
      <c r="CO126" s="6" t="s">
        <v>1490</v>
      </c>
      <c r="CP126" s="6" t="s">
        <v>1086</v>
      </c>
      <c r="CQ126" s="6" t="s">
        <v>1087</v>
      </c>
      <c r="CR126" s="6" t="s">
        <v>1087</v>
      </c>
      <c r="CS126" s="6" t="s">
        <v>1086</v>
      </c>
      <c r="CT126" s="6" t="s">
        <v>1087</v>
      </c>
      <c r="CU126" s="191" t="s">
        <v>1286</v>
      </c>
      <c r="CV126" s="6" t="str">
        <f t="shared" si="28"/>
        <v>OASIS PEATONAL22057420000</v>
      </c>
      <c r="CW126" s="46" t="str">
        <f t="shared" si="29"/>
        <v>OK</v>
      </c>
      <c r="CX126" s="47" t="str">
        <f t="shared" si="30"/>
        <v>SI</v>
      </c>
      <c r="CY126" s="47">
        <f t="shared" si="31"/>
        <v>1</v>
      </c>
      <c r="CZ126" s="47">
        <f t="shared" si="32"/>
        <v>2</v>
      </c>
      <c r="DA126" s="47" t="str">
        <f t="shared" si="33"/>
        <v/>
      </c>
      <c r="DB126" s="47">
        <f t="shared" si="34"/>
        <v>4</v>
      </c>
      <c r="DC126" s="47" t="str">
        <f t="shared" si="35"/>
        <v/>
      </c>
      <c r="DD126" s="47"/>
      <c r="DE126" s="47">
        <f t="shared" si="36"/>
        <v>7</v>
      </c>
      <c r="DF126" s="47">
        <f t="shared" si="37"/>
        <v>8</v>
      </c>
      <c r="DG126" s="47" t="str">
        <f t="shared" si="38"/>
        <v/>
      </c>
      <c r="DH126" s="47" t="str">
        <f t="shared" si="39"/>
        <v/>
      </c>
      <c r="DI126" s="47" t="str">
        <f t="shared" si="40"/>
        <v/>
      </c>
      <c r="DJ126" s="47">
        <f t="shared" si="41"/>
        <v>3</v>
      </c>
      <c r="DK126" s="48">
        <f>IF(CX126="NO",0,IF(CY126=1,Tipologías!$E$11,0)+IF(CZ126=2,Tipologías!$E$10,0)+IF(DA126=3,Tipologías!$E$9,0)+IF(DB126=4,Tipologías!$E$13,0)+IF(DC126=5,Tipologías!$E$12,0)+IF(DD126=6,Tipologías!$E$14,0)+IF(DE126=7,Tipologías!$E$20,0)+IF(DG126=9,Tipologías!$E$16,0)+IF(DF126=8,Tipologías!$E$23,0)+IF(DH126=10,Tipologías!$E$7,0)+IF(DI126=11,Tipologías!$E$8,0))</f>
        <v>5903735.4485279992</v>
      </c>
      <c r="DL126" s="49">
        <f t="shared" si="42"/>
        <v>5903735.4485279992</v>
      </c>
      <c r="DM126" s="50" t="str">
        <f t="shared" si="43"/>
        <v/>
      </c>
      <c r="DN126" s="50" t="str">
        <f t="shared" si="44"/>
        <v/>
      </c>
      <c r="DO126" s="50">
        <f t="shared" si="45"/>
        <v>0</v>
      </c>
      <c r="DP126" s="51">
        <f t="shared" si="46"/>
        <v>20</v>
      </c>
      <c r="DQ126" s="51">
        <f>IF(DM126=17,Tipologías!$E$18,0)+IF(ENCUESTAS!DN126=18,Tipologías!$E$17,0)+IF(ENCUESTAS!DO126=19,Tipologías!$E$19,0)+IF(ENCUESTAS!DP126=20,Tipologías!$E$21,0)</f>
        <v>487557.07988400001</v>
      </c>
      <c r="DR126" s="47" t="str">
        <f t="shared" si="47"/>
        <v>SI</v>
      </c>
      <c r="DS126" s="49">
        <f t="shared" si="48"/>
        <v>487557.07988400001</v>
      </c>
      <c r="DT126" s="52">
        <f>IF(DL126=0,"",(DL126+DS126+Tipologías!$E$6+Tipologías!$H$2))</f>
        <v>6588369.9209519634</v>
      </c>
      <c r="DU126" s="53" t="str">
        <f t="shared" si="49"/>
        <v>SI</v>
      </c>
      <c r="DV126" s="436" t="s">
        <v>3592</v>
      </c>
    </row>
    <row r="127" spans="1:126" ht="75" x14ac:dyDescent="0.25">
      <c r="A127" s="22">
        <v>42970</v>
      </c>
      <c r="B127" s="7" t="s">
        <v>1</v>
      </c>
      <c r="C127" s="7" t="s">
        <v>630</v>
      </c>
      <c r="D127" s="7">
        <v>579</v>
      </c>
      <c r="E127" s="7">
        <v>1039699422</v>
      </c>
      <c r="F127" s="7">
        <v>3143844838</v>
      </c>
      <c r="G127" s="188">
        <v>122</v>
      </c>
      <c r="H127" s="189" t="s">
        <v>1603</v>
      </c>
      <c r="I127" s="7" t="s">
        <v>1110</v>
      </c>
      <c r="J127" s="7"/>
      <c r="K127" s="7"/>
      <c r="L127" s="7"/>
      <c r="M127" s="7"/>
      <c r="N127" s="7"/>
      <c r="O127" s="7"/>
      <c r="P127" s="7"/>
      <c r="Q127" s="7"/>
      <c r="R127" s="200">
        <v>220594330000</v>
      </c>
      <c r="S127" s="7"/>
      <c r="T127" s="7"/>
      <c r="U127" s="362" t="str">
        <f t="shared" si="25"/>
        <v xml:space="preserve">PEATONAL   #   -  220594330000 </v>
      </c>
      <c r="V127" s="7">
        <v>3137646399</v>
      </c>
      <c r="W127" s="7" t="s">
        <v>1576</v>
      </c>
      <c r="X127" s="7" t="s">
        <v>1656</v>
      </c>
      <c r="Y127" s="7" t="s">
        <v>1287</v>
      </c>
      <c r="Z127" s="7" t="s">
        <v>1929</v>
      </c>
      <c r="AA127" s="434" t="str">
        <f t="shared" si="26"/>
        <v>MARIA EUGENIA MIRANDA HENAO</v>
      </c>
      <c r="AB127" s="7" t="s">
        <v>1268</v>
      </c>
      <c r="AC127" s="7">
        <v>21652082</v>
      </c>
      <c r="AD127" s="7" t="s">
        <v>1118</v>
      </c>
      <c r="AE127" s="7">
        <v>57</v>
      </c>
      <c r="AF127" s="6" t="s">
        <v>1086</v>
      </c>
      <c r="AG127" s="6"/>
      <c r="AH127" s="7"/>
      <c r="AI127" s="7"/>
      <c r="AJ127" s="7"/>
      <c r="AK127" s="434" t="str">
        <f t="shared" si="27"/>
        <v xml:space="preserve">   </v>
      </c>
      <c r="AL127" s="7"/>
      <c r="AM127" s="191"/>
      <c r="AN127" s="189" t="s">
        <v>1087</v>
      </c>
      <c r="AO127" s="7"/>
      <c r="AP127" s="7" t="s">
        <v>1087</v>
      </c>
      <c r="AQ127" s="7">
        <v>1</v>
      </c>
      <c r="AR127" s="7"/>
      <c r="AS127" s="7"/>
      <c r="AT127" s="192" t="s">
        <v>1149</v>
      </c>
      <c r="AU127" s="7"/>
      <c r="AV127" s="193"/>
      <c r="AW127" s="7"/>
      <c r="AX127" s="192" t="s">
        <v>1153</v>
      </c>
      <c r="AY127" s="7"/>
      <c r="AZ127" s="7"/>
      <c r="BA127" s="194">
        <v>100000</v>
      </c>
      <c r="BB127" s="7" t="s">
        <v>1086</v>
      </c>
      <c r="BC127" s="194">
        <v>7846</v>
      </c>
      <c r="BD127" s="7" t="s">
        <v>1086</v>
      </c>
      <c r="BE127" s="194">
        <v>5171</v>
      </c>
      <c r="BF127" s="7" t="s">
        <v>1086</v>
      </c>
      <c r="BG127" s="194">
        <v>8366</v>
      </c>
      <c r="BH127" s="188" t="s">
        <v>1167</v>
      </c>
      <c r="BI127" s="195" t="s">
        <v>1171</v>
      </c>
      <c r="BJ127" s="6" t="s">
        <v>1180</v>
      </c>
      <c r="BK127" s="6" t="s">
        <v>1188</v>
      </c>
      <c r="BL127" s="6" t="s">
        <v>1086</v>
      </c>
      <c r="BM127" s="191" t="s">
        <v>1087</v>
      </c>
      <c r="BN127" s="195" t="s">
        <v>1086</v>
      </c>
      <c r="BO127" s="6" t="s">
        <v>1086</v>
      </c>
      <c r="BP127" s="6" t="s">
        <v>1086</v>
      </c>
      <c r="BQ127" s="6" t="s">
        <v>1087</v>
      </c>
      <c r="BR127" s="6" t="s">
        <v>1086</v>
      </c>
      <c r="BS127" s="6" t="s">
        <v>1086</v>
      </c>
      <c r="BT127" s="6" t="s">
        <v>1086</v>
      </c>
      <c r="BU127" s="6" t="s">
        <v>1086</v>
      </c>
      <c r="BV127" s="6" t="s">
        <v>1087</v>
      </c>
      <c r="BW127" s="6" t="s">
        <v>1087</v>
      </c>
      <c r="BX127" s="6" t="s">
        <v>1087</v>
      </c>
      <c r="BY127" s="6" t="s">
        <v>1086</v>
      </c>
      <c r="BZ127" s="6" t="s">
        <v>1086</v>
      </c>
      <c r="CA127" s="6" t="s">
        <v>1087</v>
      </c>
      <c r="CB127" s="6" t="s">
        <v>1087</v>
      </c>
      <c r="CC127" s="6" t="s">
        <v>1087</v>
      </c>
      <c r="CD127" s="6" t="s">
        <v>1193</v>
      </c>
      <c r="CE127" s="199" t="s">
        <v>2002</v>
      </c>
      <c r="CF127" s="6"/>
      <c r="CG127" s="6"/>
      <c r="CH127" s="6"/>
      <c r="CI127" s="6"/>
      <c r="CJ127" s="6" t="s">
        <v>1607</v>
      </c>
      <c r="CK127" s="6" t="s">
        <v>1608</v>
      </c>
      <c r="CL127" s="6" t="s">
        <v>1086</v>
      </c>
      <c r="CM127" s="6" t="s">
        <v>1087</v>
      </c>
      <c r="CN127" s="6" t="s">
        <v>1087</v>
      </c>
      <c r="CO127" s="6" t="s">
        <v>1490</v>
      </c>
      <c r="CP127" s="6" t="s">
        <v>1086</v>
      </c>
      <c r="CQ127" s="6" t="s">
        <v>1086</v>
      </c>
      <c r="CR127" s="6" t="s">
        <v>1087</v>
      </c>
      <c r="CS127" s="6" t="s">
        <v>1087</v>
      </c>
      <c r="CT127" s="6" t="s">
        <v>1087</v>
      </c>
      <c r="CU127" s="191" t="s">
        <v>1273</v>
      </c>
      <c r="CV127" s="6" t="str">
        <f t="shared" si="28"/>
        <v>OASIS PEATONAL220594330000</v>
      </c>
      <c r="CW127" s="46" t="str">
        <f t="shared" si="29"/>
        <v>OK</v>
      </c>
      <c r="CX127" s="47" t="str">
        <f t="shared" si="30"/>
        <v>SI</v>
      </c>
      <c r="CY127" s="47">
        <f t="shared" si="31"/>
        <v>1</v>
      </c>
      <c r="CZ127" s="47">
        <f t="shared" si="32"/>
        <v>2</v>
      </c>
      <c r="DA127" s="47" t="str">
        <f t="shared" si="33"/>
        <v/>
      </c>
      <c r="DB127" s="47" t="str">
        <f t="shared" si="34"/>
        <v/>
      </c>
      <c r="DC127" s="47">
        <f t="shared" si="35"/>
        <v>5</v>
      </c>
      <c r="DD127" s="47"/>
      <c r="DE127" s="47">
        <f t="shared" si="36"/>
        <v>7</v>
      </c>
      <c r="DF127" s="47" t="str">
        <f t="shared" si="37"/>
        <v/>
      </c>
      <c r="DG127" s="47">
        <f t="shared" si="38"/>
        <v>9</v>
      </c>
      <c r="DH127" s="47" t="str">
        <f t="shared" si="39"/>
        <v/>
      </c>
      <c r="DI127" s="47" t="str">
        <f t="shared" si="40"/>
        <v/>
      </c>
      <c r="DJ127" s="47">
        <f t="shared" si="41"/>
        <v>3</v>
      </c>
      <c r="DK127" s="48">
        <f>IF(CX127="NO",0,IF(CY127=1,Tipologías!$E$11,0)+IF(CZ127=2,Tipologías!$E$10,0)+IF(DA127=3,Tipologías!$E$9,0)+IF(DB127=4,Tipologías!$E$13,0)+IF(DC127=5,Tipologías!$E$12,0)+IF(DD127=6,Tipologías!$E$14,0)+IF(DE127=7,Tipologías!$E$20,0)+IF(DG127=9,Tipologías!$E$16,0)+IF(DF127=8,Tipologías!$E$23,0)+IF(DH127=10,Tipologías!$E$7,0)+IF(DI127=11,Tipologías!$E$8,0))</f>
        <v>3335947.8494579997</v>
      </c>
      <c r="DL127" s="49">
        <f t="shared" si="42"/>
        <v>3335947.8494579997</v>
      </c>
      <c r="DM127" s="50" t="str">
        <f t="shared" si="43"/>
        <v/>
      </c>
      <c r="DN127" s="50" t="str">
        <f t="shared" si="44"/>
        <v/>
      </c>
      <c r="DO127" s="50">
        <f t="shared" si="45"/>
        <v>0</v>
      </c>
      <c r="DP127" s="51">
        <f t="shared" si="46"/>
        <v>20</v>
      </c>
      <c r="DQ127" s="51">
        <f>IF(DM127=17,Tipologías!$E$18,0)+IF(ENCUESTAS!DN127=18,Tipologías!$E$17,0)+IF(ENCUESTAS!DO127=19,Tipologías!$E$19,0)+IF(ENCUESTAS!DP127=20,Tipologías!$E$21,0)</f>
        <v>487557.07988400001</v>
      </c>
      <c r="DR127" s="47" t="str">
        <f t="shared" si="47"/>
        <v>SI</v>
      </c>
      <c r="DS127" s="49">
        <f t="shared" si="48"/>
        <v>487557.07988400001</v>
      </c>
      <c r="DT127" s="52">
        <f>IF(DL127=0,"",(DL127+DS127+Tipologías!$E$6+Tipologías!$H$2))</f>
        <v>4020582.3218819643</v>
      </c>
      <c r="DU127" s="53" t="str">
        <f t="shared" si="49"/>
        <v>SI</v>
      </c>
      <c r="DV127" s="436" t="s">
        <v>3593</v>
      </c>
    </row>
    <row r="128" spans="1:126" x14ac:dyDescent="0.25">
      <c r="A128" s="217">
        <v>42971</v>
      </c>
      <c r="B128" s="7" t="s">
        <v>1</v>
      </c>
      <c r="C128" s="7" t="s">
        <v>630</v>
      </c>
      <c r="D128" s="7">
        <v>579</v>
      </c>
      <c r="E128" s="7">
        <v>1039694422</v>
      </c>
      <c r="F128" s="7">
        <v>3143844838</v>
      </c>
      <c r="G128" s="188">
        <v>123</v>
      </c>
      <c r="H128" s="189" t="s">
        <v>1740</v>
      </c>
      <c r="I128" s="7" t="s">
        <v>1110</v>
      </c>
      <c r="J128" s="7"/>
      <c r="K128" s="7"/>
      <c r="L128" s="7"/>
      <c r="M128" s="7"/>
      <c r="N128" s="7"/>
      <c r="O128" s="7"/>
      <c r="P128" s="7"/>
      <c r="Q128" s="7"/>
      <c r="R128" s="190">
        <v>22059580000</v>
      </c>
      <c r="S128" s="7"/>
      <c r="T128" s="7"/>
      <c r="U128" s="362" t="str">
        <f t="shared" si="25"/>
        <v xml:space="preserve">PEATONAL   #   -  22059580000 </v>
      </c>
      <c r="V128" s="7">
        <v>3235811510</v>
      </c>
      <c r="W128" s="7" t="s">
        <v>2003</v>
      </c>
      <c r="X128" s="7" t="s">
        <v>1442</v>
      </c>
      <c r="Y128" s="7" t="s">
        <v>1292</v>
      </c>
      <c r="Z128" s="7" t="s">
        <v>2004</v>
      </c>
      <c r="AA128" s="434" t="str">
        <f t="shared" si="26"/>
        <v>CARMEN GIRLEZA URRITIA  MOLINA</v>
      </c>
      <c r="AB128" s="7" t="s">
        <v>1268</v>
      </c>
      <c r="AC128" s="7">
        <v>10396866742</v>
      </c>
      <c r="AD128" s="7" t="s">
        <v>1118</v>
      </c>
      <c r="AE128" s="7">
        <v>28</v>
      </c>
      <c r="AF128" s="6" t="s">
        <v>1086</v>
      </c>
      <c r="AG128" s="6"/>
      <c r="AH128" s="7"/>
      <c r="AI128" s="7"/>
      <c r="AJ128" s="7"/>
      <c r="AK128" s="434" t="str">
        <f t="shared" si="27"/>
        <v xml:space="preserve">   </v>
      </c>
      <c r="AL128" s="7"/>
      <c r="AM128" s="191"/>
      <c r="AN128" s="189" t="s">
        <v>1087</v>
      </c>
      <c r="AO128" s="7"/>
      <c r="AP128" s="7"/>
      <c r="AQ128" s="7">
        <v>6</v>
      </c>
      <c r="AR128" s="7">
        <v>3</v>
      </c>
      <c r="AS128" s="7">
        <v>1</v>
      </c>
      <c r="AT128" s="192" t="s">
        <v>1147</v>
      </c>
      <c r="AU128" s="7"/>
      <c r="AV128" s="193" t="s">
        <v>1165</v>
      </c>
      <c r="AW128" s="7"/>
      <c r="AX128" s="192"/>
      <c r="AY128" s="7"/>
      <c r="AZ128" s="7"/>
      <c r="BA128" s="7"/>
      <c r="BB128" s="7" t="s">
        <v>1086</v>
      </c>
      <c r="BC128" s="194">
        <v>16103</v>
      </c>
      <c r="BD128" s="7" t="s">
        <v>1086</v>
      </c>
      <c r="BE128" s="194">
        <v>11534</v>
      </c>
      <c r="BF128" s="7" t="s">
        <v>1086</v>
      </c>
      <c r="BG128" s="194">
        <v>11534</v>
      </c>
      <c r="BH128" s="188" t="s">
        <v>1167</v>
      </c>
      <c r="BI128" s="195" t="s">
        <v>1171</v>
      </c>
      <c r="BJ128" s="6" t="s">
        <v>1180</v>
      </c>
      <c r="BK128" s="6" t="s">
        <v>1189</v>
      </c>
      <c r="BL128" s="6" t="s">
        <v>1086</v>
      </c>
      <c r="BM128" s="191" t="s">
        <v>1087</v>
      </c>
      <c r="BN128" s="195" t="s">
        <v>1086</v>
      </c>
      <c r="BO128" s="6" t="s">
        <v>1086</v>
      </c>
      <c r="BP128" s="6" t="s">
        <v>1086</v>
      </c>
      <c r="BQ128" s="6" t="s">
        <v>1087</v>
      </c>
      <c r="BR128" s="6" t="s">
        <v>1086</v>
      </c>
      <c r="BS128" s="6" t="s">
        <v>1086</v>
      </c>
      <c r="BT128" s="6" t="s">
        <v>1086</v>
      </c>
      <c r="BU128" s="6" t="s">
        <v>1086</v>
      </c>
      <c r="BV128" s="6" t="s">
        <v>1087</v>
      </c>
      <c r="BW128" s="6" t="s">
        <v>1086</v>
      </c>
      <c r="BX128" s="6" t="s">
        <v>1086</v>
      </c>
      <c r="BY128" s="6" t="s">
        <v>1086</v>
      </c>
      <c r="BZ128" s="6" t="s">
        <v>1086</v>
      </c>
      <c r="CA128" s="6" t="s">
        <v>1087</v>
      </c>
      <c r="CB128" s="6" t="s">
        <v>1086</v>
      </c>
      <c r="CC128" s="6" t="s">
        <v>1086</v>
      </c>
      <c r="CD128" s="6" t="s">
        <v>1193</v>
      </c>
      <c r="CE128" s="199"/>
      <c r="CF128" s="6"/>
      <c r="CG128" s="6"/>
      <c r="CH128" s="6"/>
      <c r="CI128" s="6"/>
      <c r="CJ128" s="6" t="s">
        <v>1607</v>
      </c>
      <c r="CK128" s="6" t="s">
        <v>1608</v>
      </c>
      <c r="CL128" s="6" t="s">
        <v>1086</v>
      </c>
      <c r="CM128" s="6" t="s">
        <v>1087</v>
      </c>
      <c r="CN128" s="6" t="s">
        <v>1087</v>
      </c>
      <c r="CO128" s="6" t="s">
        <v>1490</v>
      </c>
      <c r="CP128" s="6" t="s">
        <v>1086</v>
      </c>
      <c r="CQ128" s="6" t="s">
        <v>1086</v>
      </c>
      <c r="CR128" s="6" t="s">
        <v>1087</v>
      </c>
      <c r="CS128" s="6" t="s">
        <v>1086</v>
      </c>
      <c r="CT128" s="6" t="s">
        <v>1086</v>
      </c>
      <c r="CU128" s="191" t="s">
        <v>1288</v>
      </c>
      <c r="CV128" s="6" t="str">
        <f t="shared" si="28"/>
        <v>TAHAMIPEATONAL22059580000</v>
      </c>
      <c r="CW128" s="46" t="str">
        <f t="shared" si="29"/>
        <v>OK</v>
      </c>
      <c r="CX128" s="47" t="str">
        <f t="shared" si="30"/>
        <v>SI</v>
      </c>
      <c r="CY128" s="47">
        <f t="shared" si="31"/>
        <v>1</v>
      </c>
      <c r="CZ128" s="47" t="str">
        <f t="shared" si="32"/>
        <v/>
      </c>
      <c r="DA128" s="47" t="str">
        <f t="shared" si="33"/>
        <v/>
      </c>
      <c r="DB128" s="47" t="str">
        <f t="shared" si="34"/>
        <v/>
      </c>
      <c r="DC128" s="47" t="str">
        <f t="shared" si="35"/>
        <v/>
      </c>
      <c r="DD128" s="47"/>
      <c r="DE128" s="47" t="str">
        <f t="shared" si="36"/>
        <v/>
      </c>
      <c r="DF128" s="47" t="str">
        <f t="shared" si="37"/>
        <v/>
      </c>
      <c r="DG128" s="47" t="str">
        <f t="shared" si="38"/>
        <v/>
      </c>
      <c r="DH128" s="47" t="str">
        <f t="shared" si="39"/>
        <v/>
      </c>
      <c r="DI128" s="47" t="str">
        <f t="shared" si="40"/>
        <v/>
      </c>
      <c r="DJ128" s="47">
        <f t="shared" si="41"/>
        <v>1</v>
      </c>
      <c r="DK128" s="48">
        <f>IF(CX128="NO",0,IF(CY128=1,Tipologías!$E$11,0)+IF(CZ128=2,Tipologías!$E$10,0)+IF(DA128=3,Tipologías!$E$9,0)+IF(DB128=4,Tipologías!$E$13,0)+IF(DC128=5,Tipologías!$E$12,0)+IF(DD128=6,Tipologías!$E$14,0)+IF(DE128=7,Tipologías!$E$20,0)+IF(DG128=9,Tipologías!$E$16,0)+IF(DF128=8,Tipologías!$E$23,0)+IF(DH128=10,Tipologías!$E$7,0)+IF(DI128=11,Tipologías!$E$8,0))</f>
        <v>223009.46776799997</v>
      </c>
      <c r="DL128" s="49">
        <f t="shared" si="42"/>
        <v>223009.46776799997</v>
      </c>
      <c r="DM128" s="50" t="str">
        <f t="shared" si="43"/>
        <v/>
      </c>
      <c r="DN128" s="50" t="str">
        <f t="shared" si="44"/>
        <v/>
      </c>
      <c r="DO128" s="50">
        <f t="shared" si="45"/>
        <v>0</v>
      </c>
      <c r="DP128" s="51">
        <f t="shared" si="46"/>
        <v>20</v>
      </c>
      <c r="DQ128" s="51">
        <f>IF(DM128=17,Tipologías!$E$18,0)+IF(ENCUESTAS!DN128=18,Tipologías!$E$17,0)+IF(ENCUESTAS!DO128=19,Tipologías!$E$19,0)+IF(ENCUESTAS!DP128=20,Tipologías!$E$21,0)</f>
        <v>487557.07988400001</v>
      </c>
      <c r="DR128" s="47" t="str">
        <f t="shared" si="47"/>
        <v>SI</v>
      </c>
      <c r="DS128" s="49">
        <f t="shared" si="48"/>
        <v>487557.07988400001</v>
      </c>
      <c r="DT128" s="52">
        <f>IF(DL128=0,"",(DL128+DS128+Tipologías!$E$6+Tipologías!$H$2))</f>
        <v>907643.9401919645</v>
      </c>
      <c r="DU128" s="53" t="str">
        <f t="shared" si="49"/>
        <v>SI</v>
      </c>
      <c r="DV128" s="436" t="s">
        <v>4295</v>
      </c>
    </row>
    <row r="129" spans="1:126" ht="45" x14ac:dyDescent="0.25">
      <c r="A129" s="217">
        <v>42971</v>
      </c>
      <c r="B129" s="7" t="s">
        <v>1</v>
      </c>
      <c r="C129" s="7" t="s">
        <v>630</v>
      </c>
      <c r="D129" s="7">
        <v>579</v>
      </c>
      <c r="E129" s="7">
        <v>1039699422</v>
      </c>
      <c r="F129" s="7">
        <v>314384838</v>
      </c>
      <c r="G129" s="188">
        <v>124</v>
      </c>
      <c r="H129" s="189" t="s">
        <v>1740</v>
      </c>
      <c r="I129" s="7" t="s">
        <v>1110</v>
      </c>
      <c r="J129" s="7"/>
      <c r="K129" s="7"/>
      <c r="L129" s="7"/>
      <c r="M129" s="7"/>
      <c r="N129" s="7"/>
      <c r="O129" s="7"/>
      <c r="P129" s="7"/>
      <c r="Q129" s="7"/>
      <c r="R129" s="190">
        <v>5590</v>
      </c>
      <c r="S129" s="7"/>
      <c r="T129" s="7"/>
      <c r="U129" s="362" t="str">
        <f t="shared" si="25"/>
        <v xml:space="preserve">PEATONAL   #   -  5590 </v>
      </c>
      <c r="V129" s="7">
        <v>3226669374</v>
      </c>
      <c r="W129" s="7" t="s">
        <v>2005</v>
      </c>
      <c r="X129" s="7" t="s">
        <v>2006</v>
      </c>
      <c r="Y129" s="7" t="s">
        <v>2007</v>
      </c>
      <c r="Z129" s="7" t="s">
        <v>1503</v>
      </c>
      <c r="AA129" s="434" t="str">
        <f t="shared" si="26"/>
        <v>BEATRIS ELENA ANZOLA PEÑA</v>
      </c>
      <c r="AB129" s="7" t="s">
        <v>1268</v>
      </c>
      <c r="AC129" s="7">
        <v>43655175</v>
      </c>
      <c r="AD129" s="7" t="s">
        <v>1118</v>
      </c>
      <c r="AE129" s="7">
        <v>47</v>
      </c>
      <c r="AF129" s="6" t="s">
        <v>1086</v>
      </c>
      <c r="AG129" s="6"/>
      <c r="AH129" s="7"/>
      <c r="AI129" s="7"/>
      <c r="AJ129" s="7"/>
      <c r="AK129" s="434" t="str">
        <f t="shared" si="27"/>
        <v xml:space="preserve">   </v>
      </c>
      <c r="AL129" s="7"/>
      <c r="AM129" s="191"/>
      <c r="AN129" s="189" t="s">
        <v>1087</v>
      </c>
      <c r="AO129" s="7"/>
      <c r="AP129" s="7" t="s">
        <v>1087</v>
      </c>
      <c r="AQ129" s="7">
        <v>3</v>
      </c>
      <c r="AR129" s="7">
        <v>2</v>
      </c>
      <c r="AS129" s="7"/>
      <c r="AT129" s="192" t="s">
        <v>1147</v>
      </c>
      <c r="AU129" s="7"/>
      <c r="AV129" s="193" t="s">
        <v>1161</v>
      </c>
      <c r="AW129" s="7"/>
      <c r="AX129" s="192"/>
      <c r="AY129" s="7"/>
      <c r="AZ129" s="7"/>
      <c r="BA129" s="7"/>
      <c r="BB129" s="7" t="s">
        <v>1087</v>
      </c>
      <c r="BC129" s="7"/>
      <c r="BD129" s="7" t="s">
        <v>1086</v>
      </c>
      <c r="BE129" s="7"/>
      <c r="BF129" s="7" t="s">
        <v>1086</v>
      </c>
      <c r="BG129" s="7"/>
      <c r="BH129" s="188" t="s">
        <v>1167</v>
      </c>
      <c r="BI129" s="195" t="s">
        <v>1175</v>
      </c>
      <c r="BJ129" s="6" t="s">
        <v>1180</v>
      </c>
      <c r="BK129" s="6" t="s">
        <v>1191</v>
      </c>
      <c r="BL129" s="6" t="s">
        <v>1087</v>
      </c>
      <c r="BM129" s="191" t="s">
        <v>1086</v>
      </c>
      <c r="BN129" s="195" t="s">
        <v>1086</v>
      </c>
      <c r="BO129" s="6" t="s">
        <v>1086</v>
      </c>
      <c r="BP129" s="6" t="s">
        <v>1087</v>
      </c>
      <c r="BQ129" s="6" t="s">
        <v>1087</v>
      </c>
      <c r="BR129" s="6" t="s">
        <v>1086</v>
      </c>
      <c r="BS129" s="6" t="s">
        <v>1086</v>
      </c>
      <c r="BT129" s="6" t="s">
        <v>1086</v>
      </c>
      <c r="BU129" s="6" t="s">
        <v>1087</v>
      </c>
      <c r="BV129" s="6" t="s">
        <v>1087</v>
      </c>
      <c r="BW129" s="6" t="s">
        <v>1086</v>
      </c>
      <c r="BX129" s="6" t="s">
        <v>1086</v>
      </c>
      <c r="BY129" s="6" t="s">
        <v>1086</v>
      </c>
      <c r="BZ129" s="6" t="s">
        <v>1087</v>
      </c>
      <c r="CA129" s="6" t="s">
        <v>1087</v>
      </c>
      <c r="CB129" s="6" t="s">
        <v>1086</v>
      </c>
      <c r="CC129" s="6" t="s">
        <v>1086</v>
      </c>
      <c r="CD129" s="6" t="s">
        <v>1193</v>
      </c>
      <c r="CE129" s="199" t="s">
        <v>2008</v>
      </c>
      <c r="CF129" s="6"/>
      <c r="CG129" s="6"/>
      <c r="CH129" s="6"/>
      <c r="CI129" s="6"/>
      <c r="CJ129" s="6" t="s">
        <v>1607</v>
      </c>
      <c r="CK129" s="6" t="s">
        <v>1608</v>
      </c>
      <c r="CL129" s="6" t="s">
        <v>1086</v>
      </c>
      <c r="CM129" s="6" t="s">
        <v>1087</v>
      </c>
      <c r="CN129" s="6" t="s">
        <v>1087</v>
      </c>
      <c r="CO129" s="6" t="s">
        <v>1490</v>
      </c>
      <c r="CP129" s="6" t="s">
        <v>1086</v>
      </c>
      <c r="CQ129" s="6" t="s">
        <v>1087</v>
      </c>
      <c r="CR129" s="6" t="s">
        <v>1087</v>
      </c>
      <c r="CS129" s="6" t="s">
        <v>1086</v>
      </c>
      <c r="CT129" s="6" t="s">
        <v>1086</v>
      </c>
      <c r="CU129" s="191" t="s">
        <v>1273</v>
      </c>
      <c r="CV129" s="6" t="str">
        <f t="shared" si="28"/>
        <v>TAHAMIPEATONAL5590</v>
      </c>
      <c r="CW129" s="46" t="str">
        <f t="shared" si="29"/>
        <v>¿REPETIDA?</v>
      </c>
      <c r="CX129" s="47" t="str">
        <f t="shared" si="30"/>
        <v>SI</v>
      </c>
      <c r="CY129" s="47">
        <f t="shared" si="31"/>
        <v>1</v>
      </c>
      <c r="CZ129" s="47" t="str">
        <f t="shared" si="32"/>
        <v/>
      </c>
      <c r="DA129" s="47" t="str">
        <f t="shared" si="33"/>
        <v/>
      </c>
      <c r="DB129" s="47">
        <f t="shared" si="34"/>
        <v>4</v>
      </c>
      <c r="DC129" s="47" t="str">
        <f t="shared" si="35"/>
        <v/>
      </c>
      <c r="DD129" s="47"/>
      <c r="DE129" s="47" t="str">
        <f t="shared" si="36"/>
        <v/>
      </c>
      <c r="DF129" s="47" t="str">
        <f t="shared" si="37"/>
        <v/>
      </c>
      <c r="DG129" s="47">
        <f t="shared" si="38"/>
        <v>9</v>
      </c>
      <c r="DH129" s="47" t="str">
        <f t="shared" si="39"/>
        <v/>
      </c>
      <c r="DI129" s="47" t="str">
        <f t="shared" si="40"/>
        <v/>
      </c>
      <c r="DJ129" s="47">
        <f t="shared" si="41"/>
        <v>2</v>
      </c>
      <c r="DK129" s="48">
        <f>IF(CX129="NO",0,IF(CY129=1,Tipologías!$E$11,0)+IF(CZ129=2,Tipologías!$E$10,0)+IF(DA129=3,Tipologías!$E$9,0)+IF(DB129=4,Tipologías!$E$13,0)+IF(DC129=5,Tipologías!$E$12,0)+IF(DD129=6,Tipologías!$E$14,0)+IF(DE129=7,Tipologías!$E$20,0)+IF(DG129=9,Tipologías!$E$16,0)+IF(DF129=8,Tipologías!$E$23,0)+IF(DH129=10,Tipologías!$E$7,0)+IF(DI129=11,Tipologías!$E$8,0))</f>
        <v>2858472.5869979998</v>
      </c>
      <c r="DL129" s="49">
        <f t="shared" si="42"/>
        <v>2858472.5869979998</v>
      </c>
      <c r="DM129" s="50" t="str">
        <f t="shared" si="43"/>
        <v/>
      </c>
      <c r="DN129" s="50" t="str">
        <f t="shared" si="44"/>
        <v/>
      </c>
      <c r="DO129" s="50">
        <f t="shared" si="45"/>
        <v>19</v>
      </c>
      <c r="DP129" s="51">
        <f t="shared" si="46"/>
        <v>20</v>
      </c>
      <c r="DQ129" s="51">
        <f>IF(DM129=17,Tipologías!$E$18,0)+IF(ENCUESTAS!DN129=18,Tipologías!$E$17,0)+IF(ENCUESTAS!DO129=19,Tipologías!$E$19,0)+IF(ENCUESTAS!DP129=20,Tipologías!$E$21,0)</f>
        <v>742202.21192399994</v>
      </c>
      <c r="DR129" s="47" t="str">
        <f t="shared" si="47"/>
        <v>SI</v>
      </c>
      <c r="DS129" s="49">
        <f t="shared" si="48"/>
        <v>742202.21192399994</v>
      </c>
      <c r="DT129" s="52">
        <f>IF(DL129=0,"",(DL129+DS129+Tipologías!$E$6+Tipologías!$H$2))</f>
        <v>3797752.191461964</v>
      </c>
      <c r="DU129" s="53" t="str">
        <f t="shared" si="49"/>
        <v>SI</v>
      </c>
      <c r="DV129" s="436" t="s">
        <v>4296</v>
      </c>
    </row>
    <row r="130" spans="1:126" ht="45" hidden="1" x14ac:dyDescent="0.25">
      <c r="A130" s="217">
        <v>42971</v>
      </c>
      <c r="B130" s="7" t="s">
        <v>1</v>
      </c>
      <c r="C130" s="7" t="s">
        <v>630</v>
      </c>
      <c r="D130" s="7">
        <v>579</v>
      </c>
      <c r="E130" s="7">
        <v>1039699422</v>
      </c>
      <c r="F130" s="7">
        <v>3148444838</v>
      </c>
      <c r="G130" s="188">
        <v>125</v>
      </c>
      <c r="H130" s="189" t="s">
        <v>1740</v>
      </c>
      <c r="I130" s="7" t="s">
        <v>1110</v>
      </c>
      <c r="J130" s="7"/>
      <c r="K130" s="7"/>
      <c r="L130" s="7"/>
      <c r="M130" s="7"/>
      <c r="N130" s="7"/>
      <c r="O130" s="7"/>
      <c r="P130" s="7"/>
      <c r="Q130" s="7"/>
      <c r="R130" s="200">
        <v>220563400000</v>
      </c>
      <c r="S130" s="7"/>
      <c r="T130" s="7"/>
      <c r="U130" s="362" t="str">
        <f t="shared" si="25"/>
        <v xml:space="preserve">PEATONAL   #   -  220563400000 </v>
      </c>
      <c r="V130" s="7">
        <v>3104418678</v>
      </c>
      <c r="W130" s="7" t="s">
        <v>2009</v>
      </c>
      <c r="X130" s="7" t="s">
        <v>1271</v>
      </c>
      <c r="Y130" s="7" t="s">
        <v>2010</v>
      </c>
      <c r="Z130" s="7"/>
      <c r="AA130" s="434" t="str">
        <f t="shared" si="26"/>
        <v>MICAELA  AVENDAÑO MORALES</v>
      </c>
      <c r="AB130" s="7" t="s">
        <v>1268</v>
      </c>
      <c r="AC130" s="7">
        <v>22166674</v>
      </c>
      <c r="AD130" s="7" t="s">
        <v>1118</v>
      </c>
      <c r="AE130" s="7">
        <v>71</v>
      </c>
      <c r="AF130" s="6" t="s">
        <v>1086</v>
      </c>
      <c r="AG130" s="6"/>
      <c r="AH130" s="7"/>
      <c r="AI130" s="7"/>
      <c r="AJ130" s="7"/>
      <c r="AK130" s="434" t="str">
        <f t="shared" si="27"/>
        <v xml:space="preserve">   </v>
      </c>
      <c r="AL130" s="7"/>
      <c r="AM130" s="191"/>
      <c r="AN130" s="189" t="s">
        <v>1087</v>
      </c>
      <c r="AO130" s="7"/>
      <c r="AP130" s="7" t="s">
        <v>1087</v>
      </c>
      <c r="AQ130" s="7">
        <v>2</v>
      </c>
      <c r="AR130" s="7"/>
      <c r="AS130" s="7"/>
      <c r="AT130" s="192" t="s">
        <v>1147</v>
      </c>
      <c r="AU130" s="7"/>
      <c r="AV130" s="193" t="s">
        <v>1161</v>
      </c>
      <c r="AW130" s="7"/>
      <c r="AX130" s="192"/>
      <c r="AY130" s="7"/>
      <c r="AZ130" s="7"/>
      <c r="BA130" s="7"/>
      <c r="BB130" s="7" t="s">
        <v>1086</v>
      </c>
      <c r="BC130" s="194">
        <v>10105</v>
      </c>
      <c r="BD130" s="7" t="s">
        <v>1087</v>
      </c>
      <c r="BE130" s="7"/>
      <c r="BF130" s="7" t="s">
        <v>1086</v>
      </c>
      <c r="BG130" s="194">
        <v>8366</v>
      </c>
      <c r="BH130" s="188" t="s">
        <v>1167</v>
      </c>
      <c r="BI130" s="195" t="s">
        <v>1171</v>
      </c>
      <c r="BJ130" s="6" t="s">
        <v>1180</v>
      </c>
      <c r="BK130" s="6" t="s">
        <v>1189</v>
      </c>
      <c r="BL130" s="6" t="s">
        <v>1086</v>
      </c>
      <c r="BM130" s="191" t="s">
        <v>1086</v>
      </c>
      <c r="BN130" s="195" t="s">
        <v>1086</v>
      </c>
      <c r="BO130" s="6" t="s">
        <v>1086</v>
      </c>
      <c r="BP130" s="6" t="s">
        <v>1086</v>
      </c>
      <c r="BQ130" s="6" t="s">
        <v>1087</v>
      </c>
      <c r="BR130" s="6" t="s">
        <v>1086</v>
      </c>
      <c r="BS130" s="6" t="s">
        <v>1086</v>
      </c>
      <c r="BT130" s="6" t="s">
        <v>1086</v>
      </c>
      <c r="BU130" s="6" t="s">
        <v>1086</v>
      </c>
      <c r="BV130" s="6" t="s">
        <v>1086</v>
      </c>
      <c r="BW130" s="6" t="s">
        <v>1086</v>
      </c>
      <c r="BX130" s="6" t="s">
        <v>1086</v>
      </c>
      <c r="BY130" s="6" t="s">
        <v>1086</v>
      </c>
      <c r="BZ130" s="6" t="s">
        <v>1086</v>
      </c>
      <c r="CA130" s="6" t="s">
        <v>1086</v>
      </c>
      <c r="CB130" s="6" t="s">
        <v>1086</v>
      </c>
      <c r="CC130" s="6" t="s">
        <v>1086</v>
      </c>
      <c r="CD130" s="6" t="s">
        <v>1193</v>
      </c>
      <c r="CE130" s="199" t="s">
        <v>2011</v>
      </c>
      <c r="CF130" s="6"/>
      <c r="CG130" s="6"/>
      <c r="CH130" s="6"/>
      <c r="CI130" s="6"/>
      <c r="CJ130" s="6" t="s">
        <v>1607</v>
      </c>
      <c r="CK130" s="6" t="s">
        <v>1608</v>
      </c>
      <c r="CL130" s="6" t="s">
        <v>1086</v>
      </c>
      <c r="CM130" s="6" t="s">
        <v>1087</v>
      </c>
      <c r="CN130" s="6" t="s">
        <v>1087</v>
      </c>
      <c r="CO130" s="6" t="s">
        <v>1490</v>
      </c>
      <c r="CP130" s="6" t="s">
        <v>1086</v>
      </c>
      <c r="CQ130" s="6" t="s">
        <v>1086</v>
      </c>
      <c r="CR130" s="6" t="s">
        <v>1086</v>
      </c>
      <c r="CS130" s="6" t="s">
        <v>1086</v>
      </c>
      <c r="CT130" s="6" t="s">
        <v>1086</v>
      </c>
      <c r="CU130" s="191" t="s">
        <v>1288</v>
      </c>
      <c r="CV130" s="6" t="str">
        <f t="shared" si="28"/>
        <v>TAHAMIPEATONAL220563400000</v>
      </c>
      <c r="CW130" s="46" t="str">
        <f t="shared" si="29"/>
        <v>OK</v>
      </c>
      <c r="CX130" s="47" t="str">
        <f t="shared" si="30"/>
        <v>SI</v>
      </c>
      <c r="CY130" s="47" t="str">
        <f t="shared" si="31"/>
        <v/>
      </c>
      <c r="CZ130" s="47" t="str">
        <f t="shared" si="32"/>
        <v/>
      </c>
      <c r="DA130" s="47" t="str">
        <f t="shared" si="33"/>
        <v/>
      </c>
      <c r="DB130" s="47" t="str">
        <f t="shared" si="34"/>
        <v/>
      </c>
      <c r="DC130" s="47" t="str">
        <f t="shared" si="35"/>
        <v/>
      </c>
      <c r="DD130" s="47"/>
      <c r="DE130" s="47" t="str">
        <f t="shared" si="36"/>
        <v/>
      </c>
      <c r="DF130" s="47" t="str">
        <f t="shared" si="37"/>
        <v/>
      </c>
      <c r="DG130" s="47" t="str">
        <f t="shared" si="38"/>
        <v/>
      </c>
      <c r="DH130" s="47" t="str">
        <f t="shared" si="39"/>
        <v/>
      </c>
      <c r="DI130" s="47" t="str">
        <f t="shared" si="40"/>
        <v/>
      </c>
      <c r="DJ130" s="47">
        <f t="shared" si="41"/>
        <v>0</v>
      </c>
      <c r="DK130" s="48">
        <f>IF(CX130="NO",0,IF(CY130=1,Tipologías!$E$11,0)+IF(CZ130=2,Tipologías!$E$10,0)+IF(DA130=3,Tipologías!$E$9,0)+IF(DB130=4,Tipologías!$E$13,0)+IF(DC130=5,Tipologías!$E$12,0)+IF(DD130=6,Tipologías!$E$14,0)+IF(DE130=7,Tipologías!$E$20,0)+IF(DG130=9,Tipologías!$E$16,0)+IF(DF130=8,Tipologías!$E$23,0)+IF(DH130=10,Tipologías!$E$7,0)+IF(DI130=11,Tipologías!$E$8,0))</f>
        <v>0</v>
      </c>
      <c r="DL130" s="49">
        <f t="shared" si="42"/>
        <v>0</v>
      </c>
      <c r="DM130" s="50" t="str">
        <f t="shared" si="43"/>
        <v/>
      </c>
      <c r="DN130" s="50" t="str">
        <f t="shared" si="44"/>
        <v/>
      </c>
      <c r="DO130" s="50" t="str">
        <f t="shared" si="45"/>
        <v/>
      </c>
      <c r="DP130" s="51" t="str">
        <f t="shared" si="46"/>
        <v/>
      </c>
      <c r="DQ130" s="51">
        <f>IF(DM130=17,Tipologías!$E$18,0)+IF(ENCUESTAS!DN130=18,Tipologías!$E$17,0)+IF(ENCUESTAS!DO130=19,Tipologías!$E$19,0)+IF(ENCUESTAS!DP130=20,Tipologías!$E$21,0)</f>
        <v>0</v>
      </c>
      <c r="DR130" s="47" t="str">
        <f t="shared" si="47"/>
        <v>NO</v>
      </c>
      <c r="DS130" s="49">
        <f t="shared" si="48"/>
        <v>0</v>
      </c>
      <c r="DT130" s="52" t="str">
        <f>IF(DL130=0,"",(DL130+DS130+Tipologías!$E$6+Tipologías!$H$2))</f>
        <v/>
      </c>
      <c r="DU130" s="53" t="str">
        <f t="shared" si="49"/>
        <v>NO</v>
      </c>
      <c r="DV130" s="436"/>
    </row>
    <row r="131" spans="1:126" x14ac:dyDescent="0.25">
      <c r="A131" s="217">
        <v>42971</v>
      </c>
      <c r="B131" s="7" t="s">
        <v>1</v>
      </c>
      <c r="C131" s="7" t="s">
        <v>630</v>
      </c>
      <c r="D131" s="7">
        <v>579</v>
      </c>
      <c r="E131" s="7">
        <v>1039704703</v>
      </c>
      <c r="F131" s="7">
        <v>3218398050</v>
      </c>
      <c r="G131" s="188">
        <v>126</v>
      </c>
      <c r="H131" s="189" t="s">
        <v>1740</v>
      </c>
      <c r="I131" s="7" t="s">
        <v>1110</v>
      </c>
      <c r="J131" s="7"/>
      <c r="K131" s="7"/>
      <c r="L131" s="7"/>
      <c r="M131" s="7"/>
      <c r="N131" s="7"/>
      <c r="O131" s="7"/>
      <c r="P131" s="7"/>
      <c r="Q131" s="7"/>
      <c r="R131" s="200">
        <v>220583150014</v>
      </c>
      <c r="S131" s="7"/>
      <c r="T131" s="7"/>
      <c r="U131" s="362" t="str">
        <f t="shared" si="25"/>
        <v xml:space="preserve">PEATONAL   #   -  220583150014 </v>
      </c>
      <c r="V131" s="7">
        <v>3208971160</v>
      </c>
      <c r="W131" s="7" t="s">
        <v>1446</v>
      </c>
      <c r="X131" s="7" t="s">
        <v>2012</v>
      </c>
      <c r="Y131" s="7" t="s">
        <v>2013</v>
      </c>
      <c r="Z131" s="7"/>
      <c r="AA131" s="434" t="str">
        <f t="shared" si="26"/>
        <v>ADIELA  MORENO BENITE</v>
      </c>
      <c r="AB131" s="7" t="s">
        <v>1268</v>
      </c>
      <c r="AC131" s="7">
        <v>21930825</v>
      </c>
      <c r="AD131" s="7" t="s">
        <v>1118</v>
      </c>
      <c r="AE131" s="7">
        <v>59</v>
      </c>
      <c r="AF131" s="6" t="s">
        <v>1086</v>
      </c>
      <c r="AG131" s="6"/>
      <c r="AH131" s="7"/>
      <c r="AI131" s="7"/>
      <c r="AJ131" s="7"/>
      <c r="AK131" s="434" t="str">
        <f t="shared" si="27"/>
        <v xml:space="preserve">   </v>
      </c>
      <c r="AL131" s="7"/>
      <c r="AM131" s="191"/>
      <c r="AN131" s="189" t="s">
        <v>1087</v>
      </c>
      <c r="AO131" s="7"/>
      <c r="AP131" s="7" t="s">
        <v>1087</v>
      </c>
      <c r="AQ131" s="7">
        <v>4</v>
      </c>
      <c r="AR131" s="7">
        <v>1</v>
      </c>
      <c r="AS131" s="7"/>
      <c r="AT131" s="192" t="s">
        <v>1147</v>
      </c>
      <c r="AU131" s="7" t="s">
        <v>1117</v>
      </c>
      <c r="AV131" s="193" t="s">
        <v>1164</v>
      </c>
      <c r="AW131" s="7"/>
      <c r="AX131" s="192"/>
      <c r="AY131" s="7"/>
      <c r="AZ131" s="7"/>
      <c r="BA131" s="7"/>
      <c r="BB131" s="7" t="s">
        <v>1086</v>
      </c>
      <c r="BC131" s="194">
        <v>11669</v>
      </c>
      <c r="BD131" s="7" t="s">
        <v>1086</v>
      </c>
      <c r="BE131" s="194">
        <v>8117</v>
      </c>
      <c r="BF131" s="7" t="s">
        <v>1086</v>
      </c>
      <c r="BG131" s="194">
        <v>8366</v>
      </c>
      <c r="BH131" s="188" t="s">
        <v>1167</v>
      </c>
      <c r="BI131" s="195" t="s">
        <v>1175</v>
      </c>
      <c r="BJ131" s="6" t="s">
        <v>1180</v>
      </c>
      <c r="BK131" s="6" t="s">
        <v>1189</v>
      </c>
      <c r="BL131" s="6" t="s">
        <v>1086</v>
      </c>
      <c r="BM131" s="191" t="s">
        <v>1087</v>
      </c>
      <c r="BN131" s="195" t="s">
        <v>1086</v>
      </c>
      <c r="BO131" s="6" t="s">
        <v>1086</v>
      </c>
      <c r="BP131" s="6" t="s">
        <v>1086</v>
      </c>
      <c r="BQ131" s="6" t="s">
        <v>1086</v>
      </c>
      <c r="BR131" s="6" t="s">
        <v>1086</v>
      </c>
      <c r="BS131" s="6" t="s">
        <v>1086</v>
      </c>
      <c r="BT131" s="6" t="s">
        <v>1087</v>
      </c>
      <c r="BU131" s="6" t="s">
        <v>1087</v>
      </c>
      <c r="BV131" s="6" t="s">
        <v>1087</v>
      </c>
      <c r="BW131" s="6" t="s">
        <v>1087</v>
      </c>
      <c r="BX131" s="6" t="s">
        <v>1087</v>
      </c>
      <c r="BY131" s="6" t="s">
        <v>1087</v>
      </c>
      <c r="BZ131" s="6" t="s">
        <v>1087</v>
      </c>
      <c r="CA131" s="6" t="s">
        <v>1087</v>
      </c>
      <c r="CB131" s="6" t="s">
        <v>1087</v>
      </c>
      <c r="CC131" s="6" t="s">
        <v>1087</v>
      </c>
      <c r="CD131" s="6" t="s">
        <v>1195</v>
      </c>
      <c r="CE131" s="199" t="s">
        <v>2014</v>
      </c>
      <c r="CF131" s="6"/>
      <c r="CG131" s="6"/>
      <c r="CH131" s="6"/>
      <c r="CI131" s="6"/>
      <c r="CJ131" s="6" t="s">
        <v>1607</v>
      </c>
      <c r="CK131" s="6" t="s">
        <v>1608</v>
      </c>
      <c r="CL131" s="6" t="s">
        <v>1086</v>
      </c>
      <c r="CM131" s="6" t="s">
        <v>1087</v>
      </c>
      <c r="CN131" s="6" t="s">
        <v>1087</v>
      </c>
      <c r="CO131" s="6" t="s">
        <v>1490</v>
      </c>
      <c r="CP131" s="6" t="s">
        <v>1087</v>
      </c>
      <c r="CQ131" s="6" t="s">
        <v>1087</v>
      </c>
      <c r="CR131" s="6" t="s">
        <v>1087</v>
      </c>
      <c r="CS131" s="6" t="s">
        <v>1087</v>
      </c>
      <c r="CT131" s="6" t="s">
        <v>1087</v>
      </c>
      <c r="CU131" s="191" t="s">
        <v>1307</v>
      </c>
      <c r="CV131" s="6" t="str">
        <f t="shared" si="28"/>
        <v>TAHAMIPEATONAL220583150014</v>
      </c>
      <c r="CW131" s="46" t="str">
        <f t="shared" si="29"/>
        <v>OK</v>
      </c>
      <c r="CX131" s="47" t="str">
        <f t="shared" si="30"/>
        <v>SI</v>
      </c>
      <c r="CY131" s="47">
        <f t="shared" si="31"/>
        <v>1</v>
      </c>
      <c r="CZ131" s="47">
        <f t="shared" si="32"/>
        <v>2</v>
      </c>
      <c r="DA131" s="47">
        <f t="shared" si="33"/>
        <v>3</v>
      </c>
      <c r="DB131" s="47">
        <f t="shared" si="34"/>
        <v>4</v>
      </c>
      <c r="DC131" s="47">
        <f t="shared" si="35"/>
        <v>5</v>
      </c>
      <c r="DD131" s="47"/>
      <c r="DE131" s="47">
        <f t="shared" si="36"/>
        <v>7</v>
      </c>
      <c r="DF131" s="47">
        <f t="shared" si="37"/>
        <v>8</v>
      </c>
      <c r="DG131" s="47" t="str">
        <f t="shared" si="38"/>
        <v/>
      </c>
      <c r="DH131" s="47" t="str">
        <f t="shared" si="39"/>
        <v/>
      </c>
      <c r="DI131" s="47" t="str">
        <f t="shared" si="40"/>
        <v/>
      </c>
      <c r="DJ131" s="47">
        <f t="shared" si="41"/>
        <v>5</v>
      </c>
      <c r="DK131" s="48">
        <f>IF(CX131="NO",0,IF(CY131=1,Tipologías!$E$11,0)+IF(CZ131=2,Tipologías!$E$10,0)+IF(DA131=3,Tipologías!$E$9,0)+IF(DB131=4,Tipologías!$E$13,0)+IF(DC131=5,Tipologías!$E$12,0)+IF(DD131=6,Tipologías!$E$14,0)+IF(DE131=7,Tipologías!$E$20,0)+IF(DG131=9,Tipologías!$E$16,0)+IF(DF131=8,Tipologías!$E$23,0)+IF(DH131=10,Tipologías!$E$7,0)+IF(DI131=11,Tipologías!$E$8,0))</f>
        <v>6834981.4686359996</v>
      </c>
      <c r="DL131" s="49">
        <f t="shared" si="42"/>
        <v>6099266.2918499997</v>
      </c>
      <c r="DM131" s="50" t="str">
        <f t="shared" si="43"/>
        <v/>
      </c>
      <c r="DN131" s="50" t="str">
        <f t="shared" si="44"/>
        <v/>
      </c>
      <c r="DO131" s="50">
        <f t="shared" si="45"/>
        <v>0</v>
      </c>
      <c r="DP131" s="51" t="str">
        <f t="shared" si="46"/>
        <v/>
      </c>
      <c r="DQ131" s="51">
        <f>IF(DM131=17,Tipologías!$E$18,0)+IF(ENCUESTAS!DN131=18,Tipologías!$E$17,0)+IF(ENCUESTAS!DO131=19,Tipologías!$E$19,0)+IF(ENCUESTAS!DP131=20,Tipologías!$E$21,0)</f>
        <v>0</v>
      </c>
      <c r="DR131" s="47" t="str">
        <f t="shared" si="47"/>
        <v>NO</v>
      </c>
      <c r="DS131" s="49">
        <f t="shared" si="48"/>
        <v>0</v>
      </c>
      <c r="DT131" s="52">
        <f>IF(DL131=0,"",(DL131+DS131+Tipologías!$E$6+Tipologías!$H$2))</f>
        <v>6296343.6843899637</v>
      </c>
      <c r="DU131" s="53" t="str">
        <f t="shared" si="49"/>
        <v>SI</v>
      </c>
      <c r="DV131" s="436" t="s">
        <v>4297</v>
      </c>
    </row>
    <row r="132" spans="1:126" x14ac:dyDescent="0.25">
      <c r="A132" s="217">
        <v>42971</v>
      </c>
      <c r="B132" s="7" t="s">
        <v>1</v>
      </c>
      <c r="C132" s="7" t="s">
        <v>630</v>
      </c>
      <c r="D132" s="7">
        <v>579</v>
      </c>
      <c r="E132" s="7">
        <v>1039699422</v>
      </c>
      <c r="F132" s="7">
        <v>3143844838</v>
      </c>
      <c r="G132" s="188">
        <v>127</v>
      </c>
      <c r="H132" s="189" t="s">
        <v>1640</v>
      </c>
      <c r="I132" s="7" t="s">
        <v>1110</v>
      </c>
      <c r="J132" s="7"/>
      <c r="K132" s="7"/>
      <c r="L132" s="7"/>
      <c r="M132" s="7"/>
      <c r="N132" s="7"/>
      <c r="O132" s="7"/>
      <c r="P132" s="7"/>
      <c r="Q132" s="7"/>
      <c r="R132" s="190">
        <v>22058130076</v>
      </c>
      <c r="S132" s="7"/>
      <c r="T132" s="7"/>
      <c r="U132" s="362" t="str">
        <f t="shared" si="25"/>
        <v xml:space="preserve">PEATONAL   #   -  22058130076 </v>
      </c>
      <c r="V132" s="7">
        <v>3127922596</v>
      </c>
      <c r="W132" s="7" t="s">
        <v>1820</v>
      </c>
      <c r="X132" s="7" t="s">
        <v>2015</v>
      </c>
      <c r="Y132" s="7" t="s">
        <v>1313</v>
      </c>
      <c r="Z132" s="7" t="s">
        <v>1840</v>
      </c>
      <c r="AA132" s="434" t="str">
        <f t="shared" si="26"/>
        <v>SANDRA LILIANA MARIN BETANCUR</v>
      </c>
      <c r="AB132" s="7" t="s">
        <v>1268</v>
      </c>
      <c r="AC132" s="7">
        <v>43654993</v>
      </c>
      <c r="AD132" s="7" t="s">
        <v>1118</v>
      </c>
      <c r="AE132" s="7">
        <v>36</v>
      </c>
      <c r="AF132" s="6" t="s">
        <v>1086</v>
      </c>
      <c r="AG132" s="6"/>
      <c r="AH132" s="7"/>
      <c r="AI132" s="7"/>
      <c r="AJ132" s="7"/>
      <c r="AK132" s="434" t="str">
        <f t="shared" si="27"/>
        <v xml:space="preserve">   </v>
      </c>
      <c r="AL132" s="7"/>
      <c r="AM132" s="191"/>
      <c r="AN132" s="189" t="s">
        <v>1087</v>
      </c>
      <c r="AO132" s="7"/>
      <c r="AP132" s="7" t="s">
        <v>1087</v>
      </c>
      <c r="AQ132" s="7">
        <v>4</v>
      </c>
      <c r="AR132" s="7">
        <v>2</v>
      </c>
      <c r="AS132" s="7"/>
      <c r="AT132" s="192" t="s">
        <v>1147</v>
      </c>
      <c r="AU132" s="7"/>
      <c r="AV132" s="193" t="s">
        <v>1166</v>
      </c>
      <c r="AW132" s="7"/>
      <c r="AX132" s="192"/>
      <c r="AY132" s="7"/>
      <c r="AZ132" s="7"/>
      <c r="BA132" s="7"/>
      <c r="BB132" s="7" t="s">
        <v>1086</v>
      </c>
      <c r="BC132" s="194">
        <v>27491</v>
      </c>
      <c r="BD132" s="7" t="s">
        <v>1086</v>
      </c>
      <c r="BE132" s="194">
        <v>20315</v>
      </c>
      <c r="BF132" s="7" t="s">
        <v>1086</v>
      </c>
      <c r="BG132" s="194">
        <v>8324</v>
      </c>
      <c r="BH132" s="188" t="s">
        <v>1167</v>
      </c>
      <c r="BI132" s="195" t="s">
        <v>1171</v>
      </c>
      <c r="BJ132" s="6" t="s">
        <v>1180</v>
      </c>
      <c r="BK132" s="6" t="s">
        <v>1189</v>
      </c>
      <c r="BL132" s="6" t="s">
        <v>1086</v>
      </c>
      <c r="BM132" s="191" t="s">
        <v>1086</v>
      </c>
      <c r="BN132" s="195" t="s">
        <v>1086</v>
      </c>
      <c r="BO132" s="6" t="s">
        <v>1086</v>
      </c>
      <c r="BP132" s="6" t="s">
        <v>1086</v>
      </c>
      <c r="BQ132" s="6" t="s">
        <v>1086</v>
      </c>
      <c r="BR132" s="6" t="s">
        <v>1086</v>
      </c>
      <c r="BS132" s="6" t="s">
        <v>1086</v>
      </c>
      <c r="BT132" s="6" t="s">
        <v>1086</v>
      </c>
      <c r="BU132" s="6" t="s">
        <v>1086</v>
      </c>
      <c r="BV132" s="6" t="s">
        <v>1087</v>
      </c>
      <c r="BW132" s="6" t="s">
        <v>1086</v>
      </c>
      <c r="BX132" s="6" t="s">
        <v>1086</v>
      </c>
      <c r="BY132" s="6" t="s">
        <v>1086</v>
      </c>
      <c r="BZ132" s="6" t="s">
        <v>1086</v>
      </c>
      <c r="CA132" s="6" t="s">
        <v>1087</v>
      </c>
      <c r="CB132" s="6" t="s">
        <v>1086</v>
      </c>
      <c r="CC132" s="6" t="s">
        <v>1086</v>
      </c>
      <c r="CD132" s="6" t="s">
        <v>1193</v>
      </c>
      <c r="CE132" s="199" t="s">
        <v>1589</v>
      </c>
      <c r="CF132" s="6"/>
      <c r="CG132" s="6"/>
      <c r="CH132" s="6"/>
      <c r="CI132" s="6"/>
      <c r="CJ132" s="6" t="s">
        <v>1607</v>
      </c>
      <c r="CK132" s="6" t="s">
        <v>1608</v>
      </c>
      <c r="CL132" s="6" t="s">
        <v>1086</v>
      </c>
      <c r="CM132" s="6" t="s">
        <v>1087</v>
      </c>
      <c r="CN132" s="6" t="s">
        <v>1087</v>
      </c>
      <c r="CO132" s="6" t="s">
        <v>1490</v>
      </c>
      <c r="CP132" s="6" t="s">
        <v>1086</v>
      </c>
      <c r="CQ132" s="6" t="s">
        <v>1086</v>
      </c>
      <c r="CR132" s="6" t="s">
        <v>1087</v>
      </c>
      <c r="CS132" s="6" t="s">
        <v>1086</v>
      </c>
      <c r="CT132" s="6" t="s">
        <v>1086</v>
      </c>
      <c r="CU132" s="191" t="s">
        <v>1273</v>
      </c>
      <c r="CV132" s="6" t="str">
        <f t="shared" si="28"/>
        <v>NUEVO MILENIOPEATONAL22058130076</v>
      </c>
      <c r="CW132" s="46" t="str">
        <f t="shared" si="29"/>
        <v>OK</v>
      </c>
      <c r="CX132" s="47" t="str">
        <f t="shared" si="30"/>
        <v>SI</v>
      </c>
      <c r="CY132" s="47">
        <f t="shared" si="31"/>
        <v>1</v>
      </c>
      <c r="CZ132" s="47" t="str">
        <f t="shared" si="32"/>
        <v/>
      </c>
      <c r="DA132" s="47" t="str">
        <f t="shared" si="33"/>
        <v/>
      </c>
      <c r="DB132" s="47" t="str">
        <f t="shared" si="34"/>
        <v/>
      </c>
      <c r="DC132" s="47" t="str">
        <f t="shared" si="35"/>
        <v/>
      </c>
      <c r="DD132" s="47"/>
      <c r="DE132" s="47" t="str">
        <f t="shared" si="36"/>
        <v/>
      </c>
      <c r="DF132" s="47" t="str">
        <f t="shared" si="37"/>
        <v/>
      </c>
      <c r="DG132" s="47">
        <f t="shared" si="38"/>
        <v>9</v>
      </c>
      <c r="DH132" s="47" t="str">
        <f t="shared" si="39"/>
        <v/>
      </c>
      <c r="DI132" s="47" t="str">
        <f t="shared" si="40"/>
        <v/>
      </c>
      <c r="DJ132" s="47">
        <f t="shared" si="41"/>
        <v>1</v>
      </c>
      <c r="DK132" s="48">
        <f>IF(CX132="NO",0,IF(CY132=1,Tipologías!$E$11,0)+IF(CZ132=2,Tipologías!$E$10,0)+IF(DA132=3,Tipologías!$E$9,0)+IF(DB132=4,Tipologías!$E$13,0)+IF(DC132=5,Tipologías!$E$12,0)+IF(DD132=6,Tipologías!$E$14,0)+IF(DE132=7,Tipologías!$E$20,0)+IF(DG132=9,Tipologías!$E$16,0)+IF(DF132=8,Tipologías!$E$23,0)+IF(DH132=10,Tipologías!$E$7,0)+IF(DI132=11,Tipologías!$E$8,0))</f>
        <v>2225218.5090899998</v>
      </c>
      <c r="DL132" s="49">
        <f t="shared" si="42"/>
        <v>2225218.5090899998</v>
      </c>
      <c r="DM132" s="50" t="str">
        <f t="shared" si="43"/>
        <v/>
      </c>
      <c r="DN132" s="50" t="str">
        <f t="shared" si="44"/>
        <v/>
      </c>
      <c r="DO132" s="50">
        <f t="shared" si="45"/>
        <v>0</v>
      </c>
      <c r="DP132" s="51" t="str">
        <f t="shared" si="46"/>
        <v/>
      </c>
      <c r="DQ132" s="51">
        <f>IF(DM132=17,Tipologías!$E$18,0)+IF(ENCUESTAS!DN132=18,Tipologías!$E$17,0)+IF(ENCUESTAS!DO132=19,Tipologías!$E$19,0)+IF(ENCUESTAS!DP132=20,Tipologías!$E$21,0)</f>
        <v>0</v>
      </c>
      <c r="DR132" s="47" t="str">
        <f t="shared" si="47"/>
        <v>NO</v>
      </c>
      <c r="DS132" s="49">
        <f t="shared" si="48"/>
        <v>0</v>
      </c>
      <c r="DT132" s="52">
        <f>IF(DL132=0,"",(DL132+DS132+Tipologías!$E$6+Tipologías!$H$2))</f>
        <v>2422295.9016299644</v>
      </c>
      <c r="DU132" s="53" t="str">
        <f t="shared" si="49"/>
        <v>SI</v>
      </c>
      <c r="DV132" s="436" t="s">
        <v>3787</v>
      </c>
    </row>
    <row r="133" spans="1:126" hidden="1" x14ac:dyDescent="0.25">
      <c r="A133" s="217">
        <v>42971</v>
      </c>
      <c r="B133" s="7" t="s">
        <v>1</v>
      </c>
      <c r="C133" s="7" t="s">
        <v>630</v>
      </c>
      <c r="D133" s="7">
        <v>579</v>
      </c>
      <c r="E133" s="7">
        <v>1039699422</v>
      </c>
      <c r="F133" s="7">
        <v>3143844838</v>
      </c>
      <c r="G133" s="188">
        <v>128</v>
      </c>
      <c r="H133" s="189" t="s">
        <v>1640</v>
      </c>
      <c r="I133" s="7" t="s">
        <v>1110</v>
      </c>
      <c r="J133" s="7"/>
      <c r="K133" s="7"/>
      <c r="L133" s="7"/>
      <c r="M133" s="7"/>
      <c r="N133" s="7"/>
      <c r="O133" s="7"/>
      <c r="P133" s="7"/>
      <c r="Q133" s="7"/>
      <c r="R133" s="190">
        <v>583130090</v>
      </c>
      <c r="S133" s="7"/>
      <c r="T133" s="7"/>
      <c r="U133" s="362" t="str">
        <f t="shared" si="25"/>
        <v xml:space="preserve">PEATONAL   #   -  583130090 </v>
      </c>
      <c r="V133" s="7">
        <v>3504251377</v>
      </c>
      <c r="W133" s="7" t="s">
        <v>2016</v>
      </c>
      <c r="X133" s="7" t="s">
        <v>1709</v>
      </c>
      <c r="Y133" s="7" t="s">
        <v>2017</v>
      </c>
      <c r="Z133" s="7"/>
      <c r="AA133" s="434" t="str">
        <f t="shared" si="26"/>
        <v>ARGEMIRO  PELAEZ  RODRIGUEZ</v>
      </c>
      <c r="AB133" s="7" t="s">
        <v>1268</v>
      </c>
      <c r="AC133" s="7">
        <v>71189461</v>
      </c>
      <c r="AD133" s="7" t="s">
        <v>1127</v>
      </c>
      <c r="AE133" s="7">
        <v>42</v>
      </c>
      <c r="AF133" s="6" t="s">
        <v>1086</v>
      </c>
      <c r="AG133" s="6"/>
      <c r="AH133" s="7"/>
      <c r="AI133" s="7"/>
      <c r="AJ133" s="7"/>
      <c r="AK133" s="434" t="str">
        <f t="shared" si="27"/>
        <v xml:space="preserve">   </v>
      </c>
      <c r="AL133" s="7"/>
      <c r="AM133" s="191"/>
      <c r="AN133" s="189" t="s">
        <v>1087</v>
      </c>
      <c r="AO133" s="7"/>
      <c r="AP133" s="7" t="s">
        <v>1087</v>
      </c>
      <c r="AQ133" s="7">
        <v>2</v>
      </c>
      <c r="AR133" s="7"/>
      <c r="AS133" s="7"/>
      <c r="AT133" s="192" t="s">
        <v>1147</v>
      </c>
      <c r="AU133" s="7"/>
      <c r="AV133" s="193" t="s">
        <v>1166</v>
      </c>
      <c r="AW133" s="7"/>
      <c r="AX133" s="192"/>
      <c r="AY133" s="7"/>
      <c r="AZ133" s="7"/>
      <c r="BA133" s="7"/>
      <c r="BB133" s="7" t="s">
        <v>1086</v>
      </c>
      <c r="BC133" s="7"/>
      <c r="BD133" s="7" t="s">
        <v>1086</v>
      </c>
      <c r="BE133" s="7"/>
      <c r="BF133" s="7" t="s">
        <v>1086</v>
      </c>
      <c r="BG133" s="7"/>
      <c r="BH133" s="188" t="s">
        <v>1167</v>
      </c>
      <c r="BI133" s="195"/>
      <c r="BJ133" s="6" t="s">
        <v>1181</v>
      </c>
      <c r="BK133" s="6" t="s">
        <v>1189</v>
      </c>
      <c r="BL133" s="6" t="s">
        <v>1086</v>
      </c>
      <c r="BM133" s="191" t="s">
        <v>1087</v>
      </c>
      <c r="BN133" s="195" t="s">
        <v>1086</v>
      </c>
      <c r="BO133" s="6" t="s">
        <v>1086</v>
      </c>
      <c r="BP133" s="6" t="s">
        <v>1086</v>
      </c>
      <c r="BQ133" s="6" t="s">
        <v>1086</v>
      </c>
      <c r="BR133" s="6" t="s">
        <v>1086</v>
      </c>
      <c r="BS133" s="6" t="s">
        <v>1086</v>
      </c>
      <c r="BT133" s="6" t="s">
        <v>1086</v>
      </c>
      <c r="BU133" s="6" t="s">
        <v>1086</v>
      </c>
      <c r="BV133" s="6" t="s">
        <v>1086</v>
      </c>
      <c r="BW133" s="6" t="s">
        <v>1086</v>
      </c>
      <c r="BX133" s="6" t="s">
        <v>1086</v>
      </c>
      <c r="BY133" s="6" t="s">
        <v>1086</v>
      </c>
      <c r="BZ133" s="6" t="s">
        <v>1086</v>
      </c>
      <c r="CA133" s="6" t="s">
        <v>1086</v>
      </c>
      <c r="CB133" s="6" t="s">
        <v>1086</v>
      </c>
      <c r="CC133" s="6" t="s">
        <v>1086</v>
      </c>
      <c r="CD133" s="6" t="s">
        <v>1193</v>
      </c>
      <c r="CE133" s="199" t="s">
        <v>2018</v>
      </c>
      <c r="CF133" s="6"/>
      <c r="CG133" s="6"/>
      <c r="CH133" s="6"/>
      <c r="CI133" s="6"/>
      <c r="CJ133" s="6" t="s">
        <v>1607</v>
      </c>
      <c r="CK133" s="6" t="s">
        <v>1608</v>
      </c>
      <c r="CL133" s="6" t="s">
        <v>1086</v>
      </c>
      <c r="CM133" s="6" t="s">
        <v>1087</v>
      </c>
      <c r="CN133" s="6" t="s">
        <v>1087</v>
      </c>
      <c r="CO133" s="6" t="s">
        <v>1490</v>
      </c>
      <c r="CP133" s="6" t="s">
        <v>1086</v>
      </c>
      <c r="CQ133" s="6" t="s">
        <v>1086</v>
      </c>
      <c r="CR133" s="6" t="s">
        <v>1086</v>
      </c>
      <c r="CS133" s="6" t="s">
        <v>1086</v>
      </c>
      <c r="CT133" s="6" t="s">
        <v>1086</v>
      </c>
      <c r="CU133" s="191" t="s">
        <v>1288</v>
      </c>
      <c r="CV133" s="6" t="str">
        <f t="shared" si="28"/>
        <v>NUEVO MILENIOPEATONAL583130090</v>
      </c>
      <c r="CW133" s="46" t="str">
        <f t="shared" si="29"/>
        <v>OK</v>
      </c>
      <c r="CX133" s="47" t="str">
        <f t="shared" si="30"/>
        <v>SI</v>
      </c>
      <c r="CY133" s="47" t="str">
        <f t="shared" si="31"/>
        <v/>
      </c>
      <c r="CZ133" s="47" t="str">
        <f t="shared" si="32"/>
        <v/>
      </c>
      <c r="DA133" s="47" t="str">
        <f t="shared" si="33"/>
        <v/>
      </c>
      <c r="DB133" s="47" t="str">
        <f t="shared" si="34"/>
        <v/>
      </c>
      <c r="DC133" s="47" t="str">
        <f t="shared" si="35"/>
        <v/>
      </c>
      <c r="DD133" s="47"/>
      <c r="DE133" s="47" t="str">
        <f t="shared" si="36"/>
        <v/>
      </c>
      <c r="DF133" s="47" t="str">
        <f t="shared" si="37"/>
        <v/>
      </c>
      <c r="DG133" s="47" t="str">
        <f t="shared" si="38"/>
        <v/>
      </c>
      <c r="DH133" s="47" t="str">
        <f t="shared" si="39"/>
        <v/>
      </c>
      <c r="DI133" s="47" t="str">
        <f t="shared" si="40"/>
        <v/>
      </c>
      <c r="DJ133" s="47">
        <f t="shared" si="41"/>
        <v>0</v>
      </c>
      <c r="DK133" s="48">
        <f>IF(CX133="NO",0,IF(CY133=1,Tipologías!$E$11,0)+IF(CZ133=2,Tipologías!$E$10,0)+IF(DA133=3,Tipologías!$E$9,0)+IF(DB133=4,Tipologías!$E$13,0)+IF(DC133=5,Tipologías!$E$12,0)+IF(DD133=6,Tipologías!$E$14,0)+IF(DE133=7,Tipologías!$E$20,0)+IF(DG133=9,Tipologías!$E$16,0)+IF(DF133=8,Tipologías!$E$23,0)+IF(DH133=10,Tipologías!$E$7,0)+IF(DI133=11,Tipologías!$E$8,0))</f>
        <v>0</v>
      </c>
      <c r="DL133" s="49">
        <f t="shared" si="42"/>
        <v>0</v>
      </c>
      <c r="DM133" s="50" t="str">
        <f t="shared" si="43"/>
        <v/>
      </c>
      <c r="DN133" s="50" t="str">
        <f t="shared" si="44"/>
        <v/>
      </c>
      <c r="DO133" s="50" t="str">
        <f t="shared" si="45"/>
        <v/>
      </c>
      <c r="DP133" s="51" t="str">
        <f t="shared" si="46"/>
        <v/>
      </c>
      <c r="DQ133" s="51">
        <f>IF(DM133=17,Tipologías!$E$18,0)+IF(ENCUESTAS!DN133=18,Tipologías!$E$17,0)+IF(ENCUESTAS!DO133=19,Tipologías!$E$19,0)+IF(ENCUESTAS!DP133=20,Tipologías!$E$21,0)</f>
        <v>0</v>
      </c>
      <c r="DR133" s="47" t="str">
        <f t="shared" si="47"/>
        <v>NO</v>
      </c>
      <c r="DS133" s="49">
        <f t="shared" si="48"/>
        <v>0</v>
      </c>
      <c r="DT133" s="52" t="str">
        <f>IF(DL133=0,"",(DL133+DS133+Tipologías!$E$6+Tipologías!$H$2))</f>
        <v/>
      </c>
      <c r="DU133" s="53" t="str">
        <f t="shared" si="49"/>
        <v>NO</v>
      </c>
      <c r="DV133" s="436"/>
    </row>
    <row r="134" spans="1:126" ht="30" x14ac:dyDescent="0.25">
      <c r="A134" s="217">
        <v>42971</v>
      </c>
      <c r="B134" s="7" t="s">
        <v>1</v>
      </c>
      <c r="C134" s="7" t="s">
        <v>630</v>
      </c>
      <c r="D134" s="7">
        <v>579</v>
      </c>
      <c r="E134" s="7">
        <v>1039699422</v>
      </c>
      <c r="F134" s="7">
        <v>314384838</v>
      </c>
      <c r="G134" s="188">
        <v>129</v>
      </c>
      <c r="H134" s="189" t="s">
        <v>1603</v>
      </c>
      <c r="I134" s="7" t="s">
        <v>1110</v>
      </c>
      <c r="J134" s="7"/>
      <c r="K134" s="7"/>
      <c r="L134" s="7"/>
      <c r="M134" s="7"/>
      <c r="N134" s="7"/>
      <c r="O134" s="7"/>
      <c r="P134" s="7"/>
      <c r="Q134" s="7"/>
      <c r="R134" s="190">
        <v>2205922000</v>
      </c>
      <c r="S134" s="7"/>
      <c r="T134" s="7"/>
      <c r="U134" s="362" t="str">
        <f t="shared" si="25"/>
        <v xml:space="preserve">PEATONAL   #   -  2205922000 </v>
      </c>
      <c r="V134" s="7"/>
      <c r="W134" s="7" t="s">
        <v>2019</v>
      </c>
      <c r="X134" s="7"/>
      <c r="Y134" s="7" t="s">
        <v>2020</v>
      </c>
      <c r="Z134" s="7" t="s">
        <v>1270</v>
      </c>
      <c r="AA134" s="434" t="str">
        <f t="shared" si="26"/>
        <v xml:space="preserve">NURY LUZ ZULETA </v>
      </c>
      <c r="AB134" s="7" t="s">
        <v>1268</v>
      </c>
      <c r="AC134" s="7">
        <v>28481924</v>
      </c>
      <c r="AD134" s="7" t="s">
        <v>1118</v>
      </c>
      <c r="AE134" s="7">
        <v>26</v>
      </c>
      <c r="AF134" s="6" t="s">
        <v>1086</v>
      </c>
      <c r="AG134" s="6"/>
      <c r="AH134" s="7"/>
      <c r="AI134" s="7"/>
      <c r="AJ134" s="7"/>
      <c r="AK134" s="434" t="str">
        <f t="shared" si="27"/>
        <v xml:space="preserve">   </v>
      </c>
      <c r="AL134" s="7"/>
      <c r="AM134" s="191"/>
      <c r="AN134" s="189" t="s">
        <v>1087</v>
      </c>
      <c r="AO134" s="7"/>
      <c r="AP134" s="7" t="s">
        <v>1087</v>
      </c>
      <c r="AQ134" s="7">
        <v>5</v>
      </c>
      <c r="AR134" s="7">
        <v>2</v>
      </c>
      <c r="AS134" s="7"/>
      <c r="AT134" s="192" t="s">
        <v>1149</v>
      </c>
      <c r="AU134" s="7"/>
      <c r="AV134" s="193"/>
      <c r="AW134" s="7"/>
      <c r="AX134" s="192" t="s">
        <v>1153</v>
      </c>
      <c r="AY134" s="7"/>
      <c r="AZ134" s="7"/>
      <c r="BA134" s="194">
        <v>100000</v>
      </c>
      <c r="BB134" s="7" t="s">
        <v>1086</v>
      </c>
      <c r="BC134" s="194">
        <v>10831</v>
      </c>
      <c r="BD134" s="7" t="s">
        <v>1086</v>
      </c>
      <c r="BE134" s="194">
        <v>7471</v>
      </c>
      <c r="BF134" s="7" t="s">
        <v>1086</v>
      </c>
      <c r="BG134" s="194">
        <v>8366</v>
      </c>
      <c r="BH134" s="188" t="s">
        <v>1167</v>
      </c>
      <c r="BI134" s="195" t="s">
        <v>1171</v>
      </c>
      <c r="BJ134" s="6" t="s">
        <v>1180</v>
      </c>
      <c r="BK134" s="6" t="s">
        <v>1189</v>
      </c>
      <c r="BL134" s="6" t="s">
        <v>1087</v>
      </c>
      <c r="BM134" s="191" t="s">
        <v>1086</v>
      </c>
      <c r="BN134" s="195" t="s">
        <v>1086</v>
      </c>
      <c r="BO134" s="6" t="s">
        <v>1086</v>
      </c>
      <c r="BP134" s="6" t="s">
        <v>1086</v>
      </c>
      <c r="BQ134" s="6" t="s">
        <v>1087</v>
      </c>
      <c r="BR134" s="6" t="s">
        <v>1086</v>
      </c>
      <c r="BS134" s="6" t="s">
        <v>1086</v>
      </c>
      <c r="BT134" s="6" t="s">
        <v>1087</v>
      </c>
      <c r="BU134" s="6" t="s">
        <v>1087</v>
      </c>
      <c r="BV134" s="6" t="s">
        <v>1087</v>
      </c>
      <c r="BW134" s="6" t="s">
        <v>1086</v>
      </c>
      <c r="BX134" s="6" t="s">
        <v>1087</v>
      </c>
      <c r="BY134" s="6" t="s">
        <v>1087</v>
      </c>
      <c r="BZ134" s="6" t="s">
        <v>1087</v>
      </c>
      <c r="CA134" s="6" t="s">
        <v>1087</v>
      </c>
      <c r="CB134" s="6" t="s">
        <v>1086</v>
      </c>
      <c r="CC134" s="6" t="s">
        <v>1087</v>
      </c>
      <c r="CD134" s="6" t="s">
        <v>1194</v>
      </c>
      <c r="CE134" s="199" t="s">
        <v>2021</v>
      </c>
      <c r="CF134" s="6"/>
      <c r="CG134" s="6"/>
      <c r="CH134" s="6"/>
      <c r="CI134" s="6"/>
      <c r="CJ134" s="6" t="s">
        <v>1607</v>
      </c>
      <c r="CK134" s="6" t="s">
        <v>1608</v>
      </c>
      <c r="CL134" s="6" t="s">
        <v>1086</v>
      </c>
      <c r="CM134" s="6" t="s">
        <v>1086</v>
      </c>
      <c r="CN134" s="6" t="s">
        <v>1087</v>
      </c>
      <c r="CO134" s="6" t="s">
        <v>1490</v>
      </c>
      <c r="CP134" s="6" t="s">
        <v>1087</v>
      </c>
      <c r="CQ134" s="6" t="s">
        <v>1087</v>
      </c>
      <c r="CR134" s="6" t="s">
        <v>1087</v>
      </c>
      <c r="CS134" s="6" t="s">
        <v>1086</v>
      </c>
      <c r="CT134" s="6" t="s">
        <v>1087</v>
      </c>
      <c r="CU134" s="191" t="s">
        <v>1269</v>
      </c>
      <c r="CV134" s="6" t="str">
        <f t="shared" si="28"/>
        <v>OASIS PEATONAL2205922000</v>
      </c>
      <c r="CW134" s="46" t="str">
        <f t="shared" si="29"/>
        <v>OK</v>
      </c>
      <c r="CX134" s="47" t="str">
        <f t="shared" si="30"/>
        <v>SI</v>
      </c>
      <c r="CY134" s="47">
        <f t="shared" si="31"/>
        <v>1</v>
      </c>
      <c r="CZ134" s="47">
        <f t="shared" si="32"/>
        <v>2</v>
      </c>
      <c r="DA134" s="47">
        <f t="shared" si="33"/>
        <v>3</v>
      </c>
      <c r="DB134" s="47">
        <f t="shared" si="34"/>
        <v>4</v>
      </c>
      <c r="DC134" s="47" t="str">
        <f t="shared" si="35"/>
        <v/>
      </c>
      <c r="DD134" s="47"/>
      <c r="DE134" s="47">
        <f t="shared" si="36"/>
        <v>7</v>
      </c>
      <c r="DF134" s="47" t="str">
        <f t="shared" si="37"/>
        <v/>
      </c>
      <c r="DG134" s="47">
        <f t="shared" si="38"/>
        <v>9</v>
      </c>
      <c r="DH134" s="47" t="str">
        <f t="shared" si="39"/>
        <v/>
      </c>
      <c r="DI134" s="47" t="str">
        <f t="shared" si="40"/>
        <v/>
      </c>
      <c r="DJ134" s="47">
        <f t="shared" si="41"/>
        <v>4</v>
      </c>
      <c r="DK134" s="48">
        <f>IF(CX134="NO",0,IF(CY134=1,Tipologías!$E$11,0)+IF(CZ134=2,Tipologías!$E$10,0)+IF(DA134=3,Tipologías!$E$9,0)+IF(DB134=4,Tipologías!$E$13,0)+IF(DC134=5,Tipologías!$E$12,0)+IF(DD134=6,Tipologías!$E$14,0)+IF(DE134=7,Tipologías!$E$20,0)+IF(DG134=9,Tipologías!$E$16,0)+IF(DF134=8,Tipologías!$E$23,0)+IF(DH134=10,Tipologías!$E$7,0)+IF(DI134=11,Tipologías!$E$8,0))</f>
        <v>3804744.0184019995</v>
      </c>
      <c r="DL134" s="49">
        <f t="shared" si="42"/>
        <v>3804744.0184019995</v>
      </c>
      <c r="DM134" s="50" t="str">
        <f t="shared" si="43"/>
        <v/>
      </c>
      <c r="DN134" s="50" t="str">
        <f t="shared" si="44"/>
        <v/>
      </c>
      <c r="DO134" s="50">
        <f t="shared" si="45"/>
        <v>0</v>
      </c>
      <c r="DP134" s="51">
        <f t="shared" si="46"/>
        <v>20</v>
      </c>
      <c r="DQ134" s="51">
        <f>IF(DM134=17,Tipologías!$E$18,0)+IF(ENCUESTAS!DN134=18,Tipologías!$E$17,0)+IF(ENCUESTAS!DO134=19,Tipologías!$E$19,0)+IF(ENCUESTAS!DP134=20,Tipologías!$E$21,0)</f>
        <v>487557.07988400001</v>
      </c>
      <c r="DR134" s="47" t="str">
        <f t="shared" si="47"/>
        <v>SI</v>
      </c>
      <c r="DS134" s="49">
        <f t="shared" si="48"/>
        <v>487557.07988400001</v>
      </c>
      <c r="DT134" s="52">
        <f>IF(DL134=0,"",(DL134+DS134+Tipologías!$E$6+Tipologías!$H$2))</f>
        <v>4489378.4908259632</v>
      </c>
      <c r="DU134" s="53" t="str">
        <f t="shared" si="49"/>
        <v>SI</v>
      </c>
      <c r="DV134" s="436" t="s">
        <v>3594</v>
      </c>
    </row>
    <row r="135" spans="1:126" ht="75" x14ac:dyDescent="0.25">
      <c r="A135" s="217">
        <v>42971</v>
      </c>
      <c r="B135" s="7" t="s">
        <v>1</v>
      </c>
      <c r="C135" s="7" t="s">
        <v>630</v>
      </c>
      <c r="D135" s="7">
        <v>579</v>
      </c>
      <c r="E135" s="7">
        <v>1039699422</v>
      </c>
      <c r="F135" s="7">
        <v>3143844838</v>
      </c>
      <c r="G135" s="188">
        <v>130</v>
      </c>
      <c r="H135" s="189" t="s">
        <v>1603</v>
      </c>
      <c r="I135" s="7" t="s">
        <v>1110</v>
      </c>
      <c r="J135" s="7"/>
      <c r="K135" s="7"/>
      <c r="L135" s="7"/>
      <c r="M135" s="7"/>
      <c r="N135" s="7"/>
      <c r="O135" s="7"/>
      <c r="P135" s="7"/>
      <c r="Q135" s="7"/>
      <c r="R135" s="200">
        <v>220591800000</v>
      </c>
      <c r="S135" s="7"/>
      <c r="T135" s="7"/>
      <c r="U135" s="362" t="str">
        <f t="shared" ref="U135:U198" si="50">CONCATENATE(I135," ",J135,K135," ",L135," ",M135,"# "," ",N135,O135," ",P135,"- ",Q135," ",R135," ",S135)</f>
        <v xml:space="preserve">PEATONAL   #   -  220591800000 </v>
      </c>
      <c r="V135" s="7"/>
      <c r="W135" s="7" t="s">
        <v>1630</v>
      </c>
      <c r="X135" s="7" t="s">
        <v>2022</v>
      </c>
      <c r="Y135" s="7" t="s">
        <v>2023</v>
      </c>
      <c r="Z135" s="7"/>
      <c r="AA135" s="434" t="str">
        <f t="shared" ref="AA135:AA198" si="51">+CONCATENATE(Y135," ",Z135," ",W135," ",X135)</f>
        <v>NELSON  MOSQUERA MURILLO</v>
      </c>
      <c r="AB135" s="7" t="s">
        <v>1268</v>
      </c>
      <c r="AC135" s="7">
        <v>82381408</v>
      </c>
      <c r="AD135" s="7" t="s">
        <v>1127</v>
      </c>
      <c r="AE135" s="7">
        <v>55</v>
      </c>
      <c r="AF135" s="6" t="s">
        <v>1087</v>
      </c>
      <c r="AG135" s="6" t="s">
        <v>1629</v>
      </c>
      <c r="AH135" s="7" t="s">
        <v>2024</v>
      </c>
      <c r="AI135" s="7" t="s">
        <v>1287</v>
      </c>
      <c r="AJ135" s="7"/>
      <c r="AK135" s="434" t="str">
        <f t="shared" ref="AK135:AK198" si="52">+CONCATENATE(AI135," ",AJ135," ",AG135," ",AH135)</f>
        <v>MARIA  PALACIOS RENTERIA</v>
      </c>
      <c r="AL135" s="7"/>
      <c r="AM135" s="191">
        <v>43654396</v>
      </c>
      <c r="AN135" s="189" t="s">
        <v>1087</v>
      </c>
      <c r="AO135" s="7"/>
      <c r="AP135" s="7" t="s">
        <v>1087</v>
      </c>
      <c r="AQ135" s="7">
        <v>5</v>
      </c>
      <c r="AR135" s="7">
        <v>3</v>
      </c>
      <c r="AS135" s="7">
        <v>1</v>
      </c>
      <c r="AT135" s="192" t="s">
        <v>1147</v>
      </c>
      <c r="AU135" s="7"/>
      <c r="AV135" s="193" t="s">
        <v>1162</v>
      </c>
      <c r="AW135" s="7"/>
      <c r="AX135" s="192"/>
      <c r="AY135" s="7"/>
      <c r="AZ135" s="7"/>
      <c r="BA135" s="7"/>
      <c r="BB135" s="7" t="s">
        <v>1086</v>
      </c>
      <c r="BC135" s="194">
        <v>13109</v>
      </c>
      <c r="BD135" s="7" t="s">
        <v>1086</v>
      </c>
      <c r="BE135" s="194">
        <v>9228</v>
      </c>
      <c r="BF135" s="7" t="s">
        <v>1086</v>
      </c>
      <c r="BG135" s="194">
        <v>8362</v>
      </c>
      <c r="BH135" s="188" t="s">
        <v>1167</v>
      </c>
      <c r="BI135" s="195" t="s">
        <v>1171</v>
      </c>
      <c r="BJ135" s="6" t="s">
        <v>1180</v>
      </c>
      <c r="BK135" s="6" t="s">
        <v>1189</v>
      </c>
      <c r="BL135" s="6" t="s">
        <v>1086</v>
      </c>
      <c r="BM135" s="191" t="s">
        <v>1087</v>
      </c>
      <c r="BN135" s="195" t="s">
        <v>1086</v>
      </c>
      <c r="BO135" s="6" t="s">
        <v>1086</v>
      </c>
      <c r="BP135" s="6" t="s">
        <v>1086</v>
      </c>
      <c r="BQ135" s="6" t="s">
        <v>1087</v>
      </c>
      <c r="BR135" s="6" t="s">
        <v>1086</v>
      </c>
      <c r="BS135" s="6" t="s">
        <v>1086</v>
      </c>
      <c r="BT135" s="6" t="s">
        <v>1086</v>
      </c>
      <c r="BU135" s="6" t="s">
        <v>1086</v>
      </c>
      <c r="BV135" s="6" t="s">
        <v>1087</v>
      </c>
      <c r="BW135" s="6" t="s">
        <v>1086</v>
      </c>
      <c r="BX135" s="6" t="s">
        <v>1086</v>
      </c>
      <c r="BY135" s="6" t="s">
        <v>1086</v>
      </c>
      <c r="BZ135" s="6" t="s">
        <v>1086</v>
      </c>
      <c r="CA135" s="6" t="s">
        <v>1087</v>
      </c>
      <c r="CB135" s="6" t="s">
        <v>1086</v>
      </c>
      <c r="CC135" s="6" t="s">
        <v>1086</v>
      </c>
      <c r="CD135" s="6" t="s">
        <v>1193</v>
      </c>
      <c r="CE135" s="199" t="s">
        <v>2025</v>
      </c>
      <c r="CF135" s="6"/>
      <c r="CG135" s="6"/>
      <c r="CH135" s="6"/>
      <c r="CI135" s="6"/>
      <c r="CJ135" s="6" t="s">
        <v>1607</v>
      </c>
      <c r="CK135" s="6" t="s">
        <v>1608</v>
      </c>
      <c r="CL135" s="6" t="s">
        <v>1086</v>
      </c>
      <c r="CM135" s="6" t="s">
        <v>1087</v>
      </c>
      <c r="CN135" s="6" t="s">
        <v>1087</v>
      </c>
      <c r="CO135" s="6" t="s">
        <v>1490</v>
      </c>
      <c r="CP135" s="6" t="s">
        <v>1086</v>
      </c>
      <c r="CQ135" s="6" t="s">
        <v>1086</v>
      </c>
      <c r="CR135" s="6" t="s">
        <v>1087</v>
      </c>
      <c r="CS135" s="6" t="s">
        <v>1086</v>
      </c>
      <c r="CT135" s="6" t="s">
        <v>1086</v>
      </c>
      <c r="CU135" s="191" t="s">
        <v>1273</v>
      </c>
      <c r="CV135" s="6" t="str">
        <f t="shared" ref="CV135:CV198" si="53">CONCATENATE(H135,I135,J135,K135,L135,M135,N135,O135,P135,Q135,R135,S135,T135)</f>
        <v>OASIS PEATONAL220591800000</v>
      </c>
      <c r="CW135" s="46" t="str">
        <f t="shared" ref="CW135:CW198" si="54">IF(CV135="","",IF(COUNTIF($CV$6:$CV$777,CV135)=1,"OK","¿REPETIDA?"))</f>
        <v>OK</v>
      </c>
      <c r="CX135" s="47" t="str">
        <f t="shared" ref="CX135:CX198" si="55">IF(COUNTBLANK(AC135)+COUNTBLANK(BH135)+COUNTBLANK(BN135:CD135)&gt;11,"NO","SI")</f>
        <v>SI</v>
      </c>
      <c r="CY135" s="47">
        <f t="shared" ref="CY135:CY198" si="56">IF(CX135="NO","",IF(BV135="NO",$CY$5,IF(CA135="SI",IF(CR135="SI","",$CY$5),$CY$5)))</f>
        <v>1</v>
      </c>
      <c r="CZ135" s="47" t="str">
        <f t="shared" ref="CZ135:CZ198" si="57">IF(CX135="NO","",IF(BX135="NO",$CZ$5,IF(CC135="SI",IF(CT135="SI","",$CZ$5),$CZ$5)))</f>
        <v/>
      </c>
      <c r="DA135" s="47" t="str">
        <f t="shared" ref="DA135:DA198" si="58">IF(CX135="NO","",IF(BT135="SI",IF(CD135="INODORO CON TANQUE",IF(BY135="SI",IF(CP135="SI","",$DA$5),$DA$5),$DA$5),$DA$5))</f>
        <v/>
      </c>
      <c r="DB135" s="47" t="str">
        <f t="shared" ref="DB135:DB198" si="59">IF(CX135="NO","",IF(BU135="NO",$DB$5,IF(BZ135="SI",IF(CQ135="SI","",$DB$5),$DB$5)))</f>
        <v/>
      </c>
      <c r="DC135" s="47" t="str">
        <f t="shared" ref="DC135:DC198" si="60">IF(CX135="NO","",IF(BW135="NO",$DC$5,IF(CB135="SI",IF(CS135="SI","",$DC$5),$DC$5)))</f>
        <v/>
      </c>
      <c r="DD135" s="47"/>
      <c r="DE135" s="47" t="str">
        <f t="shared" ref="DE135:DE198" si="61">IF(DF135=8,$DE$5,IF(COUNT(CY135:DC135)&lt;3,"",$DE$5))</f>
        <v/>
      </c>
      <c r="DF135" s="47" t="str">
        <f t="shared" ref="DF135:DF198" si="62">IF(CX135="NO","",IF(COUNT(CY135:DA135)&lt;1,"",IF(CU135="OBRA GRIS","",IF(CU135="OBRA BLANCA","",IF(CU135="OBRA NEGRA","",$DF$5)))))</f>
        <v/>
      </c>
      <c r="DG135" s="47">
        <f t="shared" ref="DG135:DG198" si="63">IF(DF135=8,"",IF(COUNT(CY135:DA135)&lt;1,"",IF(CU135="OBRA GRIS",$DG$5,IF(CU135="OBRA NEGRA",$DG$5,""))))</f>
        <v>9</v>
      </c>
      <c r="DH135" s="47" t="str">
        <f t="shared" ref="DH135:DH198" si="64">IF(CX135="NO","",IF(BR135="SI","",$DH$5))</f>
        <v/>
      </c>
      <c r="DI135" s="47" t="str">
        <f t="shared" ref="DI135:DI198" si="65">IF(CX135="NO","",IF(BS135="SI","",$DI$5))</f>
        <v/>
      </c>
      <c r="DJ135" s="47">
        <f t="shared" ref="DJ135:DJ198" si="66">IF(CX135="NO","",COUNT(CY135:DC135))</f>
        <v>1</v>
      </c>
      <c r="DK135" s="48">
        <f>IF(CX135="NO",0,IF(CY135=1,Tipologías!$E$11,0)+IF(CZ135=2,Tipologías!$E$10,0)+IF(DA135=3,Tipologías!$E$9,0)+IF(DB135=4,Tipologías!$E$13,0)+IF(DC135=5,Tipologías!$E$12,0)+IF(DD135=6,Tipologías!$E$14,0)+IF(DE135=7,Tipologías!$E$20,0)+IF(DG135=9,Tipologías!$E$16,0)+IF(DF135=8,Tipologías!$E$23,0)+IF(DH135=10,Tipologías!$E$7,0)+IF(DI135=11,Tipologías!$E$8,0))</f>
        <v>2225218.5090899998</v>
      </c>
      <c r="DL135" s="49">
        <f t="shared" ref="DL135:DL198" si="67">IF(DK135&gt;0,IF(DK135&gt;$DM$1,$DM$1,DK135),0)</f>
        <v>2225218.5090899998</v>
      </c>
      <c r="DM135" s="50" t="str">
        <f t="shared" ref="DM135:DM198" si="68">IF(DK135=0,"",IF(BN135="SI","",$DM$5))</f>
        <v/>
      </c>
      <c r="DN135" s="50" t="str">
        <f t="shared" ref="DN135:DN198" si="69">IF(DK135=0,"",IF(BO135="SI","",$DN$5))</f>
        <v/>
      </c>
      <c r="DO135" s="50">
        <f t="shared" ref="DO135:DO198" si="70">IF(DK135=0,"",IF(BP135="SI",0,$DO$5))</f>
        <v>0</v>
      </c>
      <c r="DP135" s="51">
        <f t="shared" ref="DP135:DP198" si="71">IF(DK135=0,"",IF(BQ135="SI","",$DP$5))</f>
        <v>20</v>
      </c>
      <c r="DQ135" s="51">
        <f>IF(DM135=17,Tipologías!$E$18,0)+IF(ENCUESTAS!DN135=18,Tipologías!$E$17,0)+IF(ENCUESTAS!DO135=19,Tipologías!$E$19,0)+IF(ENCUESTAS!DP135=20,Tipologías!$E$21,0)</f>
        <v>487557.07988400001</v>
      </c>
      <c r="DR135" s="47" t="str">
        <f t="shared" ref="DR135:DR198" si="72">IF(DK135="0","NO",IF(SUM(DM135:DP135)&lt;1,"NO","SI"))</f>
        <v>SI</v>
      </c>
      <c r="DS135" s="49">
        <f t="shared" ref="DS135:DS198" si="73">IF(DL135&gt;0,IF(DR135="SI",IF(DQ135&gt;$DS$1,$DS$1,DQ135),0),0)</f>
        <v>487557.07988400001</v>
      </c>
      <c r="DT135" s="52">
        <f>IF(DL135=0,"",(DL135+DS135+Tipologías!$E$6+Tipologías!$H$2))</f>
        <v>2909852.9815139645</v>
      </c>
      <c r="DU135" s="53" t="str">
        <f t="shared" ref="DU135:DU198" si="74">IF(CX135="NO","NO",IF(DK135&gt;0,"SI","NO"))</f>
        <v>SI</v>
      </c>
      <c r="DV135" s="436" t="s">
        <v>3595</v>
      </c>
    </row>
    <row r="136" spans="1:126" ht="45" hidden="1" x14ac:dyDescent="0.25">
      <c r="A136" s="217">
        <v>42971</v>
      </c>
      <c r="B136" s="7" t="s">
        <v>1</v>
      </c>
      <c r="C136" s="7" t="s">
        <v>630</v>
      </c>
      <c r="D136" s="7">
        <v>579</v>
      </c>
      <c r="E136" s="7">
        <v>10396999422</v>
      </c>
      <c r="F136" s="7">
        <v>3143844838</v>
      </c>
      <c r="G136" s="188">
        <v>131</v>
      </c>
      <c r="H136" s="189" t="s">
        <v>1603</v>
      </c>
      <c r="I136" s="7" t="s">
        <v>1110</v>
      </c>
      <c r="J136" s="7"/>
      <c r="K136" s="7"/>
      <c r="L136" s="7"/>
      <c r="M136" s="7"/>
      <c r="N136" s="7"/>
      <c r="O136" s="7"/>
      <c r="P136" s="7"/>
      <c r="Q136" s="7"/>
      <c r="R136" s="190">
        <v>22055401000</v>
      </c>
      <c r="S136" s="7"/>
      <c r="T136" s="7"/>
      <c r="U136" s="362" t="str">
        <f t="shared" si="50"/>
        <v xml:space="preserve">PEATONAL   #   -  22055401000 </v>
      </c>
      <c r="V136" s="7"/>
      <c r="W136" s="7" t="s">
        <v>2026</v>
      </c>
      <c r="X136" s="7" t="s">
        <v>1296</v>
      </c>
      <c r="Y136" s="7" t="s">
        <v>1270</v>
      </c>
      <c r="Z136" s="7" t="s">
        <v>1302</v>
      </c>
      <c r="AA136" s="434" t="str">
        <f t="shared" si="51"/>
        <v>LUZ MARINA HERRERA  GONZALES</v>
      </c>
      <c r="AB136" s="7" t="s">
        <v>1268</v>
      </c>
      <c r="AC136" s="7">
        <v>21932076</v>
      </c>
      <c r="AD136" s="7" t="s">
        <v>1118</v>
      </c>
      <c r="AE136" s="7">
        <v>59</v>
      </c>
      <c r="AF136" s="6" t="s">
        <v>1087</v>
      </c>
      <c r="AG136" s="6" t="s">
        <v>1796</v>
      </c>
      <c r="AH136" s="7" t="s">
        <v>1791</v>
      </c>
      <c r="AI136" s="7" t="s">
        <v>2027</v>
      </c>
      <c r="AJ136" s="7"/>
      <c r="AK136" s="434" t="str">
        <f t="shared" si="52"/>
        <v>REYNALDO  URRUTIA RESTREPO</v>
      </c>
      <c r="AL136" s="7"/>
      <c r="AM136" s="191"/>
      <c r="AN136" s="189" t="s">
        <v>1086</v>
      </c>
      <c r="AO136" s="7">
        <v>1683697</v>
      </c>
      <c r="AP136" s="7" t="s">
        <v>1087</v>
      </c>
      <c r="AQ136" s="7">
        <v>5</v>
      </c>
      <c r="AR136" s="7">
        <v>1</v>
      </c>
      <c r="AS136" s="7"/>
      <c r="AT136" s="192" t="s">
        <v>1147</v>
      </c>
      <c r="AU136" s="7"/>
      <c r="AV136" s="193"/>
      <c r="AW136" s="7"/>
      <c r="AX136" s="192"/>
      <c r="AY136" s="7"/>
      <c r="AZ136" s="7"/>
      <c r="BA136" s="7"/>
      <c r="BB136" s="7" t="s">
        <v>1086</v>
      </c>
      <c r="BC136" s="194">
        <v>25442</v>
      </c>
      <c r="BD136" s="7" t="s">
        <v>1086</v>
      </c>
      <c r="BE136" s="194">
        <v>18762</v>
      </c>
      <c r="BF136" s="7" t="s">
        <v>1086</v>
      </c>
      <c r="BG136" s="194">
        <v>8069</v>
      </c>
      <c r="BH136" s="188" t="s">
        <v>1167</v>
      </c>
      <c r="BI136" s="195" t="s">
        <v>1171</v>
      </c>
      <c r="BJ136" s="6" t="s">
        <v>1180</v>
      </c>
      <c r="BK136" s="6" t="s">
        <v>1189</v>
      </c>
      <c r="BL136" s="6" t="s">
        <v>1086</v>
      </c>
      <c r="BM136" s="191" t="s">
        <v>1087</v>
      </c>
      <c r="BN136" s="195" t="s">
        <v>1086</v>
      </c>
      <c r="BO136" s="6" t="s">
        <v>1086</v>
      </c>
      <c r="BP136" s="6" t="s">
        <v>1086</v>
      </c>
      <c r="BQ136" s="6" t="s">
        <v>1087</v>
      </c>
      <c r="BR136" s="6" t="s">
        <v>1086</v>
      </c>
      <c r="BS136" s="6" t="s">
        <v>1086</v>
      </c>
      <c r="BT136" s="6" t="s">
        <v>1086</v>
      </c>
      <c r="BU136" s="6" t="s">
        <v>1086</v>
      </c>
      <c r="BV136" s="6" t="s">
        <v>1086</v>
      </c>
      <c r="BW136" s="6" t="s">
        <v>1086</v>
      </c>
      <c r="BX136" s="6" t="s">
        <v>1086</v>
      </c>
      <c r="BY136" s="6" t="s">
        <v>1086</v>
      </c>
      <c r="BZ136" s="6" t="s">
        <v>1086</v>
      </c>
      <c r="CA136" s="6" t="s">
        <v>1086</v>
      </c>
      <c r="CB136" s="6" t="s">
        <v>1086</v>
      </c>
      <c r="CC136" s="6" t="s">
        <v>1086</v>
      </c>
      <c r="CD136" s="6" t="s">
        <v>1193</v>
      </c>
      <c r="CE136" s="199" t="s">
        <v>2028</v>
      </c>
      <c r="CF136" s="6"/>
      <c r="CG136" s="6"/>
      <c r="CH136" s="6"/>
      <c r="CI136" s="6"/>
      <c r="CJ136" s="6" t="s">
        <v>1607</v>
      </c>
      <c r="CK136" s="6" t="s">
        <v>1608</v>
      </c>
      <c r="CL136" s="6" t="s">
        <v>1086</v>
      </c>
      <c r="CM136" s="6" t="s">
        <v>1087</v>
      </c>
      <c r="CN136" s="6" t="s">
        <v>1087</v>
      </c>
      <c r="CO136" s="6" t="s">
        <v>1490</v>
      </c>
      <c r="CP136" s="6" t="s">
        <v>1086</v>
      </c>
      <c r="CQ136" s="6" t="s">
        <v>1086</v>
      </c>
      <c r="CR136" s="6" t="s">
        <v>1086</v>
      </c>
      <c r="CS136" s="6" t="s">
        <v>1086</v>
      </c>
      <c r="CT136" s="6" t="s">
        <v>1086</v>
      </c>
      <c r="CU136" s="191" t="s">
        <v>1273</v>
      </c>
      <c r="CV136" s="6" t="str">
        <f t="shared" si="53"/>
        <v>OASIS PEATONAL22055401000</v>
      </c>
      <c r="CW136" s="46" t="str">
        <f t="shared" si="54"/>
        <v>OK</v>
      </c>
      <c r="CX136" s="47" t="str">
        <f t="shared" si="55"/>
        <v>SI</v>
      </c>
      <c r="CY136" s="47" t="str">
        <f t="shared" si="56"/>
        <v/>
      </c>
      <c r="CZ136" s="47" t="str">
        <f t="shared" si="57"/>
        <v/>
      </c>
      <c r="DA136" s="47" t="str">
        <f t="shared" si="58"/>
        <v/>
      </c>
      <c r="DB136" s="47" t="str">
        <f t="shared" si="59"/>
        <v/>
      </c>
      <c r="DC136" s="47" t="str">
        <f t="shared" si="60"/>
        <v/>
      </c>
      <c r="DD136" s="47"/>
      <c r="DE136" s="47" t="str">
        <f t="shared" si="61"/>
        <v/>
      </c>
      <c r="DF136" s="47" t="str">
        <f t="shared" si="62"/>
        <v/>
      </c>
      <c r="DG136" s="47" t="str">
        <f t="shared" si="63"/>
        <v/>
      </c>
      <c r="DH136" s="47" t="str">
        <f t="shared" si="64"/>
        <v/>
      </c>
      <c r="DI136" s="47" t="str">
        <f t="shared" si="65"/>
        <v/>
      </c>
      <c r="DJ136" s="47">
        <f t="shared" si="66"/>
        <v>0</v>
      </c>
      <c r="DK136" s="48">
        <f>IF(CX136="NO",0,IF(CY136=1,Tipologías!$E$11,0)+IF(CZ136=2,Tipologías!$E$10,0)+IF(DA136=3,Tipologías!$E$9,0)+IF(DB136=4,Tipologías!$E$13,0)+IF(DC136=5,Tipologías!$E$12,0)+IF(DD136=6,Tipologías!$E$14,0)+IF(DE136=7,Tipologías!$E$20,0)+IF(DG136=9,Tipologías!$E$16,0)+IF(DF136=8,Tipologías!$E$23,0)+IF(DH136=10,Tipologías!$E$7,0)+IF(DI136=11,Tipologías!$E$8,0))</f>
        <v>0</v>
      </c>
      <c r="DL136" s="49">
        <f t="shared" si="67"/>
        <v>0</v>
      </c>
      <c r="DM136" s="50" t="str">
        <f t="shared" si="68"/>
        <v/>
      </c>
      <c r="DN136" s="50" t="str">
        <f t="shared" si="69"/>
        <v/>
      </c>
      <c r="DO136" s="50" t="str">
        <f t="shared" si="70"/>
        <v/>
      </c>
      <c r="DP136" s="51" t="str">
        <f t="shared" si="71"/>
        <v/>
      </c>
      <c r="DQ136" s="51">
        <f>IF(DM136=17,Tipologías!$E$18,0)+IF(ENCUESTAS!DN136=18,Tipologías!$E$17,0)+IF(ENCUESTAS!DO136=19,Tipologías!$E$19,0)+IF(ENCUESTAS!DP136=20,Tipologías!$E$21,0)</f>
        <v>0</v>
      </c>
      <c r="DR136" s="47" t="str">
        <f t="shared" si="72"/>
        <v>NO</v>
      </c>
      <c r="DS136" s="49">
        <f t="shared" si="73"/>
        <v>0</v>
      </c>
      <c r="DT136" s="52" t="str">
        <f>IF(DL136=0,"",(DL136+DS136+Tipologías!$E$6+Tipologías!$H$2))</f>
        <v/>
      </c>
      <c r="DU136" s="53" t="str">
        <f t="shared" si="74"/>
        <v>NO</v>
      </c>
      <c r="DV136" s="436"/>
    </row>
    <row r="137" spans="1:126" ht="45" x14ac:dyDescent="0.25">
      <c r="A137" s="217">
        <v>42971</v>
      </c>
      <c r="B137" s="7" t="s">
        <v>1</v>
      </c>
      <c r="C137" s="7" t="s">
        <v>630</v>
      </c>
      <c r="D137" s="7">
        <v>579</v>
      </c>
      <c r="E137" s="7">
        <v>1039704703</v>
      </c>
      <c r="F137" s="7">
        <v>3218398050</v>
      </c>
      <c r="G137" s="188">
        <v>132</v>
      </c>
      <c r="H137" s="189" t="s">
        <v>1640</v>
      </c>
      <c r="I137" s="7" t="s">
        <v>1110</v>
      </c>
      <c r="J137" s="7"/>
      <c r="K137" s="7"/>
      <c r="L137" s="7"/>
      <c r="M137" s="7"/>
      <c r="N137" s="7"/>
      <c r="O137" s="7"/>
      <c r="P137" s="7"/>
      <c r="Q137" s="7"/>
      <c r="R137" s="190">
        <v>2205310054</v>
      </c>
      <c r="S137" s="7"/>
      <c r="T137" s="7"/>
      <c r="U137" s="362" t="str">
        <f t="shared" si="50"/>
        <v xml:space="preserve">PEATONAL   #   -  2205310054 </v>
      </c>
      <c r="V137" s="218"/>
      <c r="W137" s="7" t="s">
        <v>2029</v>
      </c>
      <c r="X137" s="7"/>
      <c r="Y137" s="7" t="s">
        <v>2030</v>
      </c>
      <c r="Z137" s="7" t="s">
        <v>2031</v>
      </c>
      <c r="AA137" s="434" t="str">
        <f t="shared" si="51"/>
        <v xml:space="preserve">LENIS EVERIDES CIFUENTES </v>
      </c>
      <c r="AB137" s="7" t="s">
        <v>1268</v>
      </c>
      <c r="AC137" s="7">
        <v>43655653</v>
      </c>
      <c r="AD137" s="7" t="s">
        <v>1118</v>
      </c>
      <c r="AE137" s="7">
        <v>41</v>
      </c>
      <c r="AF137" s="6" t="s">
        <v>1087</v>
      </c>
      <c r="AG137" s="6" t="s">
        <v>1636</v>
      </c>
      <c r="AH137" s="7" t="s">
        <v>1446</v>
      </c>
      <c r="AI137" s="7" t="s">
        <v>1282</v>
      </c>
      <c r="AJ137" s="7" t="s">
        <v>1465</v>
      </c>
      <c r="AK137" s="434" t="str">
        <f t="shared" si="52"/>
        <v>JAVIER DE JESUS VARGAS MORENO</v>
      </c>
      <c r="AL137" s="7"/>
      <c r="AM137" s="191">
        <v>71193140</v>
      </c>
      <c r="AN137" s="189" t="s">
        <v>1087</v>
      </c>
      <c r="AO137" s="7"/>
      <c r="AP137" s="7" t="s">
        <v>1087</v>
      </c>
      <c r="AQ137" s="7">
        <v>4</v>
      </c>
      <c r="AR137" s="7">
        <v>1</v>
      </c>
      <c r="AS137" s="7"/>
      <c r="AT137" s="192" t="s">
        <v>1147</v>
      </c>
      <c r="AU137" s="7"/>
      <c r="AV137" s="193"/>
      <c r="AW137" s="7"/>
      <c r="AX137" s="192"/>
      <c r="AY137" s="7"/>
      <c r="AZ137" s="7"/>
      <c r="BA137" s="7"/>
      <c r="BB137" s="7" t="s">
        <v>1086</v>
      </c>
      <c r="BC137" s="194">
        <v>312345</v>
      </c>
      <c r="BD137" s="7" t="s">
        <v>1086</v>
      </c>
      <c r="BE137" s="194">
        <v>109035</v>
      </c>
      <c r="BF137" s="7" t="s">
        <v>1086</v>
      </c>
      <c r="BG137" s="194">
        <v>331628</v>
      </c>
      <c r="BH137" s="188" t="s">
        <v>1166</v>
      </c>
      <c r="BI137" s="195" t="s">
        <v>1175</v>
      </c>
      <c r="BJ137" s="6" t="s">
        <v>1180</v>
      </c>
      <c r="BK137" s="6" t="s">
        <v>1191</v>
      </c>
      <c r="BL137" s="6" t="s">
        <v>1087</v>
      </c>
      <c r="BM137" s="191" t="s">
        <v>1087</v>
      </c>
      <c r="BN137" s="195" t="s">
        <v>1086</v>
      </c>
      <c r="BO137" s="6" t="s">
        <v>1086</v>
      </c>
      <c r="BP137" s="6" t="s">
        <v>1086</v>
      </c>
      <c r="BQ137" s="6" t="s">
        <v>1086</v>
      </c>
      <c r="BR137" s="6" t="s">
        <v>1086</v>
      </c>
      <c r="BS137" s="6" t="s">
        <v>1086</v>
      </c>
      <c r="BT137" s="6" t="s">
        <v>1087</v>
      </c>
      <c r="BU137" s="6" t="s">
        <v>1087</v>
      </c>
      <c r="BV137" s="6" t="s">
        <v>1087</v>
      </c>
      <c r="BW137" s="6" t="s">
        <v>1087</v>
      </c>
      <c r="BX137" s="6" t="s">
        <v>1087</v>
      </c>
      <c r="BY137" s="6" t="s">
        <v>1087</v>
      </c>
      <c r="BZ137" s="6" t="s">
        <v>1087</v>
      </c>
      <c r="CA137" s="6" t="s">
        <v>1087</v>
      </c>
      <c r="CB137" s="6" t="s">
        <v>1087</v>
      </c>
      <c r="CC137" s="6" t="s">
        <v>1087</v>
      </c>
      <c r="CD137" s="6" t="s">
        <v>1195</v>
      </c>
      <c r="CE137" s="199" t="s">
        <v>2032</v>
      </c>
      <c r="CF137" s="6" t="s">
        <v>1752</v>
      </c>
      <c r="CG137" s="6"/>
      <c r="CH137" s="6"/>
      <c r="CI137" s="6"/>
      <c r="CJ137" s="6" t="s">
        <v>1607</v>
      </c>
      <c r="CK137" s="6" t="s">
        <v>1608</v>
      </c>
      <c r="CL137" s="6" t="s">
        <v>1086</v>
      </c>
      <c r="CM137" s="6" t="s">
        <v>1087</v>
      </c>
      <c r="CN137" s="6" t="s">
        <v>1087</v>
      </c>
      <c r="CO137" s="6" t="s">
        <v>1490</v>
      </c>
      <c r="CP137" s="6" t="s">
        <v>1087</v>
      </c>
      <c r="CQ137" s="6" t="s">
        <v>1087</v>
      </c>
      <c r="CR137" s="6" t="s">
        <v>1087</v>
      </c>
      <c r="CS137" s="6" t="s">
        <v>1087</v>
      </c>
      <c r="CT137" s="6" t="s">
        <v>1087</v>
      </c>
      <c r="CU137" s="191" t="s">
        <v>1307</v>
      </c>
      <c r="CV137" s="6" t="str">
        <f t="shared" si="53"/>
        <v>NUEVO MILENIOPEATONAL2205310054</v>
      </c>
      <c r="CW137" s="46" t="str">
        <f t="shared" si="54"/>
        <v>OK</v>
      </c>
      <c r="CX137" s="47" t="str">
        <f t="shared" si="55"/>
        <v>SI</v>
      </c>
      <c r="CY137" s="47">
        <f t="shared" si="56"/>
        <v>1</v>
      </c>
      <c r="CZ137" s="47">
        <f t="shared" si="57"/>
        <v>2</v>
      </c>
      <c r="DA137" s="47">
        <f t="shared" si="58"/>
        <v>3</v>
      </c>
      <c r="DB137" s="47">
        <f t="shared" si="59"/>
        <v>4</v>
      </c>
      <c r="DC137" s="47">
        <f t="shared" si="60"/>
        <v>5</v>
      </c>
      <c r="DD137" s="47"/>
      <c r="DE137" s="47">
        <f t="shared" si="61"/>
        <v>7</v>
      </c>
      <c r="DF137" s="47">
        <f t="shared" si="62"/>
        <v>8</v>
      </c>
      <c r="DG137" s="47" t="str">
        <f t="shared" si="63"/>
        <v/>
      </c>
      <c r="DH137" s="47" t="str">
        <f t="shared" si="64"/>
        <v/>
      </c>
      <c r="DI137" s="47" t="str">
        <f t="shared" si="65"/>
        <v/>
      </c>
      <c r="DJ137" s="47">
        <f t="shared" si="66"/>
        <v>5</v>
      </c>
      <c r="DK137" s="48">
        <f>IF(CX137="NO",0,IF(CY137=1,Tipologías!$E$11,0)+IF(CZ137=2,Tipologías!$E$10,0)+IF(DA137=3,Tipologías!$E$9,0)+IF(DB137=4,Tipologías!$E$13,0)+IF(DC137=5,Tipologías!$E$12,0)+IF(DD137=6,Tipologías!$E$14,0)+IF(DE137=7,Tipologías!$E$20,0)+IF(DG137=9,Tipologías!$E$16,0)+IF(DF137=8,Tipologías!$E$23,0)+IF(DH137=10,Tipologías!$E$7,0)+IF(DI137=11,Tipologías!$E$8,0))</f>
        <v>6834981.4686359996</v>
      </c>
      <c r="DL137" s="49">
        <f t="shared" si="67"/>
        <v>6099266.2918499997</v>
      </c>
      <c r="DM137" s="50" t="str">
        <f t="shared" si="68"/>
        <v/>
      </c>
      <c r="DN137" s="50" t="str">
        <f t="shared" si="69"/>
        <v/>
      </c>
      <c r="DO137" s="50">
        <f t="shared" si="70"/>
        <v>0</v>
      </c>
      <c r="DP137" s="51" t="str">
        <f t="shared" si="71"/>
        <v/>
      </c>
      <c r="DQ137" s="51">
        <f>IF(DM137=17,Tipologías!$E$18,0)+IF(ENCUESTAS!DN137=18,Tipologías!$E$17,0)+IF(ENCUESTAS!DO137=19,Tipologías!$E$19,0)+IF(ENCUESTAS!DP137=20,Tipologías!$E$21,0)</f>
        <v>0</v>
      </c>
      <c r="DR137" s="47" t="str">
        <f t="shared" si="72"/>
        <v>NO</v>
      </c>
      <c r="DS137" s="49">
        <f t="shared" si="73"/>
        <v>0</v>
      </c>
      <c r="DT137" s="52">
        <f>IF(DL137=0,"",(DL137+DS137+Tipologías!$E$6+Tipologías!$H$2))</f>
        <v>6296343.6843899637</v>
      </c>
      <c r="DU137" s="53" t="str">
        <f t="shared" si="74"/>
        <v>SI</v>
      </c>
      <c r="DV137" s="436" t="s">
        <v>3788</v>
      </c>
    </row>
    <row r="138" spans="1:126" ht="60" x14ac:dyDescent="0.25">
      <c r="A138" s="217">
        <v>42971</v>
      </c>
      <c r="B138" s="7" t="s">
        <v>1</v>
      </c>
      <c r="C138" s="7" t="s">
        <v>630</v>
      </c>
      <c r="D138" s="7">
        <v>579</v>
      </c>
      <c r="E138" s="7">
        <v>1039704703</v>
      </c>
      <c r="F138" s="7">
        <v>3218398050</v>
      </c>
      <c r="G138" s="188">
        <v>133</v>
      </c>
      <c r="H138" s="189" t="s">
        <v>1640</v>
      </c>
      <c r="I138" s="7" t="s">
        <v>1110</v>
      </c>
      <c r="J138" s="7" t="s">
        <v>2033</v>
      </c>
      <c r="K138" s="7"/>
      <c r="L138" s="7"/>
      <c r="M138" s="7"/>
      <c r="N138" s="7"/>
      <c r="O138" s="7"/>
      <c r="P138" s="7"/>
      <c r="Q138" s="7"/>
      <c r="R138" s="190"/>
      <c r="S138" s="7"/>
      <c r="T138" s="7"/>
      <c r="U138" s="362" t="str">
        <f t="shared" si="50"/>
        <v xml:space="preserve">PEATONAL CARRERA 15 #52.30  #   -   </v>
      </c>
      <c r="V138" s="7">
        <v>3229321020</v>
      </c>
      <c r="W138" s="7" t="s">
        <v>1505</v>
      </c>
      <c r="X138" s="7"/>
      <c r="Y138" s="7" t="s">
        <v>1756</v>
      </c>
      <c r="Z138" s="7" t="s">
        <v>1465</v>
      </c>
      <c r="AA138" s="434" t="str">
        <f t="shared" si="51"/>
        <v xml:space="preserve">OFELIA DE JESUS GALLEGO </v>
      </c>
      <c r="AB138" s="7" t="s">
        <v>1268</v>
      </c>
      <c r="AC138" s="7">
        <v>39212913</v>
      </c>
      <c r="AD138" s="7" t="s">
        <v>1118</v>
      </c>
      <c r="AE138" s="7">
        <v>48</v>
      </c>
      <c r="AF138" s="6" t="s">
        <v>1087</v>
      </c>
      <c r="AG138" s="6" t="s">
        <v>1741</v>
      </c>
      <c r="AH138" s="7" t="s">
        <v>2034</v>
      </c>
      <c r="AI138" s="7" t="s">
        <v>1352</v>
      </c>
      <c r="AJ138" s="7" t="s">
        <v>1465</v>
      </c>
      <c r="AK138" s="434" t="str">
        <f t="shared" si="52"/>
        <v>ALFREDO DE JESUS PUERTA RIOS</v>
      </c>
      <c r="AL138" s="7"/>
      <c r="AM138" s="191">
        <v>70135009</v>
      </c>
      <c r="AN138" s="189" t="s">
        <v>1086</v>
      </c>
      <c r="AO138" s="7"/>
      <c r="AP138" s="7" t="s">
        <v>1087</v>
      </c>
      <c r="AQ138" s="7">
        <v>5</v>
      </c>
      <c r="AR138" s="7">
        <v>2</v>
      </c>
      <c r="AS138" s="7"/>
      <c r="AT138" s="192" t="s">
        <v>1147</v>
      </c>
      <c r="AU138" s="7"/>
      <c r="AV138" s="193" t="s">
        <v>1163</v>
      </c>
      <c r="AW138" s="7"/>
      <c r="AX138" s="192"/>
      <c r="AY138" s="7"/>
      <c r="AZ138" s="7"/>
      <c r="BA138" s="7"/>
      <c r="BB138" s="7" t="s">
        <v>1086</v>
      </c>
      <c r="BC138" s="7"/>
      <c r="BD138" s="7" t="s">
        <v>1086</v>
      </c>
      <c r="BE138" s="7"/>
      <c r="BF138" s="7" t="s">
        <v>1086</v>
      </c>
      <c r="BG138" s="7"/>
      <c r="BH138" s="188" t="s">
        <v>1167</v>
      </c>
      <c r="BI138" s="195" t="s">
        <v>1171</v>
      </c>
      <c r="BJ138" s="6" t="s">
        <v>1180</v>
      </c>
      <c r="BK138" s="6" t="s">
        <v>1189</v>
      </c>
      <c r="BL138" s="6" t="s">
        <v>1086</v>
      </c>
      <c r="BM138" s="191" t="s">
        <v>1087</v>
      </c>
      <c r="BN138" s="195" t="s">
        <v>1086</v>
      </c>
      <c r="BO138" s="6" t="s">
        <v>1086</v>
      </c>
      <c r="BP138" s="6" t="s">
        <v>1086</v>
      </c>
      <c r="BQ138" s="6" t="s">
        <v>1086</v>
      </c>
      <c r="BR138" s="6" t="s">
        <v>1086</v>
      </c>
      <c r="BS138" s="6" t="s">
        <v>1086</v>
      </c>
      <c r="BT138" s="6" t="s">
        <v>1086</v>
      </c>
      <c r="BU138" s="6" t="s">
        <v>1086</v>
      </c>
      <c r="BV138" s="6" t="s">
        <v>1087</v>
      </c>
      <c r="BW138" s="6" t="s">
        <v>1086</v>
      </c>
      <c r="BX138" s="6" t="s">
        <v>1086</v>
      </c>
      <c r="BY138" s="6" t="s">
        <v>1086</v>
      </c>
      <c r="BZ138" s="6" t="s">
        <v>1086</v>
      </c>
      <c r="CA138" s="6" t="s">
        <v>1087</v>
      </c>
      <c r="CB138" s="6" t="s">
        <v>1086</v>
      </c>
      <c r="CC138" s="6" t="s">
        <v>1086</v>
      </c>
      <c r="CD138" s="6" t="s">
        <v>1193</v>
      </c>
      <c r="CE138" s="199" t="s">
        <v>2035</v>
      </c>
      <c r="CF138" s="6"/>
      <c r="CG138" s="6"/>
      <c r="CH138" s="6"/>
      <c r="CI138" s="6"/>
      <c r="CJ138" s="6" t="s">
        <v>1607</v>
      </c>
      <c r="CK138" s="6" t="s">
        <v>1608</v>
      </c>
      <c r="CL138" s="6" t="s">
        <v>1086</v>
      </c>
      <c r="CM138" s="6" t="s">
        <v>1087</v>
      </c>
      <c r="CN138" s="6" t="s">
        <v>1087</v>
      </c>
      <c r="CO138" s="6" t="s">
        <v>1490</v>
      </c>
      <c r="CP138" s="6" t="s">
        <v>1086</v>
      </c>
      <c r="CQ138" s="6" t="s">
        <v>1086</v>
      </c>
      <c r="CR138" s="6" t="s">
        <v>1087</v>
      </c>
      <c r="CS138" s="6" t="s">
        <v>1086</v>
      </c>
      <c r="CT138" s="6" t="s">
        <v>1086</v>
      </c>
      <c r="CU138" s="191" t="s">
        <v>1273</v>
      </c>
      <c r="CV138" s="6" t="str">
        <f t="shared" si="53"/>
        <v>NUEVO MILENIOPEATONALCARRERA 15 #52.30</v>
      </c>
      <c r="CW138" s="46" t="str">
        <f t="shared" si="54"/>
        <v>OK</v>
      </c>
      <c r="CX138" s="47" t="str">
        <f t="shared" si="55"/>
        <v>SI</v>
      </c>
      <c r="CY138" s="47">
        <f t="shared" si="56"/>
        <v>1</v>
      </c>
      <c r="CZ138" s="47" t="str">
        <f t="shared" si="57"/>
        <v/>
      </c>
      <c r="DA138" s="47" t="str">
        <f t="shared" si="58"/>
        <v/>
      </c>
      <c r="DB138" s="47" t="str">
        <f t="shared" si="59"/>
        <v/>
      </c>
      <c r="DC138" s="47" t="str">
        <f t="shared" si="60"/>
        <v/>
      </c>
      <c r="DD138" s="47"/>
      <c r="DE138" s="47" t="str">
        <f t="shared" si="61"/>
        <v/>
      </c>
      <c r="DF138" s="47" t="str">
        <f t="shared" si="62"/>
        <v/>
      </c>
      <c r="DG138" s="47">
        <f t="shared" si="63"/>
        <v>9</v>
      </c>
      <c r="DH138" s="47" t="str">
        <f t="shared" si="64"/>
        <v/>
      </c>
      <c r="DI138" s="47" t="str">
        <f t="shared" si="65"/>
        <v/>
      </c>
      <c r="DJ138" s="47">
        <f t="shared" si="66"/>
        <v>1</v>
      </c>
      <c r="DK138" s="48">
        <f>IF(CX138="NO",0,IF(CY138=1,Tipologías!$E$11,0)+IF(CZ138=2,Tipologías!$E$10,0)+IF(DA138=3,Tipologías!$E$9,0)+IF(DB138=4,Tipologías!$E$13,0)+IF(DC138=5,Tipologías!$E$12,0)+IF(DD138=6,Tipologías!$E$14,0)+IF(DE138=7,Tipologías!$E$20,0)+IF(DG138=9,Tipologías!$E$16,0)+IF(DF138=8,Tipologías!$E$23,0)+IF(DH138=10,Tipologías!$E$7,0)+IF(DI138=11,Tipologías!$E$8,0))</f>
        <v>2225218.5090899998</v>
      </c>
      <c r="DL138" s="49">
        <f t="shared" si="67"/>
        <v>2225218.5090899998</v>
      </c>
      <c r="DM138" s="50" t="str">
        <f t="shared" si="68"/>
        <v/>
      </c>
      <c r="DN138" s="50" t="str">
        <f t="shared" si="69"/>
        <v/>
      </c>
      <c r="DO138" s="50">
        <f t="shared" si="70"/>
        <v>0</v>
      </c>
      <c r="DP138" s="51" t="str">
        <f t="shared" si="71"/>
        <v/>
      </c>
      <c r="DQ138" s="51">
        <f>IF(DM138=17,Tipologías!$E$18,0)+IF(ENCUESTAS!DN138=18,Tipologías!$E$17,0)+IF(ENCUESTAS!DO138=19,Tipologías!$E$19,0)+IF(ENCUESTAS!DP138=20,Tipologías!$E$21,0)</f>
        <v>0</v>
      </c>
      <c r="DR138" s="47" t="str">
        <f t="shared" si="72"/>
        <v>NO</v>
      </c>
      <c r="DS138" s="49">
        <f t="shared" si="73"/>
        <v>0</v>
      </c>
      <c r="DT138" s="52">
        <f>IF(DL138=0,"",(DL138+DS138+Tipologías!$E$6+Tipologías!$H$2))</f>
        <v>2422295.9016299644</v>
      </c>
      <c r="DU138" s="53" t="str">
        <f t="shared" si="74"/>
        <v>SI</v>
      </c>
      <c r="DV138" s="436" t="s">
        <v>3789</v>
      </c>
    </row>
    <row r="139" spans="1:126" ht="60" x14ac:dyDescent="0.25">
      <c r="A139" s="217">
        <v>42971</v>
      </c>
      <c r="B139" s="7" t="s">
        <v>1</v>
      </c>
      <c r="C139" s="7" t="s">
        <v>630</v>
      </c>
      <c r="D139" s="7">
        <v>579</v>
      </c>
      <c r="E139" s="7">
        <v>1039704703</v>
      </c>
      <c r="F139" s="7">
        <v>3218398050</v>
      </c>
      <c r="G139" s="188">
        <v>134</v>
      </c>
      <c r="H139" s="189" t="s">
        <v>1632</v>
      </c>
      <c r="I139" s="7" t="s">
        <v>1110</v>
      </c>
      <c r="J139" s="7"/>
      <c r="K139" s="7"/>
      <c r="L139" s="7"/>
      <c r="M139" s="7"/>
      <c r="N139" s="7"/>
      <c r="O139" s="7"/>
      <c r="P139" s="7"/>
      <c r="Q139" s="7"/>
      <c r="R139" s="190">
        <v>3433100</v>
      </c>
      <c r="S139" s="7"/>
      <c r="T139" s="7"/>
      <c r="U139" s="362" t="str">
        <f t="shared" si="50"/>
        <v xml:space="preserve">PEATONAL   #   -  3433100 </v>
      </c>
      <c r="V139" s="7"/>
      <c r="W139" s="7" t="s">
        <v>2036</v>
      </c>
      <c r="X139" s="7" t="s">
        <v>1730</v>
      </c>
      <c r="Y139" s="7" t="s">
        <v>1270</v>
      </c>
      <c r="Z139" s="7" t="s">
        <v>1989</v>
      </c>
      <c r="AA139" s="434" t="str">
        <f t="shared" si="51"/>
        <v>LUZ DARY JACOME SERNA</v>
      </c>
      <c r="AB139" s="7" t="s">
        <v>1268</v>
      </c>
      <c r="AC139" s="7">
        <v>43651630</v>
      </c>
      <c r="AD139" s="7" t="s">
        <v>1118</v>
      </c>
      <c r="AE139" s="7">
        <v>45</v>
      </c>
      <c r="AF139" s="6"/>
      <c r="AG139" s="6" t="s">
        <v>2037</v>
      </c>
      <c r="AH139" s="7" t="s">
        <v>1295</v>
      </c>
      <c r="AI139" s="7" t="s">
        <v>1423</v>
      </c>
      <c r="AJ139" s="7" t="s">
        <v>2038</v>
      </c>
      <c r="AK139" s="434" t="str">
        <f t="shared" si="52"/>
        <v>CARLOS AUGUSO CORDOBA  GARCIA</v>
      </c>
      <c r="AL139" s="7"/>
      <c r="AM139" s="191"/>
      <c r="AN139" s="189" t="s">
        <v>1087</v>
      </c>
      <c r="AO139" s="7"/>
      <c r="AP139" s="7" t="s">
        <v>1087</v>
      </c>
      <c r="AQ139" s="7">
        <v>2</v>
      </c>
      <c r="AR139" s="7"/>
      <c r="AS139" s="7"/>
      <c r="AT139" s="192" t="s">
        <v>1149</v>
      </c>
      <c r="AU139" s="7"/>
      <c r="AV139" s="193"/>
      <c r="AW139" s="7"/>
      <c r="AX139" s="192" t="s">
        <v>1153</v>
      </c>
      <c r="AY139" s="7"/>
      <c r="AZ139" s="7"/>
      <c r="BA139" s="194">
        <v>180000</v>
      </c>
      <c r="BB139" s="7" t="s">
        <v>1086</v>
      </c>
      <c r="BC139" s="7"/>
      <c r="BD139" s="7" t="s">
        <v>1086</v>
      </c>
      <c r="BE139" s="7"/>
      <c r="BF139" s="7" t="s">
        <v>1086</v>
      </c>
      <c r="BG139" s="7"/>
      <c r="BH139" s="188" t="s">
        <v>1167</v>
      </c>
      <c r="BI139" s="195" t="s">
        <v>1171</v>
      </c>
      <c r="BJ139" s="6" t="s">
        <v>1180</v>
      </c>
      <c r="BK139" s="6" t="s">
        <v>1189</v>
      </c>
      <c r="BL139" s="6" t="s">
        <v>1086</v>
      </c>
      <c r="BM139" s="191" t="s">
        <v>1087</v>
      </c>
      <c r="BN139" s="195" t="s">
        <v>1086</v>
      </c>
      <c r="BO139" s="6" t="s">
        <v>1086</v>
      </c>
      <c r="BP139" s="6" t="s">
        <v>1086</v>
      </c>
      <c r="BQ139" s="6" t="s">
        <v>1086</v>
      </c>
      <c r="BR139" s="6" t="s">
        <v>1086</v>
      </c>
      <c r="BS139" s="6" t="s">
        <v>1086</v>
      </c>
      <c r="BT139" s="6" t="s">
        <v>1086</v>
      </c>
      <c r="BU139" s="6" t="s">
        <v>1087</v>
      </c>
      <c r="BV139" s="6" t="s">
        <v>1087</v>
      </c>
      <c r="BW139" s="6" t="s">
        <v>1086</v>
      </c>
      <c r="BX139" s="6" t="s">
        <v>1086</v>
      </c>
      <c r="BY139" s="6" t="s">
        <v>1086</v>
      </c>
      <c r="BZ139" s="6" t="s">
        <v>1087</v>
      </c>
      <c r="CA139" s="6" t="s">
        <v>1087</v>
      </c>
      <c r="CB139" s="6" t="s">
        <v>1086</v>
      </c>
      <c r="CC139" s="6" t="s">
        <v>1086</v>
      </c>
      <c r="CD139" s="6" t="s">
        <v>1193</v>
      </c>
      <c r="CE139" s="199" t="s">
        <v>2039</v>
      </c>
      <c r="CF139" s="6"/>
      <c r="CG139" s="6"/>
      <c r="CH139" s="6"/>
      <c r="CI139" s="6"/>
      <c r="CJ139" s="6" t="s">
        <v>1607</v>
      </c>
      <c r="CK139" s="6" t="s">
        <v>1608</v>
      </c>
      <c r="CL139" s="6" t="s">
        <v>1086</v>
      </c>
      <c r="CM139" s="6" t="s">
        <v>1087</v>
      </c>
      <c r="CN139" s="6" t="s">
        <v>1087</v>
      </c>
      <c r="CO139" s="6" t="s">
        <v>1490</v>
      </c>
      <c r="CP139" s="6" t="s">
        <v>1086</v>
      </c>
      <c r="CQ139" s="6" t="s">
        <v>1087</v>
      </c>
      <c r="CR139" s="6" t="s">
        <v>1087</v>
      </c>
      <c r="CS139" s="6" t="s">
        <v>1086</v>
      </c>
      <c r="CT139" s="6" t="s">
        <v>1086</v>
      </c>
      <c r="CU139" s="191" t="s">
        <v>1273</v>
      </c>
      <c r="CV139" s="6" t="str">
        <f t="shared" si="53"/>
        <v>SAN MARTIN PEATONAL3433100</v>
      </c>
      <c r="CW139" s="46" t="str">
        <f t="shared" si="54"/>
        <v>OK</v>
      </c>
      <c r="CX139" s="47" t="str">
        <f t="shared" si="55"/>
        <v>SI</v>
      </c>
      <c r="CY139" s="47">
        <f t="shared" si="56"/>
        <v>1</v>
      </c>
      <c r="CZ139" s="47" t="str">
        <f t="shared" si="57"/>
        <v/>
      </c>
      <c r="DA139" s="47" t="str">
        <f t="shared" si="58"/>
        <v/>
      </c>
      <c r="DB139" s="47">
        <f t="shared" si="59"/>
        <v>4</v>
      </c>
      <c r="DC139" s="47" t="str">
        <f t="shared" si="60"/>
        <v/>
      </c>
      <c r="DD139" s="47"/>
      <c r="DE139" s="47" t="str">
        <f t="shared" si="61"/>
        <v/>
      </c>
      <c r="DF139" s="47" t="str">
        <f t="shared" si="62"/>
        <v/>
      </c>
      <c r="DG139" s="47">
        <f t="shared" si="63"/>
        <v>9</v>
      </c>
      <c r="DH139" s="47" t="str">
        <f t="shared" si="64"/>
        <v/>
      </c>
      <c r="DI139" s="47" t="str">
        <f t="shared" si="65"/>
        <v/>
      </c>
      <c r="DJ139" s="47">
        <f t="shared" si="66"/>
        <v>2</v>
      </c>
      <c r="DK139" s="48">
        <f>IF(CX139="NO",0,IF(CY139=1,Tipologías!$E$11,0)+IF(CZ139=2,Tipologías!$E$10,0)+IF(DA139=3,Tipologías!$E$9,0)+IF(DB139=4,Tipologías!$E$13,0)+IF(DC139=5,Tipologías!$E$12,0)+IF(DD139=6,Tipologías!$E$14,0)+IF(DE139=7,Tipologías!$E$20,0)+IF(DG139=9,Tipologías!$E$16,0)+IF(DF139=8,Tipologías!$E$23,0)+IF(DH139=10,Tipologías!$E$7,0)+IF(DI139=11,Tipologías!$E$8,0))</f>
        <v>2858472.5869979998</v>
      </c>
      <c r="DL139" s="49">
        <f t="shared" si="67"/>
        <v>2858472.5869979998</v>
      </c>
      <c r="DM139" s="50" t="str">
        <f t="shared" si="68"/>
        <v/>
      </c>
      <c r="DN139" s="50" t="str">
        <f t="shared" si="69"/>
        <v/>
      </c>
      <c r="DO139" s="50">
        <f t="shared" si="70"/>
        <v>0</v>
      </c>
      <c r="DP139" s="51" t="str">
        <f t="shared" si="71"/>
        <v/>
      </c>
      <c r="DQ139" s="51">
        <f>IF(DM139=17,Tipologías!$E$18,0)+IF(ENCUESTAS!DN139=18,Tipologías!$E$17,0)+IF(ENCUESTAS!DO139=19,Tipologías!$E$19,0)+IF(ENCUESTAS!DP139=20,Tipologías!$E$21,0)</f>
        <v>0</v>
      </c>
      <c r="DR139" s="47" t="str">
        <f t="shared" si="72"/>
        <v>NO</v>
      </c>
      <c r="DS139" s="49">
        <f t="shared" si="73"/>
        <v>0</v>
      </c>
      <c r="DT139" s="52">
        <f>IF(DL139=0,"",(DL139+DS139+Tipologías!$E$6+Tipologías!$H$2))</f>
        <v>3055549.9795379643</v>
      </c>
      <c r="DU139" s="53" t="str">
        <f t="shared" si="74"/>
        <v>SI</v>
      </c>
      <c r="DV139" s="436" t="s">
        <v>4206</v>
      </c>
    </row>
    <row r="140" spans="1:126" x14ac:dyDescent="0.25">
      <c r="A140" s="217">
        <v>42971</v>
      </c>
      <c r="B140" s="7" t="s">
        <v>1</v>
      </c>
      <c r="C140" s="7" t="s">
        <v>630</v>
      </c>
      <c r="D140" s="7">
        <v>579</v>
      </c>
      <c r="E140" s="7">
        <v>1039699422</v>
      </c>
      <c r="F140" s="7">
        <v>3148444838</v>
      </c>
      <c r="G140" s="188">
        <v>135</v>
      </c>
      <c r="H140" s="189" t="s">
        <v>1640</v>
      </c>
      <c r="I140" s="7" t="s">
        <v>1110</v>
      </c>
      <c r="J140" s="7"/>
      <c r="K140" s="7"/>
      <c r="L140" s="7"/>
      <c r="M140" s="7"/>
      <c r="N140" s="7"/>
      <c r="O140" s="7"/>
      <c r="P140" s="7"/>
      <c r="Q140" s="7"/>
      <c r="R140" s="200">
        <v>220583140010</v>
      </c>
      <c r="S140" s="7"/>
      <c r="T140" s="7"/>
      <c r="U140" s="362" t="str">
        <f t="shared" si="50"/>
        <v xml:space="preserve">PEATONAL   #   -  220583140010 </v>
      </c>
      <c r="V140" s="7">
        <v>3117869080</v>
      </c>
      <c r="W140" s="7" t="s">
        <v>2040</v>
      </c>
      <c r="X140" s="7" t="s">
        <v>1672</v>
      </c>
      <c r="Y140" s="7" t="s">
        <v>2041</v>
      </c>
      <c r="Z140" s="7" t="s">
        <v>1997</v>
      </c>
      <c r="AA140" s="434" t="str">
        <f t="shared" si="51"/>
        <v>OOMAIRA AMPARO MALDONA GAVIRIA</v>
      </c>
      <c r="AB140" s="7" t="s">
        <v>1268</v>
      </c>
      <c r="AC140" s="7">
        <v>21933545</v>
      </c>
      <c r="AD140" s="7" t="s">
        <v>1118</v>
      </c>
      <c r="AE140" s="7">
        <v>52</v>
      </c>
      <c r="AF140" s="6" t="s">
        <v>1087</v>
      </c>
      <c r="AG140" s="6" t="s">
        <v>1820</v>
      </c>
      <c r="AH140" s="7" t="s">
        <v>2022</v>
      </c>
      <c r="AI140" s="7" t="s">
        <v>1298</v>
      </c>
      <c r="AJ140" s="7" t="s">
        <v>1911</v>
      </c>
      <c r="AK140" s="434" t="str">
        <f t="shared" si="52"/>
        <v>FERNANDO LEON MARIN MURILLO</v>
      </c>
      <c r="AL140" s="7" t="s">
        <v>1268</v>
      </c>
      <c r="AM140" s="191">
        <v>71183499</v>
      </c>
      <c r="AN140" s="189" t="s">
        <v>1086</v>
      </c>
      <c r="AO140" s="7">
        <v>1683814</v>
      </c>
      <c r="AP140" s="7" t="s">
        <v>1087</v>
      </c>
      <c r="AQ140" s="7">
        <v>3</v>
      </c>
      <c r="AR140" s="7">
        <v>1</v>
      </c>
      <c r="AS140" s="7"/>
      <c r="AT140" s="192" t="s">
        <v>1147</v>
      </c>
      <c r="AU140" s="7"/>
      <c r="AV140" s="193" t="s">
        <v>1166</v>
      </c>
      <c r="AW140" s="7"/>
      <c r="AX140" s="192"/>
      <c r="AY140" s="7"/>
      <c r="AZ140" s="7"/>
      <c r="BA140" s="7"/>
      <c r="BB140" s="7" t="s">
        <v>1086</v>
      </c>
      <c r="BC140" s="194">
        <v>26649</v>
      </c>
      <c r="BD140" s="7" t="s">
        <v>1086</v>
      </c>
      <c r="BE140" s="194">
        <v>19639</v>
      </c>
      <c r="BF140" s="7" t="s">
        <v>1086</v>
      </c>
      <c r="BG140" s="194">
        <v>8069</v>
      </c>
      <c r="BH140" s="188" t="s">
        <v>1167</v>
      </c>
      <c r="BI140" s="195" t="s">
        <v>1175</v>
      </c>
      <c r="BJ140" s="6" t="s">
        <v>1180</v>
      </c>
      <c r="BK140" s="6" t="s">
        <v>1189</v>
      </c>
      <c r="BL140" s="6" t="s">
        <v>1087</v>
      </c>
      <c r="BM140" s="191" t="s">
        <v>1087</v>
      </c>
      <c r="BN140" s="195" t="s">
        <v>1086</v>
      </c>
      <c r="BO140" s="6" t="s">
        <v>1086</v>
      </c>
      <c r="BP140" s="6" t="s">
        <v>1086</v>
      </c>
      <c r="BQ140" s="6" t="s">
        <v>1086</v>
      </c>
      <c r="BR140" s="6" t="s">
        <v>1086</v>
      </c>
      <c r="BS140" s="6" t="s">
        <v>1086</v>
      </c>
      <c r="BT140" s="6" t="s">
        <v>1086</v>
      </c>
      <c r="BU140" s="6" t="s">
        <v>1087</v>
      </c>
      <c r="BV140" s="6" t="s">
        <v>1087</v>
      </c>
      <c r="BW140" s="6" t="s">
        <v>1087</v>
      </c>
      <c r="BX140" s="6" t="s">
        <v>1086</v>
      </c>
      <c r="BY140" s="6" t="s">
        <v>1086</v>
      </c>
      <c r="BZ140" s="6" t="s">
        <v>1087</v>
      </c>
      <c r="CA140" s="6" t="s">
        <v>1087</v>
      </c>
      <c r="CB140" s="6" t="s">
        <v>1087</v>
      </c>
      <c r="CC140" s="6" t="s">
        <v>1086</v>
      </c>
      <c r="CD140" s="6" t="s">
        <v>1193</v>
      </c>
      <c r="CE140" s="199" t="s">
        <v>2042</v>
      </c>
      <c r="CF140" s="6"/>
      <c r="CG140" s="6"/>
      <c r="CH140" s="6"/>
      <c r="CI140" s="6"/>
      <c r="CJ140" s="6" t="s">
        <v>1607</v>
      </c>
      <c r="CK140" s="6" t="s">
        <v>1608</v>
      </c>
      <c r="CL140" s="6" t="s">
        <v>1086</v>
      </c>
      <c r="CM140" s="6" t="s">
        <v>1087</v>
      </c>
      <c r="CN140" s="6" t="s">
        <v>1087</v>
      </c>
      <c r="CO140" s="6" t="s">
        <v>1490</v>
      </c>
      <c r="CP140" s="6" t="s">
        <v>1086</v>
      </c>
      <c r="CQ140" s="6" t="s">
        <v>1087</v>
      </c>
      <c r="CR140" s="6" t="s">
        <v>1087</v>
      </c>
      <c r="CS140" s="6" t="s">
        <v>1087</v>
      </c>
      <c r="CT140" s="6" t="s">
        <v>1086</v>
      </c>
      <c r="CU140" s="191" t="s">
        <v>1286</v>
      </c>
      <c r="CV140" s="6" t="str">
        <f t="shared" si="53"/>
        <v>NUEVO MILENIOPEATONAL220583140010</v>
      </c>
      <c r="CW140" s="46" t="str">
        <f t="shared" si="54"/>
        <v>OK</v>
      </c>
      <c r="CX140" s="47" t="str">
        <f t="shared" si="55"/>
        <v>SI</v>
      </c>
      <c r="CY140" s="47">
        <f t="shared" si="56"/>
        <v>1</v>
      </c>
      <c r="CZ140" s="47" t="str">
        <f t="shared" si="57"/>
        <v/>
      </c>
      <c r="DA140" s="47" t="str">
        <f t="shared" si="58"/>
        <v/>
      </c>
      <c r="DB140" s="47">
        <f t="shared" si="59"/>
        <v>4</v>
      </c>
      <c r="DC140" s="47">
        <f t="shared" si="60"/>
        <v>5</v>
      </c>
      <c r="DD140" s="47"/>
      <c r="DE140" s="47">
        <f t="shared" si="61"/>
        <v>7</v>
      </c>
      <c r="DF140" s="47">
        <f t="shared" si="62"/>
        <v>8</v>
      </c>
      <c r="DG140" s="47" t="str">
        <f t="shared" si="63"/>
        <v/>
      </c>
      <c r="DH140" s="47" t="str">
        <f t="shared" si="64"/>
        <v/>
      </c>
      <c r="DI140" s="47" t="str">
        <f t="shared" si="65"/>
        <v/>
      </c>
      <c r="DJ140" s="47">
        <f t="shared" si="66"/>
        <v>3</v>
      </c>
      <c r="DK140" s="48">
        <f>IF(CX140="NO",0,IF(CY140=1,Tipologías!$E$11,0)+IF(CZ140=2,Tipologías!$E$10,0)+IF(DA140=3,Tipologías!$E$9,0)+IF(DB140=4,Tipologías!$E$13,0)+IF(DC140=5,Tipologías!$E$12,0)+IF(DD140=6,Tipologías!$E$14,0)+IF(DE140=7,Tipologías!$E$20,0)+IF(DG140=9,Tipologías!$E$16,0)+IF(DF140=8,Tipologías!$E$23,0)+IF(DH140=10,Tipologías!$E$7,0)+IF(DI140=11,Tipologías!$E$8,0))</f>
        <v>6257239.9461000003</v>
      </c>
      <c r="DL140" s="49">
        <f t="shared" si="67"/>
        <v>6099266.2918499997</v>
      </c>
      <c r="DM140" s="50" t="str">
        <f t="shared" si="68"/>
        <v/>
      </c>
      <c r="DN140" s="50" t="str">
        <f t="shared" si="69"/>
        <v/>
      </c>
      <c r="DO140" s="50">
        <f t="shared" si="70"/>
        <v>0</v>
      </c>
      <c r="DP140" s="51" t="str">
        <f t="shared" si="71"/>
        <v/>
      </c>
      <c r="DQ140" s="51">
        <f>IF(DM140=17,Tipologías!$E$18,0)+IF(ENCUESTAS!DN140=18,Tipologías!$E$17,0)+IF(ENCUESTAS!DO140=19,Tipologías!$E$19,0)+IF(ENCUESTAS!DP140=20,Tipologías!$E$21,0)</f>
        <v>0</v>
      </c>
      <c r="DR140" s="47" t="str">
        <f t="shared" si="72"/>
        <v>NO</v>
      </c>
      <c r="DS140" s="49">
        <f t="shared" si="73"/>
        <v>0</v>
      </c>
      <c r="DT140" s="52">
        <f>IF(DL140=0,"",(DL140+DS140+Tipologías!$E$6+Tipologías!$H$2))</f>
        <v>6296343.6843899637</v>
      </c>
      <c r="DU140" s="53" t="str">
        <f t="shared" si="74"/>
        <v>SI</v>
      </c>
      <c r="DV140" s="436" t="s">
        <v>3790</v>
      </c>
    </row>
    <row r="141" spans="1:126" x14ac:dyDescent="0.25">
      <c r="A141" s="217">
        <v>42971</v>
      </c>
      <c r="B141" s="7" t="s">
        <v>1</v>
      </c>
      <c r="C141" s="7" t="s">
        <v>630</v>
      </c>
      <c r="D141" s="7">
        <v>579</v>
      </c>
      <c r="E141" s="7">
        <v>1039699422</v>
      </c>
      <c r="F141" s="7">
        <v>3148444838</v>
      </c>
      <c r="G141" s="188">
        <v>136</v>
      </c>
      <c r="H141" s="189" t="s">
        <v>1632</v>
      </c>
      <c r="I141" s="7" t="s">
        <v>1110</v>
      </c>
      <c r="J141" s="7"/>
      <c r="K141" s="7"/>
      <c r="L141" s="7"/>
      <c r="M141" s="7"/>
      <c r="N141" s="7"/>
      <c r="O141" s="7"/>
      <c r="P141" s="7"/>
      <c r="Q141" s="7"/>
      <c r="R141" s="200">
        <v>220459300000</v>
      </c>
      <c r="S141" s="7"/>
      <c r="T141" s="7"/>
      <c r="U141" s="362" t="str">
        <f t="shared" si="50"/>
        <v xml:space="preserve">PEATONAL   #   -  220459300000 </v>
      </c>
      <c r="V141" s="7">
        <v>3207364145</v>
      </c>
      <c r="W141" s="7" t="s">
        <v>1279</v>
      </c>
      <c r="X141" s="7"/>
      <c r="Y141" s="7" t="s">
        <v>1510</v>
      </c>
      <c r="Z141" s="7"/>
      <c r="AA141" s="434" t="str">
        <f t="shared" si="51"/>
        <v xml:space="preserve">NINFA  RAMIREZ </v>
      </c>
      <c r="AB141" s="7" t="s">
        <v>1268</v>
      </c>
      <c r="AC141" s="7">
        <v>21928983</v>
      </c>
      <c r="AD141" s="7" t="s">
        <v>1118</v>
      </c>
      <c r="AE141" s="7">
        <v>70</v>
      </c>
      <c r="AF141" s="6" t="s">
        <v>1087</v>
      </c>
      <c r="AG141" s="6" t="s">
        <v>2043</v>
      </c>
      <c r="AH141" s="7"/>
      <c r="AI141" s="7" t="s">
        <v>1316</v>
      </c>
      <c r="AJ141" s="7" t="s">
        <v>1274</v>
      </c>
      <c r="AK141" s="434" t="str">
        <f t="shared" si="52"/>
        <v xml:space="preserve">ANTONIO JOSE MORENO  </v>
      </c>
      <c r="AL141" s="7" t="s">
        <v>1268</v>
      </c>
      <c r="AM141" s="191">
        <v>3550560</v>
      </c>
      <c r="AN141" s="189" t="s">
        <v>1087</v>
      </c>
      <c r="AO141" s="7"/>
      <c r="AP141" s="7" t="s">
        <v>1087</v>
      </c>
      <c r="AQ141" s="7">
        <v>2</v>
      </c>
      <c r="AR141" s="7"/>
      <c r="AS141" s="7"/>
      <c r="AT141" s="192" t="s">
        <v>1147</v>
      </c>
      <c r="AU141" s="7"/>
      <c r="AV141" s="193" t="s">
        <v>1161</v>
      </c>
      <c r="AW141" s="7"/>
      <c r="AX141" s="192"/>
      <c r="AY141" s="7"/>
      <c r="AZ141" s="7"/>
      <c r="BA141" s="7"/>
      <c r="BB141" s="7" t="s">
        <v>1086</v>
      </c>
      <c r="BC141" s="194">
        <v>9068</v>
      </c>
      <c r="BD141" s="7" t="s">
        <v>1086</v>
      </c>
      <c r="BE141" s="194">
        <v>6140</v>
      </c>
      <c r="BF141" s="7" t="s">
        <v>1086</v>
      </c>
      <c r="BG141" s="194">
        <v>8110</v>
      </c>
      <c r="BH141" s="188" t="s">
        <v>1167</v>
      </c>
      <c r="BI141" s="195" t="s">
        <v>1175</v>
      </c>
      <c r="BJ141" s="6" t="s">
        <v>1180</v>
      </c>
      <c r="BK141" s="6" t="s">
        <v>1189</v>
      </c>
      <c r="BL141" s="6" t="s">
        <v>1086</v>
      </c>
      <c r="BM141" s="191" t="s">
        <v>1086</v>
      </c>
      <c r="BN141" s="195" t="s">
        <v>1086</v>
      </c>
      <c r="BO141" s="6" t="s">
        <v>1086</v>
      </c>
      <c r="BP141" s="6" t="s">
        <v>1086</v>
      </c>
      <c r="BQ141" s="6" t="s">
        <v>1086</v>
      </c>
      <c r="BR141" s="6" t="s">
        <v>1086</v>
      </c>
      <c r="BS141" s="6" t="s">
        <v>1086</v>
      </c>
      <c r="BT141" s="6" t="s">
        <v>1086</v>
      </c>
      <c r="BU141" s="6" t="s">
        <v>1087</v>
      </c>
      <c r="BV141" s="6" t="s">
        <v>1087</v>
      </c>
      <c r="BW141" s="6" t="s">
        <v>1086</v>
      </c>
      <c r="BX141" s="6" t="s">
        <v>1086</v>
      </c>
      <c r="BY141" s="6" t="s">
        <v>1086</v>
      </c>
      <c r="BZ141" s="6" t="s">
        <v>1087</v>
      </c>
      <c r="CA141" s="6" t="s">
        <v>1087</v>
      </c>
      <c r="CB141" s="6" t="s">
        <v>1086</v>
      </c>
      <c r="CC141" s="6" t="s">
        <v>1086</v>
      </c>
      <c r="CD141" s="6" t="s">
        <v>1193</v>
      </c>
      <c r="CE141" s="199" t="s">
        <v>2044</v>
      </c>
      <c r="CF141" s="6"/>
      <c r="CG141" s="6"/>
      <c r="CH141" s="6"/>
      <c r="CI141" s="6"/>
      <c r="CJ141" s="6" t="s">
        <v>1607</v>
      </c>
      <c r="CK141" s="6" t="s">
        <v>1608</v>
      </c>
      <c r="CL141" s="6" t="s">
        <v>1086</v>
      </c>
      <c r="CM141" s="6" t="s">
        <v>1087</v>
      </c>
      <c r="CN141" s="6" t="s">
        <v>1087</v>
      </c>
      <c r="CO141" s="6" t="s">
        <v>1490</v>
      </c>
      <c r="CP141" s="6" t="s">
        <v>1086</v>
      </c>
      <c r="CQ141" s="6" t="s">
        <v>1087</v>
      </c>
      <c r="CR141" s="6" t="s">
        <v>1087</v>
      </c>
      <c r="CS141" s="6" t="s">
        <v>1086</v>
      </c>
      <c r="CT141" s="6" t="s">
        <v>1086</v>
      </c>
      <c r="CU141" s="191" t="s">
        <v>1273</v>
      </c>
      <c r="CV141" s="6" t="str">
        <f t="shared" si="53"/>
        <v>SAN MARTIN PEATONAL220459300000</v>
      </c>
      <c r="CW141" s="46" t="str">
        <f t="shared" si="54"/>
        <v>OK</v>
      </c>
      <c r="CX141" s="47" t="str">
        <f t="shared" si="55"/>
        <v>SI</v>
      </c>
      <c r="CY141" s="47">
        <f t="shared" si="56"/>
        <v>1</v>
      </c>
      <c r="CZ141" s="47" t="str">
        <f t="shared" si="57"/>
        <v/>
      </c>
      <c r="DA141" s="47" t="str">
        <f t="shared" si="58"/>
        <v/>
      </c>
      <c r="DB141" s="47">
        <f t="shared" si="59"/>
        <v>4</v>
      </c>
      <c r="DC141" s="47" t="str">
        <f t="shared" si="60"/>
        <v/>
      </c>
      <c r="DD141" s="47"/>
      <c r="DE141" s="47" t="str">
        <f t="shared" si="61"/>
        <v/>
      </c>
      <c r="DF141" s="47" t="str">
        <f t="shared" si="62"/>
        <v/>
      </c>
      <c r="DG141" s="47">
        <f t="shared" si="63"/>
        <v>9</v>
      </c>
      <c r="DH141" s="47" t="str">
        <f t="shared" si="64"/>
        <v/>
      </c>
      <c r="DI141" s="47" t="str">
        <f t="shared" si="65"/>
        <v/>
      </c>
      <c r="DJ141" s="47">
        <f t="shared" si="66"/>
        <v>2</v>
      </c>
      <c r="DK141" s="48">
        <f>IF(CX141="NO",0,IF(CY141=1,Tipologías!$E$11,0)+IF(CZ141=2,Tipologías!$E$10,0)+IF(DA141=3,Tipologías!$E$9,0)+IF(DB141=4,Tipologías!$E$13,0)+IF(DC141=5,Tipologías!$E$12,0)+IF(DD141=6,Tipologías!$E$14,0)+IF(DE141=7,Tipologías!$E$20,0)+IF(DG141=9,Tipologías!$E$16,0)+IF(DF141=8,Tipologías!$E$23,0)+IF(DH141=10,Tipologías!$E$7,0)+IF(DI141=11,Tipologías!$E$8,0))</f>
        <v>2858472.5869979998</v>
      </c>
      <c r="DL141" s="49">
        <f t="shared" si="67"/>
        <v>2858472.5869979998</v>
      </c>
      <c r="DM141" s="50" t="str">
        <f t="shared" si="68"/>
        <v/>
      </c>
      <c r="DN141" s="50" t="str">
        <f t="shared" si="69"/>
        <v/>
      </c>
      <c r="DO141" s="50">
        <f t="shared" si="70"/>
        <v>0</v>
      </c>
      <c r="DP141" s="51" t="str">
        <f t="shared" si="71"/>
        <v/>
      </c>
      <c r="DQ141" s="51">
        <f>IF(DM141=17,Tipologías!$E$18,0)+IF(ENCUESTAS!DN141=18,Tipologías!$E$17,0)+IF(ENCUESTAS!DO141=19,Tipologías!$E$19,0)+IF(ENCUESTAS!DP141=20,Tipologías!$E$21,0)</f>
        <v>0</v>
      </c>
      <c r="DR141" s="47" t="str">
        <f t="shared" si="72"/>
        <v>NO</v>
      </c>
      <c r="DS141" s="49">
        <f t="shared" si="73"/>
        <v>0</v>
      </c>
      <c r="DT141" s="52">
        <f>IF(DL141=0,"",(DL141+DS141+Tipologías!$E$6+Tipologías!$H$2))</f>
        <v>3055549.9795379643</v>
      </c>
      <c r="DU141" s="53" t="str">
        <f t="shared" si="74"/>
        <v>SI</v>
      </c>
      <c r="DV141" s="436" t="s">
        <v>4207</v>
      </c>
    </row>
    <row r="142" spans="1:126" ht="45" x14ac:dyDescent="0.25">
      <c r="A142" s="217">
        <v>42971</v>
      </c>
      <c r="B142" s="7" t="s">
        <v>1</v>
      </c>
      <c r="C142" s="7" t="s">
        <v>630</v>
      </c>
      <c r="D142" s="7">
        <v>579</v>
      </c>
      <c r="E142" s="7">
        <v>1039699422</v>
      </c>
      <c r="F142" s="7">
        <v>3148444838</v>
      </c>
      <c r="G142" s="188">
        <v>137</v>
      </c>
      <c r="H142" s="189" t="s">
        <v>1632</v>
      </c>
      <c r="I142" s="7" t="s">
        <v>1110</v>
      </c>
      <c r="J142" s="7"/>
      <c r="K142" s="7"/>
      <c r="L142" s="7"/>
      <c r="M142" s="7"/>
      <c r="N142" s="7"/>
      <c r="O142" s="7"/>
      <c r="P142" s="7"/>
      <c r="Q142" s="7"/>
      <c r="R142" s="200">
        <v>220457900000</v>
      </c>
      <c r="S142" s="7"/>
      <c r="T142" s="7"/>
      <c r="U142" s="362" t="str">
        <f t="shared" si="50"/>
        <v xml:space="preserve">PEATONAL   #   -  220457900000 </v>
      </c>
      <c r="V142" s="7">
        <v>3126502422</v>
      </c>
      <c r="W142" s="7" t="s">
        <v>1279</v>
      </c>
      <c r="X142" s="7" t="s">
        <v>2045</v>
      </c>
      <c r="Y142" s="7" t="s">
        <v>1292</v>
      </c>
      <c r="Z142" s="7" t="s">
        <v>2046</v>
      </c>
      <c r="AA142" s="434" t="str">
        <f t="shared" si="51"/>
        <v>CARMEN ELIZA RAMIREZ AREDES</v>
      </c>
      <c r="AB142" s="7" t="s">
        <v>1268</v>
      </c>
      <c r="AC142" s="7">
        <v>43651468</v>
      </c>
      <c r="AD142" s="7" t="s">
        <v>1118</v>
      </c>
      <c r="AE142" s="7">
        <v>55</v>
      </c>
      <c r="AF142" s="6" t="s">
        <v>1086</v>
      </c>
      <c r="AG142" s="6"/>
      <c r="AH142" s="7"/>
      <c r="AI142" s="7"/>
      <c r="AJ142" s="7"/>
      <c r="AK142" s="434" t="str">
        <f t="shared" si="52"/>
        <v xml:space="preserve">   </v>
      </c>
      <c r="AL142" s="7"/>
      <c r="AM142" s="191"/>
      <c r="AN142" s="189" t="s">
        <v>1087</v>
      </c>
      <c r="AO142" s="7"/>
      <c r="AP142" s="7" t="s">
        <v>1087</v>
      </c>
      <c r="AQ142" s="7">
        <v>2</v>
      </c>
      <c r="AR142" s="7">
        <v>1</v>
      </c>
      <c r="AS142" s="7"/>
      <c r="AT142" s="192" t="s">
        <v>1147</v>
      </c>
      <c r="AU142" s="7"/>
      <c r="AV142" s="193" t="s">
        <v>1163</v>
      </c>
      <c r="AW142" s="7"/>
      <c r="AX142" s="192"/>
      <c r="AY142" s="7"/>
      <c r="AZ142" s="7"/>
      <c r="BA142" s="7"/>
      <c r="BB142" s="7" t="s">
        <v>1086</v>
      </c>
      <c r="BC142" s="194">
        <v>32949</v>
      </c>
      <c r="BD142" s="7" t="s">
        <v>1086</v>
      </c>
      <c r="BE142" s="194">
        <v>23940</v>
      </c>
      <c r="BF142" s="7" t="s">
        <v>1086</v>
      </c>
      <c r="BG142" s="194">
        <v>8324</v>
      </c>
      <c r="BH142" s="188" t="s">
        <v>1167</v>
      </c>
      <c r="BI142" s="195" t="s">
        <v>1175</v>
      </c>
      <c r="BJ142" s="6" t="s">
        <v>1180</v>
      </c>
      <c r="BK142" s="6" t="s">
        <v>1189</v>
      </c>
      <c r="BL142" s="6" t="s">
        <v>1086</v>
      </c>
      <c r="BM142" s="191" t="s">
        <v>1086</v>
      </c>
      <c r="BN142" s="195" t="s">
        <v>1086</v>
      </c>
      <c r="BO142" s="6" t="s">
        <v>1086</v>
      </c>
      <c r="BP142" s="6" t="s">
        <v>1086</v>
      </c>
      <c r="BQ142" s="6" t="s">
        <v>1086</v>
      </c>
      <c r="BR142" s="6" t="s">
        <v>1086</v>
      </c>
      <c r="BS142" s="6" t="s">
        <v>1086</v>
      </c>
      <c r="BT142" s="6" t="s">
        <v>1087</v>
      </c>
      <c r="BU142" s="6" t="s">
        <v>1087</v>
      </c>
      <c r="BV142" s="6" t="s">
        <v>1086</v>
      </c>
      <c r="BW142" s="6" t="s">
        <v>1086</v>
      </c>
      <c r="BX142" s="6" t="s">
        <v>1086</v>
      </c>
      <c r="BY142" s="6" t="s">
        <v>1087</v>
      </c>
      <c r="BZ142" s="6" t="s">
        <v>1087</v>
      </c>
      <c r="CA142" s="6" t="s">
        <v>1086</v>
      </c>
      <c r="CB142" s="6" t="s">
        <v>1086</v>
      </c>
      <c r="CC142" s="6" t="s">
        <v>1086</v>
      </c>
      <c r="CD142" s="6" t="s">
        <v>1194</v>
      </c>
      <c r="CE142" s="199" t="s">
        <v>2047</v>
      </c>
      <c r="CF142" s="6"/>
      <c r="CG142" s="6"/>
      <c r="CH142" s="6"/>
      <c r="CI142" s="6"/>
      <c r="CJ142" s="6" t="s">
        <v>1607</v>
      </c>
      <c r="CK142" s="6" t="s">
        <v>1608</v>
      </c>
      <c r="CL142" s="6" t="s">
        <v>1086</v>
      </c>
      <c r="CM142" s="6" t="s">
        <v>1087</v>
      </c>
      <c r="CN142" s="6" t="s">
        <v>1087</v>
      </c>
      <c r="CO142" s="6" t="s">
        <v>1490</v>
      </c>
      <c r="CP142" s="6" t="s">
        <v>1087</v>
      </c>
      <c r="CQ142" s="6" t="s">
        <v>1087</v>
      </c>
      <c r="CR142" s="6" t="s">
        <v>1086</v>
      </c>
      <c r="CS142" s="6" t="s">
        <v>1086</v>
      </c>
      <c r="CT142" s="6" t="s">
        <v>1086</v>
      </c>
      <c r="CU142" s="191" t="s">
        <v>1273</v>
      </c>
      <c r="CV142" s="6" t="str">
        <f t="shared" si="53"/>
        <v>SAN MARTIN PEATONAL220457900000</v>
      </c>
      <c r="CW142" s="46" t="str">
        <f t="shared" si="54"/>
        <v>OK</v>
      </c>
      <c r="CX142" s="47" t="str">
        <f t="shared" si="55"/>
        <v>SI</v>
      </c>
      <c r="CY142" s="47" t="str">
        <f t="shared" si="56"/>
        <v/>
      </c>
      <c r="CZ142" s="47" t="str">
        <f t="shared" si="57"/>
        <v/>
      </c>
      <c r="DA142" s="47">
        <f t="shared" si="58"/>
        <v>3</v>
      </c>
      <c r="DB142" s="47">
        <f t="shared" si="59"/>
        <v>4</v>
      </c>
      <c r="DC142" s="47" t="str">
        <f t="shared" si="60"/>
        <v/>
      </c>
      <c r="DD142" s="47"/>
      <c r="DE142" s="47" t="str">
        <f t="shared" si="61"/>
        <v/>
      </c>
      <c r="DF142" s="47" t="str">
        <f t="shared" si="62"/>
        <v/>
      </c>
      <c r="DG142" s="47">
        <f t="shared" si="63"/>
        <v>9</v>
      </c>
      <c r="DH142" s="47" t="str">
        <f t="shared" si="64"/>
        <v/>
      </c>
      <c r="DI142" s="47" t="str">
        <f t="shared" si="65"/>
        <v/>
      </c>
      <c r="DJ142" s="47">
        <f t="shared" si="66"/>
        <v>2</v>
      </c>
      <c r="DK142" s="48">
        <f>IF(CX142="NO",0,IF(CY142=1,Tipologías!$E$11,0)+IF(CZ142=2,Tipologías!$E$10,0)+IF(DA142=3,Tipologías!$E$9,0)+IF(DB142=4,Tipologías!$E$13,0)+IF(DC142=5,Tipologías!$E$12,0)+IF(DD142=6,Tipologías!$E$14,0)+IF(DE142=7,Tipologías!$E$20,0)+IF(DG142=9,Tipologías!$E$16,0)+IF(DF142=8,Tipologías!$E$23,0)+IF(DH142=10,Tipologías!$E$7,0)+IF(DI142=11,Tipologías!$E$8,0))</f>
        <v>3018857.1748019997</v>
      </c>
      <c r="DL142" s="49">
        <f t="shared" si="67"/>
        <v>3018857.1748019997</v>
      </c>
      <c r="DM142" s="50" t="str">
        <f t="shared" si="68"/>
        <v/>
      </c>
      <c r="DN142" s="50" t="str">
        <f t="shared" si="69"/>
        <v/>
      </c>
      <c r="DO142" s="50">
        <f t="shared" si="70"/>
        <v>0</v>
      </c>
      <c r="DP142" s="51" t="str">
        <f t="shared" si="71"/>
        <v/>
      </c>
      <c r="DQ142" s="51">
        <f>IF(DM142=17,Tipologías!$E$18,0)+IF(ENCUESTAS!DN142=18,Tipologías!$E$17,0)+IF(ENCUESTAS!DO142=19,Tipologías!$E$19,0)+IF(ENCUESTAS!DP142=20,Tipologías!$E$21,0)</f>
        <v>0</v>
      </c>
      <c r="DR142" s="47" t="str">
        <f t="shared" si="72"/>
        <v>NO</v>
      </c>
      <c r="DS142" s="49">
        <f t="shared" si="73"/>
        <v>0</v>
      </c>
      <c r="DT142" s="52">
        <f>IF(DL142=0,"",(DL142+DS142+Tipologías!$E$6+Tipologías!$H$2))</f>
        <v>3215934.5673419642</v>
      </c>
      <c r="DU142" s="53" t="str">
        <f t="shared" si="74"/>
        <v>SI</v>
      </c>
      <c r="DV142" s="436" t="s">
        <v>4208</v>
      </c>
    </row>
    <row r="143" spans="1:126" ht="30" x14ac:dyDescent="0.25">
      <c r="A143" s="217">
        <v>42971</v>
      </c>
      <c r="B143" s="7" t="s">
        <v>1</v>
      </c>
      <c r="C143" s="7" t="s">
        <v>630</v>
      </c>
      <c r="D143" s="7">
        <v>579</v>
      </c>
      <c r="E143" s="7">
        <v>1039699422</v>
      </c>
      <c r="F143" s="7">
        <v>3143844838</v>
      </c>
      <c r="G143" s="188">
        <v>138</v>
      </c>
      <c r="H143" s="189" t="s">
        <v>1640</v>
      </c>
      <c r="I143" s="7" t="s">
        <v>1110</v>
      </c>
      <c r="J143" s="7"/>
      <c r="K143" s="7"/>
      <c r="L143" s="7"/>
      <c r="M143" s="7"/>
      <c r="N143" s="7"/>
      <c r="O143" s="7"/>
      <c r="P143" s="7"/>
      <c r="Q143" s="7"/>
      <c r="R143" s="190">
        <v>22058350036</v>
      </c>
      <c r="S143" s="7"/>
      <c r="T143" s="7"/>
      <c r="U143" s="362" t="str">
        <f t="shared" si="50"/>
        <v xml:space="preserve">PEATONAL   #   -  22058350036 </v>
      </c>
      <c r="V143" s="7">
        <v>3207116572</v>
      </c>
      <c r="W143" s="7" t="s">
        <v>2048</v>
      </c>
      <c r="X143" s="7" t="s">
        <v>1443</v>
      </c>
      <c r="Y143" s="7" t="s">
        <v>2049</v>
      </c>
      <c r="Z143" s="7" t="s">
        <v>2050</v>
      </c>
      <c r="AA143" s="434" t="str">
        <f t="shared" si="51"/>
        <v>JHON JAIRO SUACHE LOPEZ</v>
      </c>
      <c r="AB143" s="7" t="s">
        <v>1268</v>
      </c>
      <c r="AC143" s="7">
        <v>10187385</v>
      </c>
      <c r="AD143" s="7" t="s">
        <v>1127</v>
      </c>
      <c r="AE143" s="7">
        <v>37</v>
      </c>
      <c r="AF143" s="6" t="s">
        <v>1086</v>
      </c>
      <c r="AG143" s="6"/>
      <c r="AH143" s="7"/>
      <c r="AI143" s="7"/>
      <c r="AJ143" s="7"/>
      <c r="AK143" s="434" t="str">
        <f t="shared" si="52"/>
        <v xml:space="preserve">   </v>
      </c>
      <c r="AL143" s="7"/>
      <c r="AM143" s="191"/>
      <c r="AN143" s="189" t="s">
        <v>1086</v>
      </c>
      <c r="AO143" s="7">
        <v>930045</v>
      </c>
      <c r="AP143" s="7" t="s">
        <v>1087</v>
      </c>
      <c r="AQ143" s="7">
        <v>2</v>
      </c>
      <c r="AR143" s="7"/>
      <c r="AS143" s="7"/>
      <c r="AT143" s="192" t="s">
        <v>1147</v>
      </c>
      <c r="AU143" s="7"/>
      <c r="AV143" s="193" t="s">
        <v>1163</v>
      </c>
      <c r="AW143" s="7"/>
      <c r="AX143" s="192"/>
      <c r="AY143" s="7"/>
      <c r="AZ143" s="7"/>
      <c r="BA143" s="7"/>
      <c r="BB143" s="7" t="s">
        <v>1086</v>
      </c>
      <c r="BC143" s="194">
        <v>4109</v>
      </c>
      <c r="BD143" s="7" t="s">
        <v>1086</v>
      </c>
      <c r="BE143" s="194">
        <v>2291</v>
      </c>
      <c r="BF143" s="7" t="s">
        <v>1086</v>
      </c>
      <c r="BG143" s="194">
        <v>8366</v>
      </c>
      <c r="BH143" s="188" t="s">
        <v>1167</v>
      </c>
      <c r="BI143" s="195" t="s">
        <v>1171</v>
      </c>
      <c r="BJ143" s="6" t="s">
        <v>1180</v>
      </c>
      <c r="BK143" s="6" t="s">
        <v>1189</v>
      </c>
      <c r="BL143" s="6" t="s">
        <v>1086</v>
      </c>
      <c r="BM143" s="191" t="s">
        <v>1086</v>
      </c>
      <c r="BN143" s="195" t="s">
        <v>1086</v>
      </c>
      <c r="BO143" s="6" t="s">
        <v>1087</v>
      </c>
      <c r="BP143" s="6" t="s">
        <v>1086</v>
      </c>
      <c r="BQ143" s="6" t="s">
        <v>1086</v>
      </c>
      <c r="BR143" s="6" t="s">
        <v>1086</v>
      </c>
      <c r="BS143" s="6" t="s">
        <v>1086</v>
      </c>
      <c r="BT143" s="6" t="s">
        <v>1086</v>
      </c>
      <c r="BU143" s="6" t="s">
        <v>1087</v>
      </c>
      <c r="BV143" s="6" t="s">
        <v>1087</v>
      </c>
      <c r="BW143" s="6" t="s">
        <v>1086</v>
      </c>
      <c r="BX143" s="6" t="s">
        <v>1086</v>
      </c>
      <c r="BY143" s="6" t="s">
        <v>1086</v>
      </c>
      <c r="BZ143" s="6" t="s">
        <v>1087</v>
      </c>
      <c r="CA143" s="6" t="s">
        <v>1087</v>
      </c>
      <c r="CB143" s="6" t="s">
        <v>1086</v>
      </c>
      <c r="CC143" s="6" t="s">
        <v>1086</v>
      </c>
      <c r="CD143" s="6" t="s">
        <v>1193</v>
      </c>
      <c r="CE143" s="199" t="s">
        <v>2051</v>
      </c>
      <c r="CF143" s="6"/>
      <c r="CG143" s="6"/>
      <c r="CH143" s="6"/>
      <c r="CI143" s="6"/>
      <c r="CJ143" s="6" t="s">
        <v>1607</v>
      </c>
      <c r="CK143" s="6" t="s">
        <v>1608</v>
      </c>
      <c r="CL143" s="6" t="s">
        <v>1086</v>
      </c>
      <c r="CM143" s="6" t="s">
        <v>1087</v>
      </c>
      <c r="CN143" s="6" t="s">
        <v>1087</v>
      </c>
      <c r="CO143" s="6" t="s">
        <v>1490</v>
      </c>
      <c r="CP143" s="6" t="s">
        <v>1086</v>
      </c>
      <c r="CQ143" s="6" t="s">
        <v>1087</v>
      </c>
      <c r="CR143" s="6" t="s">
        <v>1087</v>
      </c>
      <c r="CS143" s="6" t="s">
        <v>1086</v>
      </c>
      <c r="CT143" s="6" t="s">
        <v>1086</v>
      </c>
      <c r="CU143" s="191" t="s">
        <v>1273</v>
      </c>
      <c r="CV143" s="6" t="str">
        <f t="shared" si="53"/>
        <v>NUEVO MILENIOPEATONAL22058350036</v>
      </c>
      <c r="CW143" s="46" t="str">
        <f t="shared" si="54"/>
        <v>OK</v>
      </c>
      <c r="CX143" s="47" t="str">
        <f t="shared" si="55"/>
        <v>SI</v>
      </c>
      <c r="CY143" s="47">
        <f t="shared" si="56"/>
        <v>1</v>
      </c>
      <c r="CZ143" s="47" t="str">
        <f t="shared" si="57"/>
        <v/>
      </c>
      <c r="DA143" s="47" t="str">
        <f t="shared" si="58"/>
        <v/>
      </c>
      <c r="DB143" s="47">
        <f t="shared" si="59"/>
        <v>4</v>
      </c>
      <c r="DC143" s="47" t="str">
        <f t="shared" si="60"/>
        <v/>
      </c>
      <c r="DD143" s="47"/>
      <c r="DE143" s="47" t="str">
        <f t="shared" si="61"/>
        <v/>
      </c>
      <c r="DF143" s="47" t="str">
        <f t="shared" si="62"/>
        <v/>
      </c>
      <c r="DG143" s="47">
        <f t="shared" si="63"/>
        <v>9</v>
      </c>
      <c r="DH143" s="47" t="str">
        <f t="shared" si="64"/>
        <v/>
      </c>
      <c r="DI143" s="47" t="str">
        <f t="shared" si="65"/>
        <v/>
      </c>
      <c r="DJ143" s="47">
        <f t="shared" si="66"/>
        <v>2</v>
      </c>
      <c r="DK143" s="48">
        <f>IF(CX143="NO",0,IF(CY143=1,Tipologías!$E$11,0)+IF(CZ143=2,Tipologías!$E$10,0)+IF(DA143=3,Tipologías!$E$9,0)+IF(DB143=4,Tipologías!$E$13,0)+IF(DC143=5,Tipologías!$E$12,0)+IF(DD143=6,Tipologías!$E$14,0)+IF(DE143=7,Tipologías!$E$20,0)+IF(DG143=9,Tipologías!$E$16,0)+IF(DF143=8,Tipologías!$E$23,0)+IF(DH143=10,Tipologías!$E$7,0)+IF(DI143=11,Tipologías!$E$8,0))</f>
        <v>2858472.5869979998</v>
      </c>
      <c r="DL143" s="49">
        <f t="shared" si="67"/>
        <v>2858472.5869979998</v>
      </c>
      <c r="DM143" s="50" t="str">
        <f t="shared" si="68"/>
        <v/>
      </c>
      <c r="DN143" s="50">
        <f t="shared" si="69"/>
        <v>18</v>
      </c>
      <c r="DO143" s="50">
        <f t="shared" si="70"/>
        <v>0</v>
      </c>
      <c r="DP143" s="51" t="str">
        <f t="shared" si="71"/>
        <v/>
      </c>
      <c r="DQ143" s="51">
        <f>IF(DM143=17,Tipologías!$E$18,0)+IF(ENCUESTAS!DN143=18,Tipologías!$E$17,0)+IF(ENCUESTAS!DO143=19,Tipologías!$E$19,0)+IF(ENCUESTAS!DP143=20,Tipologías!$E$21,0)</f>
        <v>1270146.3406199999</v>
      </c>
      <c r="DR143" s="47" t="str">
        <f t="shared" si="72"/>
        <v>SI</v>
      </c>
      <c r="DS143" s="49">
        <f t="shared" si="73"/>
        <v>1270146.3406199999</v>
      </c>
      <c r="DT143" s="52">
        <f>IF(DL143=0,"",(DL143+DS143+Tipologías!$E$6+Tipologías!$H$2))</f>
        <v>4325696.3201579638</v>
      </c>
      <c r="DU143" s="53" t="str">
        <f t="shared" si="74"/>
        <v>SI</v>
      </c>
      <c r="DV143" s="436" t="s">
        <v>3791</v>
      </c>
    </row>
    <row r="144" spans="1:126" ht="75" x14ac:dyDescent="0.25">
      <c r="A144" s="217">
        <v>42971</v>
      </c>
      <c r="B144" s="7" t="s">
        <v>1</v>
      </c>
      <c r="C144" s="7" t="s">
        <v>630</v>
      </c>
      <c r="D144" s="7">
        <v>579</v>
      </c>
      <c r="E144" s="7">
        <v>10396995422</v>
      </c>
      <c r="F144" s="7">
        <v>3148226544</v>
      </c>
      <c r="G144" s="188">
        <v>139</v>
      </c>
      <c r="H144" s="189" t="s">
        <v>1640</v>
      </c>
      <c r="I144" s="7" t="s">
        <v>1110</v>
      </c>
      <c r="J144" s="7"/>
      <c r="K144" s="7"/>
      <c r="L144" s="7"/>
      <c r="M144" s="7"/>
      <c r="N144" s="7"/>
      <c r="O144" s="7"/>
      <c r="P144" s="7"/>
      <c r="Q144" s="7"/>
      <c r="R144" s="190">
        <v>3003200</v>
      </c>
      <c r="S144" s="7"/>
      <c r="T144" s="7"/>
      <c r="U144" s="362" t="str">
        <f t="shared" si="50"/>
        <v xml:space="preserve">PEATONAL   #   -  3003200 </v>
      </c>
      <c r="V144" s="7">
        <v>3148226544</v>
      </c>
      <c r="W144" s="7" t="s">
        <v>1293</v>
      </c>
      <c r="X144" s="7" t="s">
        <v>1295</v>
      </c>
      <c r="Y144" s="7" t="s">
        <v>1426</v>
      </c>
      <c r="Z144" s="7" t="s">
        <v>1433</v>
      </c>
      <c r="AA144" s="434" t="str">
        <f t="shared" si="51"/>
        <v>CLAUDIA MARCELA BEDOYA GARCIA</v>
      </c>
      <c r="AB144" s="7" t="s">
        <v>1268</v>
      </c>
      <c r="AC144" s="7">
        <v>43916219</v>
      </c>
      <c r="AD144" s="7" t="s">
        <v>1118</v>
      </c>
      <c r="AE144" s="7">
        <v>36</v>
      </c>
      <c r="AF144" s="6" t="s">
        <v>1086</v>
      </c>
      <c r="AG144" s="6"/>
      <c r="AH144" s="7"/>
      <c r="AI144" s="7"/>
      <c r="AJ144" s="7"/>
      <c r="AK144" s="434" t="str">
        <f t="shared" si="52"/>
        <v xml:space="preserve">   </v>
      </c>
      <c r="AL144" s="7"/>
      <c r="AM144" s="191"/>
      <c r="AN144" s="189" t="s">
        <v>1087</v>
      </c>
      <c r="AO144" s="7"/>
      <c r="AP144" s="7" t="s">
        <v>1087</v>
      </c>
      <c r="AQ144" s="7">
        <v>3</v>
      </c>
      <c r="AR144" s="7">
        <v>1</v>
      </c>
      <c r="AS144" s="7"/>
      <c r="AT144" s="192" t="s">
        <v>1147</v>
      </c>
      <c r="AU144" s="7"/>
      <c r="AV144" s="193" t="s">
        <v>1163</v>
      </c>
      <c r="AW144" s="7"/>
      <c r="AX144" s="192"/>
      <c r="AY144" s="7"/>
      <c r="AZ144" s="7"/>
      <c r="BA144" s="7"/>
      <c r="BB144" s="7" t="s">
        <v>1086</v>
      </c>
      <c r="BC144" s="7"/>
      <c r="BD144" s="7" t="s">
        <v>1086</v>
      </c>
      <c r="BE144" s="7"/>
      <c r="BF144" s="7" t="s">
        <v>1086</v>
      </c>
      <c r="BG144" s="7"/>
      <c r="BH144" s="188" t="s">
        <v>1167</v>
      </c>
      <c r="BI144" s="195" t="s">
        <v>1175</v>
      </c>
      <c r="BJ144" s="6" t="s">
        <v>1180</v>
      </c>
      <c r="BK144" s="6" t="s">
        <v>1189</v>
      </c>
      <c r="BL144" s="6" t="s">
        <v>1087</v>
      </c>
      <c r="BM144" s="191" t="s">
        <v>1087</v>
      </c>
      <c r="BN144" s="195" t="s">
        <v>1086</v>
      </c>
      <c r="BO144" s="6" t="s">
        <v>1086</v>
      </c>
      <c r="BP144" s="6" t="s">
        <v>1086</v>
      </c>
      <c r="BQ144" s="6" t="s">
        <v>1086</v>
      </c>
      <c r="BR144" s="6" t="s">
        <v>1086</v>
      </c>
      <c r="BS144" s="6" t="s">
        <v>1086</v>
      </c>
      <c r="BT144" s="6" t="s">
        <v>1086</v>
      </c>
      <c r="BU144" s="6" t="s">
        <v>1086</v>
      </c>
      <c r="BV144" s="6" t="s">
        <v>1086</v>
      </c>
      <c r="BW144" s="6" t="s">
        <v>1086</v>
      </c>
      <c r="BX144" s="6" t="s">
        <v>1086</v>
      </c>
      <c r="BY144" s="6" t="s">
        <v>1086</v>
      </c>
      <c r="BZ144" s="6" t="s">
        <v>1086</v>
      </c>
      <c r="CA144" s="6" t="s">
        <v>1086</v>
      </c>
      <c r="CB144" s="6" t="s">
        <v>1086</v>
      </c>
      <c r="CC144" s="6" t="s">
        <v>1086</v>
      </c>
      <c r="CD144" s="6" t="s">
        <v>1194</v>
      </c>
      <c r="CE144" s="199" t="s">
        <v>2052</v>
      </c>
      <c r="CF144" s="6"/>
      <c r="CG144" s="6"/>
      <c r="CH144" s="6"/>
      <c r="CI144" s="6"/>
      <c r="CJ144" s="6" t="s">
        <v>2053</v>
      </c>
      <c r="CK144" s="6" t="s">
        <v>2054</v>
      </c>
      <c r="CL144" s="6" t="s">
        <v>1086</v>
      </c>
      <c r="CM144" s="6" t="s">
        <v>1087</v>
      </c>
      <c r="CN144" s="6" t="s">
        <v>1087</v>
      </c>
      <c r="CO144" s="6" t="s">
        <v>1490</v>
      </c>
      <c r="CP144" s="6"/>
      <c r="CQ144" s="6" t="s">
        <v>1087</v>
      </c>
      <c r="CR144" s="6" t="s">
        <v>1087</v>
      </c>
      <c r="CS144" s="6" t="s">
        <v>1087</v>
      </c>
      <c r="CT144" s="6" t="s">
        <v>1087</v>
      </c>
      <c r="CU144" s="191" t="s">
        <v>1307</v>
      </c>
      <c r="CV144" s="6" t="str">
        <f t="shared" si="53"/>
        <v>NUEVO MILENIOPEATONAL3003200</v>
      </c>
      <c r="CW144" s="46" t="str">
        <f t="shared" si="54"/>
        <v>OK</v>
      </c>
      <c r="CX144" s="47" t="str">
        <f t="shared" si="55"/>
        <v>SI</v>
      </c>
      <c r="CY144" s="47">
        <f t="shared" si="56"/>
        <v>1</v>
      </c>
      <c r="CZ144" s="47">
        <f t="shared" si="57"/>
        <v>2</v>
      </c>
      <c r="DA144" s="47">
        <f t="shared" si="58"/>
        <v>3</v>
      </c>
      <c r="DB144" s="47">
        <f t="shared" si="59"/>
        <v>4</v>
      </c>
      <c r="DC144" s="47">
        <f t="shared" si="60"/>
        <v>5</v>
      </c>
      <c r="DD144" s="47"/>
      <c r="DE144" s="47">
        <f t="shared" si="61"/>
        <v>7</v>
      </c>
      <c r="DF144" s="47">
        <f t="shared" si="62"/>
        <v>8</v>
      </c>
      <c r="DG144" s="47" t="str">
        <f t="shared" si="63"/>
        <v/>
      </c>
      <c r="DH144" s="47" t="str">
        <f t="shared" si="64"/>
        <v/>
      </c>
      <c r="DI144" s="47" t="str">
        <f t="shared" si="65"/>
        <v/>
      </c>
      <c r="DJ144" s="47">
        <f t="shared" si="66"/>
        <v>5</v>
      </c>
      <c r="DK144" s="48">
        <f>IF(CX144="NO",0,IF(CY144=1,Tipologías!$E$11,0)+IF(CZ144=2,Tipologías!$E$10,0)+IF(DA144=3,Tipologías!$E$9,0)+IF(DB144=4,Tipologías!$E$13,0)+IF(DC144=5,Tipologías!$E$12,0)+IF(DD144=6,Tipologías!$E$14,0)+IF(DE144=7,Tipologías!$E$20,0)+IF(DG144=9,Tipologías!$E$16,0)+IF(DF144=8,Tipologías!$E$23,0)+IF(DH144=10,Tipologías!$E$7,0)+IF(DI144=11,Tipologías!$E$8,0))</f>
        <v>6834981.4686359996</v>
      </c>
      <c r="DL144" s="49">
        <f t="shared" si="67"/>
        <v>6099266.2918499997</v>
      </c>
      <c r="DM144" s="50" t="str">
        <f t="shared" si="68"/>
        <v/>
      </c>
      <c r="DN144" s="50" t="str">
        <f t="shared" si="69"/>
        <v/>
      </c>
      <c r="DO144" s="50">
        <f t="shared" si="70"/>
        <v>0</v>
      </c>
      <c r="DP144" s="51" t="str">
        <f t="shared" si="71"/>
        <v/>
      </c>
      <c r="DQ144" s="51">
        <f>IF(DM144=17,Tipologías!$E$18,0)+IF(ENCUESTAS!DN144=18,Tipologías!$E$17,0)+IF(ENCUESTAS!DO144=19,Tipologías!$E$19,0)+IF(ENCUESTAS!DP144=20,Tipologías!$E$21,0)</f>
        <v>0</v>
      </c>
      <c r="DR144" s="47" t="str">
        <f t="shared" si="72"/>
        <v>NO</v>
      </c>
      <c r="DS144" s="49">
        <f t="shared" si="73"/>
        <v>0</v>
      </c>
      <c r="DT144" s="52">
        <f>IF(DL144=0,"",(DL144+DS144+Tipologías!$E$6+Tipologías!$H$2))</f>
        <v>6296343.6843899637</v>
      </c>
      <c r="DU144" s="53" t="str">
        <f t="shared" si="74"/>
        <v>SI</v>
      </c>
      <c r="DV144" s="436" t="s">
        <v>3792</v>
      </c>
    </row>
    <row r="145" spans="1:126" ht="15.75" thickBot="1" x14ac:dyDescent="0.3">
      <c r="A145" s="217">
        <v>42971</v>
      </c>
      <c r="B145" s="202" t="s">
        <v>1</v>
      </c>
      <c r="C145" s="202" t="s">
        <v>630</v>
      </c>
      <c r="D145" s="202">
        <v>579</v>
      </c>
      <c r="E145" s="202">
        <v>1039699422</v>
      </c>
      <c r="F145" s="202">
        <v>3143844838</v>
      </c>
      <c r="G145" s="201">
        <v>140</v>
      </c>
      <c r="H145" s="189" t="s">
        <v>1640</v>
      </c>
      <c r="I145" s="202" t="s">
        <v>1110</v>
      </c>
      <c r="J145" s="202"/>
      <c r="K145" s="202"/>
      <c r="L145" s="202"/>
      <c r="M145" s="202"/>
      <c r="N145" s="202"/>
      <c r="O145" s="202"/>
      <c r="P145" s="202"/>
      <c r="Q145" s="202"/>
      <c r="R145" s="203">
        <v>583130088</v>
      </c>
      <c r="S145" s="202"/>
      <c r="T145" s="202"/>
      <c r="U145" s="362" t="str">
        <f t="shared" si="50"/>
        <v xml:space="preserve">PEATONAL   #   -  583130088 </v>
      </c>
      <c r="V145" s="202">
        <v>3146135731</v>
      </c>
      <c r="W145" s="202" t="s">
        <v>2055</v>
      </c>
      <c r="X145" s="202" t="s">
        <v>1317</v>
      </c>
      <c r="Y145" s="202" t="s">
        <v>2056</v>
      </c>
      <c r="Z145" s="202" t="s">
        <v>1465</v>
      </c>
      <c r="AA145" s="434" t="str">
        <f t="shared" si="51"/>
        <v>MARIO DE JESUS MUÑETON DIAZ</v>
      </c>
      <c r="AB145" s="202" t="s">
        <v>1268</v>
      </c>
      <c r="AC145" s="202">
        <v>3524167</v>
      </c>
      <c r="AD145" s="202" t="s">
        <v>1127</v>
      </c>
      <c r="AE145" s="202">
        <v>72</v>
      </c>
      <c r="AF145" s="204" t="s">
        <v>1086</v>
      </c>
      <c r="AG145" s="204"/>
      <c r="AH145" s="202"/>
      <c r="AI145" s="202"/>
      <c r="AJ145" s="202"/>
      <c r="AK145" s="434" t="str">
        <f t="shared" si="52"/>
        <v xml:space="preserve">   </v>
      </c>
      <c r="AL145" s="202"/>
      <c r="AM145" s="205"/>
      <c r="AN145" s="206" t="s">
        <v>1087</v>
      </c>
      <c r="AO145" s="202"/>
      <c r="AP145" s="202" t="s">
        <v>1087</v>
      </c>
      <c r="AQ145" s="202"/>
      <c r="AR145" s="202"/>
      <c r="AS145" s="202"/>
      <c r="AT145" s="207" t="s">
        <v>1147</v>
      </c>
      <c r="AU145" s="202"/>
      <c r="AV145" s="208" t="s">
        <v>1163</v>
      </c>
      <c r="AW145" s="202"/>
      <c r="AX145" s="207"/>
      <c r="AY145" s="202"/>
      <c r="AZ145" s="202"/>
      <c r="BA145" s="202"/>
      <c r="BB145" s="202" t="s">
        <v>1086</v>
      </c>
      <c r="BC145" s="202"/>
      <c r="BD145" s="202" t="s">
        <v>1087</v>
      </c>
      <c r="BE145" s="202"/>
      <c r="BF145" s="202" t="s">
        <v>1086</v>
      </c>
      <c r="BG145" s="202"/>
      <c r="BH145" s="201" t="s">
        <v>1167</v>
      </c>
      <c r="BI145" s="209" t="s">
        <v>1171</v>
      </c>
      <c r="BJ145" s="204" t="s">
        <v>1180</v>
      </c>
      <c r="BK145" s="204" t="s">
        <v>1189</v>
      </c>
      <c r="BL145" s="204" t="s">
        <v>1086</v>
      </c>
      <c r="BM145" s="205" t="s">
        <v>1087</v>
      </c>
      <c r="BN145" s="209" t="s">
        <v>1086</v>
      </c>
      <c r="BO145" s="204" t="s">
        <v>1086</v>
      </c>
      <c r="BP145" s="204" t="s">
        <v>1087</v>
      </c>
      <c r="BQ145" s="204" t="s">
        <v>1086</v>
      </c>
      <c r="BR145" s="204" t="s">
        <v>1086</v>
      </c>
      <c r="BS145" s="204" t="s">
        <v>1086</v>
      </c>
      <c r="BT145" s="204" t="s">
        <v>1086</v>
      </c>
      <c r="BU145" s="204" t="s">
        <v>1086</v>
      </c>
      <c r="BV145" s="204" t="s">
        <v>1086</v>
      </c>
      <c r="BW145" s="204" t="s">
        <v>1086</v>
      </c>
      <c r="BX145" s="204" t="s">
        <v>1087</v>
      </c>
      <c r="BY145" s="204" t="s">
        <v>1087</v>
      </c>
      <c r="BZ145" s="204" t="s">
        <v>1086</v>
      </c>
      <c r="CA145" s="204" t="s">
        <v>1087</v>
      </c>
      <c r="CB145" s="204" t="s">
        <v>1086</v>
      </c>
      <c r="CC145" s="204" t="s">
        <v>1086</v>
      </c>
      <c r="CD145" s="204" t="s">
        <v>1193</v>
      </c>
      <c r="CE145" s="210" t="s">
        <v>2057</v>
      </c>
      <c r="CF145" s="204"/>
      <c r="CG145" s="204"/>
      <c r="CH145" s="204"/>
      <c r="CI145" s="204"/>
      <c r="CJ145" s="204" t="s">
        <v>1607</v>
      </c>
      <c r="CK145" s="204" t="s">
        <v>1608</v>
      </c>
      <c r="CL145" s="204" t="s">
        <v>1086</v>
      </c>
      <c r="CM145" s="204" t="s">
        <v>1087</v>
      </c>
      <c r="CN145" s="204" t="s">
        <v>1087</v>
      </c>
      <c r="CO145" s="204" t="s">
        <v>1490</v>
      </c>
      <c r="CP145" s="204" t="s">
        <v>1086</v>
      </c>
      <c r="CQ145" s="204" t="s">
        <v>1086</v>
      </c>
      <c r="CR145" s="204" t="s">
        <v>1087</v>
      </c>
      <c r="CS145" s="204" t="s">
        <v>1086</v>
      </c>
      <c r="CT145" s="204" t="s">
        <v>1086</v>
      </c>
      <c r="CU145" s="205" t="s">
        <v>1288</v>
      </c>
      <c r="CV145" s="6" t="str">
        <f t="shared" si="53"/>
        <v>NUEVO MILENIOPEATONAL583130088</v>
      </c>
      <c r="CW145" s="46" t="str">
        <f t="shared" si="54"/>
        <v>OK</v>
      </c>
      <c r="CX145" s="47" t="str">
        <f t="shared" si="55"/>
        <v>SI</v>
      </c>
      <c r="CY145" s="47">
        <f t="shared" si="56"/>
        <v>1</v>
      </c>
      <c r="CZ145" s="47">
        <f t="shared" si="57"/>
        <v>2</v>
      </c>
      <c r="DA145" s="47">
        <f t="shared" si="58"/>
        <v>3</v>
      </c>
      <c r="DB145" s="47" t="str">
        <f t="shared" si="59"/>
        <v/>
      </c>
      <c r="DC145" s="47" t="str">
        <f t="shared" si="60"/>
        <v/>
      </c>
      <c r="DD145" s="47"/>
      <c r="DE145" s="47">
        <f t="shared" si="61"/>
        <v>7</v>
      </c>
      <c r="DF145" s="47" t="str">
        <f t="shared" si="62"/>
        <v/>
      </c>
      <c r="DG145" s="47" t="str">
        <f t="shared" si="63"/>
        <v/>
      </c>
      <c r="DH145" s="47" t="str">
        <f t="shared" si="64"/>
        <v/>
      </c>
      <c r="DI145" s="47" t="str">
        <f t="shared" si="65"/>
        <v/>
      </c>
      <c r="DJ145" s="47">
        <f t="shared" si="66"/>
        <v>3</v>
      </c>
      <c r="DK145" s="48">
        <f>IF(CX145="NO",0,IF(CY145=1,Tipologías!$E$11,0)+IF(CZ145=2,Tipologías!$E$10,0)+IF(DA145=3,Tipologías!$E$9,0)+IF(DB145=4,Tipologías!$E$13,0)+IF(DC145=5,Tipologías!$E$12,0)+IF(DD145=6,Tipologías!$E$14,0)+IF(DE145=7,Tipologías!$E$20,0)+IF(DG145=9,Tipologías!$E$16,0)+IF(DF145=8,Tipologías!$E$23,0)+IF(DH145=10,Tipologías!$E$7,0)+IF(DI145=11,Tipologías!$E$8,0))</f>
        <v>1169280.8991719999</v>
      </c>
      <c r="DL145" s="49">
        <f t="shared" si="67"/>
        <v>1169280.8991719999</v>
      </c>
      <c r="DM145" s="50" t="str">
        <f t="shared" si="68"/>
        <v/>
      </c>
      <c r="DN145" s="50" t="str">
        <f t="shared" si="69"/>
        <v/>
      </c>
      <c r="DO145" s="50">
        <f t="shared" si="70"/>
        <v>19</v>
      </c>
      <c r="DP145" s="51" t="str">
        <f t="shared" si="71"/>
        <v/>
      </c>
      <c r="DQ145" s="51">
        <f>IF(DM145=17,Tipologías!$E$18,0)+IF(ENCUESTAS!DN145=18,Tipologías!$E$17,0)+IF(ENCUESTAS!DO145=19,Tipologías!$E$19,0)+IF(ENCUESTAS!DP145=20,Tipologías!$E$21,0)</f>
        <v>254645.13204</v>
      </c>
      <c r="DR145" s="47" t="str">
        <f t="shared" si="72"/>
        <v>SI</v>
      </c>
      <c r="DS145" s="49">
        <f t="shared" si="73"/>
        <v>254645.13204</v>
      </c>
      <c r="DT145" s="52">
        <f>IF(DL145=0,"",(DL145+DS145+Tipologías!$E$6+Tipologías!$H$2))</f>
        <v>1621003.4237519645</v>
      </c>
      <c r="DU145" s="53" t="str">
        <f t="shared" si="74"/>
        <v>SI</v>
      </c>
      <c r="DV145" s="436" t="s">
        <v>3793</v>
      </c>
    </row>
    <row r="146" spans="1:126" x14ac:dyDescent="0.25">
      <c r="A146" s="217">
        <v>42971</v>
      </c>
      <c r="B146" s="7" t="s">
        <v>1</v>
      </c>
      <c r="C146" s="7" t="s">
        <v>630</v>
      </c>
      <c r="D146" s="7">
        <v>579</v>
      </c>
      <c r="E146" s="7">
        <v>1039699422</v>
      </c>
      <c r="F146" s="7">
        <v>314645911</v>
      </c>
      <c r="G146" s="188">
        <v>141</v>
      </c>
      <c r="H146" s="189" t="s">
        <v>1640</v>
      </c>
      <c r="I146" s="7" t="s">
        <v>1110</v>
      </c>
      <c r="J146" s="7"/>
      <c r="K146" s="7"/>
      <c r="L146" s="7"/>
      <c r="M146" s="7"/>
      <c r="N146" s="7"/>
      <c r="O146" s="7"/>
      <c r="P146" s="7"/>
      <c r="Q146" s="219"/>
      <c r="R146" s="200">
        <v>220548690070</v>
      </c>
      <c r="S146" s="7"/>
      <c r="T146" s="7"/>
      <c r="U146" s="362" t="str">
        <f t="shared" si="50"/>
        <v xml:space="preserve">PEATONAL   #   -  220548690070 </v>
      </c>
      <c r="V146" s="7">
        <v>3146459111</v>
      </c>
      <c r="W146" s="7" t="s">
        <v>2058</v>
      </c>
      <c r="X146" s="7" t="s">
        <v>1838</v>
      </c>
      <c r="Y146" s="7" t="s">
        <v>1282</v>
      </c>
      <c r="Z146" s="7" t="s">
        <v>1465</v>
      </c>
      <c r="AA146" s="434" t="str">
        <f t="shared" si="51"/>
        <v>JAVIER DE JESUS BEDOLLA AGUDELO</v>
      </c>
      <c r="AB146" s="7" t="s">
        <v>1268</v>
      </c>
      <c r="AC146" s="7">
        <v>3586991</v>
      </c>
      <c r="AD146" s="7" t="s">
        <v>1127</v>
      </c>
      <c r="AE146" s="7">
        <v>69</v>
      </c>
      <c r="AF146" s="6" t="s">
        <v>1087</v>
      </c>
      <c r="AG146" s="6" t="s">
        <v>1295</v>
      </c>
      <c r="AH146" s="7" t="s">
        <v>2059</v>
      </c>
      <c r="AI146" s="7" t="s">
        <v>1302</v>
      </c>
      <c r="AJ146" s="7" t="s">
        <v>1533</v>
      </c>
      <c r="AK146" s="434" t="str">
        <f t="shared" si="52"/>
        <v>MARINA DEL SOCORRO GARCIA DUQUE</v>
      </c>
      <c r="AL146" s="7" t="s">
        <v>1268</v>
      </c>
      <c r="AM146" s="191">
        <v>2207625</v>
      </c>
      <c r="AN146" s="189" t="s">
        <v>1087</v>
      </c>
      <c r="AO146" s="7"/>
      <c r="AP146" s="7" t="s">
        <v>1086</v>
      </c>
      <c r="AQ146" s="7">
        <v>5</v>
      </c>
      <c r="AR146" s="7">
        <v>2</v>
      </c>
      <c r="AS146" s="7">
        <v>1</v>
      </c>
      <c r="AT146" s="192" t="s">
        <v>1147</v>
      </c>
      <c r="AU146" s="7"/>
      <c r="AV146" s="193" t="s">
        <v>1163</v>
      </c>
      <c r="AW146" s="7"/>
      <c r="AX146" s="192"/>
      <c r="AY146" s="7"/>
      <c r="AZ146" s="7"/>
      <c r="BA146" s="7"/>
      <c r="BB146" s="7" t="s">
        <v>1086</v>
      </c>
      <c r="BC146" s="194">
        <v>17614</v>
      </c>
      <c r="BD146" s="7" t="s">
        <v>1086</v>
      </c>
      <c r="BE146" s="194">
        <v>12695</v>
      </c>
      <c r="BF146" s="7" t="s">
        <v>1086</v>
      </c>
      <c r="BG146" s="194">
        <v>8366</v>
      </c>
      <c r="BH146" s="188" t="s">
        <v>1167</v>
      </c>
      <c r="BI146" s="195" t="s">
        <v>1171</v>
      </c>
      <c r="BJ146" s="6" t="s">
        <v>1180</v>
      </c>
      <c r="BK146" s="6" t="s">
        <v>1189</v>
      </c>
      <c r="BL146" s="6" t="s">
        <v>1086</v>
      </c>
      <c r="BM146" s="191" t="s">
        <v>1086</v>
      </c>
      <c r="BN146" s="195" t="s">
        <v>1086</v>
      </c>
      <c r="BO146" s="6" t="s">
        <v>1086</v>
      </c>
      <c r="BP146" s="6" t="s">
        <v>1086</v>
      </c>
      <c r="BQ146" s="6" t="s">
        <v>1086</v>
      </c>
      <c r="BR146" s="6" t="s">
        <v>1086</v>
      </c>
      <c r="BS146" s="6" t="s">
        <v>1086</v>
      </c>
      <c r="BT146" s="6" t="s">
        <v>1086</v>
      </c>
      <c r="BU146" s="6" t="s">
        <v>1086</v>
      </c>
      <c r="BV146" s="6" t="s">
        <v>1086</v>
      </c>
      <c r="BW146" s="6" t="s">
        <v>1087</v>
      </c>
      <c r="BX146" s="6" t="s">
        <v>1086</v>
      </c>
      <c r="BY146" s="6" t="s">
        <v>1086</v>
      </c>
      <c r="BZ146" s="6" t="s">
        <v>1087</v>
      </c>
      <c r="CA146" s="6" t="s">
        <v>1086</v>
      </c>
      <c r="CB146" s="6" t="s">
        <v>1086</v>
      </c>
      <c r="CC146" s="196" t="s">
        <v>1086</v>
      </c>
      <c r="CD146" s="196" t="s">
        <v>1193</v>
      </c>
      <c r="CE146" s="197" t="s">
        <v>2060</v>
      </c>
      <c r="CF146" s="196"/>
      <c r="CG146" s="196"/>
      <c r="CH146" s="196"/>
      <c r="CI146" s="196"/>
      <c r="CJ146" s="196" t="s">
        <v>1607</v>
      </c>
      <c r="CK146" s="196" t="s">
        <v>1608</v>
      </c>
      <c r="CL146" s="196" t="s">
        <v>1086</v>
      </c>
      <c r="CM146" s="196" t="s">
        <v>1087</v>
      </c>
      <c r="CN146" s="196" t="s">
        <v>1087</v>
      </c>
      <c r="CO146" s="196" t="s">
        <v>1490</v>
      </c>
      <c r="CP146" s="196" t="s">
        <v>1086</v>
      </c>
      <c r="CQ146" s="196" t="s">
        <v>1087</v>
      </c>
      <c r="CR146" s="196" t="s">
        <v>1087</v>
      </c>
      <c r="CS146" s="196" t="s">
        <v>1086</v>
      </c>
      <c r="CT146" s="196" t="s">
        <v>1086</v>
      </c>
      <c r="CU146" s="198" t="s">
        <v>1273</v>
      </c>
      <c r="CV146" s="6" t="str">
        <f t="shared" si="53"/>
        <v>NUEVO MILENIOPEATONAL220548690070</v>
      </c>
      <c r="CW146" s="46" t="str">
        <f t="shared" si="54"/>
        <v>OK</v>
      </c>
      <c r="CX146" s="47" t="str">
        <f t="shared" si="55"/>
        <v>SI</v>
      </c>
      <c r="CY146" s="47">
        <f t="shared" si="56"/>
        <v>1</v>
      </c>
      <c r="CZ146" s="47" t="str">
        <f t="shared" si="57"/>
        <v/>
      </c>
      <c r="DA146" s="47" t="str">
        <f t="shared" si="58"/>
        <v/>
      </c>
      <c r="DB146" s="47">
        <f t="shared" si="59"/>
        <v>4</v>
      </c>
      <c r="DC146" s="47">
        <f t="shared" si="60"/>
        <v>5</v>
      </c>
      <c r="DD146" s="47"/>
      <c r="DE146" s="47">
        <f t="shared" si="61"/>
        <v>7</v>
      </c>
      <c r="DF146" s="47" t="str">
        <f t="shared" si="62"/>
        <v/>
      </c>
      <c r="DG146" s="47">
        <f t="shared" si="63"/>
        <v>9</v>
      </c>
      <c r="DH146" s="47" t="str">
        <f t="shared" si="64"/>
        <v/>
      </c>
      <c r="DI146" s="47" t="str">
        <f t="shared" si="65"/>
        <v/>
      </c>
      <c r="DJ146" s="47">
        <f t="shared" si="66"/>
        <v>3</v>
      </c>
      <c r="DK146" s="48">
        <f>IF(CX146="NO",0,IF(CY146=1,Tipologías!$E$11,0)+IF(CZ146=2,Tipologías!$E$10,0)+IF(DA146=3,Tipologías!$E$9,0)+IF(DB146=4,Tipologías!$E$13,0)+IF(DC146=5,Tipologías!$E$12,0)+IF(DD146=6,Tipologías!$E$14,0)+IF(DE146=7,Tipologías!$E$20,0)+IF(DG146=9,Tipologías!$E$16,0)+IF(DF146=8,Tipologías!$E$23,0)+IF(DH146=10,Tipologías!$E$7,0)+IF(DI146=11,Tipologías!$E$8,0))</f>
        <v>3774854.4604019998</v>
      </c>
      <c r="DL146" s="49">
        <f t="shared" si="67"/>
        <v>3774854.4604019998</v>
      </c>
      <c r="DM146" s="50" t="str">
        <f t="shared" si="68"/>
        <v/>
      </c>
      <c r="DN146" s="50" t="str">
        <f t="shared" si="69"/>
        <v/>
      </c>
      <c r="DO146" s="50">
        <f t="shared" si="70"/>
        <v>0</v>
      </c>
      <c r="DP146" s="51" t="str">
        <f t="shared" si="71"/>
        <v/>
      </c>
      <c r="DQ146" s="51">
        <f>IF(DM146=17,Tipologías!$E$18,0)+IF(ENCUESTAS!DN146=18,Tipologías!$E$17,0)+IF(ENCUESTAS!DO146=19,Tipologías!$E$19,0)+IF(ENCUESTAS!DP146=20,Tipologías!$E$21,0)</f>
        <v>0</v>
      </c>
      <c r="DR146" s="47" t="str">
        <f t="shared" si="72"/>
        <v>NO</v>
      </c>
      <c r="DS146" s="49">
        <f t="shared" si="73"/>
        <v>0</v>
      </c>
      <c r="DT146" s="52">
        <f>IF(DL146=0,"",(DL146+DS146+Tipologías!$E$6+Tipologías!$H$2))</f>
        <v>3971931.8529419643</v>
      </c>
      <c r="DU146" s="53" t="str">
        <f t="shared" si="74"/>
        <v>SI</v>
      </c>
      <c r="DV146" s="436" t="s">
        <v>3794</v>
      </c>
    </row>
    <row r="147" spans="1:126" ht="30" hidden="1" x14ac:dyDescent="0.25">
      <c r="A147" s="217">
        <v>42971</v>
      </c>
      <c r="B147" s="7" t="s">
        <v>1</v>
      </c>
      <c r="C147" s="7" t="s">
        <v>630</v>
      </c>
      <c r="D147" s="7">
        <v>579</v>
      </c>
      <c r="E147" s="7">
        <v>1039699422</v>
      </c>
      <c r="F147" s="7">
        <v>3143844838</v>
      </c>
      <c r="G147" s="188">
        <v>142</v>
      </c>
      <c r="H147" s="189" t="s">
        <v>1640</v>
      </c>
      <c r="I147" s="7" t="s">
        <v>1110</v>
      </c>
      <c r="J147" s="7"/>
      <c r="K147" s="7"/>
      <c r="L147" s="7"/>
      <c r="M147" s="7"/>
      <c r="N147" s="7"/>
      <c r="O147" s="7"/>
      <c r="P147" s="7"/>
      <c r="Q147" s="7"/>
      <c r="R147" s="190">
        <v>3015500</v>
      </c>
      <c r="S147" s="7"/>
      <c r="T147" s="7"/>
      <c r="U147" s="362" t="str">
        <f t="shared" si="50"/>
        <v xml:space="preserve">PEATONAL   #   -  3015500 </v>
      </c>
      <c r="V147" s="7">
        <v>3148156586</v>
      </c>
      <c r="W147" s="7" t="s">
        <v>1728</v>
      </c>
      <c r="X147" s="7"/>
      <c r="Y147" s="7" t="s">
        <v>2061</v>
      </c>
      <c r="Z147" s="7" t="s">
        <v>1297</v>
      </c>
      <c r="AA147" s="434" t="str">
        <f t="shared" si="51"/>
        <v xml:space="preserve">ARGELIA DEL CARMEN ECHEVERRI </v>
      </c>
      <c r="AB147" s="7" t="s">
        <v>1268</v>
      </c>
      <c r="AC147" s="7">
        <v>21930313</v>
      </c>
      <c r="AD147" s="7" t="s">
        <v>1118</v>
      </c>
      <c r="AE147" s="7">
        <v>77</v>
      </c>
      <c r="AF147" s="6" t="s">
        <v>1087</v>
      </c>
      <c r="AG147" s="6" t="s">
        <v>1277</v>
      </c>
      <c r="AH147" s="7"/>
      <c r="AI147" s="7" t="s">
        <v>1298</v>
      </c>
      <c r="AJ147" s="7" t="s">
        <v>1316</v>
      </c>
      <c r="AK147" s="434" t="str">
        <f t="shared" si="52"/>
        <v xml:space="preserve">FERNANDO ANTONIO GOMEZ </v>
      </c>
      <c r="AL147" s="7" t="s">
        <v>1268</v>
      </c>
      <c r="AM147" s="191">
        <v>3525446</v>
      </c>
      <c r="AN147" s="189" t="s">
        <v>1087</v>
      </c>
      <c r="AO147" s="7"/>
      <c r="AP147" s="7" t="s">
        <v>1086</v>
      </c>
      <c r="AQ147" s="7">
        <v>3</v>
      </c>
      <c r="AR147" s="7"/>
      <c r="AS147" s="7"/>
      <c r="AT147" s="192" t="s">
        <v>1147</v>
      </c>
      <c r="AU147" s="7"/>
      <c r="AV147" s="193" t="s">
        <v>1163</v>
      </c>
      <c r="AW147" s="7"/>
      <c r="AX147" s="192"/>
      <c r="AY147" s="7"/>
      <c r="AZ147" s="7"/>
      <c r="BA147" s="7"/>
      <c r="BB147" s="7" t="s">
        <v>1086</v>
      </c>
      <c r="BC147" s="7"/>
      <c r="BD147" s="7" t="s">
        <v>1087</v>
      </c>
      <c r="BE147" s="7"/>
      <c r="BF147" s="7" t="s">
        <v>1086</v>
      </c>
      <c r="BG147" s="7"/>
      <c r="BH147" s="188" t="s">
        <v>1167</v>
      </c>
      <c r="BI147" s="195" t="s">
        <v>1171</v>
      </c>
      <c r="BJ147" s="6" t="s">
        <v>1180</v>
      </c>
      <c r="BK147" s="6" t="s">
        <v>1188</v>
      </c>
      <c r="BL147" s="6" t="s">
        <v>1086</v>
      </c>
      <c r="BM147" s="191" t="s">
        <v>1087</v>
      </c>
      <c r="BN147" s="195" t="s">
        <v>1086</v>
      </c>
      <c r="BO147" s="6" t="s">
        <v>1086</v>
      </c>
      <c r="BP147" s="6" t="s">
        <v>1086</v>
      </c>
      <c r="BQ147" s="6" t="s">
        <v>1086</v>
      </c>
      <c r="BR147" s="6" t="s">
        <v>1086</v>
      </c>
      <c r="BS147" s="6" t="s">
        <v>1086</v>
      </c>
      <c r="BT147" s="6" t="s">
        <v>1086</v>
      </c>
      <c r="BU147" s="6" t="s">
        <v>1086</v>
      </c>
      <c r="BV147" s="6" t="s">
        <v>1086</v>
      </c>
      <c r="BW147" s="6" t="s">
        <v>1086</v>
      </c>
      <c r="BX147" s="6" t="s">
        <v>1086</v>
      </c>
      <c r="BY147" s="6" t="s">
        <v>1086</v>
      </c>
      <c r="BZ147" s="6" t="s">
        <v>1086</v>
      </c>
      <c r="CA147" s="6" t="s">
        <v>1086</v>
      </c>
      <c r="CB147" s="6" t="s">
        <v>1086</v>
      </c>
      <c r="CC147" s="6" t="s">
        <v>1086</v>
      </c>
      <c r="CD147" s="6" t="s">
        <v>1193</v>
      </c>
      <c r="CE147" s="199" t="s">
        <v>2062</v>
      </c>
      <c r="CF147" s="6"/>
      <c r="CG147" s="6"/>
      <c r="CH147" s="6"/>
      <c r="CI147" s="6"/>
      <c r="CJ147" s="6" t="s">
        <v>1607</v>
      </c>
      <c r="CK147" s="6" t="s">
        <v>1608</v>
      </c>
      <c r="CL147" s="6"/>
      <c r="CM147" s="6" t="s">
        <v>1086</v>
      </c>
      <c r="CN147" s="6" t="s">
        <v>1087</v>
      </c>
      <c r="CO147" s="6" t="s">
        <v>1490</v>
      </c>
      <c r="CP147" s="6" t="s">
        <v>1086</v>
      </c>
      <c r="CQ147" s="6" t="s">
        <v>1086</v>
      </c>
      <c r="CR147" s="6" t="s">
        <v>1086</v>
      </c>
      <c r="CS147" s="6" t="s">
        <v>1086</v>
      </c>
      <c r="CT147" s="6" t="s">
        <v>1086</v>
      </c>
      <c r="CU147" s="191" t="s">
        <v>1288</v>
      </c>
      <c r="CV147" s="6" t="str">
        <f t="shared" si="53"/>
        <v>NUEVO MILENIOPEATONAL3015500</v>
      </c>
      <c r="CW147" s="46" t="str">
        <f t="shared" si="54"/>
        <v>OK</v>
      </c>
      <c r="CX147" s="47" t="str">
        <f t="shared" si="55"/>
        <v>SI</v>
      </c>
      <c r="CY147" s="47" t="str">
        <f t="shared" si="56"/>
        <v/>
      </c>
      <c r="CZ147" s="47" t="str">
        <f t="shared" si="57"/>
        <v/>
      </c>
      <c r="DA147" s="47" t="str">
        <f t="shared" si="58"/>
        <v/>
      </c>
      <c r="DB147" s="47" t="str">
        <f t="shared" si="59"/>
        <v/>
      </c>
      <c r="DC147" s="47" t="str">
        <f t="shared" si="60"/>
        <v/>
      </c>
      <c r="DD147" s="47"/>
      <c r="DE147" s="47" t="str">
        <f t="shared" si="61"/>
        <v/>
      </c>
      <c r="DF147" s="47" t="str">
        <f t="shared" si="62"/>
        <v/>
      </c>
      <c r="DG147" s="47" t="str">
        <f t="shared" si="63"/>
        <v/>
      </c>
      <c r="DH147" s="47" t="str">
        <f t="shared" si="64"/>
        <v/>
      </c>
      <c r="DI147" s="47" t="str">
        <f t="shared" si="65"/>
        <v/>
      </c>
      <c r="DJ147" s="47">
        <f t="shared" si="66"/>
        <v>0</v>
      </c>
      <c r="DK147" s="48">
        <f>IF(CX147="NO",0,IF(CY147=1,Tipologías!$E$11,0)+IF(CZ147=2,Tipologías!$E$10,0)+IF(DA147=3,Tipologías!$E$9,0)+IF(DB147=4,Tipologías!$E$13,0)+IF(DC147=5,Tipologías!$E$12,0)+IF(DD147=6,Tipologías!$E$14,0)+IF(DE147=7,Tipologías!$E$20,0)+IF(DG147=9,Tipologías!$E$16,0)+IF(DF147=8,Tipologías!$E$23,0)+IF(DH147=10,Tipologías!$E$7,0)+IF(DI147=11,Tipologías!$E$8,0))</f>
        <v>0</v>
      </c>
      <c r="DL147" s="49">
        <f t="shared" si="67"/>
        <v>0</v>
      </c>
      <c r="DM147" s="50" t="str">
        <f t="shared" si="68"/>
        <v/>
      </c>
      <c r="DN147" s="50" t="str">
        <f t="shared" si="69"/>
        <v/>
      </c>
      <c r="DO147" s="50" t="str">
        <f t="shared" si="70"/>
        <v/>
      </c>
      <c r="DP147" s="51" t="str">
        <f t="shared" si="71"/>
        <v/>
      </c>
      <c r="DQ147" s="51">
        <f>IF(DM147=17,Tipologías!$E$18,0)+IF(ENCUESTAS!DN147=18,Tipologías!$E$17,0)+IF(ENCUESTAS!DO147=19,Tipologías!$E$19,0)+IF(ENCUESTAS!DP147=20,Tipologías!$E$21,0)</f>
        <v>0</v>
      </c>
      <c r="DR147" s="47" t="str">
        <f t="shared" si="72"/>
        <v>NO</v>
      </c>
      <c r="DS147" s="49">
        <f t="shared" si="73"/>
        <v>0</v>
      </c>
      <c r="DT147" s="52" t="str">
        <f>IF(DL147=0,"",(DL147+DS147+Tipologías!$E$6+Tipologías!$H$2))</f>
        <v/>
      </c>
      <c r="DU147" s="53" t="str">
        <f t="shared" si="74"/>
        <v>NO</v>
      </c>
      <c r="DV147" s="436"/>
    </row>
    <row r="148" spans="1:126" ht="30" x14ac:dyDescent="0.25">
      <c r="A148" s="217">
        <v>42971</v>
      </c>
      <c r="B148" s="7" t="s">
        <v>1</v>
      </c>
      <c r="C148" s="7" t="s">
        <v>630</v>
      </c>
      <c r="D148" s="7">
        <v>579</v>
      </c>
      <c r="E148" s="7">
        <v>10396999422</v>
      </c>
      <c r="F148" s="7">
        <v>3143844838</v>
      </c>
      <c r="G148" s="188">
        <v>143</v>
      </c>
      <c r="H148" s="189" t="s">
        <v>1640</v>
      </c>
      <c r="I148" s="7" t="s">
        <v>1110</v>
      </c>
      <c r="J148" s="7"/>
      <c r="K148" s="7"/>
      <c r="L148" s="7"/>
      <c r="M148" s="7"/>
      <c r="N148" s="7"/>
      <c r="O148" s="7"/>
      <c r="P148" s="7"/>
      <c r="Q148" s="7"/>
      <c r="R148" s="200">
        <v>220583140020</v>
      </c>
      <c r="S148" s="7"/>
      <c r="T148" s="7"/>
      <c r="U148" s="362" t="str">
        <f t="shared" si="50"/>
        <v xml:space="preserve">PEATONAL   #   -  220583140020 </v>
      </c>
      <c r="V148" s="7">
        <v>3116371819</v>
      </c>
      <c r="W148" s="7" t="s">
        <v>2009</v>
      </c>
      <c r="X148" s="7" t="s">
        <v>1305</v>
      </c>
      <c r="Y148" s="7" t="s">
        <v>1862</v>
      </c>
      <c r="Z148" s="7"/>
      <c r="AA148" s="434" t="str">
        <f t="shared" si="51"/>
        <v>AURORA  AVENDAÑO HERNANDEZ</v>
      </c>
      <c r="AB148" s="7" t="s">
        <v>1268</v>
      </c>
      <c r="AC148" s="7">
        <v>21932326</v>
      </c>
      <c r="AD148" s="7" t="s">
        <v>1118</v>
      </c>
      <c r="AE148" s="7">
        <v>51</v>
      </c>
      <c r="AF148" s="6" t="s">
        <v>1087</v>
      </c>
      <c r="AG148" s="6" t="s">
        <v>1690</v>
      </c>
      <c r="AH148" s="7"/>
      <c r="AI148" s="7" t="s">
        <v>1353</v>
      </c>
      <c r="AJ148" s="7"/>
      <c r="AK148" s="434" t="str">
        <f t="shared" si="52"/>
        <v xml:space="preserve">JORGE  SEPULVEDA </v>
      </c>
      <c r="AL148" s="7" t="s">
        <v>1268</v>
      </c>
      <c r="AM148" s="191">
        <v>71186809</v>
      </c>
      <c r="AN148" s="189" t="s">
        <v>1086</v>
      </c>
      <c r="AO148" s="7"/>
      <c r="AP148" s="7" t="s">
        <v>1087</v>
      </c>
      <c r="AQ148" s="7">
        <v>5</v>
      </c>
      <c r="AR148" s="7">
        <v>1</v>
      </c>
      <c r="AS148" s="7"/>
      <c r="AT148" s="192" t="s">
        <v>1147</v>
      </c>
      <c r="AU148" s="7"/>
      <c r="AV148" s="193" t="s">
        <v>1166</v>
      </c>
      <c r="AW148" s="7"/>
      <c r="AX148" s="192"/>
      <c r="AY148" s="7"/>
      <c r="AZ148" s="7"/>
      <c r="BA148" s="7"/>
      <c r="BB148" s="7" t="s">
        <v>1086</v>
      </c>
      <c r="BC148" s="194">
        <v>21478</v>
      </c>
      <c r="BD148" s="7" t="s">
        <v>1086</v>
      </c>
      <c r="BE148" s="194">
        <v>15672</v>
      </c>
      <c r="BF148" s="7" t="s">
        <v>1086</v>
      </c>
      <c r="BG148" s="194">
        <v>8408</v>
      </c>
      <c r="BH148" s="188" t="s">
        <v>1167</v>
      </c>
      <c r="BI148" s="195" t="s">
        <v>1175</v>
      </c>
      <c r="BJ148" s="6" t="s">
        <v>1180</v>
      </c>
      <c r="BK148" s="6" t="s">
        <v>1189</v>
      </c>
      <c r="BL148" s="6" t="s">
        <v>1087</v>
      </c>
      <c r="BM148" s="191" t="s">
        <v>1086</v>
      </c>
      <c r="BN148" s="195" t="s">
        <v>1086</v>
      </c>
      <c r="BO148" s="6" t="s">
        <v>1086</v>
      </c>
      <c r="BP148" s="6" t="s">
        <v>1086</v>
      </c>
      <c r="BQ148" s="6" t="s">
        <v>1086</v>
      </c>
      <c r="BR148" s="6" t="s">
        <v>1086</v>
      </c>
      <c r="BS148" s="6" t="s">
        <v>1086</v>
      </c>
      <c r="BT148" s="6" t="s">
        <v>1086</v>
      </c>
      <c r="BU148" s="6" t="s">
        <v>1087</v>
      </c>
      <c r="BV148" s="6" t="s">
        <v>1087</v>
      </c>
      <c r="BW148" s="6" t="s">
        <v>1086</v>
      </c>
      <c r="BX148" s="6" t="s">
        <v>1086</v>
      </c>
      <c r="BY148" s="6" t="s">
        <v>1086</v>
      </c>
      <c r="BZ148" s="6" t="s">
        <v>1087</v>
      </c>
      <c r="CA148" s="6" t="s">
        <v>1087</v>
      </c>
      <c r="CB148" s="6" t="s">
        <v>1086</v>
      </c>
      <c r="CC148" s="6" t="s">
        <v>1086</v>
      </c>
      <c r="CD148" s="6" t="s">
        <v>1193</v>
      </c>
      <c r="CE148" s="199" t="s">
        <v>2063</v>
      </c>
      <c r="CF148" s="6"/>
      <c r="CG148" s="6"/>
      <c r="CH148" s="6"/>
      <c r="CI148" s="6"/>
      <c r="CJ148" s="6" t="s">
        <v>1607</v>
      </c>
      <c r="CK148" s="6" t="s">
        <v>1608</v>
      </c>
      <c r="CL148" s="6" t="s">
        <v>1086</v>
      </c>
      <c r="CM148" s="6" t="s">
        <v>1087</v>
      </c>
      <c r="CN148" s="6" t="s">
        <v>1087</v>
      </c>
      <c r="CO148" s="6" t="s">
        <v>1490</v>
      </c>
      <c r="CP148" s="6" t="s">
        <v>1086</v>
      </c>
      <c r="CQ148" s="6" t="s">
        <v>1087</v>
      </c>
      <c r="CR148" s="6" t="s">
        <v>1087</v>
      </c>
      <c r="CS148" s="6" t="s">
        <v>1086</v>
      </c>
      <c r="CT148" s="6" t="s">
        <v>1086</v>
      </c>
      <c r="CU148" s="191" t="s">
        <v>1273</v>
      </c>
      <c r="CV148" s="6" t="str">
        <f t="shared" si="53"/>
        <v>NUEVO MILENIOPEATONAL220583140020</v>
      </c>
      <c r="CW148" s="46" t="str">
        <f t="shared" si="54"/>
        <v>OK</v>
      </c>
      <c r="CX148" s="47" t="str">
        <f t="shared" si="55"/>
        <v>SI</v>
      </c>
      <c r="CY148" s="47">
        <f t="shared" si="56"/>
        <v>1</v>
      </c>
      <c r="CZ148" s="47" t="str">
        <f t="shared" si="57"/>
        <v/>
      </c>
      <c r="DA148" s="47" t="str">
        <f t="shared" si="58"/>
        <v/>
      </c>
      <c r="DB148" s="47">
        <f t="shared" si="59"/>
        <v>4</v>
      </c>
      <c r="DC148" s="47" t="str">
        <f t="shared" si="60"/>
        <v/>
      </c>
      <c r="DD148" s="47"/>
      <c r="DE148" s="47" t="str">
        <f t="shared" si="61"/>
        <v/>
      </c>
      <c r="DF148" s="47" t="str">
        <f t="shared" si="62"/>
        <v/>
      </c>
      <c r="DG148" s="47">
        <f t="shared" si="63"/>
        <v>9</v>
      </c>
      <c r="DH148" s="47" t="str">
        <f t="shared" si="64"/>
        <v/>
      </c>
      <c r="DI148" s="47" t="str">
        <f t="shared" si="65"/>
        <v/>
      </c>
      <c r="DJ148" s="47">
        <f t="shared" si="66"/>
        <v>2</v>
      </c>
      <c r="DK148" s="48">
        <f>IF(CX148="NO",0,IF(CY148=1,Tipologías!$E$11,0)+IF(CZ148=2,Tipologías!$E$10,0)+IF(DA148=3,Tipologías!$E$9,0)+IF(DB148=4,Tipologías!$E$13,0)+IF(DC148=5,Tipologías!$E$12,0)+IF(DD148=6,Tipologías!$E$14,0)+IF(DE148=7,Tipologías!$E$20,0)+IF(DG148=9,Tipologías!$E$16,0)+IF(DF148=8,Tipologías!$E$23,0)+IF(DH148=10,Tipologías!$E$7,0)+IF(DI148=11,Tipologías!$E$8,0))</f>
        <v>2858472.5869979998</v>
      </c>
      <c r="DL148" s="49">
        <f t="shared" si="67"/>
        <v>2858472.5869979998</v>
      </c>
      <c r="DM148" s="50" t="str">
        <f t="shared" si="68"/>
        <v/>
      </c>
      <c r="DN148" s="50" t="str">
        <f t="shared" si="69"/>
        <v/>
      </c>
      <c r="DO148" s="50">
        <f t="shared" si="70"/>
        <v>0</v>
      </c>
      <c r="DP148" s="51" t="str">
        <f t="shared" si="71"/>
        <v/>
      </c>
      <c r="DQ148" s="51">
        <f>IF(DM148=17,Tipologías!$E$18,0)+IF(ENCUESTAS!DN148=18,Tipologías!$E$17,0)+IF(ENCUESTAS!DO148=19,Tipologías!$E$19,0)+IF(ENCUESTAS!DP148=20,Tipologías!$E$21,0)</f>
        <v>0</v>
      </c>
      <c r="DR148" s="47" t="str">
        <f t="shared" si="72"/>
        <v>NO</v>
      </c>
      <c r="DS148" s="49">
        <f t="shared" si="73"/>
        <v>0</v>
      </c>
      <c r="DT148" s="52">
        <f>IF(DL148=0,"",(DL148+DS148+Tipologías!$E$6+Tipologías!$H$2))</f>
        <v>3055549.9795379643</v>
      </c>
      <c r="DU148" s="53" t="str">
        <f t="shared" si="74"/>
        <v>SI</v>
      </c>
      <c r="DV148" s="436" t="s">
        <v>3795</v>
      </c>
    </row>
    <row r="149" spans="1:126" x14ac:dyDescent="0.25">
      <c r="A149" s="217">
        <v>42971</v>
      </c>
      <c r="B149" s="7" t="s">
        <v>1</v>
      </c>
      <c r="C149" s="7" t="s">
        <v>630</v>
      </c>
      <c r="D149" s="7">
        <v>579</v>
      </c>
      <c r="E149" s="7">
        <v>43654191</v>
      </c>
      <c r="F149" s="7">
        <v>3122373072</v>
      </c>
      <c r="G149" s="188">
        <v>144</v>
      </c>
      <c r="H149" s="189" t="s">
        <v>1603</v>
      </c>
      <c r="I149" s="7" t="s">
        <v>1110</v>
      </c>
      <c r="J149" s="7" t="s">
        <v>2033</v>
      </c>
      <c r="K149" s="7"/>
      <c r="L149" s="7"/>
      <c r="M149" s="7" t="s">
        <v>1116</v>
      </c>
      <c r="N149" s="7"/>
      <c r="O149" s="7"/>
      <c r="P149" s="7"/>
      <c r="Q149" s="7"/>
      <c r="R149" s="190"/>
      <c r="S149" s="7"/>
      <c r="T149" s="7"/>
      <c r="U149" s="362" t="str">
        <f t="shared" si="50"/>
        <v xml:space="preserve">PEATONAL CARRERA 15 #52.30  B#   -   </v>
      </c>
      <c r="V149" s="7">
        <v>3133449334</v>
      </c>
      <c r="W149" s="7" t="s">
        <v>2064</v>
      </c>
      <c r="X149" s="7"/>
      <c r="Y149" s="7" t="s">
        <v>2007</v>
      </c>
      <c r="Z149" s="7"/>
      <c r="AA149" s="434" t="str">
        <f t="shared" si="51"/>
        <v xml:space="preserve">BEATRIS  ESCALANTE </v>
      </c>
      <c r="AB149" s="7" t="s">
        <v>1268</v>
      </c>
      <c r="AC149" s="7">
        <v>43650615</v>
      </c>
      <c r="AD149" s="7" t="s">
        <v>1118</v>
      </c>
      <c r="AE149" s="7">
        <v>50</v>
      </c>
      <c r="AF149" s="6" t="s">
        <v>1086</v>
      </c>
      <c r="AG149" s="6"/>
      <c r="AH149" s="7"/>
      <c r="AI149" s="7"/>
      <c r="AJ149" s="7"/>
      <c r="AK149" s="434" t="str">
        <f t="shared" si="52"/>
        <v xml:space="preserve">   </v>
      </c>
      <c r="AL149" s="7"/>
      <c r="AM149" s="191"/>
      <c r="AN149" s="189" t="s">
        <v>1086</v>
      </c>
      <c r="AO149" s="7">
        <v>927954</v>
      </c>
      <c r="AP149" s="7" t="s">
        <v>1087</v>
      </c>
      <c r="AQ149" s="7">
        <v>2</v>
      </c>
      <c r="AR149" s="7">
        <v>1</v>
      </c>
      <c r="AS149" s="7"/>
      <c r="AT149" s="192" t="s">
        <v>1147</v>
      </c>
      <c r="AU149" s="7"/>
      <c r="AV149" s="193" t="s">
        <v>1163</v>
      </c>
      <c r="AW149" s="7"/>
      <c r="AX149" s="192"/>
      <c r="AY149" s="7"/>
      <c r="AZ149" s="7"/>
      <c r="BA149" s="7"/>
      <c r="BB149" s="7" t="s">
        <v>1086</v>
      </c>
      <c r="BC149" s="194">
        <v>10106</v>
      </c>
      <c r="BD149" s="7" t="s">
        <v>1086</v>
      </c>
      <c r="BE149" s="194">
        <v>6913</v>
      </c>
      <c r="BF149" s="7" t="s">
        <v>1086</v>
      </c>
      <c r="BG149" s="194">
        <v>8366</v>
      </c>
      <c r="BH149" s="188" t="s">
        <v>1167</v>
      </c>
      <c r="BI149" s="195" t="s">
        <v>1175</v>
      </c>
      <c r="BJ149" s="6" t="s">
        <v>1180</v>
      </c>
      <c r="BK149" s="6" t="s">
        <v>1189</v>
      </c>
      <c r="BL149" s="6" t="s">
        <v>1086</v>
      </c>
      <c r="BM149" s="191" t="s">
        <v>1087</v>
      </c>
      <c r="BN149" s="195" t="s">
        <v>1086</v>
      </c>
      <c r="BO149" s="6" t="s">
        <v>1086</v>
      </c>
      <c r="BP149" s="6" t="s">
        <v>1086</v>
      </c>
      <c r="BQ149" s="6" t="s">
        <v>1086</v>
      </c>
      <c r="BR149" s="6" t="s">
        <v>1086</v>
      </c>
      <c r="BS149" s="6" t="s">
        <v>1086</v>
      </c>
      <c r="BT149" s="6" t="s">
        <v>1086</v>
      </c>
      <c r="BU149" s="6" t="s">
        <v>1087</v>
      </c>
      <c r="BV149" s="6" t="s">
        <v>1087</v>
      </c>
      <c r="BW149" s="6" t="s">
        <v>1087</v>
      </c>
      <c r="BX149" s="6" t="s">
        <v>1086</v>
      </c>
      <c r="BY149" s="6" t="s">
        <v>1086</v>
      </c>
      <c r="BZ149" s="6" t="s">
        <v>1087</v>
      </c>
      <c r="CA149" s="6" t="s">
        <v>1087</v>
      </c>
      <c r="CB149" s="6" t="s">
        <v>1087</v>
      </c>
      <c r="CC149" s="6" t="s">
        <v>1086</v>
      </c>
      <c r="CD149" s="6" t="s">
        <v>1193</v>
      </c>
      <c r="CE149" s="199" t="s">
        <v>2065</v>
      </c>
      <c r="CF149" s="6"/>
      <c r="CG149" s="6"/>
      <c r="CH149" s="6"/>
      <c r="CI149" s="6"/>
      <c r="CJ149" s="6" t="s">
        <v>1607</v>
      </c>
      <c r="CK149" s="6" t="s">
        <v>1608</v>
      </c>
      <c r="CL149" s="6" t="s">
        <v>1086</v>
      </c>
      <c r="CM149" s="6" t="s">
        <v>1087</v>
      </c>
      <c r="CN149" s="6" t="s">
        <v>1087</v>
      </c>
      <c r="CO149" s="6" t="s">
        <v>1490</v>
      </c>
      <c r="CP149" s="6" t="s">
        <v>1086</v>
      </c>
      <c r="CQ149" s="6" t="s">
        <v>1087</v>
      </c>
      <c r="CR149" s="6" t="s">
        <v>1087</v>
      </c>
      <c r="CS149" s="6" t="s">
        <v>1087</v>
      </c>
      <c r="CT149" s="6" t="s">
        <v>1086</v>
      </c>
      <c r="CU149" s="191" t="s">
        <v>1273</v>
      </c>
      <c r="CV149" s="6" t="str">
        <f t="shared" si="53"/>
        <v>OASIS PEATONALCARRERA 15 #52.30B</v>
      </c>
      <c r="CW149" s="46" t="str">
        <f t="shared" si="54"/>
        <v>OK</v>
      </c>
      <c r="CX149" s="47" t="str">
        <f t="shared" si="55"/>
        <v>SI</v>
      </c>
      <c r="CY149" s="47">
        <f t="shared" si="56"/>
        <v>1</v>
      </c>
      <c r="CZ149" s="47" t="str">
        <f t="shared" si="57"/>
        <v/>
      </c>
      <c r="DA149" s="47" t="str">
        <f t="shared" si="58"/>
        <v/>
      </c>
      <c r="DB149" s="47">
        <f t="shared" si="59"/>
        <v>4</v>
      </c>
      <c r="DC149" s="47">
        <f t="shared" si="60"/>
        <v>5</v>
      </c>
      <c r="DD149" s="47"/>
      <c r="DE149" s="47">
        <f t="shared" si="61"/>
        <v>7</v>
      </c>
      <c r="DF149" s="47" t="str">
        <f t="shared" si="62"/>
        <v/>
      </c>
      <c r="DG149" s="47">
        <f t="shared" si="63"/>
        <v>9</v>
      </c>
      <c r="DH149" s="47" t="str">
        <f t="shared" si="64"/>
        <v/>
      </c>
      <c r="DI149" s="47" t="str">
        <f t="shared" si="65"/>
        <v/>
      </c>
      <c r="DJ149" s="47">
        <f t="shared" si="66"/>
        <v>3</v>
      </c>
      <c r="DK149" s="48">
        <f>IF(CX149="NO",0,IF(CY149=1,Tipologías!$E$11,0)+IF(CZ149=2,Tipologías!$E$10,0)+IF(DA149=3,Tipologías!$E$9,0)+IF(DB149=4,Tipologías!$E$13,0)+IF(DC149=5,Tipologías!$E$12,0)+IF(DD149=6,Tipologías!$E$14,0)+IF(DE149=7,Tipologías!$E$20,0)+IF(DG149=9,Tipologías!$E$16,0)+IF(DF149=8,Tipologías!$E$23,0)+IF(DH149=10,Tipologías!$E$7,0)+IF(DI149=11,Tipologías!$E$8,0))</f>
        <v>3774854.4604019998</v>
      </c>
      <c r="DL149" s="49">
        <f t="shared" si="67"/>
        <v>3774854.4604019998</v>
      </c>
      <c r="DM149" s="50" t="str">
        <f t="shared" si="68"/>
        <v/>
      </c>
      <c r="DN149" s="50" t="str">
        <f t="shared" si="69"/>
        <v/>
      </c>
      <c r="DO149" s="50">
        <f t="shared" si="70"/>
        <v>0</v>
      </c>
      <c r="DP149" s="51" t="str">
        <f t="shared" si="71"/>
        <v/>
      </c>
      <c r="DQ149" s="51">
        <f>IF(DM149=17,Tipologías!$E$18,0)+IF(ENCUESTAS!DN149=18,Tipologías!$E$17,0)+IF(ENCUESTAS!DO149=19,Tipologías!$E$19,0)+IF(ENCUESTAS!DP149=20,Tipologías!$E$21,0)</f>
        <v>0</v>
      </c>
      <c r="DR149" s="47" t="str">
        <f t="shared" si="72"/>
        <v>NO</v>
      </c>
      <c r="DS149" s="49">
        <f t="shared" si="73"/>
        <v>0</v>
      </c>
      <c r="DT149" s="52">
        <f>IF(DL149=0,"",(DL149+DS149+Tipologías!$E$6+Tipologías!$H$2))</f>
        <v>3971931.8529419643</v>
      </c>
      <c r="DU149" s="53" t="str">
        <f t="shared" si="74"/>
        <v>SI</v>
      </c>
      <c r="DV149" s="436" t="s">
        <v>3596</v>
      </c>
    </row>
    <row r="150" spans="1:126" ht="30" x14ac:dyDescent="0.25">
      <c r="A150" s="217">
        <v>42971</v>
      </c>
      <c r="B150" s="7" t="s">
        <v>1</v>
      </c>
      <c r="C150" s="7" t="s">
        <v>630</v>
      </c>
      <c r="D150" s="7">
        <v>579</v>
      </c>
      <c r="E150" s="7">
        <v>43654191</v>
      </c>
      <c r="F150" s="7">
        <v>3122373072</v>
      </c>
      <c r="G150" s="188">
        <v>145</v>
      </c>
      <c r="H150" s="189" t="s">
        <v>1603</v>
      </c>
      <c r="I150" s="7" t="s">
        <v>1110</v>
      </c>
      <c r="J150" s="7"/>
      <c r="K150" s="7"/>
      <c r="L150" s="7"/>
      <c r="M150" s="7"/>
      <c r="N150" s="7"/>
      <c r="O150" s="7"/>
      <c r="P150" s="7"/>
      <c r="Q150" s="7"/>
      <c r="R150" s="190">
        <v>591</v>
      </c>
      <c r="S150" s="7"/>
      <c r="T150" s="7"/>
      <c r="U150" s="362" t="str">
        <f t="shared" si="50"/>
        <v xml:space="preserve">PEATONAL   #   -  591 </v>
      </c>
      <c r="V150" s="7">
        <v>3148158161</v>
      </c>
      <c r="W150" s="7" t="s">
        <v>1536</v>
      </c>
      <c r="X150" s="7" t="s">
        <v>2066</v>
      </c>
      <c r="Y150" s="7" t="s">
        <v>2067</v>
      </c>
      <c r="Z150" s="7" t="s">
        <v>2068</v>
      </c>
      <c r="AA150" s="434" t="str">
        <f t="shared" si="51"/>
        <v>ALDEMAR DEL CRSITO NISPERUZA MONTALVO</v>
      </c>
      <c r="AB150" s="7" t="s">
        <v>1268</v>
      </c>
      <c r="AC150" s="7"/>
      <c r="AD150" s="7" t="s">
        <v>1127</v>
      </c>
      <c r="AE150" s="7">
        <v>45</v>
      </c>
      <c r="AF150" s="6" t="s">
        <v>1086</v>
      </c>
      <c r="AG150" s="6" t="s">
        <v>1996</v>
      </c>
      <c r="AH150" s="7" t="s">
        <v>1636</v>
      </c>
      <c r="AI150" s="7" t="s">
        <v>1270</v>
      </c>
      <c r="AJ150" s="7" t="s">
        <v>1326</v>
      </c>
      <c r="AK150" s="434" t="str">
        <f t="shared" si="52"/>
        <v>LUZ MARY ESTRADA VARGAS</v>
      </c>
      <c r="AL150" s="7" t="s">
        <v>1268</v>
      </c>
      <c r="AM150" s="220">
        <v>1039678234</v>
      </c>
      <c r="AN150" s="189" t="s">
        <v>1087</v>
      </c>
      <c r="AO150" s="7"/>
      <c r="AP150" s="7" t="s">
        <v>1087</v>
      </c>
      <c r="AQ150" s="7">
        <v>3</v>
      </c>
      <c r="AR150" s="7">
        <v>1</v>
      </c>
      <c r="AS150" s="7"/>
      <c r="AT150" s="192" t="s">
        <v>1147</v>
      </c>
      <c r="AU150" s="7"/>
      <c r="AV150" s="193" t="s">
        <v>1163</v>
      </c>
      <c r="AW150" s="7"/>
      <c r="AX150" s="192"/>
      <c r="AY150" s="7"/>
      <c r="AZ150" s="7"/>
      <c r="BA150" s="7"/>
      <c r="BB150" s="7" t="s">
        <v>1086</v>
      </c>
      <c r="BC150" s="7">
        <v>11604</v>
      </c>
      <c r="BD150" s="7" t="s">
        <v>1086</v>
      </c>
      <c r="BE150" s="194">
        <v>8067</v>
      </c>
      <c r="BF150" s="7" t="s">
        <v>1086</v>
      </c>
      <c r="BG150" s="194">
        <v>8366</v>
      </c>
      <c r="BH150" s="188" t="s">
        <v>1167</v>
      </c>
      <c r="BI150" s="195" t="s">
        <v>1175</v>
      </c>
      <c r="BJ150" s="6" t="s">
        <v>1180</v>
      </c>
      <c r="BK150" s="6" t="s">
        <v>1189</v>
      </c>
      <c r="BL150" s="6" t="s">
        <v>1087</v>
      </c>
      <c r="BM150" s="191" t="s">
        <v>1086</v>
      </c>
      <c r="BN150" s="195" t="s">
        <v>1086</v>
      </c>
      <c r="BO150" s="6" t="s">
        <v>1086</v>
      </c>
      <c r="BP150" s="6" t="s">
        <v>1086</v>
      </c>
      <c r="BQ150" s="6" t="s">
        <v>1086</v>
      </c>
      <c r="BR150" s="6" t="s">
        <v>1086</v>
      </c>
      <c r="BS150" s="6" t="s">
        <v>1086</v>
      </c>
      <c r="BT150" s="6" t="s">
        <v>1086</v>
      </c>
      <c r="BU150" s="6" t="s">
        <v>1086</v>
      </c>
      <c r="BV150" s="6" t="s">
        <v>1087</v>
      </c>
      <c r="BW150" s="6" t="s">
        <v>1087</v>
      </c>
      <c r="BX150" s="6" t="s">
        <v>1086</v>
      </c>
      <c r="BY150" s="6" t="s">
        <v>1086</v>
      </c>
      <c r="BZ150" s="6" t="s">
        <v>1086</v>
      </c>
      <c r="CA150" s="6" t="s">
        <v>1087</v>
      </c>
      <c r="CB150" s="6" t="s">
        <v>1087</v>
      </c>
      <c r="CC150" s="6" t="s">
        <v>1086</v>
      </c>
      <c r="CD150" s="6" t="s">
        <v>1193</v>
      </c>
      <c r="CE150" s="199" t="s">
        <v>2069</v>
      </c>
      <c r="CF150" s="6"/>
      <c r="CG150" s="6"/>
      <c r="CH150" s="6"/>
      <c r="CI150" s="6"/>
      <c r="CJ150" s="6" t="s">
        <v>1607</v>
      </c>
      <c r="CK150" s="6" t="s">
        <v>1608</v>
      </c>
      <c r="CL150" s="6" t="s">
        <v>1086</v>
      </c>
      <c r="CM150" s="6" t="s">
        <v>1086</v>
      </c>
      <c r="CN150" s="6" t="s">
        <v>1086</v>
      </c>
      <c r="CO150" s="6" t="s">
        <v>1490</v>
      </c>
      <c r="CP150" s="6" t="s">
        <v>1086</v>
      </c>
      <c r="CQ150" s="6" t="s">
        <v>1086</v>
      </c>
      <c r="CR150" s="6" t="s">
        <v>1087</v>
      </c>
      <c r="CS150" s="6" t="s">
        <v>1086</v>
      </c>
      <c r="CT150" s="6" t="s">
        <v>1086</v>
      </c>
      <c r="CU150" s="191" t="s">
        <v>1273</v>
      </c>
      <c r="CV150" s="6" t="str">
        <f t="shared" si="53"/>
        <v>OASIS PEATONAL591</v>
      </c>
      <c r="CW150" s="46" t="str">
        <f t="shared" si="54"/>
        <v>OK</v>
      </c>
      <c r="CX150" s="47" t="str">
        <f t="shared" si="55"/>
        <v>SI</v>
      </c>
      <c r="CY150" s="47">
        <f t="shared" si="56"/>
        <v>1</v>
      </c>
      <c r="CZ150" s="47" t="str">
        <f t="shared" si="57"/>
        <v/>
      </c>
      <c r="DA150" s="47" t="str">
        <f t="shared" si="58"/>
        <v/>
      </c>
      <c r="DB150" s="47" t="str">
        <f t="shared" si="59"/>
        <v/>
      </c>
      <c r="DC150" s="47">
        <f t="shared" si="60"/>
        <v>5</v>
      </c>
      <c r="DD150" s="47"/>
      <c r="DE150" s="47" t="str">
        <f t="shared" si="61"/>
        <v/>
      </c>
      <c r="DF150" s="47" t="str">
        <f t="shared" si="62"/>
        <v/>
      </c>
      <c r="DG150" s="47">
        <f t="shared" si="63"/>
        <v>9</v>
      </c>
      <c r="DH150" s="47" t="str">
        <f t="shared" si="64"/>
        <v/>
      </c>
      <c r="DI150" s="47" t="str">
        <f t="shared" si="65"/>
        <v/>
      </c>
      <c r="DJ150" s="47">
        <f t="shared" si="66"/>
        <v>2</v>
      </c>
      <c r="DK150" s="48">
        <f>IF(CX150="NO",0,IF(CY150=1,Tipologías!$E$11,0)+IF(CZ150=2,Tipologías!$E$10,0)+IF(DA150=3,Tipologías!$E$9,0)+IF(DB150=4,Tipologías!$E$13,0)+IF(DC150=5,Tipologías!$E$12,0)+IF(DD150=6,Tipologías!$E$14,0)+IF(DE150=7,Tipologías!$E$20,0)+IF(DG150=9,Tipologías!$E$16,0)+IF(DF150=8,Tipologías!$E$23,0)+IF(DH150=10,Tipologías!$E$7,0)+IF(DI150=11,Tipologías!$E$8,0))</f>
        <v>2773070.4736259999</v>
      </c>
      <c r="DL150" s="49">
        <f t="shared" si="67"/>
        <v>2773070.4736259999</v>
      </c>
      <c r="DM150" s="50" t="str">
        <f t="shared" si="68"/>
        <v/>
      </c>
      <c r="DN150" s="50" t="str">
        <f t="shared" si="69"/>
        <v/>
      </c>
      <c r="DO150" s="50">
        <f t="shared" si="70"/>
        <v>0</v>
      </c>
      <c r="DP150" s="51" t="str">
        <f t="shared" si="71"/>
        <v/>
      </c>
      <c r="DQ150" s="51">
        <f>IF(DM150=17,Tipologías!$E$18,0)+IF(ENCUESTAS!DN150=18,Tipologías!$E$17,0)+IF(ENCUESTAS!DO150=19,Tipologías!$E$19,0)+IF(ENCUESTAS!DP150=20,Tipologías!$E$21,0)</f>
        <v>0</v>
      </c>
      <c r="DR150" s="47" t="str">
        <f t="shared" si="72"/>
        <v>NO</v>
      </c>
      <c r="DS150" s="49">
        <f t="shared" si="73"/>
        <v>0</v>
      </c>
      <c r="DT150" s="52">
        <f>IF(DL150=0,"",(DL150+DS150+Tipologías!$E$6+Tipologías!$H$2))</f>
        <v>2970147.8661659644</v>
      </c>
      <c r="DU150" s="53" t="str">
        <f t="shared" si="74"/>
        <v>SI</v>
      </c>
      <c r="DV150" s="436" t="s">
        <v>3597</v>
      </c>
    </row>
    <row r="151" spans="1:126" ht="30" x14ac:dyDescent="0.25">
      <c r="A151" s="217">
        <v>42971</v>
      </c>
      <c r="B151" s="7" t="s">
        <v>1</v>
      </c>
      <c r="C151" s="7" t="s">
        <v>630</v>
      </c>
      <c r="D151" s="7">
        <v>579</v>
      </c>
      <c r="E151" s="7">
        <v>43654191</v>
      </c>
      <c r="F151" s="7">
        <v>3122373072</v>
      </c>
      <c r="G151" s="188">
        <v>146</v>
      </c>
      <c r="H151" s="189" t="s">
        <v>1603</v>
      </c>
      <c r="I151" s="7" t="s">
        <v>1110</v>
      </c>
      <c r="J151" s="7"/>
      <c r="K151" s="7"/>
      <c r="L151" s="7"/>
      <c r="M151" s="7"/>
      <c r="N151" s="7"/>
      <c r="O151" s="7"/>
      <c r="P151" s="7"/>
      <c r="Q151" s="7"/>
      <c r="R151" s="200">
        <v>5937</v>
      </c>
      <c r="S151" s="7"/>
      <c r="T151" s="7"/>
      <c r="U151" s="362" t="str">
        <f t="shared" si="50"/>
        <v xml:space="preserve">PEATONAL   #   -  5937 </v>
      </c>
      <c r="V151" s="7">
        <v>3216786577</v>
      </c>
      <c r="W151" s="200" t="s">
        <v>1700</v>
      </c>
      <c r="X151" s="7" t="s">
        <v>1950</v>
      </c>
      <c r="Y151" s="7" t="s">
        <v>2070</v>
      </c>
      <c r="Z151" s="7" t="s">
        <v>1465</v>
      </c>
      <c r="AA151" s="434" t="str">
        <f t="shared" si="51"/>
        <v>EFREN DE JESUS VALENCIA CASTAÑEDA</v>
      </c>
      <c r="AB151" s="7" t="s">
        <v>1268</v>
      </c>
      <c r="AC151" s="7">
        <v>71189170</v>
      </c>
      <c r="AD151" s="7" t="s">
        <v>1127</v>
      </c>
      <c r="AE151" s="7">
        <v>44</v>
      </c>
      <c r="AF151" s="6" t="s">
        <v>1086</v>
      </c>
      <c r="AG151" s="6" t="s">
        <v>1856</v>
      </c>
      <c r="AH151" s="7" t="s">
        <v>1899</v>
      </c>
      <c r="AI151" s="7" t="s">
        <v>1318</v>
      </c>
      <c r="AJ151" s="7" t="s">
        <v>1322</v>
      </c>
      <c r="AK151" s="434" t="str">
        <f t="shared" si="52"/>
        <v>ANA ISABEL URIBE LONDOÑO</v>
      </c>
      <c r="AL151" s="7" t="s">
        <v>1268</v>
      </c>
      <c r="AM151" s="191">
        <v>43651726</v>
      </c>
      <c r="AN151" s="189" t="s">
        <v>1086</v>
      </c>
      <c r="AO151" s="7">
        <v>34647726</v>
      </c>
      <c r="AP151" s="7" t="s">
        <v>1087</v>
      </c>
      <c r="AQ151" s="7">
        <v>7</v>
      </c>
      <c r="AR151" s="7">
        <v>4</v>
      </c>
      <c r="AS151" s="7"/>
      <c r="AT151" s="192" t="s">
        <v>1147</v>
      </c>
      <c r="AU151" s="7"/>
      <c r="AV151" s="193" t="s">
        <v>1163</v>
      </c>
      <c r="AW151" s="7"/>
      <c r="AX151" s="192"/>
      <c r="AY151" s="7"/>
      <c r="AZ151" s="7"/>
      <c r="BA151" s="194"/>
      <c r="BB151" s="7" t="s">
        <v>1086</v>
      </c>
      <c r="BC151" s="194"/>
      <c r="BD151" s="7" t="s">
        <v>1086</v>
      </c>
      <c r="BE151" s="7"/>
      <c r="BF151" s="7" t="s">
        <v>1086</v>
      </c>
      <c r="BG151" s="194"/>
      <c r="BH151" s="188" t="s">
        <v>1167</v>
      </c>
      <c r="BI151" s="195"/>
      <c r="BJ151" s="6" t="s">
        <v>1180</v>
      </c>
      <c r="BK151" s="6" t="s">
        <v>1189</v>
      </c>
      <c r="BL151" s="6" t="s">
        <v>1087</v>
      </c>
      <c r="BM151" s="191" t="s">
        <v>1087</v>
      </c>
      <c r="BN151" s="195" t="s">
        <v>1086</v>
      </c>
      <c r="BO151" s="6" t="s">
        <v>1086</v>
      </c>
      <c r="BP151" s="6" t="s">
        <v>1086</v>
      </c>
      <c r="BQ151" s="6" t="s">
        <v>1086</v>
      </c>
      <c r="BR151" s="6" t="s">
        <v>1086</v>
      </c>
      <c r="BS151" s="6" t="s">
        <v>1086</v>
      </c>
      <c r="BT151" s="6" t="s">
        <v>1087</v>
      </c>
      <c r="BU151" s="6" t="s">
        <v>1087</v>
      </c>
      <c r="BV151" s="6" t="s">
        <v>1087</v>
      </c>
      <c r="BW151" s="6" t="s">
        <v>1087</v>
      </c>
      <c r="BX151" s="6" t="s">
        <v>1086</v>
      </c>
      <c r="BY151" s="6" t="s">
        <v>1086</v>
      </c>
      <c r="BZ151" s="6" t="s">
        <v>1086</v>
      </c>
      <c r="CA151" s="6" t="s">
        <v>1086</v>
      </c>
      <c r="CB151" s="6" t="s">
        <v>1087</v>
      </c>
      <c r="CC151" s="6" t="s">
        <v>1086</v>
      </c>
      <c r="CD151" s="6" t="s">
        <v>1194</v>
      </c>
      <c r="CE151" s="199" t="s">
        <v>2071</v>
      </c>
      <c r="CF151" s="6" t="s">
        <v>1752</v>
      </c>
      <c r="CG151" s="6" t="s">
        <v>1307</v>
      </c>
      <c r="CH151" s="6"/>
      <c r="CI151" s="6"/>
      <c r="CJ151" s="6" t="s">
        <v>2053</v>
      </c>
      <c r="CK151" s="6" t="s">
        <v>2054</v>
      </c>
      <c r="CL151" s="6" t="s">
        <v>1086</v>
      </c>
      <c r="CM151" s="6" t="s">
        <v>1087</v>
      </c>
      <c r="CN151" s="6" t="s">
        <v>1087</v>
      </c>
      <c r="CO151" s="6" t="s">
        <v>1490</v>
      </c>
      <c r="CP151" s="6" t="s">
        <v>1087</v>
      </c>
      <c r="CQ151" s="6" t="s">
        <v>1087</v>
      </c>
      <c r="CR151" s="6" t="s">
        <v>1087</v>
      </c>
      <c r="CS151" s="6" t="s">
        <v>1087</v>
      </c>
      <c r="CT151" s="6" t="s">
        <v>1086</v>
      </c>
      <c r="CU151" s="191" t="s">
        <v>1307</v>
      </c>
      <c r="CV151" s="6" t="str">
        <f t="shared" si="53"/>
        <v>OASIS PEATONAL5937</v>
      </c>
      <c r="CW151" s="46" t="str">
        <f t="shared" si="54"/>
        <v>OK</v>
      </c>
      <c r="CX151" s="47" t="str">
        <f t="shared" si="55"/>
        <v>SI</v>
      </c>
      <c r="CY151" s="47">
        <f t="shared" si="56"/>
        <v>1</v>
      </c>
      <c r="CZ151" s="47" t="str">
        <f t="shared" si="57"/>
        <v/>
      </c>
      <c r="DA151" s="47">
        <f t="shared" si="58"/>
        <v>3</v>
      </c>
      <c r="DB151" s="47">
        <f t="shared" si="59"/>
        <v>4</v>
      </c>
      <c r="DC151" s="47">
        <f t="shared" si="60"/>
        <v>5</v>
      </c>
      <c r="DD151" s="47"/>
      <c r="DE151" s="47">
        <f t="shared" si="61"/>
        <v>7</v>
      </c>
      <c r="DF151" s="47">
        <f t="shared" si="62"/>
        <v>8</v>
      </c>
      <c r="DG151" s="47" t="str">
        <f t="shared" si="63"/>
        <v/>
      </c>
      <c r="DH151" s="47" t="str">
        <f t="shared" si="64"/>
        <v/>
      </c>
      <c r="DI151" s="47" t="str">
        <f t="shared" si="65"/>
        <v/>
      </c>
      <c r="DJ151" s="47">
        <f t="shared" si="66"/>
        <v>4</v>
      </c>
      <c r="DK151" s="48">
        <f>IF(CX151="NO",0,IF(CY151=1,Tipologías!$E$11,0)+IF(CZ151=2,Tipologías!$E$10,0)+IF(DA151=3,Tipologías!$E$9,0)+IF(DB151=4,Tipologías!$E$13,0)+IF(DC151=5,Tipologías!$E$12,0)+IF(DD151=6,Tipologías!$E$14,0)+IF(DE151=7,Tipologías!$E$20,0)+IF(DG151=9,Tipologías!$E$16,0)+IF(DF151=8,Tipologías!$E$23,0)+IF(DH151=10,Tipologías!$E$7,0)+IF(DI151=11,Tipologías!$E$8,0))</f>
        <v>6640634.0016719997</v>
      </c>
      <c r="DL151" s="49">
        <f t="shared" si="67"/>
        <v>6099266.2918499997</v>
      </c>
      <c r="DM151" s="50" t="str">
        <f t="shared" si="68"/>
        <v/>
      </c>
      <c r="DN151" s="50" t="str">
        <f t="shared" si="69"/>
        <v/>
      </c>
      <c r="DO151" s="50">
        <f t="shared" si="70"/>
        <v>0</v>
      </c>
      <c r="DP151" s="51" t="str">
        <f t="shared" si="71"/>
        <v/>
      </c>
      <c r="DQ151" s="51">
        <f>IF(DM151=17,Tipologías!$E$18,0)+IF(ENCUESTAS!DN151=18,Tipologías!$E$17,0)+IF(ENCUESTAS!DO151=19,Tipologías!$E$19,0)+IF(ENCUESTAS!DP151=20,Tipologías!$E$21,0)</f>
        <v>0</v>
      </c>
      <c r="DR151" s="47" t="str">
        <f t="shared" si="72"/>
        <v>NO</v>
      </c>
      <c r="DS151" s="49">
        <f t="shared" si="73"/>
        <v>0</v>
      </c>
      <c r="DT151" s="52">
        <f>IF(DL151=0,"",(DL151+DS151+Tipologías!$E$6+Tipologías!$H$2))</f>
        <v>6296343.6843899637</v>
      </c>
      <c r="DU151" s="53" t="str">
        <f t="shared" si="74"/>
        <v>SI</v>
      </c>
      <c r="DV151" s="436" t="s">
        <v>3598</v>
      </c>
    </row>
    <row r="152" spans="1:126" ht="45" x14ac:dyDescent="0.25">
      <c r="A152" s="217">
        <v>42971</v>
      </c>
      <c r="B152" s="7" t="s">
        <v>1</v>
      </c>
      <c r="C152" s="7" t="s">
        <v>630</v>
      </c>
      <c r="D152" s="7">
        <v>579</v>
      </c>
      <c r="E152" s="7">
        <v>43654191</v>
      </c>
      <c r="F152" s="7">
        <v>3122373072</v>
      </c>
      <c r="G152" s="188">
        <v>147</v>
      </c>
      <c r="H152" s="189" t="s">
        <v>1603</v>
      </c>
      <c r="I152" s="7" t="s">
        <v>1110</v>
      </c>
      <c r="J152" s="7"/>
      <c r="K152" s="7"/>
      <c r="L152" s="7"/>
      <c r="M152" s="7"/>
      <c r="N152" s="7"/>
      <c r="O152" s="7"/>
      <c r="P152" s="7"/>
      <c r="Q152" s="7"/>
      <c r="R152" s="200">
        <v>58809</v>
      </c>
      <c r="S152" s="7"/>
      <c r="T152" s="7"/>
      <c r="U152" s="362" t="str">
        <f t="shared" si="50"/>
        <v xml:space="preserve">PEATONAL   #   -  58809 </v>
      </c>
      <c r="V152" s="190">
        <v>3128294526</v>
      </c>
      <c r="W152" s="7" t="s">
        <v>2072</v>
      </c>
      <c r="X152" s="7" t="s">
        <v>1277</v>
      </c>
      <c r="Y152" s="7" t="s">
        <v>2073</v>
      </c>
      <c r="Z152" s="7" t="s">
        <v>1465</v>
      </c>
      <c r="AA152" s="434" t="str">
        <f t="shared" si="51"/>
        <v>ARCELIO DE JESUS USUAGA GOMEZ</v>
      </c>
      <c r="AB152" s="7" t="s">
        <v>1268</v>
      </c>
      <c r="AC152" s="200">
        <v>1039699249</v>
      </c>
      <c r="AD152" s="7" t="s">
        <v>1127</v>
      </c>
      <c r="AE152" s="7">
        <v>23</v>
      </c>
      <c r="AF152" s="6" t="s">
        <v>1086</v>
      </c>
      <c r="AG152" s="6" t="s">
        <v>2015</v>
      </c>
      <c r="AH152" s="7" t="s">
        <v>1861</v>
      </c>
      <c r="AI152" s="7" t="s">
        <v>1287</v>
      </c>
      <c r="AJ152" s="7" t="s">
        <v>1737</v>
      </c>
      <c r="AK152" s="434" t="str">
        <f t="shared" si="52"/>
        <v>MARIA CAMILA BETANCUR ISAZA</v>
      </c>
      <c r="AL152" s="7" t="s">
        <v>1268</v>
      </c>
      <c r="AM152" s="191">
        <v>1001738320</v>
      </c>
      <c r="AN152" s="189" t="s">
        <v>1086</v>
      </c>
      <c r="AO152" s="7">
        <v>1683822</v>
      </c>
      <c r="AP152" s="7" t="s">
        <v>1087</v>
      </c>
      <c r="AQ152" s="7">
        <v>2</v>
      </c>
      <c r="AR152" s="7"/>
      <c r="AS152" s="7"/>
      <c r="AT152" s="192" t="s">
        <v>1147</v>
      </c>
      <c r="AU152" s="7"/>
      <c r="AV152" s="193" t="s">
        <v>1163</v>
      </c>
      <c r="AW152" s="7"/>
      <c r="AX152" s="192"/>
      <c r="AY152" s="7"/>
      <c r="AZ152" s="7"/>
      <c r="BA152" s="7"/>
      <c r="BB152" s="7" t="s">
        <v>1086</v>
      </c>
      <c r="BC152" s="194">
        <v>16901</v>
      </c>
      <c r="BD152" s="7" t="s">
        <v>1086</v>
      </c>
      <c r="BE152" s="194">
        <v>12145</v>
      </c>
      <c r="BF152" s="7" t="s">
        <v>1086</v>
      </c>
      <c r="BG152" s="194">
        <v>8405</v>
      </c>
      <c r="BH152" s="188" t="s">
        <v>1167</v>
      </c>
      <c r="BI152" s="195" t="s">
        <v>1175</v>
      </c>
      <c r="BJ152" s="6" t="s">
        <v>1180</v>
      </c>
      <c r="BK152" s="6" t="s">
        <v>1189</v>
      </c>
      <c r="BL152" s="6" t="s">
        <v>1086</v>
      </c>
      <c r="BM152" s="191" t="s">
        <v>1086</v>
      </c>
      <c r="BN152" s="195" t="s">
        <v>1086</v>
      </c>
      <c r="BO152" s="6" t="s">
        <v>1086</v>
      </c>
      <c r="BP152" s="6" t="s">
        <v>1086</v>
      </c>
      <c r="BQ152" s="6" t="s">
        <v>1086</v>
      </c>
      <c r="BR152" s="6" t="s">
        <v>1086</v>
      </c>
      <c r="BS152" s="6" t="s">
        <v>1086</v>
      </c>
      <c r="BT152" s="6" t="s">
        <v>1086</v>
      </c>
      <c r="BU152" s="6" t="s">
        <v>1087</v>
      </c>
      <c r="BV152" s="6" t="s">
        <v>1087</v>
      </c>
      <c r="BW152" s="6" t="s">
        <v>1086</v>
      </c>
      <c r="BX152" s="6" t="s">
        <v>1086</v>
      </c>
      <c r="BY152" s="6" t="s">
        <v>1086</v>
      </c>
      <c r="BZ152" s="6" t="s">
        <v>1087</v>
      </c>
      <c r="CA152" s="6" t="s">
        <v>1087</v>
      </c>
      <c r="CB152" s="6" t="s">
        <v>1086</v>
      </c>
      <c r="CC152" s="6" t="s">
        <v>1086</v>
      </c>
      <c r="CD152" s="6" t="s">
        <v>1194</v>
      </c>
      <c r="CE152" s="199" t="s">
        <v>2074</v>
      </c>
      <c r="CF152" s="6"/>
      <c r="CG152" s="6"/>
      <c r="CH152" s="6"/>
      <c r="CI152" s="6"/>
      <c r="CJ152" s="6" t="s">
        <v>1607</v>
      </c>
      <c r="CK152" s="6" t="s">
        <v>1608</v>
      </c>
      <c r="CL152" s="6" t="s">
        <v>1086</v>
      </c>
      <c r="CM152" s="6" t="s">
        <v>1086</v>
      </c>
      <c r="CN152" s="6" t="s">
        <v>1087</v>
      </c>
      <c r="CO152" s="6" t="s">
        <v>1490</v>
      </c>
      <c r="CP152" s="6" t="s">
        <v>1086</v>
      </c>
      <c r="CQ152" s="6" t="s">
        <v>1087</v>
      </c>
      <c r="CR152" s="6" t="s">
        <v>1087</v>
      </c>
      <c r="CS152" s="6" t="s">
        <v>1086</v>
      </c>
      <c r="CT152" s="6" t="s">
        <v>1086</v>
      </c>
      <c r="CU152" s="191" t="s">
        <v>1286</v>
      </c>
      <c r="CV152" s="6" t="str">
        <f t="shared" si="53"/>
        <v>OASIS PEATONAL58809</v>
      </c>
      <c r="CW152" s="46" t="str">
        <f t="shared" si="54"/>
        <v>OK</v>
      </c>
      <c r="CX152" s="47" t="str">
        <f t="shared" si="55"/>
        <v>SI</v>
      </c>
      <c r="CY152" s="47">
        <f t="shared" si="56"/>
        <v>1</v>
      </c>
      <c r="CZ152" s="47" t="str">
        <f t="shared" si="57"/>
        <v/>
      </c>
      <c r="DA152" s="47">
        <f t="shared" si="58"/>
        <v>3</v>
      </c>
      <c r="DB152" s="47">
        <f t="shared" si="59"/>
        <v>4</v>
      </c>
      <c r="DC152" s="47" t="str">
        <f t="shared" si="60"/>
        <v/>
      </c>
      <c r="DD152" s="47"/>
      <c r="DE152" s="47">
        <f t="shared" si="61"/>
        <v>7</v>
      </c>
      <c r="DF152" s="47">
        <f t="shared" si="62"/>
        <v>8</v>
      </c>
      <c r="DG152" s="47" t="str">
        <f t="shared" si="63"/>
        <v/>
      </c>
      <c r="DH152" s="47" t="str">
        <f t="shared" si="64"/>
        <v/>
      </c>
      <c r="DI152" s="47" t="str">
        <f t="shared" si="65"/>
        <v/>
      </c>
      <c r="DJ152" s="47">
        <f t="shared" si="66"/>
        <v>3</v>
      </c>
      <c r="DK152" s="48">
        <f>IF(CX152="NO",0,IF(CY152=1,Tipologías!$E$11,0)+IF(CZ152=2,Tipologías!$E$10,0)+IF(DA152=3,Tipologías!$E$9,0)+IF(DB152=4,Tipologías!$E$13,0)+IF(DC152=5,Tipologías!$E$12,0)+IF(DD152=6,Tipologías!$E$14,0)+IF(DE152=7,Tipologías!$E$20,0)+IF(DG152=9,Tipologías!$E$16,0)+IF(DF152=8,Tipologías!$E$23,0)+IF(DH152=10,Tipologías!$E$7,0)+IF(DI152=11,Tipologías!$E$8,0))</f>
        <v>6092782.0371359996</v>
      </c>
      <c r="DL152" s="49">
        <f t="shared" si="67"/>
        <v>6092782.0371359996</v>
      </c>
      <c r="DM152" s="50" t="str">
        <f t="shared" si="68"/>
        <v/>
      </c>
      <c r="DN152" s="50" t="str">
        <f t="shared" si="69"/>
        <v/>
      </c>
      <c r="DO152" s="50">
        <f t="shared" si="70"/>
        <v>0</v>
      </c>
      <c r="DP152" s="51" t="str">
        <f t="shared" si="71"/>
        <v/>
      </c>
      <c r="DQ152" s="51">
        <f>IF(DM152=17,Tipologías!$E$18,0)+IF(ENCUESTAS!DN152=18,Tipologías!$E$17,0)+IF(ENCUESTAS!DO152=19,Tipologías!$E$19,0)+IF(ENCUESTAS!DP152=20,Tipologías!$E$21,0)</f>
        <v>0</v>
      </c>
      <c r="DR152" s="47" t="str">
        <f t="shared" si="72"/>
        <v>NO</v>
      </c>
      <c r="DS152" s="49">
        <f t="shared" si="73"/>
        <v>0</v>
      </c>
      <c r="DT152" s="52">
        <f>IF(DL152=0,"",(DL152+DS152+Tipologías!$E$6+Tipologías!$H$2))</f>
        <v>6289859.4296759637</v>
      </c>
      <c r="DU152" s="53" t="str">
        <f t="shared" si="74"/>
        <v>SI</v>
      </c>
      <c r="DV152" s="436" t="s">
        <v>3599</v>
      </c>
    </row>
    <row r="153" spans="1:126" ht="45" x14ac:dyDescent="0.25">
      <c r="A153" s="217">
        <v>42971</v>
      </c>
      <c r="B153" s="7" t="s">
        <v>1</v>
      </c>
      <c r="C153" s="7" t="s">
        <v>630</v>
      </c>
      <c r="D153" s="7">
        <v>579</v>
      </c>
      <c r="E153" s="7">
        <v>43654191</v>
      </c>
      <c r="F153" s="7">
        <v>3122373072</v>
      </c>
      <c r="G153" s="188">
        <v>148</v>
      </c>
      <c r="H153" s="189" t="s">
        <v>1603</v>
      </c>
      <c r="I153" s="7" t="s">
        <v>1110</v>
      </c>
      <c r="J153" s="7"/>
      <c r="K153" s="7"/>
      <c r="L153" s="7"/>
      <c r="M153" s="7"/>
      <c r="N153" s="7"/>
      <c r="O153" s="7"/>
      <c r="P153" s="7"/>
      <c r="Q153" s="7"/>
      <c r="R153" s="190">
        <v>5929</v>
      </c>
      <c r="S153" s="7"/>
      <c r="T153" s="7"/>
      <c r="U153" s="362" t="str">
        <f t="shared" si="50"/>
        <v xml:space="preserve">PEATONAL   #   -  5929 </v>
      </c>
      <c r="V153" s="7">
        <v>3193129304</v>
      </c>
      <c r="W153" s="7" t="s">
        <v>1333</v>
      </c>
      <c r="X153" s="7" t="s">
        <v>1296</v>
      </c>
      <c r="Y153" s="7" t="s">
        <v>1983</v>
      </c>
      <c r="Z153" s="7" t="s">
        <v>2075</v>
      </c>
      <c r="AA153" s="434" t="str">
        <f t="shared" si="51"/>
        <v>DAMARIS DEL SOCOROO RUIZ GONZALES</v>
      </c>
      <c r="AB153" s="7" t="s">
        <v>1268</v>
      </c>
      <c r="AC153" s="7">
        <v>29702990</v>
      </c>
      <c r="AD153" s="7" t="s">
        <v>1118</v>
      </c>
      <c r="AE153" s="7">
        <v>46</v>
      </c>
      <c r="AF153" s="6" t="s">
        <v>1086</v>
      </c>
      <c r="AG153" s="6"/>
      <c r="AH153" s="7"/>
      <c r="AI153" s="7"/>
      <c r="AJ153" s="7"/>
      <c r="AK153" s="434" t="str">
        <f t="shared" si="52"/>
        <v xml:space="preserve">   </v>
      </c>
      <c r="AL153" s="7"/>
      <c r="AM153" s="191"/>
      <c r="AN153" s="189" t="s">
        <v>1087</v>
      </c>
      <c r="AO153" s="7"/>
      <c r="AP153" s="7" t="s">
        <v>1087</v>
      </c>
      <c r="AQ153" s="7">
        <v>4</v>
      </c>
      <c r="AR153" s="7">
        <v>1</v>
      </c>
      <c r="AS153" s="7"/>
      <c r="AT153" s="192" t="s">
        <v>1147</v>
      </c>
      <c r="AU153" s="7"/>
      <c r="AV153" s="193" t="s">
        <v>1163</v>
      </c>
      <c r="AW153" s="7"/>
      <c r="AX153" s="192"/>
      <c r="AY153" s="7"/>
      <c r="AZ153" s="7"/>
      <c r="BA153" s="7"/>
      <c r="BB153" s="7" t="s">
        <v>1086</v>
      </c>
      <c r="BC153" s="194">
        <v>7814</v>
      </c>
      <c r="BD153" s="7" t="s">
        <v>1086</v>
      </c>
      <c r="BE153" s="194">
        <v>5154</v>
      </c>
      <c r="BF153" s="7" t="s">
        <v>1086</v>
      </c>
      <c r="BG153" s="194">
        <v>8324</v>
      </c>
      <c r="BH153" s="188" t="s">
        <v>1167</v>
      </c>
      <c r="BI153" s="195" t="s">
        <v>1175</v>
      </c>
      <c r="BJ153" s="6" t="s">
        <v>1180</v>
      </c>
      <c r="BK153" s="6" t="s">
        <v>1189</v>
      </c>
      <c r="BL153" s="6" t="s">
        <v>1087</v>
      </c>
      <c r="BM153" s="191" t="s">
        <v>1087</v>
      </c>
      <c r="BN153" s="195" t="s">
        <v>1086</v>
      </c>
      <c r="BO153" s="6" t="s">
        <v>1086</v>
      </c>
      <c r="BP153" s="6" t="s">
        <v>1086</v>
      </c>
      <c r="BQ153" s="6" t="s">
        <v>1086</v>
      </c>
      <c r="BR153" s="6" t="s">
        <v>1086</v>
      </c>
      <c r="BS153" s="6" t="s">
        <v>1086</v>
      </c>
      <c r="BT153" s="6" t="s">
        <v>1086</v>
      </c>
      <c r="BU153" s="6" t="s">
        <v>1087</v>
      </c>
      <c r="BV153" s="6" t="s">
        <v>1087</v>
      </c>
      <c r="BW153" s="6" t="s">
        <v>1087</v>
      </c>
      <c r="BX153" s="6" t="s">
        <v>1087</v>
      </c>
      <c r="BY153" s="6" t="s">
        <v>1087</v>
      </c>
      <c r="BZ153" s="6" t="s">
        <v>1087</v>
      </c>
      <c r="CA153" s="6" t="s">
        <v>1087</v>
      </c>
      <c r="CB153" s="6" t="s">
        <v>1087</v>
      </c>
      <c r="CC153" s="6" t="s">
        <v>1087</v>
      </c>
      <c r="CD153" s="6" t="s">
        <v>1194</v>
      </c>
      <c r="CE153" s="199" t="s">
        <v>2076</v>
      </c>
      <c r="CF153" s="6"/>
      <c r="CG153" s="6"/>
      <c r="CH153" s="6"/>
      <c r="CI153" s="6"/>
      <c r="CJ153" s="6" t="s">
        <v>1607</v>
      </c>
      <c r="CK153" s="6" t="s">
        <v>1608</v>
      </c>
      <c r="CL153" s="6" t="s">
        <v>1086</v>
      </c>
      <c r="CM153" s="6" t="s">
        <v>1087</v>
      </c>
      <c r="CN153" s="6" t="s">
        <v>1087</v>
      </c>
      <c r="CO153" s="6" t="s">
        <v>1490</v>
      </c>
      <c r="CP153" s="6" t="s">
        <v>1086</v>
      </c>
      <c r="CQ153" s="6" t="s">
        <v>1087</v>
      </c>
      <c r="CR153" s="6" t="s">
        <v>1087</v>
      </c>
      <c r="CS153" s="6" t="s">
        <v>1087</v>
      </c>
      <c r="CT153" s="6" t="s">
        <v>1087</v>
      </c>
      <c r="CU153" s="191" t="s">
        <v>1269</v>
      </c>
      <c r="CV153" s="6" t="str">
        <f t="shared" si="53"/>
        <v>OASIS PEATONAL5929</v>
      </c>
      <c r="CW153" s="46" t="str">
        <f t="shared" si="54"/>
        <v>OK</v>
      </c>
      <c r="CX153" s="47" t="str">
        <f t="shared" si="55"/>
        <v>SI</v>
      </c>
      <c r="CY153" s="47">
        <f t="shared" si="56"/>
        <v>1</v>
      </c>
      <c r="CZ153" s="47">
        <f t="shared" si="57"/>
        <v>2</v>
      </c>
      <c r="DA153" s="47">
        <f t="shared" si="58"/>
        <v>3</v>
      </c>
      <c r="DB153" s="47">
        <f t="shared" si="59"/>
        <v>4</v>
      </c>
      <c r="DC153" s="47">
        <f t="shared" si="60"/>
        <v>5</v>
      </c>
      <c r="DD153" s="47"/>
      <c r="DE153" s="47">
        <f t="shared" si="61"/>
        <v>7</v>
      </c>
      <c r="DF153" s="47" t="str">
        <f t="shared" si="62"/>
        <v/>
      </c>
      <c r="DG153" s="47">
        <f t="shared" si="63"/>
        <v>9</v>
      </c>
      <c r="DH153" s="47" t="str">
        <f t="shared" si="64"/>
        <v/>
      </c>
      <c r="DI153" s="47" t="str">
        <f t="shared" si="65"/>
        <v/>
      </c>
      <c r="DJ153" s="47">
        <f t="shared" si="66"/>
        <v>5</v>
      </c>
      <c r="DK153" s="48">
        <f>IF(CX153="NO",0,IF(CY153=1,Tipologías!$E$11,0)+IF(CZ153=2,Tipologías!$E$10,0)+IF(DA153=3,Tipologías!$E$9,0)+IF(DB153=4,Tipologías!$E$13,0)+IF(DC153=5,Tipologías!$E$12,0)+IF(DD153=6,Tipologías!$E$14,0)+IF(DE153=7,Tipologías!$E$20,0)+IF(DG153=9,Tipologías!$E$16,0)+IF(DF153=8,Tipologías!$E$23,0)+IF(DH153=10,Tipologías!$E$7,0)+IF(DI153=11,Tipologías!$E$8,0))</f>
        <v>4352595.9829379991</v>
      </c>
      <c r="DL153" s="49">
        <f t="shared" si="67"/>
        <v>4352595.9829379991</v>
      </c>
      <c r="DM153" s="50" t="str">
        <f t="shared" si="68"/>
        <v/>
      </c>
      <c r="DN153" s="50" t="str">
        <f t="shared" si="69"/>
        <v/>
      </c>
      <c r="DO153" s="50">
        <f t="shared" si="70"/>
        <v>0</v>
      </c>
      <c r="DP153" s="51" t="str">
        <f t="shared" si="71"/>
        <v/>
      </c>
      <c r="DQ153" s="51">
        <f>IF(DM153=17,Tipologías!$E$18,0)+IF(ENCUESTAS!DN153=18,Tipologías!$E$17,0)+IF(ENCUESTAS!DO153=19,Tipologías!$E$19,0)+IF(ENCUESTAS!DP153=20,Tipologías!$E$21,0)</f>
        <v>0</v>
      </c>
      <c r="DR153" s="47" t="str">
        <f t="shared" si="72"/>
        <v>NO</v>
      </c>
      <c r="DS153" s="49">
        <f t="shared" si="73"/>
        <v>0</v>
      </c>
      <c r="DT153" s="52">
        <f>IF(DL153=0,"",(DL153+DS153+Tipologías!$E$6+Tipologías!$H$2))</f>
        <v>4549673.3754779631</v>
      </c>
      <c r="DU153" s="53" t="str">
        <f t="shared" si="74"/>
        <v>SI</v>
      </c>
      <c r="DV153" s="436" t="s">
        <v>3600</v>
      </c>
    </row>
    <row r="154" spans="1:126" ht="45" x14ac:dyDescent="0.25">
      <c r="A154" s="217">
        <v>42971</v>
      </c>
      <c r="B154" s="7" t="s">
        <v>1</v>
      </c>
      <c r="C154" s="7" t="s">
        <v>630</v>
      </c>
      <c r="D154" s="7">
        <v>579</v>
      </c>
      <c r="E154" s="7">
        <v>43654191</v>
      </c>
      <c r="F154" s="7">
        <v>3122373072</v>
      </c>
      <c r="G154" s="188">
        <v>149</v>
      </c>
      <c r="H154" s="189" t="s">
        <v>1603</v>
      </c>
      <c r="I154" s="7" t="s">
        <v>1110</v>
      </c>
      <c r="J154" s="7"/>
      <c r="K154" s="7"/>
      <c r="L154" s="7"/>
      <c r="M154" s="7"/>
      <c r="N154" s="7"/>
      <c r="O154" s="7"/>
      <c r="P154" s="7"/>
      <c r="Q154" s="7"/>
      <c r="R154" s="190">
        <v>5923</v>
      </c>
      <c r="S154" s="7"/>
      <c r="T154" s="7"/>
      <c r="U154" s="362" t="str">
        <f t="shared" si="50"/>
        <v xml:space="preserve">PEATONAL   #   -  5923 </v>
      </c>
      <c r="V154" s="200">
        <v>3117414652</v>
      </c>
      <c r="W154" s="7" t="s">
        <v>2077</v>
      </c>
      <c r="X154" s="7" t="s">
        <v>1736</v>
      </c>
      <c r="Y154" s="7" t="s">
        <v>2078</v>
      </c>
      <c r="Z154" s="7" t="s">
        <v>1287</v>
      </c>
      <c r="AA154" s="434" t="str">
        <f t="shared" si="51"/>
        <v>NERY MARIA ROJAS JIMENEZ</v>
      </c>
      <c r="AB154" s="7" t="s">
        <v>1268</v>
      </c>
      <c r="AC154" s="7">
        <v>373277041</v>
      </c>
      <c r="AD154" s="7" t="s">
        <v>1118</v>
      </c>
      <c r="AE154" s="7">
        <v>45</v>
      </c>
      <c r="AF154" s="6"/>
      <c r="AG154" s="6"/>
      <c r="AH154" s="7"/>
      <c r="AI154" s="7"/>
      <c r="AJ154" s="7"/>
      <c r="AK154" s="434" t="str">
        <f t="shared" si="52"/>
        <v xml:space="preserve">   </v>
      </c>
      <c r="AL154" s="7"/>
      <c r="AM154" s="191"/>
      <c r="AN154" s="189" t="s">
        <v>1087</v>
      </c>
      <c r="AO154" s="7"/>
      <c r="AP154" s="7" t="s">
        <v>1087</v>
      </c>
      <c r="AQ154" s="7">
        <v>5</v>
      </c>
      <c r="AR154" s="7">
        <v>2</v>
      </c>
      <c r="AS154" s="7"/>
      <c r="AT154" s="192" t="s">
        <v>1147</v>
      </c>
      <c r="AU154" s="7"/>
      <c r="AV154" s="193" t="s">
        <v>1163</v>
      </c>
      <c r="AW154" s="7"/>
      <c r="AX154" s="192"/>
      <c r="AY154" s="7"/>
      <c r="AZ154" s="7"/>
      <c r="BA154" s="194"/>
      <c r="BB154" s="7" t="s">
        <v>1086</v>
      </c>
      <c r="BC154" s="194">
        <v>26000</v>
      </c>
      <c r="BD154" s="7" t="s">
        <v>1086</v>
      </c>
      <c r="BE154" s="194">
        <v>31000</v>
      </c>
      <c r="BF154" s="7" t="s">
        <v>1086</v>
      </c>
      <c r="BG154" s="7">
        <v>16690</v>
      </c>
      <c r="BH154" s="188" t="s">
        <v>1167</v>
      </c>
      <c r="BI154" s="195" t="s">
        <v>1175</v>
      </c>
      <c r="BJ154" s="6" t="s">
        <v>1180</v>
      </c>
      <c r="BK154" s="6" t="s">
        <v>1189</v>
      </c>
      <c r="BL154" s="6" t="s">
        <v>1086</v>
      </c>
      <c r="BM154" s="191" t="s">
        <v>1087</v>
      </c>
      <c r="BN154" s="195" t="s">
        <v>1086</v>
      </c>
      <c r="BO154" s="6" t="s">
        <v>1086</v>
      </c>
      <c r="BP154" s="6" t="s">
        <v>1086</v>
      </c>
      <c r="BQ154" s="6" t="s">
        <v>1087</v>
      </c>
      <c r="BR154" s="6" t="s">
        <v>1086</v>
      </c>
      <c r="BS154" s="6" t="s">
        <v>1086</v>
      </c>
      <c r="BT154" s="6" t="s">
        <v>1086</v>
      </c>
      <c r="BU154" s="6" t="s">
        <v>1087</v>
      </c>
      <c r="BV154" s="6" t="s">
        <v>1087</v>
      </c>
      <c r="BW154" s="6" t="s">
        <v>1086</v>
      </c>
      <c r="BX154" s="6" t="s">
        <v>1086</v>
      </c>
      <c r="BY154" s="6" t="s">
        <v>1086</v>
      </c>
      <c r="BZ154" s="6" t="s">
        <v>1087</v>
      </c>
      <c r="CA154" s="6" t="s">
        <v>1087</v>
      </c>
      <c r="CB154" s="6" t="s">
        <v>1086</v>
      </c>
      <c r="CC154" s="6" t="s">
        <v>1086</v>
      </c>
      <c r="CD154" s="6" t="s">
        <v>1193</v>
      </c>
      <c r="CE154" s="199" t="s">
        <v>2079</v>
      </c>
      <c r="CF154" s="6"/>
      <c r="CG154" s="6"/>
      <c r="CH154" s="6"/>
      <c r="CI154" s="6"/>
      <c r="CJ154" s="6" t="s">
        <v>1607</v>
      </c>
      <c r="CK154" s="6" t="s">
        <v>1608</v>
      </c>
      <c r="CL154" s="6" t="s">
        <v>1086</v>
      </c>
      <c r="CM154" s="6" t="s">
        <v>1087</v>
      </c>
      <c r="CN154" s="6" t="s">
        <v>1087</v>
      </c>
      <c r="CO154" s="6" t="s">
        <v>1490</v>
      </c>
      <c r="CP154" s="6" t="s">
        <v>1086</v>
      </c>
      <c r="CQ154" s="6" t="s">
        <v>1087</v>
      </c>
      <c r="CR154" s="6" t="s">
        <v>1087</v>
      </c>
      <c r="CS154" s="6" t="s">
        <v>1086</v>
      </c>
      <c r="CT154" s="6" t="s">
        <v>1086</v>
      </c>
      <c r="CU154" s="191" t="s">
        <v>1273</v>
      </c>
      <c r="CV154" s="6" t="str">
        <f t="shared" si="53"/>
        <v>OASIS PEATONAL5923</v>
      </c>
      <c r="CW154" s="46" t="str">
        <f t="shared" si="54"/>
        <v>OK</v>
      </c>
      <c r="CX154" s="47" t="str">
        <f t="shared" si="55"/>
        <v>SI</v>
      </c>
      <c r="CY154" s="47">
        <f t="shared" si="56"/>
        <v>1</v>
      </c>
      <c r="CZ154" s="47" t="str">
        <f t="shared" si="57"/>
        <v/>
      </c>
      <c r="DA154" s="47" t="str">
        <f t="shared" si="58"/>
        <v/>
      </c>
      <c r="DB154" s="47">
        <f t="shared" si="59"/>
        <v>4</v>
      </c>
      <c r="DC154" s="47" t="str">
        <f t="shared" si="60"/>
        <v/>
      </c>
      <c r="DD154" s="47"/>
      <c r="DE154" s="47" t="str">
        <f t="shared" si="61"/>
        <v/>
      </c>
      <c r="DF154" s="47" t="str">
        <f t="shared" si="62"/>
        <v/>
      </c>
      <c r="DG154" s="47">
        <f t="shared" si="63"/>
        <v>9</v>
      </c>
      <c r="DH154" s="47" t="str">
        <f t="shared" si="64"/>
        <v/>
      </c>
      <c r="DI154" s="47" t="str">
        <f t="shared" si="65"/>
        <v/>
      </c>
      <c r="DJ154" s="47">
        <f t="shared" si="66"/>
        <v>2</v>
      </c>
      <c r="DK154" s="48">
        <f>IF(CX154="NO",0,IF(CY154=1,Tipologías!$E$11,0)+IF(CZ154=2,Tipologías!$E$10,0)+IF(DA154=3,Tipologías!$E$9,0)+IF(DB154=4,Tipologías!$E$13,0)+IF(DC154=5,Tipologías!$E$12,0)+IF(DD154=6,Tipologías!$E$14,0)+IF(DE154=7,Tipologías!$E$20,0)+IF(DG154=9,Tipologías!$E$16,0)+IF(DF154=8,Tipologías!$E$23,0)+IF(DH154=10,Tipologías!$E$7,0)+IF(DI154=11,Tipologías!$E$8,0))</f>
        <v>2858472.5869979998</v>
      </c>
      <c r="DL154" s="49">
        <f t="shared" si="67"/>
        <v>2858472.5869979998</v>
      </c>
      <c r="DM154" s="50" t="str">
        <f t="shared" si="68"/>
        <v/>
      </c>
      <c r="DN154" s="50" t="str">
        <f t="shared" si="69"/>
        <v/>
      </c>
      <c r="DO154" s="50">
        <f t="shared" si="70"/>
        <v>0</v>
      </c>
      <c r="DP154" s="51">
        <f t="shared" si="71"/>
        <v>20</v>
      </c>
      <c r="DQ154" s="51">
        <f>IF(DM154=17,Tipologías!$E$18,0)+IF(ENCUESTAS!DN154=18,Tipologías!$E$17,0)+IF(ENCUESTAS!DO154=19,Tipologías!$E$19,0)+IF(ENCUESTAS!DP154=20,Tipologías!$E$21,0)</f>
        <v>487557.07988400001</v>
      </c>
      <c r="DR154" s="47" t="str">
        <f t="shared" si="72"/>
        <v>SI</v>
      </c>
      <c r="DS154" s="49">
        <f t="shared" si="73"/>
        <v>487557.07988400001</v>
      </c>
      <c r="DT154" s="52">
        <f>IF(DL154=0,"",(DL154+DS154+Tipologías!$E$6+Tipologías!$H$2))</f>
        <v>3543107.0594219645</v>
      </c>
      <c r="DU154" s="53" t="str">
        <f t="shared" si="74"/>
        <v>SI</v>
      </c>
      <c r="DV154" s="436" t="s">
        <v>3601</v>
      </c>
    </row>
    <row r="155" spans="1:126" ht="30" x14ac:dyDescent="0.25">
      <c r="A155" s="217">
        <v>42971</v>
      </c>
      <c r="B155" s="7" t="s">
        <v>1</v>
      </c>
      <c r="C155" s="7" t="s">
        <v>630</v>
      </c>
      <c r="D155" s="7">
        <v>579</v>
      </c>
      <c r="E155" s="7">
        <v>43654191</v>
      </c>
      <c r="F155" s="7">
        <v>3122373072</v>
      </c>
      <c r="G155" s="188">
        <v>150</v>
      </c>
      <c r="H155" s="189" t="s">
        <v>1603</v>
      </c>
      <c r="I155" s="7" t="s">
        <v>1110</v>
      </c>
      <c r="J155" s="7"/>
      <c r="K155" s="7"/>
      <c r="L155" s="7"/>
      <c r="M155" s="7"/>
      <c r="N155" s="7"/>
      <c r="O155" s="7"/>
      <c r="P155" s="7"/>
      <c r="Q155" s="7"/>
      <c r="R155" s="190">
        <v>5933</v>
      </c>
      <c r="S155" s="7"/>
      <c r="T155" s="7"/>
      <c r="U155" s="362" t="str">
        <f t="shared" si="50"/>
        <v xml:space="preserve">PEATONAL   #   -  5933 </v>
      </c>
      <c r="V155" s="7"/>
      <c r="W155" s="7" t="s">
        <v>2080</v>
      </c>
      <c r="X155" s="7" t="s">
        <v>1647</v>
      </c>
      <c r="Y155" s="7" t="s">
        <v>1959</v>
      </c>
      <c r="Z155" s="7" t="s">
        <v>1911</v>
      </c>
      <c r="AA155" s="434" t="str">
        <f t="shared" si="51"/>
        <v>RICARDO LEON RENDON CARDONA</v>
      </c>
      <c r="AB155" s="7" t="s">
        <v>1268</v>
      </c>
      <c r="AC155" s="7"/>
      <c r="AD155" s="7" t="s">
        <v>1127</v>
      </c>
      <c r="AE155" s="7">
        <v>45</v>
      </c>
      <c r="AF155" s="6"/>
      <c r="AG155" s="6" t="s">
        <v>2064</v>
      </c>
      <c r="AH155" s="7"/>
      <c r="AI155" s="7" t="s">
        <v>1272</v>
      </c>
      <c r="AJ155" s="7" t="s">
        <v>1472</v>
      </c>
      <c r="AK155" s="434" t="str">
        <f t="shared" si="52"/>
        <v xml:space="preserve">ROSA LINA ESCALANTE </v>
      </c>
      <c r="AL155" s="7" t="s">
        <v>1268</v>
      </c>
      <c r="AM155" s="191">
        <v>63357190</v>
      </c>
      <c r="AN155" s="189" t="s">
        <v>1087</v>
      </c>
      <c r="AO155" s="7"/>
      <c r="AP155" s="7" t="s">
        <v>1087</v>
      </c>
      <c r="AQ155" s="7">
        <v>3</v>
      </c>
      <c r="AR155" s="7"/>
      <c r="AS155" s="7"/>
      <c r="AT155" s="192" t="s">
        <v>1147</v>
      </c>
      <c r="AU155" s="7"/>
      <c r="AV155" s="193" t="s">
        <v>1163</v>
      </c>
      <c r="AW155" s="7"/>
      <c r="AX155" s="192"/>
      <c r="AY155" s="7"/>
      <c r="AZ155" s="7"/>
      <c r="BA155" s="7"/>
      <c r="BB155" s="7" t="s">
        <v>1086</v>
      </c>
      <c r="BC155" s="7">
        <v>21710</v>
      </c>
      <c r="BD155" s="7" t="s">
        <v>1086</v>
      </c>
      <c r="BE155" s="7">
        <v>14980</v>
      </c>
      <c r="BF155" s="7" t="s">
        <v>1086</v>
      </c>
      <c r="BG155" s="7">
        <v>16732</v>
      </c>
      <c r="BH155" s="188" t="s">
        <v>1167</v>
      </c>
      <c r="BI155" s="195" t="s">
        <v>1175</v>
      </c>
      <c r="BJ155" s="6" t="s">
        <v>1175</v>
      </c>
      <c r="BK155" s="6" t="s">
        <v>1189</v>
      </c>
      <c r="BL155" s="6" t="s">
        <v>1086</v>
      </c>
      <c r="BM155" s="191" t="s">
        <v>1086</v>
      </c>
      <c r="BN155" s="195" t="s">
        <v>1086</v>
      </c>
      <c r="BO155" s="6" t="s">
        <v>1086</v>
      </c>
      <c r="BP155" s="6" t="s">
        <v>1086</v>
      </c>
      <c r="BQ155" s="6" t="s">
        <v>1086</v>
      </c>
      <c r="BR155" s="6" t="s">
        <v>1086</v>
      </c>
      <c r="BS155" s="6" t="s">
        <v>1086</v>
      </c>
      <c r="BT155" s="6" t="s">
        <v>1086</v>
      </c>
      <c r="BU155" s="6" t="s">
        <v>1086</v>
      </c>
      <c r="BV155" s="6" t="s">
        <v>1087</v>
      </c>
      <c r="BW155" s="6" t="s">
        <v>1086</v>
      </c>
      <c r="BX155" s="6" t="s">
        <v>1086</v>
      </c>
      <c r="BY155" s="6" t="s">
        <v>1086</v>
      </c>
      <c r="BZ155" s="6" t="s">
        <v>1086</v>
      </c>
      <c r="CA155" s="6" t="s">
        <v>1087</v>
      </c>
      <c r="CB155" s="6" t="s">
        <v>1086</v>
      </c>
      <c r="CC155" s="6" t="s">
        <v>1086</v>
      </c>
      <c r="CD155" s="6" t="s">
        <v>1193</v>
      </c>
      <c r="CE155" s="199" t="s">
        <v>2081</v>
      </c>
      <c r="CF155" s="6"/>
      <c r="CG155" s="6"/>
      <c r="CH155" s="6"/>
      <c r="CI155" s="6"/>
      <c r="CJ155" s="6" t="s">
        <v>1607</v>
      </c>
      <c r="CK155" s="6" t="s">
        <v>1608</v>
      </c>
      <c r="CL155" s="6" t="s">
        <v>1086</v>
      </c>
      <c r="CM155" s="6" t="s">
        <v>1087</v>
      </c>
      <c r="CN155" s="6" t="s">
        <v>1087</v>
      </c>
      <c r="CO155" s="6" t="s">
        <v>1490</v>
      </c>
      <c r="CP155" s="6" t="s">
        <v>1086</v>
      </c>
      <c r="CQ155" s="6" t="s">
        <v>1086</v>
      </c>
      <c r="CR155" s="6" t="s">
        <v>1087</v>
      </c>
      <c r="CS155" s="6" t="s">
        <v>1086</v>
      </c>
      <c r="CT155" s="6" t="s">
        <v>1086</v>
      </c>
      <c r="CU155" s="191" t="s">
        <v>1273</v>
      </c>
      <c r="CV155" s="6" t="str">
        <f t="shared" si="53"/>
        <v>OASIS PEATONAL5933</v>
      </c>
      <c r="CW155" s="46" t="str">
        <f t="shared" si="54"/>
        <v>OK</v>
      </c>
      <c r="CX155" s="47" t="str">
        <f t="shared" si="55"/>
        <v>SI</v>
      </c>
      <c r="CY155" s="47">
        <f t="shared" si="56"/>
        <v>1</v>
      </c>
      <c r="CZ155" s="47" t="str">
        <f t="shared" si="57"/>
        <v/>
      </c>
      <c r="DA155" s="47" t="str">
        <f t="shared" si="58"/>
        <v/>
      </c>
      <c r="DB155" s="47" t="str">
        <f t="shared" si="59"/>
        <v/>
      </c>
      <c r="DC155" s="47" t="str">
        <f t="shared" si="60"/>
        <v/>
      </c>
      <c r="DD155" s="47"/>
      <c r="DE155" s="47" t="str">
        <f t="shared" si="61"/>
        <v/>
      </c>
      <c r="DF155" s="47" t="str">
        <f t="shared" si="62"/>
        <v/>
      </c>
      <c r="DG155" s="47">
        <f t="shared" si="63"/>
        <v>9</v>
      </c>
      <c r="DH155" s="47" t="str">
        <f t="shared" si="64"/>
        <v/>
      </c>
      <c r="DI155" s="47" t="str">
        <f t="shared" si="65"/>
        <v/>
      </c>
      <c r="DJ155" s="47">
        <f t="shared" si="66"/>
        <v>1</v>
      </c>
      <c r="DK155" s="48">
        <f>IF(CX155="NO",0,IF(CY155=1,Tipologías!$E$11,0)+IF(CZ155=2,Tipologías!$E$10,0)+IF(DA155=3,Tipologías!$E$9,0)+IF(DB155=4,Tipologías!$E$13,0)+IF(DC155=5,Tipologías!$E$12,0)+IF(DD155=6,Tipologías!$E$14,0)+IF(DE155=7,Tipologías!$E$20,0)+IF(DG155=9,Tipologías!$E$16,0)+IF(DF155=8,Tipologías!$E$23,0)+IF(DH155=10,Tipologías!$E$7,0)+IF(DI155=11,Tipologías!$E$8,0))</f>
        <v>2225218.5090899998</v>
      </c>
      <c r="DL155" s="49">
        <f t="shared" si="67"/>
        <v>2225218.5090899998</v>
      </c>
      <c r="DM155" s="50" t="str">
        <f t="shared" si="68"/>
        <v/>
      </c>
      <c r="DN155" s="50" t="str">
        <f t="shared" si="69"/>
        <v/>
      </c>
      <c r="DO155" s="50">
        <f t="shared" si="70"/>
        <v>0</v>
      </c>
      <c r="DP155" s="51" t="str">
        <f t="shared" si="71"/>
        <v/>
      </c>
      <c r="DQ155" s="51">
        <f>IF(DM155=17,Tipologías!$E$18,0)+IF(ENCUESTAS!DN155=18,Tipologías!$E$17,0)+IF(ENCUESTAS!DO155=19,Tipologías!$E$19,0)+IF(ENCUESTAS!DP155=20,Tipologías!$E$21,0)</f>
        <v>0</v>
      </c>
      <c r="DR155" s="47" t="str">
        <f t="shared" si="72"/>
        <v>NO</v>
      </c>
      <c r="DS155" s="49">
        <f t="shared" si="73"/>
        <v>0</v>
      </c>
      <c r="DT155" s="52">
        <f>IF(DL155=0,"",(DL155+DS155+Tipologías!$E$6+Tipologías!$H$2))</f>
        <v>2422295.9016299644</v>
      </c>
      <c r="DU155" s="53" t="str">
        <f t="shared" si="74"/>
        <v>SI</v>
      </c>
      <c r="DV155" s="436" t="s">
        <v>3602</v>
      </c>
    </row>
    <row r="156" spans="1:126" ht="30" x14ac:dyDescent="0.25">
      <c r="A156" s="217">
        <v>42971</v>
      </c>
      <c r="B156" s="7" t="s">
        <v>1</v>
      </c>
      <c r="C156" s="7" t="s">
        <v>630</v>
      </c>
      <c r="D156" s="7">
        <v>579</v>
      </c>
      <c r="E156" s="7">
        <v>43654191</v>
      </c>
      <c r="F156" s="7">
        <v>3122373072</v>
      </c>
      <c r="G156" s="188">
        <v>151</v>
      </c>
      <c r="H156" s="189" t="s">
        <v>1603</v>
      </c>
      <c r="I156" s="7" t="s">
        <v>1110</v>
      </c>
      <c r="J156" s="7"/>
      <c r="K156" s="7"/>
      <c r="L156" s="7"/>
      <c r="M156" s="7"/>
      <c r="N156" s="7"/>
      <c r="O156" s="7"/>
      <c r="P156" s="7"/>
      <c r="Q156" s="7"/>
      <c r="R156" s="190">
        <v>5921</v>
      </c>
      <c r="S156" s="7"/>
      <c r="T156" s="7"/>
      <c r="U156" s="362" t="str">
        <f t="shared" si="50"/>
        <v xml:space="preserve">PEATONAL   #   -  5921 </v>
      </c>
      <c r="V156" s="7">
        <v>3118296306</v>
      </c>
      <c r="W156" s="7" t="s">
        <v>2082</v>
      </c>
      <c r="X156" s="7"/>
      <c r="Y156" s="7" t="s">
        <v>1353</v>
      </c>
      <c r="Z156" s="7" t="s">
        <v>1431</v>
      </c>
      <c r="AA156" s="434" t="str">
        <f t="shared" si="51"/>
        <v xml:space="preserve">JORGE ALBERTO JARAMILL </v>
      </c>
      <c r="AB156" s="7" t="s">
        <v>1268</v>
      </c>
      <c r="AC156" s="7"/>
      <c r="AD156" s="7" t="s">
        <v>1127</v>
      </c>
      <c r="AE156" s="7">
        <v>36</v>
      </c>
      <c r="AF156" s="6" t="s">
        <v>1086</v>
      </c>
      <c r="AG156" s="6" t="s">
        <v>2083</v>
      </c>
      <c r="AH156" s="7"/>
      <c r="AI156" s="7" t="s">
        <v>1340</v>
      </c>
      <c r="AJ156" s="7" t="s">
        <v>1270</v>
      </c>
      <c r="AK156" s="434" t="str">
        <f t="shared" si="52"/>
        <v xml:space="preserve">DORA LUZ VALLEGO </v>
      </c>
      <c r="AL156" s="7" t="s">
        <v>1268</v>
      </c>
      <c r="AM156" s="191">
        <v>43657409</v>
      </c>
      <c r="AN156" s="189" t="s">
        <v>1086</v>
      </c>
      <c r="AO156" s="7">
        <v>16840060</v>
      </c>
      <c r="AP156" s="7" t="s">
        <v>1087</v>
      </c>
      <c r="AQ156" s="7">
        <v>4</v>
      </c>
      <c r="AR156" s="7">
        <v>1</v>
      </c>
      <c r="AS156" s="7">
        <v>1</v>
      </c>
      <c r="AT156" s="192" t="s">
        <v>1147</v>
      </c>
      <c r="AU156" s="7"/>
      <c r="AV156" s="193" t="s">
        <v>1163</v>
      </c>
      <c r="AW156" s="7"/>
      <c r="AX156" s="192"/>
      <c r="AY156" s="7"/>
      <c r="AZ156" s="7"/>
      <c r="BA156" s="7"/>
      <c r="BB156" s="7" t="s">
        <v>1086</v>
      </c>
      <c r="BC156" s="7">
        <v>8604</v>
      </c>
      <c r="BD156" s="7" t="s">
        <v>1086</v>
      </c>
      <c r="BE156" s="7">
        <v>5755</v>
      </c>
      <c r="BF156" s="7" t="s">
        <v>1086</v>
      </c>
      <c r="BG156" s="7">
        <v>8366</v>
      </c>
      <c r="BH156" s="188" t="s">
        <v>1167</v>
      </c>
      <c r="BI156" s="195" t="s">
        <v>1175</v>
      </c>
      <c r="BJ156" s="6" t="s">
        <v>1180</v>
      </c>
      <c r="BK156" s="6" t="s">
        <v>1189</v>
      </c>
      <c r="BL156" s="6" t="s">
        <v>1087</v>
      </c>
      <c r="BM156" s="191" t="s">
        <v>1087</v>
      </c>
      <c r="BN156" s="195" t="s">
        <v>1086</v>
      </c>
      <c r="BO156" s="6" t="s">
        <v>1086</v>
      </c>
      <c r="BP156" s="6" t="s">
        <v>1086</v>
      </c>
      <c r="BQ156" s="6" t="s">
        <v>1086</v>
      </c>
      <c r="BR156" s="6" t="s">
        <v>1086</v>
      </c>
      <c r="BS156" s="6" t="s">
        <v>1086</v>
      </c>
      <c r="BT156" s="6" t="s">
        <v>1086</v>
      </c>
      <c r="BU156" s="6" t="s">
        <v>1087</v>
      </c>
      <c r="BV156" s="6"/>
      <c r="BW156" s="6" t="s">
        <v>1086</v>
      </c>
      <c r="BX156" s="6" t="s">
        <v>1087</v>
      </c>
      <c r="BY156" s="6" t="s">
        <v>1086</v>
      </c>
      <c r="BZ156" s="6" t="s">
        <v>1087</v>
      </c>
      <c r="CA156" s="6" t="s">
        <v>1087</v>
      </c>
      <c r="CB156" s="6" t="s">
        <v>1086</v>
      </c>
      <c r="CC156" s="6" t="s">
        <v>1087</v>
      </c>
      <c r="CD156" s="6" t="s">
        <v>1193</v>
      </c>
      <c r="CE156" s="199" t="s">
        <v>2084</v>
      </c>
      <c r="CF156" s="6"/>
      <c r="CG156" s="6"/>
      <c r="CH156" s="6"/>
      <c r="CI156" s="6"/>
      <c r="CJ156" s="6" t="s">
        <v>1607</v>
      </c>
      <c r="CK156" s="6" t="s">
        <v>1608</v>
      </c>
      <c r="CL156" s="6" t="s">
        <v>1086</v>
      </c>
      <c r="CM156" s="6" t="s">
        <v>1087</v>
      </c>
      <c r="CN156" s="6" t="s">
        <v>1087</v>
      </c>
      <c r="CO156" s="6" t="s">
        <v>1490</v>
      </c>
      <c r="CP156" s="6" t="s">
        <v>1086</v>
      </c>
      <c r="CQ156" s="6" t="s">
        <v>1087</v>
      </c>
      <c r="CR156" s="6" t="s">
        <v>1087</v>
      </c>
      <c r="CS156" s="6" t="s">
        <v>1086</v>
      </c>
      <c r="CT156" s="6" t="s">
        <v>1087</v>
      </c>
      <c r="CU156" s="191" t="s">
        <v>1273</v>
      </c>
      <c r="CV156" s="6" t="str">
        <f t="shared" si="53"/>
        <v>OASIS PEATONAL5921</v>
      </c>
      <c r="CW156" s="46" t="str">
        <f t="shared" si="54"/>
        <v>OK</v>
      </c>
      <c r="CX156" s="47" t="str">
        <f t="shared" si="55"/>
        <v>SI</v>
      </c>
      <c r="CY156" s="47">
        <f t="shared" si="56"/>
        <v>1</v>
      </c>
      <c r="CZ156" s="47">
        <f t="shared" si="57"/>
        <v>2</v>
      </c>
      <c r="DA156" s="47" t="str">
        <f t="shared" si="58"/>
        <v/>
      </c>
      <c r="DB156" s="47">
        <f t="shared" si="59"/>
        <v>4</v>
      </c>
      <c r="DC156" s="47" t="str">
        <f t="shared" si="60"/>
        <v/>
      </c>
      <c r="DD156" s="47"/>
      <c r="DE156" s="47">
        <f t="shared" si="61"/>
        <v>7</v>
      </c>
      <c r="DF156" s="47" t="str">
        <f t="shared" si="62"/>
        <v/>
      </c>
      <c r="DG156" s="47">
        <f t="shared" si="63"/>
        <v>9</v>
      </c>
      <c r="DH156" s="47" t="str">
        <f t="shared" si="64"/>
        <v/>
      </c>
      <c r="DI156" s="47" t="str">
        <f t="shared" si="65"/>
        <v/>
      </c>
      <c r="DJ156" s="47">
        <f t="shared" si="66"/>
        <v>3</v>
      </c>
      <c r="DK156" s="48">
        <f>IF(CX156="NO",0,IF(CY156=1,Tipologías!$E$11,0)+IF(CZ156=2,Tipologías!$E$10,0)+IF(DA156=3,Tipologías!$E$9,0)+IF(DB156=4,Tipologías!$E$13,0)+IF(DC156=5,Tipologías!$E$12,0)+IF(DD156=6,Tipologías!$E$14,0)+IF(DE156=7,Tipologías!$E$20,0)+IF(DG156=9,Tipologías!$E$16,0)+IF(DF156=8,Tipologías!$E$23,0)+IF(DH156=10,Tipologías!$E$7,0)+IF(DI156=11,Tipologías!$E$8,0))</f>
        <v>3421349.9628299996</v>
      </c>
      <c r="DL156" s="49">
        <f t="shared" si="67"/>
        <v>3421349.9628299996</v>
      </c>
      <c r="DM156" s="50" t="str">
        <f t="shared" si="68"/>
        <v/>
      </c>
      <c r="DN156" s="50" t="str">
        <f t="shared" si="69"/>
        <v/>
      </c>
      <c r="DO156" s="50">
        <f t="shared" si="70"/>
        <v>0</v>
      </c>
      <c r="DP156" s="51" t="str">
        <f t="shared" si="71"/>
        <v/>
      </c>
      <c r="DQ156" s="51">
        <f>IF(DM156=17,Tipologías!$E$18,0)+IF(ENCUESTAS!DN156=18,Tipologías!$E$17,0)+IF(ENCUESTAS!DO156=19,Tipologías!$E$19,0)+IF(ENCUESTAS!DP156=20,Tipologías!$E$21,0)</f>
        <v>0</v>
      </c>
      <c r="DR156" s="47" t="str">
        <f t="shared" si="72"/>
        <v>NO</v>
      </c>
      <c r="DS156" s="49">
        <f t="shared" si="73"/>
        <v>0</v>
      </c>
      <c r="DT156" s="52">
        <f>IF(DL156=0,"",(DL156+DS156+Tipologías!$E$6+Tipologías!$H$2))</f>
        <v>3618427.3553699641</v>
      </c>
      <c r="DU156" s="53" t="str">
        <f t="shared" si="74"/>
        <v>SI</v>
      </c>
      <c r="DV156" s="436" t="s">
        <v>3603</v>
      </c>
    </row>
    <row r="157" spans="1:126" ht="30" x14ac:dyDescent="0.25">
      <c r="A157" s="217">
        <v>42971</v>
      </c>
      <c r="B157" s="7" t="s">
        <v>1</v>
      </c>
      <c r="C157" s="7" t="s">
        <v>630</v>
      </c>
      <c r="D157" s="7">
        <v>579</v>
      </c>
      <c r="E157" s="7">
        <v>1039699422</v>
      </c>
      <c r="F157" s="7">
        <v>3143844838</v>
      </c>
      <c r="G157" s="188">
        <v>152</v>
      </c>
      <c r="H157" s="189" t="s">
        <v>1632</v>
      </c>
      <c r="I157" s="7" t="s">
        <v>1110</v>
      </c>
      <c r="J157" s="7"/>
      <c r="K157" s="7"/>
      <c r="L157" s="7"/>
      <c r="M157" s="7"/>
      <c r="N157" s="7"/>
      <c r="O157" s="7"/>
      <c r="P157" s="7"/>
      <c r="Q157" s="7"/>
      <c r="R157" s="200">
        <v>3427700</v>
      </c>
      <c r="S157" s="7"/>
      <c r="T157" s="7"/>
      <c r="U157" s="362" t="str">
        <f t="shared" si="50"/>
        <v xml:space="preserve">PEATONAL   #   -  3427700 </v>
      </c>
      <c r="V157" s="7">
        <v>8335998</v>
      </c>
      <c r="W157" s="7" t="s">
        <v>1494</v>
      </c>
      <c r="X157" s="7"/>
      <c r="Y157" s="7" t="s">
        <v>1437</v>
      </c>
      <c r="Z157" s="7" t="s">
        <v>2085</v>
      </c>
      <c r="AA157" s="434" t="str">
        <f t="shared" si="51"/>
        <v xml:space="preserve">MARTA ELVIA GUZMAN </v>
      </c>
      <c r="AB157" s="7" t="s">
        <v>1268</v>
      </c>
      <c r="AC157" s="7">
        <v>21930550</v>
      </c>
      <c r="AD157" s="7" t="s">
        <v>1118</v>
      </c>
      <c r="AE157" s="7">
        <v>60</v>
      </c>
      <c r="AF157" s="6" t="s">
        <v>1087</v>
      </c>
      <c r="AG157" s="6" t="s">
        <v>2086</v>
      </c>
      <c r="AH157" s="7" t="s">
        <v>2087</v>
      </c>
      <c r="AI157" s="7" t="s">
        <v>2088</v>
      </c>
      <c r="AJ157" s="7" t="s">
        <v>2089</v>
      </c>
      <c r="AK157" s="434" t="str">
        <f t="shared" si="52"/>
        <v>SAMUEL ENRIQUE0 SARABI MELENDES</v>
      </c>
      <c r="AL157" s="7" t="s">
        <v>1268</v>
      </c>
      <c r="AM157" s="191">
        <v>15361410</v>
      </c>
      <c r="AN157" s="189" t="s">
        <v>1087</v>
      </c>
      <c r="AO157" s="7"/>
      <c r="AP157" s="7" t="s">
        <v>1087</v>
      </c>
      <c r="AQ157" s="7">
        <v>4</v>
      </c>
      <c r="AR157" s="7">
        <v>1</v>
      </c>
      <c r="AS157" s="7"/>
      <c r="AT157" s="192" t="s">
        <v>1147</v>
      </c>
      <c r="AU157" s="7"/>
      <c r="AV157" s="193" t="s">
        <v>1163</v>
      </c>
      <c r="AW157" s="7"/>
      <c r="AX157" s="192"/>
      <c r="AY157" s="7"/>
      <c r="AZ157" s="7"/>
      <c r="BA157" s="7"/>
      <c r="BB157" s="7" t="s">
        <v>1086</v>
      </c>
      <c r="BC157" s="194"/>
      <c r="BD157" s="7" t="s">
        <v>1086</v>
      </c>
      <c r="BE157" s="7"/>
      <c r="BF157" s="7" t="s">
        <v>1086</v>
      </c>
      <c r="BG157" s="194"/>
      <c r="BH157" s="188" t="s">
        <v>1167</v>
      </c>
      <c r="BI157" s="195" t="s">
        <v>1171</v>
      </c>
      <c r="BJ157" s="6" t="s">
        <v>1180</v>
      </c>
      <c r="BK157" s="6" t="s">
        <v>1189</v>
      </c>
      <c r="BL157" s="6" t="s">
        <v>1086</v>
      </c>
      <c r="BM157" s="191" t="s">
        <v>1086</v>
      </c>
      <c r="BN157" s="195" t="s">
        <v>1086</v>
      </c>
      <c r="BO157" s="6" t="s">
        <v>1086</v>
      </c>
      <c r="BP157" s="6" t="s">
        <v>1086</v>
      </c>
      <c r="BQ157" s="6" t="s">
        <v>1086</v>
      </c>
      <c r="BR157" s="6" t="s">
        <v>1086</v>
      </c>
      <c r="BS157" s="6" t="s">
        <v>1086</v>
      </c>
      <c r="BT157" s="6" t="s">
        <v>1086</v>
      </c>
      <c r="BU157" s="6" t="s">
        <v>1086</v>
      </c>
      <c r="BV157" s="6" t="s">
        <v>1087</v>
      </c>
      <c r="BW157" s="6" t="s">
        <v>1086</v>
      </c>
      <c r="BX157" s="6" t="s">
        <v>1086</v>
      </c>
      <c r="BY157" s="6" t="s">
        <v>1086</v>
      </c>
      <c r="BZ157" s="6" t="s">
        <v>1086</v>
      </c>
      <c r="CA157" s="6" t="s">
        <v>1087</v>
      </c>
      <c r="CB157" s="6" t="s">
        <v>1086</v>
      </c>
      <c r="CC157" s="6" t="s">
        <v>1086</v>
      </c>
      <c r="CD157" s="6" t="s">
        <v>1193</v>
      </c>
      <c r="CE157" s="199" t="s">
        <v>2090</v>
      </c>
      <c r="CF157" s="6"/>
      <c r="CG157" s="6"/>
      <c r="CH157" s="6"/>
      <c r="CI157" s="6"/>
      <c r="CJ157" s="6" t="s">
        <v>1607</v>
      </c>
      <c r="CK157" s="6" t="s">
        <v>1608</v>
      </c>
      <c r="CL157" s="6" t="s">
        <v>1086</v>
      </c>
      <c r="CM157" s="6" t="s">
        <v>1087</v>
      </c>
      <c r="CN157" s="6" t="s">
        <v>1087</v>
      </c>
      <c r="CO157" s="6" t="s">
        <v>1490</v>
      </c>
      <c r="CP157" s="6" t="s">
        <v>1086</v>
      </c>
      <c r="CQ157" s="6" t="s">
        <v>1086</v>
      </c>
      <c r="CR157" s="6" t="s">
        <v>1087</v>
      </c>
      <c r="CS157" s="6" t="s">
        <v>1086</v>
      </c>
      <c r="CT157" s="6" t="s">
        <v>1086</v>
      </c>
      <c r="CU157" s="191" t="s">
        <v>1273</v>
      </c>
      <c r="CV157" s="6" t="str">
        <f t="shared" si="53"/>
        <v>SAN MARTIN PEATONAL3427700</v>
      </c>
      <c r="CW157" s="46" t="str">
        <f t="shared" si="54"/>
        <v>OK</v>
      </c>
      <c r="CX157" s="47" t="str">
        <f t="shared" si="55"/>
        <v>SI</v>
      </c>
      <c r="CY157" s="47">
        <f t="shared" si="56"/>
        <v>1</v>
      </c>
      <c r="CZ157" s="47" t="str">
        <f t="shared" si="57"/>
        <v/>
      </c>
      <c r="DA157" s="47" t="str">
        <f t="shared" si="58"/>
        <v/>
      </c>
      <c r="DB157" s="47" t="str">
        <f t="shared" si="59"/>
        <v/>
      </c>
      <c r="DC157" s="47" t="str">
        <f t="shared" si="60"/>
        <v/>
      </c>
      <c r="DD157" s="47"/>
      <c r="DE157" s="47" t="str">
        <f t="shared" si="61"/>
        <v/>
      </c>
      <c r="DF157" s="47" t="str">
        <f t="shared" si="62"/>
        <v/>
      </c>
      <c r="DG157" s="47">
        <f t="shared" si="63"/>
        <v>9</v>
      </c>
      <c r="DH157" s="47" t="str">
        <f t="shared" si="64"/>
        <v/>
      </c>
      <c r="DI157" s="47" t="str">
        <f t="shared" si="65"/>
        <v/>
      </c>
      <c r="DJ157" s="47">
        <f t="shared" si="66"/>
        <v>1</v>
      </c>
      <c r="DK157" s="48">
        <f>IF(CX157="NO",0,IF(CY157=1,Tipologías!$E$11,0)+IF(CZ157=2,Tipologías!$E$10,0)+IF(DA157=3,Tipologías!$E$9,0)+IF(DB157=4,Tipologías!$E$13,0)+IF(DC157=5,Tipologías!$E$12,0)+IF(DD157=6,Tipologías!$E$14,0)+IF(DE157=7,Tipologías!$E$20,0)+IF(DG157=9,Tipologías!$E$16,0)+IF(DF157=8,Tipologías!$E$23,0)+IF(DH157=10,Tipologías!$E$7,0)+IF(DI157=11,Tipologías!$E$8,0))</f>
        <v>2225218.5090899998</v>
      </c>
      <c r="DL157" s="49">
        <f t="shared" si="67"/>
        <v>2225218.5090899998</v>
      </c>
      <c r="DM157" s="50" t="str">
        <f t="shared" si="68"/>
        <v/>
      </c>
      <c r="DN157" s="50" t="str">
        <f t="shared" si="69"/>
        <v/>
      </c>
      <c r="DO157" s="50">
        <f t="shared" si="70"/>
        <v>0</v>
      </c>
      <c r="DP157" s="51" t="str">
        <f t="shared" si="71"/>
        <v/>
      </c>
      <c r="DQ157" s="51">
        <f>IF(DM157=17,Tipologías!$E$18,0)+IF(ENCUESTAS!DN157=18,Tipologías!$E$17,0)+IF(ENCUESTAS!DO157=19,Tipologías!$E$19,0)+IF(ENCUESTAS!DP157=20,Tipologías!$E$21,0)</f>
        <v>0</v>
      </c>
      <c r="DR157" s="47" t="str">
        <f t="shared" si="72"/>
        <v>NO</v>
      </c>
      <c r="DS157" s="49">
        <f t="shared" si="73"/>
        <v>0</v>
      </c>
      <c r="DT157" s="52">
        <f>IF(DL157=0,"",(DL157+DS157+Tipologías!$E$6+Tipologías!$H$2))</f>
        <v>2422295.9016299644</v>
      </c>
      <c r="DU157" s="53" t="str">
        <f t="shared" si="74"/>
        <v>SI</v>
      </c>
      <c r="DV157" s="436" t="s">
        <v>4209</v>
      </c>
    </row>
    <row r="158" spans="1:126" ht="30" x14ac:dyDescent="0.25">
      <c r="A158" s="217">
        <v>42971</v>
      </c>
      <c r="B158" s="7" t="s">
        <v>1</v>
      </c>
      <c r="C158" s="7" t="s">
        <v>630</v>
      </c>
      <c r="D158" s="7">
        <v>579</v>
      </c>
      <c r="E158" s="7">
        <v>1039699422</v>
      </c>
      <c r="F158" s="7">
        <v>3218491742</v>
      </c>
      <c r="G158" s="188">
        <v>153</v>
      </c>
      <c r="H158" s="189" t="s">
        <v>1640</v>
      </c>
      <c r="I158" s="7" t="s">
        <v>1110</v>
      </c>
      <c r="J158" s="7"/>
      <c r="K158" s="7"/>
      <c r="L158" s="7"/>
      <c r="M158" s="7"/>
      <c r="N158" s="7"/>
      <c r="O158" s="7"/>
      <c r="P158" s="7"/>
      <c r="Q158" s="7"/>
      <c r="R158" s="190">
        <v>22058316008</v>
      </c>
      <c r="S158" s="7"/>
      <c r="T158" s="7"/>
      <c r="U158" s="362" t="str">
        <f t="shared" si="50"/>
        <v xml:space="preserve">PEATONAL   #   -  22058316008 </v>
      </c>
      <c r="V158" s="7">
        <v>3218491742</v>
      </c>
      <c r="W158" s="7" t="s">
        <v>1967</v>
      </c>
      <c r="X158" s="7" t="s">
        <v>1968</v>
      </c>
      <c r="Y158" s="7" t="s">
        <v>1835</v>
      </c>
      <c r="Z158" s="7"/>
      <c r="AA158" s="434" t="str">
        <f t="shared" si="51"/>
        <v>DORIS  CHINCHILLA HUERTAS</v>
      </c>
      <c r="AB158" s="7" t="s">
        <v>1268</v>
      </c>
      <c r="AC158" s="7">
        <v>21930666</v>
      </c>
      <c r="AD158" s="7" t="s">
        <v>1118</v>
      </c>
      <c r="AE158" s="7">
        <v>57</v>
      </c>
      <c r="AF158" s="6" t="s">
        <v>1086</v>
      </c>
      <c r="AG158" s="6"/>
      <c r="AH158" s="7"/>
      <c r="AI158" s="7"/>
      <c r="AJ158" s="7"/>
      <c r="AK158" s="434" t="str">
        <f t="shared" si="52"/>
        <v xml:space="preserve">   </v>
      </c>
      <c r="AL158" s="7"/>
      <c r="AM158" s="191"/>
      <c r="AN158" s="189" t="s">
        <v>1086</v>
      </c>
      <c r="AO158" s="7">
        <v>90812</v>
      </c>
      <c r="AP158" s="7" t="s">
        <v>1087</v>
      </c>
      <c r="AQ158" s="7">
        <v>4</v>
      </c>
      <c r="AR158" s="7">
        <v>1</v>
      </c>
      <c r="AS158" s="7"/>
      <c r="AT158" s="192" t="s">
        <v>1147</v>
      </c>
      <c r="AU158" s="7"/>
      <c r="AV158" s="193" t="s">
        <v>1163</v>
      </c>
      <c r="AW158" s="7"/>
      <c r="AX158" s="192"/>
      <c r="AY158" s="7"/>
      <c r="AZ158" s="7"/>
      <c r="BA158" s="7"/>
      <c r="BB158" s="7" t="s">
        <v>1086</v>
      </c>
      <c r="BC158" s="194">
        <v>18197</v>
      </c>
      <c r="BD158" s="7" t="s">
        <v>1086</v>
      </c>
      <c r="BE158" s="7">
        <v>13079</v>
      </c>
      <c r="BF158" s="7" t="s">
        <v>1086</v>
      </c>
      <c r="BG158" s="194">
        <v>8366</v>
      </c>
      <c r="BH158" s="188" t="s">
        <v>1167</v>
      </c>
      <c r="BI158" s="195" t="s">
        <v>1175</v>
      </c>
      <c r="BJ158" s="6" t="s">
        <v>1180</v>
      </c>
      <c r="BK158" s="6" t="s">
        <v>1189</v>
      </c>
      <c r="BL158" s="6" t="s">
        <v>1086</v>
      </c>
      <c r="BM158" s="191" t="s">
        <v>1086</v>
      </c>
      <c r="BN158" s="195" t="s">
        <v>1086</v>
      </c>
      <c r="BO158" s="6" t="s">
        <v>1086</v>
      </c>
      <c r="BP158" s="6" t="s">
        <v>1086</v>
      </c>
      <c r="BQ158" s="6" t="s">
        <v>1086</v>
      </c>
      <c r="BR158" s="6" t="s">
        <v>1086</v>
      </c>
      <c r="BS158" s="6" t="s">
        <v>1086</v>
      </c>
      <c r="BT158" s="6" t="s">
        <v>1087</v>
      </c>
      <c r="BU158" s="6" t="s">
        <v>1086</v>
      </c>
      <c r="BV158" s="6" t="s">
        <v>1087</v>
      </c>
      <c r="BW158" s="6" t="s">
        <v>1086</v>
      </c>
      <c r="BX158" s="6" t="s">
        <v>1086</v>
      </c>
      <c r="BY158" s="6" t="s">
        <v>1087</v>
      </c>
      <c r="BZ158" s="6" t="s">
        <v>1086</v>
      </c>
      <c r="CA158" s="6" t="s">
        <v>1087</v>
      </c>
      <c r="CB158" s="6" t="s">
        <v>1086</v>
      </c>
      <c r="CC158" s="6" t="s">
        <v>1086</v>
      </c>
      <c r="CD158" s="6" t="s">
        <v>1194</v>
      </c>
      <c r="CE158" s="199" t="s">
        <v>2091</v>
      </c>
      <c r="CF158" s="6"/>
      <c r="CG158" s="6"/>
      <c r="CH158" s="6"/>
      <c r="CI158" s="6"/>
      <c r="CJ158" s="6" t="s">
        <v>1607</v>
      </c>
      <c r="CK158" s="6" t="s">
        <v>1608</v>
      </c>
      <c r="CL158" s="6" t="s">
        <v>1842</v>
      </c>
      <c r="CM158" s="6" t="s">
        <v>1087</v>
      </c>
      <c r="CN158" s="6" t="s">
        <v>1087</v>
      </c>
      <c r="CO158" s="6" t="s">
        <v>1490</v>
      </c>
      <c r="CP158" s="6" t="s">
        <v>1087</v>
      </c>
      <c r="CQ158" s="6" t="s">
        <v>1086</v>
      </c>
      <c r="CR158" s="6" t="s">
        <v>1087</v>
      </c>
      <c r="CS158" s="6" t="s">
        <v>1086</v>
      </c>
      <c r="CT158" s="6" t="s">
        <v>1086</v>
      </c>
      <c r="CU158" s="191" t="s">
        <v>1286</v>
      </c>
      <c r="CV158" s="6" t="str">
        <f t="shared" si="53"/>
        <v>NUEVO MILENIOPEATONAL22058316008</v>
      </c>
      <c r="CW158" s="46" t="str">
        <f t="shared" si="54"/>
        <v>OK</v>
      </c>
      <c r="CX158" s="47" t="str">
        <f t="shared" si="55"/>
        <v>SI</v>
      </c>
      <c r="CY158" s="47">
        <f t="shared" si="56"/>
        <v>1</v>
      </c>
      <c r="CZ158" s="47" t="str">
        <f t="shared" si="57"/>
        <v/>
      </c>
      <c r="DA158" s="47">
        <f t="shared" si="58"/>
        <v>3</v>
      </c>
      <c r="DB158" s="47" t="str">
        <f t="shared" si="59"/>
        <v/>
      </c>
      <c r="DC158" s="47" t="str">
        <f t="shared" si="60"/>
        <v/>
      </c>
      <c r="DD158" s="47"/>
      <c r="DE158" s="47">
        <f t="shared" si="61"/>
        <v>7</v>
      </c>
      <c r="DF158" s="47">
        <f t="shared" si="62"/>
        <v>8</v>
      </c>
      <c r="DG158" s="47" t="str">
        <f t="shared" si="63"/>
        <v/>
      </c>
      <c r="DH158" s="47" t="str">
        <f t="shared" si="64"/>
        <v/>
      </c>
      <c r="DI158" s="47" t="str">
        <f t="shared" si="65"/>
        <v/>
      </c>
      <c r="DJ158" s="47">
        <f t="shared" si="66"/>
        <v>2</v>
      </c>
      <c r="DK158" s="48">
        <f>IF(CX158="NO",0,IF(CY158=1,Tipologías!$E$11,0)+IF(CZ158=2,Tipologías!$E$10,0)+IF(DA158=3,Tipologías!$E$9,0)+IF(DB158=4,Tipologías!$E$13,0)+IF(DC158=5,Tipologías!$E$12,0)+IF(DD158=6,Tipologías!$E$14,0)+IF(DE158=7,Tipologías!$E$20,0)+IF(DG158=9,Tipologías!$E$16,0)+IF(DF158=8,Tipologías!$E$23,0)+IF(DH158=10,Tipologías!$E$7,0)+IF(DI158=11,Tipologías!$E$8,0))</f>
        <v>5459527.9592279997</v>
      </c>
      <c r="DL158" s="49">
        <f t="shared" si="67"/>
        <v>5459527.9592279997</v>
      </c>
      <c r="DM158" s="50" t="str">
        <f t="shared" si="68"/>
        <v/>
      </c>
      <c r="DN158" s="50" t="str">
        <f t="shared" si="69"/>
        <v/>
      </c>
      <c r="DO158" s="50">
        <f t="shared" si="70"/>
        <v>0</v>
      </c>
      <c r="DP158" s="51" t="str">
        <f t="shared" si="71"/>
        <v/>
      </c>
      <c r="DQ158" s="51">
        <f>IF(DM158=17,Tipologías!$E$18,0)+IF(ENCUESTAS!DN158=18,Tipologías!$E$17,0)+IF(ENCUESTAS!DO158=19,Tipologías!$E$19,0)+IF(ENCUESTAS!DP158=20,Tipologías!$E$21,0)</f>
        <v>0</v>
      </c>
      <c r="DR158" s="47" t="str">
        <f t="shared" si="72"/>
        <v>NO</v>
      </c>
      <c r="DS158" s="49">
        <f t="shared" si="73"/>
        <v>0</v>
      </c>
      <c r="DT158" s="52">
        <f>IF(DL158=0,"",(DL158+DS158+Tipologías!$E$6+Tipologías!$H$2))</f>
        <v>5656605.3517679637</v>
      </c>
      <c r="DU158" s="53" t="str">
        <f t="shared" si="74"/>
        <v>SI</v>
      </c>
      <c r="DV158" s="436" t="s">
        <v>3796</v>
      </c>
    </row>
    <row r="159" spans="1:126" ht="45" x14ac:dyDescent="0.25">
      <c r="A159" s="217">
        <v>42971</v>
      </c>
      <c r="B159" s="7" t="s">
        <v>1</v>
      </c>
      <c r="C159" s="7" t="s">
        <v>630</v>
      </c>
      <c r="D159" s="7">
        <v>579</v>
      </c>
      <c r="E159" s="7">
        <v>1039699422</v>
      </c>
      <c r="F159" s="7">
        <v>3143844838</v>
      </c>
      <c r="G159" s="188">
        <v>154</v>
      </c>
      <c r="H159" s="189" t="s">
        <v>1640</v>
      </c>
      <c r="I159" s="7" t="s">
        <v>1110</v>
      </c>
      <c r="J159" s="7"/>
      <c r="K159" s="7"/>
      <c r="L159" s="7"/>
      <c r="M159" s="7"/>
      <c r="N159" s="7"/>
      <c r="O159" s="7"/>
      <c r="P159" s="7"/>
      <c r="Q159" s="7"/>
      <c r="R159" s="190">
        <v>2205830044</v>
      </c>
      <c r="S159" s="7"/>
      <c r="T159" s="7"/>
      <c r="U159" s="362" t="str">
        <f t="shared" si="50"/>
        <v xml:space="preserve">PEATONAL   #   -  2205830044 </v>
      </c>
      <c r="V159" s="7">
        <v>3503281490</v>
      </c>
      <c r="W159" s="7" t="s">
        <v>2092</v>
      </c>
      <c r="X159" s="7" t="s">
        <v>1838</v>
      </c>
      <c r="Y159" s="7" t="s">
        <v>1270</v>
      </c>
      <c r="Z159" s="7" t="s">
        <v>2093</v>
      </c>
      <c r="AA159" s="434" t="str">
        <f t="shared" si="51"/>
        <v>LUZ NOIELA TABORDA AGUDELO</v>
      </c>
      <c r="AB159" s="7" t="s">
        <v>1268</v>
      </c>
      <c r="AC159" s="7">
        <v>1039702413</v>
      </c>
      <c r="AD159" s="7" t="s">
        <v>1118</v>
      </c>
      <c r="AE159" s="7">
        <v>21</v>
      </c>
      <c r="AF159" s="6" t="s">
        <v>1087</v>
      </c>
      <c r="AG159" s="6"/>
      <c r="AH159" s="7"/>
      <c r="AI159" s="7"/>
      <c r="AJ159" s="7"/>
      <c r="AK159" s="434" t="str">
        <f t="shared" si="52"/>
        <v xml:space="preserve">   </v>
      </c>
      <c r="AL159" s="7"/>
      <c r="AM159" s="191"/>
      <c r="AN159" s="189"/>
      <c r="AO159" s="7"/>
      <c r="AP159" s="7"/>
      <c r="AQ159" s="7"/>
      <c r="AR159" s="7"/>
      <c r="AS159" s="7"/>
      <c r="AT159" s="192" t="s">
        <v>1147</v>
      </c>
      <c r="AU159" s="7"/>
      <c r="AV159" s="193" t="s">
        <v>1163</v>
      </c>
      <c r="AW159" s="7"/>
      <c r="AX159" s="192"/>
      <c r="AY159" s="7"/>
      <c r="AZ159" s="7"/>
      <c r="BA159" s="7"/>
      <c r="BB159" s="7" t="s">
        <v>1086</v>
      </c>
      <c r="BC159" s="194">
        <v>6796</v>
      </c>
      <c r="BD159" s="7" t="s">
        <v>1086</v>
      </c>
      <c r="BE159" s="194">
        <v>3785</v>
      </c>
      <c r="BF159" s="7" t="s">
        <v>1086</v>
      </c>
      <c r="BG159" s="194">
        <v>8324</v>
      </c>
      <c r="BH159" s="188" t="s">
        <v>1167</v>
      </c>
      <c r="BI159" s="195" t="s">
        <v>1175</v>
      </c>
      <c r="BJ159" s="6" t="s">
        <v>1180</v>
      </c>
      <c r="BK159" s="6" t="s">
        <v>1189</v>
      </c>
      <c r="BL159" s="6" t="s">
        <v>1087</v>
      </c>
      <c r="BM159" s="191" t="s">
        <v>1086</v>
      </c>
      <c r="BN159" s="195" t="s">
        <v>1086</v>
      </c>
      <c r="BO159" s="6" t="s">
        <v>1086</v>
      </c>
      <c r="BP159" s="6" t="s">
        <v>1086</v>
      </c>
      <c r="BQ159" s="6" t="s">
        <v>1086</v>
      </c>
      <c r="BR159" s="6" t="s">
        <v>1086</v>
      </c>
      <c r="BS159" s="6" t="s">
        <v>1086</v>
      </c>
      <c r="BT159" s="6" t="s">
        <v>1087</v>
      </c>
      <c r="BU159" s="6" t="s">
        <v>1087</v>
      </c>
      <c r="BV159" s="6" t="s">
        <v>1087</v>
      </c>
      <c r="BW159" s="6" t="s">
        <v>1087</v>
      </c>
      <c r="BX159" s="6" t="s">
        <v>1086</v>
      </c>
      <c r="BY159" s="6" t="s">
        <v>1087</v>
      </c>
      <c r="BZ159" s="6" t="s">
        <v>1087</v>
      </c>
      <c r="CA159" s="6" t="s">
        <v>1087</v>
      </c>
      <c r="CB159" s="6" t="s">
        <v>1087</v>
      </c>
      <c r="CC159" s="6" t="s">
        <v>1086</v>
      </c>
      <c r="CD159" s="6" t="s">
        <v>1194</v>
      </c>
      <c r="CE159" s="199" t="s">
        <v>2094</v>
      </c>
      <c r="CF159" s="6"/>
      <c r="CG159" s="6"/>
      <c r="CH159" s="6"/>
      <c r="CI159" s="6"/>
      <c r="CJ159" s="6" t="s">
        <v>1607</v>
      </c>
      <c r="CK159" s="6" t="s">
        <v>1608</v>
      </c>
      <c r="CL159" s="6" t="s">
        <v>1086</v>
      </c>
      <c r="CM159" s="6" t="s">
        <v>1087</v>
      </c>
      <c r="CN159" s="6" t="s">
        <v>1087</v>
      </c>
      <c r="CO159" s="6" t="s">
        <v>1490</v>
      </c>
      <c r="CP159" s="6" t="s">
        <v>1087</v>
      </c>
      <c r="CQ159" s="6" t="s">
        <v>1087</v>
      </c>
      <c r="CR159" s="6" t="s">
        <v>1087</v>
      </c>
      <c r="CS159" s="6" t="s">
        <v>1087</v>
      </c>
      <c r="CT159" s="6" t="s">
        <v>1086</v>
      </c>
      <c r="CU159" s="191" t="s">
        <v>1269</v>
      </c>
      <c r="CV159" s="6" t="str">
        <f t="shared" si="53"/>
        <v>NUEVO MILENIOPEATONAL2205830044</v>
      </c>
      <c r="CW159" s="46" t="str">
        <f t="shared" si="54"/>
        <v>OK</v>
      </c>
      <c r="CX159" s="47" t="str">
        <f t="shared" si="55"/>
        <v>SI</v>
      </c>
      <c r="CY159" s="47">
        <f t="shared" si="56"/>
        <v>1</v>
      </c>
      <c r="CZ159" s="47" t="str">
        <f t="shared" si="57"/>
        <v/>
      </c>
      <c r="DA159" s="47">
        <f t="shared" si="58"/>
        <v>3</v>
      </c>
      <c r="DB159" s="47">
        <f t="shared" si="59"/>
        <v>4</v>
      </c>
      <c r="DC159" s="47">
        <f t="shared" si="60"/>
        <v>5</v>
      </c>
      <c r="DD159" s="47"/>
      <c r="DE159" s="47">
        <f t="shared" si="61"/>
        <v>7</v>
      </c>
      <c r="DF159" s="47" t="str">
        <f t="shared" si="62"/>
        <v/>
      </c>
      <c r="DG159" s="47">
        <f t="shared" si="63"/>
        <v>9</v>
      </c>
      <c r="DH159" s="47" t="str">
        <f t="shared" si="64"/>
        <v/>
      </c>
      <c r="DI159" s="47" t="str">
        <f t="shared" si="65"/>
        <v/>
      </c>
      <c r="DJ159" s="47">
        <f t="shared" si="66"/>
        <v>4</v>
      </c>
      <c r="DK159" s="48">
        <f>IF(CX159="NO",0,IF(CY159=1,Tipologías!$E$11,0)+IF(CZ159=2,Tipologías!$E$10,0)+IF(DA159=3,Tipologías!$E$9,0)+IF(DB159=4,Tipologías!$E$13,0)+IF(DC159=5,Tipologías!$E$12,0)+IF(DD159=6,Tipologías!$E$14,0)+IF(DE159=7,Tipologías!$E$20,0)+IF(DG159=9,Tipologías!$E$16,0)+IF(DF159=8,Tipologías!$E$23,0)+IF(DH159=10,Tipologías!$E$7,0)+IF(DI159=11,Tipologías!$E$8,0))</f>
        <v>4158248.5159739996</v>
      </c>
      <c r="DL159" s="49">
        <f t="shared" si="67"/>
        <v>4158248.5159739996</v>
      </c>
      <c r="DM159" s="50" t="str">
        <f t="shared" si="68"/>
        <v/>
      </c>
      <c r="DN159" s="50" t="str">
        <f t="shared" si="69"/>
        <v/>
      </c>
      <c r="DO159" s="50">
        <f t="shared" si="70"/>
        <v>0</v>
      </c>
      <c r="DP159" s="51" t="str">
        <f t="shared" si="71"/>
        <v/>
      </c>
      <c r="DQ159" s="51">
        <f>IF(DM159=17,Tipologías!$E$18,0)+IF(ENCUESTAS!DN159=18,Tipologías!$E$17,0)+IF(ENCUESTAS!DO159=19,Tipologías!$E$19,0)+IF(ENCUESTAS!DP159=20,Tipologías!$E$21,0)</f>
        <v>0</v>
      </c>
      <c r="DR159" s="47" t="str">
        <f t="shared" si="72"/>
        <v>NO</v>
      </c>
      <c r="DS159" s="49">
        <f t="shared" si="73"/>
        <v>0</v>
      </c>
      <c r="DT159" s="52">
        <f>IF(DL159=0,"",(DL159+DS159+Tipologías!$E$6+Tipologías!$H$2))</f>
        <v>4355325.9085139642</v>
      </c>
      <c r="DU159" s="53" t="str">
        <f t="shared" si="74"/>
        <v>SI</v>
      </c>
      <c r="DV159" s="436" t="s">
        <v>3797</v>
      </c>
    </row>
    <row r="160" spans="1:126" ht="30" x14ac:dyDescent="0.25">
      <c r="A160" s="217">
        <v>42971</v>
      </c>
      <c r="B160" s="7" t="s">
        <v>1</v>
      </c>
      <c r="C160" s="7" t="s">
        <v>630</v>
      </c>
      <c r="D160" s="7">
        <v>579</v>
      </c>
      <c r="E160" s="7">
        <v>1039699422</v>
      </c>
      <c r="F160" s="7">
        <v>3148444838</v>
      </c>
      <c r="G160" s="188">
        <v>155</v>
      </c>
      <c r="H160" s="189" t="s">
        <v>1632</v>
      </c>
      <c r="I160" s="7" t="s">
        <v>1110</v>
      </c>
      <c r="J160" s="7"/>
      <c r="K160" s="7"/>
      <c r="L160" s="7"/>
      <c r="M160" s="7"/>
      <c r="N160" s="7"/>
      <c r="O160" s="7"/>
      <c r="P160" s="7"/>
      <c r="Q160" s="7"/>
      <c r="R160" s="200">
        <v>2204551500000</v>
      </c>
      <c r="S160" s="7"/>
      <c r="T160" s="7"/>
      <c r="U160" s="362" t="str">
        <f t="shared" si="50"/>
        <v xml:space="preserve">PEATONAL   #   -  2204551500000 </v>
      </c>
      <c r="V160" s="7">
        <v>3207302973</v>
      </c>
      <c r="W160" s="7" t="s">
        <v>1633</v>
      </c>
      <c r="X160" s="7" t="s">
        <v>1705</v>
      </c>
      <c r="Y160" s="7" t="s">
        <v>2095</v>
      </c>
      <c r="Z160" s="7" t="s">
        <v>1287</v>
      </c>
      <c r="AA160" s="434" t="str">
        <f t="shared" si="51"/>
        <v>FLORA MARIA DAZA ANGARITA</v>
      </c>
      <c r="AB160" s="7" t="s">
        <v>1268</v>
      </c>
      <c r="AC160" s="7">
        <v>21927585</v>
      </c>
      <c r="AD160" s="7" t="s">
        <v>1118</v>
      </c>
      <c r="AE160" s="7" t="s">
        <v>1133</v>
      </c>
      <c r="AF160" s="6"/>
      <c r="AG160" s="6"/>
      <c r="AH160" s="7"/>
      <c r="AI160" s="7"/>
      <c r="AJ160" s="7"/>
      <c r="AK160" s="434" t="str">
        <f t="shared" si="52"/>
        <v xml:space="preserve">   </v>
      </c>
      <c r="AL160" s="7"/>
      <c r="AM160" s="191"/>
      <c r="AN160" s="189" t="s">
        <v>1086</v>
      </c>
      <c r="AO160" s="7">
        <v>1684236</v>
      </c>
      <c r="AP160" s="7" t="s">
        <v>1087</v>
      </c>
      <c r="AQ160" s="7">
        <v>6</v>
      </c>
      <c r="AR160" s="7">
        <v>2</v>
      </c>
      <c r="AS160" s="7"/>
      <c r="AT160" s="192" t="s">
        <v>1147</v>
      </c>
      <c r="AU160" s="7"/>
      <c r="AV160" s="193" t="s">
        <v>1163</v>
      </c>
      <c r="AW160" s="7"/>
      <c r="AX160" s="192"/>
      <c r="AY160" s="7"/>
      <c r="AZ160" s="7"/>
      <c r="BA160" s="7"/>
      <c r="BB160" s="7" t="s">
        <v>1086</v>
      </c>
      <c r="BC160" s="194">
        <v>20213</v>
      </c>
      <c r="BD160" s="7" t="s">
        <v>1086</v>
      </c>
      <c r="BE160" s="194">
        <v>14701</v>
      </c>
      <c r="BF160" s="7" t="s">
        <v>1086</v>
      </c>
      <c r="BG160" s="194">
        <v>8366</v>
      </c>
      <c r="BH160" s="188" t="s">
        <v>1167</v>
      </c>
      <c r="BI160" s="195" t="s">
        <v>1171</v>
      </c>
      <c r="BJ160" s="6" t="s">
        <v>1180</v>
      </c>
      <c r="BK160" s="6" t="s">
        <v>1191</v>
      </c>
      <c r="BL160" s="6" t="s">
        <v>1086</v>
      </c>
      <c r="BM160" s="191" t="s">
        <v>1086</v>
      </c>
      <c r="BN160" s="195" t="s">
        <v>1086</v>
      </c>
      <c r="BO160" s="6" t="s">
        <v>1086</v>
      </c>
      <c r="BP160" s="6" t="s">
        <v>1086</v>
      </c>
      <c r="BQ160" s="6" t="s">
        <v>1086</v>
      </c>
      <c r="BR160" s="6" t="s">
        <v>1086</v>
      </c>
      <c r="BS160" s="6" t="s">
        <v>1086</v>
      </c>
      <c r="BT160" s="6" t="s">
        <v>1086</v>
      </c>
      <c r="BU160" s="6" t="s">
        <v>1086</v>
      </c>
      <c r="BV160" s="6" t="s">
        <v>1087</v>
      </c>
      <c r="BW160" s="6" t="s">
        <v>1086</v>
      </c>
      <c r="BX160" s="6" t="s">
        <v>1086</v>
      </c>
      <c r="BY160" s="6" t="s">
        <v>1086</v>
      </c>
      <c r="BZ160" s="6" t="s">
        <v>1086</v>
      </c>
      <c r="CA160" s="6" t="s">
        <v>1087</v>
      </c>
      <c r="CB160" s="6" t="s">
        <v>1086</v>
      </c>
      <c r="CC160" s="6" t="s">
        <v>1086</v>
      </c>
      <c r="CD160" s="6" t="s">
        <v>1193</v>
      </c>
      <c r="CE160" s="199" t="s">
        <v>1966</v>
      </c>
      <c r="CF160" s="6"/>
      <c r="CG160" s="6"/>
      <c r="CH160" s="6"/>
      <c r="CI160" s="6"/>
      <c r="CJ160" s="6" t="s">
        <v>1607</v>
      </c>
      <c r="CK160" s="6" t="s">
        <v>1608</v>
      </c>
      <c r="CL160" s="6" t="s">
        <v>1086</v>
      </c>
      <c r="CM160" s="6" t="s">
        <v>1087</v>
      </c>
      <c r="CN160" s="6" t="s">
        <v>1087</v>
      </c>
      <c r="CO160" s="6" t="s">
        <v>1490</v>
      </c>
      <c r="CP160" s="6" t="s">
        <v>1086</v>
      </c>
      <c r="CQ160" s="6" t="s">
        <v>1086</v>
      </c>
      <c r="CR160" s="6" t="s">
        <v>1087</v>
      </c>
      <c r="CS160" s="6" t="s">
        <v>1086</v>
      </c>
      <c r="CT160" s="6" t="s">
        <v>1086</v>
      </c>
      <c r="CU160" s="191" t="s">
        <v>1288</v>
      </c>
      <c r="CV160" s="6" t="str">
        <f t="shared" si="53"/>
        <v>SAN MARTIN PEATONAL2204551500000</v>
      </c>
      <c r="CW160" s="46" t="str">
        <f t="shared" si="54"/>
        <v>OK</v>
      </c>
      <c r="CX160" s="47" t="str">
        <f t="shared" si="55"/>
        <v>SI</v>
      </c>
      <c r="CY160" s="47">
        <f t="shared" si="56"/>
        <v>1</v>
      </c>
      <c r="CZ160" s="47" t="str">
        <f t="shared" si="57"/>
        <v/>
      </c>
      <c r="DA160" s="47" t="str">
        <f t="shared" si="58"/>
        <v/>
      </c>
      <c r="DB160" s="47" t="str">
        <f t="shared" si="59"/>
        <v/>
      </c>
      <c r="DC160" s="47" t="str">
        <f t="shared" si="60"/>
        <v/>
      </c>
      <c r="DD160" s="47"/>
      <c r="DE160" s="47" t="str">
        <f t="shared" si="61"/>
        <v/>
      </c>
      <c r="DF160" s="47" t="str">
        <f t="shared" si="62"/>
        <v/>
      </c>
      <c r="DG160" s="47" t="str">
        <f t="shared" si="63"/>
        <v/>
      </c>
      <c r="DH160" s="47" t="str">
        <f t="shared" si="64"/>
        <v/>
      </c>
      <c r="DI160" s="47" t="str">
        <f t="shared" si="65"/>
        <v/>
      </c>
      <c r="DJ160" s="47">
        <f t="shared" si="66"/>
        <v>1</v>
      </c>
      <c r="DK160" s="48">
        <f>IF(CX160="NO",0,IF(CY160=1,Tipologías!$E$11,0)+IF(CZ160=2,Tipologías!$E$10,0)+IF(DA160=3,Tipologías!$E$9,0)+IF(DB160=4,Tipologías!$E$13,0)+IF(DC160=5,Tipologías!$E$12,0)+IF(DD160=6,Tipologías!$E$14,0)+IF(DE160=7,Tipologías!$E$20,0)+IF(DG160=9,Tipologías!$E$16,0)+IF(DF160=8,Tipologías!$E$23,0)+IF(DH160=10,Tipologías!$E$7,0)+IF(DI160=11,Tipologías!$E$8,0))</f>
        <v>223009.46776799997</v>
      </c>
      <c r="DL160" s="49">
        <f t="shared" si="67"/>
        <v>223009.46776799997</v>
      </c>
      <c r="DM160" s="50" t="str">
        <f t="shared" si="68"/>
        <v/>
      </c>
      <c r="DN160" s="50" t="str">
        <f t="shared" si="69"/>
        <v/>
      </c>
      <c r="DO160" s="50">
        <f t="shared" si="70"/>
        <v>0</v>
      </c>
      <c r="DP160" s="51" t="str">
        <f t="shared" si="71"/>
        <v/>
      </c>
      <c r="DQ160" s="51">
        <f>IF(DM160=17,Tipologías!$E$18,0)+IF(ENCUESTAS!DN160=18,Tipologías!$E$17,0)+IF(ENCUESTAS!DO160=19,Tipologías!$E$19,0)+IF(ENCUESTAS!DP160=20,Tipologías!$E$21,0)</f>
        <v>0</v>
      </c>
      <c r="DR160" s="47" t="str">
        <f t="shared" si="72"/>
        <v>NO</v>
      </c>
      <c r="DS160" s="49">
        <f t="shared" si="73"/>
        <v>0</v>
      </c>
      <c r="DT160" s="52">
        <f>IF(DL160=0,"",(DL160+DS160+Tipologías!$E$6+Tipologías!$H$2))</f>
        <v>420086.86030796444</v>
      </c>
      <c r="DU160" s="53" t="str">
        <f t="shared" si="74"/>
        <v>SI</v>
      </c>
      <c r="DV160" s="436" t="s">
        <v>4210</v>
      </c>
    </row>
    <row r="161" spans="1:126" hidden="1" x14ac:dyDescent="0.25">
      <c r="A161" s="217">
        <v>42971</v>
      </c>
      <c r="B161" s="7" t="s">
        <v>1</v>
      </c>
      <c r="C161" s="7" t="s">
        <v>630</v>
      </c>
      <c r="D161" s="7">
        <v>579</v>
      </c>
      <c r="E161" s="7">
        <v>1039699422</v>
      </c>
      <c r="F161" s="7">
        <v>3143844838</v>
      </c>
      <c r="G161" s="188">
        <v>156</v>
      </c>
      <c r="H161" s="189" t="s">
        <v>1632</v>
      </c>
      <c r="I161" s="7" t="s">
        <v>1110</v>
      </c>
      <c r="J161" s="7"/>
      <c r="K161" s="7"/>
      <c r="L161" s="7"/>
      <c r="M161" s="7"/>
      <c r="N161" s="7"/>
      <c r="O161" s="7"/>
      <c r="P161" s="7"/>
      <c r="Q161" s="7"/>
      <c r="R161" s="190">
        <v>4939</v>
      </c>
      <c r="S161" s="7"/>
      <c r="T161" s="7"/>
      <c r="U161" s="362" t="str">
        <f t="shared" si="50"/>
        <v xml:space="preserve">PEATONAL   #   -  4939 </v>
      </c>
      <c r="V161" s="7">
        <v>3216053561</v>
      </c>
      <c r="W161" s="7" t="s">
        <v>1305</v>
      </c>
      <c r="X161" s="7" t="s">
        <v>1736</v>
      </c>
      <c r="Y161" s="7" t="s">
        <v>1440</v>
      </c>
      <c r="Z161" s="7" t="s">
        <v>1287</v>
      </c>
      <c r="AA161" s="434" t="str">
        <f t="shared" si="51"/>
        <v>DIANA MARIA HERNANDEZ JIMENEZ</v>
      </c>
      <c r="AB161" s="7" t="s">
        <v>1268</v>
      </c>
      <c r="AC161" s="7">
        <v>43656337</v>
      </c>
      <c r="AD161" s="7" t="s">
        <v>1118</v>
      </c>
      <c r="AE161" s="7">
        <v>34</v>
      </c>
      <c r="AF161" s="6" t="s">
        <v>1087</v>
      </c>
      <c r="AG161" s="6" t="s">
        <v>2015</v>
      </c>
      <c r="AH161" s="7" t="s">
        <v>2096</v>
      </c>
      <c r="AI161" s="7" t="s">
        <v>2097</v>
      </c>
      <c r="AJ161" s="7"/>
      <c r="AK161" s="434" t="str">
        <f t="shared" si="52"/>
        <v>GERARDO  BETANCUR CADAVID</v>
      </c>
      <c r="AL161" s="7" t="s">
        <v>1268</v>
      </c>
      <c r="AM161" s="191">
        <v>717155806</v>
      </c>
      <c r="AN161" s="189" t="s">
        <v>1087</v>
      </c>
      <c r="AO161" s="7"/>
      <c r="AP161" s="7" t="s">
        <v>1087</v>
      </c>
      <c r="AQ161" s="7">
        <v>4</v>
      </c>
      <c r="AR161" s="7">
        <v>2</v>
      </c>
      <c r="AS161" s="7"/>
      <c r="AT161" s="192" t="s">
        <v>1149</v>
      </c>
      <c r="AU161" s="7"/>
      <c r="AV161" s="193"/>
      <c r="AW161" s="7"/>
      <c r="AX161" s="192" t="s">
        <v>1153</v>
      </c>
      <c r="AY161" s="7"/>
      <c r="AZ161" s="7"/>
      <c r="BA161" s="194">
        <v>200000</v>
      </c>
      <c r="BB161" s="7" t="s">
        <v>1086</v>
      </c>
      <c r="BC161" s="194"/>
      <c r="BD161" s="7" t="s">
        <v>1086</v>
      </c>
      <c r="BE161" s="194"/>
      <c r="BF161" s="7" t="s">
        <v>1086</v>
      </c>
      <c r="BG161" s="194"/>
      <c r="BH161" s="188" t="s">
        <v>1167</v>
      </c>
      <c r="BI161" s="195" t="s">
        <v>1171</v>
      </c>
      <c r="BJ161" s="6" t="s">
        <v>1180</v>
      </c>
      <c r="BK161" s="6" t="s">
        <v>1189</v>
      </c>
      <c r="BL161" s="6" t="s">
        <v>1086</v>
      </c>
      <c r="BM161" s="191" t="s">
        <v>1086</v>
      </c>
      <c r="BN161" s="195" t="s">
        <v>1086</v>
      </c>
      <c r="BO161" s="6" t="s">
        <v>1086</v>
      </c>
      <c r="BP161" s="6" t="s">
        <v>1086</v>
      </c>
      <c r="BQ161" s="6" t="s">
        <v>1086</v>
      </c>
      <c r="BR161" s="6" t="s">
        <v>1086</v>
      </c>
      <c r="BS161" s="6" t="s">
        <v>1086</v>
      </c>
      <c r="BT161" s="6" t="s">
        <v>1086</v>
      </c>
      <c r="BU161" s="6" t="s">
        <v>1086</v>
      </c>
      <c r="BV161" s="6" t="s">
        <v>1086</v>
      </c>
      <c r="BW161" s="6" t="s">
        <v>1086</v>
      </c>
      <c r="BX161" s="6" t="s">
        <v>1086</v>
      </c>
      <c r="BY161" s="6" t="s">
        <v>1086</v>
      </c>
      <c r="BZ161" s="6" t="s">
        <v>1086</v>
      </c>
      <c r="CA161" s="6" t="s">
        <v>1086</v>
      </c>
      <c r="CB161" s="6" t="s">
        <v>1086</v>
      </c>
      <c r="CC161" s="6" t="s">
        <v>1086</v>
      </c>
      <c r="CD161" s="6" t="s">
        <v>1193</v>
      </c>
      <c r="CE161" s="199" t="s">
        <v>2098</v>
      </c>
      <c r="CF161" s="6"/>
      <c r="CG161" s="6"/>
      <c r="CH161" s="6"/>
      <c r="CI161" s="6"/>
      <c r="CJ161" s="6" t="s">
        <v>1607</v>
      </c>
      <c r="CK161" s="6" t="s">
        <v>1608</v>
      </c>
      <c r="CL161" s="6" t="s">
        <v>1842</v>
      </c>
      <c r="CM161" s="6" t="s">
        <v>1087</v>
      </c>
      <c r="CN161" s="6" t="s">
        <v>1087</v>
      </c>
      <c r="CO161" s="6" t="s">
        <v>1490</v>
      </c>
      <c r="CP161" s="6" t="s">
        <v>1086</v>
      </c>
      <c r="CQ161" s="6" t="s">
        <v>1086</v>
      </c>
      <c r="CR161" s="6" t="s">
        <v>1086</v>
      </c>
      <c r="CS161" s="6" t="s">
        <v>1086</v>
      </c>
      <c r="CT161" s="6" t="s">
        <v>1086</v>
      </c>
      <c r="CU161" s="191" t="s">
        <v>1273</v>
      </c>
      <c r="CV161" s="6" t="str">
        <f t="shared" si="53"/>
        <v>SAN MARTIN PEATONAL4939</v>
      </c>
      <c r="CW161" s="46" t="str">
        <f t="shared" si="54"/>
        <v>OK</v>
      </c>
      <c r="CX161" s="47" t="str">
        <f t="shared" si="55"/>
        <v>SI</v>
      </c>
      <c r="CY161" s="47" t="str">
        <f t="shared" si="56"/>
        <v/>
      </c>
      <c r="CZ161" s="47" t="str">
        <f t="shared" si="57"/>
        <v/>
      </c>
      <c r="DA161" s="47" t="str">
        <f t="shared" si="58"/>
        <v/>
      </c>
      <c r="DB161" s="47" t="str">
        <f t="shared" si="59"/>
        <v/>
      </c>
      <c r="DC161" s="47" t="str">
        <f t="shared" si="60"/>
        <v/>
      </c>
      <c r="DD161" s="47"/>
      <c r="DE161" s="47" t="str">
        <f t="shared" si="61"/>
        <v/>
      </c>
      <c r="DF161" s="47" t="str">
        <f t="shared" si="62"/>
        <v/>
      </c>
      <c r="DG161" s="47" t="str">
        <f t="shared" si="63"/>
        <v/>
      </c>
      <c r="DH161" s="47" t="str">
        <f t="shared" si="64"/>
        <v/>
      </c>
      <c r="DI161" s="47" t="str">
        <f t="shared" si="65"/>
        <v/>
      </c>
      <c r="DJ161" s="47">
        <f t="shared" si="66"/>
        <v>0</v>
      </c>
      <c r="DK161" s="48">
        <f>IF(CX161="NO",0,IF(CY161=1,Tipologías!$E$11,0)+IF(CZ161=2,Tipologías!$E$10,0)+IF(DA161=3,Tipologías!$E$9,0)+IF(DB161=4,Tipologías!$E$13,0)+IF(DC161=5,Tipologías!$E$12,0)+IF(DD161=6,Tipologías!$E$14,0)+IF(DE161=7,Tipologías!$E$20,0)+IF(DG161=9,Tipologías!$E$16,0)+IF(DF161=8,Tipologías!$E$23,0)+IF(DH161=10,Tipologías!$E$7,0)+IF(DI161=11,Tipologías!$E$8,0))</f>
        <v>0</v>
      </c>
      <c r="DL161" s="49">
        <f t="shared" si="67"/>
        <v>0</v>
      </c>
      <c r="DM161" s="50" t="str">
        <f t="shared" si="68"/>
        <v/>
      </c>
      <c r="DN161" s="50" t="str">
        <f t="shared" si="69"/>
        <v/>
      </c>
      <c r="DO161" s="50" t="str">
        <f t="shared" si="70"/>
        <v/>
      </c>
      <c r="DP161" s="51" t="str">
        <f t="shared" si="71"/>
        <v/>
      </c>
      <c r="DQ161" s="51">
        <f>IF(DM161=17,Tipologías!$E$18,0)+IF(ENCUESTAS!DN161=18,Tipologías!$E$17,0)+IF(ENCUESTAS!DO161=19,Tipologías!$E$19,0)+IF(ENCUESTAS!DP161=20,Tipologías!$E$21,0)</f>
        <v>0</v>
      </c>
      <c r="DR161" s="47" t="str">
        <f t="shared" si="72"/>
        <v>NO</v>
      </c>
      <c r="DS161" s="49">
        <f t="shared" si="73"/>
        <v>0</v>
      </c>
      <c r="DT161" s="52" t="str">
        <f>IF(DL161=0,"",(DL161+DS161+Tipologías!$E$6+Tipologías!$H$2))</f>
        <v/>
      </c>
      <c r="DU161" s="53" t="str">
        <f t="shared" si="74"/>
        <v>NO</v>
      </c>
      <c r="DV161" s="437"/>
    </row>
    <row r="162" spans="1:126" x14ac:dyDescent="0.25">
      <c r="A162" s="217">
        <v>42971</v>
      </c>
      <c r="B162" s="7" t="s">
        <v>1</v>
      </c>
      <c r="C162" s="7" t="s">
        <v>630</v>
      </c>
      <c r="D162" s="7">
        <v>579</v>
      </c>
      <c r="E162" s="7">
        <v>1039699422</v>
      </c>
      <c r="F162" s="7">
        <v>3148444838</v>
      </c>
      <c r="G162" s="188">
        <v>157</v>
      </c>
      <c r="H162" s="189" t="s">
        <v>1632</v>
      </c>
      <c r="I162" s="7" t="s">
        <v>1110</v>
      </c>
      <c r="J162" s="7"/>
      <c r="K162" s="7"/>
      <c r="L162" s="7"/>
      <c r="M162" s="7"/>
      <c r="N162" s="7"/>
      <c r="O162" s="7"/>
      <c r="P162" s="7"/>
      <c r="Q162" s="7"/>
      <c r="R162" s="190">
        <v>4045</v>
      </c>
      <c r="S162" s="7"/>
      <c r="T162" s="7"/>
      <c r="U162" s="362" t="str">
        <f t="shared" si="50"/>
        <v xml:space="preserve">PEATONAL   #   -  4045 </v>
      </c>
      <c r="V162" s="7">
        <v>3134877545</v>
      </c>
      <c r="W162" s="7" t="s">
        <v>2099</v>
      </c>
      <c r="X162" s="7" t="s">
        <v>1809</v>
      </c>
      <c r="Y162" s="7" t="s">
        <v>1274</v>
      </c>
      <c r="Z162" s="7" t="s">
        <v>2100</v>
      </c>
      <c r="AA162" s="434" t="str">
        <f t="shared" si="51"/>
        <v>JOSE LEONEL PATIÑO CARMONA</v>
      </c>
      <c r="AB162" s="7" t="s">
        <v>1268</v>
      </c>
      <c r="AC162" s="7">
        <v>71187010</v>
      </c>
      <c r="AD162" s="7" t="s">
        <v>1127</v>
      </c>
      <c r="AE162" s="7">
        <v>47</v>
      </c>
      <c r="AF162" s="6" t="s">
        <v>1086</v>
      </c>
      <c r="AG162" s="6"/>
      <c r="AH162" s="7"/>
      <c r="AI162" s="7"/>
      <c r="AJ162" s="7"/>
      <c r="AK162" s="434" t="str">
        <f t="shared" si="52"/>
        <v xml:space="preserve">   </v>
      </c>
      <c r="AL162" s="7"/>
      <c r="AM162" s="191"/>
      <c r="AN162" s="189" t="s">
        <v>1087</v>
      </c>
      <c r="AO162" s="7"/>
      <c r="AP162" s="7" t="s">
        <v>1087</v>
      </c>
      <c r="AQ162" s="7">
        <v>5</v>
      </c>
      <c r="AR162" s="7"/>
      <c r="AS162" s="7"/>
      <c r="AT162" s="192" t="s">
        <v>1147</v>
      </c>
      <c r="AU162" s="7"/>
      <c r="AV162" s="193" t="s">
        <v>1163</v>
      </c>
      <c r="AW162" s="7"/>
      <c r="AX162" s="192"/>
      <c r="AY162" s="7"/>
      <c r="AZ162" s="7"/>
      <c r="BA162" s="7"/>
      <c r="BB162" s="7" t="s">
        <v>1086</v>
      </c>
      <c r="BC162" s="194"/>
      <c r="BD162" s="7" t="s">
        <v>1086</v>
      </c>
      <c r="BE162" s="194"/>
      <c r="BF162" s="7" t="s">
        <v>1086</v>
      </c>
      <c r="BG162" s="194"/>
      <c r="BH162" s="188" t="s">
        <v>1167</v>
      </c>
      <c r="BI162" s="195" t="s">
        <v>1171</v>
      </c>
      <c r="BJ162" s="6" t="s">
        <v>1180</v>
      </c>
      <c r="BK162" s="6" t="s">
        <v>1189</v>
      </c>
      <c r="BL162" s="6" t="s">
        <v>1086</v>
      </c>
      <c r="BM162" s="191" t="s">
        <v>1086</v>
      </c>
      <c r="BN162" s="195" t="s">
        <v>1086</v>
      </c>
      <c r="BO162" s="6" t="s">
        <v>1086</v>
      </c>
      <c r="BP162" s="6" t="s">
        <v>1086</v>
      </c>
      <c r="BQ162" s="6" t="s">
        <v>1086</v>
      </c>
      <c r="BR162" s="6" t="s">
        <v>1086</v>
      </c>
      <c r="BS162" s="6" t="s">
        <v>1086</v>
      </c>
      <c r="BT162" s="6" t="s">
        <v>1087</v>
      </c>
      <c r="BU162" s="6" t="s">
        <v>1086</v>
      </c>
      <c r="BV162" s="6" t="s">
        <v>1087</v>
      </c>
      <c r="BW162" s="6" t="s">
        <v>1086</v>
      </c>
      <c r="BX162" s="6" t="s">
        <v>1086</v>
      </c>
      <c r="BY162" s="6" t="s">
        <v>1087</v>
      </c>
      <c r="BZ162" s="6" t="s">
        <v>1086</v>
      </c>
      <c r="CA162" s="6" t="s">
        <v>1087</v>
      </c>
      <c r="CB162" s="6" t="s">
        <v>1086</v>
      </c>
      <c r="CC162" s="6" t="s">
        <v>1086</v>
      </c>
      <c r="CD162" s="6" t="s">
        <v>1194</v>
      </c>
      <c r="CE162" s="199" t="s">
        <v>2101</v>
      </c>
      <c r="CF162" s="6"/>
      <c r="CG162" s="6"/>
      <c r="CH162" s="6"/>
      <c r="CI162" s="6"/>
      <c r="CJ162" s="6" t="s">
        <v>1628</v>
      </c>
      <c r="CK162" s="6" t="s">
        <v>1608</v>
      </c>
      <c r="CL162" s="6" t="s">
        <v>1086</v>
      </c>
      <c r="CM162" s="6" t="s">
        <v>1087</v>
      </c>
      <c r="CN162" s="6" t="s">
        <v>1087</v>
      </c>
      <c r="CO162" s="6" t="s">
        <v>1490</v>
      </c>
      <c r="CP162" s="6" t="s">
        <v>1087</v>
      </c>
      <c r="CQ162" s="6" t="s">
        <v>1086</v>
      </c>
      <c r="CR162" s="6" t="s">
        <v>1087</v>
      </c>
      <c r="CS162" s="6" t="s">
        <v>1086</v>
      </c>
      <c r="CT162" s="6" t="s">
        <v>1086</v>
      </c>
      <c r="CU162" s="191" t="s">
        <v>1273</v>
      </c>
      <c r="CV162" s="6" t="str">
        <f t="shared" si="53"/>
        <v>SAN MARTIN PEATONAL4045</v>
      </c>
      <c r="CW162" s="46" t="str">
        <f t="shared" si="54"/>
        <v>OK</v>
      </c>
      <c r="CX162" s="47" t="str">
        <f t="shared" si="55"/>
        <v>SI</v>
      </c>
      <c r="CY162" s="47">
        <f t="shared" si="56"/>
        <v>1</v>
      </c>
      <c r="CZ162" s="47" t="str">
        <f t="shared" si="57"/>
        <v/>
      </c>
      <c r="DA162" s="47">
        <f t="shared" si="58"/>
        <v>3</v>
      </c>
      <c r="DB162" s="47" t="str">
        <f t="shared" si="59"/>
        <v/>
      </c>
      <c r="DC162" s="47" t="str">
        <f t="shared" si="60"/>
        <v/>
      </c>
      <c r="DD162" s="47"/>
      <c r="DE162" s="47" t="str">
        <f t="shared" si="61"/>
        <v/>
      </c>
      <c r="DF162" s="47" t="str">
        <f t="shared" si="62"/>
        <v/>
      </c>
      <c r="DG162" s="47">
        <f t="shared" si="63"/>
        <v>9</v>
      </c>
      <c r="DH162" s="47" t="str">
        <f t="shared" si="64"/>
        <v/>
      </c>
      <c r="DI162" s="47" t="str">
        <f t="shared" si="65"/>
        <v/>
      </c>
      <c r="DJ162" s="47">
        <f t="shared" si="66"/>
        <v>2</v>
      </c>
      <c r="DK162" s="48">
        <f>IF(CX162="NO",0,IF(CY162=1,Tipologías!$E$11,0)+IF(CZ162=2,Tipologías!$E$10,0)+IF(DA162=3,Tipologías!$E$9,0)+IF(DB162=4,Tipologías!$E$13,0)+IF(DC162=5,Tipologías!$E$12,0)+IF(DD162=6,Tipologías!$E$14,0)+IF(DE162=7,Tipologías!$E$20,0)+IF(DG162=9,Tipologías!$E$16,0)+IF(DF162=8,Tipologías!$E$23,0)+IF(DH162=10,Tipologías!$E$7,0)+IF(DI162=11,Tipologías!$E$8,0))</f>
        <v>2608612.5646619997</v>
      </c>
      <c r="DL162" s="49">
        <f t="shared" si="67"/>
        <v>2608612.5646619997</v>
      </c>
      <c r="DM162" s="50" t="str">
        <f t="shared" si="68"/>
        <v/>
      </c>
      <c r="DN162" s="50" t="str">
        <f t="shared" si="69"/>
        <v/>
      </c>
      <c r="DO162" s="50">
        <f t="shared" si="70"/>
        <v>0</v>
      </c>
      <c r="DP162" s="51" t="str">
        <f t="shared" si="71"/>
        <v/>
      </c>
      <c r="DQ162" s="51">
        <f>IF(DM162=17,Tipologías!$E$18,0)+IF(ENCUESTAS!DN162=18,Tipologías!$E$17,0)+IF(ENCUESTAS!DO162=19,Tipologías!$E$19,0)+IF(ENCUESTAS!DP162=20,Tipologías!$E$21,0)</f>
        <v>0</v>
      </c>
      <c r="DR162" s="47" t="str">
        <f t="shared" si="72"/>
        <v>NO</v>
      </c>
      <c r="DS162" s="49">
        <f t="shared" si="73"/>
        <v>0</v>
      </c>
      <c r="DT162" s="52">
        <f>IF(DL162=0,"",(DL162+DS162+Tipologías!$E$6+Tipologías!$H$2))</f>
        <v>2805689.9572019642</v>
      </c>
      <c r="DU162" s="53" t="str">
        <f t="shared" si="74"/>
        <v>SI</v>
      </c>
      <c r="DV162" s="436" t="s">
        <v>4211</v>
      </c>
    </row>
    <row r="163" spans="1:126" x14ac:dyDescent="0.25">
      <c r="A163" s="217">
        <v>42971</v>
      </c>
      <c r="B163" s="7" t="s">
        <v>1</v>
      </c>
      <c r="C163" s="7" t="s">
        <v>630</v>
      </c>
      <c r="D163" s="7">
        <v>579</v>
      </c>
      <c r="E163" s="7">
        <v>1039699422</v>
      </c>
      <c r="F163" s="7">
        <v>3143844838</v>
      </c>
      <c r="G163" s="188">
        <v>158</v>
      </c>
      <c r="H163" s="189" t="s">
        <v>1632</v>
      </c>
      <c r="I163" s="7" t="s">
        <v>1110</v>
      </c>
      <c r="J163" s="7"/>
      <c r="K163" s="7"/>
      <c r="L163" s="7"/>
      <c r="M163" s="7"/>
      <c r="N163" s="7"/>
      <c r="O163" s="7"/>
      <c r="P163" s="7"/>
      <c r="Q163" s="7"/>
      <c r="R163" s="190">
        <v>22045196000</v>
      </c>
      <c r="S163" s="7"/>
      <c r="T163" s="7"/>
      <c r="U163" s="362" t="str">
        <f t="shared" si="50"/>
        <v xml:space="preserve">PEATONAL   #   -  22045196000 </v>
      </c>
      <c r="V163" s="7">
        <v>3116560411</v>
      </c>
      <c r="W163" s="7" t="s">
        <v>1323</v>
      </c>
      <c r="X163" s="7" t="s">
        <v>2102</v>
      </c>
      <c r="Y163" s="7" t="s">
        <v>1957</v>
      </c>
      <c r="Z163" s="7" t="s">
        <v>1553</v>
      </c>
      <c r="AA163" s="434" t="str">
        <f t="shared" si="51"/>
        <v>YULI ANDREA MEDINA OCAMPO</v>
      </c>
      <c r="AB163" s="7" t="s">
        <v>1268</v>
      </c>
      <c r="AC163" s="200">
        <v>1039682238</v>
      </c>
      <c r="AD163" s="7" t="s">
        <v>1118</v>
      </c>
      <c r="AE163" s="7">
        <v>30</v>
      </c>
      <c r="AF163" s="6" t="s">
        <v>1086</v>
      </c>
      <c r="AG163" s="6"/>
      <c r="AH163" s="7"/>
      <c r="AI163" s="7"/>
      <c r="AJ163" s="7"/>
      <c r="AK163" s="434" t="str">
        <f t="shared" si="52"/>
        <v xml:space="preserve">   </v>
      </c>
      <c r="AL163" s="7"/>
      <c r="AM163" s="191"/>
      <c r="AN163" s="189" t="s">
        <v>1086</v>
      </c>
      <c r="AO163" s="7">
        <v>935174</v>
      </c>
      <c r="AP163" s="7" t="s">
        <v>1087</v>
      </c>
      <c r="AQ163" s="7">
        <v>7</v>
      </c>
      <c r="AR163" s="7">
        <v>4</v>
      </c>
      <c r="AS163" s="7"/>
      <c r="AT163" s="192" t="s">
        <v>1147</v>
      </c>
      <c r="AU163" s="7"/>
      <c r="AV163" s="193" t="s">
        <v>1166</v>
      </c>
      <c r="AW163" s="7"/>
      <c r="AX163" s="192"/>
      <c r="AY163" s="7"/>
      <c r="AZ163" s="7"/>
      <c r="BA163" s="194"/>
      <c r="BB163" s="7" t="s">
        <v>1086</v>
      </c>
      <c r="BC163" s="194">
        <v>17628</v>
      </c>
      <c r="BD163" s="7" t="s">
        <v>1086</v>
      </c>
      <c r="BE163" s="7">
        <v>12710</v>
      </c>
      <c r="BF163" s="7" t="s">
        <v>1086</v>
      </c>
      <c r="BG163" s="194">
        <v>8366</v>
      </c>
      <c r="BH163" s="188" t="s">
        <v>1167</v>
      </c>
      <c r="BI163" s="195" t="s">
        <v>1175</v>
      </c>
      <c r="BJ163" s="6" t="s">
        <v>1180</v>
      </c>
      <c r="BK163" s="6" t="s">
        <v>1189</v>
      </c>
      <c r="BL163" s="6" t="s">
        <v>1087</v>
      </c>
      <c r="BM163" s="191" t="s">
        <v>1086</v>
      </c>
      <c r="BN163" s="195" t="s">
        <v>1086</v>
      </c>
      <c r="BO163" s="6" t="s">
        <v>1086</v>
      </c>
      <c r="BP163" s="6" t="s">
        <v>1086</v>
      </c>
      <c r="BQ163" s="6" t="s">
        <v>1086</v>
      </c>
      <c r="BR163" s="6" t="s">
        <v>1086</v>
      </c>
      <c r="BS163" s="6" t="s">
        <v>1086</v>
      </c>
      <c r="BT163" s="6" t="s">
        <v>1086</v>
      </c>
      <c r="BU163" s="6" t="s">
        <v>1086</v>
      </c>
      <c r="BV163" s="6" t="s">
        <v>1087</v>
      </c>
      <c r="BW163" s="6" t="s">
        <v>1087</v>
      </c>
      <c r="BX163" s="6" t="s">
        <v>1087</v>
      </c>
      <c r="BY163" s="6" t="s">
        <v>1086</v>
      </c>
      <c r="BZ163" s="6" t="s">
        <v>1086</v>
      </c>
      <c r="CA163" s="6" t="s">
        <v>1087</v>
      </c>
      <c r="CB163" s="6" t="s">
        <v>1087</v>
      </c>
      <c r="CC163" s="6" t="s">
        <v>1086</v>
      </c>
      <c r="CD163" s="6" t="s">
        <v>1193</v>
      </c>
      <c r="CE163" s="221" t="s">
        <v>2103</v>
      </c>
      <c r="CF163" s="6"/>
      <c r="CG163" s="6"/>
      <c r="CH163" s="6"/>
      <c r="CI163" s="6"/>
      <c r="CJ163" s="6" t="s">
        <v>1607</v>
      </c>
      <c r="CK163" s="6" t="s">
        <v>1608</v>
      </c>
      <c r="CL163" s="6" t="s">
        <v>1086</v>
      </c>
      <c r="CM163" s="6" t="s">
        <v>1087</v>
      </c>
      <c r="CN163" s="6" t="s">
        <v>1087</v>
      </c>
      <c r="CO163" s="6" t="s">
        <v>1490</v>
      </c>
      <c r="CP163" s="6" t="s">
        <v>1086</v>
      </c>
      <c r="CQ163" s="6" t="s">
        <v>1087</v>
      </c>
      <c r="CR163" s="6" t="s">
        <v>1087</v>
      </c>
      <c r="CS163" s="6" t="s">
        <v>1087</v>
      </c>
      <c r="CT163" s="6" t="s">
        <v>1086</v>
      </c>
      <c r="CU163" s="191" t="s">
        <v>1286</v>
      </c>
      <c r="CV163" s="6" t="str">
        <f t="shared" si="53"/>
        <v>SAN MARTIN PEATONAL22045196000</v>
      </c>
      <c r="CW163" s="46" t="str">
        <f t="shared" si="54"/>
        <v>OK</v>
      </c>
      <c r="CX163" s="47" t="str">
        <f t="shared" si="55"/>
        <v>SI</v>
      </c>
      <c r="CY163" s="47">
        <f t="shared" si="56"/>
        <v>1</v>
      </c>
      <c r="CZ163" s="47">
        <f t="shared" si="57"/>
        <v>2</v>
      </c>
      <c r="DA163" s="47" t="str">
        <f t="shared" si="58"/>
        <v/>
      </c>
      <c r="DB163" s="47">
        <f t="shared" si="59"/>
        <v>4</v>
      </c>
      <c r="DC163" s="47">
        <f t="shared" si="60"/>
        <v>5</v>
      </c>
      <c r="DD163" s="47"/>
      <c r="DE163" s="47">
        <f t="shared" si="61"/>
        <v>7</v>
      </c>
      <c r="DF163" s="47">
        <f t="shared" si="62"/>
        <v>8</v>
      </c>
      <c r="DG163" s="47" t="str">
        <f t="shared" si="63"/>
        <v/>
      </c>
      <c r="DH163" s="47" t="str">
        <f t="shared" si="64"/>
        <v/>
      </c>
      <c r="DI163" s="47" t="str">
        <f t="shared" si="65"/>
        <v/>
      </c>
      <c r="DJ163" s="47">
        <f t="shared" si="66"/>
        <v>4</v>
      </c>
      <c r="DK163" s="48">
        <f>IF(CX163="NO",0,IF(CY163=1,Tipologías!$E$11,0)+IF(CZ163=2,Tipologías!$E$10,0)+IF(DA163=3,Tipologías!$E$9,0)+IF(DB163=4,Tipologías!$E$13,0)+IF(DC163=5,Tipologías!$E$12,0)+IF(DD163=6,Tipologías!$E$14,0)+IF(DE163=7,Tipologías!$E$20,0)+IF(DG163=9,Tipologías!$E$16,0)+IF(DF163=8,Tipologías!$E$23,0)+IF(DH163=10,Tipologías!$E$7,0)+IF(DI163=11,Tipologías!$E$8,0))</f>
        <v>6451587.4130639993</v>
      </c>
      <c r="DL163" s="49">
        <f t="shared" si="67"/>
        <v>6099266.2918499997</v>
      </c>
      <c r="DM163" s="50" t="str">
        <f t="shared" si="68"/>
        <v/>
      </c>
      <c r="DN163" s="50" t="str">
        <f t="shared" si="69"/>
        <v/>
      </c>
      <c r="DO163" s="50">
        <f t="shared" si="70"/>
        <v>0</v>
      </c>
      <c r="DP163" s="51" t="str">
        <f t="shared" si="71"/>
        <v/>
      </c>
      <c r="DQ163" s="51">
        <f>IF(DM163=17,Tipologías!$E$18,0)+IF(ENCUESTAS!DN163=18,Tipologías!$E$17,0)+IF(ENCUESTAS!DO163=19,Tipologías!$E$19,0)+IF(ENCUESTAS!DP163=20,Tipologías!$E$21,0)</f>
        <v>0</v>
      </c>
      <c r="DR163" s="47" t="str">
        <f t="shared" si="72"/>
        <v>NO</v>
      </c>
      <c r="DS163" s="49">
        <f t="shared" si="73"/>
        <v>0</v>
      </c>
      <c r="DT163" s="52">
        <f>IF(DL163=0,"",(DL163+DS163+Tipologías!$E$6+Tipologías!$H$2))</f>
        <v>6296343.6843899637</v>
      </c>
      <c r="DU163" s="53" t="str">
        <f t="shared" si="74"/>
        <v>SI</v>
      </c>
      <c r="DV163" s="436" t="s">
        <v>4212</v>
      </c>
    </row>
    <row r="164" spans="1:126" hidden="1" x14ac:dyDescent="0.25">
      <c r="A164" s="217">
        <v>42971</v>
      </c>
      <c r="B164" s="7" t="s">
        <v>1</v>
      </c>
      <c r="C164" s="7" t="s">
        <v>630</v>
      </c>
      <c r="D164" s="7">
        <v>579</v>
      </c>
      <c r="E164" s="7">
        <v>1039699422</v>
      </c>
      <c r="F164" s="7">
        <v>3143844838</v>
      </c>
      <c r="G164" s="188">
        <v>159</v>
      </c>
      <c r="H164" s="189" t="s">
        <v>1632</v>
      </c>
      <c r="I164" s="7" t="s">
        <v>1110</v>
      </c>
      <c r="J164" s="7"/>
      <c r="K164" s="7"/>
      <c r="L164" s="7"/>
      <c r="M164" s="7"/>
      <c r="N164" s="7"/>
      <c r="O164" s="7"/>
      <c r="P164" s="7"/>
      <c r="Q164" s="7"/>
      <c r="R164" s="190">
        <v>6345920</v>
      </c>
      <c r="S164" s="7"/>
      <c r="T164" s="7"/>
      <c r="U164" s="362" t="str">
        <f t="shared" si="50"/>
        <v xml:space="preserve">PEATONAL   #   -  6345920 </v>
      </c>
      <c r="V164" s="7">
        <v>3216404479</v>
      </c>
      <c r="W164" s="7" t="s">
        <v>2104</v>
      </c>
      <c r="X164" s="7"/>
      <c r="Y164" s="7" t="s">
        <v>2105</v>
      </c>
      <c r="Z164" s="7" t="s">
        <v>1455</v>
      </c>
      <c r="AA164" s="434" t="str">
        <f t="shared" si="51"/>
        <v xml:space="preserve">IVAN DARIO MAZO </v>
      </c>
      <c r="AB164" s="7" t="s">
        <v>1268</v>
      </c>
      <c r="AC164" s="7">
        <v>711855112</v>
      </c>
      <c r="AD164" s="7" t="s">
        <v>1127</v>
      </c>
      <c r="AE164" s="7">
        <v>51</v>
      </c>
      <c r="AF164" s="6"/>
      <c r="AG164" s="6"/>
      <c r="AH164" s="7"/>
      <c r="AI164" s="7"/>
      <c r="AJ164" s="7"/>
      <c r="AK164" s="434" t="str">
        <f t="shared" si="52"/>
        <v xml:space="preserve">   </v>
      </c>
      <c r="AL164" s="7"/>
      <c r="AM164" s="191"/>
      <c r="AN164" s="189"/>
      <c r="AO164" s="7"/>
      <c r="AP164" s="7"/>
      <c r="AQ164" s="7"/>
      <c r="AR164" s="7"/>
      <c r="AS164" s="7"/>
      <c r="AT164" s="192"/>
      <c r="AU164" s="7"/>
      <c r="AV164" s="193"/>
      <c r="AW164" s="7"/>
      <c r="AX164" s="192"/>
      <c r="AY164" s="7"/>
      <c r="AZ164" s="7"/>
      <c r="BA164" s="7"/>
      <c r="BB164" s="7"/>
      <c r="BC164" s="194"/>
      <c r="BD164" s="7"/>
      <c r="BE164" s="194"/>
      <c r="BF164" s="7"/>
      <c r="BG164" s="194"/>
      <c r="BH164" s="188" t="s">
        <v>1167</v>
      </c>
      <c r="BI164" s="195" t="s">
        <v>1173</v>
      </c>
      <c r="BJ164" s="6"/>
      <c r="BK164" s="6"/>
      <c r="BL164" s="6"/>
      <c r="BM164" s="191"/>
      <c r="BN164" s="195"/>
      <c r="BO164" s="6"/>
      <c r="BP164" s="6"/>
      <c r="BQ164" s="6"/>
      <c r="BR164" s="6"/>
      <c r="BS164" s="6"/>
      <c r="BT164" s="6"/>
      <c r="BU164" s="6"/>
      <c r="BV164" s="6"/>
      <c r="BW164" s="6"/>
      <c r="BX164" s="6"/>
      <c r="BY164" s="6"/>
      <c r="BZ164" s="6"/>
      <c r="CA164" s="6"/>
      <c r="CB164" s="6"/>
      <c r="CC164" s="6"/>
      <c r="CD164" s="6"/>
      <c r="CE164" s="199"/>
      <c r="CF164" s="6"/>
      <c r="CG164" s="6"/>
      <c r="CH164" s="6"/>
      <c r="CI164" s="6"/>
      <c r="CJ164" s="6" t="s">
        <v>1607</v>
      </c>
      <c r="CK164" s="6" t="s">
        <v>1608</v>
      </c>
      <c r="CL164" s="6" t="s">
        <v>1086</v>
      </c>
      <c r="CM164" s="6" t="s">
        <v>1087</v>
      </c>
      <c r="CN164" s="6" t="s">
        <v>1087</v>
      </c>
      <c r="CO164" s="6" t="s">
        <v>1490</v>
      </c>
      <c r="CP164" s="6" t="s">
        <v>1087</v>
      </c>
      <c r="CQ164" s="6" t="s">
        <v>1086</v>
      </c>
      <c r="CR164" s="6" t="s">
        <v>1087</v>
      </c>
      <c r="CS164" s="6" t="s">
        <v>1086</v>
      </c>
      <c r="CT164" s="6" t="s">
        <v>1086</v>
      </c>
      <c r="CU164" s="191" t="s">
        <v>1273</v>
      </c>
      <c r="CV164" s="6" t="str">
        <f t="shared" si="53"/>
        <v>SAN MARTIN PEATONAL6345920</v>
      </c>
      <c r="CW164" s="46" t="str">
        <f t="shared" si="54"/>
        <v>OK</v>
      </c>
      <c r="CX164" s="47" t="str">
        <f t="shared" si="55"/>
        <v>NO</v>
      </c>
      <c r="CY164" s="47" t="str">
        <f t="shared" si="56"/>
        <v/>
      </c>
      <c r="CZ164" s="47" t="str">
        <f t="shared" si="57"/>
        <v/>
      </c>
      <c r="DA164" s="47" t="str">
        <f t="shared" si="58"/>
        <v/>
      </c>
      <c r="DB164" s="47" t="str">
        <f t="shared" si="59"/>
        <v/>
      </c>
      <c r="DC164" s="47" t="str">
        <f t="shared" si="60"/>
        <v/>
      </c>
      <c r="DD164" s="47"/>
      <c r="DE164" s="47" t="str">
        <f t="shared" si="61"/>
        <v/>
      </c>
      <c r="DF164" s="47" t="str">
        <f t="shared" si="62"/>
        <v/>
      </c>
      <c r="DG164" s="47" t="str">
        <f t="shared" si="63"/>
        <v/>
      </c>
      <c r="DH164" s="47" t="str">
        <f t="shared" si="64"/>
        <v/>
      </c>
      <c r="DI164" s="47" t="str">
        <f t="shared" si="65"/>
        <v/>
      </c>
      <c r="DJ164" s="47" t="str">
        <f t="shared" si="66"/>
        <v/>
      </c>
      <c r="DK164" s="48">
        <f>IF(CX164="NO",0,IF(CY164=1,Tipologías!$E$11,0)+IF(CZ164=2,Tipologías!$E$10,0)+IF(DA164=3,Tipologías!$E$9,0)+IF(DB164=4,Tipologías!$E$13,0)+IF(DC164=5,Tipologías!$E$12,0)+IF(DD164=6,Tipologías!$E$14,0)+IF(DE164=7,Tipologías!$E$20,0)+IF(DG164=9,Tipologías!$E$16,0)+IF(DF164=8,Tipologías!$E$23,0)+IF(DH164=10,Tipologías!$E$7,0)+IF(DI164=11,Tipologías!$E$8,0))</f>
        <v>0</v>
      </c>
      <c r="DL164" s="49">
        <f t="shared" si="67"/>
        <v>0</v>
      </c>
      <c r="DM164" s="50" t="str">
        <f t="shared" si="68"/>
        <v/>
      </c>
      <c r="DN164" s="50" t="str">
        <f t="shared" si="69"/>
        <v/>
      </c>
      <c r="DO164" s="50" t="str">
        <f t="shared" si="70"/>
        <v/>
      </c>
      <c r="DP164" s="51" t="str">
        <f t="shared" si="71"/>
        <v/>
      </c>
      <c r="DQ164" s="51">
        <f>IF(DM164=17,Tipologías!$E$18,0)+IF(ENCUESTAS!DN164=18,Tipologías!$E$17,0)+IF(ENCUESTAS!DO164=19,Tipologías!$E$19,0)+IF(ENCUESTAS!DP164=20,Tipologías!$E$21,0)</f>
        <v>0</v>
      </c>
      <c r="DR164" s="47" t="str">
        <f t="shared" si="72"/>
        <v>NO</v>
      </c>
      <c r="DS164" s="49">
        <f t="shared" si="73"/>
        <v>0</v>
      </c>
      <c r="DT164" s="52" t="str">
        <f>IF(DL164=0,"",(DL164+DS164+Tipologías!$E$6+Tipologías!$H$2))</f>
        <v/>
      </c>
      <c r="DU164" s="53" t="str">
        <f t="shared" si="74"/>
        <v>NO</v>
      </c>
      <c r="DV164" s="437"/>
    </row>
    <row r="165" spans="1:126" x14ac:dyDescent="0.25">
      <c r="A165" s="217">
        <v>42971</v>
      </c>
      <c r="B165" s="7" t="s">
        <v>1</v>
      </c>
      <c r="C165" s="7" t="s">
        <v>630</v>
      </c>
      <c r="D165" s="7">
        <v>579</v>
      </c>
      <c r="E165" s="7">
        <v>1039699422</v>
      </c>
      <c r="F165" s="7">
        <v>3142624483</v>
      </c>
      <c r="G165" s="188">
        <v>160</v>
      </c>
      <c r="H165" s="189" t="s">
        <v>1632</v>
      </c>
      <c r="I165" s="7" t="s">
        <v>1110</v>
      </c>
      <c r="J165" s="7"/>
      <c r="K165" s="7"/>
      <c r="L165" s="7"/>
      <c r="M165" s="7"/>
      <c r="N165" s="7"/>
      <c r="O165" s="7"/>
      <c r="P165" s="7"/>
      <c r="Q165" s="7"/>
      <c r="R165" s="200">
        <v>22044570000</v>
      </c>
      <c r="S165" s="7"/>
      <c r="T165" s="7"/>
      <c r="U165" s="362" t="str">
        <f t="shared" si="50"/>
        <v xml:space="preserve">PEATONAL   #   -  22044570000 </v>
      </c>
      <c r="V165" s="7">
        <v>3142624483</v>
      </c>
      <c r="W165" s="7" t="s">
        <v>2106</v>
      </c>
      <c r="X165" s="7" t="s">
        <v>1277</v>
      </c>
      <c r="Y165" s="7" t="s">
        <v>1270</v>
      </c>
      <c r="Z165" s="7" t="s">
        <v>1503</v>
      </c>
      <c r="AA165" s="434" t="str">
        <f t="shared" si="51"/>
        <v>LUZ ELENA MOYANO GOMEZ</v>
      </c>
      <c r="AB165" s="7" t="s">
        <v>1268</v>
      </c>
      <c r="AC165" s="7">
        <v>43650062</v>
      </c>
      <c r="AD165" s="7" t="s">
        <v>1118</v>
      </c>
      <c r="AE165" s="7">
        <v>46</v>
      </c>
      <c r="AF165" s="6" t="s">
        <v>1086</v>
      </c>
      <c r="AG165" s="6"/>
      <c r="AH165" s="7"/>
      <c r="AI165" s="7"/>
      <c r="AJ165" s="7"/>
      <c r="AK165" s="434" t="str">
        <f t="shared" si="52"/>
        <v xml:space="preserve">   </v>
      </c>
      <c r="AL165" s="7"/>
      <c r="AM165" s="191"/>
      <c r="AN165" s="189" t="s">
        <v>1087</v>
      </c>
      <c r="AO165" s="7"/>
      <c r="AP165" s="7" t="s">
        <v>1087</v>
      </c>
      <c r="AQ165" s="7">
        <v>3</v>
      </c>
      <c r="AR165" s="7">
        <v>1</v>
      </c>
      <c r="AS165" s="7"/>
      <c r="AT165" s="192" t="s">
        <v>1147</v>
      </c>
      <c r="AU165" s="7"/>
      <c r="AV165" s="193" t="s">
        <v>1165</v>
      </c>
      <c r="AW165" s="7"/>
      <c r="AX165" s="192"/>
      <c r="AY165" s="7"/>
      <c r="AZ165" s="7"/>
      <c r="BA165" s="7"/>
      <c r="BB165" s="7" t="s">
        <v>1086</v>
      </c>
      <c r="BC165" s="194">
        <v>41667</v>
      </c>
      <c r="BD165" s="7" t="s">
        <v>1086</v>
      </c>
      <c r="BE165" s="7">
        <v>30659</v>
      </c>
      <c r="BF165" s="7" t="s">
        <v>1086</v>
      </c>
      <c r="BG165" s="194">
        <v>9513</v>
      </c>
      <c r="BH165" s="188" t="s">
        <v>1167</v>
      </c>
      <c r="BI165" s="195" t="s">
        <v>1174</v>
      </c>
      <c r="BJ165" s="6" t="s">
        <v>1180</v>
      </c>
      <c r="BK165" s="6" t="s">
        <v>1189</v>
      </c>
      <c r="BL165" s="6" t="s">
        <v>1086</v>
      </c>
      <c r="BM165" s="191" t="s">
        <v>1086</v>
      </c>
      <c r="BN165" s="195" t="s">
        <v>1086</v>
      </c>
      <c r="BO165" s="6" t="s">
        <v>1086</v>
      </c>
      <c r="BP165" s="6" t="s">
        <v>1086</v>
      </c>
      <c r="BQ165" s="6" t="s">
        <v>1086</v>
      </c>
      <c r="BR165" s="6" t="s">
        <v>1086</v>
      </c>
      <c r="BS165" s="6" t="s">
        <v>1086</v>
      </c>
      <c r="BT165" s="6" t="s">
        <v>1087</v>
      </c>
      <c r="BU165" s="6" t="s">
        <v>1086</v>
      </c>
      <c r="BV165" s="6" t="s">
        <v>1087</v>
      </c>
      <c r="BW165" s="6" t="s">
        <v>1086</v>
      </c>
      <c r="BX165" s="6" t="s">
        <v>1087</v>
      </c>
      <c r="BY165" s="6" t="s">
        <v>1086</v>
      </c>
      <c r="BZ165" s="6" t="s">
        <v>1087</v>
      </c>
      <c r="CA165" s="6" t="s">
        <v>1086</v>
      </c>
      <c r="CB165" s="6" t="s">
        <v>1086</v>
      </c>
      <c r="CC165" s="6" t="s">
        <v>1086</v>
      </c>
      <c r="CD165" s="6" t="s">
        <v>1193</v>
      </c>
      <c r="CE165" s="199" t="s">
        <v>2107</v>
      </c>
      <c r="CF165" s="6"/>
      <c r="CG165" s="6"/>
      <c r="CH165" s="6"/>
      <c r="CI165" s="6"/>
      <c r="CJ165" s="6" t="s">
        <v>1607</v>
      </c>
      <c r="CK165" s="6" t="s">
        <v>1608</v>
      </c>
      <c r="CL165" s="6" t="s">
        <v>1086</v>
      </c>
      <c r="CM165" s="6" t="s">
        <v>1087</v>
      </c>
      <c r="CN165" s="6" t="s">
        <v>1087</v>
      </c>
      <c r="CO165" s="6" t="s">
        <v>1490</v>
      </c>
      <c r="CP165" s="6" t="s">
        <v>1087</v>
      </c>
      <c r="CQ165" s="6" t="s">
        <v>1086</v>
      </c>
      <c r="CR165" s="6" t="s">
        <v>1087</v>
      </c>
      <c r="CS165" s="6" t="s">
        <v>1086</v>
      </c>
      <c r="CT165" s="6" t="s">
        <v>1086</v>
      </c>
      <c r="CU165" s="191" t="s">
        <v>1273</v>
      </c>
      <c r="CV165" s="6" t="str">
        <f t="shared" si="53"/>
        <v>SAN MARTIN PEATONAL22044570000</v>
      </c>
      <c r="CW165" s="46" t="str">
        <f t="shared" si="54"/>
        <v>OK</v>
      </c>
      <c r="CX165" s="47" t="str">
        <f t="shared" si="55"/>
        <v>SI</v>
      </c>
      <c r="CY165" s="47">
        <f t="shared" si="56"/>
        <v>1</v>
      </c>
      <c r="CZ165" s="47">
        <f t="shared" si="57"/>
        <v>2</v>
      </c>
      <c r="DA165" s="47">
        <f t="shared" si="58"/>
        <v>3</v>
      </c>
      <c r="DB165" s="47">
        <f t="shared" si="59"/>
        <v>4</v>
      </c>
      <c r="DC165" s="47" t="str">
        <f t="shared" si="60"/>
        <v/>
      </c>
      <c r="DD165" s="47"/>
      <c r="DE165" s="47">
        <f t="shared" si="61"/>
        <v>7</v>
      </c>
      <c r="DF165" s="47" t="str">
        <f t="shared" si="62"/>
        <v/>
      </c>
      <c r="DG165" s="47">
        <f t="shared" si="63"/>
        <v>9</v>
      </c>
      <c r="DH165" s="47" t="str">
        <f t="shared" si="64"/>
        <v/>
      </c>
      <c r="DI165" s="47" t="str">
        <f t="shared" si="65"/>
        <v/>
      </c>
      <c r="DJ165" s="47">
        <f t="shared" si="66"/>
        <v>4</v>
      </c>
      <c r="DK165" s="48">
        <f>IF(CX165="NO",0,IF(CY165=1,Tipologías!$E$11,0)+IF(CZ165=2,Tipologías!$E$10,0)+IF(DA165=3,Tipologías!$E$9,0)+IF(DB165=4,Tipologías!$E$13,0)+IF(DC165=5,Tipologías!$E$12,0)+IF(DD165=6,Tipologías!$E$14,0)+IF(DE165=7,Tipologías!$E$20,0)+IF(DG165=9,Tipologías!$E$16,0)+IF(DF165=8,Tipologías!$E$23,0)+IF(DH165=10,Tipologías!$E$7,0)+IF(DI165=11,Tipologías!$E$8,0))</f>
        <v>3804744.0184019995</v>
      </c>
      <c r="DL165" s="49">
        <f t="shared" si="67"/>
        <v>3804744.0184019995</v>
      </c>
      <c r="DM165" s="50" t="str">
        <f t="shared" si="68"/>
        <v/>
      </c>
      <c r="DN165" s="50" t="str">
        <f t="shared" si="69"/>
        <v/>
      </c>
      <c r="DO165" s="50">
        <f t="shared" si="70"/>
        <v>0</v>
      </c>
      <c r="DP165" s="51" t="str">
        <f t="shared" si="71"/>
        <v/>
      </c>
      <c r="DQ165" s="51">
        <f>IF(DM165=17,Tipologías!$E$18,0)+IF(ENCUESTAS!DN165=18,Tipologías!$E$17,0)+IF(ENCUESTAS!DO165=19,Tipologías!$E$19,0)+IF(ENCUESTAS!DP165=20,Tipologías!$E$21,0)</f>
        <v>0</v>
      </c>
      <c r="DR165" s="47" t="str">
        <f t="shared" si="72"/>
        <v>NO</v>
      </c>
      <c r="DS165" s="49">
        <f t="shared" si="73"/>
        <v>0</v>
      </c>
      <c r="DT165" s="52">
        <f>IF(DL165=0,"",(DL165+DS165+Tipologías!$E$6+Tipologías!$H$2))</f>
        <v>4001821.410941964</v>
      </c>
      <c r="DU165" s="53" t="str">
        <f t="shared" si="74"/>
        <v>SI</v>
      </c>
      <c r="DV165" s="436" t="s">
        <v>4213</v>
      </c>
    </row>
    <row r="166" spans="1:126" ht="30" hidden="1" x14ac:dyDescent="0.25">
      <c r="A166" s="217">
        <v>42971</v>
      </c>
      <c r="B166" s="7" t="s">
        <v>1</v>
      </c>
      <c r="C166" s="7" t="s">
        <v>630</v>
      </c>
      <c r="D166" s="7">
        <v>579</v>
      </c>
      <c r="E166" s="7">
        <v>1039699422</v>
      </c>
      <c r="F166" s="7">
        <v>3142624483</v>
      </c>
      <c r="G166" s="188">
        <v>161</v>
      </c>
      <c r="H166" s="189" t="s">
        <v>1632</v>
      </c>
      <c r="I166" s="7" t="s">
        <v>1110</v>
      </c>
      <c r="J166" s="7"/>
      <c r="K166" s="7"/>
      <c r="L166" s="7"/>
      <c r="M166" s="7"/>
      <c r="N166" s="7"/>
      <c r="O166" s="7"/>
      <c r="P166" s="7"/>
      <c r="Q166" s="7"/>
      <c r="R166" s="200">
        <v>220442560000</v>
      </c>
      <c r="S166" s="7"/>
      <c r="T166" s="7"/>
      <c r="U166" s="362" t="str">
        <f t="shared" si="50"/>
        <v xml:space="preserve">PEATONAL   #   -  220442560000 </v>
      </c>
      <c r="V166" s="7">
        <v>3118724853</v>
      </c>
      <c r="W166" s="7" t="s">
        <v>2108</v>
      </c>
      <c r="X166" s="7" t="s">
        <v>1877</v>
      </c>
      <c r="Y166" s="7" t="s">
        <v>2109</v>
      </c>
      <c r="Z166" s="7" t="s">
        <v>2075</v>
      </c>
      <c r="AA166" s="434" t="str">
        <f t="shared" si="51"/>
        <v>MARIELA DEL SOCOROO ULGARIN CASTAÑO</v>
      </c>
      <c r="AB166" s="7" t="s">
        <v>1268</v>
      </c>
      <c r="AC166" s="7">
        <v>21927846</v>
      </c>
      <c r="AD166" s="7" t="s">
        <v>1118</v>
      </c>
      <c r="AE166" s="7">
        <v>66</v>
      </c>
      <c r="AF166" s="6" t="s">
        <v>1087</v>
      </c>
      <c r="AG166" s="6"/>
      <c r="AH166" s="7"/>
      <c r="AI166" s="7"/>
      <c r="AJ166" s="7"/>
      <c r="AK166" s="434" t="str">
        <f t="shared" si="52"/>
        <v xml:space="preserve">   </v>
      </c>
      <c r="AL166" s="7"/>
      <c r="AM166" s="191"/>
      <c r="AN166" s="189" t="s">
        <v>1087</v>
      </c>
      <c r="AO166" s="7"/>
      <c r="AP166" s="7" t="s">
        <v>1087</v>
      </c>
      <c r="AQ166" s="7">
        <v>1</v>
      </c>
      <c r="AR166" s="7"/>
      <c r="AS166" s="7"/>
      <c r="AT166" s="192" t="s">
        <v>1147</v>
      </c>
      <c r="AU166" s="7"/>
      <c r="AV166" s="193" t="s">
        <v>1161</v>
      </c>
      <c r="AW166" s="7"/>
      <c r="AX166" s="192"/>
      <c r="AY166" s="7"/>
      <c r="AZ166" s="7"/>
      <c r="BA166" s="7"/>
      <c r="BB166" s="7" t="s">
        <v>1086</v>
      </c>
      <c r="BC166" s="194">
        <v>19577</v>
      </c>
      <c r="BD166" s="7" t="s">
        <v>1086</v>
      </c>
      <c r="BE166" s="194">
        <v>14071</v>
      </c>
      <c r="BF166" s="7" t="s">
        <v>1086</v>
      </c>
      <c r="BG166" s="194">
        <v>9513</v>
      </c>
      <c r="BH166" s="188" t="s">
        <v>1167</v>
      </c>
      <c r="BI166" s="195" t="s">
        <v>1171</v>
      </c>
      <c r="BJ166" s="6" t="s">
        <v>1180</v>
      </c>
      <c r="BK166" s="6" t="s">
        <v>1189</v>
      </c>
      <c r="BL166" s="6" t="s">
        <v>1086</v>
      </c>
      <c r="BM166" s="191" t="s">
        <v>1087</v>
      </c>
      <c r="BN166" s="195" t="s">
        <v>1086</v>
      </c>
      <c r="BO166" s="6" t="s">
        <v>1086</v>
      </c>
      <c r="BP166" s="6" t="s">
        <v>1086</v>
      </c>
      <c r="BQ166" s="6" t="s">
        <v>1086</v>
      </c>
      <c r="BR166" s="6" t="s">
        <v>1086</v>
      </c>
      <c r="BS166" s="6" t="s">
        <v>1086</v>
      </c>
      <c r="BT166" s="6" t="s">
        <v>1086</v>
      </c>
      <c r="BU166" s="6" t="s">
        <v>1086</v>
      </c>
      <c r="BV166" s="6" t="s">
        <v>1086</v>
      </c>
      <c r="BW166" s="6" t="s">
        <v>1086</v>
      </c>
      <c r="BX166" s="6" t="s">
        <v>1086</v>
      </c>
      <c r="BY166" s="6" t="s">
        <v>1086</v>
      </c>
      <c r="BZ166" s="6" t="s">
        <v>1086</v>
      </c>
      <c r="CA166" s="6" t="s">
        <v>1086</v>
      </c>
      <c r="CB166" s="6" t="s">
        <v>1086</v>
      </c>
      <c r="CC166" s="6" t="s">
        <v>1086</v>
      </c>
      <c r="CD166" s="6" t="s">
        <v>1193</v>
      </c>
      <c r="CE166" s="199" t="s">
        <v>2110</v>
      </c>
      <c r="CF166" s="6"/>
      <c r="CG166" s="6"/>
      <c r="CH166" s="6"/>
      <c r="CI166" s="6"/>
      <c r="CJ166" s="6" t="s">
        <v>1607</v>
      </c>
      <c r="CK166" s="6" t="s">
        <v>1608</v>
      </c>
      <c r="CL166" s="6" t="s">
        <v>1842</v>
      </c>
      <c r="CM166" s="6" t="s">
        <v>1087</v>
      </c>
      <c r="CN166" s="6" t="s">
        <v>1087</v>
      </c>
      <c r="CO166" s="6" t="s">
        <v>1490</v>
      </c>
      <c r="CP166" s="6" t="s">
        <v>1086</v>
      </c>
      <c r="CQ166" s="6" t="s">
        <v>1086</v>
      </c>
      <c r="CR166" s="6" t="s">
        <v>1086</v>
      </c>
      <c r="CS166" s="6" t="s">
        <v>1086</v>
      </c>
      <c r="CT166" s="6" t="s">
        <v>1086</v>
      </c>
      <c r="CU166" s="191" t="s">
        <v>1273</v>
      </c>
      <c r="CV166" s="6" t="str">
        <f t="shared" si="53"/>
        <v>SAN MARTIN PEATONAL220442560000</v>
      </c>
      <c r="CW166" s="46" t="str">
        <f t="shared" si="54"/>
        <v>OK</v>
      </c>
      <c r="CX166" s="47" t="str">
        <f t="shared" si="55"/>
        <v>SI</v>
      </c>
      <c r="CY166" s="47" t="str">
        <f t="shared" si="56"/>
        <v/>
      </c>
      <c r="CZ166" s="47" t="str">
        <f t="shared" si="57"/>
        <v/>
      </c>
      <c r="DA166" s="47" t="str">
        <f t="shared" si="58"/>
        <v/>
      </c>
      <c r="DB166" s="47" t="str">
        <f t="shared" si="59"/>
        <v/>
      </c>
      <c r="DC166" s="47" t="str">
        <f t="shared" si="60"/>
        <v/>
      </c>
      <c r="DD166" s="47"/>
      <c r="DE166" s="47" t="str">
        <f t="shared" si="61"/>
        <v/>
      </c>
      <c r="DF166" s="47" t="str">
        <f t="shared" si="62"/>
        <v/>
      </c>
      <c r="DG166" s="47" t="str">
        <f t="shared" si="63"/>
        <v/>
      </c>
      <c r="DH166" s="47" t="str">
        <f t="shared" si="64"/>
        <v/>
      </c>
      <c r="DI166" s="47" t="str">
        <f t="shared" si="65"/>
        <v/>
      </c>
      <c r="DJ166" s="47">
        <f t="shared" si="66"/>
        <v>0</v>
      </c>
      <c r="DK166" s="48">
        <f>IF(CX166="NO",0,IF(CY166=1,Tipologías!$E$11,0)+IF(CZ166=2,Tipologías!$E$10,0)+IF(DA166=3,Tipologías!$E$9,0)+IF(DB166=4,Tipologías!$E$13,0)+IF(DC166=5,Tipologías!$E$12,0)+IF(DD166=6,Tipologías!$E$14,0)+IF(DE166=7,Tipologías!$E$20,0)+IF(DG166=9,Tipologías!$E$16,0)+IF(DF166=8,Tipologías!$E$23,0)+IF(DH166=10,Tipologías!$E$7,0)+IF(DI166=11,Tipologías!$E$8,0))</f>
        <v>0</v>
      </c>
      <c r="DL166" s="49">
        <f t="shared" si="67"/>
        <v>0</v>
      </c>
      <c r="DM166" s="50" t="str">
        <f t="shared" si="68"/>
        <v/>
      </c>
      <c r="DN166" s="50" t="str">
        <f t="shared" si="69"/>
        <v/>
      </c>
      <c r="DO166" s="50" t="str">
        <f t="shared" si="70"/>
        <v/>
      </c>
      <c r="DP166" s="51" t="str">
        <f t="shared" si="71"/>
        <v/>
      </c>
      <c r="DQ166" s="51">
        <f>IF(DM166=17,Tipologías!$E$18,0)+IF(ENCUESTAS!DN166=18,Tipologías!$E$17,0)+IF(ENCUESTAS!DO166=19,Tipologías!$E$19,0)+IF(ENCUESTAS!DP166=20,Tipologías!$E$21,0)</f>
        <v>0</v>
      </c>
      <c r="DR166" s="47" t="str">
        <f t="shared" si="72"/>
        <v>NO</v>
      </c>
      <c r="DS166" s="49">
        <f t="shared" si="73"/>
        <v>0</v>
      </c>
      <c r="DT166" s="52" t="str">
        <f>IF(DL166=0,"",(DL166+DS166+Tipologías!$E$6+Tipologías!$H$2))</f>
        <v/>
      </c>
      <c r="DU166" s="53" t="str">
        <f t="shared" si="74"/>
        <v>NO</v>
      </c>
      <c r="DV166" s="436"/>
    </row>
    <row r="167" spans="1:126" ht="45" x14ac:dyDescent="0.25">
      <c r="A167" s="217">
        <v>42971</v>
      </c>
      <c r="B167" s="7" t="s">
        <v>1</v>
      </c>
      <c r="C167" s="7" t="s">
        <v>630</v>
      </c>
      <c r="D167" s="7">
        <v>579</v>
      </c>
      <c r="E167" s="7">
        <v>1039699422</v>
      </c>
      <c r="F167" s="7">
        <v>3202811210</v>
      </c>
      <c r="G167" s="188">
        <v>162</v>
      </c>
      <c r="H167" s="189" t="s">
        <v>1632</v>
      </c>
      <c r="I167" s="7" t="s">
        <v>1110</v>
      </c>
      <c r="J167" s="7"/>
      <c r="K167" s="7"/>
      <c r="L167" s="7"/>
      <c r="M167" s="7"/>
      <c r="N167" s="7"/>
      <c r="O167" s="7"/>
      <c r="P167" s="7"/>
      <c r="Q167" s="7"/>
      <c r="R167" s="200">
        <v>22083230000</v>
      </c>
      <c r="S167" s="7"/>
      <c r="T167" s="7"/>
      <c r="U167" s="362" t="str">
        <f t="shared" si="50"/>
        <v xml:space="preserve">PEATONAL   #   -  22083230000 </v>
      </c>
      <c r="V167" s="7">
        <v>3202811210</v>
      </c>
      <c r="W167" s="7" t="s">
        <v>2111</v>
      </c>
      <c r="X167" s="7" t="s">
        <v>1466</v>
      </c>
      <c r="Y167" s="7" t="s">
        <v>2112</v>
      </c>
      <c r="Z167" s="7" t="s">
        <v>2113</v>
      </c>
      <c r="AA167" s="434" t="str">
        <f t="shared" si="51"/>
        <v>NORA MALLELY TRIANA REYES</v>
      </c>
      <c r="AB167" s="7" t="s">
        <v>1268</v>
      </c>
      <c r="AC167" s="7">
        <v>42686648</v>
      </c>
      <c r="AD167" s="7" t="s">
        <v>1118</v>
      </c>
      <c r="AE167" s="7">
        <v>45</v>
      </c>
      <c r="AF167" s="6" t="s">
        <v>1087</v>
      </c>
      <c r="AG167" s="6" t="s">
        <v>1578</v>
      </c>
      <c r="AH167" s="7" t="s">
        <v>1339</v>
      </c>
      <c r="AI167" s="7" t="s">
        <v>1274</v>
      </c>
      <c r="AJ167" s="7" t="s">
        <v>2114</v>
      </c>
      <c r="AK167" s="434" t="str">
        <f t="shared" si="52"/>
        <v>JOSE ANIVAL MARQUEZ GUTIERREZ</v>
      </c>
      <c r="AL167" s="7" t="s">
        <v>1268</v>
      </c>
      <c r="AM167" s="191">
        <v>98483540</v>
      </c>
      <c r="AN167" s="189" t="s">
        <v>1087</v>
      </c>
      <c r="AO167" s="7"/>
      <c r="AP167" s="7" t="s">
        <v>1087</v>
      </c>
      <c r="AQ167" s="7">
        <v>6</v>
      </c>
      <c r="AR167" s="7">
        <v>1</v>
      </c>
      <c r="AS167" s="7"/>
      <c r="AT167" s="192" t="s">
        <v>1147</v>
      </c>
      <c r="AU167" s="7"/>
      <c r="AV167" s="193" t="s">
        <v>1161</v>
      </c>
      <c r="AW167" s="7"/>
      <c r="AX167" s="192"/>
      <c r="AY167" s="7"/>
      <c r="AZ167" s="7"/>
      <c r="BA167" s="194"/>
      <c r="BB167" s="7" t="s">
        <v>1086</v>
      </c>
      <c r="BC167" s="194">
        <v>26214</v>
      </c>
      <c r="BD167" s="7" t="s">
        <v>1087</v>
      </c>
      <c r="BE167" s="194"/>
      <c r="BF167" s="7" t="s">
        <v>1086</v>
      </c>
      <c r="BG167" s="194">
        <v>19122</v>
      </c>
      <c r="BH167" s="188" t="s">
        <v>1167</v>
      </c>
      <c r="BI167" s="195" t="s">
        <v>1171</v>
      </c>
      <c r="BJ167" s="6" t="s">
        <v>1180</v>
      </c>
      <c r="BK167" s="6" t="s">
        <v>1189</v>
      </c>
      <c r="BL167" s="6" t="s">
        <v>1086</v>
      </c>
      <c r="BM167" s="191" t="s">
        <v>1087</v>
      </c>
      <c r="BN167" s="195" t="s">
        <v>1086</v>
      </c>
      <c r="BO167" s="6" t="s">
        <v>1086</v>
      </c>
      <c r="BP167" s="6" t="s">
        <v>1086</v>
      </c>
      <c r="BQ167" s="6" t="s">
        <v>1086</v>
      </c>
      <c r="BR167" s="6" t="s">
        <v>1086</v>
      </c>
      <c r="BS167" s="6" t="s">
        <v>1086</v>
      </c>
      <c r="BT167" s="6" t="s">
        <v>1086</v>
      </c>
      <c r="BU167" s="6" t="s">
        <v>1086</v>
      </c>
      <c r="BV167" s="6" t="s">
        <v>1086</v>
      </c>
      <c r="BW167" s="6" t="s">
        <v>1087</v>
      </c>
      <c r="BX167" s="6" t="s">
        <v>1086</v>
      </c>
      <c r="BY167" s="6" t="s">
        <v>1086</v>
      </c>
      <c r="BZ167" s="6" t="s">
        <v>1087</v>
      </c>
      <c r="CA167" s="6" t="s">
        <v>1086</v>
      </c>
      <c r="CB167" s="6" t="s">
        <v>1086</v>
      </c>
      <c r="CC167" s="6" t="s">
        <v>1086</v>
      </c>
      <c r="CD167" s="6" t="s">
        <v>1193</v>
      </c>
      <c r="CE167" s="199" t="s">
        <v>2115</v>
      </c>
      <c r="CF167" s="6"/>
      <c r="CG167" s="6"/>
      <c r="CH167" s="6"/>
      <c r="CI167" s="6" t="s">
        <v>2116</v>
      </c>
      <c r="CJ167" s="6" t="s">
        <v>1607</v>
      </c>
      <c r="CK167" s="6" t="s">
        <v>1608</v>
      </c>
      <c r="CL167" s="6" t="s">
        <v>1086</v>
      </c>
      <c r="CM167" s="6" t="s">
        <v>1087</v>
      </c>
      <c r="CN167" s="6" t="s">
        <v>1087</v>
      </c>
      <c r="CO167" s="6" t="s">
        <v>1490</v>
      </c>
      <c r="CP167" s="6" t="s">
        <v>1086</v>
      </c>
      <c r="CQ167" s="6" t="s">
        <v>1086</v>
      </c>
      <c r="CR167" s="6" t="s">
        <v>1087</v>
      </c>
      <c r="CS167" s="6" t="s">
        <v>1086</v>
      </c>
      <c r="CT167" s="6" t="s">
        <v>1086</v>
      </c>
      <c r="CU167" s="191" t="s">
        <v>1269</v>
      </c>
      <c r="CV167" s="6" t="str">
        <f t="shared" si="53"/>
        <v>SAN MARTIN PEATONAL22083230000</v>
      </c>
      <c r="CW167" s="46" t="str">
        <f t="shared" si="54"/>
        <v>OK</v>
      </c>
      <c r="CX167" s="47" t="str">
        <f t="shared" si="55"/>
        <v>SI</v>
      </c>
      <c r="CY167" s="47">
        <f t="shared" si="56"/>
        <v>1</v>
      </c>
      <c r="CZ167" s="47" t="str">
        <f t="shared" si="57"/>
        <v/>
      </c>
      <c r="DA167" s="47" t="str">
        <f t="shared" si="58"/>
        <v/>
      </c>
      <c r="DB167" s="47">
        <f t="shared" si="59"/>
        <v>4</v>
      </c>
      <c r="DC167" s="47">
        <f t="shared" si="60"/>
        <v>5</v>
      </c>
      <c r="DD167" s="47"/>
      <c r="DE167" s="47">
        <f t="shared" si="61"/>
        <v>7</v>
      </c>
      <c r="DF167" s="47" t="str">
        <f t="shared" si="62"/>
        <v/>
      </c>
      <c r="DG167" s="47">
        <f t="shared" si="63"/>
        <v>9</v>
      </c>
      <c r="DH167" s="47" t="str">
        <f t="shared" si="64"/>
        <v/>
      </c>
      <c r="DI167" s="47" t="str">
        <f t="shared" si="65"/>
        <v/>
      </c>
      <c r="DJ167" s="47">
        <f t="shared" si="66"/>
        <v>3</v>
      </c>
      <c r="DK167" s="48">
        <f>IF(CX167="NO",0,IF(CY167=1,Tipologías!$E$11,0)+IF(CZ167=2,Tipologías!$E$10,0)+IF(DA167=3,Tipologías!$E$9,0)+IF(DB167=4,Tipologías!$E$13,0)+IF(DC167=5,Tipologías!$E$12,0)+IF(DD167=6,Tipologías!$E$14,0)+IF(DE167=7,Tipologías!$E$20,0)+IF(DG167=9,Tipologías!$E$16,0)+IF(DF167=8,Tipologías!$E$23,0)+IF(DH167=10,Tipologías!$E$7,0)+IF(DI167=11,Tipologías!$E$8,0))</f>
        <v>3774854.4604019998</v>
      </c>
      <c r="DL167" s="49">
        <f t="shared" si="67"/>
        <v>3774854.4604019998</v>
      </c>
      <c r="DM167" s="50" t="str">
        <f t="shared" si="68"/>
        <v/>
      </c>
      <c r="DN167" s="50" t="str">
        <f t="shared" si="69"/>
        <v/>
      </c>
      <c r="DO167" s="50">
        <f t="shared" si="70"/>
        <v>0</v>
      </c>
      <c r="DP167" s="51" t="str">
        <f t="shared" si="71"/>
        <v/>
      </c>
      <c r="DQ167" s="51">
        <f>IF(DM167=17,Tipologías!$E$18,0)+IF(ENCUESTAS!DN167=18,Tipologías!$E$17,0)+IF(ENCUESTAS!DO167=19,Tipologías!$E$19,0)+IF(ENCUESTAS!DP167=20,Tipologías!$E$21,0)</f>
        <v>0</v>
      </c>
      <c r="DR167" s="47" t="str">
        <f t="shared" si="72"/>
        <v>NO</v>
      </c>
      <c r="DS167" s="49">
        <f t="shared" si="73"/>
        <v>0</v>
      </c>
      <c r="DT167" s="52">
        <f>IF(DL167=0,"",(DL167+DS167+Tipologías!$E$6+Tipologías!$H$2))</f>
        <v>3971931.8529419643</v>
      </c>
      <c r="DU167" s="53" t="str">
        <f t="shared" si="74"/>
        <v>SI</v>
      </c>
      <c r="DV167" s="436" t="s">
        <v>4214</v>
      </c>
    </row>
    <row r="168" spans="1:126" ht="30" x14ac:dyDescent="0.25">
      <c r="A168" s="217">
        <v>42971</v>
      </c>
      <c r="B168" s="7" t="s">
        <v>1</v>
      </c>
      <c r="C168" s="7" t="s">
        <v>630</v>
      </c>
      <c r="D168" s="7">
        <v>579</v>
      </c>
      <c r="E168" s="7">
        <v>43654191</v>
      </c>
      <c r="F168" s="7">
        <v>3122373072</v>
      </c>
      <c r="G168" s="188">
        <v>163</v>
      </c>
      <c r="H168" s="189" t="s">
        <v>1603</v>
      </c>
      <c r="I168" s="7" t="s">
        <v>1110</v>
      </c>
      <c r="J168" s="7"/>
      <c r="K168" s="7"/>
      <c r="L168" s="7"/>
      <c r="M168" s="7"/>
      <c r="N168" s="7"/>
      <c r="O168" s="7"/>
      <c r="P168" s="7"/>
      <c r="Q168" s="7"/>
      <c r="R168" s="190">
        <v>59431</v>
      </c>
      <c r="S168" s="7"/>
      <c r="T168" s="7"/>
      <c r="U168" s="362" t="str">
        <f t="shared" si="50"/>
        <v xml:space="preserve">PEATONAL   #   -  59431 </v>
      </c>
      <c r="V168" s="7">
        <v>3206133311</v>
      </c>
      <c r="W168" s="7" t="s">
        <v>1932</v>
      </c>
      <c r="X168" s="7" t="s">
        <v>1872</v>
      </c>
      <c r="Y168" s="7" t="s">
        <v>2117</v>
      </c>
      <c r="Z168" s="7" t="s">
        <v>1433</v>
      </c>
      <c r="AA168" s="434" t="str">
        <f t="shared" si="51"/>
        <v>SONIA MARCELA ROMAÑA MENA</v>
      </c>
      <c r="AB168" s="7" t="s">
        <v>1268</v>
      </c>
      <c r="AC168" s="200">
        <v>1039684765</v>
      </c>
      <c r="AD168" s="7" t="s">
        <v>1118</v>
      </c>
      <c r="AE168" s="7">
        <v>29</v>
      </c>
      <c r="AF168" s="6" t="s">
        <v>1087</v>
      </c>
      <c r="AG168" s="6"/>
      <c r="AH168" s="7"/>
      <c r="AI168" s="7"/>
      <c r="AJ168" s="7"/>
      <c r="AK168" s="434" t="str">
        <f t="shared" si="52"/>
        <v xml:space="preserve">   </v>
      </c>
      <c r="AL168" s="7"/>
      <c r="AM168" s="191"/>
      <c r="AN168" s="189" t="s">
        <v>1087</v>
      </c>
      <c r="AO168" s="7"/>
      <c r="AP168" s="7" t="s">
        <v>1087</v>
      </c>
      <c r="AQ168" s="7">
        <v>2</v>
      </c>
      <c r="AR168" s="7">
        <v>1</v>
      </c>
      <c r="AS168" s="7"/>
      <c r="AT168" s="192" t="s">
        <v>1147</v>
      </c>
      <c r="AU168" s="7"/>
      <c r="AV168" s="193" t="s">
        <v>1165</v>
      </c>
      <c r="AW168" s="7"/>
      <c r="AX168" s="192"/>
      <c r="AY168" s="7"/>
      <c r="AZ168" s="7"/>
      <c r="BA168" s="7"/>
      <c r="BB168" s="7" t="s">
        <v>1086</v>
      </c>
      <c r="BC168" s="194">
        <v>9747</v>
      </c>
      <c r="BD168" s="7" t="s">
        <v>1086</v>
      </c>
      <c r="BE168" s="194">
        <v>6667</v>
      </c>
      <c r="BF168" s="7" t="s">
        <v>1086</v>
      </c>
      <c r="BG168" s="194">
        <v>87069</v>
      </c>
      <c r="BH168" s="188" t="s">
        <v>1167</v>
      </c>
      <c r="BI168" s="195" t="s">
        <v>1171</v>
      </c>
      <c r="BJ168" s="6" t="s">
        <v>1180</v>
      </c>
      <c r="BK168" s="6" t="s">
        <v>1189</v>
      </c>
      <c r="BL168" s="6" t="s">
        <v>1086</v>
      </c>
      <c r="BM168" s="191" t="s">
        <v>1087</v>
      </c>
      <c r="BN168" s="195" t="s">
        <v>1086</v>
      </c>
      <c r="BO168" s="6" t="s">
        <v>1086</v>
      </c>
      <c r="BP168" s="6" t="s">
        <v>1086</v>
      </c>
      <c r="BQ168" s="6" t="s">
        <v>1086</v>
      </c>
      <c r="BR168" s="6" t="s">
        <v>1086</v>
      </c>
      <c r="BS168" s="6" t="s">
        <v>1086</v>
      </c>
      <c r="BT168" s="6" t="s">
        <v>1086</v>
      </c>
      <c r="BU168" s="6" t="s">
        <v>1086</v>
      </c>
      <c r="BV168" s="6" t="s">
        <v>1087</v>
      </c>
      <c r="BW168" s="6" t="s">
        <v>1086</v>
      </c>
      <c r="BX168" s="6" t="s">
        <v>1086</v>
      </c>
      <c r="BY168" s="6" t="s">
        <v>1086</v>
      </c>
      <c r="BZ168" s="6" t="s">
        <v>1086</v>
      </c>
      <c r="CA168" s="6" t="s">
        <v>1086</v>
      </c>
      <c r="CB168" s="6" t="s">
        <v>1087</v>
      </c>
      <c r="CC168" s="6" t="s">
        <v>1086</v>
      </c>
      <c r="CD168" s="6" t="s">
        <v>1193</v>
      </c>
      <c r="CE168" s="222" t="s">
        <v>2118</v>
      </c>
      <c r="CF168" s="6"/>
      <c r="CG168" s="6"/>
      <c r="CH168" s="6"/>
      <c r="CI168" s="6"/>
      <c r="CJ168" s="6" t="s">
        <v>2053</v>
      </c>
      <c r="CK168" s="6" t="s">
        <v>1608</v>
      </c>
      <c r="CL168" s="6" t="s">
        <v>1086</v>
      </c>
      <c r="CM168" s="6" t="s">
        <v>1087</v>
      </c>
      <c r="CN168" s="6" t="s">
        <v>1087</v>
      </c>
      <c r="CO168" s="6" t="s">
        <v>1490</v>
      </c>
      <c r="CP168" s="6" t="s">
        <v>1086</v>
      </c>
      <c r="CQ168" s="6" t="s">
        <v>1086</v>
      </c>
      <c r="CR168" s="6" t="s">
        <v>1087</v>
      </c>
      <c r="CS168" s="6" t="s">
        <v>1086</v>
      </c>
      <c r="CT168" s="6" t="s">
        <v>1086</v>
      </c>
      <c r="CU168" s="191" t="s">
        <v>1273</v>
      </c>
      <c r="CV168" s="6" t="str">
        <f t="shared" si="53"/>
        <v>OASIS PEATONAL59431</v>
      </c>
      <c r="CW168" s="46" t="str">
        <f t="shared" si="54"/>
        <v>OK</v>
      </c>
      <c r="CX168" s="47" t="str">
        <f t="shared" si="55"/>
        <v>SI</v>
      </c>
      <c r="CY168" s="47">
        <f t="shared" si="56"/>
        <v>1</v>
      </c>
      <c r="CZ168" s="47" t="str">
        <f t="shared" si="57"/>
        <v/>
      </c>
      <c r="DA168" s="47" t="str">
        <f t="shared" si="58"/>
        <v/>
      </c>
      <c r="DB168" s="47" t="str">
        <f t="shared" si="59"/>
        <v/>
      </c>
      <c r="DC168" s="47">
        <f t="shared" si="60"/>
        <v>5</v>
      </c>
      <c r="DD168" s="47"/>
      <c r="DE168" s="47" t="str">
        <f t="shared" si="61"/>
        <v/>
      </c>
      <c r="DF168" s="47" t="str">
        <f t="shared" si="62"/>
        <v/>
      </c>
      <c r="DG168" s="47">
        <f t="shared" si="63"/>
        <v>9</v>
      </c>
      <c r="DH168" s="47" t="str">
        <f t="shared" si="64"/>
        <v/>
      </c>
      <c r="DI168" s="47" t="str">
        <f t="shared" si="65"/>
        <v/>
      </c>
      <c r="DJ168" s="47">
        <f t="shared" si="66"/>
        <v>2</v>
      </c>
      <c r="DK168" s="48">
        <f>IF(CX168="NO",0,IF(CY168=1,Tipologías!$E$11,0)+IF(CZ168=2,Tipologías!$E$10,0)+IF(DA168=3,Tipologías!$E$9,0)+IF(DB168=4,Tipologías!$E$13,0)+IF(DC168=5,Tipologías!$E$12,0)+IF(DD168=6,Tipologías!$E$14,0)+IF(DE168=7,Tipologías!$E$20,0)+IF(DG168=9,Tipologías!$E$16,0)+IF(DF168=8,Tipologías!$E$23,0)+IF(DH168=10,Tipologías!$E$7,0)+IF(DI168=11,Tipologías!$E$8,0))</f>
        <v>2773070.4736259999</v>
      </c>
      <c r="DL168" s="49">
        <f t="shared" si="67"/>
        <v>2773070.4736259999</v>
      </c>
      <c r="DM168" s="50" t="str">
        <f t="shared" si="68"/>
        <v/>
      </c>
      <c r="DN168" s="50" t="str">
        <f t="shared" si="69"/>
        <v/>
      </c>
      <c r="DO168" s="50">
        <f t="shared" si="70"/>
        <v>0</v>
      </c>
      <c r="DP168" s="51" t="str">
        <f t="shared" si="71"/>
        <v/>
      </c>
      <c r="DQ168" s="51">
        <f>IF(DM168=17,Tipologías!$E$18,0)+IF(ENCUESTAS!DN168=18,Tipologías!$E$17,0)+IF(ENCUESTAS!DO168=19,Tipologías!$E$19,0)+IF(ENCUESTAS!DP168=20,Tipologías!$E$21,0)</f>
        <v>0</v>
      </c>
      <c r="DR168" s="47" t="str">
        <f t="shared" si="72"/>
        <v>NO</v>
      </c>
      <c r="DS168" s="49">
        <f t="shared" si="73"/>
        <v>0</v>
      </c>
      <c r="DT168" s="52">
        <f>IF(DL168=0,"",(DL168+DS168+Tipologías!$E$6+Tipologías!$H$2))</f>
        <v>2970147.8661659644</v>
      </c>
      <c r="DU168" s="53" t="str">
        <f t="shared" si="74"/>
        <v>SI</v>
      </c>
      <c r="DV168" s="436" t="s">
        <v>3604</v>
      </c>
    </row>
    <row r="169" spans="1:126" x14ac:dyDescent="0.25">
      <c r="A169" s="217">
        <v>42971</v>
      </c>
      <c r="B169" s="7" t="s">
        <v>1</v>
      </c>
      <c r="C169" s="7" t="s">
        <v>630</v>
      </c>
      <c r="D169" s="7">
        <v>579</v>
      </c>
      <c r="E169" s="7">
        <v>43654191</v>
      </c>
      <c r="F169" s="7">
        <v>3123733072</v>
      </c>
      <c r="G169" s="188">
        <v>164</v>
      </c>
      <c r="H169" s="189" t="s">
        <v>1603</v>
      </c>
      <c r="I169" s="7" t="s">
        <v>1110</v>
      </c>
      <c r="J169" s="7"/>
      <c r="K169" s="7"/>
      <c r="L169" s="7"/>
      <c r="M169" s="7"/>
      <c r="N169" s="7"/>
      <c r="O169" s="7"/>
      <c r="P169" s="7"/>
      <c r="Q169" s="7"/>
      <c r="R169" s="190">
        <v>5935</v>
      </c>
      <c r="S169" s="7"/>
      <c r="T169" s="7"/>
      <c r="U169" s="362" t="str">
        <f t="shared" si="50"/>
        <v xml:space="preserve">PEATONAL   #   -  5935 </v>
      </c>
      <c r="V169" s="7">
        <v>3217126589</v>
      </c>
      <c r="W169" s="7" t="s">
        <v>1709</v>
      </c>
      <c r="X169" s="7" t="s">
        <v>1443</v>
      </c>
      <c r="Y169" s="7" t="s">
        <v>1423</v>
      </c>
      <c r="Z169" s="7"/>
      <c r="AA169" s="434" t="str">
        <f t="shared" si="51"/>
        <v>CARLOS  RODRIGUEZ LOPEZ</v>
      </c>
      <c r="AB169" s="7" t="s">
        <v>1268</v>
      </c>
      <c r="AC169" s="7">
        <v>71186980</v>
      </c>
      <c r="AD169" s="7" t="s">
        <v>1127</v>
      </c>
      <c r="AE169" s="7">
        <v>48</v>
      </c>
      <c r="AF169" s="6" t="s">
        <v>1087</v>
      </c>
      <c r="AG169" s="6" t="s">
        <v>2119</v>
      </c>
      <c r="AH169" s="7" t="s">
        <v>1426</v>
      </c>
      <c r="AI169" s="7" t="s">
        <v>1287</v>
      </c>
      <c r="AJ169" s="7"/>
      <c r="AK169" s="434" t="str">
        <f t="shared" si="52"/>
        <v>MARIA  MOTOYA CLAUDIA</v>
      </c>
      <c r="AL169" s="7" t="s">
        <v>1268</v>
      </c>
      <c r="AM169" s="191">
        <v>43653814</v>
      </c>
      <c r="AN169" s="189" t="s">
        <v>1086</v>
      </c>
      <c r="AO169" s="7">
        <v>31652229</v>
      </c>
      <c r="AP169" s="7" t="s">
        <v>1087</v>
      </c>
      <c r="AQ169" s="7">
        <v>3</v>
      </c>
      <c r="AR169" s="7">
        <v>1</v>
      </c>
      <c r="AS169" s="7"/>
      <c r="AT169" s="192" t="s">
        <v>1147</v>
      </c>
      <c r="AU169" s="7"/>
      <c r="AV169" s="193" t="s">
        <v>1165</v>
      </c>
      <c r="AW169" s="7"/>
      <c r="AX169" s="192"/>
      <c r="AY169" s="7"/>
      <c r="AZ169" s="7"/>
      <c r="BA169" s="7"/>
      <c r="BB169" s="7" t="s">
        <v>1086</v>
      </c>
      <c r="BC169" s="7">
        <v>13835</v>
      </c>
      <c r="BD169" s="7" t="s">
        <v>1086</v>
      </c>
      <c r="BE169" s="7">
        <v>9786</v>
      </c>
      <c r="BF169" s="7" t="s">
        <v>1086</v>
      </c>
      <c r="BG169" s="7">
        <v>8366</v>
      </c>
      <c r="BH169" s="188" t="s">
        <v>1167</v>
      </c>
      <c r="BI169" s="195" t="s">
        <v>1174</v>
      </c>
      <c r="BJ169" s="6" t="s">
        <v>1180</v>
      </c>
      <c r="BK169" s="6" t="s">
        <v>1189</v>
      </c>
      <c r="BL169" s="6" t="s">
        <v>1086</v>
      </c>
      <c r="BM169" s="191" t="s">
        <v>1086</v>
      </c>
      <c r="BN169" s="195" t="s">
        <v>1086</v>
      </c>
      <c r="BO169" s="6" t="s">
        <v>1086</v>
      </c>
      <c r="BP169" s="6" t="s">
        <v>1086</v>
      </c>
      <c r="BQ169" s="6" t="s">
        <v>1086</v>
      </c>
      <c r="BR169" s="6" t="s">
        <v>1086</v>
      </c>
      <c r="BS169" s="6" t="s">
        <v>1087</v>
      </c>
      <c r="BT169" s="6" t="s">
        <v>1086</v>
      </c>
      <c r="BU169" s="6" t="s">
        <v>1086</v>
      </c>
      <c r="BV169" s="6" t="s">
        <v>1086</v>
      </c>
      <c r="BW169" s="6" t="s">
        <v>1086</v>
      </c>
      <c r="BX169" s="6" t="s">
        <v>1086</v>
      </c>
      <c r="BY169" s="6" t="s">
        <v>1087</v>
      </c>
      <c r="BZ169" s="6" t="s">
        <v>1086</v>
      </c>
      <c r="CA169" s="6" t="s">
        <v>1087</v>
      </c>
      <c r="CB169" s="6" t="s">
        <v>1086</v>
      </c>
      <c r="CC169" s="6" t="s">
        <v>1086</v>
      </c>
      <c r="CD169" s="6" t="s">
        <v>1193</v>
      </c>
      <c r="CE169" s="199" t="s">
        <v>2120</v>
      </c>
      <c r="CF169" s="6"/>
      <c r="CG169" s="6"/>
      <c r="CH169" s="6"/>
      <c r="CI169" s="6"/>
      <c r="CJ169" s="6" t="s">
        <v>1607</v>
      </c>
      <c r="CK169" s="6" t="s">
        <v>1608</v>
      </c>
      <c r="CL169" s="6" t="s">
        <v>1086</v>
      </c>
      <c r="CM169" s="6" t="s">
        <v>1087</v>
      </c>
      <c r="CN169" s="6" t="s">
        <v>1087</v>
      </c>
      <c r="CO169" s="6" t="s">
        <v>1490</v>
      </c>
      <c r="CP169" s="6" t="s">
        <v>1086</v>
      </c>
      <c r="CQ169" s="6" t="s">
        <v>1086</v>
      </c>
      <c r="CR169" s="6" t="s">
        <v>1087</v>
      </c>
      <c r="CS169" s="6" t="s">
        <v>1086</v>
      </c>
      <c r="CT169" s="6" t="s">
        <v>1086</v>
      </c>
      <c r="CU169" s="191" t="s">
        <v>1273</v>
      </c>
      <c r="CV169" s="6" t="str">
        <f t="shared" si="53"/>
        <v>OASIS PEATONAL5935</v>
      </c>
      <c r="CW169" s="46" t="str">
        <f t="shared" si="54"/>
        <v>OK</v>
      </c>
      <c r="CX169" s="47" t="str">
        <f t="shared" si="55"/>
        <v>SI</v>
      </c>
      <c r="CY169" s="47">
        <f t="shared" si="56"/>
        <v>1</v>
      </c>
      <c r="CZ169" s="47" t="str">
        <f t="shared" si="57"/>
        <v/>
      </c>
      <c r="DA169" s="47">
        <f t="shared" si="58"/>
        <v>3</v>
      </c>
      <c r="DB169" s="47" t="str">
        <f t="shared" si="59"/>
        <v/>
      </c>
      <c r="DC169" s="47" t="str">
        <f t="shared" si="60"/>
        <v/>
      </c>
      <c r="DD169" s="47"/>
      <c r="DE169" s="47" t="str">
        <f t="shared" si="61"/>
        <v/>
      </c>
      <c r="DF169" s="47" t="str">
        <f t="shared" si="62"/>
        <v/>
      </c>
      <c r="DG169" s="47">
        <f t="shared" si="63"/>
        <v>9</v>
      </c>
      <c r="DH169" s="47" t="str">
        <f t="shared" si="64"/>
        <v/>
      </c>
      <c r="DI169" s="47">
        <f t="shared" si="65"/>
        <v>11</v>
      </c>
      <c r="DJ169" s="47">
        <f t="shared" si="66"/>
        <v>2</v>
      </c>
      <c r="DK169" s="48">
        <f>IF(CX169="NO",0,IF(CY169=1,Tipologías!$E$11,0)+IF(CZ169=2,Tipologías!$E$10,0)+IF(DA169=3,Tipologías!$E$9,0)+IF(DB169=4,Tipologías!$E$13,0)+IF(DC169=5,Tipologías!$E$12,0)+IF(DD169=6,Tipologías!$E$14,0)+IF(DE169=7,Tipologías!$E$20,0)+IF(DG169=9,Tipologías!$E$16,0)+IF(DF169=8,Tipologías!$E$23,0)+IF(DH169=10,Tipologías!$E$7,0)+IF(DI169=11,Tipologías!$E$8,0))</f>
        <v>3246853.3330139997</v>
      </c>
      <c r="DL169" s="49">
        <f t="shared" si="67"/>
        <v>3246853.3330139997</v>
      </c>
      <c r="DM169" s="50" t="str">
        <f t="shared" si="68"/>
        <v/>
      </c>
      <c r="DN169" s="50" t="str">
        <f t="shared" si="69"/>
        <v/>
      </c>
      <c r="DO169" s="50">
        <f t="shared" si="70"/>
        <v>0</v>
      </c>
      <c r="DP169" s="51" t="str">
        <f t="shared" si="71"/>
        <v/>
      </c>
      <c r="DQ169" s="51">
        <f>IF(DM169=17,Tipologías!$E$18,0)+IF(ENCUESTAS!DN169=18,Tipologías!$E$17,0)+IF(ENCUESTAS!DO169=19,Tipologías!$E$19,0)+IF(ENCUESTAS!DP169=20,Tipologías!$E$21,0)</f>
        <v>0</v>
      </c>
      <c r="DR169" s="47" t="str">
        <f t="shared" si="72"/>
        <v>NO</v>
      </c>
      <c r="DS169" s="49">
        <f t="shared" si="73"/>
        <v>0</v>
      </c>
      <c r="DT169" s="52">
        <f>IF(DL169=0,"",(DL169+DS169+Tipologías!$E$6+Tipologías!$H$2))</f>
        <v>3443930.7255539643</v>
      </c>
      <c r="DU169" s="53" t="str">
        <f t="shared" si="74"/>
        <v>SI</v>
      </c>
      <c r="DV169" s="436" t="s">
        <v>3605</v>
      </c>
    </row>
    <row r="170" spans="1:126" hidden="1" x14ac:dyDescent="0.25">
      <c r="A170" s="217">
        <v>42971</v>
      </c>
      <c r="B170" s="7" t="s">
        <v>1</v>
      </c>
      <c r="C170" s="7" t="s">
        <v>630</v>
      </c>
      <c r="D170" s="7">
        <v>579</v>
      </c>
      <c r="E170" s="7">
        <v>71184422</v>
      </c>
      <c r="F170" s="7">
        <v>3147348837</v>
      </c>
      <c r="G170" s="188">
        <v>165</v>
      </c>
      <c r="H170" s="189" t="s">
        <v>1646</v>
      </c>
      <c r="I170" s="7" t="s">
        <v>1110</v>
      </c>
      <c r="J170" s="7"/>
      <c r="K170" s="7"/>
      <c r="L170" s="7"/>
      <c r="M170" s="7"/>
      <c r="N170" s="7"/>
      <c r="O170" s="7"/>
      <c r="P170" s="7"/>
      <c r="Q170" s="7"/>
      <c r="R170" s="200">
        <v>1407</v>
      </c>
      <c r="S170" s="7"/>
      <c r="T170" s="7"/>
      <c r="U170" s="362" t="str">
        <f t="shared" si="50"/>
        <v xml:space="preserve">PEATONAL   #   -  1407 </v>
      </c>
      <c r="V170" s="7">
        <v>3207657630</v>
      </c>
      <c r="W170" s="7" t="s">
        <v>2121</v>
      </c>
      <c r="X170" s="7" t="s">
        <v>2122</v>
      </c>
      <c r="Y170" s="7" t="s">
        <v>1287</v>
      </c>
      <c r="Z170" s="7" t="s">
        <v>1931</v>
      </c>
      <c r="AA170" s="434" t="str">
        <f t="shared" si="51"/>
        <v>MARIA NUBIA OLAYA DE LOPEZ</v>
      </c>
      <c r="AB170" s="7" t="s">
        <v>1268</v>
      </c>
      <c r="AC170" s="7">
        <v>21929724</v>
      </c>
      <c r="AD170" s="7" t="s">
        <v>1118</v>
      </c>
      <c r="AE170" s="7">
        <v>63</v>
      </c>
      <c r="AF170" s="6" t="s">
        <v>1086</v>
      </c>
      <c r="AG170" s="6"/>
      <c r="AH170" s="7"/>
      <c r="AI170" s="7"/>
      <c r="AJ170" s="7"/>
      <c r="AK170" s="434" t="str">
        <f t="shared" si="52"/>
        <v xml:space="preserve">   </v>
      </c>
      <c r="AL170" s="7"/>
      <c r="AM170" s="191"/>
      <c r="AN170" s="189" t="s">
        <v>1087</v>
      </c>
      <c r="AO170" s="7"/>
      <c r="AP170" s="7" t="s">
        <v>1087</v>
      </c>
      <c r="AQ170" s="7">
        <v>5</v>
      </c>
      <c r="AR170" s="7">
        <v>1</v>
      </c>
      <c r="AS170" s="7"/>
      <c r="AT170" s="192" t="s">
        <v>1147</v>
      </c>
      <c r="AU170" s="7"/>
      <c r="AV170" s="193" t="s">
        <v>1161</v>
      </c>
      <c r="AW170" s="7"/>
      <c r="AX170" s="192"/>
      <c r="AY170" s="7"/>
      <c r="AZ170" s="7"/>
      <c r="BA170" s="7"/>
      <c r="BB170" s="7" t="s">
        <v>1086</v>
      </c>
      <c r="BC170" s="194">
        <v>19325</v>
      </c>
      <c r="BD170" s="7" t="s">
        <v>1086</v>
      </c>
      <c r="BE170" s="7">
        <v>14048</v>
      </c>
      <c r="BF170" s="7" t="s">
        <v>1086</v>
      </c>
      <c r="BG170" s="194">
        <v>8366</v>
      </c>
      <c r="BH170" s="188" t="s">
        <v>1167</v>
      </c>
      <c r="BI170" s="195" t="s">
        <v>1171</v>
      </c>
      <c r="BJ170" s="6" t="s">
        <v>1180</v>
      </c>
      <c r="BK170" s="6" t="s">
        <v>1189</v>
      </c>
      <c r="BL170" s="6" t="s">
        <v>1086</v>
      </c>
      <c r="BM170" s="191" t="s">
        <v>1086</v>
      </c>
      <c r="BN170" s="195" t="s">
        <v>1086</v>
      </c>
      <c r="BO170" s="6" t="s">
        <v>1086</v>
      </c>
      <c r="BP170" s="6" t="s">
        <v>1086</v>
      </c>
      <c r="BQ170" s="6" t="s">
        <v>1086</v>
      </c>
      <c r="BR170" s="6" t="s">
        <v>1086</v>
      </c>
      <c r="BS170" s="6" t="s">
        <v>1086</v>
      </c>
      <c r="BT170" s="6" t="s">
        <v>1086</v>
      </c>
      <c r="BU170" s="6" t="s">
        <v>1086</v>
      </c>
      <c r="BV170" s="6" t="s">
        <v>1086</v>
      </c>
      <c r="BW170" s="6" t="s">
        <v>1086</v>
      </c>
      <c r="BX170" s="6" t="s">
        <v>1086</v>
      </c>
      <c r="BY170" s="6" t="s">
        <v>1086</v>
      </c>
      <c r="BZ170" s="6" t="s">
        <v>1086</v>
      </c>
      <c r="CA170" s="6" t="s">
        <v>1086</v>
      </c>
      <c r="CB170" s="6" t="s">
        <v>1086</v>
      </c>
      <c r="CC170" s="6" t="s">
        <v>1086</v>
      </c>
      <c r="CD170" s="6" t="s">
        <v>1193</v>
      </c>
      <c r="CE170" s="199" t="s">
        <v>2123</v>
      </c>
      <c r="CF170" s="6"/>
      <c r="CG170" s="6"/>
      <c r="CH170" s="6"/>
      <c r="CI170" s="6"/>
      <c r="CJ170" s="6" t="s">
        <v>2124</v>
      </c>
      <c r="CK170" s="6" t="s">
        <v>1608</v>
      </c>
      <c r="CL170" s="6" t="s">
        <v>1086</v>
      </c>
      <c r="CM170" s="6" t="s">
        <v>1087</v>
      </c>
      <c r="CN170" s="6" t="s">
        <v>1087</v>
      </c>
      <c r="CO170" s="6" t="s">
        <v>1490</v>
      </c>
      <c r="CP170" s="6" t="s">
        <v>1086</v>
      </c>
      <c r="CQ170" s="6" t="s">
        <v>1086</v>
      </c>
      <c r="CR170" s="6" t="s">
        <v>1086</v>
      </c>
      <c r="CS170" s="6" t="s">
        <v>1086</v>
      </c>
      <c r="CT170" s="6" t="s">
        <v>1086</v>
      </c>
      <c r="CU170" s="191" t="s">
        <v>1288</v>
      </c>
      <c r="CV170" s="6" t="str">
        <f t="shared" si="53"/>
        <v>NUEVO HORIZONTE PEATONAL1407</v>
      </c>
      <c r="CW170" s="46" t="str">
        <f t="shared" si="54"/>
        <v>OK</v>
      </c>
      <c r="CX170" s="47" t="str">
        <f t="shared" si="55"/>
        <v>SI</v>
      </c>
      <c r="CY170" s="47" t="str">
        <f t="shared" si="56"/>
        <v/>
      </c>
      <c r="CZ170" s="47" t="str">
        <f t="shared" si="57"/>
        <v/>
      </c>
      <c r="DA170" s="47" t="str">
        <f t="shared" si="58"/>
        <v/>
      </c>
      <c r="DB170" s="47" t="str">
        <f t="shared" si="59"/>
        <v/>
      </c>
      <c r="DC170" s="47" t="str">
        <f t="shared" si="60"/>
        <v/>
      </c>
      <c r="DD170" s="47"/>
      <c r="DE170" s="47" t="str">
        <f t="shared" si="61"/>
        <v/>
      </c>
      <c r="DF170" s="47" t="str">
        <f t="shared" si="62"/>
        <v/>
      </c>
      <c r="DG170" s="47" t="str">
        <f t="shared" si="63"/>
        <v/>
      </c>
      <c r="DH170" s="47" t="str">
        <f t="shared" si="64"/>
        <v/>
      </c>
      <c r="DI170" s="47" t="str">
        <f t="shared" si="65"/>
        <v/>
      </c>
      <c r="DJ170" s="47">
        <f t="shared" si="66"/>
        <v>0</v>
      </c>
      <c r="DK170" s="48">
        <f>IF(CX170="NO",0,IF(CY170=1,Tipologías!$E$11,0)+IF(CZ170=2,Tipologías!$E$10,0)+IF(DA170=3,Tipologías!$E$9,0)+IF(DB170=4,Tipologías!$E$13,0)+IF(DC170=5,Tipologías!$E$12,0)+IF(DD170=6,Tipologías!$E$14,0)+IF(DE170=7,Tipologías!$E$20,0)+IF(DG170=9,Tipologías!$E$16,0)+IF(DF170=8,Tipologías!$E$23,0)+IF(DH170=10,Tipologías!$E$7,0)+IF(DI170=11,Tipologías!$E$8,0))</f>
        <v>0</v>
      </c>
      <c r="DL170" s="49">
        <f t="shared" si="67"/>
        <v>0</v>
      </c>
      <c r="DM170" s="50" t="str">
        <f t="shared" si="68"/>
        <v/>
      </c>
      <c r="DN170" s="50" t="str">
        <f t="shared" si="69"/>
        <v/>
      </c>
      <c r="DO170" s="50" t="str">
        <f t="shared" si="70"/>
        <v/>
      </c>
      <c r="DP170" s="51" t="str">
        <f t="shared" si="71"/>
        <v/>
      </c>
      <c r="DQ170" s="51">
        <f>IF(DM170=17,Tipologías!$E$18,0)+IF(ENCUESTAS!DN170=18,Tipologías!$E$17,0)+IF(ENCUESTAS!DO170=19,Tipologías!$E$19,0)+IF(ENCUESTAS!DP170=20,Tipologías!$E$21,0)</f>
        <v>0</v>
      </c>
      <c r="DR170" s="47" t="str">
        <f t="shared" si="72"/>
        <v>NO</v>
      </c>
      <c r="DS170" s="49">
        <f t="shared" si="73"/>
        <v>0</v>
      </c>
      <c r="DT170" s="52" t="str">
        <f>IF(DL170=0,"",(DL170+DS170+Tipologías!$E$6+Tipologías!$H$2))</f>
        <v/>
      </c>
      <c r="DU170" s="53" t="str">
        <f t="shared" si="74"/>
        <v>NO</v>
      </c>
      <c r="DV170" s="437"/>
    </row>
    <row r="171" spans="1:126" ht="45" x14ac:dyDescent="0.25">
      <c r="A171" s="217">
        <v>42971</v>
      </c>
      <c r="B171" s="7" t="s">
        <v>1</v>
      </c>
      <c r="C171" s="7" t="s">
        <v>630</v>
      </c>
      <c r="D171" s="7">
        <v>579</v>
      </c>
      <c r="E171" s="7">
        <v>71184422</v>
      </c>
      <c r="F171" s="7">
        <v>3147348837</v>
      </c>
      <c r="G171" s="188">
        <v>166</v>
      </c>
      <c r="H171" s="189" t="s">
        <v>1646</v>
      </c>
      <c r="I171" s="7" t="s">
        <v>1110</v>
      </c>
      <c r="J171" s="7"/>
      <c r="K171" s="7"/>
      <c r="L171" s="7"/>
      <c r="M171" s="7"/>
      <c r="N171" s="7"/>
      <c r="O171" s="7"/>
      <c r="P171" s="7"/>
      <c r="Q171" s="7"/>
      <c r="R171" s="200">
        <v>1416</v>
      </c>
      <c r="S171" s="7"/>
      <c r="T171" s="7"/>
      <c r="U171" s="362" t="str">
        <f t="shared" si="50"/>
        <v xml:space="preserve">PEATONAL   #   -  1416 </v>
      </c>
      <c r="V171" s="7">
        <v>3116355080</v>
      </c>
      <c r="W171" s="7" t="s">
        <v>1693</v>
      </c>
      <c r="X171" s="7" t="s">
        <v>2125</v>
      </c>
      <c r="Y171" s="7" t="s">
        <v>2126</v>
      </c>
      <c r="Z171" s="7"/>
      <c r="AA171" s="434" t="str">
        <f t="shared" si="51"/>
        <v>ROSAIO  MUÑOZ ESTADA</v>
      </c>
      <c r="AB171" s="7" t="s">
        <v>1268</v>
      </c>
      <c r="AC171" s="7">
        <v>24427784</v>
      </c>
      <c r="AD171" s="7" t="s">
        <v>1118</v>
      </c>
      <c r="AE171" s="7">
        <v>84</v>
      </c>
      <c r="AF171" s="6" t="s">
        <v>1087</v>
      </c>
      <c r="AG171" s="6"/>
      <c r="AH171" s="7"/>
      <c r="AI171" s="7"/>
      <c r="AJ171" s="7"/>
      <c r="AK171" s="434" t="str">
        <f t="shared" si="52"/>
        <v xml:space="preserve">   </v>
      </c>
      <c r="AL171" s="7"/>
      <c r="AM171" s="191"/>
      <c r="AN171" s="189" t="s">
        <v>1087</v>
      </c>
      <c r="AO171" s="7"/>
      <c r="AP171" s="7" t="s">
        <v>1087</v>
      </c>
      <c r="AQ171" s="7">
        <v>4</v>
      </c>
      <c r="AR171" s="7">
        <v>2</v>
      </c>
      <c r="AS171" s="7">
        <v>1</v>
      </c>
      <c r="AT171" s="192" t="s">
        <v>1147</v>
      </c>
      <c r="AU171" s="7"/>
      <c r="AV171" s="193" t="s">
        <v>1161</v>
      </c>
      <c r="AW171" s="7"/>
      <c r="AX171" s="192"/>
      <c r="AY171" s="7"/>
      <c r="AZ171" s="7"/>
      <c r="BA171" s="7"/>
      <c r="BB171" s="7" t="s">
        <v>1086</v>
      </c>
      <c r="BC171" s="194">
        <v>18121</v>
      </c>
      <c r="BD171" s="7" t="s">
        <v>1086</v>
      </c>
      <c r="BE171" s="194">
        <v>13065</v>
      </c>
      <c r="BF171" s="7" t="s">
        <v>1086</v>
      </c>
      <c r="BG171" s="194">
        <v>8366</v>
      </c>
      <c r="BH171" s="188" t="s">
        <v>1167</v>
      </c>
      <c r="BI171" s="195" t="s">
        <v>1171</v>
      </c>
      <c r="BJ171" s="6" t="s">
        <v>1180</v>
      </c>
      <c r="BK171" s="6" t="s">
        <v>1189</v>
      </c>
      <c r="BL171" s="6" t="s">
        <v>1086</v>
      </c>
      <c r="BM171" s="191" t="s">
        <v>1086</v>
      </c>
      <c r="BN171" s="195" t="s">
        <v>1086</v>
      </c>
      <c r="BO171" s="6" t="s">
        <v>1086</v>
      </c>
      <c r="BP171" s="6" t="s">
        <v>1086</v>
      </c>
      <c r="BQ171" s="6" t="s">
        <v>1086</v>
      </c>
      <c r="BR171" s="6" t="s">
        <v>1086</v>
      </c>
      <c r="BS171" s="6" t="s">
        <v>1086</v>
      </c>
      <c r="BT171" s="6" t="s">
        <v>1086</v>
      </c>
      <c r="BU171" s="6" t="s">
        <v>1087</v>
      </c>
      <c r="BV171" s="6" t="s">
        <v>1087</v>
      </c>
      <c r="BW171" s="6" t="s">
        <v>1086</v>
      </c>
      <c r="BX171" s="6" t="s">
        <v>1086</v>
      </c>
      <c r="BY171" s="6" t="s">
        <v>1086</v>
      </c>
      <c r="BZ171" s="6" t="s">
        <v>1087</v>
      </c>
      <c r="CA171" s="6" t="s">
        <v>1087</v>
      </c>
      <c r="CB171" s="6" t="s">
        <v>1086</v>
      </c>
      <c r="CC171" s="6" t="s">
        <v>1086</v>
      </c>
      <c r="CD171" s="6" t="s">
        <v>1195</v>
      </c>
      <c r="CE171" s="199" t="s">
        <v>2127</v>
      </c>
      <c r="CF171" s="6"/>
      <c r="CG171" s="6"/>
      <c r="CH171" s="6"/>
      <c r="CI171" s="6"/>
      <c r="CJ171" s="6" t="s">
        <v>1607</v>
      </c>
      <c r="CK171" s="6" t="s">
        <v>1608</v>
      </c>
      <c r="CL171" s="6" t="s">
        <v>1086</v>
      </c>
      <c r="CM171" s="6" t="s">
        <v>1087</v>
      </c>
      <c r="CN171" s="6" t="s">
        <v>1087</v>
      </c>
      <c r="CO171" s="6" t="s">
        <v>1490</v>
      </c>
      <c r="CP171" s="6" t="s">
        <v>1086</v>
      </c>
      <c r="CQ171" s="6" t="s">
        <v>1087</v>
      </c>
      <c r="CR171" s="6" t="s">
        <v>1087</v>
      </c>
      <c r="CS171" s="6" t="s">
        <v>1086</v>
      </c>
      <c r="CT171" s="6" t="s">
        <v>1086</v>
      </c>
      <c r="CU171" s="191" t="s">
        <v>1273</v>
      </c>
      <c r="CV171" s="6" t="str">
        <f t="shared" si="53"/>
        <v>NUEVO HORIZONTE PEATONAL1416</v>
      </c>
      <c r="CW171" s="46" t="str">
        <f t="shared" si="54"/>
        <v>OK</v>
      </c>
      <c r="CX171" s="47" t="str">
        <f t="shared" si="55"/>
        <v>SI</v>
      </c>
      <c r="CY171" s="47">
        <f t="shared" si="56"/>
        <v>1</v>
      </c>
      <c r="CZ171" s="47" t="str">
        <f t="shared" si="57"/>
        <v/>
      </c>
      <c r="DA171" s="47">
        <f t="shared" si="58"/>
        <v>3</v>
      </c>
      <c r="DB171" s="47">
        <f t="shared" si="59"/>
        <v>4</v>
      </c>
      <c r="DC171" s="47" t="str">
        <f t="shared" si="60"/>
        <v/>
      </c>
      <c r="DD171" s="47"/>
      <c r="DE171" s="47">
        <f t="shared" si="61"/>
        <v>7</v>
      </c>
      <c r="DF171" s="47" t="str">
        <f t="shared" si="62"/>
        <v/>
      </c>
      <c r="DG171" s="47">
        <f t="shared" si="63"/>
        <v>9</v>
      </c>
      <c r="DH171" s="47" t="str">
        <f t="shared" si="64"/>
        <v/>
      </c>
      <c r="DI171" s="47" t="str">
        <f t="shared" si="65"/>
        <v/>
      </c>
      <c r="DJ171" s="47">
        <f t="shared" si="66"/>
        <v>3</v>
      </c>
      <c r="DK171" s="48">
        <f>IF(CX171="NO",0,IF(CY171=1,Tipologías!$E$11,0)+IF(CZ171=2,Tipologías!$E$10,0)+IF(DA171=3,Tipologías!$E$9,0)+IF(DB171=4,Tipologías!$E$13,0)+IF(DC171=5,Tipologías!$E$12,0)+IF(DD171=6,Tipologías!$E$14,0)+IF(DE171=7,Tipologías!$E$20,0)+IF(DG171=9,Tipologías!$E$16,0)+IF(DF171=8,Tipologías!$E$23,0)+IF(DH171=10,Tipologías!$E$7,0)+IF(DI171=11,Tipologías!$E$8,0))</f>
        <v>3610396.5514379996</v>
      </c>
      <c r="DL171" s="49">
        <f t="shared" si="67"/>
        <v>3610396.5514379996</v>
      </c>
      <c r="DM171" s="50" t="str">
        <f t="shared" si="68"/>
        <v/>
      </c>
      <c r="DN171" s="50" t="str">
        <f t="shared" si="69"/>
        <v/>
      </c>
      <c r="DO171" s="50">
        <f t="shared" si="70"/>
        <v>0</v>
      </c>
      <c r="DP171" s="51" t="str">
        <f t="shared" si="71"/>
        <v/>
      </c>
      <c r="DQ171" s="51">
        <f>IF(DM171=17,Tipologías!$E$18,0)+IF(ENCUESTAS!DN171=18,Tipologías!$E$17,0)+IF(ENCUESTAS!DO171=19,Tipologías!$E$19,0)+IF(ENCUESTAS!DP171=20,Tipologías!$E$21,0)</f>
        <v>0</v>
      </c>
      <c r="DR171" s="47" t="str">
        <f t="shared" si="72"/>
        <v>NO</v>
      </c>
      <c r="DS171" s="49">
        <f t="shared" si="73"/>
        <v>0</v>
      </c>
      <c r="DT171" s="52">
        <f>IF(DL171=0,"",(DL171+DS171+Tipologías!$E$6+Tipologías!$H$2))</f>
        <v>3807473.9439779641</v>
      </c>
      <c r="DU171" s="53" t="str">
        <f t="shared" si="74"/>
        <v>SI</v>
      </c>
      <c r="DV171" s="436" t="s">
        <v>4359</v>
      </c>
    </row>
    <row r="172" spans="1:126" ht="45" hidden="1" x14ac:dyDescent="0.25">
      <c r="A172" s="217">
        <v>42971</v>
      </c>
      <c r="B172" s="7" t="s">
        <v>1</v>
      </c>
      <c r="C172" s="7" t="s">
        <v>630</v>
      </c>
      <c r="D172" s="7">
        <v>579</v>
      </c>
      <c r="E172" s="7">
        <v>1039704703</v>
      </c>
      <c r="F172" s="7">
        <v>3218398050</v>
      </c>
      <c r="G172" s="188">
        <v>167</v>
      </c>
      <c r="H172" s="189" t="s">
        <v>1632</v>
      </c>
      <c r="I172" s="7" t="s">
        <v>1110</v>
      </c>
      <c r="J172" s="7"/>
      <c r="K172" s="7"/>
      <c r="L172" s="7"/>
      <c r="M172" s="7"/>
      <c r="N172" s="7"/>
      <c r="O172" s="7"/>
      <c r="P172" s="7"/>
      <c r="Q172" s="7"/>
      <c r="R172" s="190">
        <v>2350100</v>
      </c>
      <c r="S172" s="7"/>
      <c r="T172" s="7"/>
      <c r="U172" s="362" t="str">
        <f t="shared" si="50"/>
        <v xml:space="preserve">PEATONAL   #   -  2350100 </v>
      </c>
      <c r="V172" s="7">
        <v>3123129208</v>
      </c>
      <c r="W172" s="7" t="s">
        <v>1443</v>
      </c>
      <c r="X172" s="7" t="s">
        <v>1270</v>
      </c>
      <c r="Y172" s="7" t="s">
        <v>1989</v>
      </c>
      <c r="Z172" s="7"/>
      <c r="AA172" s="434" t="str">
        <f t="shared" si="51"/>
        <v>DARY  LOPEZ LUZ</v>
      </c>
      <c r="AB172" s="7" t="s">
        <v>1268</v>
      </c>
      <c r="AC172" s="7">
        <v>43655894</v>
      </c>
      <c r="AD172" s="7" t="s">
        <v>1118</v>
      </c>
      <c r="AE172" s="7"/>
      <c r="AF172" s="6" t="s">
        <v>1087</v>
      </c>
      <c r="AG172" s="6"/>
      <c r="AH172" s="7"/>
      <c r="AI172" s="7"/>
      <c r="AJ172" s="7"/>
      <c r="AK172" s="434" t="str">
        <f t="shared" si="52"/>
        <v xml:space="preserve">   </v>
      </c>
      <c r="AL172" s="7"/>
      <c r="AM172" s="191"/>
      <c r="AN172" s="189" t="s">
        <v>1087</v>
      </c>
      <c r="AO172" s="7"/>
      <c r="AP172" s="7" t="s">
        <v>1087</v>
      </c>
      <c r="AQ172" s="7">
        <v>6</v>
      </c>
      <c r="AR172" s="7">
        <v>2</v>
      </c>
      <c r="AS172" s="7"/>
      <c r="AT172" s="192" t="s">
        <v>1147</v>
      </c>
      <c r="AU172" s="7"/>
      <c r="AV172" s="193" t="s">
        <v>1161</v>
      </c>
      <c r="AW172" s="7"/>
      <c r="AX172" s="192"/>
      <c r="AY172" s="7"/>
      <c r="AZ172" s="7"/>
      <c r="BA172" s="7"/>
      <c r="BB172" s="7" t="s">
        <v>1086</v>
      </c>
      <c r="BC172" s="194"/>
      <c r="BD172" s="7" t="s">
        <v>1086</v>
      </c>
      <c r="BE172" s="194"/>
      <c r="BF172" s="7" t="s">
        <v>1086</v>
      </c>
      <c r="BG172" s="194"/>
      <c r="BH172" s="188" t="s">
        <v>1167</v>
      </c>
      <c r="BI172" s="195" t="s">
        <v>1171</v>
      </c>
      <c r="BJ172" s="6" t="s">
        <v>1180</v>
      </c>
      <c r="BK172" s="6" t="s">
        <v>1189</v>
      </c>
      <c r="BL172" s="6" t="s">
        <v>1086</v>
      </c>
      <c r="BM172" s="191" t="s">
        <v>1087</v>
      </c>
      <c r="BN172" s="195" t="s">
        <v>1086</v>
      </c>
      <c r="BO172" s="6" t="s">
        <v>1086</v>
      </c>
      <c r="BP172" s="6" t="s">
        <v>1086</v>
      </c>
      <c r="BQ172" s="6" t="s">
        <v>1086</v>
      </c>
      <c r="BR172" s="6" t="s">
        <v>1086</v>
      </c>
      <c r="BS172" s="6" t="s">
        <v>1086</v>
      </c>
      <c r="BT172" s="6" t="s">
        <v>1086</v>
      </c>
      <c r="BU172" s="6" t="s">
        <v>1086</v>
      </c>
      <c r="BV172" s="6" t="s">
        <v>1086</v>
      </c>
      <c r="BW172" s="6" t="s">
        <v>1086</v>
      </c>
      <c r="BX172" s="6" t="s">
        <v>1086</v>
      </c>
      <c r="BY172" s="6" t="s">
        <v>1086</v>
      </c>
      <c r="BZ172" s="6" t="s">
        <v>1086</v>
      </c>
      <c r="CA172" s="6" t="s">
        <v>1086</v>
      </c>
      <c r="CB172" s="6" t="s">
        <v>1086</v>
      </c>
      <c r="CC172" s="6" t="s">
        <v>1086</v>
      </c>
      <c r="CD172" s="6" t="s">
        <v>1193</v>
      </c>
      <c r="CE172" s="199" t="s">
        <v>2128</v>
      </c>
      <c r="CF172" s="6"/>
      <c r="CG172" s="6"/>
      <c r="CH172" s="6"/>
      <c r="CI172" s="6"/>
      <c r="CJ172" s="6" t="s">
        <v>1607</v>
      </c>
      <c r="CK172" s="6" t="s">
        <v>1608</v>
      </c>
      <c r="CL172" s="6" t="s">
        <v>1086</v>
      </c>
      <c r="CM172" s="6" t="s">
        <v>1086</v>
      </c>
      <c r="CN172" s="6" t="s">
        <v>1087</v>
      </c>
      <c r="CO172" s="6" t="s">
        <v>1490</v>
      </c>
      <c r="CP172" s="6" t="s">
        <v>1086</v>
      </c>
      <c r="CQ172" s="6" t="s">
        <v>1086</v>
      </c>
      <c r="CR172" s="6" t="s">
        <v>1086</v>
      </c>
      <c r="CS172" s="6" t="s">
        <v>1086</v>
      </c>
      <c r="CT172" s="6" t="s">
        <v>1086</v>
      </c>
      <c r="CU172" s="191" t="s">
        <v>1273</v>
      </c>
      <c r="CV172" s="6" t="str">
        <f t="shared" si="53"/>
        <v>SAN MARTIN PEATONAL2350100</v>
      </c>
      <c r="CW172" s="46" t="str">
        <f t="shared" si="54"/>
        <v>OK</v>
      </c>
      <c r="CX172" s="47" t="str">
        <f t="shared" si="55"/>
        <v>SI</v>
      </c>
      <c r="CY172" s="47" t="str">
        <f t="shared" si="56"/>
        <v/>
      </c>
      <c r="CZ172" s="47" t="str">
        <f t="shared" si="57"/>
        <v/>
      </c>
      <c r="DA172" s="47" t="str">
        <f t="shared" si="58"/>
        <v/>
      </c>
      <c r="DB172" s="47" t="str">
        <f t="shared" si="59"/>
        <v/>
      </c>
      <c r="DC172" s="47" t="str">
        <f t="shared" si="60"/>
        <v/>
      </c>
      <c r="DD172" s="47"/>
      <c r="DE172" s="47" t="str">
        <f t="shared" si="61"/>
        <v/>
      </c>
      <c r="DF172" s="47" t="str">
        <f t="shared" si="62"/>
        <v/>
      </c>
      <c r="DG172" s="47" t="str">
        <f t="shared" si="63"/>
        <v/>
      </c>
      <c r="DH172" s="47" t="str">
        <f t="shared" si="64"/>
        <v/>
      </c>
      <c r="DI172" s="47" t="str">
        <f t="shared" si="65"/>
        <v/>
      </c>
      <c r="DJ172" s="47">
        <f t="shared" si="66"/>
        <v>0</v>
      </c>
      <c r="DK172" s="48">
        <f>IF(CX172="NO",0,IF(CY172=1,Tipologías!$E$11,0)+IF(CZ172=2,Tipologías!$E$10,0)+IF(DA172=3,Tipologías!$E$9,0)+IF(DB172=4,Tipologías!$E$13,0)+IF(DC172=5,Tipologías!$E$12,0)+IF(DD172=6,Tipologías!$E$14,0)+IF(DE172=7,Tipologías!$E$20,0)+IF(DG172=9,Tipologías!$E$16,0)+IF(DF172=8,Tipologías!$E$23,0)+IF(DH172=10,Tipologías!$E$7,0)+IF(DI172=11,Tipologías!$E$8,0))</f>
        <v>0</v>
      </c>
      <c r="DL172" s="49">
        <f t="shared" si="67"/>
        <v>0</v>
      </c>
      <c r="DM172" s="50" t="str">
        <f t="shared" si="68"/>
        <v/>
      </c>
      <c r="DN172" s="50" t="str">
        <f t="shared" si="69"/>
        <v/>
      </c>
      <c r="DO172" s="50" t="str">
        <f t="shared" si="70"/>
        <v/>
      </c>
      <c r="DP172" s="51" t="str">
        <f t="shared" si="71"/>
        <v/>
      </c>
      <c r="DQ172" s="51">
        <f>IF(DM172=17,Tipologías!$E$18,0)+IF(ENCUESTAS!DN172=18,Tipologías!$E$17,0)+IF(ENCUESTAS!DO172=19,Tipologías!$E$19,0)+IF(ENCUESTAS!DP172=20,Tipologías!$E$21,0)</f>
        <v>0</v>
      </c>
      <c r="DR172" s="47" t="str">
        <f t="shared" si="72"/>
        <v>NO</v>
      </c>
      <c r="DS172" s="49">
        <f t="shared" si="73"/>
        <v>0</v>
      </c>
      <c r="DT172" s="52" t="str">
        <f>IF(DL172=0,"",(DL172+DS172+Tipologías!$E$6+Tipologías!$H$2))</f>
        <v/>
      </c>
      <c r="DU172" s="53" t="str">
        <f t="shared" si="74"/>
        <v>NO</v>
      </c>
      <c r="DV172" s="436"/>
    </row>
    <row r="173" spans="1:126" x14ac:dyDescent="0.25">
      <c r="A173" s="217">
        <v>42971</v>
      </c>
      <c r="B173" s="7" t="s">
        <v>1</v>
      </c>
      <c r="C173" s="7" t="s">
        <v>630</v>
      </c>
      <c r="D173" s="7">
        <v>579</v>
      </c>
      <c r="E173" s="7">
        <v>1039740703</v>
      </c>
      <c r="F173" s="7">
        <v>3218398050</v>
      </c>
      <c r="G173" s="188">
        <v>168</v>
      </c>
      <c r="H173" s="189" t="s">
        <v>1632</v>
      </c>
      <c r="I173" s="7" t="s">
        <v>1110</v>
      </c>
      <c r="J173" s="7"/>
      <c r="K173" s="7"/>
      <c r="L173" s="7"/>
      <c r="M173" s="7"/>
      <c r="N173" s="7"/>
      <c r="O173" s="7"/>
      <c r="P173" s="7"/>
      <c r="Q173" s="7"/>
      <c r="R173" s="190">
        <v>2204050000</v>
      </c>
      <c r="S173" s="7"/>
      <c r="T173" s="7"/>
      <c r="U173" s="362" t="str">
        <f t="shared" si="50"/>
        <v xml:space="preserve">PEATONAL   #   -  2204050000 </v>
      </c>
      <c r="V173" s="7">
        <v>3206264480</v>
      </c>
      <c r="W173" s="7" t="s">
        <v>2129</v>
      </c>
      <c r="X173" s="7" t="s">
        <v>2130</v>
      </c>
      <c r="Y173" s="7" t="s">
        <v>1476</v>
      </c>
      <c r="Z173" s="7" t="s">
        <v>2131</v>
      </c>
      <c r="AA173" s="434" t="str">
        <f t="shared" si="51"/>
        <v>VICTOR NAZARIO CENTENO SEQUEDA</v>
      </c>
      <c r="AB173" s="7" t="s">
        <v>1268</v>
      </c>
      <c r="AC173" s="7">
        <v>71185129</v>
      </c>
      <c r="AD173" s="7" t="s">
        <v>1127</v>
      </c>
      <c r="AE173" s="7">
        <v>52</v>
      </c>
      <c r="AF173" s="6" t="s">
        <v>1086</v>
      </c>
      <c r="AG173" s="6"/>
      <c r="AH173" s="7"/>
      <c r="AI173" s="7"/>
      <c r="AJ173" s="7"/>
      <c r="AK173" s="434" t="str">
        <f t="shared" si="52"/>
        <v xml:space="preserve">   </v>
      </c>
      <c r="AL173" s="7"/>
      <c r="AM173" s="191"/>
      <c r="AN173" s="189" t="s">
        <v>1087</v>
      </c>
      <c r="AO173" s="7"/>
      <c r="AP173" s="7" t="s">
        <v>1087</v>
      </c>
      <c r="AQ173" s="7">
        <v>5</v>
      </c>
      <c r="AR173" s="7"/>
      <c r="AS173" s="7"/>
      <c r="AT173" s="192" t="s">
        <v>1147</v>
      </c>
      <c r="AU173" s="7"/>
      <c r="AV173" s="193" t="s">
        <v>1161</v>
      </c>
      <c r="AW173" s="7"/>
      <c r="AX173" s="192"/>
      <c r="AY173" s="7"/>
      <c r="AZ173" s="7"/>
      <c r="BA173" s="7"/>
      <c r="BB173" s="7" t="s">
        <v>1086</v>
      </c>
      <c r="BC173" s="7">
        <v>36209</v>
      </c>
      <c r="BD173" s="7" t="s">
        <v>1086</v>
      </c>
      <c r="BE173" s="7">
        <v>27033</v>
      </c>
      <c r="BF173" s="7" t="s">
        <v>1086</v>
      </c>
      <c r="BG173" s="7">
        <v>8329</v>
      </c>
      <c r="BH173" s="188" t="s">
        <v>1167</v>
      </c>
      <c r="BI173" s="195" t="s">
        <v>1171</v>
      </c>
      <c r="BJ173" s="6" t="s">
        <v>1180</v>
      </c>
      <c r="BK173" s="6" t="s">
        <v>1188</v>
      </c>
      <c r="BL173" s="6" t="s">
        <v>1086</v>
      </c>
      <c r="BM173" s="191" t="s">
        <v>1087</v>
      </c>
      <c r="BN173" s="195" t="s">
        <v>1086</v>
      </c>
      <c r="BO173" s="6" t="s">
        <v>1086</v>
      </c>
      <c r="BP173" s="6" t="s">
        <v>1086</v>
      </c>
      <c r="BQ173" s="6" t="s">
        <v>1086</v>
      </c>
      <c r="BR173" s="6" t="s">
        <v>1086</v>
      </c>
      <c r="BS173" s="6" t="s">
        <v>1086</v>
      </c>
      <c r="BT173" s="6" t="s">
        <v>1086</v>
      </c>
      <c r="BU173" s="6" t="s">
        <v>1086</v>
      </c>
      <c r="BV173" s="6" t="s">
        <v>1086</v>
      </c>
      <c r="BW173" s="6" t="s">
        <v>1086</v>
      </c>
      <c r="BX173" s="6" t="s">
        <v>1086</v>
      </c>
      <c r="BY173" s="6" t="s">
        <v>1086</v>
      </c>
      <c r="BZ173" s="6" t="s">
        <v>1086</v>
      </c>
      <c r="CA173" s="6" t="s">
        <v>1086</v>
      </c>
      <c r="CB173" s="6" t="s">
        <v>1087</v>
      </c>
      <c r="CC173" s="6" t="s">
        <v>1086</v>
      </c>
      <c r="CD173" s="6" t="s">
        <v>1193</v>
      </c>
      <c r="CE173" s="199" t="s">
        <v>2132</v>
      </c>
      <c r="CF173" s="6"/>
      <c r="CG173" s="6"/>
      <c r="CH173" s="6"/>
      <c r="CI173" s="6"/>
      <c r="CJ173" s="6" t="s">
        <v>1607</v>
      </c>
      <c r="CK173" s="6" t="s">
        <v>1608</v>
      </c>
      <c r="CL173" s="6" t="s">
        <v>1086</v>
      </c>
      <c r="CM173" s="6" t="s">
        <v>1087</v>
      </c>
      <c r="CN173" s="6" t="s">
        <v>1087</v>
      </c>
      <c r="CO173" s="6" t="s">
        <v>1490</v>
      </c>
      <c r="CP173" s="6" t="s">
        <v>1086</v>
      </c>
      <c r="CQ173" s="6" t="s">
        <v>1086</v>
      </c>
      <c r="CR173" s="6" t="s">
        <v>1086</v>
      </c>
      <c r="CS173" s="6" t="s">
        <v>1087</v>
      </c>
      <c r="CT173" s="6" t="s">
        <v>1086</v>
      </c>
      <c r="CU173" s="191" t="s">
        <v>1273</v>
      </c>
      <c r="CV173" s="6" t="str">
        <f t="shared" si="53"/>
        <v>SAN MARTIN PEATONAL2204050000</v>
      </c>
      <c r="CW173" s="46" t="str">
        <f t="shared" si="54"/>
        <v>OK</v>
      </c>
      <c r="CX173" s="47" t="str">
        <f t="shared" si="55"/>
        <v>SI</v>
      </c>
      <c r="CY173" s="47" t="str">
        <f t="shared" si="56"/>
        <v/>
      </c>
      <c r="CZ173" s="47" t="str">
        <f t="shared" si="57"/>
        <v/>
      </c>
      <c r="DA173" s="47" t="str">
        <f t="shared" si="58"/>
        <v/>
      </c>
      <c r="DB173" s="47" t="str">
        <f t="shared" si="59"/>
        <v/>
      </c>
      <c r="DC173" s="47">
        <f t="shared" si="60"/>
        <v>5</v>
      </c>
      <c r="DD173" s="47"/>
      <c r="DE173" s="47" t="str">
        <f t="shared" si="61"/>
        <v/>
      </c>
      <c r="DF173" s="47" t="str">
        <f t="shared" si="62"/>
        <v/>
      </c>
      <c r="DG173" s="47" t="str">
        <f t="shared" si="63"/>
        <v/>
      </c>
      <c r="DH173" s="47" t="str">
        <f t="shared" si="64"/>
        <v/>
      </c>
      <c r="DI173" s="47" t="str">
        <f t="shared" si="65"/>
        <v/>
      </c>
      <c r="DJ173" s="47">
        <f t="shared" si="66"/>
        <v>1</v>
      </c>
      <c r="DK173" s="48">
        <f>IF(CX173="NO",0,IF(CY173=1,Tipologías!$E$11,0)+IF(CZ173=2,Tipologías!$E$10,0)+IF(DA173=3,Tipologías!$E$9,0)+IF(DB173=4,Tipologías!$E$13,0)+IF(DC173=5,Tipologías!$E$12,0)+IF(DD173=6,Tipologías!$E$14,0)+IF(DE173=7,Tipologías!$E$20,0)+IF(DG173=9,Tipologías!$E$16,0)+IF(DF173=8,Tipologías!$E$23,0)+IF(DH173=10,Tipologías!$E$7,0)+IF(DI173=11,Tipologías!$E$8,0))</f>
        <v>547851.96453600004</v>
      </c>
      <c r="DL173" s="49">
        <f t="shared" si="67"/>
        <v>547851.96453600004</v>
      </c>
      <c r="DM173" s="50" t="str">
        <f t="shared" si="68"/>
        <v/>
      </c>
      <c r="DN173" s="50" t="str">
        <f t="shared" si="69"/>
        <v/>
      </c>
      <c r="DO173" s="50">
        <f t="shared" si="70"/>
        <v>0</v>
      </c>
      <c r="DP173" s="51" t="str">
        <f t="shared" si="71"/>
        <v/>
      </c>
      <c r="DQ173" s="51">
        <f>IF(DM173=17,Tipologías!$E$18,0)+IF(ENCUESTAS!DN173=18,Tipologías!$E$17,0)+IF(ENCUESTAS!DO173=19,Tipologías!$E$19,0)+IF(ENCUESTAS!DP173=20,Tipologías!$E$21,0)</f>
        <v>0</v>
      </c>
      <c r="DR173" s="47" t="str">
        <f t="shared" si="72"/>
        <v>NO</v>
      </c>
      <c r="DS173" s="49">
        <f t="shared" si="73"/>
        <v>0</v>
      </c>
      <c r="DT173" s="52">
        <f>IF(DL173=0,"",(DL173+DS173+Tipologías!$E$6+Tipologías!$H$2))</f>
        <v>744929.35707596457</v>
      </c>
      <c r="DU173" s="53" t="str">
        <f t="shared" si="74"/>
        <v>SI</v>
      </c>
      <c r="DV173" s="436" t="s">
        <v>4215</v>
      </c>
    </row>
    <row r="174" spans="1:126" ht="30" hidden="1" x14ac:dyDescent="0.25">
      <c r="A174" s="217">
        <v>42971</v>
      </c>
      <c r="B174" s="7" t="s">
        <v>1</v>
      </c>
      <c r="C174" s="7" t="s">
        <v>630</v>
      </c>
      <c r="D174" s="7">
        <v>579</v>
      </c>
      <c r="E174" s="7">
        <v>71184422</v>
      </c>
      <c r="F174" s="7">
        <v>3147348837</v>
      </c>
      <c r="G174" s="188">
        <v>169</v>
      </c>
      <c r="H174" s="189" t="s">
        <v>1646</v>
      </c>
      <c r="I174" s="7" t="s">
        <v>1110</v>
      </c>
      <c r="J174" s="7"/>
      <c r="K174" s="7"/>
      <c r="L174" s="7"/>
      <c r="M174" s="7"/>
      <c r="N174" s="7"/>
      <c r="O174" s="7"/>
      <c r="P174" s="7"/>
      <c r="Q174" s="7"/>
      <c r="R174" s="190">
        <v>22028962</v>
      </c>
      <c r="S174" s="7"/>
      <c r="T174" s="7"/>
      <c r="U174" s="362" t="str">
        <f t="shared" si="50"/>
        <v xml:space="preserve">PEATONAL   #   -  22028962 </v>
      </c>
      <c r="V174" s="7">
        <v>3163412395</v>
      </c>
      <c r="W174" s="7" t="s">
        <v>1295</v>
      </c>
      <c r="X174" s="7" t="s">
        <v>2133</v>
      </c>
      <c r="Y174" s="7" t="s">
        <v>1287</v>
      </c>
      <c r="Z174" s="7" t="s">
        <v>1297</v>
      </c>
      <c r="AA174" s="434" t="str">
        <f t="shared" si="51"/>
        <v>MARIA DEL CARMEN GARCIA HERNNANDEZ</v>
      </c>
      <c r="AB174" s="7" t="s">
        <v>1268</v>
      </c>
      <c r="AC174" s="7">
        <v>22028962</v>
      </c>
      <c r="AD174" s="7" t="s">
        <v>1118</v>
      </c>
      <c r="AE174" s="7">
        <v>52</v>
      </c>
      <c r="AF174" s="6" t="s">
        <v>1086</v>
      </c>
      <c r="AG174" s="6"/>
      <c r="AH174" s="7"/>
      <c r="AI174" s="7"/>
      <c r="AJ174" s="7"/>
      <c r="AK174" s="434" t="str">
        <f t="shared" si="52"/>
        <v xml:space="preserve">   </v>
      </c>
      <c r="AL174" s="7"/>
      <c r="AM174" s="191"/>
      <c r="AN174" s="189" t="s">
        <v>1087</v>
      </c>
      <c r="AO174" s="7"/>
      <c r="AP174" s="7" t="s">
        <v>1087</v>
      </c>
      <c r="AQ174" s="7">
        <v>1</v>
      </c>
      <c r="AR174" s="7"/>
      <c r="AS174" s="7"/>
      <c r="AT174" s="192" t="s">
        <v>1147</v>
      </c>
      <c r="AU174" s="7"/>
      <c r="AV174" s="193" t="s">
        <v>1161</v>
      </c>
      <c r="AW174" s="7"/>
      <c r="AX174" s="192"/>
      <c r="AY174" s="7"/>
      <c r="AZ174" s="7"/>
      <c r="BA174" s="194"/>
      <c r="BB174" s="7" t="s">
        <v>1086</v>
      </c>
      <c r="BC174" s="194">
        <v>11550</v>
      </c>
      <c r="BD174" s="7" t="s">
        <v>1086</v>
      </c>
      <c r="BE174" s="194"/>
      <c r="BF174" s="7" t="s">
        <v>1086</v>
      </c>
      <c r="BG174" s="194">
        <v>8324</v>
      </c>
      <c r="BH174" s="188" t="s">
        <v>1167</v>
      </c>
      <c r="BI174" s="195" t="s">
        <v>1175</v>
      </c>
      <c r="BJ174" s="6" t="s">
        <v>1180</v>
      </c>
      <c r="BK174" s="6" t="s">
        <v>1189</v>
      </c>
      <c r="BL174" s="6" t="s">
        <v>1086</v>
      </c>
      <c r="BM174" s="191" t="s">
        <v>1086</v>
      </c>
      <c r="BN174" s="195" t="s">
        <v>1086</v>
      </c>
      <c r="BO174" s="6" t="s">
        <v>1086</v>
      </c>
      <c r="BP174" s="6" t="s">
        <v>1086</v>
      </c>
      <c r="BQ174" s="6" t="s">
        <v>1086</v>
      </c>
      <c r="BR174" s="6" t="s">
        <v>1086</v>
      </c>
      <c r="BS174" s="6" t="s">
        <v>1086</v>
      </c>
      <c r="BT174" s="6" t="s">
        <v>1086</v>
      </c>
      <c r="BU174" s="6" t="s">
        <v>1086</v>
      </c>
      <c r="BV174" s="6" t="s">
        <v>1086</v>
      </c>
      <c r="BW174" s="6" t="s">
        <v>1086</v>
      </c>
      <c r="BX174" s="6" t="s">
        <v>1086</v>
      </c>
      <c r="BY174" s="6" t="s">
        <v>1086</v>
      </c>
      <c r="BZ174" s="6" t="s">
        <v>1086</v>
      </c>
      <c r="CA174" s="6" t="s">
        <v>1086</v>
      </c>
      <c r="CB174" s="6" t="s">
        <v>1086</v>
      </c>
      <c r="CC174" s="6" t="s">
        <v>1086</v>
      </c>
      <c r="CD174" s="6" t="s">
        <v>1193</v>
      </c>
      <c r="CE174" s="199" t="s">
        <v>2134</v>
      </c>
      <c r="CF174" s="6"/>
      <c r="CG174" s="6"/>
      <c r="CH174" s="6"/>
      <c r="CI174" s="6"/>
      <c r="CJ174" s="6" t="s">
        <v>1607</v>
      </c>
      <c r="CK174" s="6" t="s">
        <v>1608</v>
      </c>
      <c r="CL174" s="6" t="s">
        <v>1086</v>
      </c>
      <c r="CM174" s="6" t="s">
        <v>1087</v>
      </c>
      <c r="CN174" s="6" t="s">
        <v>1087</v>
      </c>
      <c r="CO174" s="6" t="s">
        <v>1490</v>
      </c>
      <c r="CP174" s="6" t="s">
        <v>1086</v>
      </c>
      <c r="CQ174" s="6" t="s">
        <v>1086</v>
      </c>
      <c r="CR174" s="6" t="s">
        <v>1086</v>
      </c>
      <c r="CS174" s="6" t="s">
        <v>1086</v>
      </c>
      <c r="CT174" s="6" t="s">
        <v>1086</v>
      </c>
      <c r="CU174" s="191" t="s">
        <v>1273</v>
      </c>
      <c r="CV174" s="6" t="str">
        <f t="shared" si="53"/>
        <v>NUEVO HORIZONTE PEATONAL22028962</v>
      </c>
      <c r="CW174" s="46" t="str">
        <f t="shared" si="54"/>
        <v>OK</v>
      </c>
      <c r="CX174" s="47" t="str">
        <f t="shared" si="55"/>
        <v>SI</v>
      </c>
      <c r="CY174" s="47" t="str">
        <f t="shared" si="56"/>
        <v/>
      </c>
      <c r="CZ174" s="47" t="str">
        <f t="shared" si="57"/>
        <v/>
      </c>
      <c r="DA174" s="47" t="str">
        <f t="shared" si="58"/>
        <v/>
      </c>
      <c r="DB174" s="47" t="str">
        <f t="shared" si="59"/>
        <v/>
      </c>
      <c r="DC174" s="47" t="str">
        <f t="shared" si="60"/>
        <v/>
      </c>
      <c r="DD174" s="47"/>
      <c r="DE174" s="47" t="str">
        <f t="shared" si="61"/>
        <v/>
      </c>
      <c r="DF174" s="47" t="str">
        <f t="shared" si="62"/>
        <v/>
      </c>
      <c r="DG174" s="47" t="str">
        <f t="shared" si="63"/>
        <v/>
      </c>
      <c r="DH174" s="47" t="str">
        <f t="shared" si="64"/>
        <v/>
      </c>
      <c r="DI174" s="47" t="str">
        <f t="shared" si="65"/>
        <v/>
      </c>
      <c r="DJ174" s="47">
        <f t="shared" si="66"/>
        <v>0</v>
      </c>
      <c r="DK174" s="48">
        <f>IF(CX174="NO",0,IF(CY174=1,Tipologías!$E$11,0)+IF(CZ174=2,Tipologías!$E$10,0)+IF(DA174=3,Tipologías!$E$9,0)+IF(DB174=4,Tipologías!$E$13,0)+IF(DC174=5,Tipologías!$E$12,0)+IF(DD174=6,Tipologías!$E$14,0)+IF(DE174=7,Tipologías!$E$20,0)+IF(DG174=9,Tipologías!$E$16,0)+IF(DF174=8,Tipologías!$E$23,0)+IF(DH174=10,Tipologías!$E$7,0)+IF(DI174=11,Tipologías!$E$8,0))</f>
        <v>0</v>
      </c>
      <c r="DL174" s="49">
        <f t="shared" si="67"/>
        <v>0</v>
      </c>
      <c r="DM174" s="50" t="str">
        <f t="shared" si="68"/>
        <v/>
      </c>
      <c r="DN174" s="50" t="str">
        <f t="shared" si="69"/>
        <v/>
      </c>
      <c r="DO174" s="50" t="str">
        <f t="shared" si="70"/>
        <v/>
      </c>
      <c r="DP174" s="51" t="str">
        <f t="shared" si="71"/>
        <v/>
      </c>
      <c r="DQ174" s="51">
        <f>IF(DM174=17,Tipologías!$E$18,0)+IF(ENCUESTAS!DN174=18,Tipologías!$E$17,0)+IF(ENCUESTAS!DO174=19,Tipologías!$E$19,0)+IF(ENCUESTAS!DP174=20,Tipologías!$E$21,0)</f>
        <v>0</v>
      </c>
      <c r="DR174" s="47" t="str">
        <f t="shared" si="72"/>
        <v>NO</v>
      </c>
      <c r="DS174" s="49">
        <f t="shared" si="73"/>
        <v>0</v>
      </c>
      <c r="DT174" s="52" t="str">
        <f>IF(DL174=0,"",(DL174+DS174+Tipologías!$E$6+Tipologías!$H$2))</f>
        <v/>
      </c>
      <c r="DU174" s="53" t="str">
        <f t="shared" si="74"/>
        <v>NO</v>
      </c>
      <c r="DV174" s="436"/>
    </row>
    <row r="175" spans="1:126" ht="45" hidden="1" x14ac:dyDescent="0.25">
      <c r="A175" s="217">
        <v>42971</v>
      </c>
      <c r="B175" s="7" t="s">
        <v>1</v>
      </c>
      <c r="C175" s="7" t="s">
        <v>630</v>
      </c>
      <c r="D175" s="7">
        <v>579</v>
      </c>
      <c r="E175" s="7">
        <v>71184422</v>
      </c>
      <c r="F175" s="7">
        <v>3147378837</v>
      </c>
      <c r="G175" s="188">
        <v>170</v>
      </c>
      <c r="H175" s="189" t="s">
        <v>1646</v>
      </c>
      <c r="I175" s="7" t="s">
        <v>1110</v>
      </c>
      <c r="J175" s="7"/>
      <c r="K175" s="7"/>
      <c r="L175" s="7"/>
      <c r="M175" s="7"/>
      <c r="N175" s="7"/>
      <c r="O175" s="7"/>
      <c r="P175" s="7"/>
      <c r="Q175" s="7"/>
      <c r="R175" s="200">
        <v>14129</v>
      </c>
      <c r="S175" s="7"/>
      <c r="T175" s="7"/>
      <c r="U175" s="362" t="str">
        <f t="shared" si="50"/>
        <v xml:space="preserve">PEATONAL   #   -  14129 </v>
      </c>
      <c r="V175" s="7">
        <v>3137929995</v>
      </c>
      <c r="W175" s="7" t="s">
        <v>1305</v>
      </c>
      <c r="X175" s="7" t="s">
        <v>2135</v>
      </c>
      <c r="Y175" s="7" t="s">
        <v>1448</v>
      </c>
      <c r="Z175" s="7"/>
      <c r="AA175" s="434" t="str">
        <f t="shared" si="51"/>
        <v>ANGEL  HERNANDEZ YALI</v>
      </c>
      <c r="AB175" s="7" t="s">
        <v>1268</v>
      </c>
      <c r="AC175" s="7">
        <v>22026560</v>
      </c>
      <c r="AD175" s="7" t="s">
        <v>1127</v>
      </c>
      <c r="AE175" s="7">
        <v>80</v>
      </c>
      <c r="AF175" s="6" t="s">
        <v>1086</v>
      </c>
      <c r="AG175" s="6"/>
      <c r="AH175" s="7"/>
      <c r="AI175" s="7"/>
      <c r="AJ175" s="7"/>
      <c r="AK175" s="434" t="str">
        <f t="shared" si="52"/>
        <v xml:space="preserve">   </v>
      </c>
      <c r="AL175" s="7"/>
      <c r="AM175" s="191"/>
      <c r="AN175" s="189" t="s">
        <v>1087</v>
      </c>
      <c r="AO175" s="7"/>
      <c r="AP175" s="7" t="s">
        <v>1087</v>
      </c>
      <c r="AQ175" s="7">
        <v>1</v>
      </c>
      <c r="AR175" s="7"/>
      <c r="AS175" s="7"/>
      <c r="AT175" s="192" t="s">
        <v>1147</v>
      </c>
      <c r="AU175" s="7"/>
      <c r="AV175" s="193" t="s">
        <v>1161</v>
      </c>
      <c r="AW175" s="7"/>
      <c r="AX175" s="192"/>
      <c r="AY175" s="7"/>
      <c r="AZ175" s="7"/>
      <c r="BA175" s="7"/>
      <c r="BB175" s="7" t="s">
        <v>1086</v>
      </c>
      <c r="BC175" s="194">
        <v>4825</v>
      </c>
      <c r="BD175" s="7" t="s">
        <v>1086</v>
      </c>
      <c r="BE175" s="194"/>
      <c r="BF175" s="7" t="s">
        <v>1086</v>
      </c>
      <c r="BG175" s="194">
        <v>8324</v>
      </c>
      <c r="BH175" s="188" t="s">
        <v>1167</v>
      </c>
      <c r="BI175" s="195" t="s">
        <v>1175</v>
      </c>
      <c r="BJ175" s="6" t="s">
        <v>1180</v>
      </c>
      <c r="BK175" s="6" t="s">
        <v>1189</v>
      </c>
      <c r="BL175" s="6" t="s">
        <v>1086</v>
      </c>
      <c r="BM175" s="191" t="s">
        <v>1086</v>
      </c>
      <c r="BN175" s="195" t="s">
        <v>1086</v>
      </c>
      <c r="BO175" s="6" t="s">
        <v>1086</v>
      </c>
      <c r="BP175" s="6" t="s">
        <v>1086</v>
      </c>
      <c r="BQ175" s="6" t="s">
        <v>1086</v>
      </c>
      <c r="BR175" s="6" t="s">
        <v>1086</v>
      </c>
      <c r="BS175" s="6" t="s">
        <v>1086</v>
      </c>
      <c r="BT175" s="6" t="s">
        <v>1086</v>
      </c>
      <c r="BU175" s="6" t="s">
        <v>1086</v>
      </c>
      <c r="BV175" s="6" t="s">
        <v>1086</v>
      </c>
      <c r="BW175" s="6" t="s">
        <v>1086</v>
      </c>
      <c r="BX175" s="6" t="s">
        <v>1086</v>
      </c>
      <c r="BY175" s="6" t="s">
        <v>1086</v>
      </c>
      <c r="BZ175" s="6" t="s">
        <v>1086</v>
      </c>
      <c r="CA175" s="6" t="s">
        <v>1086</v>
      </c>
      <c r="CB175" s="6" t="s">
        <v>1086</v>
      </c>
      <c r="CC175" s="6" t="s">
        <v>1086</v>
      </c>
      <c r="CD175" s="6" t="s">
        <v>1193</v>
      </c>
      <c r="CE175" s="199" t="s">
        <v>2136</v>
      </c>
      <c r="CF175" s="6"/>
      <c r="CG175" s="6"/>
      <c r="CH175" s="6"/>
      <c r="CI175" s="6"/>
      <c r="CJ175" s="6" t="s">
        <v>1607</v>
      </c>
      <c r="CK175" s="223" t="s">
        <v>1608</v>
      </c>
      <c r="CL175" s="6" t="s">
        <v>1086</v>
      </c>
      <c r="CM175" s="6" t="s">
        <v>1086</v>
      </c>
      <c r="CN175" s="6" t="s">
        <v>1087</v>
      </c>
      <c r="CO175" s="6" t="s">
        <v>1490</v>
      </c>
      <c r="CP175" s="6" t="s">
        <v>1086</v>
      </c>
      <c r="CQ175" s="6" t="s">
        <v>1086</v>
      </c>
      <c r="CR175" s="6" t="s">
        <v>1086</v>
      </c>
      <c r="CS175" s="6" t="s">
        <v>1086</v>
      </c>
      <c r="CT175" s="6" t="s">
        <v>1086</v>
      </c>
      <c r="CU175" s="191" t="s">
        <v>1273</v>
      </c>
      <c r="CV175" s="6" t="str">
        <f t="shared" si="53"/>
        <v>NUEVO HORIZONTE PEATONAL14129</v>
      </c>
      <c r="CW175" s="46" t="str">
        <f t="shared" si="54"/>
        <v>¿REPETIDA?</v>
      </c>
      <c r="CX175" s="47" t="str">
        <f t="shared" si="55"/>
        <v>SI</v>
      </c>
      <c r="CY175" s="47" t="str">
        <f t="shared" si="56"/>
        <v/>
      </c>
      <c r="CZ175" s="47" t="str">
        <f t="shared" si="57"/>
        <v/>
      </c>
      <c r="DA175" s="47" t="str">
        <f t="shared" si="58"/>
        <v/>
      </c>
      <c r="DB175" s="47" t="str">
        <f t="shared" si="59"/>
        <v/>
      </c>
      <c r="DC175" s="47" t="str">
        <f t="shared" si="60"/>
        <v/>
      </c>
      <c r="DD175" s="47"/>
      <c r="DE175" s="47" t="str">
        <f t="shared" si="61"/>
        <v/>
      </c>
      <c r="DF175" s="47" t="str">
        <f t="shared" si="62"/>
        <v/>
      </c>
      <c r="DG175" s="47" t="str">
        <f t="shared" si="63"/>
        <v/>
      </c>
      <c r="DH175" s="47" t="str">
        <f t="shared" si="64"/>
        <v/>
      </c>
      <c r="DI175" s="47" t="str">
        <f t="shared" si="65"/>
        <v/>
      </c>
      <c r="DJ175" s="47">
        <f t="shared" si="66"/>
        <v>0</v>
      </c>
      <c r="DK175" s="48">
        <f>IF(CX175="NO",0,IF(CY175=1,Tipologías!$E$11,0)+IF(CZ175=2,Tipologías!$E$10,0)+IF(DA175=3,Tipologías!$E$9,0)+IF(DB175=4,Tipologías!$E$13,0)+IF(DC175=5,Tipologías!$E$12,0)+IF(DD175=6,Tipologías!$E$14,0)+IF(DE175=7,Tipologías!$E$20,0)+IF(DG175=9,Tipologías!$E$16,0)+IF(DF175=8,Tipologías!$E$23,0)+IF(DH175=10,Tipologías!$E$7,0)+IF(DI175=11,Tipologías!$E$8,0))</f>
        <v>0</v>
      </c>
      <c r="DL175" s="49">
        <f t="shared" si="67"/>
        <v>0</v>
      </c>
      <c r="DM175" s="50" t="str">
        <f t="shared" si="68"/>
        <v/>
      </c>
      <c r="DN175" s="50" t="str">
        <f t="shared" si="69"/>
        <v/>
      </c>
      <c r="DO175" s="50" t="str">
        <f t="shared" si="70"/>
        <v/>
      </c>
      <c r="DP175" s="51" t="str">
        <f t="shared" si="71"/>
        <v/>
      </c>
      <c r="DQ175" s="51">
        <f>IF(DM175=17,Tipologías!$E$18,0)+IF(ENCUESTAS!DN175=18,Tipologías!$E$17,0)+IF(ENCUESTAS!DO175=19,Tipologías!$E$19,0)+IF(ENCUESTAS!DP175=20,Tipologías!$E$21,0)</f>
        <v>0</v>
      </c>
      <c r="DR175" s="47" t="str">
        <f t="shared" si="72"/>
        <v>NO</v>
      </c>
      <c r="DS175" s="49">
        <f t="shared" si="73"/>
        <v>0</v>
      </c>
      <c r="DT175" s="52" t="str">
        <f>IF(DL175=0,"",(DL175+DS175+Tipologías!$E$6+Tipologías!$H$2))</f>
        <v/>
      </c>
      <c r="DU175" s="53" t="str">
        <f t="shared" si="74"/>
        <v>NO</v>
      </c>
      <c r="DV175" s="436"/>
    </row>
    <row r="176" spans="1:126" ht="45" x14ac:dyDescent="0.25">
      <c r="A176" s="217">
        <v>42971</v>
      </c>
      <c r="B176" s="7" t="s">
        <v>1</v>
      </c>
      <c r="C176" s="7" t="s">
        <v>630</v>
      </c>
      <c r="D176" s="7">
        <v>579</v>
      </c>
      <c r="E176" s="7">
        <v>1039699422</v>
      </c>
      <c r="F176" s="7">
        <v>3143844838</v>
      </c>
      <c r="G176" s="188">
        <v>171</v>
      </c>
      <c r="H176" s="189" t="s">
        <v>1632</v>
      </c>
      <c r="I176" s="7" t="s">
        <v>1110</v>
      </c>
      <c r="J176" s="7"/>
      <c r="K176" s="7"/>
      <c r="L176" s="7"/>
      <c r="M176" s="7"/>
      <c r="N176" s="7"/>
      <c r="O176" s="7"/>
      <c r="P176" s="7"/>
      <c r="Q176" s="7"/>
      <c r="R176" s="200">
        <v>4496</v>
      </c>
      <c r="S176" s="7"/>
      <c r="T176" s="7"/>
      <c r="U176" s="362" t="str">
        <f t="shared" si="50"/>
        <v xml:space="preserve">PEATONAL   #   -  4496 </v>
      </c>
      <c r="V176" s="7">
        <v>8334387</v>
      </c>
      <c r="W176" s="7" t="s">
        <v>2137</v>
      </c>
      <c r="X176" s="7" t="s">
        <v>1448</v>
      </c>
      <c r="Y176" s="7" t="s">
        <v>2138</v>
      </c>
      <c r="Z176" s="7"/>
      <c r="AA176" s="434" t="str">
        <f t="shared" si="51"/>
        <v>CAROLINA  MALOLANADO  ANGEL</v>
      </c>
      <c r="AB176" s="7" t="s">
        <v>1268</v>
      </c>
      <c r="AC176" s="7">
        <v>21934069</v>
      </c>
      <c r="AD176" s="7" t="s">
        <v>1118</v>
      </c>
      <c r="AE176" s="7">
        <v>53</v>
      </c>
      <c r="AF176" s="6" t="s">
        <v>1086</v>
      </c>
      <c r="AG176" s="6"/>
      <c r="AH176" s="7"/>
      <c r="AI176" s="7"/>
      <c r="AJ176" s="7"/>
      <c r="AK176" s="434" t="str">
        <f t="shared" si="52"/>
        <v xml:space="preserve">   </v>
      </c>
      <c r="AL176" s="7"/>
      <c r="AM176" s="191"/>
      <c r="AN176" s="189" t="s">
        <v>1087</v>
      </c>
      <c r="AO176" s="7"/>
      <c r="AP176" s="7" t="s">
        <v>1087</v>
      </c>
      <c r="AQ176" s="7">
        <v>2</v>
      </c>
      <c r="AR176" s="7"/>
      <c r="AS176" s="7"/>
      <c r="AT176" s="192" t="s">
        <v>1147</v>
      </c>
      <c r="AU176" s="7"/>
      <c r="AV176" s="193" t="s">
        <v>1163</v>
      </c>
      <c r="AW176" s="7"/>
      <c r="AX176" s="192"/>
      <c r="AY176" s="7"/>
      <c r="AZ176" s="7"/>
      <c r="BA176" s="7"/>
      <c r="BB176" s="7" t="s">
        <v>1086</v>
      </c>
      <c r="BC176" s="194"/>
      <c r="BD176" s="7" t="s">
        <v>1086</v>
      </c>
      <c r="BE176" s="194"/>
      <c r="BF176" s="7" t="s">
        <v>1086</v>
      </c>
      <c r="BG176" s="194"/>
      <c r="BH176" s="188" t="s">
        <v>1167</v>
      </c>
      <c r="BI176" s="195" t="s">
        <v>1171</v>
      </c>
      <c r="BJ176" s="6" t="s">
        <v>1180</v>
      </c>
      <c r="BK176" s="6" t="s">
        <v>1191</v>
      </c>
      <c r="BL176" s="6" t="s">
        <v>1087</v>
      </c>
      <c r="BM176" s="191" t="s">
        <v>1086</v>
      </c>
      <c r="BN176" s="195" t="s">
        <v>1086</v>
      </c>
      <c r="BO176" s="6" t="s">
        <v>1086</v>
      </c>
      <c r="BP176" s="6" t="s">
        <v>1087</v>
      </c>
      <c r="BQ176" s="6" t="s">
        <v>1086</v>
      </c>
      <c r="BR176" s="6" t="s">
        <v>1086</v>
      </c>
      <c r="BS176" s="6" t="s">
        <v>1087</v>
      </c>
      <c r="BT176" s="6" t="s">
        <v>1087</v>
      </c>
      <c r="BU176" s="6" t="s">
        <v>1087</v>
      </c>
      <c r="BV176" s="6" t="s">
        <v>1087</v>
      </c>
      <c r="BW176" s="6" t="s">
        <v>1087</v>
      </c>
      <c r="BX176" s="6" t="s">
        <v>1087</v>
      </c>
      <c r="BY176" s="6" t="s">
        <v>1087</v>
      </c>
      <c r="BZ176" s="6" t="s">
        <v>1087</v>
      </c>
      <c r="CA176" s="6" t="s">
        <v>1087</v>
      </c>
      <c r="CB176" s="6" t="s">
        <v>1087</v>
      </c>
      <c r="CC176" s="6" t="s">
        <v>1087</v>
      </c>
      <c r="CD176" s="6" t="s">
        <v>1194</v>
      </c>
      <c r="CE176" s="199" t="s">
        <v>2139</v>
      </c>
      <c r="CF176" s="6"/>
      <c r="CG176" s="6"/>
      <c r="CH176" s="6"/>
      <c r="CI176" s="6"/>
      <c r="CJ176" s="6" t="s">
        <v>1607</v>
      </c>
      <c r="CK176" s="6" t="s">
        <v>1608</v>
      </c>
      <c r="CL176" s="6" t="s">
        <v>1086</v>
      </c>
      <c r="CM176" s="6" t="s">
        <v>1087</v>
      </c>
      <c r="CN176" s="6" t="s">
        <v>1086</v>
      </c>
      <c r="CO176" s="6" t="s">
        <v>1490</v>
      </c>
      <c r="CP176" s="6" t="s">
        <v>1087</v>
      </c>
      <c r="CQ176" s="6" t="s">
        <v>1087</v>
      </c>
      <c r="CR176" s="6" t="s">
        <v>1087</v>
      </c>
      <c r="CS176" s="6" t="s">
        <v>1087</v>
      </c>
      <c r="CT176" s="6" t="s">
        <v>1087</v>
      </c>
      <c r="CU176" s="191" t="s">
        <v>1286</v>
      </c>
      <c r="CV176" s="6" t="str">
        <f t="shared" si="53"/>
        <v>SAN MARTIN PEATONAL4496</v>
      </c>
      <c r="CW176" s="46" t="str">
        <f t="shared" si="54"/>
        <v>OK</v>
      </c>
      <c r="CX176" s="47" t="str">
        <f t="shared" si="55"/>
        <v>SI</v>
      </c>
      <c r="CY176" s="47">
        <f t="shared" si="56"/>
        <v>1</v>
      </c>
      <c r="CZ176" s="47">
        <f t="shared" si="57"/>
        <v>2</v>
      </c>
      <c r="DA176" s="47">
        <f t="shared" si="58"/>
        <v>3</v>
      </c>
      <c r="DB176" s="47">
        <f t="shared" si="59"/>
        <v>4</v>
      </c>
      <c r="DC176" s="47">
        <f t="shared" si="60"/>
        <v>5</v>
      </c>
      <c r="DD176" s="47"/>
      <c r="DE176" s="47">
        <f t="shared" si="61"/>
        <v>7</v>
      </c>
      <c r="DF176" s="47">
        <f t="shared" si="62"/>
        <v>8</v>
      </c>
      <c r="DG176" s="47" t="str">
        <f t="shared" si="63"/>
        <v/>
      </c>
      <c r="DH176" s="47" t="str">
        <f t="shared" si="64"/>
        <v/>
      </c>
      <c r="DI176" s="47">
        <f t="shared" si="65"/>
        <v>11</v>
      </c>
      <c r="DJ176" s="47">
        <f t="shared" si="66"/>
        <v>5</v>
      </c>
      <c r="DK176" s="48">
        <f>IF(CX176="NO",0,IF(CY176=1,Tipologías!$E$11,0)+IF(CZ176=2,Tipologías!$E$10,0)+IF(DA176=3,Tipologías!$E$9,0)+IF(DB176=4,Tipologías!$E$13,0)+IF(DC176=5,Tipologías!$E$12,0)+IF(DD176=6,Tipologías!$E$14,0)+IF(DE176=7,Tipologías!$E$20,0)+IF(DG176=9,Tipologías!$E$16,0)+IF(DF176=8,Tipologías!$E$23,0)+IF(DH176=10,Tipologías!$E$7,0)+IF(DI176=11,Tipologías!$E$8,0))</f>
        <v>7473222.2369879996</v>
      </c>
      <c r="DL176" s="49">
        <f t="shared" si="67"/>
        <v>6099266.2918499997</v>
      </c>
      <c r="DM176" s="50" t="str">
        <f t="shared" si="68"/>
        <v/>
      </c>
      <c r="DN176" s="50" t="str">
        <f t="shared" si="69"/>
        <v/>
      </c>
      <c r="DO176" s="50">
        <f t="shared" si="70"/>
        <v>19</v>
      </c>
      <c r="DP176" s="51" t="str">
        <f t="shared" si="71"/>
        <v/>
      </c>
      <c r="DQ176" s="51">
        <f>IF(DM176=17,Tipologías!$E$18,0)+IF(ENCUESTAS!DN176=18,Tipologías!$E$17,0)+IF(ENCUESTAS!DO176=19,Tipologías!$E$19,0)+IF(ENCUESTAS!DP176=20,Tipologías!$E$21,0)</f>
        <v>254645.13204</v>
      </c>
      <c r="DR176" s="47" t="str">
        <f t="shared" si="72"/>
        <v>SI</v>
      </c>
      <c r="DS176" s="49">
        <f t="shared" si="73"/>
        <v>254645.13204</v>
      </c>
      <c r="DT176" s="52">
        <f>IF(DL176=0,"",(DL176+DS176+Tipologías!$E$6+Tipologías!$H$2))</f>
        <v>6550988.8164299633</v>
      </c>
      <c r="DU176" s="53" t="str">
        <f t="shared" si="74"/>
        <v>SI</v>
      </c>
      <c r="DV176" s="436" t="s">
        <v>4216</v>
      </c>
    </row>
    <row r="177" spans="1:126" ht="30" hidden="1" x14ac:dyDescent="0.25">
      <c r="A177" s="217">
        <v>42971</v>
      </c>
      <c r="B177" s="7" t="s">
        <v>1</v>
      </c>
      <c r="C177" s="7" t="s">
        <v>630</v>
      </c>
      <c r="D177" s="7">
        <v>579</v>
      </c>
      <c r="E177" s="7">
        <v>71184422</v>
      </c>
      <c r="F177" s="7">
        <v>3147348837</v>
      </c>
      <c r="G177" s="188">
        <v>172</v>
      </c>
      <c r="H177" s="189" t="s">
        <v>1646</v>
      </c>
      <c r="I177" s="7" t="s">
        <v>1110</v>
      </c>
      <c r="J177" s="7"/>
      <c r="K177" s="7"/>
      <c r="L177" s="7"/>
      <c r="M177" s="7"/>
      <c r="N177" s="7"/>
      <c r="O177" s="7"/>
      <c r="P177" s="7"/>
      <c r="Q177" s="7"/>
      <c r="R177" s="190">
        <v>1412</v>
      </c>
      <c r="S177" s="7"/>
      <c r="T177" s="7"/>
      <c r="U177" s="362" t="str">
        <f t="shared" si="50"/>
        <v xml:space="preserve">PEATONAL   #   -  1412 </v>
      </c>
      <c r="V177" s="7">
        <v>3118125014</v>
      </c>
      <c r="W177" s="7" t="s">
        <v>2140</v>
      </c>
      <c r="X177" s="7" t="s">
        <v>2141</v>
      </c>
      <c r="Y177" s="7" t="s">
        <v>2142</v>
      </c>
      <c r="Z177" s="7" t="s">
        <v>2143</v>
      </c>
      <c r="AA177" s="434" t="str">
        <f t="shared" si="51"/>
        <v>ORFA ELY SANTAMARIA MATEUS</v>
      </c>
      <c r="AB177" s="7" t="s">
        <v>1268</v>
      </c>
      <c r="AC177" s="7">
        <v>43653855</v>
      </c>
      <c r="AD177" s="7" t="s">
        <v>1118</v>
      </c>
      <c r="AE177" s="7">
        <v>39</v>
      </c>
      <c r="AF177" s="6" t="s">
        <v>1086</v>
      </c>
      <c r="AG177" s="6"/>
      <c r="AH177" s="7"/>
      <c r="AI177" s="7"/>
      <c r="AJ177" s="7"/>
      <c r="AK177" s="434" t="str">
        <f t="shared" si="52"/>
        <v xml:space="preserve">   </v>
      </c>
      <c r="AL177" s="7"/>
      <c r="AM177" s="191"/>
      <c r="AN177" s="189" t="s">
        <v>1086</v>
      </c>
      <c r="AO177" s="7">
        <v>980104</v>
      </c>
      <c r="AP177" s="7" t="s">
        <v>1087</v>
      </c>
      <c r="AQ177" s="7">
        <v>5</v>
      </c>
      <c r="AR177" s="7">
        <v>2</v>
      </c>
      <c r="AS177" s="7">
        <v>1</v>
      </c>
      <c r="AT177" s="192" t="s">
        <v>1147</v>
      </c>
      <c r="AU177" s="7"/>
      <c r="AV177" s="193" t="s">
        <v>1161</v>
      </c>
      <c r="AW177" s="7"/>
      <c r="AX177" s="192"/>
      <c r="AY177" s="7"/>
      <c r="AZ177" s="7"/>
      <c r="BA177" s="7"/>
      <c r="BB177" s="7" t="s">
        <v>1086</v>
      </c>
      <c r="BC177" s="194">
        <v>119783</v>
      </c>
      <c r="BD177" s="7" t="s">
        <v>1086</v>
      </c>
      <c r="BE177" s="194"/>
      <c r="BF177" s="7" t="s">
        <v>1086</v>
      </c>
      <c r="BG177" s="194">
        <v>51330</v>
      </c>
      <c r="BH177" s="188" t="s">
        <v>1167</v>
      </c>
      <c r="BI177" s="195" t="s">
        <v>1174</v>
      </c>
      <c r="BJ177" s="6" t="s">
        <v>1180</v>
      </c>
      <c r="BK177" s="6" t="s">
        <v>1189</v>
      </c>
      <c r="BL177" s="6" t="s">
        <v>1086</v>
      </c>
      <c r="BM177" s="191" t="s">
        <v>1086</v>
      </c>
      <c r="BN177" s="195" t="s">
        <v>1086</v>
      </c>
      <c r="BO177" s="6" t="s">
        <v>1086</v>
      </c>
      <c r="BP177" s="6" t="s">
        <v>1086</v>
      </c>
      <c r="BQ177" s="6" t="s">
        <v>1086</v>
      </c>
      <c r="BR177" s="6" t="s">
        <v>1086</v>
      </c>
      <c r="BS177" s="6" t="s">
        <v>1086</v>
      </c>
      <c r="BT177" s="6" t="s">
        <v>1086</v>
      </c>
      <c r="BU177" s="6" t="s">
        <v>1086</v>
      </c>
      <c r="BV177" s="6" t="s">
        <v>1086</v>
      </c>
      <c r="BW177" s="6" t="s">
        <v>1086</v>
      </c>
      <c r="BX177" s="6" t="s">
        <v>1086</v>
      </c>
      <c r="BY177" s="6" t="s">
        <v>1086</v>
      </c>
      <c r="BZ177" s="6" t="s">
        <v>1086</v>
      </c>
      <c r="CA177" s="6" t="s">
        <v>1086</v>
      </c>
      <c r="CB177" s="6" t="s">
        <v>1086</v>
      </c>
      <c r="CC177" s="6" t="s">
        <v>1086</v>
      </c>
      <c r="CD177" s="6" t="s">
        <v>1193</v>
      </c>
      <c r="CE177" s="199" t="s">
        <v>2144</v>
      </c>
      <c r="CF177" s="6"/>
      <c r="CG177" s="6"/>
      <c r="CH177" s="6"/>
      <c r="CI177" s="6"/>
      <c r="CJ177" s="6" t="s">
        <v>1607</v>
      </c>
      <c r="CK177" s="6" t="s">
        <v>1608</v>
      </c>
      <c r="CL177" s="6" t="s">
        <v>1086</v>
      </c>
      <c r="CM177" s="6" t="s">
        <v>1087</v>
      </c>
      <c r="CN177" s="6" t="s">
        <v>1087</v>
      </c>
      <c r="CO177" s="6" t="s">
        <v>1490</v>
      </c>
      <c r="CP177" s="6" t="s">
        <v>1086</v>
      </c>
      <c r="CQ177" s="6" t="s">
        <v>1086</v>
      </c>
      <c r="CR177" s="6" t="s">
        <v>1086</v>
      </c>
      <c r="CS177" s="6" t="s">
        <v>1086</v>
      </c>
      <c r="CT177" s="6" t="s">
        <v>1086</v>
      </c>
      <c r="CU177" s="191" t="s">
        <v>1288</v>
      </c>
      <c r="CV177" s="6" t="str">
        <f t="shared" si="53"/>
        <v>NUEVO HORIZONTE PEATONAL1412</v>
      </c>
      <c r="CW177" s="46" t="str">
        <f t="shared" si="54"/>
        <v>OK</v>
      </c>
      <c r="CX177" s="47" t="str">
        <f t="shared" si="55"/>
        <v>SI</v>
      </c>
      <c r="CY177" s="47" t="str">
        <f t="shared" si="56"/>
        <v/>
      </c>
      <c r="CZ177" s="47" t="str">
        <f t="shared" si="57"/>
        <v/>
      </c>
      <c r="DA177" s="47" t="str">
        <f t="shared" si="58"/>
        <v/>
      </c>
      <c r="DB177" s="47" t="str">
        <f t="shared" si="59"/>
        <v/>
      </c>
      <c r="DC177" s="47" t="str">
        <f t="shared" si="60"/>
        <v/>
      </c>
      <c r="DD177" s="47"/>
      <c r="DE177" s="47" t="str">
        <f t="shared" si="61"/>
        <v/>
      </c>
      <c r="DF177" s="47" t="str">
        <f t="shared" si="62"/>
        <v/>
      </c>
      <c r="DG177" s="47" t="str">
        <f t="shared" si="63"/>
        <v/>
      </c>
      <c r="DH177" s="47" t="str">
        <f t="shared" si="64"/>
        <v/>
      </c>
      <c r="DI177" s="47" t="str">
        <f t="shared" si="65"/>
        <v/>
      </c>
      <c r="DJ177" s="47">
        <f t="shared" si="66"/>
        <v>0</v>
      </c>
      <c r="DK177" s="48">
        <f>IF(CX177="NO",0,IF(CY177=1,Tipologías!$E$11,0)+IF(CZ177=2,Tipologías!$E$10,0)+IF(DA177=3,Tipologías!$E$9,0)+IF(DB177=4,Tipologías!$E$13,0)+IF(DC177=5,Tipologías!$E$12,0)+IF(DD177=6,Tipologías!$E$14,0)+IF(DE177=7,Tipologías!$E$20,0)+IF(DG177=9,Tipologías!$E$16,0)+IF(DF177=8,Tipologías!$E$23,0)+IF(DH177=10,Tipologías!$E$7,0)+IF(DI177=11,Tipologías!$E$8,0))</f>
        <v>0</v>
      </c>
      <c r="DL177" s="49">
        <f t="shared" si="67"/>
        <v>0</v>
      </c>
      <c r="DM177" s="50" t="str">
        <f t="shared" si="68"/>
        <v/>
      </c>
      <c r="DN177" s="50" t="str">
        <f t="shared" si="69"/>
        <v/>
      </c>
      <c r="DO177" s="50" t="str">
        <f t="shared" si="70"/>
        <v/>
      </c>
      <c r="DP177" s="51" t="str">
        <f t="shared" si="71"/>
        <v/>
      </c>
      <c r="DQ177" s="51">
        <f>IF(DM177=17,Tipologías!$E$18,0)+IF(ENCUESTAS!DN177=18,Tipologías!$E$17,0)+IF(ENCUESTAS!DO177=19,Tipologías!$E$19,0)+IF(ENCUESTAS!DP177=20,Tipologías!$E$21,0)</f>
        <v>0</v>
      </c>
      <c r="DR177" s="47" t="str">
        <f t="shared" si="72"/>
        <v>NO</v>
      </c>
      <c r="DS177" s="49">
        <f t="shared" si="73"/>
        <v>0</v>
      </c>
      <c r="DT177" s="52" t="str">
        <f>IF(DL177=0,"",(DL177+DS177+Tipologías!$E$6+Tipologías!$H$2))</f>
        <v/>
      </c>
      <c r="DU177" s="53" t="str">
        <f t="shared" si="74"/>
        <v>NO</v>
      </c>
      <c r="DV177" s="436"/>
    </row>
    <row r="178" spans="1:126" x14ac:dyDescent="0.25">
      <c r="A178" s="217">
        <v>42971</v>
      </c>
      <c r="B178" s="7" t="s">
        <v>1</v>
      </c>
      <c r="C178" s="7" t="s">
        <v>630</v>
      </c>
      <c r="D178" s="7">
        <v>579</v>
      </c>
      <c r="E178" s="7">
        <v>71184422</v>
      </c>
      <c r="F178" s="7">
        <v>3147348837</v>
      </c>
      <c r="G178" s="188">
        <v>173</v>
      </c>
      <c r="H178" s="189" t="s">
        <v>1646</v>
      </c>
      <c r="I178" s="7" t="s">
        <v>1110</v>
      </c>
      <c r="J178" s="7"/>
      <c r="K178" s="7"/>
      <c r="L178" s="7"/>
      <c r="M178" s="7"/>
      <c r="N178" s="7"/>
      <c r="O178" s="7"/>
      <c r="P178" s="7"/>
      <c r="Q178" s="7"/>
      <c r="R178" s="190">
        <v>14129</v>
      </c>
      <c r="S178" s="7"/>
      <c r="T178" s="7"/>
      <c r="U178" s="362" t="str">
        <f t="shared" si="50"/>
        <v xml:space="preserve">PEATONAL   #   -  14129 </v>
      </c>
      <c r="V178" s="218"/>
      <c r="W178" s="7" t="s">
        <v>1656</v>
      </c>
      <c r="X178" s="7" t="s">
        <v>2145</v>
      </c>
      <c r="Y178" s="7" t="s">
        <v>2146</v>
      </c>
      <c r="Z178" s="7" t="s">
        <v>2147</v>
      </c>
      <c r="AA178" s="434" t="str">
        <f t="shared" si="51"/>
        <v>ELKIN MAURICIO HENAO  AGAIZA</v>
      </c>
      <c r="AB178" s="7" t="s">
        <v>1268</v>
      </c>
      <c r="AC178" s="7">
        <v>71192861</v>
      </c>
      <c r="AD178" s="7" t="s">
        <v>1127</v>
      </c>
      <c r="AE178" s="7">
        <v>34</v>
      </c>
      <c r="AF178" s="6" t="s">
        <v>1087</v>
      </c>
      <c r="AG178" s="6" t="s">
        <v>2148</v>
      </c>
      <c r="AH178" s="7" t="s">
        <v>2149</v>
      </c>
      <c r="AI178" s="7" t="s">
        <v>2150</v>
      </c>
      <c r="AJ178" s="7"/>
      <c r="AK178" s="434" t="str">
        <f t="shared" si="52"/>
        <v>MARIBEL  BEODYA MATUTE</v>
      </c>
      <c r="AL178" s="7" t="s">
        <v>1268</v>
      </c>
      <c r="AM178" s="191" t="s">
        <v>2151</v>
      </c>
      <c r="AN178" s="189" t="s">
        <v>1087</v>
      </c>
      <c r="AO178" s="7"/>
      <c r="AP178" s="7" t="s">
        <v>1087</v>
      </c>
      <c r="AQ178" s="7">
        <v>4</v>
      </c>
      <c r="AR178" s="7">
        <v>1</v>
      </c>
      <c r="AS178" s="7"/>
      <c r="AT178" s="192" t="s">
        <v>1147</v>
      </c>
      <c r="AU178" s="7"/>
      <c r="AV178" s="193" t="s">
        <v>1161</v>
      </c>
      <c r="AW178" s="7"/>
      <c r="AX178" s="192"/>
      <c r="AY178" s="7"/>
      <c r="AZ178" s="7"/>
      <c r="BA178" s="7"/>
      <c r="BB178" s="7" t="s">
        <v>1086</v>
      </c>
      <c r="BC178" s="194">
        <v>13858</v>
      </c>
      <c r="BD178" s="7" t="s">
        <v>1086</v>
      </c>
      <c r="BE178" s="194"/>
      <c r="BF178" s="7" t="s">
        <v>1086</v>
      </c>
      <c r="BG178" s="194">
        <v>8360</v>
      </c>
      <c r="BH178" s="188" t="s">
        <v>1167</v>
      </c>
      <c r="BI178" s="195" t="s">
        <v>1171</v>
      </c>
      <c r="BJ178" s="6" t="s">
        <v>1180</v>
      </c>
      <c r="BK178" s="6" t="s">
        <v>1189</v>
      </c>
      <c r="BL178" s="6" t="s">
        <v>1086</v>
      </c>
      <c r="BM178" s="191" t="s">
        <v>1087</v>
      </c>
      <c r="BN178" s="195" t="s">
        <v>1086</v>
      </c>
      <c r="BO178" s="6" t="s">
        <v>1086</v>
      </c>
      <c r="BP178" s="6" t="s">
        <v>1086</v>
      </c>
      <c r="BQ178" s="6" t="s">
        <v>1086</v>
      </c>
      <c r="BR178" s="6" t="s">
        <v>1086</v>
      </c>
      <c r="BS178" s="6" t="s">
        <v>1086</v>
      </c>
      <c r="BT178" s="6" t="s">
        <v>1086</v>
      </c>
      <c r="BU178" s="6" t="s">
        <v>1086</v>
      </c>
      <c r="BV178" s="6" t="s">
        <v>1087</v>
      </c>
      <c r="BW178" s="6" t="s">
        <v>1086</v>
      </c>
      <c r="BX178" s="6" t="s">
        <v>1086</v>
      </c>
      <c r="BY178" s="6" t="s">
        <v>1086</v>
      </c>
      <c r="BZ178" s="6" t="s">
        <v>1086</v>
      </c>
      <c r="CA178" s="6" t="s">
        <v>1087</v>
      </c>
      <c r="CB178" s="6" t="s">
        <v>1086</v>
      </c>
      <c r="CC178" s="6" t="s">
        <v>1086</v>
      </c>
      <c r="CD178" s="6" t="s">
        <v>1193</v>
      </c>
      <c r="CE178" s="199" t="s">
        <v>2152</v>
      </c>
      <c r="CF178" s="6"/>
      <c r="CG178" s="6"/>
      <c r="CH178" s="6"/>
      <c r="CI178" s="6"/>
      <c r="CJ178" s="6" t="s">
        <v>2124</v>
      </c>
      <c r="CK178" s="6" t="s">
        <v>1608</v>
      </c>
      <c r="CL178" s="6"/>
      <c r="CM178" s="6" t="s">
        <v>1086</v>
      </c>
      <c r="CN178" s="6" t="s">
        <v>1087</v>
      </c>
      <c r="CO178" s="6" t="s">
        <v>1490</v>
      </c>
      <c r="CP178" s="6" t="s">
        <v>1086</v>
      </c>
      <c r="CQ178" s="6" t="s">
        <v>1086</v>
      </c>
      <c r="CR178" s="6" t="s">
        <v>1087</v>
      </c>
      <c r="CS178" s="6" t="s">
        <v>1086</v>
      </c>
      <c r="CT178" s="6" t="s">
        <v>1086</v>
      </c>
      <c r="CU178" s="191" t="s">
        <v>1273</v>
      </c>
      <c r="CV178" s="6" t="str">
        <f t="shared" si="53"/>
        <v>NUEVO HORIZONTE PEATONAL14129</v>
      </c>
      <c r="CW178" s="46" t="str">
        <f t="shared" si="54"/>
        <v>¿REPETIDA?</v>
      </c>
      <c r="CX178" s="47" t="str">
        <f t="shared" si="55"/>
        <v>SI</v>
      </c>
      <c r="CY178" s="47">
        <f t="shared" si="56"/>
        <v>1</v>
      </c>
      <c r="CZ178" s="47" t="str">
        <f t="shared" si="57"/>
        <v/>
      </c>
      <c r="DA178" s="47" t="str">
        <f t="shared" si="58"/>
        <v/>
      </c>
      <c r="DB178" s="47" t="str">
        <f t="shared" si="59"/>
        <v/>
      </c>
      <c r="DC178" s="47" t="str">
        <f t="shared" si="60"/>
        <v/>
      </c>
      <c r="DD178" s="47"/>
      <c r="DE178" s="47" t="str">
        <f t="shared" si="61"/>
        <v/>
      </c>
      <c r="DF178" s="47" t="str">
        <f t="shared" si="62"/>
        <v/>
      </c>
      <c r="DG178" s="47">
        <f t="shared" si="63"/>
        <v>9</v>
      </c>
      <c r="DH178" s="47" t="str">
        <f t="shared" si="64"/>
        <v/>
      </c>
      <c r="DI178" s="47" t="str">
        <f t="shared" si="65"/>
        <v/>
      </c>
      <c r="DJ178" s="47">
        <f t="shared" si="66"/>
        <v>1</v>
      </c>
      <c r="DK178" s="48">
        <f>IF(CX178="NO",0,IF(CY178=1,Tipologías!$E$11,0)+IF(CZ178=2,Tipologías!$E$10,0)+IF(DA178=3,Tipologías!$E$9,0)+IF(DB178=4,Tipologías!$E$13,0)+IF(DC178=5,Tipologías!$E$12,0)+IF(DD178=6,Tipologías!$E$14,0)+IF(DE178=7,Tipologías!$E$20,0)+IF(DG178=9,Tipologías!$E$16,0)+IF(DF178=8,Tipologías!$E$23,0)+IF(DH178=10,Tipologías!$E$7,0)+IF(DI178=11,Tipologías!$E$8,0))</f>
        <v>2225218.5090899998</v>
      </c>
      <c r="DL178" s="49">
        <f t="shared" si="67"/>
        <v>2225218.5090899998</v>
      </c>
      <c r="DM178" s="50" t="str">
        <f t="shared" si="68"/>
        <v/>
      </c>
      <c r="DN178" s="50" t="str">
        <f t="shared" si="69"/>
        <v/>
      </c>
      <c r="DO178" s="50">
        <f t="shared" si="70"/>
        <v>0</v>
      </c>
      <c r="DP178" s="51" t="str">
        <f t="shared" si="71"/>
        <v/>
      </c>
      <c r="DQ178" s="51">
        <f>IF(DM178=17,Tipologías!$E$18,0)+IF(ENCUESTAS!DN178=18,Tipologías!$E$17,0)+IF(ENCUESTAS!DO178=19,Tipologías!$E$19,0)+IF(ENCUESTAS!DP178=20,Tipologías!$E$21,0)</f>
        <v>0</v>
      </c>
      <c r="DR178" s="47" t="str">
        <f t="shared" si="72"/>
        <v>NO</v>
      </c>
      <c r="DS178" s="49">
        <f t="shared" si="73"/>
        <v>0</v>
      </c>
      <c r="DT178" s="52">
        <f>IF(DL178=0,"",(DL178+DS178+Tipologías!$E$6+Tipologías!$H$2))</f>
        <v>2422295.9016299644</v>
      </c>
      <c r="DU178" s="53" t="str">
        <f t="shared" si="74"/>
        <v>SI</v>
      </c>
      <c r="DV178" s="436" t="s">
        <v>4360</v>
      </c>
    </row>
    <row r="179" spans="1:126" ht="30" x14ac:dyDescent="0.25">
      <c r="A179" s="217">
        <v>42971</v>
      </c>
      <c r="B179" s="7" t="s">
        <v>1</v>
      </c>
      <c r="C179" s="7" t="s">
        <v>630</v>
      </c>
      <c r="D179" s="7">
        <v>579</v>
      </c>
      <c r="E179" s="7">
        <v>711844252</v>
      </c>
      <c r="F179" s="7">
        <v>3147348837</v>
      </c>
      <c r="G179" s="188">
        <v>174</v>
      </c>
      <c r="H179" s="189" t="s">
        <v>1646</v>
      </c>
      <c r="I179" s="7" t="s">
        <v>1110</v>
      </c>
      <c r="J179" s="7"/>
      <c r="K179" s="7"/>
      <c r="L179" s="7"/>
      <c r="M179" s="7"/>
      <c r="N179" s="7"/>
      <c r="O179" s="7"/>
      <c r="P179" s="7"/>
      <c r="Q179" s="7"/>
      <c r="R179" s="190">
        <v>6546</v>
      </c>
      <c r="S179" s="7"/>
      <c r="T179" s="7"/>
      <c r="U179" s="362" t="str">
        <f t="shared" si="50"/>
        <v xml:space="preserve">PEATONAL   #   -  6546 </v>
      </c>
      <c r="V179" s="7">
        <v>3226211604</v>
      </c>
      <c r="W179" s="7" t="s">
        <v>2077</v>
      </c>
      <c r="X179" s="7"/>
      <c r="Y179" s="7" t="s">
        <v>2153</v>
      </c>
      <c r="Z179" s="7"/>
      <c r="AA179" s="434" t="str">
        <f t="shared" si="51"/>
        <v xml:space="preserve">MARGARITA  ROJAS </v>
      </c>
      <c r="AB179" s="7" t="s">
        <v>1268</v>
      </c>
      <c r="AC179" s="7">
        <v>21932894</v>
      </c>
      <c r="AD179" s="7" t="s">
        <v>1118</v>
      </c>
      <c r="AE179" s="7">
        <v>61</v>
      </c>
      <c r="AF179" s="6" t="s">
        <v>1086</v>
      </c>
      <c r="AG179" s="6"/>
      <c r="AH179" s="7"/>
      <c r="AI179" s="7"/>
      <c r="AJ179" s="7"/>
      <c r="AK179" s="434" t="str">
        <f t="shared" si="52"/>
        <v xml:space="preserve">   </v>
      </c>
      <c r="AL179" s="7"/>
      <c r="AM179" s="191"/>
      <c r="AN179" s="189" t="s">
        <v>1086</v>
      </c>
      <c r="AO179" s="7"/>
      <c r="AP179" s="7" t="s">
        <v>1087</v>
      </c>
      <c r="AQ179" s="7">
        <v>6</v>
      </c>
      <c r="AR179" s="7">
        <v>3</v>
      </c>
      <c r="AS179" s="7">
        <v>2</v>
      </c>
      <c r="AT179" s="192" t="s">
        <v>1147</v>
      </c>
      <c r="AU179" s="7"/>
      <c r="AV179" s="193" t="s">
        <v>1161</v>
      </c>
      <c r="AW179" s="7"/>
      <c r="AX179" s="192"/>
      <c r="AY179" s="7"/>
      <c r="AZ179" s="7"/>
      <c r="BA179" s="7"/>
      <c r="BB179" s="7" t="s">
        <v>1086</v>
      </c>
      <c r="BC179" s="7">
        <v>43681</v>
      </c>
      <c r="BD179" s="7" t="s">
        <v>1086</v>
      </c>
      <c r="BE179" s="7"/>
      <c r="BF179" s="7" t="s">
        <v>1086</v>
      </c>
      <c r="BG179" s="7">
        <v>8324</v>
      </c>
      <c r="BH179" s="188" t="s">
        <v>1167</v>
      </c>
      <c r="BI179" s="195" t="s">
        <v>1174</v>
      </c>
      <c r="BJ179" s="6" t="s">
        <v>1183</v>
      </c>
      <c r="BK179" s="6" t="s">
        <v>1189</v>
      </c>
      <c r="BL179" s="6" t="s">
        <v>1086</v>
      </c>
      <c r="BM179" s="191" t="s">
        <v>1087</v>
      </c>
      <c r="BN179" s="195" t="s">
        <v>1086</v>
      </c>
      <c r="BO179" s="6" t="s">
        <v>1086</v>
      </c>
      <c r="BP179" s="6" t="s">
        <v>1086</v>
      </c>
      <c r="BQ179" s="6" t="s">
        <v>1086</v>
      </c>
      <c r="BR179" s="6" t="s">
        <v>1086</v>
      </c>
      <c r="BS179" s="6" t="s">
        <v>1086</v>
      </c>
      <c r="BT179" s="6" t="s">
        <v>1086</v>
      </c>
      <c r="BU179" s="6" t="s">
        <v>1086</v>
      </c>
      <c r="BV179" s="6" t="s">
        <v>1086</v>
      </c>
      <c r="BW179" s="6" t="s">
        <v>1086</v>
      </c>
      <c r="BX179" s="6" t="s">
        <v>1087</v>
      </c>
      <c r="BY179" s="6" t="s">
        <v>1087</v>
      </c>
      <c r="BZ179" s="6" t="s">
        <v>1086</v>
      </c>
      <c r="CA179" s="6" t="s">
        <v>1086</v>
      </c>
      <c r="CB179" s="6" t="s">
        <v>1086</v>
      </c>
      <c r="CC179" s="6" t="s">
        <v>1086</v>
      </c>
      <c r="CD179" s="6" t="s">
        <v>1193</v>
      </c>
      <c r="CE179" s="199" t="s">
        <v>2154</v>
      </c>
      <c r="CF179" s="6"/>
      <c r="CG179" s="6"/>
      <c r="CH179" s="6"/>
      <c r="CI179" s="6"/>
      <c r="CJ179" s="6" t="s">
        <v>1753</v>
      </c>
      <c r="CK179" s="6" t="s">
        <v>1608</v>
      </c>
      <c r="CL179" s="6" t="s">
        <v>1842</v>
      </c>
      <c r="CM179" s="6" t="s">
        <v>1087</v>
      </c>
      <c r="CN179" s="6" t="s">
        <v>1087</v>
      </c>
      <c r="CO179" s="6" t="s">
        <v>1490</v>
      </c>
      <c r="CP179" s="6" t="s">
        <v>1086</v>
      </c>
      <c r="CQ179" s="6" t="s">
        <v>1086</v>
      </c>
      <c r="CR179" s="6" t="s">
        <v>1086</v>
      </c>
      <c r="CS179" s="6" t="s">
        <v>1087</v>
      </c>
      <c r="CT179" s="6" t="s">
        <v>1086</v>
      </c>
      <c r="CU179" s="191" t="s">
        <v>1273</v>
      </c>
      <c r="CV179" s="6" t="str">
        <f t="shared" si="53"/>
        <v>NUEVO HORIZONTE PEATONAL6546</v>
      </c>
      <c r="CW179" s="46" t="str">
        <f t="shared" si="54"/>
        <v>OK</v>
      </c>
      <c r="CX179" s="47" t="str">
        <f t="shared" si="55"/>
        <v>SI</v>
      </c>
      <c r="CY179" s="47" t="str">
        <f t="shared" si="56"/>
        <v/>
      </c>
      <c r="CZ179" s="47">
        <f t="shared" si="57"/>
        <v>2</v>
      </c>
      <c r="DA179" s="47">
        <f t="shared" si="58"/>
        <v>3</v>
      </c>
      <c r="DB179" s="47" t="str">
        <f t="shared" si="59"/>
        <v/>
      </c>
      <c r="DC179" s="47">
        <f t="shared" si="60"/>
        <v>5</v>
      </c>
      <c r="DD179" s="47"/>
      <c r="DE179" s="47">
        <f t="shared" si="61"/>
        <v>7</v>
      </c>
      <c r="DF179" s="47" t="str">
        <f t="shared" si="62"/>
        <v/>
      </c>
      <c r="DG179" s="47">
        <f t="shared" si="63"/>
        <v>9</v>
      </c>
      <c r="DH179" s="47" t="str">
        <f t="shared" si="64"/>
        <v/>
      </c>
      <c r="DI179" s="47" t="str">
        <f t="shared" si="65"/>
        <v/>
      </c>
      <c r="DJ179" s="47">
        <f t="shared" si="66"/>
        <v>3</v>
      </c>
      <c r="DK179" s="48">
        <f>IF(CX179="NO",0,IF(CY179=1,Tipologías!$E$11,0)+IF(CZ179=2,Tipologías!$E$10,0)+IF(DA179=3,Tipologías!$E$9,0)+IF(DB179=4,Tipologías!$E$13,0)+IF(DC179=5,Tipologías!$E$12,0)+IF(DD179=6,Tipologías!$E$14,0)+IF(DE179=7,Tipologías!$E$20,0)+IF(DG179=9,Tipologías!$E$16,0)+IF(DF179=8,Tipologías!$E$23,0)+IF(DH179=10,Tipologías!$E$7,0)+IF(DI179=11,Tipologías!$E$8,0))</f>
        <v>3496332.4372619996</v>
      </c>
      <c r="DL179" s="49">
        <f t="shared" si="67"/>
        <v>3496332.4372619996</v>
      </c>
      <c r="DM179" s="50" t="str">
        <f t="shared" si="68"/>
        <v/>
      </c>
      <c r="DN179" s="50" t="str">
        <f t="shared" si="69"/>
        <v/>
      </c>
      <c r="DO179" s="50">
        <f t="shared" si="70"/>
        <v>0</v>
      </c>
      <c r="DP179" s="51" t="str">
        <f t="shared" si="71"/>
        <v/>
      </c>
      <c r="DQ179" s="51">
        <f>IF(DM179=17,Tipologías!$E$18,0)+IF(ENCUESTAS!DN179=18,Tipologías!$E$17,0)+IF(ENCUESTAS!DO179=19,Tipologías!$E$19,0)+IF(ENCUESTAS!DP179=20,Tipologías!$E$21,0)</f>
        <v>0</v>
      </c>
      <c r="DR179" s="47" t="str">
        <f t="shared" si="72"/>
        <v>NO</v>
      </c>
      <c r="DS179" s="49">
        <f t="shared" si="73"/>
        <v>0</v>
      </c>
      <c r="DT179" s="52">
        <f>IF(DL179=0,"",(DL179+DS179+Tipologías!$E$6+Tipologías!$H$2))</f>
        <v>3693409.8298019641</v>
      </c>
      <c r="DU179" s="53" t="str">
        <f t="shared" si="74"/>
        <v>SI</v>
      </c>
      <c r="DV179" s="436" t="s">
        <v>4361</v>
      </c>
    </row>
    <row r="180" spans="1:126" ht="30" x14ac:dyDescent="0.25">
      <c r="A180" s="217">
        <v>42971</v>
      </c>
      <c r="B180" s="7" t="s">
        <v>1</v>
      </c>
      <c r="C180" s="7" t="s">
        <v>630</v>
      </c>
      <c r="D180" s="7">
        <v>579</v>
      </c>
      <c r="E180" s="7">
        <v>10396884221</v>
      </c>
      <c r="F180" s="7">
        <v>3143844838</v>
      </c>
      <c r="G180" s="188">
        <v>175</v>
      </c>
      <c r="H180" s="189" t="s">
        <v>1632</v>
      </c>
      <c r="I180" s="7" t="s">
        <v>1110</v>
      </c>
      <c r="J180" s="7"/>
      <c r="K180" s="7"/>
      <c r="L180" s="7"/>
      <c r="M180" s="7"/>
      <c r="N180" s="7"/>
      <c r="O180" s="7"/>
      <c r="P180" s="7"/>
      <c r="Q180" s="7"/>
      <c r="R180" s="190">
        <v>22040470000</v>
      </c>
      <c r="S180" s="7"/>
      <c r="T180" s="7"/>
      <c r="U180" s="362" t="str">
        <f t="shared" si="50"/>
        <v xml:space="preserve">PEATONAL   #   -  22040470000 </v>
      </c>
      <c r="V180" s="7">
        <v>3206277891</v>
      </c>
      <c r="W180" s="7" t="s">
        <v>2155</v>
      </c>
      <c r="X180" s="7" t="s">
        <v>1899</v>
      </c>
      <c r="Y180" s="7" t="s">
        <v>2156</v>
      </c>
      <c r="Z180" s="7"/>
      <c r="AA180" s="434" t="str">
        <f t="shared" si="51"/>
        <v>MARINELA  FOMEZ LONDOÑO</v>
      </c>
      <c r="AB180" s="7" t="s">
        <v>1268</v>
      </c>
      <c r="AC180" s="7">
        <v>1018402556</v>
      </c>
      <c r="AD180" s="7" t="s">
        <v>1118</v>
      </c>
      <c r="AE180" s="7">
        <v>30</v>
      </c>
      <c r="AF180" s="6" t="s">
        <v>1086</v>
      </c>
      <c r="AG180" s="6"/>
      <c r="AH180" s="7"/>
      <c r="AI180" s="7"/>
      <c r="AJ180" s="7"/>
      <c r="AK180" s="434" t="str">
        <f t="shared" si="52"/>
        <v xml:space="preserve">   </v>
      </c>
      <c r="AL180" s="7"/>
      <c r="AM180" s="191"/>
      <c r="AN180" s="189" t="s">
        <v>1087</v>
      </c>
      <c r="AO180" s="7"/>
      <c r="AP180" s="7" t="s">
        <v>1087</v>
      </c>
      <c r="AQ180" s="7">
        <v>1</v>
      </c>
      <c r="AR180" s="7"/>
      <c r="AS180" s="7"/>
      <c r="AT180" s="192" t="s">
        <v>1147</v>
      </c>
      <c r="AU180" s="7"/>
      <c r="AV180" s="193" t="s">
        <v>1165</v>
      </c>
      <c r="AW180" s="7"/>
      <c r="AX180" s="192"/>
      <c r="AY180" s="7"/>
      <c r="AZ180" s="7"/>
      <c r="BA180" s="7"/>
      <c r="BB180" s="7" t="s">
        <v>1086</v>
      </c>
      <c r="BC180" s="7">
        <v>4308</v>
      </c>
      <c r="BD180" s="7" t="s">
        <v>1086</v>
      </c>
      <c r="BE180" s="7">
        <v>6302</v>
      </c>
      <c r="BF180" s="7" t="s">
        <v>1086</v>
      </c>
      <c r="BG180" s="7">
        <v>8324</v>
      </c>
      <c r="BH180" s="188" t="s">
        <v>1167</v>
      </c>
      <c r="BI180" s="195" t="s">
        <v>1171</v>
      </c>
      <c r="BJ180" s="6" t="s">
        <v>1180</v>
      </c>
      <c r="BK180" s="6" t="s">
        <v>1189</v>
      </c>
      <c r="BL180" s="6" t="s">
        <v>1086</v>
      </c>
      <c r="BM180" s="191" t="s">
        <v>1086</v>
      </c>
      <c r="BN180" s="195" t="s">
        <v>1086</v>
      </c>
      <c r="BO180" s="6" t="s">
        <v>1087</v>
      </c>
      <c r="BP180" s="6" t="s">
        <v>1087</v>
      </c>
      <c r="BQ180" s="6" t="s">
        <v>1086</v>
      </c>
      <c r="BR180" s="6" t="s">
        <v>1086</v>
      </c>
      <c r="BS180" s="6" t="s">
        <v>1086</v>
      </c>
      <c r="BT180" s="6" t="s">
        <v>1087</v>
      </c>
      <c r="BU180" s="6" t="s">
        <v>1087</v>
      </c>
      <c r="BV180" s="6" t="s">
        <v>1086</v>
      </c>
      <c r="BW180" s="6" t="s">
        <v>1087</v>
      </c>
      <c r="BX180" s="6" t="s">
        <v>1086</v>
      </c>
      <c r="BY180" s="6" t="s">
        <v>1086</v>
      </c>
      <c r="BZ180" s="6" t="s">
        <v>1086</v>
      </c>
      <c r="CA180" s="6" t="s">
        <v>1086</v>
      </c>
      <c r="CB180" s="6" t="s">
        <v>1086</v>
      </c>
      <c r="CC180" s="6" t="s">
        <v>1086</v>
      </c>
      <c r="CD180" s="6" t="s">
        <v>1193</v>
      </c>
      <c r="CE180" s="199" t="s">
        <v>2157</v>
      </c>
      <c r="CF180" s="6"/>
      <c r="CG180" s="6"/>
      <c r="CH180" s="6"/>
      <c r="CI180" s="6"/>
      <c r="CJ180" s="6" t="s">
        <v>1607</v>
      </c>
      <c r="CK180" s="6" t="s">
        <v>1608</v>
      </c>
      <c r="CL180" s="6" t="s">
        <v>1086</v>
      </c>
      <c r="CM180" s="6" t="s">
        <v>1087</v>
      </c>
      <c r="CN180" s="6" t="s">
        <v>1087</v>
      </c>
      <c r="CO180" s="6" t="s">
        <v>1490</v>
      </c>
      <c r="CP180" s="6" t="s">
        <v>1086</v>
      </c>
      <c r="CQ180" s="6" t="s">
        <v>1087</v>
      </c>
      <c r="CR180" s="6" t="s">
        <v>1087</v>
      </c>
      <c r="CS180" s="6" t="s">
        <v>1086</v>
      </c>
      <c r="CT180" s="6" t="s">
        <v>1086</v>
      </c>
      <c r="CU180" s="191" t="s">
        <v>1273</v>
      </c>
      <c r="CV180" s="6" t="str">
        <f t="shared" si="53"/>
        <v>SAN MARTIN PEATONAL22040470000</v>
      </c>
      <c r="CW180" s="46" t="str">
        <f t="shared" si="54"/>
        <v>OK</v>
      </c>
      <c r="CX180" s="47" t="str">
        <f t="shared" si="55"/>
        <v>SI</v>
      </c>
      <c r="CY180" s="47">
        <f t="shared" si="56"/>
        <v>1</v>
      </c>
      <c r="CZ180" s="47" t="str">
        <f t="shared" si="57"/>
        <v/>
      </c>
      <c r="DA180" s="47">
        <f t="shared" si="58"/>
        <v>3</v>
      </c>
      <c r="DB180" s="47">
        <f t="shared" si="59"/>
        <v>4</v>
      </c>
      <c r="DC180" s="47">
        <f t="shared" si="60"/>
        <v>5</v>
      </c>
      <c r="DD180" s="47"/>
      <c r="DE180" s="47">
        <f t="shared" si="61"/>
        <v>7</v>
      </c>
      <c r="DF180" s="47" t="str">
        <f t="shared" si="62"/>
        <v/>
      </c>
      <c r="DG180" s="47">
        <f t="shared" si="63"/>
        <v>9</v>
      </c>
      <c r="DH180" s="47" t="str">
        <f t="shared" si="64"/>
        <v/>
      </c>
      <c r="DI180" s="47" t="str">
        <f t="shared" si="65"/>
        <v/>
      </c>
      <c r="DJ180" s="47">
        <f t="shared" si="66"/>
        <v>4</v>
      </c>
      <c r="DK180" s="48">
        <f>IF(CX180="NO",0,IF(CY180=1,Tipologías!$E$11,0)+IF(CZ180=2,Tipologías!$E$10,0)+IF(DA180=3,Tipologías!$E$9,0)+IF(DB180=4,Tipologías!$E$13,0)+IF(DC180=5,Tipologías!$E$12,0)+IF(DD180=6,Tipologías!$E$14,0)+IF(DE180=7,Tipologías!$E$20,0)+IF(DG180=9,Tipologías!$E$16,0)+IF(DF180=8,Tipologías!$E$23,0)+IF(DH180=10,Tipologías!$E$7,0)+IF(DI180=11,Tipologías!$E$8,0))</f>
        <v>4158248.5159739996</v>
      </c>
      <c r="DL180" s="49">
        <f t="shared" si="67"/>
        <v>4158248.5159739996</v>
      </c>
      <c r="DM180" s="50" t="str">
        <f t="shared" si="68"/>
        <v/>
      </c>
      <c r="DN180" s="50">
        <f t="shared" si="69"/>
        <v>18</v>
      </c>
      <c r="DO180" s="50">
        <f t="shared" si="70"/>
        <v>19</v>
      </c>
      <c r="DP180" s="51" t="str">
        <f t="shared" si="71"/>
        <v/>
      </c>
      <c r="DQ180" s="51">
        <f>IF(DM180=17,Tipologías!$E$18,0)+IF(ENCUESTAS!DN180=18,Tipologías!$E$17,0)+IF(ENCUESTAS!DO180=19,Tipologías!$E$19,0)+IF(ENCUESTAS!DP180=20,Tipologías!$E$21,0)</f>
        <v>1524791.47266</v>
      </c>
      <c r="DR180" s="47" t="str">
        <f t="shared" si="72"/>
        <v>SI</v>
      </c>
      <c r="DS180" s="49">
        <f t="shared" si="73"/>
        <v>1374366.7709999999</v>
      </c>
      <c r="DT180" s="52">
        <f>IF(DL180=0,"",(DL180+DS180+Tipologías!$E$6+Tipologías!$H$2))</f>
        <v>5729692.6795139639</v>
      </c>
      <c r="DU180" s="53" t="str">
        <f t="shared" si="74"/>
        <v>SI</v>
      </c>
      <c r="DV180" s="436" t="s">
        <v>4217</v>
      </c>
    </row>
    <row r="181" spans="1:126" ht="30" x14ac:dyDescent="0.25">
      <c r="A181" s="217">
        <v>42971</v>
      </c>
      <c r="B181" s="7" t="s">
        <v>1</v>
      </c>
      <c r="C181" s="7" t="s">
        <v>630</v>
      </c>
      <c r="D181" s="7">
        <v>579</v>
      </c>
      <c r="E181" s="7">
        <v>1039699422</v>
      </c>
      <c r="F181" s="7">
        <v>3143844838</v>
      </c>
      <c r="G181" s="188">
        <v>176</v>
      </c>
      <c r="H181" s="189" t="s">
        <v>1632</v>
      </c>
      <c r="I181" s="7" t="s">
        <v>1110</v>
      </c>
      <c r="J181" s="7"/>
      <c r="K181" s="7"/>
      <c r="L181" s="7"/>
      <c r="M181" s="7"/>
      <c r="N181" s="7"/>
      <c r="O181" s="7"/>
      <c r="P181" s="7"/>
      <c r="Q181" s="7"/>
      <c r="R181" s="200">
        <v>2204528000</v>
      </c>
      <c r="S181" s="7"/>
      <c r="T181" s="7"/>
      <c r="U181" s="362" t="str">
        <f t="shared" si="50"/>
        <v xml:space="preserve">PEATONAL   #   -  2204528000 </v>
      </c>
      <c r="V181" s="7">
        <v>3108937386</v>
      </c>
      <c r="W181" s="7" t="s">
        <v>1741</v>
      </c>
      <c r="X181" s="7" t="s">
        <v>2158</v>
      </c>
      <c r="Y181" s="7" t="s">
        <v>1270</v>
      </c>
      <c r="Z181" s="7" t="s">
        <v>1302</v>
      </c>
      <c r="AA181" s="434" t="str">
        <f t="shared" si="51"/>
        <v>LUZ MARINA PUERTA BURITICA</v>
      </c>
      <c r="AB181" s="7" t="s">
        <v>1268</v>
      </c>
      <c r="AC181" s="7">
        <v>43653969</v>
      </c>
      <c r="AD181" s="7" t="s">
        <v>1118</v>
      </c>
      <c r="AE181" s="7">
        <v>42</v>
      </c>
      <c r="AF181" s="6" t="s">
        <v>1086</v>
      </c>
      <c r="AG181" s="6"/>
      <c r="AH181" s="7"/>
      <c r="AI181" s="7"/>
      <c r="AJ181" s="7"/>
      <c r="AK181" s="434" t="str">
        <f t="shared" si="52"/>
        <v xml:space="preserve">   </v>
      </c>
      <c r="AL181" s="7"/>
      <c r="AM181" s="191"/>
      <c r="AN181" s="189" t="s">
        <v>1087</v>
      </c>
      <c r="AO181" s="7"/>
      <c r="AP181" s="7" t="s">
        <v>1087</v>
      </c>
      <c r="AQ181" s="7">
        <v>7</v>
      </c>
      <c r="AR181" s="7">
        <v>4</v>
      </c>
      <c r="AS181" s="7">
        <v>1</v>
      </c>
      <c r="AT181" s="192" t="s">
        <v>1147</v>
      </c>
      <c r="AU181" s="7"/>
      <c r="AV181" s="193" t="s">
        <v>1163</v>
      </c>
      <c r="AW181" s="7"/>
      <c r="AX181" s="192"/>
      <c r="AY181" s="7"/>
      <c r="AZ181" s="7"/>
      <c r="BA181" s="7"/>
      <c r="BB181" s="7" t="s">
        <v>1086</v>
      </c>
      <c r="BC181" s="194">
        <v>39176</v>
      </c>
      <c r="BD181" s="7" t="s">
        <v>1086</v>
      </c>
      <c r="BE181" s="194">
        <v>28739</v>
      </c>
      <c r="BF181" s="7" t="s">
        <v>1086</v>
      </c>
      <c r="BG181" s="194">
        <v>8324</v>
      </c>
      <c r="BH181" s="188" t="s">
        <v>1167</v>
      </c>
      <c r="BI181" s="195" t="s">
        <v>1174</v>
      </c>
      <c r="BJ181" s="6" t="s">
        <v>1180</v>
      </c>
      <c r="BK181" s="6" t="s">
        <v>1189</v>
      </c>
      <c r="BL181" s="6" t="s">
        <v>1086</v>
      </c>
      <c r="BM181" s="191" t="s">
        <v>1086</v>
      </c>
      <c r="BN181" s="195" t="s">
        <v>1086</v>
      </c>
      <c r="BO181" s="6" t="s">
        <v>1086</v>
      </c>
      <c r="BP181" s="6" t="s">
        <v>1086</v>
      </c>
      <c r="BQ181" s="6" t="s">
        <v>1086</v>
      </c>
      <c r="BR181" s="6" t="s">
        <v>1086</v>
      </c>
      <c r="BS181" s="6" t="s">
        <v>1086</v>
      </c>
      <c r="BT181" s="6" t="s">
        <v>1086</v>
      </c>
      <c r="BU181" s="6" t="s">
        <v>1087</v>
      </c>
      <c r="BV181" s="6" t="s">
        <v>1086</v>
      </c>
      <c r="BW181" s="6" t="s">
        <v>1086</v>
      </c>
      <c r="BX181" s="6" t="s">
        <v>1086</v>
      </c>
      <c r="BY181" s="6" t="s">
        <v>1086</v>
      </c>
      <c r="BZ181" s="6" t="s">
        <v>1087</v>
      </c>
      <c r="CA181" s="6" t="s">
        <v>1086</v>
      </c>
      <c r="CB181" s="6" t="s">
        <v>1086</v>
      </c>
      <c r="CC181" s="6" t="s">
        <v>1086</v>
      </c>
      <c r="CD181" s="6" t="s">
        <v>1193</v>
      </c>
      <c r="CE181" s="199" t="s">
        <v>2159</v>
      </c>
      <c r="CF181" s="6"/>
      <c r="CG181" s="6"/>
      <c r="CH181" s="6"/>
      <c r="CI181" s="6"/>
      <c r="CJ181" s="6" t="s">
        <v>1607</v>
      </c>
      <c r="CK181" s="6" t="s">
        <v>1608</v>
      </c>
      <c r="CL181" s="6" t="s">
        <v>1086</v>
      </c>
      <c r="CM181" s="6" t="s">
        <v>1087</v>
      </c>
      <c r="CN181" s="6" t="s">
        <v>1086</v>
      </c>
      <c r="CO181" s="6" t="s">
        <v>1490</v>
      </c>
      <c r="CP181" s="6" t="s">
        <v>1086</v>
      </c>
      <c r="CQ181" s="6" t="s">
        <v>1087</v>
      </c>
      <c r="CR181" s="6" t="s">
        <v>1086</v>
      </c>
      <c r="CS181" s="6" t="s">
        <v>1086</v>
      </c>
      <c r="CT181" s="6" t="s">
        <v>1086</v>
      </c>
      <c r="CU181" s="191" t="s">
        <v>1273</v>
      </c>
      <c r="CV181" s="6" t="str">
        <f t="shared" si="53"/>
        <v>SAN MARTIN PEATONAL2204528000</v>
      </c>
      <c r="CW181" s="46" t="str">
        <f t="shared" si="54"/>
        <v>OK</v>
      </c>
      <c r="CX181" s="47" t="str">
        <f t="shared" si="55"/>
        <v>SI</v>
      </c>
      <c r="CY181" s="47" t="str">
        <f t="shared" si="56"/>
        <v/>
      </c>
      <c r="CZ181" s="47" t="str">
        <f t="shared" si="57"/>
        <v/>
      </c>
      <c r="DA181" s="47" t="str">
        <f t="shared" si="58"/>
        <v/>
      </c>
      <c r="DB181" s="47">
        <f t="shared" si="59"/>
        <v>4</v>
      </c>
      <c r="DC181" s="47" t="str">
        <f t="shared" si="60"/>
        <v/>
      </c>
      <c r="DD181" s="47"/>
      <c r="DE181" s="47" t="str">
        <f t="shared" si="61"/>
        <v/>
      </c>
      <c r="DF181" s="47" t="str">
        <f t="shared" si="62"/>
        <v/>
      </c>
      <c r="DG181" s="47" t="str">
        <f t="shared" si="63"/>
        <v/>
      </c>
      <c r="DH181" s="47" t="str">
        <f t="shared" si="64"/>
        <v/>
      </c>
      <c r="DI181" s="47" t="str">
        <f t="shared" si="65"/>
        <v/>
      </c>
      <c r="DJ181" s="47">
        <f t="shared" si="66"/>
        <v>1</v>
      </c>
      <c r="DK181" s="48">
        <f>IF(CX181="NO",0,IF(CY181=1,Tipologías!$E$11,0)+IF(CZ181=2,Tipologías!$E$10,0)+IF(DA181=3,Tipologías!$E$9,0)+IF(DB181=4,Tipologías!$E$13,0)+IF(DC181=5,Tipologías!$E$12,0)+IF(DD181=6,Tipologías!$E$14,0)+IF(DE181=7,Tipologías!$E$20,0)+IF(DG181=9,Tipologías!$E$16,0)+IF(DF181=8,Tipologías!$E$23,0)+IF(DH181=10,Tipologías!$E$7,0)+IF(DI181=11,Tipologías!$E$8,0))</f>
        <v>633254.07790799986</v>
      </c>
      <c r="DL181" s="49">
        <f t="shared" si="67"/>
        <v>633254.07790799986</v>
      </c>
      <c r="DM181" s="50" t="str">
        <f t="shared" si="68"/>
        <v/>
      </c>
      <c r="DN181" s="50" t="str">
        <f t="shared" si="69"/>
        <v/>
      </c>
      <c r="DO181" s="50">
        <f t="shared" si="70"/>
        <v>0</v>
      </c>
      <c r="DP181" s="51" t="str">
        <f t="shared" si="71"/>
        <v/>
      </c>
      <c r="DQ181" s="51">
        <f>IF(DM181=17,Tipologías!$E$18,0)+IF(ENCUESTAS!DN181=18,Tipologías!$E$17,0)+IF(ENCUESTAS!DO181=19,Tipologías!$E$19,0)+IF(ENCUESTAS!DP181=20,Tipologías!$E$21,0)</f>
        <v>0</v>
      </c>
      <c r="DR181" s="47" t="str">
        <f t="shared" si="72"/>
        <v>NO</v>
      </c>
      <c r="DS181" s="49">
        <f t="shared" si="73"/>
        <v>0</v>
      </c>
      <c r="DT181" s="52">
        <f>IF(DL181=0,"",(DL181+DS181+Tipologías!$E$6+Tipologías!$H$2))</f>
        <v>830331.47044796438</v>
      </c>
      <c r="DU181" s="53" t="str">
        <f t="shared" si="74"/>
        <v>SI</v>
      </c>
      <c r="DV181" s="436" t="s">
        <v>4218</v>
      </c>
    </row>
    <row r="182" spans="1:126" ht="30" hidden="1" x14ac:dyDescent="0.25">
      <c r="A182" s="217">
        <v>42971</v>
      </c>
      <c r="B182" s="7" t="s">
        <v>1</v>
      </c>
      <c r="C182" s="7" t="s">
        <v>630</v>
      </c>
      <c r="D182" s="7">
        <v>579</v>
      </c>
      <c r="E182" s="7">
        <v>1039699422</v>
      </c>
      <c r="F182" s="7">
        <v>3143844838</v>
      </c>
      <c r="G182" s="188">
        <v>177</v>
      </c>
      <c r="H182" s="189" t="s">
        <v>1632</v>
      </c>
      <c r="I182" s="7" t="s">
        <v>1110</v>
      </c>
      <c r="J182" s="7"/>
      <c r="K182" s="7"/>
      <c r="L182" s="7"/>
      <c r="M182" s="7"/>
      <c r="N182" s="7"/>
      <c r="O182" s="7"/>
      <c r="P182" s="7"/>
      <c r="Q182" s="7"/>
      <c r="R182" s="190">
        <v>22045360000</v>
      </c>
      <c r="S182" s="7"/>
      <c r="T182" s="7"/>
      <c r="U182" s="362" t="str">
        <f t="shared" si="50"/>
        <v xml:space="preserve">PEATONAL   #   -  22045360000 </v>
      </c>
      <c r="V182" s="7">
        <v>3165304345</v>
      </c>
      <c r="W182" s="7" t="s">
        <v>1277</v>
      </c>
      <c r="X182" s="7" t="s">
        <v>2099</v>
      </c>
      <c r="Y182" s="7" t="s">
        <v>1840</v>
      </c>
      <c r="Z182" s="7"/>
      <c r="AA182" s="434" t="str">
        <f t="shared" si="51"/>
        <v>LILIANA  GOMEZ PATIÑO</v>
      </c>
      <c r="AB182" s="7" t="s">
        <v>1268</v>
      </c>
      <c r="AC182" s="7">
        <v>1039678108</v>
      </c>
      <c r="AD182" s="7" t="s">
        <v>1118</v>
      </c>
      <c r="AE182" s="7">
        <v>31</v>
      </c>
      <c r="AF182" s="6" t="s">
        <v>1086</v>
      </c>
      <c r="AG182" s="6"/>
      <c r="AH182" s="7"/>
      <c r="AI182" s="7"/>
      <c r="AJ182" s="7"/>
      <c r="AK182" s="434" t="str">
        <f t="shared" si="52"/>
        <v xml:space="preserve">   </v>
      </c>
      <c r="AL182" s="7"/>
      <c r="AM182" s="191"/>
      <c r="AN182" s="189" t="s">
        <v>1086</v>
      </c>
      <c r="AO182" s="7">
        <v>2524370</v>
      </c>
      <c r="AP182" s="7" t="s">
        <v>1086</v>
      </c>
      <c r="AQ182" s="7">
        <v>3</v>
      </c>
      <c r="AR182" s="7">
        <v>2</v>
      </c>
      <c r="AS182" s="7"/>
      <c r="AT182" s="192" t="s">
        <v>1147</v>
      </c>
      <c r="AU182" s="7"/>
      <c r="AV182" s="193" t="s">
        <v>1161</v>
      </c>
      <c r="AW182" s="7"/>
      <c r="AX182" s="192"/>
      <c r="AY182" s="7"/>
      <c r="AZ182" s="7"/>
      <c r="BA182" s="7"/>
      <c r="BB182" s="7" t="s">
        <v>1086</v>
      </c>
      <c r="BC182" s="194">
        <v>14615</v>
      </c>
      <c r="BD182" s="7" t="s">
        <v>1086</v>
      </c>
      <c r="BE182" s="194"/>
      <c r="BF182" s="7" t="s">
        <v>1086</v>
      </c>
      <c r="BG182" s="194">
        <v>8366</v>
      </c>
      <c r="BH182" s="188" t="s">
        <v>1167</v>
      </c>
      <c r="BI182" s="195" t="s">
        <v>1171</v>
      </c>
      <c r="BJ182" s="6" t="s">
        <v>1180</v>
      </c>
      <c r="BK182" s="6" t="s">
        <v>1189</v>
      </c>
      <c r="BL182" s="6" t="s">
        <v>1086</v>
      </c>
      <c r="BM182" s="191" t="s">
        <v>1086</v>
      </c>
      <c r="BN182" s="195" t="s">
        <v>1086</v>
      </c>
      <c r="BO182" s="6" t="s">
        <v>1086</v>
      </c>
      <c r="BP182" s="6" t="s">
        <v>1086</v>
      </c>
      <c r="BQ182" s="6" t="s">
        <v>1086</v>
      </c>
      <c r="BR182" s="6" t="s">
        <v>1086</v>
      </c>
      <c r="BS182" s="6" t="s">
        <v>1086</v>
      </c>
      <c r="BT182" s="6" t="s">
        <v>1086</v>
      </c>
      <c r="BU182" s="6" t="s">
        <v>1086</v>
      </c>
      <c r="BV182" s="6" t="s">
        <v>1086</v>
      </c>
      <c r="BW182" s="6" t="s">
        <v>1086</v>
      </c>
      <c r="BX182" s="6" t="s">
        <v>1086</v>
      </c>
      <c r="BY182" s="6" t="s">
        <v>1086</v>
      </c>
      <c r="BZ182" s="6" t="s">
        <v>1086</v>
      </c>
      <c r="CA182" s="6" t="s">
        <v>1086</v>
      </c>
      <c r="CB182" s="6" t="s">
        <v>1086</v>
      </c>
      <c r="CC182" s="6" t="s">
        <v>1086</v>
      </c>
      <c r="CD182" s="6" t="s">
        <v>1193</v>
      </c>
      <c r="CE182" s="199" t="s">
        <v>2160</v>
      </c>
      <c r="CF182" s="6"/>
      <c r="CG182" s="6" t="s">
        <v>2161</v>
      </c>
      <c r="CH182" s="6"/>
      <c r="CI182" s="6"/>
      <c r="CJ182" s="6" t="s">
        <v>1607</v>
      </c>
      <c r="CK182" s="6" t="s">
        <v>1608</v>
      </c>
      <c r="CL182" s="6" t="s">
        <v>1086</v>
      </c>
      <c r="CM182" s="6" t="s">
        <v>1087</v>
      </c>
      <c r="CN182" s="6" t="s">
        <v>1087</v>
      </c>
      <c r="CO182" s="6" t="s">
        <v>1490</v>
      </c>
      <c r="CP182" s="6" t="s">
        <v>1086</v>
      </c>
      <c r="CQ182" s="6" t="s">
        <v>1086</v>
      </c>
      <c r="CR182" s="6" t="s">
        <v>1086</v>
      </c>
      <c r="CS182" s="6" t="s">
        <v>1086</v>
      </c>
      <c r="CT182" s="6" t="s">
        <v>1086</v>
      </c>
      <c r="CU182" s="191" t="s">
        <v>1273</v>
      </c>
      <c r="CV182" s="6" t="str">
        <f t="shared" si="53"/>
        <v>SAN MARTIN PEATONAL22045360000</v>
      </c>
      <c r="CW182" s="46" t="str">
        <f t="shared" si="54"/>
        <v>OK</v>
      </c>
      <c r="CX182" s="47" t="str">
        <f t="shared" si="55"/>
        <v>SI</v>
      </c>
      <c r="CY182" s="47" t="str">
        <f t="shared" si="56"/>
        <v/>
      </c>
      <c r="CZ182" s="47" t="str">
        <f t="shared" si="57"/>
        <v/>
      </c>
      <c r="DA182" s="47" t="str">
        <f t="shared" si="58"/>
        <v/>
      </c>
      <c r="DB182" s="47" t="str">
        <f t="shared" si="59"/>
        <v/>
      </c>
      <c r="DC182" s="47" t="str">
        <f t="shared" si="60"/>
        <v/>
      </c>
      <c r="DD182" s="47"/>
      <c r="DE182" s="47" t="str">
        <f t="shared" si="61"/>
        <v/>
      </c>
      <c r="DF182" s="47" t="str">
        <f t="shared" si="62"/>
        <v/>
      </c>
      <c r="DG182" s="47" t="str">
        <f t="shared" si="63"/>
        <v/>
      </c>
      <c r="DH182" s="47" t="str">
        <f t="shared" si="64"/>
        <v/>
      </c>
      <c r="DI182" s="47" t="str">
        <f t="shared" si="65"/>
        <v/>
      </c>
      <c r="DJ182" s="47">
        <f t="shared" si="66"/>
        <v>0</v>
      </c>
      <c r="DK182" s="48">
        <f>IF(CX182="NO",0,IF(CY182=1,Tipologías!$E$11,0)+IF(CZ182=2,Tipologías!$E$10,0)+IF(DA182=3,Tipologías!$E$9,0)+IF(DB182=4,Tipologías!$E$13,0)+IF(DC182=5,Tipologías!$E$12,0)+IF(DD182=6,Tipologías!$E$14,0)+IF(DE182=7,Tipologías!$E$20,0)+IF(DG182=9,Tipologías!$E$16,0)+IF(DF182=8,Tipologías!$E$23,0)+IF(DH182=10,Tipologías!$E$7,0)+IF(DI182=11,Tipologías!$E$8,0))</f>
        <v>0</v>
      </c>
      <c r="DL182" s="49">
        <f t="shared" si="67"/>
        <v>0</v>
      </c>
      <c r="DM182" s="50" t="str">
        <f t="shared" si="68"/>
        <v/>
      </c>
      <c r="DN182" s="50" t="str">
        <f t="shared" si="69"/>
        <v/>
      </c>
      <c r="DO182" s="50" t="str">
        <f t="shared" si="70"/>
        <v/>
      </c>
      <c r="DP182" s="51" t="str">
        <f t="shared" si="71"/>
        <v/>
      </c>
      <c r="DQ182" s="51">
        <f>IF(DM182=17,Tipologías!$E$18,0)+IF(ENCUESTAS!DN182=18,Tipologías!$E$17,0)+IF(ENCUESTAS!DO182=19,Tipologías!$E$19,0)+IF(ENCUESTAS!DP182=20,Tipologías!$E$21,0)</f>
        <v>0</v>
      </c>
      <c r="DR182" s="47" t="str">
        <f t="shared" si="72"/>
        <v>NO</v>
      </c>
      <c r="DS182" s="49">
        <f t="shared" si="73"/>
        <v>0</v>
      </c>
      <c r="DT182" s="52" t="str">
        <f>IF(DL182=0,"",(DL182+DS182+Tipologías!$E$6+Tipologías!$H$2))</f>
        <v/>
      </c>
      <c r="DU182" s="53" t="str">
        <f t="shared" si="74"/>
        <v>NO</v>
      </c>
      <c r="DV182" s="437"/>
    </row>
    <row r="183" spans="1:126" hidden="1" x14ac:dyDescent="0.25">
      <c r="A183" s="217">
        <v>42971</v>
      </c>
      <c r="B183" s="7" t="s">
        <v>1</v>
      </c>
      <c r="C183" s="7" t="s">
        <v>630</v>
      </c>
      <c r="D183" s="7">
        <v>579</v>
      </c>
      <c r="E183" s="7">
        <v>1039699422</v>
      </c>
      <c r="F183" s="7">
        <v>3143844838</v>
      </c>
      <c r="G183" s="188">
        <v>178</v>
      </c>
      <c r="H183" s="189" t="s">
        <v>1632</v>
      </c>
      <c r="I183" s="7" t="s">
        <v>1110</v>
      </c>
      <c r="J183" s="7"/>
      <c r="K183" s="7"/>
      <c r="L183" s="7"/>
      <c r="M183" s="7"/>
      <c r="N183" s="7"/>
      <c r="O183" s="7"/>
      <c r="P183" s="7"/>
      <c r="Q183" s="7"/>
      <c r="R183" s="190">
        <v>22045337000</v>
      </c>
      <c r="S183" s="7"/>
      <c r="T183" s="7"/>
      <c r="U183" s="362" t="str">
        <f t="shared" si="50"/>
        <v xml:space="preserve">PEATONAL   #   -  22045337000 </v>
      </c>
      <c r="V183" s="7">
        <v>3128228643</v>
      </c>
      <c r="W183" s="7" t="s">
        <v>1277</v>
      </c>
      <c r="X183" s="7" t="s">
        <v>1333</v>
      </c>
      <c r="Y183" s="7" t="s">
        <v>1570</v>
      </c>
      <c r="Z183" s="7" t="s">
        <v>1316</v>
      </c>
      <c r="AA183" s="434" t="str">
        <f t="shared" si="51"/>
        <v>ANDRES  ANTONIO GOMEZ RUIZ</v>
      </c>
      <c r="AB183" s="7" t="s">
        <v>1268</v>
      </c>
      <c r="AC183" s="7">
        <v>71191810</v>
      </c>
      <c r="AD183" s="7" t="s">
        <v>1118</v>
      </c>
      <c r="AE183" s="7">
        <v>37</v>
      </c>
      <c r="AF183" s="6" t="s">
        <v>1087</v>
      </c>
      <c r="AG183" s="6" t="s">
        <v>1305</v>
      </c>
      <c r="AH183" s="7" t="s">
        <v>1804</v>
      </c>
      <c r="AI183" s="7" t="s">
        <v>1340</v>
      </c>
      <c r="AJ183" s="7" t="s">
        <v>2162</v>
      </c>
      <c r="AK183" s="434" t="str">
        <f t="shared" si="52"/>
        <v>DORA MILDREY HERNANDEZ GIRALDO</v>
      </c>
      <c r="AL183" s="7" t="s">
        <v>1268</v>
      </c>
      <c r="AM183" s="224">
        <v>43657278</v>
      </c>
      <c r="AN183" s="189" t="s">
        <v>1087</v>
      </c>
      <c r="AO183" s="7"/>
      <c r="AP183" s="7" t="s">
        <v>1087</v>
      </c>
      <c r="AQ183" s="7">
        <v>3</v>
      </c>
      <c r="AR183" s="7">
        <v>1</v>
      </c>
      <c r="AS183" s="7"/>
      <c r="AT183" s="192" t="s">
        <v>1147</v>
      </c>
      <c r="AU183" s="7"/>
      <c r="AV183" s="193" t="s">
        <v>1161</v>
      </c>
      <c r="AW183" s="7"/>
      <c r="AX183" s="192"/>
      <c r="AY183" s="7"/>
      <c r="AZ183" s="7"/>
      <c r="BA183" s="7"/>
      <c r="BB183" s="7" t="s">
        <v>1086</v>
      </c>
      <c r="BC183" s="7">
        <v>23856</v>
      </c>
      <c r="BD183" s="7" t="s">
        <v>1086</v>
      </c>
      <c r="BE183" s="194">
        <v>17509</v>
      </c>
      <c r="BF183" s="7" t="s">
        <v>1086</v>
      </c>
      <c r="BG183" s="194">
        <v>8366</v>
      </c>
      <c r="BH183" s="188" t="s">
        <v>1167</v>
      </c>
      <c r="BI183" s="195" t="s">
        <v>1171</v>
      </c>
      <c r="BJ183" s="6" t="s">
        <v>1183</v>
      </c>
      <c r="BK183" s="6" t="s">
        <v>1189</v>
      </c>
      <c r="BL183" s="6" t="s">
        <v>1086</v>
      </c>
      <c r="BM183" s="191" t="s">
        <v>1086</v>
      </c>
      <c r="BN183" s="195" t="s">
        <v>1086</v>
      </c>
      <c r="BO183" s="6" t="s">
        <v>1086</v>
      </c>
      <c r="BP183" s="6" t="s">
        <v>1086</v>
      </c>
      <c r="BQ183" s="6" t="s">
        <v>1086</v>
      </c>
      <c r="BR183" s="6" t="s">
        <v>1086</v>
      </c>
      <c r="BS183" s="6" t="s">
        <v>1086</v>
      </c>
      <c r="BT183" s="6" t="s">
        <v>1086</v>
      </c>
      <c r="BU183" s="6" t="s">
        <v>1086</v>
      </c>
      <c r="BV183" s="6" t="s">
        <v>1086</v>
      </c>
      <c r="BW183" s="6" t="s">
        <v>1086</v>
      </c>
      <c r="BX183" s="6" t="s">
        <v>1086</v>
      </c>
      <c r="BY183" s="6" t="s">
        <v>1086</v>
      </c>
      <c r="BZ183" s="6" t="s">
        <v>1086</v>
      </c>
      <c r="CA183" s="6" t="s">
        <v>1086</v>
      </c>
      <c r="CB183" s="6" t="s">
        <v>1086</v>
      </c>
      <c r="CC183" s="6" t="s">
        <v>1086</v>
      </c>
      <c r="CD183" s="6" t="s">
        <v>1193</v>
      </c>
      <c r="CE183" s="199" t="s">
        <v>2163</v>
      </c>
      <c r="CF183" s="6"/>
      <c r="CG183" s="6"/>
      <c r="CH183" s="6"/>
      <c r="CI183" s="6"/>
      <c r="CJ183" s="6" t="s">
        <v>1607</v>
      </c>
      <c r="CK183" s="6" t="s">
        <v>1608</v>
      </c>
      <c r="CL183" s="6" t="s">
        <v>1086</v>
      </c>
      <c r="CM183" s="6" t="s">
        <v>1087</v>
      </c>
      <c r="CN183" s="6" t="s">
        <v>1087</v>
      </c>
      <c r="CO183" s="6" t="s">
        <v>1490</v>
      </c>
      <c r="CP183" s="6" t="s">
        <v>1086</v>
      </c>
      <c r="CQ183" s="6" t="s">
        <v>1086</v>
      </c>
      <c r="CR183" s="6" t="s">
        <v>1086</v>
      </c>
      <c r="CS183" s="6" t="s">
        <v>1086</v>
      </c>
      <c r="CT183" s="6" t="s">
        <v>1086</v>
      </c>
      <c r="CU183" s="191" t="s">
        <v>1288</v>
      </c>
      <c r="CV183" s="6" t="str">
        <f t="shared" si="53"/>
        <v>SAN MARTIN PEATONAL22045337000</v>
      </c>
      <c r="CW183" s="46" t="str">
        <f t="shared" si="54"/>
        <v>OK</v>
      </c>
      <c r="CX183" s="47" t="str">
        <f t="shared" si="55"/>
        <v>SI</v>
      </c>
      <c r="CY183" s="47" t="str">
        <f t="shared" si="56"/>
        <v/>
      </c>
      <c r="CZ183" s="47" t="str">
        <f t="shared" si="57"/>
        <v/>
      </c>
      <c r="DA183" s="47" t="str">
        <f t="shared" si="58"/>
        <v/>
      </c>
      <c r="DB183" s="47" t="str">
        <f t="shared" si="59"/>
        <v/>
      </c>
      <c r="DC183" s="47" t="str">
        <f t="shared" si="60"/>
        <v/>
      </c>
      <c r="DD183" s="47"/>
      <c r="DE183" s="47" t="str">
        <f t="shared" si="61"/>
        <v/>
      </c>
      <c r="DF183" s="47" t="str">
        <f t="shared" si="62"/>
        <v/>
      </c>
      <c r="DG183" s="47" t="str">
        <f t="shared" si="63"/>
        <v/>
      </c>
      <c r="DH183" s="47" t="str">
        <f t="shared" si="64"/>
        <v/>
      </c>
      <c r="DI183" s="47" t="str">
        <f t="shared" si="65"/>
        <v/>
      </c>
      <c r="DJ183" s="47">
        <f t="shared" si="66"/>
        <v>0</v>
      </c>
      <c r="DK183" s="48">
        <f>IF(CX183="NO",0,IF(CY183=1,Tipologías!$E$11,0)+IF(CZ183=2,Tipologías!$E$10,0)+IF(DA183=3,Tipologías!$E$9,0)+IF(DB183=4,Tipologías!$E$13,0)+IF(DC183=5,Tipologías!$E$12,0)+IF(DD183=6,Tipologías!$E$14,0)+IF(DE183=7,Tipologías!$E$20,0)+IF(DG183=9,Tipologías!$E$16,0)+IF(DF183=8,Tipologías!$E$23,0)+IF(DH183=10,Tipologías!$E$7,0)+IF(DI183=11,Tipologías!$E$8,0))</f>
        <v>0</v>
      </c>
      <c r="DL183" s="49">
        <f t="shared" si="67"/>
        <v>0</v>
      </c>
      <c r="DM183" s="50" t="str">
        <f t="shared" si="68"/>
        <v/>
      </c>
      <c r="DN183" s="50" t="str">
        <f t="shared" si="69"/>
        <v/>
      </c>
      <c r="DO183" s="50" t="str">
        <f t="shared" si="70"/>
        <v/>
      </c>
      <c r="DP183" s="51" t="str">
        <f t="shared" si="71"/>
        <v/>
      </c>
      <c r="DQ183" s="51">
        <f>IF(DM183=17,Tipologías!$E$18,0)+IF(ENCUESTAS!DN183=18,Tipologías!$E$17,0)+IF(ENCUESTAS!DO183=19,Tipologías!$E$19,0)+IF(ENCUESTAS!DP183=20,Tipologías!$E$21,0)</f>
        <v>0</v>
      </c>
      <c r="DR183" s="47" t="str">
        <f t="shared" si="72"/>
        <v>NO</v>
      </c>
      <c r="DS183" s="49">
        <f t="shared" si="73"/>
        <v>0</v>
      </c>
      <c r="DT183" s="52" t="str">
        <f>IF(DL183=0,"",(DL183+DS183+Tipologías!$E$6+Tipologías!$H$2))</f>
        <v/>
      </c>
      <c r="DU183" s="53" t="str">
        <f t="shared" si="74"/>
        <v>NO</v>
      </c>
      <c r="DV183" s="436"/>
    </row>
    <row r="184" spans="1:126" ht="15.75" thickBot="1" x14ac:dyDescent="0.3">
      <c r="A184" s="217">
        <v>42971</v>
      </c>
      <c r="B184" s="7" t="s">
        <v>1</v>
      </c>
      <c r="C184" s="7" t="s">
        <v>630</v>
      </c>
      <c r="D184" s="7">
        <v>579</v>
      </c>
      <c r="E184" s="7">
        <v>1039699422</v>
      </c>
      <c r="F184" s="7">
        <v>3143844838</v>
      </c>
      <c r="G184" s="188">
        <v>179</v>
      </c>
      <c r="H184" s="189" t="s">
        <v>1632</v>
      </c>
      <c r="I184" s="7" t="s">
        <v>1110</v>
      </c>
      <c r="J184" s="7"/>
      <c r="K184" s="7"/>
      <c r="L184" s="7"/>
      <c r="M184" s="7"/>
      <c r="N184" s="7"/>
      <c r="O184" s="7"/>
      <c r="P184" s="7"/>
      <c r="Q184" s="7"/>
      <c r="R184" s="200">
        <v>22045310000</v>
      </c>
      <c r="S184" s="7"/>
      <c r="T184" s="7"/>
      <c r="U184" s="362" t="str">
        <f t="shared" si="50"/>
        <v xml:space="preserve">PEATONAL   #   -  22045310000 </v>
      </c>
      <c r="V184" s="7">
        <v>3204438051</v>
      </c>
      <c r="W184" s="7" t="s">
        <v>2164</v>
      </c>
      <c r="X184" s="7"/>
      <c r="Y184" s="7" t="s">
        <v>1343</v>
      </c>
      <c r="Z184" s="7"/>
      <c r="AA184" s="434" t="str">
        <f t="shared" si="51"/>
        <v xml:space="preserve">CECILIA  RODRIGUZ </v>
      </c>
      <c r="AB184" s="7" t="s">
        <v>1268</v>
      </c>
      <c r="AC184" s="7">
        <v>21921393</v>
      </c>
      <c r="AD184" s="7" t="s">
        <v>1118</v>
      </c>
      <c r="AE184" s="7">
        <v>88</v>
      </c>
      <c r="AF184" s="6" t="s">
        <v>1086</v>
      </c>
      <c r="AG184" s="6"/>
      <c r="AH184" s="7"/>
      <c r="AI184" s="7"/>
      <c r="AJ184" s="7"/>
      <c r="AK184" s="434" t="str">
        <f t="shared" si="52"/>
        <v xml:space="preserve">   </v>
      </c>
      <c r="AL184" s="7"/>
      <c r="AM184" s="191"/>
      <c r="AN184" s="189" t="s">
        <v>1087</v>
      </c>
      <c r="AO184" s="7"/>
      <c r="AP184" s="7" t="s">
        <v>1087</v>
      </c>
      <c r="AQ184" s="7">
        <v>2</v>
      </c>
      <c r="AR184" s="7"/>
      <c r="AS184" s="7"/>
      <c r="AT184" s="192" t="s">
        <v>1147</v>
      </c>
      <c r="AU184" s="7"/>
      <c r="AV184" s="193" t="s">
        <v>1161</v>
      </c>
      <c r="AW184" s="7"/>
      <c r="AX184" s="192"/>
      <c r="AY184" s="7"/>
      <c r="AZ184" s="7"/>
      <c r="BA184" s="194"/>
      <c r="BB184" s="7" t="s">
        <v>1086</v>
      </c>
      <c r="BC184" s="194">
        <v>7102</v>
      </c>
      <c r="BD184" s="7" t="s">
        <v>1086</v>
      </c>
      <c r="BE184" s="7">
        <v>4598</v>
      </c>
      <c r="BF184" s="7" t="s">
        <v>1086</v>
      </c>
      <c r="BG184" s="194">
        <v>8366</v>
      </c>
      <c r="BH184" s="188" t="s">
        <v>1167</v>
      </c>
      <c r="BI184" s="195" t="s">
        <v>1171</v>
      </c>
      <c r="BJ184" s="6" t="s">
        <v>1180</v>
      </c>
      <c r="BK184" s="6" t="s">
        <v>1189</v>
      </c>
      <c r="BL184" s="6" t="s">
        <v>1086</v>
      </c>
      <c r="BM184" s="191" t="s">
        <v>1086</v>
      </c>
      <c r="BN184" s="195" t="s">
        <v>1086</v>
      </c>
      <c r="BO184" s="6" t="s">
        <v>1086</v>
      </c>
      <c r="BP184" s="6" t="s">
        <v>1086</v>
      </c>
      <c r="BQ184" s="6" t="s">
        <v>1086</v>
      </c>
      <c r="BR184" s="6" t="s">
        <v>1086</v>
      </c>
      <c r="BS184" s="6" t="s">
        <v>1086</v>
      </c>
      <c r="BT184" s="6" t="s">
        <v>1086</v>
      </c>
      <c r="BU184" s="6" t="s">
        <v>1086</v>
      </c>
      <c r="BV184" s="6" t="s">
        <v>1087</v>
      </c>
      <c r="BW184" s="6" t="s">
        <v>1086</v>
      </c>
      <c r="BX184" s="6" t="s">
        <v>1086</v>
      </c>
      <c r="BY184" s="6" t="s">
        <v>1086</v>
      </c>
      <c r="BZ184" s="6" t="s">
        <v>1086</v>
      </c>
      <c r="CA184" s="6" t="s">
        <v>1087</v>
      </c>
      <c r="CB184" s="6" t="s">
        <v>1086</v>
      </c>
      <c r="CC184" s="6" t="s">
        <v>1086</v>
      </c>
      <c r="CD184" s="6" t="s">
        <v>1193</v>
      </c>
      <c r="CE184" s="199" t="s">
        <v>2165</v>
      </c>
      <c r="CF184" s="6"/>
      <c r="CG184" s="6"/>
      <c r="CH184" s="6"/>
      <c r="CI184" s="6"/>
      <c r="CJ184" s="6" t="s">
        <v>1607</v>
      </c>
      <c r="CK184" s="6" t="s">
        <v>1608</v>
      </c>
      <c r="CL184" s="6" t="s">
        <v>1086</v>
      </c>
      <c r="CM184" s="6" t="s">
        <v>1086</v>
      </c>
      <c r="CN184" s="6" t="s">
        <v>1087</v>
      </c>
      <c r="CO184" s="6" t="s">
        <v>1490</v>
      </c>
      <c r="CP184" s="6" t="s">
        <v>1086</v>
      </c>
      <c r="CQ184" s="6" t="s">
        <v>1086</v>
      </c>
      <c r="CR184" s="6" t="s">
        <v>1087</v>
      </c>
      <c r="CS184" s="6" t="s">
        <v>1086</v>
      </c>
      <c r="CT184" s="6" t="s">
        <v>1086</v>
      </c>
      <c r="CU184" s="191" t="s">
        <v>1273</v>
      </c>
      <c r="CV184" s="6" t="str">
        <f t="shared" si="53"/>
        <v>SAN MARTIN PEATONAL22045310000</v>
      </c>
      <c r="CW184" s="46" t="str">
        <f t="shared" si="54"/>
        <v>¿REPETIDA?</v>
      </c>
      <c r="CX184" s="47" t="str">
        <f t="shared" si="55"/>
        <v>SI</v>
      </c>
      <c r="CY184" s="47">
        <f t="shared" si="56"/>
        <v>1</v>
      </c>
      <c r="CZ184" s="47" t="str">
        <f t="shared" si="57"/>
        <v/>
      </c>
      <c r="DA184" s="47" t="str">
        <f t="shared" si="58"/>
        <v/>
      </c>
      <c r="DB184" s="47" t="str">
        <f t="shared" si="59"/>
        <v/>
      </c>
      <c r="DC184" s="47" t="str">
        <f t="shared" si="60"/>
        <v/>
      </c>
      <c r="DD184" s="47"/>
      <c r="DE184" s="47" t="str">
        <f t="shared" si="61"/>
        <v/>
      </c>
      <c r="DF184" s="47" t="str">
        <f t="shared" si="62"/>
        <v/>
      </c>
      <c r="DG184" s="47">
        <f t="shared" si="63"/>
        <v>9</v>
      </c>
      <c r="DH184" s="47" t="str">
        <f t="shared" si="64"/>
        <v/>
      </c>
      <c r="DI184" s="47" t="str">
        <f t="shared" si="65"/>
        <v/>
      </c>
      <c r="DJ184" s="47">
        <f t="shared" si="66"/>
        <v>1</v>
      </c>
      <c r="DK184" s="48">
        <f>IF(CX184="NO",0,IF(CY184=1,Tipologías!$E$11,0)+IF(CZ184=2,Tipologías!$E$10,0)+IF(DA184=3,Tipologías!$E$9,0)+IF(DB184=4,Tipologías!$E$13,0)+IF(DC184=5,Tipologías!$E$12,0)+IF(DD184=6,Tipologías!$E$14,0)+IF(DE184=7,Tipologías!$E$20,0)+IF(DG184=9,Tipologías!$E$16,0)+IF(DF184=8,Tipologías!$E$23,0)+IF(DH184=10,Tipologías!$E$7,0)+IF(DI184=11,Tipologías!$E$8,0))</f>
        <v>2225218.5090899998</v>
      </c>
      <c r="DL184" s="49">
        <f t="shared" si="67"/>
        <v>2225218.5090899998</v>
      </c>
      <c r="DM184" s="50" t="str">
        <f t="shared" si="68"/>
        <v/>
      </c>
      <c r="DN184" s="50" t="str">
        <f t="shared" si="69"/>
        <v/>
      </c>
      <c r="DO184" s="50">
        <f t="shared" si="70"/>
        <v>0</v>
      </c>
      <c r="DP184" s="51" t="str">
        <f t="shared" si="71"/>
        <v/>
      </c>
      <c r="DQ184" s="51">
        <f>IF(DM184=17,Tipologías!$E$18,0)+IF(ENCUESTAS!DN184=18,Tipologías!$E$17,0)+IF(ENCUESTAS!DO184=19,Tipologías!$E$19,0)+IF(ENCUESTAS!DP184=20,Tipologías!$E$21,0)</f>
        <v>0</v>
      </c>
      <c r="DR184" s="47" t="str">
        <f t="shared" si="72"/>
        <v>NO</v>
      </c>
      <c r="DS184" s="49">
        <f t="shared" si="73"/>
        <v>0</v>
      </c>
      <c r="DT184" s="52">
        <f>IF(DL184=0,"",(DL184+DS184+Tipologías!$E$6+Tipologías!$H$2))</f>
        <v>2422295.9016299644</v>
      </c>
      <c r="DU184" s="53" t="str">
        <f t="shared" si="74"/>
        <v>SI</v>
      </c>
      <c r="DV184" s="436" t="s">
        <v>4219</v>
      </c>
    </row>
    <row r="185" spans="1:126" ht="15.75" hidden="1" thickBot="1" x14ac:dyDescent="0.3">
      <c r="A185" s="217">
        <v>42971</v>
      </c>
      <c r="B185" s="7" t="s">
        <v>1</v>
      </c>
      <c r="C185" s="202" t="s">
        <v>630</v>
      </c>
      <c r="D185" s="202">
        <v>579</v>
      </c>
      <c r="E185" s="202">
        <v>1039699422</v>
      </c>
      <c r="F185" s="202">
        <v>3148344838</v>
      </c>
      <c r="G185" s="201">
        <v>180</v>
      </c>
      <c r="H185" s="189" t="s">
        <v>1632</v>
      </c>
      <c r="I185" s="202" t="s">
        <v>1110</v>
      </c>
      <c r="J185" s="202"/>
      <c r="K185" s="202"/>
      <c r="L185" s="202"/>
      <c r="M185" s="202"/>
      <c r="N185" s="202"/>
      <c r="O185" s="202"/>
      <c r="P185" s="202"/>
      <c r="Q185" s="202"/>
      <c r="R185" s="211">
        <v>22045320000</v>
      </c>
      <c r="S185" s="202"/>
      <c r="T185" s="202"/>
      <c r="U185" s="362" t="str">
        <f t="shared" si="50"/>
        <v xml:space="preserve">PEATONAL   #   -  22045320000 </v>
      </c>
      <c r="V185" s="203">
        <v>3137258318</v>
      </c>
      <c r="W185" s="202" t="s">
        <v>1700</v>
      </c>
      <c r="X185" s="202" t="s">
        <v>2166</v>
      </c>
      <c r="Y185" s="202" t="s">
        <v>2167</v>
      </c>
      <c r="Z185" s="202"/>
      <c r="AA185" s="434" t="str">
        <f t="shared" si="51"/>
        <v>WILLIAM  VALENCIA ESCUDERO</v>
      </c>
      <c r="AB185" s="202" t="s">
        <v>1268</v>
      </c>
      <c r="AC185" s="202">
        <v>3550763</v>
      </c>
      <c r="AD185" s="202" t="s">
        <v>1127</v>
      </c>
      <c r="AE185" s="202">
        <v>70</v>
      </c>
      <c r="AF185" s="204" t="s">
        <v>1086</v>
      </c>
      <c r="AG185" s="204"/>
      <c r="AH185" s="202"/>
      <c r="AI185" s="202"/>
      <c r="AJ185" s="202"/>
      <c r="AK185" s="434" t="str">
        <f t="shared" si="52"/>
        <v xml:space="preserve">   </v>
      </c>
      <c r="AL185" s="202"/>
      <c r="AM185" s="205"/>
      <c r="AN185" s="206" t="s">
        <v>1087</v>
      </c>
      <c r="AO185" s="202"/>
      <c r="AP185" s="202" t="s">
        <v>1087</v>
      </c>
      <c r="AQ185" s="202">
        <v>5</v>
      </c>
      <c r="AR185" s="202">
        <v>1</v>
      </c>
      <c r="AS185" s="202"/>
      <c r="AT185" s="207" t="s">
        <v>1147</v>
      </c>
      <c r="AU185" s="202"/>
      <c r="AV185" s="208" t="s">
        <v>1161</v>
      </c>
      <c r="AW185" s="202"/>
      <c r="AX185" s="207"/>
      <c r="AY185" s="202"/>
      <c r="AZ185" s="202"/>
      <c r="BA185" s="202"/>
      <c r="BB185" s="202" t="s">
        <v>1086</v>
      </c>
      <c r="BC185" s="225">
        <v>14552</v>
      </c>
      <c r="BD185" s="202" t="s">
        <v>1086</v>
      </c>
      <c r="BE185" s="225">
        <v>10424</v>
      </c>
      <c r="BF185" s="202" t="s">
        <v>1086</v>
      </c>
      <c r="BG185" s="225">
        <v>8110</v>
      </c>
      <c r="BH185" s="201" t="s">
        <v>1167</v>
      </c>
      <c r="BI185" s="209" t="s">
        <v>1174</v>
      </c>
      <c r="BJ185" s="204" t="s">
        <v>1180</v>
      </c>
      <c r="BK185" s="204" t="s">
        <v>1191</v>
      </c>
      <c r="BL185" s="204" t="s">
        <v>1086</v>
      </c>
      <c r="BM185" s="205" t="s">
        <v>1086</v>
      </c>
      <c r="BN185" s="209" t="s">
        <v>1086</v>
      </c>
      <c r="BO185" s="204" t="s">
        <v>1086</v>
      </c>
      <c r="BP185" s="204" t="s">
        <v>1086</v>
      </c>
      <c r="BQ185" s="204" t="s">
        <v>1086</v>
      </c>
      <c r="BR185" s="204" t="s">
        <v>1086</v>
      </c>
      <c r="BS185" s="204" t="s">
        <v>1086</v>
      </c>
      <c r="BT185" s="204" t="s">
        <v>1086</v>
      </c>
      <c r="BU185" s="204" t="s">
        <v>1086</v>
      </c>
      <c r="BV185" s="204" t="s">
        <v>1086</v>
      </c>
      <c r="BW185" s="204" t="s">
        <v>1086</v>
      </c>
      <c r="BX185" s="204" t="s">
        <v>1086</v>
      </c>
      <c r="BY185" s="204" t="s">
        <v>1086</v>
      </c>
      <c r="BZ185" s="204" t="s">
        <v>1086</v>
      </c>
      <c r="CA185" s="204" t="s">
        <v>1086</v>
      </c>
      <c r="CB185" s="204" t="s">
        <v>1086</v>
      </c>
      <c r="CC185" s="204" t="s">
        <v>1086</v>
      </c>
      <c r="CD185" s="204" t="s">
        <v>1193</v>
      </c>
      <c r="CE185" s="210" t="s">
        <v>2168</v>
      </c>
      <c r="CF185" s="204"/>
      <c r="CG185" s="204"/>
      <c r="CH185" s="204"/>
      <c r="CI185" s="204"/>
      <c r="CJ185" s="6" t="s">
        <v>1607</v>
      </c>
      <c r="CK185" s="6" t="s">
        <v>1608</v>
      </c>
      <c r="CL185" s="204" t="s">
        <v>1086</v>
      </c>
      <c r="CM185" s="204" t="s">
        <v>1087</v>
      </c>
      <c r="CN185" s="204" t="s">
        <v>1087</v>
      </c>
      <c r="CO185" s="6" t="s">
        <v>1490</v>
      </c>
      <c r="CP185" s="204" t="s">
        <v>1086</v>
      </c>
      <c r="CQ185" s="204" t="s">
        <v>1086</v>
      </c>
      <c r="CR185" s="204" t="s">
        <v>1086</v>
      </c>
      <c r="CS185" s="204" t="s">
        <v>1086</v>
      </c>
      <c r="CT185" s="204" t="s">
        <v>1086</v>
      </c>
      <c r="CU185" s="205" t="s">
        <v>1273</v>
      </c>
      <c r="CV185" s="6" t="str">
        <f t="shared" si="53"/>
        <v>SAN MARTIN PEATONAL22045320000</v>
      </c>
      <c r="CW185" s="46" t="str">
        <f t="shared" si="54"/>
        <v>OK</v>
      </c>
      <c r="CX185" s="47" t="str">
        <f t="shared" si="55"/>
        <v>SI</v>
      </c>
      <c r="CY185" s="47" t="str">
        <f t="shared" si="56"/>
        <v/>
      </c>
      <c r="CZ185" s="47" t="str">
        <f t="shared" si="57"/>
        <v/>
      </c>
      <c r="DA185" s="47" t="str">
        <f t="shared" si="58"/>
        <v/>
      </c>
      <c r="DB185" s="47" t="str">
        <f t="shared" si="59"/>
        <v/>
      </c>
      <c r="DC185" s="47" t="str">
        <f t="shared" si="60"/>
        <v/>
      </c>
      <c r="DD185" s="47"/>
      <c r="DE185" s="47" t="str">
        <f t="shared" si="61"/>
        <v/>
      </c>
      <c r="DF185" s="47" t="str">
        <f t="shared" si="62"/>
        <v/>
      </c>
      <c r="DG185" s="47" t="str">
        <f t="shared" si="63"/>
        <v/>
      </c>
      <c r="DH185" s="47" t="str">
        <f t="shared" si="64"/>
        <v/>
      </c>
      <c r="DI185" s="47" t="str">
        <f t="shared" si="65"/>
        <v/>
      </c>
      <c r="DJ185" s="47">
        <f t="shared" si="66"/>
        <v>0</v>
      </c>
      <c r="DK185" s="48">
        <f>IF(CX185="NO",0,IF(CY185=1,Tipologías!$E$11,0)+IF(CZ185=2,Tipologías!$E$10,0)+IF(DA185=3,Tipologías!$E$9,0)+IF(DB185=4,Tipologías!$E$13,0)+IF(DC185=5,Tipologías!$E$12,0)+IF(DD185=6,Tipologías!$E$14,0)+IF(DE185=7,Tipologías!$E$20,0)+IF(DG185=9,Tipologías!$E$16,0)+IF(DF185=8,Tipologías!$E$23,0)+IF(DH185=10,Tipologías!$E$7,0)+IF(DI185=11,Tipologías!$E$8,0))</f>
        <v>0</v>
      </c>
      <c r="DL185" s="49">
        <f t="shared" si="67"/>
        <v>0</v>
      </c>
      <c r="DM185" s="50" t="str">
        <f t="shared" si="68"/>
        <v/>
      </c>
      <c r="DN185" s="50" t="str">
        <f t="shared" si="69"/>
        <v/>
      </c>
      <c r="DO185" s="50" t="str">
        <f t="shared" si="70"/>
        <v/>
      </c>
      <c r="DP185" s="51" t="str">
        <f t="shared" si="71"/>
        <v/>
      </c>
      <c r="DQ185" s="51">
        <f>IF(DM185=17,Tipologías!$E$18,0)+IF(ENCUESTAS!DN185=18,Tipologías!$E$17,0)+IF(ENCUESTAS!DO185=19,Tipologías!$E$19,0)+IF(ENCUESTAS!DP185=20,Tipologías!$E$21,0)</f>
        <v>0</v>
      </c>
      <c r="DR185" s="47" t="str">
        <f t="shared" si="72"/>
        <v>NO</v>
      </c>
      <c r="DS185" s="49">
        <f t="shared" si="73"/>
        <v>0</v>
      </c>
      <c r="DT185" s="52" t="str">
        <f>IF(DL185=0,"",(DL185+DS185+Tipologías!$E$6+Tipologías!$H$2))</f>
        <v/>
      </c>
      <c r="DU185" s="53" t="str">
        <f t="shared" si="74"/>
        <v>NO</v>
      </c>
      <c r="DV185" s="437"/>
    </row>
    <row r="186" spans="1:126" ht="15.75" hidden="1" thickBot="1" x14ac:dyDescent="0.3">
      <c r="A186" s="217">
        <v>42971</v>
      </c>
      <c r="B186" s="7" t="s">
        <v>1</v>
      </c>
      <c r="C186" s="7" t="s">
        <v>630</v>
      </c>
      <c r="D186" s="7">
        <v>579</v>
      </c>
      <c r="E186" s="7">
        <v>1039699422</v>
      </c>
      <c r="F186" s="7">
        <v>3143844838</v>
      </c>
      <c r="G186" s="188">
        <v>181</v>
      </c>
      <c r="H186" s="189" t="s">
        <v>1646</v>
      </c>
      <c r="I186" s="7" t="s">
        <v>1110</v>
      </c>
      <c r="J186" s="7"/>
      <c r="K186" s="7"/>
      <c r="L186" s="7"/>
      <c r="M186" s="7"/>
      <c r="N186" s="7"/>
      <c r="O186" s="7"/>
      <c r="P186" s="7"/>
      <c r="Q186" s="219"/>
      <c r="R186" s="190">
        <v>22014280000</v>
      </c>
      <c r="S186" s="7"/>
      <c r="T186" s="7"/>
      <c r="U186" s="362" t="str">
        <f t="shared" si="50"/>
        <v xml:space="preserve">PEATONAL   #   -  22014280000 </v>
      </c>
      <c r="V186" s="7">
        <v>8331456</v>
      </c>
      <c r="W186" s="7" t="s">
        <v>2169</v>
      </c>
      <c r="X186" s="7" t="s">
        <v>2170</v>
      </c>
      <c r="Y186" s="7" t="s">
        <v>2171</v>
      </c>
      <c r="Z186" s="7" t="s">
        <v>1472</v>
      </c>
      <c r="AA186" s="434" t="str">
        <f t="shared" si="51"/>
        <v>VIRGEN LINA ALZATE MATINEZ</v>
      </c>
      <c r="AB186" s="7" t="s">
        <v>1268</v>
      </c>
      <c r="AC186" s="7">
        <v>21650876</v>
      </c>
      <c r="AD186" s="7" t="s">
        <v>1118</v>
      </c>
      <c r="AE186" s="7">
        <v>68</v>
      </c>
      <c r="AF186" s="6" t="s">
        <v>1086</v>
      </c>
      <c r="AG186" s="6"/>
      <c r="AH186" s="7"/>
      <c r="AI186" s="7"/>
      <c r="AJ186" s="7"/>
      <c r="AK186" s="434" t="str">
        <f t="shared" si="52"/>
        <v xml:space="preserve">   </v>
      </c>
      <c r="AL186" s="7"/>
      <c r="AM186" s="191"/>
      <c r="AN186" s="189" t="s">
        <v>1087</v>
      </c>
      <c r="AO186" s="7"/>
      <c r="AP186" s="7" t="s">
        <v>1087</v>
      </c>
      <c r="AQ186" s="7">
        <v>5</v>
      </c>
      <c r="AR186" s="7">
        <v>2</v>
      </c>
      <c r="AS186" s="7"/>
      <c r="AT186" s="192" t="s">
        <v>1147</v>
      </c>
      <c r="AU186" s="7"/>
      <c r="AV186" s="193" t="s">
        <v>1161</v>
      </c>
      <c r="AW186" s="7"/>
      <c r="AX186" s="192"/>
      <c r="AY186" s="7"/>
      <c r="AZ186" s="7"/>
      <c r="BA186" s="7"/>
      <c r="BB186" s="7" t="s">
        <v>1086</v>
      </c>
      <c r="BC186" s="194">
        <v>23008</v>
      </c>
      <c r="BD186" s="7" t="s">
        <v>1086</v>
      </c>
      <c r="BE186" s="194">
        <v>16860</v>
      </c>
      <c r="BF186" s="7" t="s">
        <v>1086</v>
      </c>
      <c r="BG186" s="194">
        <v>8324</v>
      </c>
      <c r="BH186" s="188" t="s">
        <v>1167</v>
      </c>
      <c r="BI186" s="195" t="s">
        <v>1171</v>
      </c>
      <c r="BJ186" s="6" t="s">
        <v>1180</v>
      </c>
      <c r="BK186" s="6" t="s">
        <v>1189</v>
      </c>
      <c r="BL186" s="6" t="s">
        <v>1086</v>
      </c>
      <c r="BM186" s="191" t="s">
        <v>1086</v>
      </c>
      <c r="BN186" s="195" t="s">
        <v>1086</v>
      </c>
      <c r="BO186" s="6" t="s">
        <v>1086</v>
      </c>
      <c r="BP186" s="6" t="s">
        <v>1086</v>
      </c>
      <c r="BQ186" s="6" t="s">
        <v>1086</v>
      </c>
      <c r="BR186" s="6" t="s">
        <v>1086</v>
      </c>
      <c r="BS186" s="6" t="s">
        <v>1086</v>
      </c>
      <c r="BT186" s="6" t="s">
        <v>1086</v>
      </c>
      <c r="BU186" s="6" t="s">
        <v>1086</v>
      </c>
      <c r="BV186" s="6" t="s">
        <v>1086</v>
      </c>
      <c r="BW186" s="6" t="s">
        <v>1086</v>
      </c>
      <c r="BX186" s="6" t="s">
        <v>1086</v>
      </c>
      <c r="BY186" s="6" t="s">
        <v>1086</v>
      </c>
      <c r="BZ186" s="6" t="s">
        <v>1086</v>
      </c>
      <c r="CA186" s="6" t="s">
        <v>1086</v>
      </c>
      <c r="CB186" s="6" t="s">
        <v>1086</v>
      </c>
      <c r="CC186" s="196" t="s">
        <v>1086</v>
      </c>
      <c r="CD186" s="196" t="s">
        <v>1193</v>
      </c>
      <c r="CE186" s="197" t="s">
        <v>2172</v>
      </c>
      <c r="CF186" s="196"/>
      <c r="CG186" s="196"/>
      <c r="CH186" s="196"/>
      <c r="CI186" s="196"/>
      <c r="CJ186" s="196" t="s">
        <v>1607</v>
      </c>
      <c r="CK186" s="196" t="s">
        <v>1608</v>
      </c>
      <c r="CL186" s="196" t="s">
        <v>1086</v>
      </c>
      <c r="CM186" s="196" t="s">
        <v>1087</v>
      </c>
      <c r="CN186" s="196" t="s">
        <v>1087</v>
      </c>
      <c r="CO186" s="196" t="s">
        <v>1490</v>
      </c>
      <c r="CP186" s="196" t="s">
        <v>1086</v>
      </c>
      <c r="CQ186" s="196" t="s">
        <v>1086</v>
      </c>
      <c r="CR186" s="196" t="s">
        <v>1086</v>
      </c>
      <c r="CS186" s="196" t="s">
        <v>1086</v>
      </c>
      <c r="CT186" s="196" t="s">
        <v>1086</v>
      </c>
      <c r="CU186" s="198" t="s">
        <v>1288</v>
      </c>
      <c r="CV186" s="6" t="str">
        <f t="shared" si="53"/>
        <v>NUEVO HORIZONTE PEATONAL22014280000</v>
      </c>
      <c r="CW186" s="46" t="str">
        <f t="shared" si="54"/>
        <v>OK</v>
      </c>
      <c r="CX186" s="47" t="str">
        <f t="shared" si="55"/>
        <v>SI</v>
      </c>
      <c r="CY186" s="47" t="str">
        <f t="shared" si="56"/>
        <v/>
      </c>
      <c r="CZ186" s="47" t="str">
        <f t="shared" si="57"/>
        <v/>
      </c>
      <c r="DA186" s="47" t="str">
        <f t="shared" si="58"/>
        <v/>
      </c>
      <c r="DB186" s="47" t="str">
        <f t="shared" si="59"/>
        <v/>
      </c>
      <c r="DC186" s="47" t="str">
        <f t="shared" si="60"/>
        <v/>
      </c>
      <c r="DD186" s="47"/>
      <c r="DE186" s="47" t="str">
        <f t="shared" si="61"/>
        <v/>
      </c>
      <c r="DF186" s="47" t="str">
        <f t="shared" si="62"/>
        <v/>
      </c>
      <c r="DG186" s="47" t="str">
        <f t="shared" si="63"/>
        <v/>
      </c>
      <c r="DH186" s="47" t="str">
        <f t="shared" si="64"/>
        <v/>
      </c>
      <c r="DI186" s="47" t="str">
        <f t="shared" si="65"/>
        <v/>
      </c>
      <c r="DJ186" s="47">
        <f t="shared" si="66"/>
        <v>0</v>
      </c>
      <c r="DK186" s="48">
        <f>IF(CX186="NO",0,IF(CY186=1,Tipologías!$E$11,0)+IF(CZ186=2,Tipologías!$E$10,0)+IF(DA186=3,Tipologías!$E$9,0)+IF(DB186=4,Tipologías!$E$13,0)+IF(DC186=5,Tipologías!$E$12,0)+IF(DD186=6,Tipologías!$E$14,0)+IF(DE186=7,Tipologías!$E$20,0)+IF(DG186=9,Tipologías!$E$16,0)+IF(DF186=8,Tipologías!$E$23,0)+IF(DH186=10,Tipologías!$E$7,0)+IF(DI186=11,Tipologías!$E$8,0))</f>
        <v>0</v>
      </c>
      <c r="DL186" s="49">
        <f t="shared" si="67"/>
        <v>0</v>
      </c>
      <c r="DM186" s="50" t="str">
        <f t="shared" si="68"/>
        <v/>
      </c>
      <c r="DN186" s="50" t="str">
        <f t="shared" si="69"/>
        <v/>
      </c>
      <c r="DO186" s="50" t="str">
        <f t="shared" si="70"/>
        <v/>
      </c>
      <c r="DP186" s="51" t="str">
        <f t="shared" si="71"/>
        <v/>
      </c>
      <c r="DQ186" s="51">
        <f>IF(DM186=17,Tipologías!$E$18,0)+IF(ENCUESTAS!DN186=18,Tipologías!$E$17,0)+IF(ENCUESTAS!DO186=19,Tipologías!$E$19,0)+IF(ENCUESTAS!DP186=20,Tipologías!$E$21,0)</f>
        <v>0</v>
      </c>
      <c r="DR186" s="47" t="str">
        <f t="shared" si="72"/>
        <v>NO</v>
      </c>
      <c r="DS186" s="49">
        <f t="shared" si="73"/>
        <v>0</v>
      </c>
      <c r="DT186" s="52" t="str">
        <f>IF(DL186=0,"",(DL186+DS186+Tipologías!$E$6+Tipologías!$H$2))</f>
        <v/>
      </c>
      <c r="DU186" s="53" t="str">
        <f t="shared" si="74"/>
        <v>NO</v>
      </c>
      <c r="DV186" s="436"/>
    </row>
    <row r="187" spans="1:126" ht="30.75" thickBot="1" x14ac:dyDescent="0.3">
      <c r="A187" s="217">
        <v>42971</v>
      </c>
      <c r="B187" s="7" t="s">
        <v>1</v>
      </c>
      <c r="C187" s="7" t="s">
        <v>630</v>
      </c>
      <c r="D187" s="7">
        <v>579</v>
      </c>
      <c r="E187" s="7">
        <v>1039699422</v>
      </c>
      <c r="F187" s="7">
        <v>3143844838</v>
      </c>
      <c r="G187" s="188">
        <v>182</v>
      </c>
      <c r="H187" s="189" t="s">
        <v>1646</v>
      </c>
      <c r="I187" s="7" t="s">
        <v>1110</v>
      </c>
      <c r="J187" s="7"/>
      <c r="K187" s="7"/>
      <c r="L187" s="7"/>
      <c r="M187" s="7"/>
      <c r="N187" s="7"/>
      <c r="O187" s="7"/>
      <c r="P187" s="7"/>
      <c r="Q187" s="7"/>
      <c r="R187" s="190">
        <v>2201443000</v>
      </c>
      <c r="S187" s="7"/>
      <c r="T187" s="7"/>
      <c r="U187" s="362" t="str">
        <f t="shared" si="50"/>
        <v xml:space="preserve">PEATONAL   #   -  2201443000 </v>
      </c>
      <c r="V187" s="200">
        <v>3147122354</v>
      </c>
      <c r="W187" s="7" t="s">
        <v>1576</v>
      </c>
      <c r="X187" s="7" t="s">
        <v>1736</v>
      </c>
      <c r="Y187" s="7" t="s">
        <v>1353</v>
      </c>
      <c r="Z187" s="7" t="s">
        <v>1551</v>
      </c>
      <c r="AA187" s="434" t="str">
        <f t="shared" si="51"/>
        <v>JORGE IVO MIRANDA JIMENEZ</v>
      </c>
      <c r="AB187" s="7" t="s">
        <v>1268</v>
      </c>
      <c r="AC187" s="7">
        <v>71180995</v>
      </c>
      <c r="AD187" s="7" t="s">
        <v>1127</v>
      </c>
      <c r="AE187" s="7">
        <v>57</v>
      </c>
      <c r="AF187" s="6" t="s">
        <v>1086</v>
      </c>
      <c r="AG187" s="6"/>
      <c r="AH187" s="7"/>
      <c r="AI187" s="7"/>
      <c r="AJ187" s="7"/>
      <c r="AK187" s="434" t="str">
        <f t="shared" si="52"/>
        <v xml:space="preserve">   </v>
      </c>
      <c r="AL187" s="7"/>
      <c r="AM187" s="191"/>
      <c r="AN187" s="189" t="s">
        <v>1087</v>
      </c>
      <c r="AO187" s="7"/>
      <c r="AP187" s="7" t="s">
        <v>1087</v>
      </c>
      <c r="AQ187" s="7">
        <v>1</v>
      </c>
      <c r="AR187" s="7"/>
      <c r="AS187" s="7"/>
      <c r="AT187" s="192" t="s">
        <v>1147</v>
      </c>
      <c r="AU187" s="7"/>
      <c r="AV187" s="193" t="s">
        <v>1161</v>
      </c>
      <c r="AW187" s="7"/>
      <c r="AX187" s="192"/>
      <c r="AY187" s="7"/>
      <c r="AZ187" s="7"/>
      <c r="BA187" s="194"/>
      <c r="BB187" s="7" t="s">
        <v>1086</v>
      </c>
      <c r="BC187" s="194">
        <v>6319</v>
      </c>
      <c r="BD187" s="7" t="s">
        <v>1087</v>
      </c>
      <c r="BE187" s="194"/>
      <c r="BF187" s="7" t="s">
        <v>1086</v>
      </c>
      <c r="BG187" s="7">
        <v>8324</v>
      </c>
      <c r="BH187" s="188" t="s">
        <v>1167</v>
      </c>
      <c r="BI187" s="195" t="s">
        <v>1171</v>
      </c>
      <c r="BJ187" s="6" t="s">
        <v>1181</v>
      </c>
      <c r="BK187" s="6" t="s">
        <v>1189</v>
      </c>
      <c r="BL187" s="6" t="s">
        <v>1086</v>
      </c>
      <c r="BM187" s="191" t="s">
        <v>1086</v>
      </c>
      <c r="BN187" s="195" t="s">
        <v>1086</v>
      </c>
      <c r="BO187" s="6" t="s">
        <v>1086</v>
      </c>
      <c r="BP187" s="6" t="s">
        <v>1086</v>
      </c>
      <c r="BQ187" s="6" t="s">
        <v>1086</v>
      </c>
      <c r="BR187" s="6" t="s">
        <v>1086</v>
      </c>
      <c r="BS187" s="6" t="s">
        <v>1086</v>
      </c>
      <c r="BT187" s="6" t="s">
        <v>1086</v>
      </c>
      <c r="BU187" s="6" t="s">
        <v>1086</v>
      </c>
      <c r="BV187" s="6" t="s">
        <v>1087</v>
      </c>
      <c r="BW187" s="6" t="s">
        <v>1086</v>
      </c>
      <c r="BX187" s="6" t="s">
        <v>1086</v>
      </c>
      <c r="BY187" s="6" t="s">
        <v>1086</v>
      </c>
      <c r="BZ187" s="6" t="s">
        <v>1086</v>
      </c>
      <c r="CA187" s="6" t="s">
        <v>1087</v>
      </c>
      <c r="CB187" s="6" t="s">
        <v>1086</v>
      </c>
      <c r="CC187" s="6" t="s">
        <v>1086</v>
      </c>
      <c r="CD187" s="6" t="s">
        <v>1193</v>
      </c>
      <c r="CE187" s="199" t="s">
        <v>2173</v>
      </c>
      <c r="CF187" s="6"/>
      <c r="CG187" s="6" t="s">
        <v>2116</v>
      </c>
      <c r="CH187" s="6"/>
      <c r="CI187" s="6"/>
      <c r="CJ187" s="196" t="s">
        <v>1607</v>
      </c>
      <c r="CK187" s="6" t="s">
        <v>1608</v>
      </c>
      <c r="CL187" s="6" t="s">
        <v>1086</v>
      </c>
      <c r="CM187" s="6" t="s">
        <v>1087</v>
      </c>
      <c r="CN187" s="6" t="s">
        <v>1087</v>
      </c>
      <c r="CO187" s="196" t="s">
        <v>1490</v>
      </c>
      <c r="CP187" s="6" t="s">
        <v>1086</v>
      </c>
      <c r="CQ187" s="6" t="s">
        <v>1086</v>
      </c>
      <c r="CR187" s="6" t="s">
        <v>1087</v>
      </c>
      <c r="CS187" s="6" t="s">
        <v>1086</v>
      </c>
      <c r="CT187" s="6" t="s">
        <v>1086</v>
      </c>
      <c r="CU187" s="191" t="s">
        <v>1273</v>
      </c>
      <c r="CV187" s="6" t="str">
        <f t="shared" si="53"/>
        <v>NUEVO HORIZONTE PEATONAL2201443000</v>
      </c>
      <c r="CW187" s="46" t="str">
        <f t="shared" si="54"/>
        <v>OK</v>
      </c>
      <c r="CX187" s="47" t="str">
        <f t="shared" si="55"/>
        <v>SI</v>
      </c>
      <c r="CY187" s="47">
        <f t="shared" si="56"/>
        <v>1</v>
      </c>
      <c r="CZ187" s="47" t="str">
        <f t="shared" si="57"/>
        <v/>
      </c>
      <c r="DA187" s="47" t="str">
        <f t="shared" si="58"/>
        <v/>
      </c>
      <c r="DB187" s="47" t="str">
        <f t="shared" si="59"/>
        <v/>
      </c>
      <c r="DC187" s="47" t="str">
        <f t="shared" si="60"/>
        <v/>
      </c>
      <c r="DD187" s="47"/>
      <c r="DE187" s="47" t="str">
        <f t="shared" si="61"/>
        <v/>
      </c>
      <c r="DF187" s="47" t="str">
        <f t="shared" si="62"/>
        <v/>
      </c>
      <c r="DG187" s="47">
        <f t="shared" si="63"/>
        <v>9</v>
      </c>
      <c r="DH187" s="47" t="str">
        <f t="shared" si="64"/>
        <v/>
      </c>
      <c r="DI187" s="47" t="str">
        <f t="shared" si="65"/>
        <v/>
      </c>
      <c r="DJ187" s="47">
        <f t="shared" si="66"/>
        <v>1</v>
      </c>
      <c r="DK187" s="48">
        <f>IF(CX187="NO",0,IF(CY187=1,Tipologías!$E$11,0)+IF(CZ187=2,Tipologías!$E$10,0)+IF(DA187=3,Tipologías!$E$9,0)+IF(DB187=4,Tipologías!$E$13,0)+IF(DC187=5,Tipologías!$E$12,0)+IF(DD187=6,Tipologías!$E$14,0)+IF(DE187=7,Tipologías!$E$20,0)+IF(DG187=9,Tipologías!$E$16,0)+IF(DF187=8,Tipologías!$E$23,0)+IF(DH187=10,Tipologías!$E$7,0)+IF(DI187=11,Tipologías!$E$8,0))</f>
        <v>2225218.5090899998</v>
      </c>
      <c r="DL187" s="49">
        <f t="shared" si="67"/>
        <v>2225218.5090899998</v>
      </c>
      <c r="DM187" s="50" t="str">
        <f t="shared" si="68"/>
        <v/>
      </c>
      <c r="DN187" s="50" t="str">
        <f t="shared" si="69"/>
        <v/>
      </c>
      <c r="DO187" s="50">
        <f t="shared" si="70"/>
        <v>0</v>
      </c>
      <c r="DP187" s="51" t="str">
        <f t="shared" si="71"/>
        <v/>
      </c>
      <c r="DQ187" s="51">
        <f>IF(DM187=17,Tipologías!$E$18,0)+IF(ENCUESTAS!DN187=18,Tipologías!$E$17,0)+IF(ENCUESTAS!DO187=19,Tipologías!$E$19,0)+IF(ENCUESTAS!DP187=20,Tipologías!$E$21,0)</f>
        <v>0</v>
      </c>
      <c r="DR187" s="47" t="str">
        <f t="shared" si="72"/>
        <v>NO</v>
      </c>
      <c r="DS187" s="49">
        <f t="shared" si="73"/>
        <v>0</v>
      </c>
      <c r="DT187" s="52">
        <f>IF(DL187=0,"",(DL187+DS187+Tipologías!$E$6+Tipologías!$H$2))</f>
        <v>2422295.9016299644</v>
      </c>
      <c r="DU187" s="53" t="str">
        <f t="shared" si="74"/>
        <v>SI</v>
      </c>
      <c r="DV187" s="436" t="s">
        <v>4362</v>
      </c>
    </row>
    <row r="188" spans="1:126" ht="60.75" thickBot="1" x14ac:dyDescent="0.3">
      <c r="A188" s="217">
        <v>42971</v>
      </c>
      <c r="B188" s="7" t="s">
        <v>1</v>
      </c>
      <c r="C188" s="7" t="s">
        <v>630</v>
      </c>
      <c r="D188" s="7">
        <v>579</v>
      </c>
      <c r="E188" s="7">
        <v>1039699422</v>
      </c>
      <c r="F188" s="7">
        <v>3148844838</v>
      </c>
      <c r="G188" s="188">
        <v>183</v>
      </c>
      <c r="H188" s="189" t="s">
        <v>1646</v>
      </c>
      <c r="I188" s="7" t="s">
        <v>1110</v>
      </c>
      <c r="J188" s="7"/>
      <c r="K188" s="7"/>
      <c r="L188" s="7"/>
      <c r="M188" s="7"/>
      <c r="N188" s="7"/>
      <c r="O188" s="7"/>
      <c r="P188" s="7"/>
      <c r="Q188" s="7"/>
      <c r="R188" s="190">
        <v>2176900</v>
      </c>
      <c r="S188" s="7"/>
      <c r="T188" s="7"/>
      <c r="U188" s="362" t="str">
        <f t="shared" si="50"/>
        <v xml:space="preserve">PEATONAL   #   -  2176900 </v>
      </c>
      <c r="V188" s="7"/>
      <c r="W188" s="7" t="s">
        <v>1279</v>
      </c>
      <c r="X188" s="7" t="s">
        <v>1633</v>
      </c>
      <c r="Y188" s="7" t="s">
        <v>1287</v>
      </c>
      <c r="Z188" s="7" t="s">
        <v>2174</v>
      </c>
      <c r="AA188" s="434" t="str">
        <f t="shared" si="51"/>
        <v>MARIA ILDURA RAMIREZ DAZA</v>
      </c>
      <c r="AB188" s="7" t="s">
        <v>1268</v>
      </c>
      <c r="AC188" s="7">
        <v>21938493</v>
      </c>
      <c r="AD188" s="7" t="s">
        <v>1118</v>
      </c>
      <c r="AE188" s="7">
        <v>54</v>
      </c>
      <c r="AF188" s="6" t="s">
        <v>1087</v>
      </c>
      <c r="AG188" s="6" t="s">
        <v>2175</v>
      </c>
      <c r="AH188" s="7" t="s">
        <v>1820</v>
      </c>
      <c r="AI188" s="7" t="s">
        <v>1430</v>
      </c>
      <c r="AJ188" s="7"/>
      <c r="AK188" s="434" t="str">
        <f t="shared" si="52"/>
        <v>GUSTAVO  AGUIRE MARIN</v>
      </c>
      <c r="AL188" s="7" t="s">
        <v>1268</v>
      </c>
      <c r="AM188" s="191">
        <v>15362349</v>
      </c>
      <c r="AN188" s="189" t="s">
        <v>1087</v>
      </c>
      <c r="AO188" s="7"/>
      <c r="AP188" s="7" t="s">
        <v>1087</v>
      </c>
      <c r="AQ188" s="7">
        <v>2</v>
      </c>
      <c r="AR188" s="7"/>
      <c r="AS188" s="7"/>
      <c r="AT188" s="192" t="s">
        <v>1147</v>
      </c>
      <c r="AU188" s="7"/>
      <c r="AV188" s="193" t="s">
        <v>1161</v>
      </c>
      <c r="AW188" s="7"/>
      <c r="AX188" s="192"/>
      <c r="AY188" s="7"/>
      <c r="AZ188" s="7"/>
      <c r="BA188" s="194"/>
      <c r="BB188" s="7" t="s">
        <v>1086</v>
      </c>
      <c r="BC188" s="7">
        <v>12645</v>
      </c>
      <c r="BD188" s="7" t="s">
        <v>1086</v>
      </c>
      <c r="BE188" s="7"/>
      <c r="BF188" s="7" t="s">
        <v>1086</v>
      </c>
      <c r="BG188" s="7">
        <v>8069</v>
      </c>
      <c r="BH188" s="188" t="s">
        <v>1167</v>
      </c>
      <c r="BI188" s="195" t="s">
        <v>1174</v>
      </c>
      <c r="BJ188" s="6" t="s">
        <v>1180</v>
      </c>
      <c r="BK188" s="6" t="s">
        <v>1189</v>
      </c>
      <c r="BL188" s="6" t="s">
        <v>1086</v>
      </c>
      <c r="BM188" s="191" t="s">
        <v>1086</v>
      </c>
      <c r="BN188" s="195" t="s">
        <v>1086</v>
      </c>
      <c r="BO188" s="6" t="s">
        <v>1086</v>
      </c>
      <c r="BP188" s="6" t="s">
        <v>1086</v>
      </c>
      <c r="BQ188" s="6" t="s">
        <v>1086</v>
      </c>
      <c r="BR188" s="6" t="s">
        <v>1086</v>
      </c>
      <c r="BS188" s="6" t="s">
        <v>1086</v>
      </c>
      <c r="BT188" s="6" t="s">
        <v>1086</v>
      </c>
      <c r="BU188" s="6" t="s">
        <v>1086</v>
      </c>
      <c r="BV188" s="6" t="s">
        <v>1087</v>
      </c>
      <c r="BW188" s="6" t="s">
        <v>1086</v>
      </c>
      <c r="BX188" s="6" t="s">
        <v>1086</v>
      </c>
      <c r="BY188" s="6" t="s">
        <v>1086</v>
      </c>
      <c r="BZ188" s="6" t="s">
        <v>1086</v>
      </c>
      <c r="CA188" s="6" t="s">
        <v>1087</v>
      </c>
      <c r="CB188" s="6" t="s">
        <v>1086</v>
      </c>
      <c r="CC188" s="6" t="s">
        <v>1086</v>
      </c>
      <c r="CD188" s="6" t="s">
        <v>1193</v>
      </c>
      <c r="CE188" s="199" t="s">
        <v>2176</v>
      </c>
      <c r="CF188" s="6"/>
      <c r="CG188" s="6"/>
      <c r="CH188" s="6"/>
      <c r="CI188" s="6"/>
      <c r="CJ188" s="196" t="s">
        <v>1607</v>
      </c>
      <c r="CK188" s="6" t="s">
        <v>1608</v>
      </c>
      <c r="CL188" s="6" t="s">
        <v>1086</v>
      </c>
      <c r="CM188" s="6" t="s">
        <v>1087</v>
      </c>
      <c r="CN188" s="6" t="s">
        <v>1087</v>
      </c>
      <c r="CO188" s="196" t="s">
        <v>1490</v>
      </c>
      <c r="CP188" s="6" t="s">
        <v>1086</v>
      </c>
      <c r="CQ188" s="6" t="s">
        <v>1086</v>
      </c>
      <c r="CR188" s="6" t="s">
        <v>1087</v>
      </c>
      <c r="CS188" s="6" t="s">
        <v>1086</v>
      </c>
      <c r="CT188" s="6" t="s">
        <v>1086</v>
      </c>
      <c r="CU188" s="191" t="s">
        <v>1273</v>
      </c>
      <c r="CV188" s="6" t="str">
        <f t="shared" si="53"/>
        <v>NUEVO HORIZONTE PEATONAL2176900</v>
      </c>
      <c r="CW188" s="46" t="str">
        <f t="shared" si="54"/>
        <v>OK</v>
      </c>
      <c r="CX188" s="47" t="str">
        <f t="shared" si="55"/>
        <v>SI</v>
      </c>
      <c r="CY188" s="47">
        <f t="shared" si="56"/>
        <v>1</v>
      </c>
      <c r="CZ188" s="47" t="str">
        <f t="shared" si="57"/>
        <v/>
      </c>
      <c r="DA188" s="47" t="str">
        <f t="shared" si="58"/>
        <v/>
      </c>
      <c r="DB188" s="47" t="str">
        <f t="shared" si="59"/>
        <v/>
      </c>
      <c r="DC188" s="47" t="str">
        <f t="shared" si="60"/>
        <v/>
      </c>
      <c r="DD188" s="47"/>
      <c r="DE188" s="47" t="str">
        <f t="shared" si="61"/>
        <v/>
      </c>
      <c r="DF188" s="47" t="str">
        <f t="shared" si="62"/>
        <v/>
      </c>
      <c r="DG188" s="47">
        <f t="shared" si="63"/>
        <v>9</v>
      </c>
      <c r="DH188" s="47" t="str">
        <f t="shared" si="64"/>
        <v/>
      </c>
      <c r="DI188" s="47" t="str">
        <f t="shared" si="65"/>
        <v/>
      </c>
      <c r="DJ188" s="47">
        <f t="shared" si="66"/>
        <v>1</v>
      </c>
      <c r="DK188" s="48">
        <f>IF(CX188="NO",0,IF(CY188=1,Tipologías!$E$11,0)+IF(CZ188=2,Tipologías!$E$10,0)+IF(DA188=3,Tipologías!$E$9,0)+IF(DB188=4,Tipologías!$E$13,0)+IF(DC188=5,Tipologías!$E$12,0)+IF(DD188=6,Tipologías!$E$14,0)+IF(DE188=7,Tipologías!$E$20,0)+IF(DG188=9,Tipologías!$E$16,0)+IF(DF188=8,Tipologías!$E$23,0)+IF(DH188=10,Tipologías!$E$7,0)+IF(DI188=11,Tipologías!$E$8,0))</f>
        <v>2225218.5090899998</v>
      </c>
      <c r="DL188" s="49">
        <f t="shared" si="67"/>
        <v>2225218.5090899998</v>
      </c>
      <c r="DM188" s="50" t="str">
        <f t="shared" si="68"/>
        <v/>
      </c>
      <c r="DN188" s="50" t="str">
        <f t="shared" si="69"/>
        <v/>
      </c>
      <c r="DO188" s="50">
        <f t="shared" si="70"/>
        <v>0</v>
      </c>
      <c r="DP188" s="51" t="str">
        <f t="shared" si="71"/>
        <v/>
      </c>
      <c r="DQ188" s="51">
        <f>IF(DM188=17,Tipologías!$E$18,0)+IF(ENCUESTAS!DN188=18,Tipologías!$E$17,0)+IF(ENCUESTAS!DO188=19,Tipologías!$E$19,0)+IF(ENCUESTAS!DP188=20,Tipologías!$E$21,0)</f>
        <v>0</v>
      </c>
      <c r="DR188" s="47" t="str">
        <f t="shared" si="72"/>
        <v>NO</v>
      </c>
      <c r="DS188" s="49">
        <f t="shared" si="73"/>
        <v>0</v>
      </c>
      <c r="DT188" s="52">
        <f>IF(DL188=0,"",(DL188+DS188+Tipologías!$E$6+Tipologías!$H$2))</f>
        <v>2422295.9016299644</v>
      </c>
      <c r="DU188" s="53" t="str">
        <f t="shared" si="74"/>
        <v>SI</v>
      </c>
      <c r="DV188" s="436" t="s">
        <v>4363</v>
      </c>
    </row>
    <row r="189" spans="1:126" ht="15.75" thickBot="1" x14ac:dyDescent="0.3">
      <c r="A189" s="217">
        <v>42971</v>
      </c>
      <c r="B189" s="7" t="s">
        <v>1</v>
      </c>
      <c r="C189" s="7" t="s">
        <v>630</v>
      </c>
      <c r="D189" s="7">
        <v>579</v>
      </c>
      <c r="E189" s="7">
        <v>1039699422</v>
      </c>
      <c r="F189" s="7">
        <v>3143844838</v>
      </c>
      <c r="G189" s="188">
        <v>184</v>
      </c>
      <c r="H189" s="189" t="s">
        <v>1646</v>
      </c>
      <c r="I189" s="7" t="s">
        <v>1110</v>
      </c>
      <c r="J189" s="7"/>
      <c r="K189" s="7"/>
      <c r="L189" s="7"/>
      <c r="M189" s="7"/>
      <c r="N189" s="7"/>
      <c r="O189" s="7"/>
      <c r="P189" s="7"/>
      <c r="Q189" s="7"/>
      <c r="R189" s="200">
        <v>220141230018</v>
      </c>
      <c r="S189" s="7"/>
      <c r="T189" s="7"/>
      <c r="U189" s="362" t="str">
        <f t="shared" si="50"/>
        <v xml:space="preserve">PEATONAL   #   -  220141230018 </v>
      </c>
      <c r="V189" s="7">
        <v>3206927871</v>
      </c>
      <c r="W189" s="7" t="s">
        <v>2177</v>
      </c>
      <c r="X189" s="7" t="s">
        <v>1559</v>
      </c>
      <c r="Y189" s="7" t="s">
        <v>2178</v>
      </c>
      <c r="Z189" s="7"/>
      <c r="AA189" s="434" t="str">
        <f t="shared" si="51"/>
        <v>DIRLEYDI  ASPRILLA BORJA</v>
      </c>
      <c r="AB189" s="7" t="s">
        <v>1268</v>
      </c>
      <c r="AC189" s="226">
        <v>1039692645</v>
      </c>
      <c r="AD189" s="7" t="s">
        <v>1118</v>
      </c>
      <c r="AE189" s="7">
        <v>26</v>
      </c>
      <c r="AF189" s="6"/>
      <c r="AG189" s="6"/>
      <c r="AH189" s="7"/>
      <c r="AI189" s="7"/>
      <c r="AJ189" s="7"/>
      <c r="AK189" s="434" t="str">
        <f t="shared" si="52"/>
        <v xml:space="preserve">   </v>
      </c>
      <c r="AL189" s="7"/>
      <c r="AM189" s="191"/>
      <c r="AN189" s="189" t="s">
        <v>1086</v>
      </c>
      <c r="AO189" s="7">
        <v>987871</v>
      </c>
      <c r="AP189" s="7" t="s">
        <v>1087</v>
      </c>
      <c r="AQ189" s="7">
        <v>2</v>
      </c>
      <c r="AR189" s="7">
        <v>1</v>
      </c>
      <c r="AS189" s="7"/>
      <c r="AT189" s="192" t="s">
        <v>1147</v>
      </c>
      <c r="AU189" s="7"/>
      <c r="AV189" s="193" t="s">
        <v>1161</v>
      </c>
      <c r="AW189" s="7"/>
      <c r="AX189" s="192"/>
      <c r="AY189" s="7"/>
      <c r="AZ189" s="7"/>
      <c r="BA189" s="7"/>
      <c r="BB189" s="7" t="s">
        <v>1086</v>
      </c>
      <c r="BC189" s="194">
        <v>9308</v>
      </c>
      <c r="BD189" s="7" t="s">
        <v>1087</v>
      </c>
      <c r="BE189" s="194"/>
      <c r="BF189" s="7" t="s">
        <v>1086</v>
      </c>
      <c r="BG189" s="194">
        <v>8324</v>
      </c>
      <c r="BH189" s="188" t="s">
        <v>1167</v>
      </c>
      <c r="BI189" s="195" t="s">
        <v>1174</v>
      </c>
      <c r="BJ189" s="6" t="s">
        <v>1180</v>
      </c>
      <c r="BK189" s="6" t="s">
        <v>1189</v>
      </c>
      <c r="BL189" s="6" t="s">
        <v>1087</v>
      </c>
      <c r="BM189" s="191" t="s">
        <v>1087</v>
      </c>
      <c r="BN189" s="195" t="s">
        <v>1086</v>
      </c>
      <c r="BO189" s="6" t="s">
        <v>1086</v>
      </c>
      <c r="BP189" s="6" t="s">
        <v>1086</v>
      </c>
      <c r="BQ189" s="6" t="s">
        <v>1086</v>
      </c>
      <c r="BR189" s="6" t="s">
        <v>1086</v>
      </c>
      <c r="BS189" s="6" t="s">
        <v>1086</v>
      </c>
      <c r="BT189" s="6" t="s">
        <v>1086</v>
      </c>
      <c r="BU189" s="6" t="s">
        <v>1086</v>
      </c>
      <c r="BV189" s="6" t="s">
        <v>1087</v>
      </c>
      <c r="BW189" s="6" t="s">
        <v>1087</v>
      </c>
      <c r="BX189" s="6" t="s">
        <v>1086</v>
      </c>
      <c r="BY189" s="6" t="s">
        <v>1086</v>
      </c>
      <c r="BZ189" s="6" t="s">
        <v>1087</v>
      </c>
      <c r="CA189" s="6" t="s">
        <v>1086</v>
      </c>
      <c r="CB189" s="6" t="s">
        <v>1086</v>
      </c>
      <c r="CC189" s="6" t="s">
        <v>1086</v>
      </c>
      <c r="CD189" s="6" t="s">
        <v>1194</v>
      </c>
      <c r="CE189" s="199" t="s">
        <v>2179</v>
      </c>
      <c r="CF189" s="6"/>
      <c r="CG189" s="6" t="s">
        <v>2161</v>
      </c>
      <c r="CH189" s="6"/>
      <c r="CI189" s="6"/>
      <c r="CJ189" s="196" t="s">
        <v>1607</v>
      </c>
      <c r="CK189" s="35" t="s">
        <v>1608</v>
      </c>
      <c r="CL189" s="6" t="s">
        <v>1842</v>
      </c>
      <c r="CM189" s="6" t="s">
        <v>1087</v>
      </c>
      <c r="CN189" s="6" t="s">
        <v>1087</v>
      </c>
      <c r="CO189" s="196" t="s">
        <v>1490</v>
      </c>
      <c r="CP189" s="6" t="s">
        <v>1087</v>
      </c>
      <c r="CQ189" s="6" t="s">
        <v>1086</v>
      </c>
      <c r="CR189" s="6" t="s">
        <v>1087</v>
      </c>
      <c r="CS189" s="6" t="s">
        <v>1086</v>
      </c>
      <c r="CT189" s="6" t="s">
        <v>1086</v>
      </c>
      <c r="CU189" s="191" t="s">
        <v>1286</v>
      </c>
      <c r="CV189" s="6" t="str">
        <f t="shared" si="53"/>
        <v>NUEVO HORIZONTE PEATONAL220141230018</v>
      </c>
      <c r="CW189" s="46" t="str">
        <f t="shared" si="54"/>
        <v>OK</v>
      </c>
      <c r="CX189" s="47" t="str">
        <f t="shared" si="55"/>
        <v>SI</v>
      </c>
      <c r="CY189" s="47">
        <f t="shared" si="56"/>
        <v>1</v>
      </c>
      <c r="CZ189" s="47" t="str">
        <f t="shared" si="57"/>
        <v/>
      </c>
      <c r="DA189" s="47">
        <f t="shared" si="58"/>
        <v>3</v>
      </c>
      <c r="DB189" s="47">
        <f t="shared" si="59"/>
        <v>4</v>
      </c>
      <c r="DC189" s="47">
        <f t="shared" si="60"/>
        <v>5</v>
      </c>
      <c r="DD189" s="47"/>
      <c r="DE189" s="47">
        <f t="shared" si="61"/>
        <v>7</v>
      </c>
      <c r="DF189" s="47">
        <f t="shared" si="62"/>
        <v>8</v>
      </c>
      <c r="DG189" s="47" t="str">
        <f t="shared" si="63"/>
        <v/>
      </c>
      <c r="DH189" s="47" t="str">
        <f t="shared" si="64"/>
        <v/>
      </c>
      <c r="DI189" s="47" t="str">
        <f t="shared" si="65"/>
        <v/>
      </c>
      <c r="DJ189" s="47">
        <f t="shared" si="66"/>
        <v>4</v>
      </c>
      <c r="DK189" s="48">
        <f>IF(CX189="NO",0,IF(CY189=1,Tipologías!$E$11,0)+IF(CZ189=2,Tipologías!$E$10,0)+IF(DA189=3,Tipologías!$E$9,0)+IF(DB189=4,Tipologías!$E$13,0)+IF(DC189=5,Tipologías!$E$12,0)+IF(DD189=6,Tipologías!$E$14,0)+IF(DE189=7,Tipologías!$E$20,0)+IF(DG189=9,Tipologías!$E$16,0)+IF(DF189=8,Tipologías!$E$23,0)+IF(DH189=10,Tipologías!$E$7,0)+IF(DI189=11,Tipologías!$E$8,0))</f>
        <v>6640634.0016719997</v>
      </c>
      <c r="DL189" s="49">
        <f t="shared" si="67"/>
        <v>6099266.2918499997</v>
      </c>
      <c r="DM189" s="50" t="str">
        <f t="shared" si="68"/>
        <v/>
      </c>
      <c r="DN189" s="50" t="str">
        <f t="shared" si="69"/>
        <v/>
      </c>
      <c r="DO189" s="50">
        <f t="shared" si="70"/>
        <v>0</v>
      </c>
      <c r="DP189" s="51" t="str">
        <f t="shared" si="71"/>
        <v/>
      </c>
      <c r="DQ189" s="51">
        <f>IF(DM189=17,Tipologías!$E$18,0)+IF(ENCUESTAS!DN189=18,Tipologías!$E$17,0)+IF(ENCUESTAS!DO189=19,Tipologías!$E$19,0)+IF(ENCUESTAS!DP189=20,Tipologías!$E$21,0)</f>
        <v>0</v>
      </c>
      <c r="DR189" s="47" t="str">
        <f t="shared" si="72"/>
        <v>NO</v>
      </c>
      <c r="DS189" s="49">
        <f t="shared" si="73"/>
        <v>0</v>
      </c>
      <c r="DT189" s="52">
        <f>IF(DL189=0,"",(DL189+DS189+Tipologías!$E$6+Tipologías!$H$2))</f>
        <v>6296343.6843899637</v>
      </c>
      <c r="DU189" s="53" t="str">
        <f t="shared" si="74"/>
        <v>SI</v>
      </c>
      <c r="DV189" s="436" t="s">
        <v>4364</v>
      </c>
    </row>
    <row r="190" spans="1:126" ht="30.75" thickBot="1" x14ac:dyDescent="0.3">
      <c r="A190" s="217">
        <v>42971</v>
      </c>
      <c r="B190" s="7" t="s">
        <v>1</v>
      </c>
      <c r="C190" s="7" t="s">
        <v>630</v>
      </c>
      <c r="D190" s="7">
        <v>579</v>
      </c>
      <c r="E190" s="7">
        <v>1039699422</v>
      </c>
      <c r="F190" s="7">
        <v>3148444838</v>
      </c>
      <c r="G190" s="188">
        <v>185</v>
      </c>
      <c r="H190" s="189" t="s">
        <v>1646</v>
      </c>
      <c r="I190" s="7" t="s">
        <v>1110</v>
      </c>
      <c r="J190" s="7"/>
      <c r="K190" s="7"/>
      <c r="L190" s="7"/>
      <c r="M190" s="7"/>
      <c r="N190" s="7"/>
      <c r="O190" s="7"/>
      <c r="P190" s="7"/>
      <c r="Q190" s="7"/>
      <c r="R190" s="200">
        <v>220144230012</v>
      </c>
      <c r="S190" s="7"/>
      <c r="T190" s="7"/>
      <c r="U190" s="362" t="str">
        <f t="shared" si="50"/>
        <v xml:space="preserve">PEATONAL   #   -  220144230012 </v>
      </c>
      <c r="V190" s="7">
        <v>3127463255</v>
      </c>
      <c r="W190" s="7" t="s">
        <v>1533</v>
      </c>
      <c r="X190" s="7" t="s">
        <v>2180</v>
      </c>
      <c r="Y190" s="7" t="s">
        <v>2181</v>
      </c>
      <c r="Z190" s="7"/>
      <c r="AA190" s="434" t="str">
        <f t="shared" si="51"/>
        <v>SOR   DEL SOCORRO ASQUEZ</v>
      </c>
      <c r="AB190" s="7" t="s">
        <v>1268</v>
      </c>
      <c r="AC190" s="7">
        <v>43650975</v>
      </c>
      <c r="AD190" s="7" t="s">
        <v>1118</v>
      </c>
      <c r="AE190" s="7">
        <v>26</v>
      </c>
      <c r="AF190" s="6" t="s">
        <v>1086</v>
      </c>
      <c r="AG190" s="6"/>
      <c r="AH190" s="7"/>
      <c r="AI190" s="7"/>
      <c r="AJ190" s="7"/>
      <c r="AK190" s="434" t="str">
        <f t="shared" si="52"/>
        <v xml:space="preserve">   </v>
      </c>
      <c r="AL190" s="7"/>
      <c r="AM190" s="191"/>
      <c r="AN190" s="189" t="s">
        <v>1087</v>
      </c>
      <c r="AO190" s="7"/>
      <c r="AP190" s="7" t="s">
        <v>1087</v>
      </c>
      <c r="AQ190" s="7">
        <v>3</v>
      </c>
      <c r="AR190" s="7">
        <v>1</v>
      </c>
      <c r="AS190" s="7"/>
      <c r="AT190" s="192" t="s">
        <v>1147</v>
      </c>
      <c r="AU190" s="7"/>
      <c r="AV190" s="193" t="s">
        <v>1161</v>
      </c>
      <c r="AW190" s="7"/>
      <c r="AX190" s="192"/>
      <c r="AY190" s="7"/>
      <c r="AZ190" s="7"/>
      <c r="BA190" s="7"/>
      <c r="BB190" s="7" t="s">
        <v>1086</v>
      </c>
      <c r="BC190" s="194">
        <v>16781</v>
      </c>
      <c r="BD190" s="7" t="s">
        <v>1087</v>
      </c>
      <c r="BE190" s="194"/>
      <c r="BF190" s="7" t="s">
        <v>1086</v>
      </c>
      <c r="BG190" s="194">
        <v>8324</v>
      </c>
      <c r="BH190" s="188" t="s">
        <v>1167</v>
      </c>
      <c r="BI190" s="195" t="s">
        <v>1175</v>
      </c>
      <c r="BJ190" s="6" t="s">
        <v>1180</v>
      </c>
      <c r="BK190" s="6" t="s">
        <v>1189</v>
      </c>
      <c r="BL190" s="6" t="s">
        <v>1086</v>
      </c>
      <c r="BM190" s="191" t="s">
        <v>1087</v>
      </c>
      <c r="BN190" s="195" t="s">
        <v>1086</v>
      </c>
      <c r="BO190" s="6" t="s">
        <v>1086</v>
      </c>
      <c r="BP190" s="6" t="s">
        <v>1086</v>
      </c>
      <c r="BQ190" s="6" t="s">
        <v>1087</v>
      </c>
      <c r="BR190" s="6" t="s">
        <v>1086</v>
      </c>
      <c r="BS190" s="6" t="s">
        <v>1086</v>
      </c>
      <c r="BT190" s="6" t="s">
        <v>1086</v>
      </c>
      <c r="BU190" s="6" t="s">
        <v>1086</v>
      </c>
      <c r="BV190" s="6" t="s">
        <v>1087</v>
      </c>
      <c r="BW190" s="6" t="s">
        <v>1087</v>
      </c>
      <c r="BX190" s="6" t="s">
        <v>1086</v>
      </c>
      <c r="BY190" s="6" t="s">
        <v>1086</v>
      </c>
      <c r="BZ190" s="6" t="s">
        <v>1086</v>
      </c>
      <c r="CA190" s="6" t="s">
        <v>1087</v>
      </c>
      <c r="CB190" s="6" t="s">
        <v>1087</v>
      </c>
      <c r="CC190" s="6" t="s">
        <v>1086</v>
      </c>
      <c r="CD190" s="6" t="s">
        <v>1193</v>
      </c>
      <c r="CE190" s="199" t="s">
        <v>2182</v>
      </c>
      <c r="CF190" s="6"/>
      <c r="CG190" s="6"/>
      <c r="CH190" s="6"/>
      <c r="CI190" s="6"/>
      <c r="CJ190" s="196" t="s">
        <v>1607</v>
      </c>
      <c r="CK190" s="6" t="s">
        <v>1608</v>
      </c>
      <c r="CL190" s="6" t="s">
        <v>1086</v>
      </c>
      <c r="CM190" s="6" t="s">
        <v>1087</v>
      </c>
      <c r="CN190" s="6" t="s">
        <v>1087</v>
      </c>
      <c r="CO190" s="196" t="s">
        <v>1490</v>
      </c>
      <c r="CP190" s="6" t="s">
        <v>1086</v>
      </c>
      <c r="CQ190" s="6" t="s">
        <v>1086</v>
      </c>
      <c r="CR190" s="6" t="s">
        <v>1087</v>
      </c>
      <c r="CS190" s="6" t="s">
        <v>1087</v>
      </c>
      <c r="CT190" s="6" t="s">
        <v>1086</v>
      </c>
      <c r="CU190" s="191" t="s">
        <v>1286</v>
      </c>
      <c r="CV190" s="6" t="str">
        <f t="shared" si="53"/>
        <v>NUEVO HORIZONTE PEATONAL220144230012</v>
      </c>
      <c r="CW190" s="46" t="str">
        <f t="shared" si="54"/>
        <v>OK</v>
      </c>
      <c r="CX190" s="47" t="str">
        <f t="shared" si="55"/>
        <v>SI</v>
      </c>
      <c r="CY190" s="47">
        <f t="shared" si="56"/>
        <v>1</v>
      </c>
      <c r="CZ190" s="47" t="str">
        <f t="shared" si="57"/>
        <v/>
      </c>
      <c r="DA190" s="47" t="str">
        <f t="shared" si="58"/>
        <v/>
      </c>
      <c r="DB190" s="47" t="str">
        <f t="shared" si="59"/>
        <v/>
      </c>
      <c r="DC190" s="47">
        <f t="shared" si="60"/>
        <v>5</v>
      </c>
      <c r="DD190" s="47"/>
      <c r="DE190" s="47">
        <f t="shared" si="61"/>
        <v>7</v>
      </c>
      <c r="DF190" s="47">
        <f t="shared" si="62"/>
        <v>8</v>
      </c>
      <c r="DG190" s="47" t="str">
        <f t="shared" si="63"/>
        <v/>
      </c>
      <c r="DH190" s="47" t="str">
        <f t="shared" si="64"/>
        <v/>
      </c>
      <c r="DI190" s="47" t="str">
        <f t="shared" si="65"/>
        <v/>
      </c>
      <c r="DJ190" s="47">
        <f t="shared" si="66"/>
        <v>2</v>
      </c>
      <c r="DK190" s="48">
        <f>IF(CX190="NO",0,IF(CY190=1,Tipologías!$E$11,0)+IF(CZ190=2,Tipologías!$E$10,0)+IF(DA190=3,Tipologías!$E$9,0)+IF(DB190=4,Tipologías!$E$13,0)+IF(DC190=5,Tipologías!$E$12,0)+IF(DD190=6,Tipologías!$E$14,0)+IF(DE190=7,Tipologías!$E$20,0)+IF(DG190=9,Tipologías!$E$16,0)+IF(DF190=8,Tipologías!$E$23,0)+IF(DH190=10,Tipologías!$E$7,0)+IF(DI190=11,Tipologías!$E$8,0))</f>
        <v>5623985.8681920003</v>
      </c>
      <c r="DL190" s="49">
        <f t="shared" si="67"/>
        <v>5623985.8681920003</v>
      </c>
      <c r="DM190" s="50" t="str">
        <f t="shared" si="68"/>
        <v/>
      </c>
      <c r="DN190" s="50" t="str">
        <f t="shared" si="69"/>
        <v/>
      </c>
      <c r="DO190" s="50">
        <f t="shared" si="70"/>
        <v>0</v>
      </c>
      <c r="DP190" s="51">
        <f t="shared" si="71"/>
        <v>20</v>
      </c>
      <c r="DQ190" s="51">
        <f>IF(DM190=17,Tipologías!$E$18,0)+IF(ENCUESTAS!DN190=18,Tipologías!$E$17,0)+IF(ENCUESTAS!DO190=19,Tipologías!$E$19,0)+IF(ENCUESTAS!DP190=20,Tipologías!$E$21,0)</f>
        <v>487557.07988400001</v>
      </c>
      <c r="DR190" s="47" t="str">
        <f t="shared" si="72"/>
        <v>SI</v>
      </c>
      <c r="DS190" s="49">
        <f t="shared" si="73"/>
        <v>487557.07988400001</v>
      </c>
      <c r="DT190" s="52">
        <f>IF(DL190=0,"",(DL190+DS190+Tipologías!$E$6+Tipologías!$H$2))</f>
        <v>6308620.3406159645</v>
      </c>
      <c r="DU190" s="53" t="str">
        <f t="shared" si="74"/>
        <v>SI</v>
      </c>
      <c r="DV190" s="436" t="s">
        <v>4365</v>
      </c>
    </row>
    <row r="191" spans="1:126" ht="30.75" thickBot="1" x14ac:dyDescent="0.3">
      <c r="A191" s="217">
        <v>42971</v>
      </c>
      <c r="B191" s="7" t="s">
        <v>1</v>
      </c>
      <c r="C191" s="7" t="s">
        <v>630</v>
      </c>
      <c r="D191" s="7">
        <v>579</v>
      </c>
      <c r="E191" s="7">
        <v>1039699422</v>
      </c>
      <c r="F191" s="7">
        <v>3143844838</v>
      </c>
      <c r="G191" s="188">
        <v>186</v>
      </c>
      <c r="H191" s="189" t="s">
        <v>1646</v>
      </c>
      <c r="I191" s="7" t="s">
        <v>1110</v>
      </c>
      <c r="J191" s="7"/>
      <c r="K191" s="7"/>
      <c r="L191" s="7"/>
      <c r="M191" s="7"/>
      <c r="N191" s="7"/>
      <c r="O191" s="7"/>
      <c r="P191" s="7"/>
      <c r="Q191" s="7"/>
      <c r="R191" s="200">
        <v>220141250008</v>
      </c>
      <c r="S191" s="7"/>
      <c r="T191" s="7"/>
      <c r="U191" s="362" t="str">
        <f t="shared" si="50"/>
        <v xml:space="preserve">PEATONAL   #   -  220141250008 </v>
      </c>
      <c r="V191" s="7">
        <v>3108990841</v>
      </c>
      <c r="W191" s="7" t="s">
        <v>1296</v>
      </c>
      <c r="X191" s="7" t="s">
        <v>1676</v>
      </c>
      <c r="Y191" s="7" t="s">
        <v>1328</v>
      </c>
      <c r="Z191" s="7" t="s">
        <v>1287</v>
      </c>
      <c r="AA191" s="434" t="str">
        <f t="shared" si="51"/>
        <v>NIDIA MARIA GONZALES OSORIO</v>
      </c>
      <c r="AB191" s="7" t="s">
        <v>1268</v>
      </c>
      <c r="AC191" s="7">
        <v>43089876</v>
      </c>
      <c r="AD191" s="7" t="s">
        <v>1118</v>
      </c>
      <c r="AE191" s="7">
        <v>59</v>
      </c>
      <c r="AF191" s="6" t="s">
        <v>1087</v>
      </c>
      <c r="AG191" s="6" t="s">
        <v>2183</v>
      </c>
      <c r="AH191" s="7" t="s">
        <v>2184</v>
      </c>
      <c r="AI191" s="7" t="s">
        <v>1274</v>
      </c>
      <c r="AJ191" s="7" t="s">
        <v>2185</v>
      </c>
      <c r="AK191" s="434" t="str">
        <f t="shared" si="52"/>
        <v>JOSE DONAL PINTO IBARRA</v>
      </c>
      <c r="AL191" s="7" t="s">
        <v>1268</v>
      </c>
      <c r="AM191" s="191">
        <v>71184882</v>
      </c>
      <c r="AN191" s="189" t="s">
        <v>1086</v>
      </c>
      <c r="AO191" s="7">
        <v>961215</v>
      </c>
      <c r="AP191" s="7" t="s">
        <v>1087</v>
      </c>
      <c r="AQ191" s="7">
        <v>6</v>
      </c>
      <c r="AR191" s="7">
        <v>3</v>
      </c>
      <c r="AS191" s="7">
        <v>1</v>
      </c>
      <c r="AT191" s="192" t="s">
        <v>1147</v>
      </c>
      <c r="AU191" s="7" t="s">
        <v>2186</v>
      </c>
      <c r="AV191" s="193" t="s">
        <v>1161</v>
      </c>
      <c r="AW191" s="7"/>
      <c r="AX191" s="192"/>
      <c r="AY191" s="7"/>
      <c r="AZ191" s="7"/>
      <c r="BA191" s="7"/>
      <c r="BB191" s="7" t="s">
        <v>1086</v>
      </c>
      <c r="BC191" s="194">
        <v>25749</v>
      </c>
      <c r="BD191" s="7" t="s">
        <v>1087</v>
      </c>
      <c r="BE191" s="194"/>
      <c r="BF191" s="7" t="s">
        <v>1086</v>
      </c>
      <c r="BG191" s="194">
        <v>8408</v>
      </c>
      <c r="BH191" s="188" t="s">
        <v>1167</v>
      </c>
      <c r="BI191" s="195" t="s">
        <v>1174</v>
      </c>
      <c r="BJ191" s="6" t="s">
        <v>1180</v>
      </c>
      <c r="BK191" s="6" t="s">
        <v>1189</v>
      </c>
      <c r="BL191" s="6" t="s">
        <v>1087</v>
      </c>
      <c r="BM191" s="191" t="s">
        <v>1087</v>
      </c>
      <c r="BN191" s="195" t="s">
        <v>1086</v>
      </c>
      <c r="BO191" s="6" t="s">
        <v>1086</v>
      </c>
      <c r="BP191" s="6" t="s">
        <v>1086</v>
      </c>
      <c r="BQ191" s="6" t="s">
        <v>1086</v>
      </c>
      <c r="BR191" s="6" t="s">
        <v>1086</v>
      </c>
      <c r="BS191" s="6" t="s">
        <v>1086</v>
      </c>
      <c r="BT191" s="6" t="s">
        <v>1086</v>
      </c>
      <c r="BU191" s="6" t="s">
        <v>1087</v>
      </c>
      <c r="BV191" s="6" t="s">
        <v>1086</v>
      </c>
      <c r="BW191" s="6" t="s">
        <v>1087</v>
      </c>
      <c r="BX191" s="6" t="s">
        <v>1087</v>
      </c>
      <c r="BY191" s="6" t="s">
        <v>1086</v>
      </c>
      <c r="BZ191" s="6" t="s">
        <v>1087</v>
      </c>
      <c r="CA191" s="6" t="s">
        <v>1087</v>
      </c>
      <c r="CB191" s="6" t="s">
        <v>1087</v>
      </c>
      <c r="CC191" s="6" t="s">
        <v>1087</v>
      </c>
      <c r="CD191" s="6" t="s">
        <v>1193</v>
      </c>
      <c r="CE191" s="199" t="s">
        <v>2187</v>
      </c>
      <c r="CF191" s="6"/>
      <c r="CG191" s="6" t="s">
        <v>2116</v>
      </c>
      <c r="CH191" s="6"/>
      <c r="CI191" s="6"/>
      <c r="CJ191" s="196" t="s">
        <v>1607</v>
      </c>
      <c r="CK191" s="6" t="s">
        <v>1608</v>
      </c>
      <c r="CL191" s="6" t="s">
        <v>1086</v>
      </c>
      <c r="CM191" s="6" t="s">
        <v>1087</v>
      </c>
      <c r="CN191" s="6" t="s">
        <v>1087</v>
      </c>
      <c r="CO191" s="196" t="s">
        <v>1490</v>
      </c>
      <c r="CP191" s="6" t="s">
        <v>1086</v>
      </c>
      <c r="CQ191" s="6" t="s">
        <v>1087</v>
      </c>
      <c r="CR191" s="6" t="s">
        <v>1087</v>
      </c>
      <c r="CS191" s="6" t="s">
        <v>1087</v>
      </c>
      <c r="CT191" s="6" t="s">
        <v>1087</v>
      </c>
      <c r="CU191" s="191" t="s">
        <v>1286</v>
      </c>
      <c r="CV191" s="6" t="str">
        <f t="shared" si="53"/>
        <v>NUEVO HORIZONTE PEATONAL220141250008</v>
      </c>
      <c r="CW191" s="46" t="str">
        <f t="shared" si="54"/>
        <v>OK</v>
      </c>
      <c r="CX191" s="47" t="str">
        <f t="shared" si="55"/>
        <v>SI</v>
      </c>
      <c r="CY191" s="47">
        <f t="shared" si="56"/>
        <v>1</v>
      </c>
      <c r="CZ191" s="47">
        <f t="shared" si="57"/>
        <v>2</v>
      </c>
      <c r="DA191" s="47" t="str">
        <f t="shared" si="58"/>
        <v/>
      </c>
      <c r="DB191" s="47">
        <f t="shared" si="59"/>
        <v>4</v>
      </c>
      <c r="DC191" s="47">
        <f t="shared" si="60"/>
        <v>5</v>
      </c>
      <c r="DD191" s="47"/>
      <c r="DE191" s="47">
        <f t="shared" si="61"/>
        <v>7</v>
      </c>
      <c r="DF191" s="47">
        <f t="shared" si="62"/>
        <v>8</v>
      </c>
      <c r="DG191" s="47" t="str">
        <f t="shared" si="63"/>
        <v/>
      </c>
      <c r="DH191" s="47" t="str">
        <f t="shared" si="64"/>
        <v/>
      </c>
      <c r="DI191" s="47" t="str">
        <f t="shared" si="65"/>
        <v/>
      </c>
      <c r="DJ191" s="47">
        <f t="shared" si="66"/>
        <v>4</v>
      </c>
      <c r="DK191" s="48">
        <f>IF(CX191="NO",0,IF(CY191=1,Tipologías!$E$11,0)+IF(CZ191=2,Tipologías!$E$10,0)+IF(DA191=3,Tipologías!$E$9,0)+IF(DB191=4,Tipologías!$E$13,0)+IF(DC191=5,Tipologías!$E$12,0)+IF(DD191=6,Tipologías!$E$14,0)+IF(DE191=7,Tipologías!$E$20,0)+IF(DG191=9,Tipologías!$E$16,0)+IF(DF191=8,Tipologías!$E$23,0)+IF(DH191=10,Tipologías!$E$7,0)+IF(DI191=11,Tipologías!$E$8,0))</f>
        <v>6451587.4130639993</v>
      </c>
      <c r="DL191" s="49">
        <f t="shared" si="67"/>
        <v>6099266.2918499997</v>
      </c>
      <c r="DM191" s="50" t="str">
        <f t="shared" si="68"/>
        <v/>
      </c>
      <c r="DN191" s="50" t="str">
        <f t="shared" si="69"/>
        <v/>
      </c>
      <c r="DO191" s="50">
        <f t="shared" si="70"/>
        <v>0</v>
      </c>
      <c r="DP191" s="51" t="str">
        <f t="shared" si="71"/>
        <v/>
      </c>
      <c r="DQ191" s="51">
        <f>IF(DM191=17,Tipologías!$E$18,0)+IF(ENCUESTAS!DN191=18,Tipologías!$E$17,0)+IF(ENCUESTAS!DO191=19,Tipologías!$E$19,0)+IF(ENCUESTAS!DP191=20,Tipologías!$E$21,0)</f>
        <v>0</v>
      </c>
      <c r="DR191" s="47" t="str">
        <f t="shared" si="72"/>
        <v>NO</v>
      </c>
      <c r="DS191" s="49">
        <f t="shared" si="73"/>
        <v>0</v>
      </c>
      <c r="DT191" s="52">
        <f>IF(DL191=0,"",(DL191+DS191+Tipologías!$E$6+Tipologías!$H$2))</f>
        <v>6296343.6843899637</v>
      </c>
      <c r="DU191" s="53" t="str">
        <f t="shared" si="74"/>
        <v>SI</v>
      </c>
      <c r="DV191" s="436" t="s">
        <v>4366</v>
      </c>
    </row>
    <row r="192" spans="1:126" ht="45.75" thickBot="1" x14ac:dyDescent="0.3">
      <c r="A192" s="217">
        <v>42971</v>
      </c>
      <c r="B192" s="7" t="s">
        <v>1</v>
      </c>
      <c r="C192" s="7" t="s">
        <v>630</v>
      </c>
      <c r="D192" s="7">
        <v>579</v>
      </c>
      <c r="E192" s="7">
        <v>1039699422</v>
      </c>
      <c r="F192" s="7">
        <v>3148444838</v>
      </c>
      <c r="G192" s="188">
        <v>187</v>
      </c>
      <c r="H192" s="189" t="s">
        <v>1603</v>
      </c>
      <c r="I192" s="7" t="s">
        <v>1110</v>
      </c>
      <c r="J192" s="7"/>
      <c r="K192" s="7"/>
      <c r="L192" s="7"/>
      <c r="M192" s="7"/>
      <c r="N192" s="7"/>
      <c r="O192" s="7"/>
      <c r="P192" s="7"/>
      <c r="Q192" s="7"/>
      <c r="R192" s="190">
        <v>22058790000</v>
      </c>
      <c r="S192" s="7"/>
      <c r="T192" s="7"/>
      <c r="U192" s="362" t="str">
        <f t="shared" si="50"/>
        <v xml:space="preserve">PEATONAL   #   -  22058790000 </v>
      </c>
      <c r="V192" s="7">
        <v>3148540038</v>
      </c>
      <c r="W192" s="7" t="s">
        <v>2188</v>
      </c>
      <c r="X192" s="7" t="s">
        <v>2189</v>
      </c>
      <c r="Y192" s="7" t="s">
        <v>2190</v>
      </c>
      <c r="Z192" s="7" t="s">
        <v>1748</v>
      </c>
      <c r="AA192" s="434" t="str">
        <f t="shared" si="51"/>
        <v>LUISA FERNANDA AREIZA CHALARCA</v>
      </c>
      <c r="AB192" s="7" t="s">
        <v>1268</v>
      </c>
      <c r="AC192" s="7">
        <v>1039705228</v>
      </c>
      <c r="AD192" s="7" t="s">
        <v>1118</v>
      </c>
      <c r="AE192" s="7">
        <v>19</v>
      </c>
      <c r="AF192" s="6" t="s">
        <v>1086</v>
      </c>
      <c r="AG192" s="6"/>
      <c r="AH192" s="7"/>
      <c r="AI192" s="7"/>
      <c r="AJ192" s="7"/>
      <c r="AK192" s="434" t="str">
        <f t="shared" si="52"/>
        <v xml:space="preserve">   </v>
      </c>
      <c r="AL192" s="7"/>
      <c r="AM192" s="191"/>
      <c r="AN192" s="189" t="s">
        <v>1086</v>
      </c>
      <c r="AO192" s="7">
        <v>1683824</v>
      </c>
      <c r="AP192" s="7" t="s">
        <v>1087</v>
      </c>
      <c r="AQ192" s="7">
        <v>5</v>
      </c>
      <c r="AR192" s="7">
        <v>1</v>
      </c>
      <c r="AS192" s="7"/>
      <c r="AT192" s="192" t="s">
        <v>1147</v>
      </c>
      <c r="AU192" s="7"/>
      <c r="AV192" s="193" t="s">
        <v>1166</v>
      </c>
      <c r="AW192" s="7"/>
      <c r="AX192" s="192"/>
      <c r="AY192" s="7"/>
      <c r="AZ192" s="7"/>
      <c r="BA192" s="7"/>
      <c r="BB192" s="7" t="s">
        <v>1086</v>
      </c>
      <c r="BC192" s="194">
        <v>29982</v>
      </c>
      <c r="BD192" s="7" t="s">
        <v>1086</v>
      </c>
      <c r="BE192" s="194">
        <v>22234</v>
      </c>
      <c r="BF192" s="7" t="s">
        <v>1086</v>
      </c>
      <c r="BG192" s="194">
        <v>8324</v>
      </c>
      <c r="BH192" s="188" t="s">
        <v>1167</v>
      </c>
      <c r="BI192" s="195" t="s">
        <v>1176</v>
      </c>
      <c r="BJ192" s="6" t="s">
        <v>1180</v>
      </c>
      <c r="BK192" s="6" t="s">
        <v>1189</v>
      </c>
      <c r="BL192" s="6" t="s">
        <v>1086</v>
      </c>
      <c r="BM192" s="191" t="s">
        <v>1087</v>
      </c>
      <c r="BN192" s="195" t="s">
        <v>1086</v>
      </c>
      <c r="BO192" s="6" t="s">
        <v>1086</v>
      </c>
      <c r="BP192" s="6" t="s">
        <v>1086</v>
      </c>
      <c r="BQ192" s="6" t="s">
        <v>1087</v>
      </c>
      <c r="BR192" s="6" t="s">
        <v>1086</v>
      </c>
      <c r="BS192" s="6" t="s">
        <v>1086</v>
      </c>
      <c r="BT192" s="6" t="s">
        <v>1087</v>
      </c>
      <c r="BU192" s="6" t="s">
        <v>1086</v>
      </c>
      <c r="BV192" s="6" t="s">
        <v>1087</v>
      </c>
      <c r="BW192" s="6" t="s">
        <v>1087</v>
      </c>
      <c r="BX192" s="6" t="s">
        <v>1086</v>
      </c>
      <c r="BY192" s="6" t="s">
        <v>1087</v>
      </c>
      <c r="BZ192" s="6" t="s">
        <v>1086</v>
      </c>
      <c r="CA192" s="6" t="s">
        <v>1086</v>
      </c>
      <c r="CB192" s="6" t="s">
        <v>1087</v>
      </c>
      <c r="CC192" s="6" t="s">
        <v>1086</v>
      </c>
      <c r="CD192" s="6" t="s">
        <v>1194</v>
      </c>
      <c r="CE192" s="199" t="s">
        <v>2191</v>
      </c>
      <c r="CF192" s="6"/>
      <c r="CG192" s="6"/>
      <c r="CH192" s="6"/>
      <c r="CI192" s="6"/>
      <c r="CJ192" s="196" t="s">
        <v>1607</v>
      </c>
      <c r="CK192" s="6" t="s">
        <v>1608</v>
      </c>
      <c r="CL192" s="6" t="s">
        <v>1086</v>
      </c>
      <c r="CM192" s="6" t="s">
        <v>1087</v>
      </c>
      <c r="CN192" s="6" t="s">
        <v>1087</v>
      </c>
      <c r="CO192" s="196" t="s">
        <v>1490</v>
      </c>
      <c r="CP192" s="6" t="s">
        <v>1087</v>
      </c>
      <c r="CQ192" s="6" t="s">
        <v>1087</v>
      </c>
      <c r="CR192" s="6" t="s">
        <v>1087</v>
      </c>
      <c r="CS192" s="6" t="s">
        <v>1087</v>
      </c>
      <c r="CT192" s="6" t="s">
        <v>1087</v>
      </c>
      <c r="CU192" s="191" t="s">
        <v>1273</v>
      </c>
      <c r="CV192" s="6" t="str">
        <f t="shared" si="53"/>
        <v>OASIS PEATONAL22058790000</v>
      </c>
      <c r="CW192" s="46" t="str">
        <f t="shared" si="54"/>
        <v>OK</v>
      </c>
      <c r="CX192" s="47" t="str">
        <f t="shared" si="55"/>
        <v>SI</v>
      </c>
      <c r="CY192" s="47">
        <f t="shared" si="56"/>
        <v>1</v>
      </c>
      <c r="CZ192" s="47">
        <f t="shared" si="57"/>
        <v>2</v>
      </c>
      <c r="DA192" s="47">
        <f t="shared" si="58"/>
        <v>3</v>
      </c>
      <c r="DB192" s="47">
        <f t="shared" si="59"/>
        <v>4</v>
      </c>
      <c r="DC192" s="47">
        <f t="shared" si="60"/>
        <v>5</v>
      </c>
      <c r="DD192" s="47"/>
      <c r="DE192" s="47">
        <f t="shared" si="61"/>
        <v>7</v>
      </c>
      <c r="DF192" s="47" t="str">
        <f t="shared" si="62"/>
        <v/>
      </c>
      <c r="DG192" s="47">
        <f t="shared" si="63"/>
        <v>9</v>
      </c>
      <c r="DH192" s="47" t="str">
        <f t="shared" si="64"/>
        <v/>
      </c>
      <c r="DI192" s="47" t="str">
        <f t="shared" si="65"/>
        <v/>
      </c>
      <c r="DJ192" s="47">
        <f t="shared" si="66"/>
        <v>5</v>
      </c>
      <c r="DK192" s="48">
        <f>IF(CX192="NO",0,IF(CY192=1,Tipologías!$E$11,0)+IF(CZ192=2,Tipologías!$E$10,0)+IF(DA192=3,Tipologías!$E$9,0)+IF(DB192=4,Tipologías!$E$13,0)+IF(DC192=5,Tipologías!$E$12,0)+IF(DD192=6,Tipologías!$E$14,0)+IF(DE192=7,Tipologías!$E$20,0)+IF(DG192=9,Tipologías!$E$16,0)+IF(DF192=8,Tipologías!$E$23,0)+IF(DH192=10,Tipologías!$E$7,0)+IF(DI192=11,Tipologías!$E$8,0))</f>
        <v>4352595.9829379991</v>
      </c>
      <c r="DL192" s="49">
        <f t="shared" si="67"/>
        <v>4352595.9829379991</v>
      </c>
      <c r="DM192" s="50" t="str">
        <f t="shared" si="68"/>
        <v/>
      </c>
      <c r="DN192" s="50" t="str">
        <f t="shared" si="69"/>
        <v/>
      </c>
      <c r="DO192" s="50">
        <f t="shared" si="70"/>
        <v>0</v>
      </c>
      <c r="DP192" s="51">
        <f t="shared" si="71"/>
        <v>20</v>
      </c>
      <c r="DQ192" s="51">
        <f>IF(DM192=17,Tipologías!$E$18,0)+IF(ENCUESTAS!DN192=18,Tipologías!$E$17,0)+IF(ENCUESTAS!DO192=19,Tipologías!$E$19,0)+IF(ENCUESTAS!DP192=20,Tipologías!$E$21,0)</f>
        <v>487557.07988400001</v>
      </c>
      <c r="DR192" s="47" t="str">
        <f t="shared" si="72"/>
        <v>SI</v>
      </c>
      <c r="DS192" s="49">
        <f t="shared" si="73"/>
        <v>487557.07988400001</v>
      </c>
      <c r="DT192" s="52">
        <f>IF(DL192=0,"",(DL192+DS192+Tipologías!$E$6+Tipologías!$H$2))</f>
        <v>5037230.4553619632</v>
      </c>
      <c r="DU192" s="53" t="str">
        <f t="shared" si="74"/>
        <v>SI</v>
      </c>
      <c r="DV192" s="436" t="s">
        <v>3606</v>
      </c>
    </row>
    <row r="193" spans="1:126" ht="15.75" hidden="1" thickBot="1" x14ac:dyDescent="0.3">
      <c r="A193" s="217">
        <v>42971</v>
      </c>
      <c r="B193" s="7" t="s">
        <v>1</v>
      </c>
      <c r="C193" s="7" t="s">
        <v>630</v>
      </c>
      <c r="D193" s="7">
        <v>579</v>
      </c>
      <c r="E193" s="7">
        <v>1039699422</v>
      </c>
      <c r="F193" s="7">
        <v>3143844838</v>
      </c>
      <c r="G193" s="188">
        <v>188</v>
      </c>
      <c r="H193" s="189" t="s">
        <v>1632</v>
      </c>
      <c r="I193" s="7" t="s">
        <v>1110</v>
      </c>
      <c r="J193" s="7"/>
      <c r="K193" s="7"/>
      <c r="L193" s="7"/>
      <c r="M193" s="7"/>
      <c r="N193" s="7"/>
      <c r="O193" s="7"/>
      <c r="P193" s="7"/>
      <c r="Q193" s="7"/>
      <c r="R193" s="190">
        <v>2204426000</v>
      </c>
      <c r="S193" s="7"/>
      <c r="T193" s="7"/>
      <c r="U193" s="362" t="str">
        <f t="shared" si="50"/>
        <v xml:space="preserve">PEATONAL   #   -  2204426000 </v>
      </c>
      <c r="V193" s="7">
        <v>3194991011</v>
      </c>
      <c r="W193" s="7" t="s">
        <v>2192</v>
      </c>
      <c r="X193" s="7" t="s">
        <v>2193</v>
      </c>
      <c r="Y193" s="7" t="s">
        <v>1328</v>
      </c>
      <c r="Z193" s="7" t="s">
        <v>1533</v>
      </c>
      <c r="AA193" s="434" t="str">
        <f t="shared" si="51"/>
        <v>NIDIA DEL SOCORRO ARIZTIZABAL POSADA</v>
      </c>
      <c r="AB193" s="7" t="s">
        <v>1268</v>
      </c>
      <c r="AC193" s="7">
        <v>21928569</v>
      </c>
      <c r="AD193" s="7" t="s">
        <v>1118</v>
      </c>
      <c r="AE193" s="7">
        <v>63</v>
      </c>
      <c r="AF193" s="6" t="s">
        <v>1087</v>
      </c>
      <c r="AG193" s="6"/>
      <c r="AH193" s="7"/>
      <c r="AI193" s="7"/>
      <c r="AJ193" s="7"/>
      <c r="AK193" s="434" t="str">
        <f t="shared" si="52"/>
        <v xml:space="preserve">   </v>
      </c>
      <c r="AL193" s="7"/>
      <c r="AM193" s="191"/>
      <c r="AN193" s="189" t="s">
        <v>1087</v>
      </c>
      <c r="AO193" s="7"/>
      <c r="AP193" s="7" t="s">
        <v>1087</v>
      </c>
      <c r="AQ193" s="7">
        <v>3</v>
      </c>
      <c r="AR193" s="7"/>
      <c r="AS193" s="7"/>
      <c r="AT193" s="192" t="s">
        <v>1149</v>
      </c>
      <c r="AU193" s="7"/>
      <c r="AV193" s="193"/>
      <c r="AW193" s="7"/>
      <c r="AX193" s="192" t="s">
        <v>1153</v>
      </c>
      <c r="AY193" s="7"/>
      <c r="AZ193" s="7"/>
      <c r="BA193" s="194">
        <v>350000</v>
      </c>
      <c r="BB193" s="7" t="s">
        <v>1086</v>
      </c>
      <c r="BC193" s="7">
        <v>19662</v>
      </c>
      <c r="BD193" s="7" t="s">
        <v>1086</v>
      </c>
      <c r="BE193" s="7">
        <v>14132</v>
      </c>
      <c r="BF193" s="7" t="s">
        <v>1086</v>
      </c>
      <c r="BG193" s="7">
        <v>9561</v>
      </c>
      <c r="BH193" s="188" t="s">
        <v>1167</v>
      </c>
      <c r="BI193" s="195" t="s">
        <v>1171</v>
      </c>
      <c r="BJ193" s="6" t="s">
        <v>1180</v>
      </c>
      <c r="BK193" s="6" t="s">
        <v>1188</v>
      </c>
      <c r="BL193" s="6" t="s">
        <v>1086</v>
      </c>
      <c r="BM193" s="191" t="s">
        <v>1086</v>
      </c>
      <c r="BN193" s="195" t="s">
        <v>1086</v>
      </c>
      <c r="BO193" s="6" t="s">
        <v>1086</v>
      </c>
      <c r="BP193" s="6" t="s">
        <v>1086</v>
      </c>
      <c r="BQ193" s="6" t="s">
        <v>1086</v>
      </c>
      <c r="BR193" s="6" t="s">
        <v>1086</v>
      </c>
      <c r="BS193" s="6" t="s">
        <v>1086</v>
      </c>
      <c r="BT193" s="6" t="s">
        <v>1086</v>
      </c>
      <c r="BU193" s="6" t="s">
        <v>1086</v>
      </c>
      <c r="BV193" s="6" t="s">
        <v>1086</v>
      </c>
      <c r="BW193" s="6" t="s">
        <v>1086</v>
      </c>
      <c r="BX193" s="6" t="s">
        <v>1086</v>
      </c>
      <c r="BY193" s="6" t="s">
        <v>1086</v>
      </c>
      <c r="BZ193" s="6" t="s">
        <v>1086</v>
      </c>
      <c r="CA193" s="6" t="s">
        <v>1086</v>
      </c>
      <c r="CB193" s="6" t="s">
        <v>1086</v>
      </c>
      <c r="CC193" s="6" t="s">
        <v>1086</v>
      </c>
      <c r="CD193" s="6" t="s">
        <v>1193</v>
      </c>
      <c r="CE193" s="199" t="s">
        <v>2194</v>
      </c>
      <c r="CF193" s="6"/>
      <c r="CG193" s="6"/>
      <c r="CH193" s="6"/>
      <c r="CI193" s="6"/>
      <c r="CJ193" s="196" t="s">
        <v>1607</v>
      </c>
      <c r="CK193" s="6" t="s">
        <v>1608</v>
      </c>
      <c r="CL193" s="6" t="s">
        <v>1086</v>
      </c>
      <c r="CM193" s="6" t="s">
        <v>1087</v>
      </c>
      <c r="CN193" s="6" t="s">
        <v>1087</v>
      </c>
      <c r="CO193" s="196" t="s">
        <v>1490</v>
      </c>
      <c r="CP193" s="6" t="s">
        <v>1086</v>
      </c>
      <c r="CQ193" s="6" t="s">
        <v>1086</v>
      </c>
      <c r="CR193" s="6" t="s">
        <v>1086</v>
      </c>
      <c r="CS193" s="6" t="s">
        <v>1086</v>
      </c>
      <c r="CT193" s="6" t="s">
        <v>1086</v>
      </c>
      <c r="CU193" s="191" t="s">
        <v>1288</v>
      </c>
      <c r="CV193" s="6" t="str">
        <f t="shared" si="53"/>
        <v>SAN MARTIN PEATONAL2204426000</v>
      </c>
      <c r="CW193" s="46" t="str">
        <f t="shared" si="54"/>
        <v>OK</v>
      </c>
      <c r="CX193" s="47" t="str">
        <f t="shared" si="55"/>
        <v>SI</v>
      </c>
      <c r="CY193" s="47" t="str">
        <f t="shared" si="56"/>
        <v/>
      </c>
      <c r="CZ193" s="47" t="str">
        <f t="shared" si="57"/>
        <v/>
      </c>
      <c r="DA193" s="47" t="str">
        <f t="shared" si="58"/>
        <v/>
      </c>
      <c r="DB193" s="47" t="str">
        <f t="shared" si="59"/>
        <v/>
      </c>
      <c r="DC193" s="47" t="str">
        <f t="shared" si="60"/>
        <v/>
      </c>
      <c r="DD193" s="47"/>
      <c r="DE193" s="47" t="str">
        <f t="shared" si="61"/>
        <v/>
      </c>
      <c r="DF193" s="47" t="str">
        <f t="shared" si="62"/>
        <v/>
      </c>
      <c r="DG193" s="47" t="str">
        <f t="shared" si="63"/>
        <v/>
      </c>
      <c r="DH193" s="47" t="str">
        <f t="shared" si="64"/>
        <v/>
      </c>
      <c r="DI193" s="47" t="str">
        <f t="shared" si="65"/>
        <v/>
      </c>
      <c r="DJ193" s="47">
        <f t="shared" si="66"/>
        <v>0</v>
      </c>
      <c r="DK193" s="48">
        <f>IF(CX193="NO",0,IF(CY193=1,Tipologías!$E$11,0)+IF(CZ193=2,Tipologías!$E$10,0)+IF(DA193=3,Tipologías!$E$9,0)+IF(DB193=4,Tipologías!$E$13,0)+IF(DC193=5,Tipologías!$E$12,0)+IF(DD193=6,Tipologías!$E$14,0)+IF(DE193=7,Tipologías!$E$20,0)+IF(DG193=9,Tipologías!$E$16,0)+IF(DF193=8,Tipologías!$E$23,0)+IF(DH193=10,Tipologías!$E$7,0)+IF(DI193=11,Tipologías!$E$8,0))</f>
        <v>0</v>
      </c>
      <c r="DL193" s="49">
        <f t="shared" si="67"/>
        <v>0</v>
      </c>
      <c r="DM193" s="50" t="str">
        <f t="shared" si="68"/>
        <v/>
      </c>
      <c r="DN193" s="50" t="str">
        <f t="shared" si="69"/>
        <v/>
      </c>
      <c r="DO193" s="50" t="str">
        <f t="shared" si="70"/>
        <v/>
      </c>
      <c r="DP193" s="51" t="str">
        <f t="shared" si="71"/>
        <v/>
      </c>
      <c r="DQ193" s="51">
        <f>IF(DM193=17,Tipologías!$E$18,0)+IF(ENCUESTAS!DN193=18,Tipologías!$E$17,0)+IF(ENCUESTAS!DO193=19,Tipologías!$E$19,0)+IF(ENCUESTAS!DP193=20,Tipologías!$E$21,0)</f>
        <v>0</v>
      </c>
      <c r="DR193" s="47" t="str">
        <f t="shared" si="72"/>
        <v>NO</v>
      </c>
      <c r="DS193" s="49">
        <f t="shared" si="73"/>
        <v>0</v>
      </c>
      <c r="DT193" s="52" t="str">
        <f>IF(DL193=0,"",(DL193+DS193+Tipologías!$E$6+Tipologías!$H$2))</f>
        <v/>
      </c>
      <c r="DU193" s="53" t="str">
        <f t="shared" si="74"/>
        <v>NO</v>
      </c>
      <c r="DV193" s="436"/>
    </row>
    <row r="194" spans="1:126" ht="30.75" thickBot="1" x14ac:dyDescent="0.3">
      <c r="A194" s="217">
        <v>42971</v>
      </c>
      <c r="B194" s="7" t="s">
        <v>1</v>
      </c>
      <c r="C194" s="7" t="s">
        <v>630</v>
      </c>
      <c r="D194" s="7">
        <v>579</v>
      </c>
      <c r="E194" s="7">
        <v>1039704703</v>
      </c>
      <c r="F194" s="7">
        <v>3218398050</v>
      </c>
      <c r="G194" s="227">
        <v>189</v>
      </c>
      <c r="H194" s="189" t="s">
        <v>1603</v>
      </c>
      <c r="I194" s="7" t="s">
        <v>1110</v>
      </c>
      <c r="J194" s="7"/>
      <c r="K194" s="7"/>
      <c r="L194" s="7"/>
      <c r="M194" s="7"/>
      <c r="N194" s="7"/>
      <c r="O194" s="7"/>
      <c r="P194" s="7"/>
      <c r="Q194" s="7"/>
      <c r="R194" s="190">
        <v>22058260000</v>
      </c>
      <c r="S194" s="7"/>
      <c r="T194" s="7"/>
      <c r="U194" s="362" t="str">
        <f t="shared" si="50"/>
        <v xml:space="preserve">PEATONAL   #   -  22058260000 </v>
      </c>
      <c r="V194" s="7">
        <v>3148209280</v>
      </c>
      <c r="W194" s="7" t="s">
        <v>1299</v>
      </c>
      <c r="X194" s="7" t="s">
        <v>1791</v>
      </c>
      <c r="Y194" s="7" t="s">
        <v>1287</v>
      </c>
      <c r="Z194" s="7" t="s">
        <v>2195</v>
      </c>
      <c r="AA194" s="434" t="str">
        <f t="shared" si="51"/>
        <v>MARIA OLIVIA SANCHEZ RESTREPO</v>
      </c>
      <c r="AB194" s="7" t="s">
        <v>1268</v>
      </c>
      <c r="AC194" s="7">
        <v>21430750</v>
      </c>
      <c r="AD194" s="7" t="s">
        <v>1118</v>
      </c>
      <c r="AE194" s="7">
        <v>65</v>
      </c>
      <c r="AF194" s="6"/>
      <c r="AG194" s="6"/>
      <c r="AH194" s="7"/>
      <c r="AI194" s="7"/>
      <c r="AJ194" s="7"/>
      <c r="AK194" s="434" t="str">
        <f t="shared" si="52"/>
        <v xml:space="preserve">   </v>
      </c>
      <c r="AL194" s="7"/>
      <c r="AM194" s="191"/>
      <c r="AN194" s="189" t="s">
        <v>1087</v>
      </c>
      <c r="AO194" s="7"/>
      <c r="AP194" s="7" t="s">
        <v>1087</v>
      </c>
      <c r="AQ194" s="7">
        <v>1</v>
      </c>
      <c r="AR194" s="7"/>
      <c r="AS194" s="7"/>
      <c r="AT194" s="192" t="s">
        <v>1147</v>
      </c>
      <c r="AU194" s="7"/>
      <c r="AV194" s="193" t="s">
        <v>1163</v>
      </c>
      <c r="AW194" s="7"/>
      <c r="AX194" s="192"/>
      <c r="AY194" s="7"/>
      <c r="AZ194" s="7"/>
      <c r="BA194" s="7"/>
      <c r="BB194" s="7" t="s">
        <v>1086</v>
      </c>
      <c r="BC194" s="194">
        <v>8299</v>
      </c>
      <c r="BD194" s="7" t="s">
        <v>1087</v>
      </c>
      <c r="BE194" s="7"/>
      <c r="BF194" s="7" t="s">
        <v>1086</v>
      </c>
      <c r="BG194" s="7">
        <v>8069</v>
      </c>
      <c r="BH194" s="188" t="s">
        <v>1167</v>
      </c>
      <c r="BI194" s="195" t="s">
        <v>1174</v>
      </c>
      <c r="BJ194" s="6" t="s">
        <v>1180</v>
      </c>
      <c r="BK194" s="6" t="s">
        <v>1188</v>
      </c>
      <c r="BL194" s="6" t="s">
        <v>1086</v>
      </c>
      <c r="BM194" s="191" t="s">
        <v>1086</v>
      </c>
      <c r="BN194" s="195" t="s">
        <v>1086</v>
      </c>
      <c r="BO194" s="6" t="s">
        <v>1086</v>
      </c>
      <c r="BP194" s="6" t="s">
        <v>1086</v>
      </c>
      <c r="BQ194" s="6" t="s">
        <v>1086</v>
      </c>
      <c r="BR194" s="6" t="s">
        <v>1086</v>
      </c>
      <c r="BS194" s="6" t="s">
        <v>1087</v>
      </c>
      <c r="BT194" s="6" t="s">
        <v>1087</v>
      </c>
      <c r="BU194" s="6" t="s">
        <v>1086</v>
      </c>
      <c r="BV194" s="6" t="s">
        <v>1086</v>
      </c>
      <c r="BW194" s="6" t="s">
        <v>1087</v>
      </c>
      <c r="BX194" s="6" t="s">
        <v>1087</v>
      </c>
      <c r="BY194" s="6" t="s">
        <v>1086</v>
      </c>
      <c r="BZ194" s="6" t="s">
        <v>1086</v>
      </c>
      <c r="CA194" s="6" t="s">
        <v>1087</v>
      </c>
      <c r="CB194" s="6" t="s">
        <v>1086</v>
      </c>
      <c r="CC194" s="6" t="s">
        <v>1086</v>
      </c>
      <c r="CD194" s="6" t="s">
        <v>1193</v>
      </c>
      <c r="CE194" s="199" t="s">
        <v>2196</v>
      </c>
      <c r="CF194" s="6"/>
      <c r="CG194" s="6"/>
      <c r="CH194" s="6"/>
      <c r="CI194" s="6"/>
      <c r="CJ194" s="196" t="s">
        <v>1607</v>
      </c>
      <c r="CK194" s="6" t="s">
        <v>1608</v>
      </c>
      <c r="CL194" s="6" t="s">
        <v>1086</v>
      </c>
      <c r="CM194" s="6" t="s">
        <v>1086</v>
      </c>
      <c r="CN194" s="6" t="s">
        <v>1087</v>
      </c>
      <c r="CO194" s="196" t="s">
        <v>1490</v>
      </c>
      <c r="CP194" s="6" t="s">
        <v>1086</v>
      </c>
      <c r="CQ194" s="6" t="s">
        <v>1086</v>
      </c>
      <c r="CR194" s="6" t="s">
        <v>1087</v>
      </c>
      <c r="CS194" s="6" t="s">
        <v>1086</v>
      </c>
      <c r="CT194" s="6" t="s">
        <v>1086</v>
      </c>
      <c r="CU194" s="191" t="s">
        <v>1273</v>
      </c>
      <c r="CV194" s="6" t="str">
        <f t="shared" si="53"/>
        <v>OASIS PEATONAL22058260000</v>
      </c>
      <c r="CW194" s="46" t="str">
        <f t="shared" si="54"/>
        <v>OK</v>
      </c>
      <c r="CX194" s="47" t="str">
        <f t="shared" si="55"/>
        <v>SI</v>
      </c>
      <c r="CY194" s="47">
        <f t="shared" si="56"/>
        <v>1</v>
      </c>
      <c r="CZ194" s="47">
        <f t="shared" si="57"/>
        <v>2</v>
      </c>
      <c r="DA194" s="47">
        <f t="shared" si="58"/>
        <v>3</v>
      </c>
      <c r="DB194" s="47" t="str">
        <f t="shared" si="59"/>
        <v/>
      </c>
      <c r="DC194" s="47">
        <f t="shared" si="60"/>
        <v>5</v>
      </c>
      <c r="DD194" s="47"/>
      <c r="DE194" s="47">
        <f t="shared" si="61"/>
        <v>7</v>
      </c>
      <c r="DF194" s="47" t="str">
        <f t="shared" si="62"/>
        <v/>
      </c>
      <c r="DG194" s="47">
        <f t="shared" si="63"/>
        <v>9</v>
      </c>
      <c r="DH194" s="47" t="str">
        <f t="shared" si="64"/>
        <v/>
      </c>
      <c r="DI194" s="47">
        <f t="shared" si="65"/>
        <v>11</v>
      </c>
      <c r="DJ194" s="47">
        <f t="shared" si="66"/>
        <v>4</v>
      </c>
      <c r="DK194" s="48">
        <f>IF(CX194="NO",0,IF(CY194=1,Tipologías!$E$11,0)+IF(CZ194=2,Tipologías!$E$10,0)+IF(DA194=3,Tipologías!$E$9,0)+IF(DB194=4,Tipologías!$E$13,0)+IF(DC194=5,Tipologías!$E$12,0)+IF(DD194=6,Tipologías!$E$14,0)+IF(DE194=7,Tipologías!$E$20,0)+IF(DG194=9,Tipologías!$E$16,0)+IF(DF194=8,Tipologías!$E$23,0)+IF(DH194=10,Tipologías!$E$7,0)+IF(DI194=11,Tipologías!$E$8,0))</f>
        <v>4357582.6733820001</v>
      </c>
      <c r="DL194" s="49">
        <f t="shared" si="67"/>
        <v>4357582.6733820001</v>
      </c>
      <c r="DM194" s="50" t="str">
        <f t="shared" si="68"/>
        <v/>
      </c>
      <c r="DN194" s="50" t="str">
        <f t="shared" si="69"/>
        <v/>
      </c>
      <c r="DO194" s="50">
        <f t="shared" si="70"/>
        <v>0</v>
      </c>
      <c r="DP194" s="51" t="str">
        <f t="shared" si="71"/>
        <v/>
      </c>
      <c r="DQ194" s="51">
        <f>IF(DM194=17,Tipologías!$E$18,0)+IF(ENCUESTAS!DN194=18,Tipologías!$E$17,0)+IF(ENCUESTAS!DO194=19,Tipologías!$E$19,0)+IF(ENCUESTAS!DP194=20,Tipologías!$E$21,0)</f>
        <v>0</v>
      </c>
      <c r="DR194" s="47" t="str">
        <f t="shared" si="72"/>
        <v>NO</v>
      </c>
      <c r="DS194" s="49">
        <f t="shared" si="73"/>
        <v>0</v>
      </c>
      <c r="DT194" s="52">
        <f>IF(DL194=0,"",(DL194+DS194+Tipologías!$E$6+Tipologías!$H$2))</f>
        <v>4554660.0659219641</v>
      </c>
      <c r="DU194" s="53" t="str">
        <f t="shared" si="74"/>
        <v>SI</v>
      </c>
      <c r="DV194" s="436" t="s">
        <v>3607</v>
      </c>
    </row>
    <row r="195" spans="1:126" ht="45.75" thickBot="1" x14ac:dyDescent="0.3">
      <c r="A195" s="217">
        <v>42971</v>
      </c>
      <c r="B195" s="7" t="s">
        <v>1</v>
      </c>
      <c r="C195" s="7" t="s">
        <v>630</v>
      </c>
      <c r="D195" s="7">
        <v>579</v>
      </c>
      <c r="E195" s="7">
        <v>71184422</v>
      </c>
      <c r="F195" s="7">
        <v>3147348877</v>
      </c>
      <c r="G195" s="227">
        <v>191</v>
      </c>
      <c r="H195" s="189" t="s">
        <v>1646</v>
      </c>
      <c r="I195" s="7" t="s">
        <v>1110</v>
      </c>
      <c r="J195" s="7"/>
      <c r="K195" s="7"/>
      <c r="L195" s="7"/>
      <c r="M195" s="7"/>
      <c r="N195" s="7"/>
      <c r="O195" s="7"/>
      <c r="P195" s="7"/>
      <c r="Q195" s="7"/>
      <c r="R195" s="190">
        <v>12967</v>
      </c>
      <c r="S195" s="7"/>
      <c r="T195" s="7"/>
      <c r="U195" s="362" t="str">
        <f t="shared" si="50"/>
        <v xml:space="preserve">PEATONAL   #   -  12967 </v>
      </c>
      <c r="V195" s="7"/>
      <c r="W195" s="7" t="s">
        <v>2197</v>
      </c>
      <c r="X195" s="7" t="s">
        <v>2198</v>
      </c>
      <c r="Y195" s="7" t="s">
        <v>2199</v>
      </c>
      <c r="Z195" s="7" t="s">
        <v>2200</v>
      </c>
      <c r="AA195" s="434" t="str">
        <f t="shared" si="51"/>
        <v>MAYORI ATRCIA ESPAÑA SALINA</v>
      </c>
      <c r="AB195" s="7" t="s">
        <v>1268</v>
      </c>
      <c r="AC195" s="7">
        <v>43602085</v>
      </c>
      <c r="AD195" s="7" t="s">
        <v>1118</v>
      </c>
      <c r="AE195" s="7"/>
      <c r="AF195" s="6" t="s">
        <v>1086</v>
      </c>
      <c r="AG195" s="6"/>
      <c r="AH195" s="7"/>
      <c r="AI195" s="7"/>
      <c r="AJ195" s="7"/>
      <c r="AK195" s="434" t="str">
        <f t="shared" si="52"/>
        <v xml:space="preserve">   </v>
      </c>
      <c r="AL195" s="7"/>
      <c r="AM195" s="191"/>
      <c r="AN195" s="189" t="s">
        <v>1086</v>
      </c>
      <c r="AO195" s="7"/>
      <c r="AP195" s="7" t="s">
        <v>1087</v>
      </c>
      <c r="AQ195" s="7">
        <v>3</v>
      </c>
      <c r="AR195" s="7"/>
      <c r="AS195" s="7"/>
      <c r="AT195" s="192" t="s">
        <v>1147</v>
      </c>
      <c r="AU195" s="7"/>
      <c r="AV195" s="193" t="s">
        <v>1161</v>
      </c>
      <c r="AW195" s="7"/>
      <c r="AX195" s="192"/>
      <c r="AY195" s="7"/>
      <c r="AZ195" s="7"/>
      <c r="BA195" s="7"/>
      <c r="BB195" s="7" t="s">
        <v>1086</v>
      </c>
      <c r="BC195" s="7">
        <v>14225</v>
      </c>
      <c r="BD195" s="7" t="s">
        <v>1086</v>
      </c>
      <c r="BE195" s="7"/>
      <c r="BF195" s="7" t="s">
        <v>1086</v>
      </c>
      <c r="BG195" s="7">
        <v>12774</v>
      </c>
      <c r="BH195" s="188" t="s">
        <v>1167</v>
      </c>
      <c r="BI195" s="195" t="s">
        <v>1171</v>
      </c>
      <c r="BJ195" s="6" t="s">
        <v>1180</v>
      </c>
      <c r="BK195" s="6" t="s">
        <v>1189</v>
      </c>
      <c r="BL195" s="6" t="s">
        <v>1086</v>
      </c>
      <c r="BM195" s="191" t="s">
        <v>1086</v>
      </c>
      <c r="BN195" s="195" t="s">
        <v>1086</v>
      </c>
      <c r="BO195" s="6" t="s">
        <v>1086</v>
      </c>
      <c r="BP195" s="6" t="s">
        <v>1086</v>
      </c>
      <c r="BQ195" s="6" t="s">
        <v>1086</v>
      </c>
      <c r="BR195" s="6" t="s">
        <v>1086</v>
      </c>
      <c r="BS195" s="6" t="s">
        <v>1086</v>
      </c>
      <c r="BT195" s="6" t="s">
        <v>1086</v>
      </c>
      <c r="BU195" s="6" t="s">
        <v>1087</v>
      </c>
      <c r="BV195" s="6" t="s">
        <v>1087</v>
      </c>
      <c r="BW195" s="6" t="s">
        <v>1086</v>
      </c>
      <c r="BX195" s="6" t="s">
        <v>1086</v>
      </c>
      <c r="BY195" s="6" t="s">
        <v>1086</v>
      </c>
      <c r="BZ195" s="6" t="s">
        <v>1087</v>
      </c>
      <c r="CA195" s="6" t="s">
        <v>1087</v>
      </c>
      <c r="CB195" s="6" t="s">
        <v>1086</v>
      </c>
      <c r="CC195" s="6" t="s">
        <v>1086</v>
      </c>
      <c r="CD195" s="6" t="s">
        <v>1195</v>
      </c>
      <c r="CE195" s="199" t="s">
        <v>2201</v>
      </c>
      <c r="CF195" s="6"/>
      <c r="CG195" s="6"/>
      <c r="CH195" s="6"/>
      <c r="CI195" s="6"/>
      <c r="CJ195" s="196" t="s">
        <v>1607</v>
      </c>
      <c r="CK195" s="6" t="s">
        <v>1608</v>
      </c>
      <c r="CL195" s="6" t="s">
        <v>1842</v>
      </c>
      <c r="CM195" s="6" t="s">
        <v>1087</v>
      </c>
      <c r="CN195" s="6" t="s">
        <v>1087</v>
      </c>
      <c r="CO195" s="196" t="s">
        <v>1490</v>
      </c>
      <c r="CP195" s="6" t="s">
        <v>1087</v>
      </c>
      <c r="CQ195" s="6" t="s">
        <v>1087</v>
      </c>
      <c r="CR195" s="6" t="s">
        <v>1087</v>
      </c>
      <c r="CS195" s="6" t="s">
        <v>1087</v>
      </c>
      <c r="CT195" s="6" t="s">
        <v>1086</v>
      </c>
      <c r="CU195" s="191" t="s">
        <v>1273</v>
      </c>
      <c r="CV195" s="6" t="str">
        <f t="shared" si="53"/>
        <v>NUEVO HORIZONTE PEATONAL12967</v>
      </c>
      <c r="CW195" s="46" t="str">
        <f t="shared" si="54"/>
        <v>OK</v>
      </c>
      <c r="CX195" s="47" t="str">
        <f t="shared" si="55"/>
        <v>SI</v>
      </c>
      <c r="CY195" s="47">
        <f t="shared" si="56"/>
        <v>1</v>
      </c>
      <c r="CZ195" s="47" t="str">
        <f t="shared" si="57"/>
        <v/>
      </c>
      <c r="DA195" s="47">
        <f t="shared" si="58"/>
        <v>3</v>
      </c>
      <c r="DB195" s="47">
        <f t="shared" si="59"/>
        <v>4</v>
      </c>
      <c r="DC195" s="47">
        <f t="shared" si="60"/>
        <v>5</v>
      </c>
      <c r="DD195" s="47"/>
      <c r="DE195" s="47">
        <f t="shared" si="61"/>
        <v>7</v>
      </c>
      <c r="DF195" s="47" t="str">
        <f t="shared" si="62"/>
        <v/>
      </c>
      <c r="DG195" s="47">
        <f t="shared" si="63"/>
        <v>9</v>
      </c>
      <c r="DH195" s="47" t="str">
        <f t="shared" si="64"/>
        <v/>
      </c>
      <c r="DI195" s="47" t="str">
        <f t="shared" si="65"/>
        <v/>
      </c>
      <c r="DJ195" s="47">
        <f t="shared" si="66"/>
        <v>4</v>
      </c>
      <c r="DK195" s="48">
        <f>IF(CX195="NO",0,IF(CY195=1,Tipologías!$E$11,0)+IF(CZ195=2,Tipologías!$E$10,0)+IF(DA195=3,Tipologías!$E$9,0)+IF(DB195=4,Tipologías!$E$13,0)+IF(DC195=5,Tipologías!$E$12,0)+IF(DD195=6,Tipologías!$E$14,0)+IF(DE195=7,Tipologías!$E$20,0)+IF(DG195=9,Tipologías!$E$16,0)+IF(DF195=8,Tipologías!$E$23,0)+IF(DH195=10,Tipologías!$E$7,0)+IF(DI195=11,Tipologías!$E$8,0))</f>
        <v>4158248.5159739996</v>
      </c>
      <c r="DL195" s="49">
        <f t="shared" si="67"/>
        <v>4158248.5159739996</v>
      </c>
      <c r="DM195" s="50" t="str">
        <f t="shared" si="68"/>
        <v/>
      </c>
      <c r="DN195" s="50" t="str">
        <f t="shared" si="69"/>
        <v/>
      </c>
      <c r="DO195" s="50">
        <f t="shared" si="70"/>
        <v>0</v>
      </c>
      <c r="DP195" s="51" t="str">
        <f t="shared" si="71"/>
        <v/>
      </c>
      <c r="DQ195" s="51">
        <f>IF(DM195=17,Tipologías!$E$18,0)+IF(ENCUESTAS!DN195=18,Tipologías!$E$17,0)+IF(ENCUESTAS!DO195=19,Tipologías!$E$19,0)+IF(ENCUESTAS!DP195=20,Tipologías!$E$21,0)</f>
        <v>0</v>
      </c>
      <c r="DR195" s="47" t="str">
        <f t="shared" si="72"/>
        <v>NO</v>
      </c>
      <c r="DS195" s="49">
        <f t="shared" si="73"/>
        <v>0</v>
      </c>
      <c r="DT195" s="52">
        <f>IF(DL195=0,"",(DL195+DS195+Tipologías!$E$6+Tipologías!$H$2))</f>
        <v>4355325.9085139642</v>
      </c>
      <c r="DU195" s="53" t="str">
        <f t="shared" si="74"/>
        <v>SI</v>
      </c>
      <c r="DV195" s="436" t="s">
        <v>4367</v>
      </c>
    </row>
    <row r="196" spans="1:126" ht="30.75" thickBot="1" x14ac:dyDescent="0.3">
      <c r="A196" s="217">
        <v>42971</v>
      </c>
      <c r="B196" s="7" t="s">
        <v>1</v>
      </c>
      <c r="C196" s="7" t="s">
        <v>630</v>
      </c>
      <c r="D196" s="7">
        <v>579</v>
      </c>
      <c r="E196" s="7">
        <v>71184422</v>
      </c>
      <c r="F196" s="7">
        <v>3147348837</v>
      </c>
      <c r="G196" s="188">
        <v>192</v>
      </c>
      <c r="H196" s="189" t="s">
        <v>1646</v>
      </c>
      <c r="I196" s="7" t="s">
        <v>1110</v>
      </c>
      <c r="J196" s="7"/>
      <c r="K196" s="7"/>
      <c r="L196" s="7"/>
      <c r="M196" s="7"/>
      <c r="N196" s="7"/>
      <c r="O196" s="7"/>
      <c r="P196" s="7"/>
      <c r="Q196" s="7"/>
      <c r="R196" s="190">
        <v>12961</v>
      </c>
      <c r="S196" s="7"/>
      <c r="T196" s="7"/>
      <c r="U196" s="362" t="str">
        <f t="shared" si="50"/>
        <v xml:space="preserve">PEATONAL   #   -  12961 </v>
      </c>
      <c r="V196" s="7"/>
      <c r="W196" s="7" t="s">
        <v>2202</v>
      </c>
      <c r="X196" s="7" t="s">
        <v>2203</v>
      </c>
      <c r="Y196" s="7" t="s">
        <v>1422</v>
      </c>
      <c r="Z196" s="7" t="s">
        <v>1331</v>
      </c>
      <c r="AA196" s="434" t="str">
        <f t="shared" si="51"/>
        <v>PEDRO LUIS FRANCO SALZAR</v>
      </c>
      <c r="AB196" s="7" t="s">
        <v>1268</v>
      </c>
      <c r="AC196" s="7">
        <v>8211205</v>
      </c>
      <c r="AD196" s="7" t="s">
        <v>1127</v>
      </c>
      <c r="AE196" s="7">
        <v>76</v>
      </c>
      <c r="AF196" s="6" t="s">
        <v>1086</v>
      </c>
      <c r="AG196" s="6"/>
      <c r="AH196" s="7"/>
      <c r="AI196" s="7"/>
      <c r="AJ196" s="7"/>
      <c r="AK196" s="434" t="str">
        <f t="shared" si="52"/>
        <v xml:space="preserve">   </v>
      </c>
      <c r="AL196" s="7"/>
      <c r="AM196" s="191"/>
      <c r="AN196" s="189" t="s">
        <v>1087</v>
      </c>
      <c r="AO196" s="7"/>
      <c r="AP196" s="7" t="s">
        <v>1087</v>
      </c>
      <c r="AQ196" s="7">
        <v>3</v>
      </c>
      <c r="AR196" s="7"/>
      <c r="AS196" s="7"/>
      <c r="AT196" s="192" t="s">
        <v>1147</v>
      </c>
      <c r="AU196" s="7"/>
      <c r="AV196" s="193" t="s">
        <v>1161</v>
      </c>
      <c r="AW196" s="7"/>
      <c r="AX196" s="192"/>
      <c r="AY196" s="7"/>
      <c r="AZ196" s="7"/>
      <c r="BA196" s="7"/>
      <c r="BB196" s="7" t="s">
        <v>1086</v>
      </c>
      <c r="BC196" s="7">
        <v>28539</v>
      </c>
      <c r="BD196" s="7" t="s">
        <v>1086</v>
      </c>
      <c r="BE196" s="7"/>
      <c r="BF196" s="7" t="s">
        <v>1086</v>
      </c>
      <c r="BG196" s="7">
        <v>16774</v>
      </c>
      <c r="BH196" s="188" t="s">
        <v>1167</v>
      </c>
      <c r="BI196" s="195" t="s">
        <v>1171</v>
      </c>
      <c r="BJ196" s="6" t="s">
        <v>1180</v>
      </c>
      <c r="BK196" s="6" t="s">
        <v>1189</v>
      </c>
      <c r="BL196" s="6" t="s">
        <v>1086</v>
      </c>
      <c r="BM196" s="191" t="s">
        <v>1086</v>
      </c>
      <c r="BN196" s="195" t="s">
        <v>1086</v>
      </c>
      <c r="BO196" s="6" t="s">
        <v>1086</v>
      </c>
      <c r="BP196" s="6" t="s">
        <v>1086</v>
      </c>
      <c r="BQ196" s="6" t="s">
        <v>1086</v>
      </c>
      <c r="BR196" s="6" t="s">
        <v>1086</v>
      </c>
      <c r="BS196" s="6" t="s">
        <v>1086</v>
      </c>
      <c r="BT196" s="6" t="s">
        <v>1086</v>
      </c>
      <c r="BU196" s="6" t="s">
        <v>1087</v>
      </c>
      <c r="BV196" s="6" t="s">
        <v>1087</v>
      </c>
      <c r="BW196" s="6" t="s">
        <v>1086</v>
      </c>
      <c r="BX196" s="6" t="s">
        <v>1086</v>
      </c>
      <c r="BY196" s="6" t="s">
        <v>1086</v>
      </c>
      <c r="BZ196" s="6" t="s">
        <v>1087</v>
      </c>
      <c r="CA196" s="6" t="s">
        <v>1087</v>
      </c>
      <c r="CB196" s="6" t="s">
        <v>1086</v>
      </c>
      <c r="CC196" s="6" t="s">
        <v>1086</v>
      </c>
      <c r="CD196" s="6" t="s">
        <v>1193</v>
      </c>
      <c r="CE196" s="199" t="s">
        <v>2204</v>
      </c>
      <c r="CF196" s="6"/>
      <c r="CG196" s="6"/>
      <c r="CH196" s="6"/>
      <c r="CI196" s="6"/>
      <c r="CJ196" s="196" t="s">
        <v>1607</v>
      </c>
      <c r="CK196" s="6" t="s">
        <v>1608</v>
      </c>
      <c r="CL196" s="6" t="s">
        <v>1086</v>
      </c>
      <c r="CM196" s="6" t="s">
        <v>1087</v>
      </c>
      <c r="CN196" s="6" t="s">
        <v>1087</v>
      </c>
      <c r="CO196" s="196" t="s">
        <v>1490</v>
      </c>
      <c r="CP196" s="6" t="s">
        <v>1086</v>
      </c>
      <c r="CQ196" s="6" t="s">
        <v>1087</v>
      </c>
      <c r="CR196" s="6" t="s">
        <v>1087</v>
      </c>
      <c r="CS196" s="6" t="s">
        <v>1086</v>
      </c>
      <c r="CT196" s="6" t="s">
        <v>1086</v>
      </c>
      <c r="CU196" s="191" t="s">
        <v>1273</v>
      </c>
      <c r="CV196" s="6" t="str">
        <f t="shared" si="53"/>
        <v>NUEVO HORIZONTE PEATONAL12961</v>
      </c>
      <c r="CW196" s="46" t="str">
        <f t="shared" si="54"/>
        <v>OK</v>
      </c>
      <c r="CX196" s="47" t="str">
        <f t="shared" si="55"/>
        <v>SI</v>
      </c>
      <c r="CY196" s="47">
        <f t="shared" si="56"/>
        <v>1</v>
      </c>
      <c r="CZ196" s="47" t="str">
        <f t="shared" si="57"/>
        <v/>
      </c>
      <c r="DA196" s="47" t="str">
        <f t="shared" si="58"/>
        <v/>
      </c>
      <c r="DB196" s="47">
        <f t="shared" si="59"/>
        <v>4</v>
      </c>
      <c r="DC196" s="47" t="str">
        <f t="shared" si="60"/>
        <v/>
      </c>
      <c r="DD196" s="47"/>
      <c r="DE196" s="47" t="str">
        <f t="shared" si="61"/>
        <v/>
      </c>
      <c r="DF196" s="47" t="str">
        <f t="shared" si="62"/>
        <v/>
      </c>
      <c r="DG196" s="47">
        <f t="shared" si="63"/>
        <v>9</v>
      </c>
      <c r="DH196" s="47" t="str">
        <f t="shared" si="64"/>
        <v/>
      </c>
      <c r="DI196" s="47" t="str">
        <f t="shared" si="65"/>
        <v/>
      </c>
      <c r="DJ196" s="47">
        <f t="shared" si="66"/>
        <v>2</v>
      </c>
      <c r="DK196" s="48">
        <f>IF(CX196="NO",0,IF(CY196=1,Tipologías!$E$11,0)+IF(CZ196=2,Tipologías!$E$10,0)+IF(DA196=3,Tipologías!$E$9,0)+IF(DB196=4,Tipologías!$E$13,0)+IF(DC196=5,Tipologías!$E$12,0)+IF(DD196=6,Tipologías!$E$14,0)+IF(DE196=7,Tipologías!$E$20,0)+IF(DG196=9,Tipologías!$E$16,0)+IF(DF196=8,Tipologías!$E$23,0)+IF(DH196=10,Tipologías!$E$7,0)+IF(DI196=11,Tipologías!$E$8,0))</f>
        <v>2858472.5869979998</v>
      </c>
      <c r="DL196" s="49">
        <f t="shared" si="67"/>
        <v>2858472.5869979998</v>
      </c>
      <c r="DM196" s="50" t="str">
        <f t="shared" si="68"/>
        <v/>
      </c>
      <c r="DN196" s="50" t="str">
        <f t="shared" si="69"/>
        <v/>
      </c>
      <c r="DO196" s="50">
        <f t="shared" si="70"/>
        <v>0</v>
      </c>
      <c r="DP196" s="51" t="str">
        <f t="shared" si="71"/>
        <v/>
      </c>
      <c r="DQ196" s="51">
        <f>IF(DM196=17,Tipologías!$E$18,0)+IF(ENCUESTAS!DN196=18,Tipologías!$E$17,0)+IF(ENCUESTAS!DO196=19,Tipologías!$E$19,0)+IF(ENCUESTAS!DP196=20,Tipologías!$E$21,0)</f>
        <v>0</v>
      </c>
      <c r="DR196" s="47" t="str">
        <f t="shared" si="72"/>
        <v>NO</v>
      </c>
      <c r="DS196" s="49">
        <f t="shared" si="73"/>
        <v>0</v>
      </c>
      <c r="DT196" s="52">
        <f>IF(DL196=0,"",(DL196+DS196+Tipologías!$E$6+Tipologías!$H$2))</f>
        <v>3055549.9795379643</v>
      </c>
      <c r="DU196" s="53" t="str">
        <f t="shared" si="74"/>
        <v>SI</v>
      </c>
      <c r="DV196" s="436" t="s">
        <v>4368</v>
      </c>
    </row>
    <row r="197" spans="1:126" ht="30.75" thickBot="1" x14ac:dyDescent="0.3">
      <c r="A197" s="217">
        <v>42971</v>
      </c>
      <c r="B197" s="7" t="s">
        <v>1</v>
      </c>
      <c r="C197" s="7" t="s">
        <v>630</v>
      </c>
      <c r="D197" s="7">
        <v>579</v>
      </c>
      <c r="E197" s="7">
        <v>1039704703</v>
      </c>
      <c r="F197" s="7">
        <v>3218398050</v>
      </c>
      <c r="G197" s="188">
        <v>193</v>
      </c>
      <c r="H197" s="189" t="s">
        <v>1646</v>
      </c>
      <c r="I197" s="7" t="s">
        <v>1110</v>
      </c>
      <c r="J197" s="7" t="s">
        <v>2205</v>
      </c>
      <c r="K197" s="7"/>
      <c r="L197" s="7"/>
      <c r="M197" s="7"/>
      <c r="N197" s="7"/>
      <c r="O197" s="7"/>
      <c r="P197" s="7"/>
      <c r="Q197" s="7"/>
      <c r="R197" s="200"/>
      <c r="S197" s="7"/>
      <c r="T197" s="7"/>
      <c r="U197" s="362" t="str">
        <f t="shared" si="50"/>
        <v xml:space="preserve">PEATONAL CARRERA 13# 64/44  #   -   </v>
      </c>
      <c r="V197" s="7"/>
      <c r="W197" s="7" t="s">
        <v>1907</v>
      </c>
      <c r="X197" s="7"/>
      <c r="Y197" s="7" t="s">
        <v>2206</v>
      </c>
      <c r="Z197" s="7"/>
      <c r="AA197" s="434" t="str">
        <f t="shared" si="51"/>
        <v xml:space="preserve">WILMER  ZAPATA </v>
      </c>
      <c r="AB197" s="7" t="s">
        <v>1268</v>
      </c>
      <c r="AC197" s="7">
        <v>1039773221</v>
      </c>
      <c r="AD197" s="7" t="s">
        <v>1127</v>
      </c>
      <c r="AE197" s="7">
        <v>24</v>
      </c>
      <c r="AF197" s="6" t="s">
        <v>1086</v>
      </c>
      <c r="AG197" s="6"/>
      <c r="AH197" s="7"/>
      <c r="AI197" s="7"/>
      <c r="AJ197" s="7"/>
      <c r="AK197" s="434" t="str">
        <f t="shared" si="52"/>
        <v xml:space="preserve">   </v>
      </c>
      <c r="AL197" s="7"/>
      <c r="AM197" s="191"/>
      <c r="AN197" s="189" t="s">
        <v>1087</v>
      </c>
      <c r="AO197" s="7"/>
      <c r="AP197" s="7" t="s">
        <v>1087</v>
      </c>
      <c r="AQ197" s="7">
        <v>3</v>
      </c>
      <c r="AR197" s="7">
        <v>1</v>
      </c>
      <c r="AS197" s="7"/>
      <c r="AT197" s="192" t="s">
        <v>1149</v>
      </c>
      <c r="AU197" s="7"/>
      <c r="AV197" s="193"/>
      <c r="AW197" s="7"/>
      <c r="AX197" s="192" t="s">
        <v>1153</v>
      </c>
      <c r="AY197" s="7"/>
      <c r="AZ197" s="7"/>
      <c r="BA197" s="194">
        <v>100000</v>
      </c>
      <c r="BB197" s="7" t="s">
        <v>1086</v>
      </c>
      <c r="BC197" s="194">
        <v>61965</v>
      </c>
      <c r="BD197" s="7" t="s">
        <v>1087</v>
      </c>
      <c r="BE197" s="7"/>
      <c r="BF197" s="7" t="s">
        <v>1087</v>
      </c>
      <c r="BG197" s="194"/>
      <c r="BH197" s="188" t="s">
        <v>1167</v>
      </c>
      <c r="BI197" s="195" t="s">
        <v>1171</v>
      </c>
      <c r="BJ197" s="6" t="s">
        <v>1180</v>
      </c>
      <c r="BK197" s="6" t="s">
        <v>1188</v>
      </c>
      <c r="BL197" s="6" t="s">
        <v>1086</v>
      </c>
      <c r="BM197" s="191" t="s">
        <v>1087</v>
      </c>
      <c r="BN197" s="195" t="s">
        <v>1086</v>
      </c>
      <c r="BO197" s="6" t="s">
        <v>1086</v>
      </c>
      <c r="BP197" s="6" t="s">
        <v>1086</v>
      </c>
      <c r="BQ197" s="6" t="s">
        <v>1086</v>
      </c>
      <c r="BR197" s="6" t="s">
        <v>1086</v>
      </c>
      <c r="BS197" s="6" t="s">
        <v>1086</v>
      </c>
      <c r="BT197" s="6" t="s">
        <v>1086</v>
      </c>
      <c r="BU197" s="6" t="s">
        <v>1087</v>
      </c>
      <c r="BV197" s="6" t="s">
        <v>1087</v>
      </c>
      <c r="BW197" s="6" t="s">
        <v>1087</v>
      </c>
      <c r="BX197" s="6" t="s">
        <v>1086</v>
      </c>
      <c r="BY197" s="6" t="s">
        <v>1086</v>
      </c>
      <c r="BZ197" s="6" t="s">
        <v>1087</v>
      </c>
      <c r="CA197" s="6" t="s">
        <v>1087</v>
      </c>
      <c r="CB197" s="6" t="s">
        <v>1087</v>
      </c>
      <c r="CC197" s="6" t="s">
        <v>1086</v>
      </c>
      <c r="CD197" s="6" t="s">
        <v>1193</v>
      </c>
      <c r="CE197" s="199" t="s">
        <v>2207</v>
      </c>
      <c r="CF197" s="6"/>
      <c r="CG197" s="6"/>
      <c r="CH197" s="6"/>
      <c r="CI197" s="6"/>
      <c r="CJ197" s="196" t="s">
        <v>1607</v>
      </c>
      <c r="CK197" s="6" t="s">
        <v>1608</v>
      </c>
      <c r="CL197" s="6" t="s">
        <v>1086</v>
      </c>
      <c r="CM197" s="6" t="s">
        <v>1087</v>
      </c>
      <c r="CN197" s="6" t="s">
        <v>1087</v>
      </c>
      <c r="CO197" s="196" t="s">
        <v>1490</v>
      </c>
      <c r="CP197" s="6" t="s">
        <v>1086</v>
      </c>
      <c r="CQ197" s="6" t="s">
        <v>1087</v>
      </c>
      <c r="CR197" s="6" t="s">
        <v>1087</v>
      </c>
      <c r="CS197" s="6" t="s">
        <v>1087</v>
      </c>
      <c r="CT197" s="6" t="s">
        <v>1086</v>
      </c>
      <c r="CU197" s="191" t="s">
        <v>1273</v>
      </c>
      <c r="CV197" s="6" t="str">
        <f t="shared" si="53"/>
        <v>NUEVO HORIZONTE PEATONALCARRERA 13# 64/44</v>
      </c>
      <c r="CW197" s="46" t="str">
        <f t="shared" si="54"/>
        <v>OK</v>
      </c>
      <c r="CX197" s="47" t="str">
        <f t="shared" si="55"/>
        <v>SI</v>
      </c>
      <c r="CY197" s="47">
        <f t="shared" si="56"/>
        <v>1</v>
      </c>
      <c r="CZ197" s="47" t="str">
        <f t="shared" si="57"/>
        <v/>
      </c>
      <c r="DA197" s="47" t="str">
        <f t="shared" si="58"/>
        <v/>
      </c>
      <c r="DB197" s="47">
        <f t="shared" si="59"/>
        <v>4</v>
      </c>
      <c r="DC197" s="47">
        <f t="shared" si="60"/>
        <v>5</v>
      </c>
      <c r="DD197" s="47"/>
      <c r="DE197" s="47">
        <f t="shared" si="61"/>
        <v>7</v>
      </c>
      <c r="DF197" s="47" t="str">
        <f t="shared" si="62"/>
        <v/>
      </c>
      <c r="DG197" s="47">
        <f t="shared" si="63"/>
        <v>9</v>
      </c>
      <c r="DH197" s="47" t="str">
        <f t="shared" si="64"/>
        <v/>
      </c>
      <c r="DI197" s="47" t="str">
        <f t="shared" si="65"/>
        <v/>
      </c>
      <c r="DJ197" s="47">
        <f t="shared" si="66"/>
        <v>3</v>
      </c>
      <c r="DK197" s="48">
        <f>IF(CX197="NO",0,IF(CY197=1,Tipologías!$E$11,0)+IF(CZ197=2,Tipologías!$E$10,0)+IF(DA197=3,Tipologías!$E$9,0)+IF(DB197=4,Tipologías!$E$13,0)+IF(DC197=5,Tipologías!$E$12,0)+IF(DD197=6,Tipologías!$E$14,0)+IF(DE197=7,Tipologías!$E$20,0)+IF(DG197=9,Tipologías!$E$16,0)+IF(DF197=8,Tipologías!$E$23,0)+IF(DH197=10,Tipologías!$E$7,0)+IF(DI197=11,Tipologías!$E$8,0))</f>
        <v>3774854.4604019998</v>
      </c>
      <c r="DL197" s="49">
        <f t="shared" si="67"/>
        <v>3774854.4604019998</v>
      </c>
      <c r="DM197" s="50" t="str">
        <f t="shared" si="68"/>
        <v/>
      </c>
      <c r="DN197" s="50" t="str">
        <f t="shared" si="69"/>
        <v/>
      </c>
      <c r="DO197" s="50">
        <f t="shared" si="70"/>
        <v>0</v>
      </c>
      <c r="DP197" s="51" t="str">
        <f t="shared" si="71"/>
        <v/>
      </c>
      <c r="DQ197" s="51">
        <f>IF(DM197=17,Tipologías!$E$18,0)+IF(ENCUESTAS!DN197=18,Tipologías!$E$17,0)+IF(ENCUESTAS!DO197=19,Tipologías!$E$19,0)+IF(ENCUESTAS!DP197=20,Tipologías!$E$21,0)</f>
        <v>0</v>
      </c>
      <c r="DR197" s="47" t="str">
        <f t="shared" si="72"/>
        <v>NO</v>
      </c>
      <c r="DS197" s="49">
        <f t="shared" si="73"/>
        <v>0</v>
      </c>
      <c r="DT197" s="52">
        <f>IF(DL197=0,"",(DL197+DS197+Tipologías!$E$6+Tipologías!$H$2))</f>
        <v>3971931.8529419643</v>
      </c>
      <c r="DU197" s="53" t="str">
        <f t="shared" si="74"/>
        <v>SI</v>
      </c>
      <c r="DV197" s="436" t="s">
        <v>4369</v>
      </c>
    </row>
    <row r="198" spans="1:126" ht="15.75" thickBot="1" x14ac:dyDescent="0.3">
      <c r="A198" s="217">
        <v>42971</v>
      </c>
      <c r="B198" s="7" t="s">
        <v>1</v>
      </c>
      <c r="C198" s="7" t="s">
        <v>630</v>
      </c>
      <c r="D198" s="7">
        <v>579</v>
      </c>
      <c r="E198" s="7">
        <v>71189422</v>
      </c>
      <c r="F198" s="7">
        <v>3147348837</v>
      </c>
      <c r="G198" s="188">
        <v>194</v>
      </c>
      <c r="H198" s="189" t="s">
        <v>1646</v>
      </c>
      <c r="I198" s="7" t="s">
        <v>1110</v>
      </c>
      <c r="J198" s="7"/>
      <c r="K198" s="7"/>
      <c r="L198" s="7"/>
      <c r="M198" s="7"/>
      <c r="N198" s="7"/>
      <c r="O198" s="7"/>
      <c r="P198" s="7"/>
      <c r="Q198" s="7"/>
      <c r="R198" s="190">
        <v>40344</v>
      </c>
      <c r="S198" s="7"/>
      <c r="T198" s="7"/>
      <c r="U198" s="362" t="str">
        <f t="shared" si="50"/>
        <v xml:space="preserve">PEATONAL   #   -  40344 </v>
      </c>
      <c r="V198" s="7">
        <v>3195392213</v>
      </c>
      <c r="W198" s="7" t="s">
        <v>1277</v>
      </c>
      <c r="X198" s="7" t="s">
        <v>2208</v>
      </c>
      <c r="Y198" s="7" t="s">
        <v>2209</v>
      </c>
      <c r="Z198" s="7"/>
      <c r="AA198" s="434" t="str">
        <f t="shared" si="51"/>
        <v>ROSMIA  GOMEZ GIRALOO</v>
      </c>
      <c r="AB198" s="7" t="s">
        <v>1268</v>
      </c>
      <c r="AC198" s="7">
        <v>21932548</v>
      </c>
      <c r="AD198" s="7" t="s">
        <v>1118</v>
      </c>
      <c r="AE198" s="7">
        <v>58</v>
      </c>
      <c r="AF198" s="6" t="s">
        <v>1086</v>
      </c>
      <c r="AG198" s="6"/>
      <c r="AH198" s="7"/>
      <c r="AI198" s="7"/>
      <c r="AJ198" s="7"/>
      <c r="AK198" s="434" t="str">
        <f t="shared" si="52"/>
        <v xml:space="preserve">   </v>
      </c>
      <c r="AL198" s="7"/>
      <c r="AM198" s="191"/>
      <c r="AN198" s="189" t="s">
        <v>1087</v>
      </c>
      <c r="AO198" s="7"/>
      <c r="AP198" s="7" t="s">
        <v>1087</v>
      </c>
      <c r="AQ198" s="7">
        <v>5</v>
      </c>
      <c r="AR198" s="7">
        <v>3</v>
      </c>
      <c r="AS198" s="7">
        <v>1</v>
      </c>
      <c r="AT198" s="192" t="s">
        <v>1147</v>
      </c>
      <c r="AU198" s="7"/>
      <c r="AV198" s="193" t="s">
        <v>1161</v>
      </c>
      <c r="AW198" s="7"/>
      <c r="AX198" s="192"/>
      <c r="AY198" s="7"/>
      <c r="AZ198" s="7"/>
      <c r="BA198" s="7"/>
      <c r="BB198" s="7"/>
      <c r="BC198" s="194"/>
      <c r="BD198" s="7"/>
      <c r="BE198" s="7"/>
      <c r="BF198" s="7"/>
      <c r="BG198" s="194"/>
      <c r="BH198" s="188" t="s">
        <v>1166</v>
      </c>
      <c r="BI198" s="195" t="s">
        <v>1174</v>
      </c>
      <c r="BJ198" s="6" t="s">
        <v>1180</v>
      </c>
      <c r="BK198" s="6" t="s">
        <v>1189</v>
      </c>
      <c r="BL198" s="6" t="s">
        <v>1086</v>
      </c>
      <c r="BM198" s="191" t="s">
        <v>1086</v>
      </c>
      <c r="BN198" s="195" t="s">
        <v>1086</v>
      </c>
      <c r="BO198" s="6" t="s">
        <v>1086</v>
      </c>
      <c r="BP198" s="6" t="s">
        <v>1086</v>
      </c>
      <c r="BQ198" s="6" t="s">
        <v>1086</v>
      </c>
      <c r="BR198" s="6" t="s">
        <v>1086</v>
      </c>
      <c r="BS198" s="6" t="s">
        <v>1086</v>
      </c>
      <c r="BT198" s="6" t="s">
        <v>1087</v>
      </c>
      <c r="BU198" s="6" t="s">
        <v>1087</v>
      </c>
      <c r="BV198" s="6" t="s">
        <v>1087</v>
      </c>
      <c r="BW198" s="6" t="s">
        <v>1087</v>
      </c>
      <c r="BX198" s="6" t="s">
        <v>1087</v>
      </c>
      <c r="BY198" s="6" t="s">
        <v>1087</v>
      </c>
      <c r="BZ198" s="6" t="s">
        <v>1087</v>
      </c>
      <c r="CA198" s="6" t="s">
        <v>1087</v>
      </c>
      <c r="CB198" s="6" t="s">
        <v>1087</v>
      </c>
      <c r="CC198" s="6" t="s">
        <v>1087</v>
      </c>
      <c r="CD198" s="6" t="s">
        <v>1197</v>
      </c>
      <c r="CE198" s="199" t="s">
        <v>2210</v>
      </c>
      <c r="CF198" s="6"/>
      <c r="CG198" s="6"/>
      <c r="CH198" s="6"/>
      <c r="CI198" s="6"/>
      <c r="CJ198" s="196" t="s">
        <v>1607</v>
      </c>
      <c r="CK198" s="6" t="s">
        <v>1608</v>
      </c>
      <c r="CL198" s="6" t="s">
        <v>1086</v>
      </c>
      <c r="CM198" s="6" t="s">
        <v>1087</v>
      </c>
      <c r="CN198" s="6" t="s">
        <v>1087</v>
      </c>
      <c r="CO198" s="196" t="s">
        <v>1307</v>
      </c>
      <c r="CP198" s="6" t="s">
        <v>1087</v>
      </c>
      <c r="CQ198" s="6" t="s">
        <v>1087</v>
      </c>
      <c r="CR198" s="6" t="s">
        <v>1087</v>
      </c>
      <c r="CS198" s="6" t="s">
        <v>1087</v>
      </c>
      <c r="CT198" s="6" t="s">
        <v>1087</v>
      </c>
      <c r="CU198" s="191" t="s">
        <v>1307</v>
      </c>
      <c r="CV198" s="6" t="str">
        <f t="shared" si="53"/>
        <v>NUEVO HORIZONTE PEATONAL40344</v>
      </c>
      <c r="CW198" s="46" t="str">
        <f t="shared" si="54"/>
        <v>OK</v>
      </c>
      <c r="CX198" s="47" t="str">
        <f t="shared" si="55"/>
        <v>SI</v>
      </c>
      <c r="CY198" s="47">
        <f t="shared" si="56"/>
        <v>1</v>
      </c>
      <c r="CZ198" s="47">
        <f t="shared" si="57"/>
        <v>2</v>
      </c>
      <c r="DA198" s="47">
        <f t="shared" si="58"/>
        <v>3</v>
      </c>
      <c r="DB198" s="47">
        <f t="shared" si="59"/>
        <v>4</v>
      </c>
      <c r="DC198" s="47">
        <f t="shared" si="60"/>
        <v>5</v>
      </c>
      <c r="DD198" s="47"/>
      <c r="DE198" s="47">
        <f t="shared" si="61"/>
        <v>7</v>
      </c>
      <c r="DF198" s="47">
        <f t="shared" si="62"/>
        <v>8</v>
      </c>
      <c r="DG198" s="47" t="str">
        <f t="shared" si="63"/>
        <v/>
      </c>
      <c r="DH198" s="47" t="str">
        <f t="shared" si="64"/>
        <v/>
      </c>
      <c r="DI198" s="47" t="str">
        <f t="shared" si="65"/>
        <v/>
      </c>
      <c r="DJ198" s="47">
        <f t="shared" si="66"/>
        <v>5</v>
      </c>
      <c r="DK198" s="48">
        <f>IF(CX198="NO",0,IF(CY198=1,Tipologías!$E$11,0)+IF(CZ198=2,Tipologías!$E$10,0)+IF(DA198=3,Tipologías!$E$9,0)+IF(DB198=4,Tipologías!$E$13,0)+IF(DC198=5,Tipologías!$E$12,0)+IF(DD198=6,Tipologías!$E$14,0)+IF(DE198=7,Tipologías!$E$20,0)+IF(DG198=9,Tipologías!$E$16,0)+IF(DF198=8,Tipologías!$E$23,0)+IF(DH198=10,Tipologías!$E$7,0)+IF(DI198=11,Tipologías!$E$8,0))</f>
        <v>6834981.4686359996</v>
      </c>
      <c r="DL198" s="49">
        <f t="shared" si="67"/>
        <v>6099266.2918499997</v>
      </c>
      <c r="DM198" s="50" t="str">
        <f t="shared" si="68"/>
        <v/>
      </c>
      <c r="DN198" s="50" t="str">
        <f t="shared" si="69"/>
        <v/>
      </c>
      <c r="DO198" s="50">
        <f t="shared" si="70"/>
        <v>0</v>
      </c>
      <c r="DP198" s="51" t="str">
        <f t="shared" si="71"/>
        <v/>
      </c>
      <c r="DQ198" s="51">
        <f>IF(DM198=17,Tipologías!$E$18,0)+IF(ENCUESTAS!DN198=18,Tipologías!$E$17,0)+IF(ENCUESTAS!DO198=19,Tipologías!$E$19,0)+IF(ENCUESTAS!DP198=20,Tipologías!$E$21,0)</f>
        <v>0</v>
      </c>
      <c r="DR198" s="47" t="str">
        <f t="shared" si="72"/>
        <v>NO</v>
      </c>
      <c r="DS198" s="49">
        <f t="shared" si="73"/>
        <v>0</v>
      </c>
      <c r="DT198" s="52">
        <f>IF(DL198=0,"",(DL198+DS198+Tipologías!$E$6+Tipologías!$H$2))</f>
        <v>6296343.6843899637</v>
      </c>
      <c r="DU198" s="53" t="str">
        <f t="shared" si="74"/>
        <v>SI</v>
      </c>
      <c r="DV198" s="436" t="s">
        <v>4370</v>
      </c>
    </row>
    <row r="199" spans="1:126" x14ac:dyDescent="0.25">
      <c r="A199" s="217">
        <v>42971</v>
      </c>
      <c r="B199" s="7" t="s">
        <v>1</v>
      </c>
      <c r="C199" s="7" t="s">
        <v>630</v>
      </c>
      <c r="D199" s="7">
        <v>579</v>
      </c>
      <c r="E199" s="7">
        <v>100743596</v>
      </c>
      <c r="F199" s="7">
        <v>3005949869</v>
      </c>
      <c r="G199" s="188">
        <v>195</v>
      </c>
      <c r="H199" s="189" t="s">
        <v>1632</v>
      </c>
      <c r="I199" s="7" t="s">
        <v>1110</v>
      </c>
      <c r="J199" s="7"/>
      <c r="K199" s="7"/>
      <c r="L199" s="7"/>
      <c r="M199" s="7"/>
      <c r="N199" s="7"/>
      <c r="O199" s="7"/>
      <c r="P199" s="7"/>
      <c r="Q199" s="7"/>
      <c r="R199" s="200">
        <v>2204511100000</v>
      </c>
      <c r="S199" s="7"/>
      <c r="T199" s="7"/>
      <c r="U199" s="362" t="str">
        <f t="shared" ref="U199:U262" si="75">CONCATENATE(I199," ",J199,K199," ",L199," ",M199,"# "," ",N199,O199," ",P199,"- ",Q199," ",R199," ",S199)</f>
        <v xml:space="preserve">PEATONAL   #   -  2204511100000 </v>
      </c>
      <c r="V199" s="7"/>
      <c r="W199" s="7" t="s">
        <v>2211</v>
      </c>
      <c r="X199" s="7" t="s">
        <v>1705</v>
      </c>
      <c r="Y199" s="7" t="s">
        <v>1287</v>
      </c>
      <c r="Z199" s="7" t="s">
        <v>2212</v>
      </c>
      <c r="AA199" s="434" t="str">
        <f t="shared" ref="AA199:AA262" si="76">+CONCATENATE(Y199," ",Z199," ",W199," ",X199)</f>
        <v>MARIA MARLENA ZDAZA ANGARITA</v>
      </c>
      <c r="AB199" s="7" t="s">
        <v>1268</v>
      </c>
      <c r="AC199" s="7">
        <v>21924157</v>
      </c>
      <c r="AD199" s="7" t="s">
        <v>1118</v>
      </c>
      <c r="AE199" s="7">
        <v>82</v>
      </c>
      <c r="AF199" s="6" t="s">
        <v>1086</v>
      </c>
      <c r="AG199" s="6"/>
      <c r="AH199" s="7"/>
      <c r="AI199" s="7"/>
      <c r="AJ199" s="7"/>
      <c r="AK199" s="434" t="str">
        <f t="shared" ref="AK199:AK262" si="77">+CONCATENATE(AI199," ",AJ199," ",AG199," ",AH199)</f>
        <v xml:space="preserve">   </v>
      </c>
      <c r="AL199" s="7"/>
      <c r="AM199" s="191"/>
      <c r="AN199" s="189" t="s">
        <v>1087</v>
      </c>
      <c r="AO199" s="7"/>
      <c r="AP199" s="7" t="s">
        <v>1087</v>
      </c>
      <c r="AQ199" s="7">
        <v>1</v>
      </c>
      <c r="AR199" s="7"/>
      <c r="AS199" s="7"/>
      <c r="AT199" s="192" t="s">
        <v>1147</v>
      </c>
      <c r="AU199" s="7"/>
      <c r="AV199" s="193" t="s">
        <v>1161</v>
      </c>
      <c r="AW199" s="7"/>
      <c r="AX199" s="192"/>
      <c r="AY199" s="7"/>
      <c r="AZ199" s="7"/>
      <c r="BA199" s="7"/>
      <c r="BB199" s="7" t="s">
        <v>1086</v>
      </c>
      <c r="BC199" s="194">
        <v>28736</v>
      </c>
      <c r="BD199" s="7" t="s">
        <v>1086</v>
      </c>
      <c r="BE199" s="194">
        <v>21275</v>
      </c>
      <c r="BF199" s="7" t="s">
        <v>1086</v>
      </c>
      <c r="BG199" s="194">
        <v>8324</v>
      </c>
      <c r="BH199" s="188" t="s">
        <v>1167</v>
      </c>
      <c r="BI199" s="195" t="s">
        <v>1171</v>
      </c>
      <c r="BJ199" s="6" t="s">
        <v>1180</v>
      </c>
      <c r="BK199" s="6" t="s">
        <v>1189</v>
      </c>
      <c r="BL199" s="6" t="s">
        <v>1086</v>
      </c>
      <c r="BM199" s="191" t="s">
        <v>1086</v>
      </c>
      <c r="BN199" s="195" t="s">
        <v>1086</v>
      </c>
      <c r="BO199" s="6" t="s">
        <v>1086</v>
      </c>
      <c r="BP199" s="6" t="s">
        <v>1086</v>
      </c>
      <c r="BQ199" s="6" t="s">
        <v>1086</v>
      </c>
      <c r="BR199" s="6" t="s">
        <v>1086</v>
      </c>
      <c r="BS199" s="6" t="s">
        <v>1086</v>
      </c>
      <c r="BT199" s="6" t="s">
        <v>1087</v>
      </c>
      <c r="BU199" s="6" t="s">
        <v>1086</v>
      </c>
      <c r="BV199" s="6" t="s">
        <v>1086</v>
      </c>
      <c r="BW199" s="6" t="s">
        <v>1086</v>
      </c>
      <c r="BX199" s="6" t="s">
        <v>1086</v>
      </c>
      <c r="BY199" s="6" t="s">
        <v>1087</v>
      </c>
      <c r="BZ199" s="6" t="s">
        <v>1086</v>
      </c>
      <c r="CA199" s="6" t="s">
        <v>1087</v>
      </c>
      <c r="CB199" s="6" t="s">
        <v>1086</v>
      </c>
      <c r="CC199" s="6" t="s">
        <v>1086</v>
      </c>
      <c r="CD199" s="6" t="s">
        <v>1193</v>
      </c>
      <c r="CE199" s="199" t="s">
        <v>2213</v>
      </c>
      <c r="CF199" s="6"/>
      <c r="CG199" s="6"/>
      <c r="CH199" s="6"/>
      <c r="CI199" s="6"/>
      <c r="CJ199" s="196" t="s">
        <v>1607</v>
      </c>
      <c r="CK199" s="6" t="s">
        <v>1608</v>
      </c>
      <c r="CL199" s="6" t="s">
        <v>1086</v>
      </c>
      <c r="CM199" s="6" t="s">
        <v>1087</v>
      </c>
      <c r="CN199" s="6" t="s">
        <v>1087</v>
      </c>
      <c r="CO199" s="196" t="s">
        <v>1490</v>
      </c>
      <c r="CP199" s="6" t="s">
        <v>1086</v>
      </c>
      <c r="CQ199" s="6" t="s">
        <v>1086</v>
      </c>
      <c r="CR199" s="6" t="s">
        <v>1087</v>
      </c>
      <c r="CS199" s="6" t="s">
        <v>1086</v>
      </c>
      <c r="CT199" s="6" t="s">
        <v>1086</v>
      </c>
      <c r="CU199" s="191" t="s">
        <v>1288</v>
      </c>
      <c r="CV199" s="6" t="str">
        <f t="shared" ref="CV199:CV262" si="78">CONCATENATE(H199,I199,J199,K199,L199,M199,N199,O199,P199,Q199,R199,S199,T199)</f>
        <v>SAN MARTIN PEATONAL2204511100000</v>
      </c>
      <c r="CW199" s="46" t="str">
        <f t="shared" ref="CW199:CW262" si="79">IF(CV199="","",IF(COUNTIF($CV$6:$CV$777,CV199)=1,"OK","¿REPETIDA?"))</f>
        <v>OK</v>
      </c>
      <c r="CX199" s="47" t="str">
        <f t="shared" ref="CX199:CX262" si="80">IF(COUNTBLANK(AC199)+COUNTBLANK(BH199)+COUNTBLANK(BN199:CD199)&gt;11,"NO","SI")</f>
        <v>SI</v>
      </c>
      <c r="CY199" s="47">
        <f t="shared" ref="CY199:CY262" si="81">IF(CX199="NO","",IF(BV199="NO",$CY$5,IF(CA199="SI",IF(CR199="SI","",$CY$5),$CY$5)))</f>
        <v>1</v>
      </c>
      <c r="CZ199" s="47" t="str">
        <f t="shared" ref="CZ199:CZ262" si="82">IF(CX199="NO","",IF(BX199="NO",$CZ$5,IF(CC199="SI",IF(CT199="SI","",$CZ$5),$CZ$5)))</f>
        <v/>
      </c>
      <c r="DA199" s="47">
        <f t="shared" ref="DA199:DA262" si="83">IF(CX199="NO","",IF(BT199="SI",IF(CD199="INODORO CON TANQUE",IF(BY199="SI",IF(CP199="SI","",$DA$5),$DA$5),$DA$5),$DA$5))</f>
        <v>3</v>
      </c>
      <c r="DB199" s="47" t="str">
        <f t="shared" ref="DB199:DB262" si="84">IF(CX199="NO","",IF(BU199="NO",$DB$5,IF(BZ199="SI",IF(CQ199="SI","",$DB$5),$DB$5)))</f>
        <v/>
      </c>
      <c r="DC199" s="47" t="str">
        <f t="shared" ref="DC199:DC262" si="85">IF(CX199="NO","",IF(BW199="NO",$DC$5,IF(CB199="SI",IF(CS199="SI","",$DC$5),$DC$5)))</f>
        <v/>
      </c>
      <c r="DD199" s="47"/>
      <c r="DE199" s="47" t="str">
        <f t="shared" ref="DE199:DE262" si="86">IF(DF199=8,$DE$5,IF(COUNT(CY199:DC199)&lt;3,"",$DE$5))</f>
        <v/>
      </c>
      <c r="DF199" s="47" t="str">
        <f t="shared" ref="DF199:DF262" si="87">IF(CX199="NO","",IF(COUNT(CY199:DA199)&lt;1,"",IF(CU199="OBRA GRIS","",IF(CU199="OBRA BLANCA","",IF(CU199="OBRA NEGRA","",$DF$5)))))</f>
        <v/>
      </c>
      <c r="DG199" s="47" t="str">
        <f t="shared" ref="DG199:DG262" si="88">IF(DF199=8,"",IF(COUNT(CY199:DA199)&lt;1,"",IF(CU199="OBRA GRIS",$DG$5,IF(CU199="OBRA NEGRA",$DG$5,""))))</f>
        <v/>
      </c>
      <c r="DH199" s="47" t="str">
        <f t="shared" ref="DH199:DH262" si="89">IF(CX199="NO","",IF(BR199="SI","",$DH$5))</f>
        <v/>
      </c>
      <c r="DI199" s="47" t="str">
        <f t="shared" ref="DI199:DI262" si="90">IF(CX199="NO","",IF(BS199="SI","",$DI$5))</f>
        <v/>
      </c>
      <c r="DJ199" s="47">
        <f t="shared" ref="DJ199:DJ262" si="91">IF(CX199="NO","",COUNT(CY199:DC199))</f>
        <v>2</v>
      </c>
      <c r="DK199" s="48">
        <f>IF(CX199="NO",0,IF(CY199=1,Tipologías!$E$11,0)+IF(CZ199=2,Tipologías!$E$10,0)+IF(DA199=3,Tipologías!$E$9,0)+IF(DB199=4,Tipologías!$E$13,0)+IF(DC199=5,Tipologías!$E$12,0)+IF(DD199=6,Tipologías!$E$14,0)+IF(DE199=7,Tipologías!$E$20,0)+IF(DG199=9,Tipologías!$E$16,0)+IF(DF199=8,Tipologías!$E$23,0)+IF(DH199=10,Tipologías!$E$7,0)+IF(DI199=11,Tipologías!$E$8,0))</f>
        <v>606403.52333999996</v>
      </c>
      <c r="DL199" s="49">
        <f t="shared" ref="DL199:DL262" si="92">IF(DK199&gt;0,IF(DK199&gt;$DM$1,$DM$1,DK199),0)</f>
        <v>606403.52333999996</v>
      </c>
      <c r="DM199" s="50" t="str">
        <f t="shared" ref="DM199:DM262" si="93">IF(DK199=0,"",IF(BN199="SI","",$DM$5))</f>
        <v/>
      </c>
      <c r="DN199" s="50" t="str">
        <f t="shared" ref="DN199:DN262" si="94">IF(DK199=0,"",IF(BO199="SI","",$DN$5))</f>
        <v/>
      </c>
      <c r="DO199" s="50">
        <f t="shared" ref="DO199:DO262" si="95">IF(DK199=0,"",IF(BP199="SI",0,$DO$5))</f>
        <v>0</v>
      </c>
      <c r="DP199" s="51" t="str">
        <f t="shared" ref="DP199:DP262" si="96">IF(DK199=0,"",IF(BQ199="SI","",$DP$5))</f>
        <v/>
      </c>
      <c r="DQ199" s="51">
        <f>IF(DM199=17,Tipologías!$E$18,0)+IF(ENCUESTAS!DN199=18,Tipologías!$E$17,0)+IF(ENCUESTAS!DO199=19,Tipologías!$E$19,0)+IF(ENCUESTAS!DP199=20,Tipologías!$E$21,0)</f>
        <v>0</v>
      </c>
      <c r="DR199" s="47" t="str">
        <f t="shared" ref="DR199:DR262" si="97">IF(DK199="0","NO",IF(SUM(DM199:DP199)&lt;1,"NO","SI"))</f>
        <v>NO</v>
      </c>
      <c r="DS199" s="49">
        <f t="shared" ref="DS199:DS262" si="98">IF(DL199&gt;0,IF(DR199="SI",IF(DQ199&gt;$DS$1,$DS$1,DQ199),0),0)</f>
        <v>0</v>
      </c>
      <c r="DT199" s="52">
        <f>IF(DL199=0,"",(DL199+DS199+Tipologías!$E$6+Tipologías!$H$2))</f>
        <v>803480.91587996448</v>
      </c>
      <c r="DU199" s="53" t="str">
        <f t="shared" ref="DU199:DU262" si="99">IF(CX199="NO","NO",IF(DK199&gt;0,"SI","NO"))</f>
        <v>SI</v>
      </c>
      <c r="DV199" s="436" t="s">
        <v>4220</v>
      </c>
    </row>
    <row r="200" spans="1:126" hidden="1" x14ac:dyDescent="0.25">
      <c r="A200" s="217">
        <v>42971</v>
      </c>
      <c r="B200" s="7" t="s">
        <v>1</v>
      </c>
      <c r="C200" s="7" t="s">
        <v>630</v>
      </c>
      <c r="D200" s="7">
        <v>579</v>
      </c>
      <c r="E200" s="7">
        <v>100743076</v>
      </c>
      <c r="F200" s="7">
        <v>3005949369</v>
      </c>
      <c r="G200" s="188">
        <v>196</v>
      </c>
      <c r="H200" s="189" t="s">
        <v>1632</v>
      </c>
      <c r="I200" s="7" t="s">
        <v>1110</v>
      </c>
      <c r="J200" s="7"/>
      <c r="K200" s="7"/>
      <c r="L200" s="7"/>
      <c r="M200" s="7"/>
      <c r="N200" s="7"/>
      <c r="O200" s="7"/>
      <c r="P200" s="7"/>
      <c r="Q200" s="7"/>
      <c r="R200" s="200">
        <v>220443340002</v>
      </c>
      <c r="S200" s="7"/>
      <c r="T200" s="7"/>
      <c r="U200" s="362" t="str">
        <f t="shared" si="75"/>
        <v xml:space="preserve">PEATONAL   #   -  220443340002 </v>
      </c>
      <c r="V200" s="7"/>
      <c r="W200" s="7" t="s">
        <v>2214</v>
      </c>
      <c r="X200" s="7" t="s">
        <v>1736</v>
      </c>
      <c r="Y200" s="7" t="s">
        <v>1334</v>
      </c>
      <c r="Z200" s="7" t="s">
        <v>2215</v>
      </c>
      <c r="AA200" s="434" t="str">
        <f t="shared" si="76"/>
        <v>LIBIA DEL RORRIO CUERVO JIMENEZ</v>
      </c>
      <c r="AB200" s="7" t="s">
        <v>1268</v>
      </c>
      <c r="AC200" s="7">
        <v>21740845</v>
      </c>
      <c r="AD200" s="7" t="s">
        <v>1118</v>
      </c>
      <c r="AE200" s="7">
        <v>69</v>
      </c>
      <c r="AF200" s="6" t="s">
        <v>1086</v>
      </c>
      <c r="AG200" s="6"/>
      <c r="AH200" s="7"/>
      <c r="AI200" s="7"/>
      <c r="AJ200" s="7"/>
      <c r="AK200" s="434" t="str">
        <f t="shared" si="77"/>
        <v xml:space="preserve">   </v>
      </c>
      <c r="AL200" s="7"/>
      <c r="AM200" s="191"/>
      <c r="AN200" s="189" t="s">
        <v>1087</v>
      </c>
      <c r="AO200" s="7"/>
      <c r="AP200" s="7" t="s">
        <v>1087</v>
      </c>
      <c r="AQ200" s="7">
        <v>2</v>
      </c>
      <c r="AR200" s="7"/>
      <c r="AS200" s="7"/>
      <c r="AT200" s="192" t="s">
        <v>1147</v>
      </c>
      <c r="AU200" s="7"/>
      <c r="AV200" s="193" t="s">
        <v>1161</v>
      </c>
      <c r="AW200" s="7"/>
      <c r="AX200" s="192"/>
      <c r="AY200" s="7"/>
      <c r="AZ200" s="7"/>
      <c r="BA200" s="7"/>
      <c r="BB200" s="7" t="s">
        <v>1086</v>
      </c>
      <c r="BC200" s="194">
        <v>9796</v>
      </c>
      <c r="BD200" s="7" t="s">
        <v>1086</v>
      </c>
      <c r="BE200" s="194">
        <v>6701</v>
      </c>
      <c r="BF200" s="7" t="s">
        <v>1086</v>
      </c>
      <c r="BG200" s="194">
        <v>8110</v>
      </c>
      <c r="BH200" s="188" t="s">
        <v>1167</v>
      </c>
      <c r="BI200" s="195" t="s">
        <v>1171</v>
      </c>
      <c r="BJ200" s="6" t="s">
        <v>1175</v>
      </c>
      <c r="BK200" s="6" t="s">
        <v>1188</v>
      </c>
      <c r="BL200" s="6" t="s">
        <v>1086</v>
      </c>
      <c r="BM200" s="191" t="s">
        <v>1087</v>
      </c>
      <c r="BN200" s="195" t="s">
        <v>1086</v>
      </c>
      <c r="BO200" s="6" t="s">
        <v>1086</v>
      </c>
      <c r="BP200" s="6" t="s">
        <v>1086</v>
      </c>
      <c r="BQ200" s="6" t="s">
        <v>1086</v>
      </c>
      <c r="BR200" s="6" t="s">
        <v>1086</v>
      </c>
      <c r="BS200" s="6" t="s">
        <v>1086</v>
      </c>
      <c r="BT200" s="6" t="s">
        <v>1086</v>
      </c>
      <c r="BU200" s="6" t="s">
        <v>1086</v>
      </c>
      <c r="BV200" s="6" t="s">
        <v>1086</v>
      </c>
      <c r="BW200" s="6" t="s">
        <v>1086</v>
      </c>
      <c r="BX200" s="6" t="s">
        <v>1086</v>
      </c>
      <c r="BY200" s="6" t="s">
        <v>1086</v>
      </c>
      <c r="BZ200" s="6" t="s">
        <v>1086</v>
      </c>
      <c r="CA200" s="6" t="s">
        <v>1086</v>
      </c>
      <c r="CB200" s="6" t="s">
        <v>1086</v>
      </c>
      <c r="CC200" s="196" t="s">
        <v>1086</v>
      </c>
      <c r="CD200" s="196" t="s">
        <v>1193</v>
      </c>
      <c r="CE200" s="197" t="s">
        <v>2216</v>
      </c>
      <c r="CF200" s="196"/>
      <c r="CG200" s="196"/>
      <c r="CH200" s="196"/>
      <c r="CI200" s="196"/>
      <c r="CJ200" s="196" t="s">
        <v>1607</v>
      </c>
      <c r="CK200" s="196" t="s">
        <v>1608</v>
      </c>
      <c r="CL200" s="196" t="s">
        <v>1086</v>
      </c>
      <c r="CM200" s="196" t="s">
        <v>1087</v>
      </c>
      <c r="CN200" s="196" t="s">
        <v>1087</v>
      </c>
      <c r="CO200" s="196" t="s">
        <v>1490</v>
      </c>
      <c r="CP200" s="196" t="s">
        <v>1086</v>
      </c>
      <c r="CQ200" s="196" t="s">
        <v>1086</v>
      </c>
      <c r="CR200" s="196" t="s">
        <v>1086</v>
      </c>
      <c r="CS200" s="196" t="s">
        <v>1086</v>
      </c>
      <c r="CT200" s="196" t="s">
        <v>1086</v>
      </c>
      <c r="CU200" s="198" t="s">
        <v>1288</v>
      </c>
      <c r="CV200" s="6" t="str">
        <f t="shared" si="78"/>
        <v>SAN MARTIN PEATONAL220443340002</v>
      </c>
      <c r="CW200" s="46" t="str">
        <f t="shared" si="79"/>
        <v>OK</v>
      </c>
      <c r="CX200" s="47" t="str">
        <f t="shared" si="80"/>
        <v>SI</v>
      </c>
      <c r="CY200" s="47" t="str">
        <f t="shared" si="81"/>
        <v/>
      </c>
      <c r="CZ200" s="47" t="str">
        <f t="shared" si="82"/>
        <v/>
      </c>
      <c r="DA200" s="47" t="str">
        <f t="shared" si="83"/>
        <v/>
      </c>
      <c r="DB200" s="47" t="str">
        <f t="shared" si="84"/>
        <v/>
      </c>
      <c r="DC200" s="47" t="str">
        <f t="shared" si="85"/>
        <v/>
      </c>
      <c r="DD200" s="47"/>
      <c r="DE200" s="47" t="str">
        <f t="shared" si="86"/>
        <v/>
      </c>
      <c r="DF200" s="47" t="str">
        <f t="shared" si="87"/>
        <v/>
      </c>
      <c r="DG200" s="47" t="str">
        <f t="shared" si="88"/>
        <v/>
      </c>
      <c r="DH200" s="47" t="str">
        <f t="shared" si="89"/>
        <v/>
      </c>
      <c r="DI200" s="47" t="str">
        <f t="shared" si="90"/>
        <v/>
      </c>
      <c r="DJ200" s="47">
        <f t="shared" si="91"/>
        <v>0</v>
      </c>
      <c r="DK200" s="48">
        <f>IF(CX200="NO",0,IF(CY200=1,Tipologías!$E$11,0)+IF(CZ200=2,Tipologías!$E$10,0)+IF(DA200=3,Tipologías!$E$9,0)+IF(DB200=4,Tipologías!$E$13,0)+IF(DC200=5,Tipologías!$E$12,0)+IF(DD200=6,Tipologías!$E$14,0)+IF(DE200=7,Tipologías!$E$20,0)+IF(DG200=9,Tipologías!$E$16,0)+IF(DF200=8,Tipologías!$E$23,0)+IF(DH200=10,Tipologías!$E$7,0)+IF(DI200=11,Tipologías!$E$8,0))</f>
        <v>0</v>
      </c>
      <c r="DL200" s="49">
        <f t="shared" si="92"/>
        <v>0</v>
      </c>
      <c r="DM200" s="50" t="str">
        <f t="shared" si="93"/>
        <v/>
      </c>
      <c r="DN200" s="50" t="str">
        <f t="shared" si="94"/>
        <v/>
      </c>
      <c r="DO200" s="50" t="str">
        <f t="shared" si="95"/>
        <v/>
      </c>
      <c r="DP200" s="51" t="str">
        <f t="shared" si="96"/>
        <v/>
      </c>
      <c r="DQ200" s="51">
        <f>IF(DM200=17,Tipologías!$E$18,0)+IF(ENCUESTAS!DN200=18,Tipologías!$E$17,0)+IF(ENCUESTAS!DO200=19,Tipologías!$E$19,0)+IF(ENCUESTAS!DP200=20,Tipologías!$E$21,0)</f>
        <v>0</v>
      </c>
      <c r="DR200" s="47" t="str">
        <f t="shared" si="97"/>
        <v>NO</v>
      </c>
      <c r="DS200" s="49">
        <f t="shared" si="98"/>
        <v>0</v>
      </c>
      <c r="DT200" s="52" t="str">
        <f>IF(DL200=0,"",(DL200+DS200+Tipologías!$E$6+Tipologías!$H$2))</f>
        <v/>
      </c>
      <c r="DU200" s="53" t="str">
        <f t="shared" si="99"/>
        <v>NO</v>
      </c>
      <c r="DV200" s="437"/>
    </row>
    <row r="201" spans="1:126" hidden="1" x14ac:dyDescent="0.25">
      <c r="A201" s="217">
        <v>42971</v>
      </c>
      <c r="B201" s="7" t="s">
        <v>1</v>
      </c>
      <c r="C201" s="7" t="s">
        <v>630</v>
      </c>
      <c r="D201" s="7">
        <v>579</v>
      </c>
      <c r="E201" s="7">
        <v>71184422</v>
      </c>
      <c r="F201" s="7">
        <v>3147348837</v>
      </c>
      <c r="G201" s="188">
        <v>197</v>
      </c>
      <c r="H201" s="189" t="s">
        <v>1603</v>
      </c>
      <c r="I201" s="7" t="s">
        <v>1110</v>
      </c>
      <c r="J201" s="7"/>
      <c r="K201" s="7"/>
      <c r="L201" s="7"/>
      <c r="M201" s="7"/>
      <c r="N201" s="7"/>
      <c r="O201" s="7"/>
      <c r="P201" s="7"/>
      <c r="Q201" s="7"/>
      <c r="R201" s="190">
        <v>5887</v>
      </c>
      <c r="S201" s="7"/>
      <c r="T201" s="7"/>
      <c r="U201" s="362" t="str">
        <f t="shared" si="75"/>
        <v xml:space="preserve">PEATONAL   #   -  5887 </v>
      </c>
      <c r="V201" s="7">
        <v>3136066695</v>
      </c>
      <c r="W201" s="7" t="s">
        <v>1950</v>
      </c>
      <c r="X201" s="7" t="s">
        <v>2217</v>
      </c>
      <c r="Y201" s="7" t="s">
        <v>1461</v>
      </c>
      <c r="Z201" s="7" t="s">
        <v>1965</v>
      </c>
      <c r="AA201" s="434" t="str">
        <f t="shared" si="76"/>
        <v>YESICA ALEJANDRA CASTAÑEDA LARRILLO</v>
      </c>
      <c r="AB201" s="7" t="s">
        <v>1268</v>
      </c>
      <c r="AC201" s="7">
        <v>1046914377</v>
      </c>
      <c r="AD201" s="7" t="s">
        <v>1118</v>
      </c>
      <c r="AE201" s="7">
        <v>21</v>
      </c>
      <c r="AF201" s="6" t="s">
        <v>1087</v>
      </c>
      <c r="AG201" s="6"/>
      <c r="AH201" s="7"/>
      <c r="AI201" s="7"/>
      <c r="AJ201" s="7"/>
      <c r="AK201" s="434" t="str">
        <f t="shared" si="77"/>
        <v xml:space="preserve">   </v>
      </c>
      <c r="AL201" s="7"/>
      <c r="AM201" s="191"/>
      <c r="AN201" s="189" t="s">
        <v>1087</v>
      </c>
      <c r="AO201" s="7"/>
      <c r="AP201" s="7" t="s">
        <v>1087</v>
      </c>
      <c r="AQ201" s="7">
        <v>2</v>
      </c>
      <c r="AR201" s="7">
        <v>1</v>
      </c>
      <c r="AS201" s="7"/>
      <c r="AT201" s="192" t="s">
        <v>1147</v>
      </c>
      <c r="AU201" s="7"/>
      <c r="AV201" s="193" t="s">
        <v>1161</v>
      </c>
      <c r="AW201" s="7"/>
      <c r="AX201" s="192"/>
      <c r="AY201" s="7"/>
      <c r="AZ201" s="7"/>
      <c r="BA201" s="7"/>
      <c r="BB201" s="7" t="s">
        <v>1086</v>
      </c>
      <c r="BC201" s="194">
        <v>7814</v>
      </c>
      <c r="BD201" s="7" t="s">
        <v>1086</v>
      </c>
      <c r="BE201" s="194">
        <v>51551</v>
      </c>
      <c r="BF201" s="7" t="s">
        <v>1086</v>
      </c>
      <c r="BG201" s="194">
        <v>8324</v>
      </c>
      <c r="BH201" s="188" t="s">
        <v>1167</v>
      </c>
      <c r="BI201" s="195" t="s">
        <v>1171</v>
      </c>
      <c r="BJ201" s="6" t="s">
        <v>1180</v>
      </c>
      <c r="BK201" s="6" t="s">
        <v>1189</v>
      </c>
      <c r="BL201" s="6" t="s">
        <v>1086</v>
      </c>
      <c r="BM201" s="191" t="s">
        <v>1086</v>
      </c>
      <c r="BN201" s="195" t="s">
        <v>1086</v>
      </c>
      <c r="BO201" s="6" t="s">
        <v>1086</v>
      </c>
      <c r="BP201" s="6" t="s">
        <v>1086</v>
      </c>
      <c r="BQ201" s="6" t="s">
        <v>1086</v>
      </c>
      <c r="BR201" s="6" t="s">
        <v>1086</v>
      </c>
      <c r="BS201" s="6" t="s">
        <v>1086</v>
      </c>
      <c r="BT201" s="6" t="s">
        <v>1086</v>
      </c>
      <c r="BU201" s="6" t="s">
        <v>1086</v>
      </c>
      <c r="BV201" s="6" t="s">
        <v>1086</v>
      </c>
      <c r="BW201" s="6" t="s">
        <v>1086</v>
      </c>
      <c r="BX201" s="6" t="s">
        <v>1086</v>
      </c>
      <c r="BY201" s="6" t="s">
        <v>1086</v>
      </c>
      <c r="BZ201" s="6" t="s">
        <v>1086</v>
      </c>
      <c r="CA201" s="6" t="s">
        <v>1086</v>
      </c>
      <c r="CB201" s="6" t="s">
        <v>1086</v>
      </c>
      <c r="CC201" s="6" t="s">
        <v>1086</v>
      </c>
      <c r="CD201" s="6" t="s">
        <v>1193</v>
      </c>
      <c r="CE201" s="199" t="s">
        <v>2218</v>
      </c>
      <c r="CF201" s="6"/>
      <c r="CG201" s="6"/>
      <c r="CH201" s="6"/>
      <c r="CI201" s="6"/>
      <c r="CJ201" s="6" t="s">
        <v>1607</v>
      </c>
      <c r="CK201" s="6" t="s">
        <v>1608</v>
      </c>
      <c r="CL201" s="6" t="s">
        <v>1086</v>
      </c>
      <c r="CM201" s="6" t="s">
        <v>1087</v>
      </c>
      <c r="CN201" s="6" t="s">
        <v>1087</v>
      </c>
      <c r="CO201" s="6" t="s">
        <v>1490</v>
      </c>
      <c r="CP201" s="6" t="s">
        <v>1086</v>
      </c>
      <c r="CQ201" s="6" t="s">
        <v>1086</v>
      </c>
      <c r="CR201" s="6" t="s">
        <v>1086</v>
      </c>
      <c r="CS201" s="6" t="s">
        <v>1086</v>
      </c>
      <c r="CT201" s="6" t="s">
        <v>1086</v>
      </c>
      <c r="CU201" s="191" t="s">
        <v>1288</v>
      </c>
      <c r="CV201" s="6" t="str">
        <f t="shared" si="78"/>
        <v>OASIS PEATONAL5887</v>
      </c>
      <c r="CW201" s="46" t="str">
        <f t="shared" si="79"/>
        <v>OK</v>
      </c>
      <c r="CX201" s="47" t="str">
        <f t="shared" si="80"/>
        <v>SI</v>
      </c>
      <c r="CY201" s="47" t="str">
        <f t="shared" si="81"/>
        <v/>
      </c>
      <c r="CZ201" s="47" t="str">
        <f t="shared" si="82"/>
        <v/>
      </c>
      <c r="DA201" s="47" t="str">
        <f t="shared" si="83"/>
        <v/>
      </c>
      <c r="DB201" s="47" t="str">
        <f t="shared" si="84"/>
        <v/>
      </c>
      <c r="DC201" s="47" t="str">
        <f t="shared" si="85"/>
        <v/>
      </c>
      <c r="DD201" s="47"/>
      <c r="DE201" s="47" t="str">
        <f t="shared" si="86"/>
        <v/>
      </c>
      <c r="DF201" s="47" t="str">
        <f t="shared" si="87"/>
        <v/>
      </c>
      <c r="DG201" s="47" t="str">
        <f t="shared" si="88"/>
        <v/>
      </c>
      <c r="DH201" s="47" t="str">
        <f t="shared" si="89"/>
        <v/>
      </c>
      <c r="DI201" s="47" t="str">
        <f t="shared" si="90"/>
        <v/>
      </c>
      <c r="DJ201" s="47">
        <f t="shared" si="91"/>
        <v>0</v>
      </c>
      <c r="DK201" s="48">
        <f>IF(CX201="NO",0,IF(CY201=1,Tipologías!$E$11,0)+IF(CZ201=2,Tipologías!$E$10,0)+IF(DA201=3,Tipologías!$E$9,0)+IF(DB201=4,Tipologías!$E$13,0)+IF(DC201=5,Tipologías!$E$12,0)+IF(DD201=6,Tipologías!$E$14,0)+IF(DE201=7,Tipologías!$E$20,0)+IF(DG201=9,Tipologías!$E$16,0)+IF(DF201=8,Tipologías!$E$23,0)+IF(DH201=10,Tipologías!$E$7,0)+IF(DI201=11,Tipologías!$E$8,0))</f>
        <v>0</v>
      </c>
      <c r="DL201" s="49">
        <f t="shared" si="92"/>
        <v>0</v>
      </c>
      <c r="DM201" s="50" t="str">
        <f t="shared" si="93"/>
        <v/>
      </c>
      <c r="DN201" s="50" t="str">
        <f t="shared" si="94"/>
        <v/>
      </c>
      <c r="DO201" s="50" t="str">
        <f t="shared" si="95"/>
        <v/>
      </c>
      <c r="DP201" s="51" t="str">
        <f t="shared" si="96"/>
        <v/>
      </c>
      <c r="DQ201" s="51">
        <f>IF(DM201=17,Tipologías!$E$18,0)+IF(ENCUESTAS!DN201=18,Tipologías!$E$17,0)+IF(ENCUESTAS!DO201=19,Tipologías!$E$19,0)+IF(ENCUESTAS!DP201=20,Tipologías!$E$21,0)</f>
        <v>0</v>
      </c>
      <c r="DR201" s="47" t="str">
        <f t="shared" si="97"/>
        <v>NO</v>
      </c>
      <c r="DS201" s="49">
        <f t="shared" si="98"/>
        <v>0</v>
      </c>
      <c r="DT201" s="52" t="str">
        <f>IF(DL201=0,"",(DL201+DS201+Tipologías!$E$6+Tipologías!$H$2))</f>
        <v/>
      </c>
      <c r="DU201" s="53" t="str">
        <f t="shared" si="99"/>
        <v>NO</v>
      </c>
      <c r="DV201" s="436"/>
    </row>
    <row r="202" spans="1:126" hidden="1" x14ac:dyDescent="0.25">
      <c r="A202" s="217">
        <v>42971</v>
      </c>
      <c r="B202" s="7" t="s">
        <v>1</v>
      </c>
      <c r="C202" s="7" t="s">
        <v>630</v>
      </c>
      <c r="D202" s="7">
        <v>579</v>
      </c>
      <c r="E202" s="7">
        <v>1039702581</v>
      </c>
      <c r="F202" s="7">
        <v>3117047099</v>
      </c>
      <c r="G202" s="188">
        <v>198</v>
      </c>
      <c r="H202" s="189" t="s">
        <v>1603</v>
      </c>
      <c r="I202" s="7" t="s">
        <v>1110</v>
      </c>
      <c r="J202" s="7"/>
      <c r="K202" s="7"/>
      <c r="L202" s="7"/>
      <c r="M202" s="7"/>
      <c r="N202" s="7"/>
      <c r="O202" s="7"/>
      <c r="P202" s="7"/>
      <c r="Q202" s="7"/>
      <c r="R202" s="200">
        <v>2203922150000</v>
      </c>
      <c r="S202" s="7"/>
      <c r="T202" s="7"/>
      <c r="U202" s="362" t="str">
        <f t="shared" si="75"/>
        <v xml:space="preserve">PEATONAL   #   -  2203922150000 </v>
      </c>
      <c r="V202" s="7">
        <v>3144705973</v>
      </c>
      <c r="W202" s="7" t="s">
        <v>2219</v>
      </c>
      <c r="X202" s="7" t="s">
        <v>2220</v>
      </c>
      <c r="Y202" s="7" t="s">
        <v>2221</v>
      </c>
      <c r="Z202" s="7" t="s">
        <v>1553</v>
      </c>
      <c r="AA202" s="434" t="str">
        <f t="shared" si="76"/>
        <v>YANETH ANDREA MADRIGAL GARZON</v>
      </c>
      <c r="AB202" s="7" t="s">
        <v>1268</v>
      </c>
      <c r="AC202" s="7">
        <v>43654244</v>
      </c>
      <c r="AD202" s="7" t="s">
        <v>1118</v>
      </c>
      <c r="AE202" s="7">
        <v>38</v>
      </c>
      <c r="AF202" s="6" t="s">
        <v>1087</v>
      </c>
      <c r="AG202" s="6" t="s">
        <v>1693</v>
      </c>
      <c r="AH202" s="7" t="s">
        <v>1647</v>
      </c>
      <c r="AI202" s="7" t="s">
        <v>1476</v>
      </c>
      <c r="AJ202" s="7" t="s">
        <v>1477</v>
      </c>
      <c r="AK202" s="434" t="str">
        <f t="shared" si="77"/>
        <v>VICTOR ALFONSO MUÑOZ CARDONA</v>
      </c>
      <c r="AL202" s="7" t="s">
        <v>1268</v>
      </c>
      <c r="AM202" s="191">
        <v>711955000</v>
      </c>
      <c r="AN202" s="189" t="s">
        <v>1087</v>
      </c>
      <c r="AO202" s="7"/>
      <c r="AP202" s="7" t="s">
        <v>1087</v>
      </c>
      <c r="AQ202" s="7">
        <v>5</v>
      </c>
      <c r="AR202" s="7">
        <v>3</v>
      </c>
      <c r="AS202" s="7"/>
      <c r="AT202" s="192" t="s">
        <v>1149</v>
      </c>
      <c r="AU202" s="7"/>
      <c r="AV202" s="193"/>
      <c r="AW202" s="7"/>
      <c r="AX202" s="192" t="s">
        <v>1154</v>
      </c>
      <c r="AY202" s="7"/>
      <c r="AZ202" s="7"/>
      <c r="BA202" s="194">
        <v>600000</v>
      </c>
      <c r="BB202" s="7" t="s">
        <v>1086</v>
      </c>
      <c r="BC202" s="194">
        <v>27698</v>
      </c>
      <c r="BD202" s="7" t="s">
        <v>1086</v>
      </c>
      <c r="BE202" s="194">
        <v>19561</v>
      </c>
      <c r="BF202" s="7" t="s">
        <v>1086</v>
      </c>
      <c r="BG202" s="194">
        <v>16690</v>
      </c>
      <c r="BH202" s="188" t="s">
        <v>1167</v>
      </c>
      <c r="BI202" s="195" t="s">
        <v>1171</v>
      </c>
      <c r="BJ202" s="6" t="s">
        <v>1180</v>
      </c>
      <c r="BK202" s="6" t="s">
        <v>1189</v>
      </c>
      <c r="BL202" s="6" t="s">
        <v>1086</v>
      </c>
      <c r="BM202" s="191" t="s">
        <v>1086</v>
      </c>
      <c r="BN202" s="195" t="s">
        <v>1086</v>
      </c>
      <c r="BO202" s="6" t="s">
        <v>1086</v>
      </c>
      <c r="BP202" s="6" t="s">
        <v>1086</v>
      </c>
      <c r="BQ202" s="6" t="s">
        <v>1086</v>
      </c>
      <c r="BR202" s="6" t="s">
        <v>1086</v>
      </c>
      <c r="BS202" s="6" t="s">
        <v>1086</v>
      </c>
      <c r="BT202" s="6" t="s">
        <v>1086</v>
      </c>
      <c r="BU202" s="6" t="s">
        <v>1086</v>
      </c>
      <c r="BV202" s="6" t="s">
        <v>1086</v>
      </c>
      <c r="BW202" s="6" t="s">
        <v>1086</v>
      </c>
      <c r="BX202" s="6" t="s">
        <v>1086</v>
      </c>
      <c r="BY202" s="6" t="s">
        <v>1086</v>
      </c>
      <c r="BZ202" s="6" t="s">
        <v>1086</v>
      </c>
      <c r="CA202" s="6" t="s">
        <v>1086</v>
      </c>
      <c r="CB202" s="6" t="s">
        <v>1086</v>
      </c>
      <c r="CC202" s="6" t="s">
        <v>1086</v>
      </c>
      <c r="CD202" s="6" t="s">
        <v>1193</v>
      </c>
      <c r="CE202" s="199" t="s">
        <v>2222</v>
      </c>
      <c r="CF202" s="6"/>
      <c r="CG202" s="6"/>
      <c r="CH202" s="6"/>
      <c r="CI202" s="6"/>
      <c r="CJ202" s="6" t="s">
        <v>1753</v>
      </c>
      <c r="CK202" s="6" t="s">
        <v>2223</v>
      </c>
      <c r="CL202" s="6" t="s">
        <v>1086</v>
      </c>
      <c r="CM202" s="6" t="s">
        <v>1087</v>
      </c>
      <c r="CN202" s="6" t="s">
        <v>1087</v>
      </c>
      <c r="CO202" s="6" t="s">
        <v>1490</v>
      </c>
      <c r="CP202" s="6" t="s">
        <v>1086</v>
      </c>
      <c r="CQ202" s="6" t="s">
        <v>1086</v>
      </c>
      <c r="CR202" s="6" t="s">
        <v>1086</v>
      </c>
      <c r="CS202" s="6" t="s">
        <v>1086</v>
      </c>
      <c r="CT202" s="6" t="s">
        <v>1086</v>
      </c>
      <c r="CU202" s="191" t="s">
        <v>1288</v>
      </c>
      <c r="CV202" s="6" t="str">
        <f t="shared" si="78"/>
        <v>OASIS PEATONAL2203922150000</v>
      </c>
      <c r="CW202" s="46" t="str">
        <f t="shared" si="79"/>
        <v>OK</v>
      </c>
      <c r="CX202" s="47" t="str">
        <f t="shared" si="80"/>
        <v>SI</v>
      </c>
      <c r="CY202" s="47" t="str">
        <f t="shared" si="81"/>
        <v/>
      </c>
      <c r="CZ202" s="47" t="str">
        <f t="shared" si="82"/>
        <v/>
      </c>
      <c r="DA202" s="47" t="str">
        <f t="shared" si="83"/>
        <v/>
      </c>
      <c r="DB202" s="47" t="str">
        <f t="shared" si="84"/>
        <v/>
      </c>
      <c r="DC202" s="47" t="str">
        <f t="shared" si="85"/>
        <v/>
      </c>
      <c r="DD202" s="47"/>
      <c r="DE202" s="47" t="str">
        <f t="shared" si="86"/>
        <v/>
      </c>
      <c r="DF202" s="47" t="str">
        <f t="shared" si="87"/>
        <v/>
      </c>
      <c r="DG202" s="47" t="str">
        <f t="shared" si="88"/>
        <v/>
      </c>
      <c r="DH202" s="47" t="str">
        <f t="shared" si="89"/>
        <v/>
      </c>
      <c r="DI202" s="47" t="str">
        <f t="shared" si="90"/>
        <v/>
      </c>
      <c r="DJ202" s="47">
        <f t="shared" si="91"/>
        <v>0</v>
      </c>
      <c r="DK202" s="48">
        <f>IF(CX202="NO",0,IF(CY202=1,Tipologías!$E$11,0)+IF(CZ202=2,Tipologías!$E$10,0)+IF(DA202=3,Tipologías!$E$9,0)+IF(DB202=4,Tipologías!$E$13,0)+IF(DC202=5,Tipologías!$E$12,0)+IF(DD202=6,Tipologías!$E$14,0)+IF(DE202=7,Tipologías!$E$20,0)+IF(DG202=9,Tipologías!$E$16,0)+IF(DF202=8,Tipologías!$E$23,0)+IF(DH202=10,Tipologías!$E$7,0)+IF(DI202=11,Tipologías!$E$8,0))</f>
        <v>0</v>
      </c>
      <c r="DL202" s="49">
        <f t="shared" si="92"/>
        <v>0</v>
      </c>
      <c r="DM202" s="50" t="str">
        <f t="shared" si="93"/>
        <v/>
      </c>
      <c r="DN202" s="50" t="str">
        <f t="shared" si="94"/>
        <v/>
      </c>
      <c r="DO202" s="50" t="str">
        <f t="shared" si="95"/>
        <v/>
      </c>
      <c r="DP202" s="51" t="str">
        <f t="shared" si="96"/>
        <v/>
      </c>
      <c r="DQ202" s="51">
        <f>IF(DM202=17,Tipologías!$E$18,0)+IF(ENCUESTAS!DN202=18,Tipologías!$E$17,0)+IF(ENCUESTAS!DO202=19,Tipologías!$E$19,0)+IF(ENCUESTAS!DP202=20,Tipologías!$E$21,0)</f>
        <v>0</v>
      </c>
      <c r="DR202" s="47" t="str">
        <f t="shared" si="97"/>
        <v>NO</v>
      </c>
      <c r="DS202" s="49">
        <f t="shared" si="98"/>
        <v>0</v>
      </c>
      <c r="DT202" s="52" t="str">
        <f>IF(DL202=0,"",(DL202+DS202+Tipologías!$E$6+Tipologías!$H$2))</f>
        <v/>
      </c>
      <c r="DU202" s="53" t="str">
        <f t="shared" si="99"/>
        <v>NO</v>
      </c>
      <c r="DV202" s="436"/>
    </row>
    <row r="203" spans="1:126" ht="45" x14ac:dyDescent="0.25">
      <c r="A203" s="217">
        <v>42971</v>
      </c>
      <c r="B203" s="7" t="s">
        <v>1</v>
      </c>
      <c r="C203" s="7" t="s">
        <v>630</v>
      </c>
      <c r="D203" s="7">
        <v>579</v>
      </c>
      <c r="E203" s="7">
        <v>1039702581</v>
      </c>
      <c r="F203" s="7">
        <v>3117047099</v>
      </c>
      <c r="G203" s="188">
        <v>199</v>
      </c>
      <c r="H203" s="189" t="s">
        <v>1640</v>
      </c>
      <c r="I203" s="7" t="s">
        <v>1110</v>
      </c>
      <c r="J203" s="7"/>
      <c r="K203" s="7"/>
      <c r="L203" s="7"/>
      <c r="M203" s="7"/>
      <c r="N203" s="7"/>
      <c r="O203" s="7"/>
      <c r="P203" s="7"/>
      <c r="Q203" s="7"/>
      <c r="R203" s="200">
        <v>2205831330048</v>
      </c>
      <c r="S203" s="7"/>
      <c r="T203" s="7"/>
      <c r="U203" s="362" t="str">
        <f t="shared" si="75"/>
        <v xml:space="preserve">PEATONAL   #   -  2205831330048 </v>
      </c>
      <c r="V203" s="7">
        <v>3202125418</v>
      </c>
      <c r="W203" s="7" t="s">
        <v>1946</v>
      </c>
      <c r="X203" s="7"/>
      <c r="Y203" s="7" t="s">
        <v>2224</v>
      </c>
      <c r="Z203" s="7"/>
      <c r="AA203" s="434" t="str">
        <f t="shared" si="76"/>
        <v xml:space="preserve">JOSEFIA  ZAPATA  </v>
      </c>
      <c r="AB203" s="7" t="s">
        <v>1268</v>
      </c>
      <c r="AC203" s="7">
        <v>21926722</v>
      </c>
      <c r="AD203" s="7" t="s">
        <v>1118</v>
      </c>
      <c r="AE203" s="7">
        <v>70</v>
      </c>
      <c r="AF203" s="6" t="s">
        <v>1086</v>
      </c>
      <c r="AG203" s="6"/>
      <c r="AH203" s="7"/>
      <c r="AI203" s="7"/>
      <c r="AJ203" s="7"/>
      <c r="AK203" s="434" t="str">
        <f t="shared" si="77"/>
        <v xml:space="preserve">   </v>
      </c>
      <c r="AL203" s="7"/>
      <c r="AM203" s="191"/>
      <c r="AN203" s="189" t="s">
        <v>1087</v>
      </c>
      <c r="AO203" s="7"/>
      <c r="AP203" s="7" t="s">
        <v>1087</v>
      </c>
      <c r="AQ203" s="7">
        <v>3</v>
      </c>
      <c r="AR203" s="7">
        <v>1</v>
      </c>
      <c r="AS203" s="7"/>
      <c r="AT203" s="192" t="s">
        <v>1147</v>
      </c>
      <c r="AU203" s="7"/>
      <c r="AV203" s="193" t="s">
        <v>1161</v>
      </c>
      <c r="AW203" s="7"/>
      <c r="AX203" s="192"/>
      <c r="AY203" s="7"/>
      <c r="AZ203" s="7"/>
      <c r="BA203" s="194"/>
      <c r="BB203" s="7" t="s">
        <v>1086</v>
      </c>
      <c r="BC203" s="194">
        <v>13110</v>
      </c>
      <c r="BD203" s="7" t="s">
        <v>1086</v>
      </c>
      <c r="BE203" s="7">
        <v>9228</v>
      </c>
      <c r="BF203" s="7" t="s">
        <v>1086</v>
      </c>
      <c r="BG203" s="194">
        <v>8366</v>
      </c>
      <c r="BH203" s="188" t="s">
        <v>1167</v>
      </c>
      <c r="BI203" s="195" t="s">
        <v>1171</v>
      </c>
      <c r="BJ203" s="6" t="s">
        <v>1180</v>
      </c>
      <c r="BK203" s="6" t="s">
        <v>1191</v>
      </c>
      <c r="BL203" s="6" t="s">
        <v>1087</v>
      </c>
      <c r="BM203" s="191" t="s">
        <v>1086</v>
      </c>
      <c r="BN203" s="195" t="s">
        <v>1086</v>
      </c>
      <c r="BO203" s="6" t="s">
        <v>1086</v>
      </c>
      <c r="BP203" s="6" t="s">
        <v>1086</v>
      </c>
      <c r="BQ203" s="6" t="s">
        <v>1086</v>
      </c>
      <c r="BR203" s="6" t="s">
        <v>1086</v>
      </c>
      <c r="BS203" s="6" t="s">
        <v>1086</v>
      </c>
      <c r="BT203" s="6" t="s">
        <v>1086</v>
      </c>
      <c r="BU203" s="6" t="s">
        <v>1087</v>
      </c>
      <c r="BV203" s="6" t="s">
        <v>1087</v>
      </c>
      <c r="BW203" s="6" t="s">
        <v>1086</v>
      </c>
      <c r="BX203" s="6" t="s">
        <v>1086</v>
      </c>
      <c r="BY203" s="6" t="s">
        <v>1086</v>
      </c>
      <c r="BZ203" s="6" t="s">
        <v>1087</v>
      </c>
      <c r="CA203" s="6" t="s">
        <v>1087</v>
      </c>
      <c r="CB203" s="6" t="s">
        <v>1086</v>
      </c>
      <c r="CC203" s="6" t="s">
        <v>1086</v>
      </c>
      <c r="CD203" s="6" t="s">
        <v>1193</v>
      </c>
      <c r="CE203" s="199" t="s">
        <v>2225</v>
      </c>
      <c r="CF203" s="6"/>
      <c r="CG203" s="6"/>
      <c r="CH203" s="6"/>
      <c r="CI203" s="6"/>
      <c r="CJ203" s="6" t="s">
        <v>1607</v>
      </c>
      <c r="CK203" s="6" t="s">
        <v>1608</v>
      </c>
      <c r="CL203" s="6" t="s">
        <v>1842</v>
      </c>
      <c r="CM203" s="6" t="s">
        <v>1087</v>
      </c>
      <c r="CN203" s="6" t="s">
        <v>1087</v>
      </c>
      <c r="CO203" s="6" t="s">
        <v>1490</v>
      </c>
      <c r="CP203" s="6" t="s">
        <v>1086</v>
      </c>
      <c r="CQ203" s="6" t="s">
        <v>1087</v>
      </c>
      <c r="CR203" s="6" t="s">
        <v>1087</v>
      </c>
      <c r="CS203" s="6" t="s">
        <v>1086</v>
      </c>
      <c r="CT203" s="6" t="s">
        <v>1086</v>
      </c>
      <c r="CU203" s="191" t="s">
        <v>1269</v>
      </c>
      <c r="CV203" s="6" t="str">
        <f t="shared" si="78"/>
        <v>NUEVO MILENIOPEATONAL2205831330048</v>
      </c>
      <c r="CW203" s="46" t="str">
        <f t="shared" si="79"/>
        <v>OK</v>
      </c>
      <c r="CX203" s="47" t="str">
        <f t="shared" si="80"/>
        <v>SI</v>
      </c>
      <c r="CY203" s="47">
        <f t="shared" si="81"/>
        <v>1</v>
      </c>
      <c r="CZ203" s="47" t="str">
        <f t="shared" si="82"/>
        <v/>
      </c>
      <c r="DA203" s="47" t="str">
        <f t="shared" si="83"/>
        <v/>
      </c>
      <c r="DB203" s="47">
        <f t="shared" si="84"/>
        <v>4</v>
      </c>
      <c r="DC203" s="47" t="str">
        <f t="shared" si="85"/>
        <v/>
      </c>
      <c r="DD203" s="47"/>
      <c r="DE203" s="47" t="str">
        <f t="shared" si="86"/>
        <v/>
      </c>
      <c r="DF203" s="47" t="str">
        <f t="shared" si="87"/>
        <v/>
      </c>
      <c r="DG203" s="47">
        <f t="shared" si="88"/>
        <v>9</v>
      </c>
      <c r="DH203" s="47" t="str">
        <f t="shared" si="89"/>
        <v/>
      </c>
      <c r="DI203" s="47" t="str">
        <f t="shared" si="90"/>
        <v/>
      </c>
      <c r="DJ203" s="47">
        <f t="shared" si="91"/>
        <v>2</v>
      </c>
      <c r="DK203" s="48">
        <f>IF(CX203="NO",0,IF(CY203=1,Tipologías!$E$11,0)+IF(CZ203=2,Tipologías!$E$10,0)+IF(DA203=3,Tipologías!$E$9,0)+IF(DB203=4,Tipologías!$E$13,0)+IF(DC203=5,Tipologías!$E$12,0)+IF(DD203=6,Tipologías!$E$14,0)+IF(DE203=7,Tipologías!$E$20,0)+IF(DG203=9,Tipologías!$E$16,0)+IF(DF203=8,Tipologías!$E$23,0)+IF(DH203=10,Tipologías!$E$7,0)+IF(DI203=11,Tipologías!$E$8,0))</f>
        <v>2858472.5869979998</v>
      </c>
      <c r="DL203" s="49">
        <f t="shared" si="92"/>
        <v>2858472.5869979998</v>
      </c>
      <c r="DM203" s="50" t="str">
        <f t="shared" si="93"/>
        <v/>
      </c>
      <c r="DN203" s="50" t="str">
        <f t="shared" si="94"/>
        <v/>
      </c>
      <c r="DO203" s="50">
        <f t="shared" si="95"/>
        <v>0</v>
      </c>
      <c r="DP203" s="51" t="str">
        <f t="shared" si="96"/>
        <v/>
      </c>
      <c r="DQ203" s="51">
        <f>IF(DM203=17,Tipologías!$E$18,0)+IF(ENCUESTAS!DN203=18,Tipologías!$E$17,0)+IF(ENCUESTAS!DO203=19,Tipologías!$E$19,0)+IF(ENCUESTAS!DP203=20,Tipologías!$E$21,0)</f>
        <v>0</v>
      </c>
      <c r="DR203" s="47" t="str">
        <f t="shared" si="97"/>
        <v>NO</v>
      </c>
      <c r="DS203" s="49">
        <f t="shared" si="98"/>
        <v>0</v>
      </c>
      <c r="DT203" s="52">
        <f>IF(DL203=0,"",(DL203+DS203+Tipologías!$E$6+Tipologías!$H$2))</f>
        <v>3055549.9795379643</v>
      </c>
      <c r="DU203" s="53" t="str">
        <f t="shared" si="99"/>
        <v>SI</v>
      </c>
      <c r="DV203" s="436" t="s">
        <v>3798</v>
      </c>
    </row>
    <row r="204" spans="1:126" x14ac:dyDescent="0.25">
      <c r="A204" s="217">
        <v>42971</v>
      </c>
      <c r="B204" s="7" t="s">
        <v>1</v>
      </c>
      <c r="C204" s="7" t="s">
        <v>630</v>
      </c>
      <c r="D204" s="7">
        <v>579</v>
      </c>
      <c r="E204" s="7">
        <v>1007433076</v>
      </c>
      <c r="F204" s="7">
        <v>3005949869</v>
      </c>
      <c r="G204" s="215">
        <v>200</v>
      </c>
      <c r="H204" s="189" t="s">
        <v>1640</v>
      </c>
      <c r="I204" s="7" t="s">
        <v>1110</v>
      </c>
      <c r="J204" s="7"/>
      <c r="K204" s="7"/>
      <c r="L204" s="7"/>
      <c r="M204" s="7"/>
      <c r="N204" s="7"/>
      <c r="O204" s="7"/>
      <c r="P204" s="7"/>
      <c r="Q204" s="7"/>
      <c r="R204" s="200">
        <v>22054786699132</v>
      </c>
      <c r="S204" s="7"/>
      <c r="T204" s="7"/>
      <c r="U204" s="362" t="str">
        <f t="shared" si="75"/>
        <v xml:space="preserve">PEATONAL   #   -  22054786699132 </v>
      </c>
      <c r="V204" s="7">
        <v>3128297134</v>
      </c>
      <c r="W204" s="7" t="s">
        <v>1996</v>
      </c>
      <c r="X204" s="7" t="s">
        <v>1690</v>
      </c>
      <c r="Y204" s="7" t="s">
        <v>1654</v>
      </c>
      <c r="Z204" s="7"/>
      <c r="AA204" s="434" t="str">
        <f t="shared" si="76"/>
        <v>VIVIANA  ESTRADA SEPULVEDA</v>
      </c>
      <c r="AB204" s="7" t="s">
        <v>1268</v>
      </c>
      <c r="AC204" s="7">
        <v>436533051</v>
      </c>
      <c r="AD204" s="7" t="s">
        <v>1118</v>
      </c>
      <c r="AE204" s="7">
        <v>39</v>
      </c>
      <c r="AF204" s="6" t="s">
        <v>1087</v>
      </c>
      <c r="AG204" s="6"/>
      <c r="AH204" s="7"/>
      <c r="AI204" s="7"/>
      <c r="AJ204" s="7"/>
      <c r="AK204" s="434" t="str">
        <f t="shared" si="77"/>
        <v xml:space="preserve">   </v>
      </c>
      <c r="AL204" s="7"/>
      <c r="AM204" s="191"/>
      <c r="AN204" s="189" t="s">
        <v>1086</v>
      </c>
      <c r="AO204" s="7">
        <v>9252103</v>
      </c>
      <c r="AP204" s="7" t="s">
        <v>1087</v>
      </c>
      <c r="AQ204" s="7">
        <v>5</v>
      </c>
      <c r="AR204" s="7">
        <v>3</v>
      </c>
      <c r="AS204" s="7">
        <v>1</v>
      </c>
      <c r="AT204" s="192" t="s">
        <v>1151</v>
      </c>
      <c r="AU204" s="7"/>
      <c r="AV204" s="193"/>
      <c r="AW204" s="7"/>
      <c r="AX204" s="192"/>
      <c r="AY204" s="7"/>
      <c r="AZ204" s="7"/>
      <c r="BA204" s="7"/>
      <c r="BB204" s="7" t="s">
        <v>1086</v>
      </c>
      <c r="BC204" s="194">
        <v>17093</v>
      </c>
      <c r="BD204" s="7" t="s">
        <v>1086</v>
      </c>
      <c r="BE204" s="194">
        <v>12295</v>
      </c>
      <c r="BF204" s="7" t="s">
        <v>1086</v>
      </c>
      <c r="BG204" s="194">
        <v>8387</v>
      </c>
      <c r="BH204" s="188" t="s">
        <v>1167</v>
      </c>
      <c r="BI204" s="195" t="s">
        <v>1171</v>
      </c>
      <c r="BJ204" s="6" t="s">
        <v>1180</v>
      </c>
      <c r="BK204" s="6" t="s">
        <v>1189</v>
      </c>
      <c r="BL204" s="6" t="s">
        <v>1086</v>
      </c>
      <c r="BM204" s="191" t="s">
        <v>1087</v>
      </c>
      <c r="BN204" s="195" t="s">
        <v>1086</v>
      </c>
      <c r="BO204" s="6" t="s">
        <v>1086</v>
      </c>
      <c r="BP204" s="6" t="s">
        <v>1086</v>
      </c>
      <c r="BQ204" s="6" t="s">
        <v>1086</v>
      </c>
      <c r="BR204" s="6" t="s">
        <v>1086</v>
      </c>
      <c r="BS204" s="6" t="s">
        <v>1086</v>
      </c>
      <c r="BT204" s="6" t="s">
        <v>1086</v>
      </c>
      <c r="BU204" s="6" t="s">
        <v>1086</v>
      </c>
      <c r="BV204" s="6" t="s">
        <v>1087</v>
      </c>
      <c r="BW204" s="6" t="s">
        <v>1086</v>
      </c>
      <c r="BX204" s="6" t="s">
        <v>1086</v>
      </c>
      <c r="BY204" s="6" t="s">
        <v>1086</v>
      </c>
      <c r="BZ204" s="6" t="s">
        <v>1086</v>
      </c>
      <c r="CA204" s="6" t="s">
        <v>1087</v>
      </c>
      <c r="CB204" s="6" t="s">
        <v>1086</v>
      </c>
      <c r="CC204" s="6" t="s">
        <v>1086</v>
      </c>
      <c r="CD204" s="6" t="s">
        <v>1193</v>
      </c>
      <c r="CE204" s="199" t="s">
        <v>2226</v>
      </c>
      <c r="CF204" s="6"/>
      <c r="CG204" s="6"/>
      <c r="CH204" s="6"/>
      <c r="CI204" s="6"/>
      <c r="CJ204" s="6" t="s">
        <v>1607</v>
      </c>
      <c r="CK204" s="6" t="s">
        <v>1608</v>
      </c>
      <c r="CL204" s="6" t="s">
        <v>1086</v>
      </c>
      <c r="CM204" s="6" t="s">
        <v>1087</v>
      </c>
      <c r="CN204" s="6" t="s">
        <v>1087</v>
      </c>
      <c r="CO204" s="6" t="s">
        <v>1490</v>
      </c>
      <c r="CP204" s="6" t="s">
        <v>1086</v>
      </c>
      <c r="CQ204" s="6" t="s">
        <v>1086</v>
      </c>
      <c r="CR204" s="6" t="s">
        <v>1087</v>
      </c>
      <c r="CS204" s="6" t="s">
        <v>1086</v>
      </c>
      <c r="CT204" s="6" t="s">
        <v>1086</v>
      </c>
      <c r="CU204" s="191" t="s">
        <v>1273</v>
      </c>
      <c r="CV204" s="6" t="str">
        <f t="shared" si="78"/>
        <v>NUEVO MILENIOPEATONAL22054786699132</v>
      </c>
      <c r="CW204" s="46" t="str">
        <f t="shared" si="79"/>
        <v>OK</v>
      </c>
      <c r="CX204" s="47" t="str">
        <f t="shared" si="80"/>
        <v>SI</v>
      </c>
      <c r="CY204" s="47">
        <f t="shared" si="81"/>
        <v>1</v>
      </c>
      <c r="CZ204" s="47" t="str">
        <f t="shared" si="82"/>
        <v/>
      </c>
      <c r="DA204" s="47" t="str">
        <f t="shared" si="83"/>
        <v/>
      </c>
      <c r="DB204" s="47" t="str">
        <f t="shared" si="84"/>
        <v/>
      </c>
      <c r="DC204" s="47" t="str">
        <f t="shared" si="85"/>
        <v/>
      </c>
      <c r="DD204" s="47"/>
      <c r="DE204" s="47" t="str">
        <f t="shared" si="86"/>
        <v/>
      </c>
      <c r="DF204" s="47" t="str">
        <f t="shared" si="87"/>
        <v/>
      </c>
      <c r="DG204" s="47">
        <f t="shared" si="88"/>
        <v>9</v>
      </c>
      <c r="DH204" s="47" t="str">
        <f t="shared" si="89"/>
        <v/>
      </c>
      <c r="DI204" s="47" t="str">
        <f t="shared" si="90"/>
        <v/>
      </c>
      <c r="DJ204" s="47">
        <f t="shared" si="91"/>
        <v>1</v>
      </c>
      <c r="DK204" s="48">
        <f>IF(CX204="NO",0,IF(CY204=1,Tipologías!$E$11,0)+IF(CZ204=2,Tipologías!$E$10,0)+IF(DA204=3,Tipologías!$E$9,0)+IF(DB204=4,Tipologías!$E$13,0)+IF(DC204=5,Tipologías!$E$12,0)+IF(DD204=6,Tipologías!$E$14,0)+IF(DE204=7,Tipologías!$E$20,0)+IF(DG204=9,Tipologías!$E$16,0)+IF(DF204=8,Tipologías!$E$23,0)+IF(DH204=10,Tipologías!$E$7,0)+IF(DI204=11,Tipologías!$E$8,0))</f>
        <v>2225218.5090899998</v>
      </c>
      <c r="DL204" s="49">
        <f t="shared" si="92"/>
        <v>2225218.5090899998</v>
      </c>
      <c r="DM204" s="50" t="str">
        <f t="shared" si="93"/>
        <v/>
      </c>
      <c r="DN204" s="50" t="str">
        <f t="shared" si="94"/>
        <v/>
      </c>
      <c r="DO204" s="50">
        <f t="shared" si="95"/>
        <v>0</v>
      </c>
      <c r="DP204" s="51" t="str">
        <f t="shared" si="96"/>
        <v/>
      </c>
      <c r="DQ204" s="51">
        <f>IF(DM204=17,Tipologías!$E$18,0)+IF(ENCUESTAS!DN204=18,Tipologías!$E$17,0)+IF(ENCUESTAS!DO204=19,Tipologías!$E$19,0)+IF(ENCUESTAS!DP204=20,Tipologías!$E$21,0)</f>
        <v>0</v>
      </c>
      <c r="DR204" s="47" t="str">
        <f t="shared" si="97"/>
        <v>NO</v>
      </c>
      <c r="DS204" s="49">
        <f t="shared" si="98"/>
        <v>0</v>
      </c>
      <c r="DT204" s="52">
        <f>IF(DL204=0,"",(DL204+DS204+Tipologías!$E$6+Tipologías!$H$2))</f>
        <v>2422295.9016299644</v>
      </c>
      <c r="DU204" s="53" t="str">
        <f t="shared" si="99"/>
        <v>SI</v>
      </c>
      <c r="DV204" s="436" t="s">
        <v>3799</v>
      </c>
    </row>
    <row r="205" spans="1:126" ht="45" x14ac:dyDescent="0.25">
      <c r="A205" s="217">
        <v>42971</v>
      </c>
      <c r="B205" s="7" t="s">
        <v>1</v>
      </c>
      <c r="C205" s="7" t="s">
        <v>630</v>
      </c>
      <c r="D205" s="7">
        <v>579</v>
      </c>
      <c r="E205" s="7">
        <v>71184422</v>
      </c>
      <c r="F205" s="7">
        <v>3147348837</v>
      </c>
      <c r="G205" s="215">
        <v>201</v>
      </c>
      <c r="H205" s="228" t="s">
        <v>1640</v>
      </c>
      <c r="I205" s="7" t="s">
        <v>1110</v>
      </c>
      <c r="J205" s="7"/>
      <c r="K205" s="7"/>
      <c r="L205" s="7"/>
      <c r="M205" s="7"/>
      <c r="N205" s="7"/>
      <c r="O205" s="7"/>
      <c r="P205" s="7"/>
      <c r="Q205" s="7"/>
      <c r="R205" s="200">
        <v>220548690112</v>
      </c>
      <c r="S205" s="7"/>
      <c r="T205" s="7"/>
      <c r="U205" s="362" t="str">
        <f t="shared" si="75"/>
        <v xml:space="preserve">PEATONAL   #   -  220548690112 </v>
      </c>
      <c r="V205" s="7">
        <v>3105199231</v>
      </c>
      <c r="W205" s="7" t="s">
        <v>2077</v>
      </c>
      <c r="X205" s="7" t="s">
        <v>1736</v>
      </c>
      <c r="Y205" s="7" t="s">
        <v>2227</v>
      </c>
      <c r="Z205" s="7"/>
      <c r="AA205" s="434" t="str">
        <f t="shared" si="76"/>
        <v>ELVER  ROJAS JIMENEZ</v>
      </c>
      <c r="AB205" s="7" t="s">
        <v>1268</v>
      </c>
      <c r="AC205" s="7">
        <v>13617088</v>
      </c>
      <c r="AD205" s="7" t="s">
        <v>1127</v>
      </c>
      <c r="AE205" s="7">
        <v>34</v>
      </c>
      <c r="AF205" s="6" t="s">
        <v>1087</v>
      </c>
      <c r="AG205" s="6"/>
      <c r="AH205" s="7"/>
      <c r="AI205" s="7"/>
      <c r="AJ205" s="229"/>
      <c r="AK205" s="434" t="str">
        <f t="shared" si="77"/>
        <v xml:space="preserve">   </v>
      </c>
      <c r="AL205" s="7"/>
      <c r="AM205" s="191"/>
      <c r="AN205" s="189" t="s">
        <v>1087</v>
      </c>
      <c r="AO205" s="7"/>
      <c r="AP205" s="7" t="s">
        <v>1087</v>
      </c>
      <c r="AQ205" s="7">
        <v>2</v>
      </c>
      <c r="AR205" s="7"/>
      <c r="AS205" s="7"/>
      <c r="AT205" s="230" t="s">
        <v>1148</v>
      </c>
      <c r="AU205" s="7"/>
      <c r="AV205" s="231" t="s">
        <v>1163</v>
      </c>
      <c r="AW205" s="7"/>
      <c r="AX205" s="192"/>
      <c r="AY205" s="7"/>
      <c r="AZ205" s="7"/>
      <c r="BA205" s="7"/>
      <c r="BB205" s="7" t="s">
        <v>1086</v>
      </c>
      <c r="BC205" s="7"/>
      <c r="BD205" s="7" t="s">
        <v>1086</v>
      </c>
      <c r="BE205" s="7"/>
      <c r="BF205" s="7" t="s">
        <v>1086</v>
      </c>
      <c r="BG205" s="7"/>
      <c r="BH205" s="232" t="s">
        <v>1167</v>
      </c>
      <c r="BI205" s="233" t="s">
        <v>1171</v>
      </c>
      <c r="BJ205" s="234" t="s">
        <v>1180</v>
      </c>
      <c r="BK205" s="234" t="s">
        <v>1189</v>
      </c>
      <c r="BL205" s="6" t="s">
        <v>1087</v>
      </c>
      <c r="BM205" s="191" t="s">
        <v>1087</v>
      </c>
      <c r="BN205" s="195" t="s">
        <v>1086</v>
      </c>
      <c r="BO205" s="6" t="s">
        <v>1086</v>
      </c>
      <c r="BP205" s="6" t="s">
        <v>1086</v>
      </c>
      <c r="BQ205" s="6" t="s">
        <v>1086</v>
      </c>
      <c r="BR205" s="6" t="s">
        <v>1086</v>
      </c>
      <c r="BS205" s="6" t="s">
        <v>1086</v>
      </c>
      <c r="BT205" s="6" t="s">
        <v>1086</v>
      </c>
      <c r="BU205" s="6" t="s">
        <v>1086</v>
      </c>
      <c r="BV205" s="6" t="s">
        <v>1087</v>
      </c>
      <c r="BW205" s="6" t="s">
        <v>1086</v>
      </c>
      <c r="BX205" s="6" t="s">
        <v>1086</v>
      </c>
      <c r="BY205" s="6" t="s">
        <v>1086</v>
      </c>
      <c r="BZ205" s="6" t="s">
        <v>1086</v>
      </c>
      <c r="CA205" s="6" t="s">
        <v>1087</v>
      </c>
      <c r="CB205" s="6" t="s">
        <v>1086</v>
      </c>
      <c r="CC205" s="6" t="s">
        <v>1086</v>
      </c>
      <c r="CD205" s="234" t="s">
        <v>1193</v>
      </c>
      <c r="CE205" s="199" t="s">
        <v>2228</v>
      </c>
      <c r="CF205" s="6"/>
      <c r="CG205" s="6"/>
      <c r="CH205" s="6"/>
      <c r="CI205" s="6"/>
      <c r="CJ205" s="6" t="s">
        <v>1607</v>
      </c>
      <c r="CK205" s="6" t="s">
        <v>1608</v>
      </c>
      <c r="CL205" s="6" t="s">
        <v>1087</v>
      </c>
      <c r="CM205" s="6" t="s">
        <v>1087</v>
      </c>
      <c r="CN205" s="6" t="s">
        <v>1087</v>
      </c>
      <c r="CO205" s="6" t="s">
        <v>1490</v>
      </c>
      <c r="CP205" s="6" t="s">
        <v>1086</v>
      </c>
      <c r="CQ205" s="6" t="s">
        <v>1086</v>
      </c>
      <c r="CR205" s="6" t="s">
        <v>1087</v>
      </c>
      <c r="CS205" s="6" t="s">
        <v>1086</v>
      </c>
      <c r="CT205" s="6" t="s">
        <v>1086</v>
      </c>
      <c r="CU205" s="191" t="s">
        <v>1273</v>
      </c>
      <c r="CV205" s="6" t="str">
        <f t="shared" si="78"/>
        <v>NUEVO MILENIOPEATONAL220548690112</v>
      </c>
      <c r="CW205" s="46" t="str">
        <f t="shared" si="79"/>
        <v>OK</v>
      </c>
      <c r="CX205" s="47" t="str">
        <f t="shared" si="80"/>
        <v>SI</v>
      </c>
      <c r="CY205" s="47">
        <f t="shared" si="81"/>
        <v>1</v>
      </c>
      <c r="CZ205" s="47" t="str">
        <f t="shared" si="82"/>
        <v/>
      </c>
      <c r="DA205" s="47" t="str">
        <f t="shared" si="83"/>
        <v/>
      </c>
      <c r="DB205" s="47" t="str">
        <f t="shared" si="84"/>
        <v/>
      </c>
      <c r="DC205" s="47" t="str">
        <f t="shared" si="85"/>
        <v/>
      </c>
      <c r="DD205" s="47"/>
      <c r="DE205" s="47" t="str">
        <f t="shared" si="86"/>
        <v/>
      </c>
      <c r="DF205" s="47" t="str">
        <f t="shared" si="87"/>
        <v/>
      </c>
      <c r="DG205" s="47">
        <f t="shared" si="88"/>
        <v>9</v>
      </c>
      <c r="DH205" s="47" t="str">
        <f t="shared" si="89"/>
        <v/>
      </c>
      <c r="DI205" s="47" t="str">
        <f t="shared" si="90"/>
        <v/>
      </c>
      <c r="DJ205" s="47">
        <f t="shared" si="91"/>
        <v>1</v>
      </c>
      <c r="DK205" s="48">
        <f>IF(CX205="NO",0,IF(CY205=1,Tipologías!$E$11,0)+IF(CZ205=2,Tipologías!$E$10,0)+IF(DA205=3,Tipologías!$E$9,0)+IF(DB205=4,Tipologías!$E$13,0)+IF(DC205=5,Tipologías!$E$12,0)+IF(DD205=6,Tipologías!$E$14,0)+IF(DE205=7,Tipologías!$E$20,0)+IF(DG205=9,Tipologías!$E$16,0)+IF(DF205=8,Tipologías!$E$23,0)+IF(DH205=10,Tipologías!$E$7,0)+IF(DI205=11,Tipologías!$E$8,0))</f>
        <v>2225218.5090899998</v>
      </c>
      <c r="DL205" s="49">
        <f t="shared" si="92"/>
        <v>2225218.5090899998</v>
      </c>
      <c r="DM205" s="50" t="str">
        <f t="shared" si="93"/>
        <v/>
      </c>
      <c r="DN205" s="50" t="str">
        <f t="shared" si="94"/>
        <v/>
      </c>
      <c r="DO205" s="50">
        <f t="shared" si="95"/>
        <v>0</v>
      </c>
      <c r="DP205" s="51" t="str">
        <f t="shared" si="96"/>
        <v/>
      </c>
      <c r="DQ205" s="51">
        <f>IF(DM205=17,Tipologías!$E$18,0)+IF(ENCUESTAS!DN205=18,Tipologías!$E$17,0)+IF(ENCUESTAS!DO205=19,Tipologías!$E$19,0)+IF(ENCUESTAS!DP205=20,Tipologías!$E$21,0)</f>
        <v>0</v>
      </c>
      <c r="DR205" s="47" t="str">
        <f t="shared" si="97"/>
        <v>NO</v>
      </c>
      <c r="DS205" s="49">
        <f t="shared" si="98"/>
        <v>0</v>
      </c>
      <c r="DT205" s="52">
        <f>IF(DL205=0,"",(DL205+DS205+Tipologías!$E$6+Tipologías!$H$2))</f>
        <v>2422295.9016299644</v>
      </c>
      <c r="DU205" s="53" t="str">
        <f t="shared" si="99"/>
        <v>SI</v>
      </c>
      <c r="DV205" s="436" t="s">
        <v>4434</v>
      </c>
    </row>
    <row r="206" spans="1:126" ht="45" x14ac:dyDescent="0.25">
      <c r="A206" s="217">
        <v>42971</v>
      </c>
      <c r="B206" s="7" t="s">
        <v>1</v>
      </c>
      <c r="C206" s="7" t="s">
        <v>630</v>
      </c>
      <c r="D206" s="7">
        <v>579</v>
      </c>
      <c r="E206" s="7">
        <v>1007435096</v>
      </c>
      <c r="F206" s="7">
        <v>3005949869</v>
      </c>
      <c r="G206" s="188">
        <v>202</v>
      </c>
      <c r="H206" s="189" t="s">
        <v>1632</v>
      </c>
      <c r="I206" s="7" t="s">
        <v>1110</v>
      </c>
      <c r="J206" s="7"/>
      <c r="K206" s="7"/>
      <c r="L206" s="7"/>
      <c r="M206" s="7"/>
      <c r="N206" s="7"/>
      <c r="O206" s="7"/>
      <c r="P206" s="7"/>
      <c r="Q206" s="7"/>
      <c r="R206" s="200">
        <v>22443350000</v>
      </c>
      <c r="S206" s="7"/>
      <c r="T206" s="7"/>
      <c r="U206" s="362" t="str">
        <f t="shared" si="75"/>
        <v xml:space="preserve">PEATONAL   #   -  22443350000 </v>
      </c>
      <c r="V206" s="7">
        <v>3219322060</v>
      </c>
      <c r="W206" s="7" t="s">
        <v>1943</v>
      </c>
      <c r="X206" s="7"/>
      <c r="Y206" s="7" t="s">
        <v>2229</v>
      </c>
      <c r="Z206" s="7"/>
      <c r="AA206" s="434" t="str">
        <f t="shared" si="76"/>
        <v xml:space="preserve">BERNANDO  TAMAYO </v>
      </c>
      <c r="AB206" s="7" t="s">
        <v>1268</v>
      </c>
      <c r="AC206" s="7">
        <v>7133403</v>
      </c>
      <c r="AD206" s="7" t="s">
        <v>1127</v>
      </c>
      <c r="AE206" s="7"/>
      <c r="AF206" s="6" t="s">
        <v>1087</v>
      </c>
      <c r="AG206" s="6"/>
      <c r="AH206" s="7"/>
      <c r="AI206" s="7"/>
      <c r="AJ206" s="7"/>
      <c r="AK206" s="434" t="str">
        <f t="shared" si="77"/>
        <v xml:space="preserve">   </v>
      </c>
      <c r="AL206" s="7"/>
      <c r="AM206" s="191"/>
      <c r="AN206" s="189" t="s">
        <v>1087</v>
      </c>
      <c r="AO206" s="7"/>
      <c r="AP206" s="7" t="s">
        <v>1087</v>
      </c>
      <c r="AQ206" s="7">
        <v>2</v>
      </c>
      <c r="AR206" s="7"/>
      <c r="AS206" s="7"/>
      <c r="AT206" s="230" t="s">
        <v>1148</v>
      </c>
      <c r="AU206" s="7"/>
      <c r="AV206" s="231" t="s">
        <v>1163</v>
      </c>
      <c r="AW206" s="7"/>
      <c r="AX206" s="192"/>
      <c r="AY206" s="7"/>
      <c r="AZ206" s="7"/>
      <c r="BA206" s="235"/>
      <c r="BB206" s="7" t="s">
        <v>1086</v>
      </c>
      <c r="BC206" s="7">
        <v>15825</v>
      </c>
      <c r="BD206" s="7" t="s">
        <v>1086</v>
      </c>
      <c r="BE206" s="7">
        <v>11409</v>
      </c>
      <c r="BF206" s="7" t="s">
        <v>1086</v>
      </c>
      <c r="BG206" s="7">
        <v>8069</v>
      </c>
      <c r="BH206" s="232" t="s">
        <v>1167</v>
      </c>
      <c r="BI206" s="233" t="s">
        <v>1171</v>
      </c>
      <c r="BJ206" s="234" t="s">
        <v>1180</v>
      </c>
      <c r="BK206" s="234" t="s">
        <v>1189</v>
      </c>
      <c r="BL206" s="6" t="s">
        <v>1086</v>
      </c>
      <c r="BM206" s="191" t="s">
        <v>1087</v>
      </c>
      <c r="BN206" s="195" t="s">
        <v>1086</v>
      </c>
      <c r="BO206" s="6" t="s">
        <v>1086</v>
      </c>
      <c r="BP206" s="6" t="s">
        <v>1086</v>
      </c>
      <c r="BQ206" s="6" t="s">
        <v>1086</v>
      </c>
      <c r="BR206" s="6" t="s">
        <v>1086</v>
      </c>
      <c r="BS206" s="6" t="s">
        <v>1086</v>
      </c>
      <c r="BT206" s="6" t="s">
        <v>1086</v>
      </c>
      <c r="BU206" s="6" t="s">
        <v>1087</v>
      </c>
      <c r="BV206" s="6" t="s">
        <v>1087</v>
      </c>
      <c r="BW206" s="6" t="s">
        <v>1087</v>
      </c>
      <c r="BX206" s="6" t="s">
        <v>1086</v>
      </c>
      <c r="BY206" s="6" t="s">
        <v>1086</v>
      </c>
      <c r="BZ206" s="6" t="s">
        <v>1087</v>
      </c>
      <c r="CA206" s="6" t="s">
        <v>1087</v>
      </c>
      <c r="CB206" s="6" t="s">
        <v>1087</v>
      </c>
      <c r="CC206" s="6" t="s">
        <v>1086</v>
      </c>
      <c r="CD206" s="234" t="s">
        <v>1193</v>
      </c>
      <c r="CE206" s="199" t="s">
        <v>2230</v>
      </c>
      <c r="CF206" s="6"/>
      <c r="CG206" s="6"/>
      <c r="CH206" s="6"/>
      <c r="CI206" s="6"/>
      <c r="CJ206" s="6" t="s">
        <v>1607</v>
      </c>
      <c r="CK206" s="6" t="s">
        <v>1608</v>
      </c>
      <c r="CL206" s="6" t="s">
        <v>1086</v>
      </c>
      <c r="CM206" s="6" t="s">
        <v>1087</v>
      </c>
      <c r="CN206" s="6" t="s">
        <v>1087</v>
      </c>
      <c r="CO206" s="6" t="s">
        <v>1490</v>
      </c>
      <c r="CP206" s="6" t="s">
        <v>1086</v>
      </c>
      <c r="CQ206" s="6" t="s">
        <v>1087</v>
      </c>
      <c r="CR206" s="6" t="s">
        <v>1087</v>
      </c>
      <c r="CS206" s="6" t="s">
        <v>1087</v>
      </c>
      <c r="CT206" s="6" t="s">
        <v>1086</v>
      </c>
      <c r="CU206" s="191" t="s">
        <v>1273</v>
      </c>
      <c r="CV206" s="6" t="str">
        <f t="shared" si="78"/>
        <v>SAN MARTIN PEATONAL22443350000</v>
      </c>
      <c r="CW206" s="46" t="str">
        <f t="shared" si="79"/>
        <v>OK</v>
      </c>
      <c r="CX206" s="47" t="str">
        <f t="shared" si="80"/>
        <v>SI</v>
      </c>
      <c r="CY206" s="47">
        <f t="shared" si="81"/>
        <v>1</v>
      </c>
      <c r="CZ206" s="47" t="str">
        <f t="shared" si="82"/>
        <v/>
      </c>
      <c r="DA206" s="47" t="str">
        <f t="shared" si="83"/>
        <v/>
      </c>
      <c r="DB206" s="47">
        <f t="shared" si="84"/>
        <v>4</v>
      </c>
      <c r="DC206" s="47">
        <f t="shared" si="85"/>
        <v>5</v>
      </c>
      <c r="DD206" s="47"/>
      <c r="DE206" s="47">
        <f t="shared" si="86"/>
        <v>7</v>
      </c>
      <c r="DF206" s="47" t="str">
        <f t="shared" si="87"/>
        <v/>
      </c>
      <c r="DG206" s="47">
        <f t="shared" si="88"/>
        <v>9</v>
      </c>
      <c r="DH206" s="47" t="str">
        <f t="shared" si="89"/>
        <v/>
      </c>
      <c r="DI206" s="47" t="str">
        <f t="shared" si="90"/>
        <v/>
      </c>
      <c r="DJ206" s="47">
        <f t="shared" si="91"/>
        <v>3</v>
      </c>
      <c r="DK206" s="48">
        <f>IF(CX206="NO",0,IF(CY206=1,Tipologías!$E$11,0)+IF(CZ206=2,Tipologías!$E$10,0)+IF(DA206=3,Tipologías!$E$9,0)+IF(DB206=4,Tipologías!$E$13,0)+IF(DC206=5,Tipologías!$E$12,0)+IF(DD206=6,Tipologías!$E$14,0)+IF(DE206=7,Tipologías!$E$20,0)+IF(DG206=9,Tipologías!$E$16,0)+IF(DF206=8,Tipologías!$E$23,0)+IF(DH206=10,Tipologías!$E$7,0)+IF(DI206=11,Tipologías!$E$8,0))</f>
        <v>3774854.4604019998</v>
      </c>
      <c r="DL206" s="49">
        <f t="shared" si="92"/>
        <v>3774854.4604019998</v>
      </c>
      <c r="DM206" s="50" t="str">
        <f t="shared" si="93"/>
        <v/>
      </c>
      <c r="DN206" s="50" t="str">
        <f t="shared" si="94"/>
        <v/>
      </c>
      <c r="DO206" s="50">
        <f t="shared" si="95"/>
        <v>0</v>
      </c>
      <c r="DP206" s="51" t="str">
        <f t="shared" si="96"/>
        <v/>
      </c>
      <c r="DQ206" s="51">
        <f>IF(DM206=17,Tipologías!$E$18,0)+IF(ENCUESTAS!DN206=18,Tipologías!$E$17,0)+IF(ENCUESTAS!DO206=19,Tipologías!$E$19,0)+IF(ENCUESTAS!DP206=20,Tipologías!$E$21,0)</f>
        <v>0</v>
      </c>
      <c r="DR206" s="47" t="str">
        <f t="shared" si="97"/>
        <v>NO</v>
      </c>
      <c r="DS206" s="49">
        <f t="shared" si="98"/>
        <v>0</v>
      </c>
      <c r="DT206" s="52">
        <f>IF(DL206=0,"",(DL206+DS206+Tipologías!$E$6+Tipologías!$H$2))</f>
        <v>3971931.8529419643</v>
      </c>
      <c r="DU206" s="53" t="str">
        <f t="shared" si="99"/>
        <v>SI</v>
      </c>
      <c r="DV206" s="436" t="s">
        <v>4221</v>
      </c>
    </row>
    <row r="207" spans="1:126" ht="45" hidden="1" x14ac:dyDescent="0.25">
      <c r="A207" s="217">
        <v>42971</v>
      </c>
      <c r="B207" s="7" t="s">
        <v>1</v>
      </c>
      <c r="C207" s="7" t="s">
        <v>630</v>
      </c>
      <c r="D207" s="7">
        <v>579</v>
      </c>
      <c r="E207" s="7">
        <v>1007435096</v>
      </c>
      <c r="F207" s="7">
        <v>3005949869</v>
      </c>
      <c r="G207" s="188">
        <v>203</v>
      </c>
      <c r="H207" s="189" t="s">
        <v>1632</v>
      </c>
      <c r="I207" s="7" t="s">
        <v>1110</v>
      </c>
      <c r="J207" s="7"/>
      <c r="K207" s="7"/>
      <c r="L207" s="7"/>
      <c r="M207" s="7"/>
      <c r="N207" s="7"/>
      <c r="O207" s="7"/>
      <c r="P207" s="7"/>
      <c r="Q207" s="7"/>
      <c r="R207" s="200">
        <v>44254</v>
      </c>
      <c r="S207" s="7"/>
      <c r="T207" s="7"/>
      <c r="U207" s="362" t="str">
        <f t="shared" si="75"/>
        <v xml:space="preserve">PEATONAL   #   -  44254 </v>
      </c>
      <c r="V207" s="7">
        <v>3163047206</v>
      </c>
      <c r="W207" s="7" t="s">
        <v>1443</v>
      </c>
      <c r="X207" s="7" t="s">
        <v>2231</v>
      </c>
      <c r="Y207" s="7" t="s">
        <v>2232</v>
      </c>
      <c r="Z207" s="7" t="s">
        <v>1331</v>
      </c>
      <c r="AA207" s="434" t="str">
        <f t="shared" si="76"/>
        <v>FABER LUIS LOPEZ SOLERA</v>
      </c>
      <c r="AB207" s="7" t="s">
        <v>1268</v>
      </c>
      <c r="AC207" s="7">
        <v>98597520</v>
      </c>
      <c r="AD207" s="7" t="s">
        <v>1127</v>
      </c>
      <c r="AE207" s="7">
        <v>47</v>
      </c>
      <c r="AF207" s="6" t="s">
        <v>1087</v>
      </c>
      <c r="AG207" s="6" t="s">
        <v>2233</v>
      </c>
      <c r="AH207" s="7" t="s">
        <v>2234</v>
      </c>
      <c r="AI207" s="7" t="s">
        <v>1300</v>
      </c>
      <c r="AJ207" s="7" t="s">
        <v>1343</v>
      </c>
      <c r="AK207" s="434" t="str">
        <f t="shared" si="77"/>
        <v>MARTHA CECILIA PENAGOS MOLINARES</v>
      </c>
      <c r="AL207" s="7" t="s">
        <v>1268</v>
      </c>
      <c r="AM207" s="191">
        <v>22465991</v>
      </c>
      <c r="AN207" s="189" t="s">
        <v>1087</v>
      </c>
      <c r="AO207" s="7"/>
      <c r="AP207" s="7" t="s">
        <v>1087</v>
      </c>
      <c r="AQ207" s="7">
        <v>3</v>
      </c>
      <c r="AR207" s="7">
        <v>1</v>
      </c>
      <c r="AS207" s="7"/>
      <c r="AT207" s="230" t="s">
        <v>1149</v>
      </c>
      <c r="AU207" s="7"/>
      <c r="AV207" s="231"/>
      <c r="AW207" s="7"/>
      <c r="AX207" s="192" t="s">
        <v>1153</v>
      </c>
      <c r="AY207" s="7"/>
      <c r="AZ207" s="7">
        <v>6</v>
      </c>
      <c r="BA207" s="235">
        <v>380000</v>
      </c>
      <c r="BB207" s="7" t="s">
        <v>1086</v>
      </c>
      <c r="BC207" s="7"/>
      <c r="BD207" s="7" t="s">
        <v>1086</v>
      </c>
      <c r="BE207" s="7"/>
      <c r="BF207" s="7" t="s">
        <v>1086</v>
      </c>
      <c r="BG207" s="7"/>
      <c r="BH207" s="232" t="s">
        <v>1167</v>
      </c>
      <c r="BI207" s="233" t="s">
        <v>1171</v>
      </c>
      <c r="BJ207" s="234" t="s">
        <v>1181</v>
      </c>
      <c r="BK207" s="234" t="s">
        <v>1188</v>
      </c>
      <c r="BL207" s="6" t="s">
        <v>1086</v>
      </c>
      <c r="BM207" s="191" t="s">
        <v>1086</v>
      </c>
      <c r="BN207" s="195" t="s">
        <v>1086</v>
      </c>
      <c r="BO207" s="6" t="s">
        <v>1086</v>
      </c>
      <c r="BP207" s="6" t="s">
        <v>1086</v>
      </c>
      <c r="BQ207" s="6" t="s">
        <v>1086</v>
      </c>
      <c r="BR207" s="6" t="s">
        <v>1086</v>
      </c>
      <c r="BS207" s="6" t="s">
        <v>1086</v>
      </c>
      <c r="BT207" s="6" t="s">
        <v>1086</v>
      </c>
      <c r="BU207" s="6" t="s">
        <v>1086</v>
      </c>
      <c r="BV207" s="6" t="s">
        <v>1086</v>
      </c>
      <c r="BW207" s="6" t="s">
        <v>1086</v>
      </c>
      <c r="BX207" s="6" t="s">
        <v>1086</v>
      </c>
      <c r="BY207" s="6" t="s">
        <v>1086</v>
      </c>
      <c r="BZ207" s="6" t="s">
        <v>1086</v>
      </c>
      <c r="CA207" s="6" t="s">
        <v>1086</v>
      </c>
      <c r="CB207" s="6" t="s">
        <v>1086</v>
      </c>
      <c r="CC207" s="6" t="s">
        <v>1086</v>
      </c>
      <c r="CD207" s="234" t="s">
        <v>1193</v>
      </c>
      <c r="CE207" s="199" t="s">
        <v>2235</v>
      </c>
      <c r="CF207" s="6"/>
      <c r="CG207" s="6"/>
      <c r="CH207" s="6"/>
      <c r="CI207" s="6"/>
      <c r="CJ207" s="6" t="s">
        <v>1607</v>
      </c>
      <c r="CK207" s="6" t="s">
        <v>1608</v>
      </c>
      <c r="CL207" s="6" t="s">
        <v>1086</v>
      </c>
      <c r="CM207" s="6" t="s">
        <v>1087</v>
      </c>
      <c r="CN207" s="6" t="s">
        <v>1087</v>
      </c>
      <c r="CO207" s="6" t="s">
        <v>1490</v>
      </c>
      <c r="CP207" s="6" t="s">
        <v>1086</v>
      </c>
      <c r="CQ207" s="6" t="s">
        <v>1086</v>
      </c>
      <c r="CR207" s="6" t="s">
        <v>1086</v>
      </c>
      <c r="CS207" s="6" t="s">
        <v>1086</v>
      </c>
      <c r="CT207" s="6" t="s">
        <v>1086</v>
      </c>
      <c r="CU207" s="191" t="s">
        <v>1288</v>
      </c>
      <c r="CV207" s="6" t="str">
        <f t="shared" si="78"/>
        <v>SAN MARTIN PEATONAL44254</v>
      </c>
      <c r="CW207" s="46" t="str">
        <f t="shared" si="79"/>
        <v>OK</v>
      </c>
      <c r="CX207" s="47" t="str">
        <f t="shared" si="80"/>
        <v>SI</v>
      </c>
      <c r="CY207" s="47" t="str">
        <f t="shared" si="81"/>
        <v/>
      </c>
      <c r="CZ207" s="47" t="str">
        <f t="shared" si="82"/>
        <v/>
      </c>
      <c r="DA207" s="47" t="str">
        <f t="shared" si="83"/>
        <v/>
      </c>
      <c r="DB207" s="47" t="str">
        <f t="shared" si="84"/>
        <v/>
      </c>
      <c r="DC207" s="47" t="str">
        <f t="shared" si="85"/>
        <v/>
      </c>
      <c r="DD207" s="47"/>
      <c r="DE207" s="47" t="str">
        <f t="shared" si="86"/>
        <v/>
      </c>
      <c r="DF207" s="47" t="str">
        <f t="shared" si="87"/>
        <v/>
      </c>
      <c r="DG207" s="47" t="str">
        <f t="shared" si="88"/>
        <v/>
      </c>
      <c r="DH207" s="47" t="str">
        <f t="shared" si="89"/>
        <v/>
      </c>
      <c r="DI207" s="47" t="str">
        <f t="shared" si="90"/>
        <v/>
      </c>
      <c r="DJ207" s="47">
        <f t="shared" si="91"/>
        <v>0</v>
      </c>
      <c r="DK207" s="48">
        <f>IF(CX207="NO",0,IF(CY207=1,Tipologías!$E$11,0)+IF(CZ207=2,Tipologías!$E$10,0)+IF(DA207=3,Tipologías!$E$9,0)+IF(DB207=4,Tipologías!$E$13,0)+IF(DC207=5,Tipologías!$E$12,0)+IF(DD207=6,Tipologías!$E$14,0)+IF(DE207=7,Tipologías!$E$20,0)+IF(DG207=9,Tipologías!$E$16,0)+IF(DF207=8,Tipologías!$E$23,0)+IF(DH207=10,Tipologías!$E$7,0)+IF(DI207=11,Tipologías!$E$8,0))</f>
        <v>0</v>
      </c>
      <c r="DL207" s="49">
        <f t="shared" si="92"/>
        <v>0</v>
      </c>
      <c r="DM207" s="50" t="str">
        <f t="shared" si="93"/>
        <v/>
      </c>
      <c r="DN207" s="50" t="str">
        <f t="shared" si="94"/>
        <v/>
      </c>
      <c r="DO207" s="50" t="str">
        <f t="shared" si="95"/>
        <v/>
      </c>
      <c r="DP207" s="51" t="str">
        <f t="shared" si="96"/>
        <v/>
      </c>
      <c r="DQ207" s="51">
        <f>IF(DM207=17,Tipologías!$E$18,0)+IF(ENCUESTAS!DN207=18,Tipologías!$E$17,0)+IF(ENCUESTAS!DO207=19,Tipologías!$E$19,0)+IF(ENCUESTAS!DP207=20,Tipologías!$E$21,0)</f>
        <v>0</v>
      </c>
      <c r="DR207" s="47" t="str">
        <f t="shared" si="97"/>
        <v>NO</v>
      </c>
      <c r="DS207" s="49">
        <f t="shared" si="98"/>
        <v>0</v>
      </c>
      <c r="DT207" s="52" t="str">
        <f>IF(DL207=0,"",(DL207+DS207+Tipologías!$E$6+Tipologías!$H$2))</f>
        <v/>
      </c>
      <c r="DU207" s="53" t="str">
        <f t="shared" si="99"/>
        <v>NO</v>
      </c>
      <c r="DV207" s="436"/>
    </row>
    <row r="208" spans="1:126" ht="45" hidden="1" x14ac:dyDescent="0.25">
      <c r="A208" s="217">
        <v>42971</v>
      </c>
      <c r="B208" s="7" t="s">
        <v>1</v>
      </c>
      <c r="C208" s="7" t="s">
        <v>630</v>
      </c>
      <c r="D208" s="7">
        <v>579</v>
      </c>
      <c r="E208" s="7">
        <v>1007435096</v>
      </c>
      <c r="F208" s="7">
        <v>3005949869</v>
      </c>
      <c r="G208" s="188">
        <v>204</v>
      </c>
      <c r="H208" s="189" t="s">
        <v>1632</v>
      </c>
      <c r="I208" s="7" t="s">
        <v>1110</v>
      </c>
      <c r="J208" s="7"/>
      <c r="K208" s="7"/>
      <c r="L208" s="7"/>
      <c r="M208" s="7"/>
      <c r="N208" s="7"/>
      <c r="O208" s="7"/>
      <c r="P208" s="7"/>
      <c r="Q208" s="7"/>
      <c r="R208" s="200">
        <v>3461600</v>
      </c>
      <c r="S208" s="7"/>
      <c r="T208" s="7"/>
      <c r="U208" s="362" t="str">
        <f t="shared" si="75"/>
        <v xml:space="preserve">PEATONAL   #   -  3461600 </v>
      </c>
      <c r="V208" s="7">
        <v>3216402578</v>
      </c>
      <c r="W208" s="7" t="s">
        <v>1305</v>
      </c>
      <c r="X208" s="7" t="s">
        <v>2236</v>
      </c>
      <c r="Y208" s="7" t="s">
        <v>1331</v>
      </c>
      <c r="Z208" s="7" t="s">
        <v>2237</v>
      </c>
      <c r="AA208" s="434" t="str">
        <f t="shared" si="76"/>
        <v>LUIS FERNEY HERNANDEZ FONSECA</v>
      </c>
      <c r="AB208" s="7" t="s">
        <v>1268</v>
      </c>
      <c r="AC208" s="7">
        <v>79006099</v>
      </c>
      <c r="AD208" s="7" t="s">
        <v>1127</v>
      </c>
      <c r="AE208" s="7">
        <v>33</v>
      </c>
      <c r="AF208" s="6" t="s">
        <v>1087</v>
      </c>
      <c r="AG208" s="6" t="s">
        <v>1296</v>
      </c>
      <c r="AH208" s="7"/>
      <c r="AI208" s="7" t="s">
        <v>2238</v>
      </c>
      <c r="AJ208" s="7"/>
      <c r="AK208" s="434" t="str">
        <f t="shared" si="77"/>
        <v xml:space="preserve">YENIFER  GONZALES </v>
      </c>
      <c r="AL208" s="7" t="s">
        <v>1268</v>
      </c>
      <c r="AM208" s="191">
        <v>1039694784</v>
      </c>
      <c r="AN208" s="189" t="s">
        <v>1087</v>
      </c>
      <c r="AO208" s="7"/>
      <c r="AP208" s="7" t="s">
        <v>1087</v>
      </c>
      <c r="AQ208" s="7">
        <v>3</v>
      </c>
      <c r="AR208" s="7">
        <v>1</v>
      </c>
      <c r="AS208" s="7">
        <v>1</v>
      </c>
      <c r="AT208" s="230" t="s">
        <v>1148</v>
      </c>
      <c r="AU208" s="7"/>
      <c r="AV208" s="231" t="s">
        <v>1161</v>
      </c>
      <c r="AW208" s="7"/>
      <c r="AX208" s="192"/>
      <c r="AY208" s="7"/>
      <c r="AZ208" s="7"/>
      <c r="BA208" s="7"/>
      <c r="BB208" s="7" t="s">
        <v>1086</v>
      </c>
      <c r="BC208" s="7"/>
      <c r="BD208" s="7" t="s">
        <v>1086</v>
      </c>
      <c r="BE208" s="7"/>
      <c r="BF208" s="7" t="s">
        <v>1086</v>
      </c>
      <c r="BG208" s="7"/>
      <c r="BH208" s="232" t="s">
        <v>1167</v>
      </c>
      <c r="BI208" s="233" t="s">
        <v>1171</v>
      </c>
      <c r="BJ208" s="234" t="s">
        <v>1180</v>
      </c>
      <c r="BK208" s="234" t="s">
        <v>1188</v>
      </c>
      <c r="BL208" s="6" t="s">
        <v>1086</v>
      </c>
      <c r="BM208" s="191" t="s">
        <v>1087</v>
      </c>
      <c r="BN208" s="195" t="s">
        <v>1086</v>
      </c>
      <c r="BO208" s="6" t="s">
        <v>1086</v>
      </c>
      <c r="BP208" s="6" t="s">
        <v>1086</v>
      </c>
      <c r="BQ208" s="6" t="s">
        <v>1086</v>
      </c>
      <c r="BR208" s="6" t="s">
        <v>1086</v>
      </c>
      <c r="BS208" s="6" t="s">
        <v>1086</v>
      </c>
      <c r="BT208" s="6" t="s">
        <v>1086</v>
      </c>
      <c r="BU208" s="6" t="s">
        <v>1086</v>
      </c>
      <c r="BV208" s="6" t="s">
        <v>1086</v>
      </c>
      <c r="BW208" s="6" t="s">
        <v>1086</v>
      </c>
      <c r="BX208" s="6" t="s">
        <v>1086</v>
      </c>
      <c r="BY208" s="6" t="s">
        <v>1086</v>
      </c>
      <c r="BZ208" s="6" t="s">
        <v>1086</v>
      </c>
      <c r="CA208" s="6" t="s">
        <v>1086</v>
      </c>
      <c r="CB208" s="6" t="s">
        <v>1086</v>
      </c>
      <c r="CC208" s="6" t="s">
        <v>1086</v>
      </c>
      <c r="CD208" s="234" t="s">
        <v>1193</v>
      </c>
      <c r="CE208" s="199" t="s">
        <v>2239</v>
      </c>
      <c r="CF208" s="6"/>
      <c r="CG208" s="6"/>
      <c r="CH208" s="6"/>
      <c r="CI208" s="6"/>
      <c r="CJ208" s="6" t="s">
        <v>1607</v>
      </c>
      <c r="CK208" s="6" t="s">
        <v>1608</v>
      </c>
      <c r="CL208" s="6" t="s">
        <v>1086</v>
      </c>
      <c r="CM208" s="6" t="s">
        <v>1087</v>
      </c>
      <c r="CN208" s="6" t="s">
        <v>1087</v>
      </c>
      <c r="CO208" s="6" t="s">
        <v>1490</v>
      </c>
      <c r="CP208" s="6" t="s">
        <v>1086</v>
      </c>
      <c r="CQ208" s="6" t="s">
        <v>1086</v>
      </c>
      <c r="CR208" s="6" t="s">
        <v>1086</v>
      </c>
      <c r="CS208" s="6" t="s">
        <v>1086</v>
      </c>
      <c r="CT208" s="6" t="s">
        <v>1086</v>
      </c>
      <c r="CU208" s="191" t="s">
        <v>1288</v>
      </c>
      <c r="CV208" s="6" t="str">
        <f t="shared" si="78"/>
        <v>SAN MARTIN PEATONAL3461600</v>
      </c>
      <c r="CW208" s="46" t="str">
        <f t="shared" si="79"/>
        <v>OK</v>
      </c>
      <c r="CX208" s="47" t="str">
        <f t="shared" si="80"/>
        <v>SI</v>
      </c>
      <c r="CY208" s="47" t="str">
        <f t="shared" si="81"/>
        <v/>
      </c>
      <c r="CZ208" s="47" t="str">
        <f t="shared" si="82"/>
        <v/>
      </c>
      <c r="DA208" s="47" t="str">
        <f t="shared" si="83"/>
        <v/>
      </c>
      <c r="DB208" s="47" t="str">
        <f t="shared" si="84"/>
        <v/>
      </c>
      <c r="DC208" s="47" t="str">
        <f t="shared" si="85"/>
        <v/>
      </c>
      <c r="DD208" s="47"/>
      <c r="DE208" s="47" t="str">
        <f t="shared" si="86"/>
        <v/>
      </c>
      <c r="DF208" s="47" t="str">
        <f t="shared" si="87"/>
        <v/>
      </c>
      <c r="DG208" s="47" t="str">
        <f t="shared" si="88"/>
        <v/>
      </c>
      <c r="DH208" s="47" t="str">
        <f t="shared" si="89"/>
        <v/>
      </c>
      <c r="DI208" s="47" t="str">
        <f t="shared" si="90"/>
        <v/>
      </c>
      <c r="DJ208" s="47">
        <f t="shared" si="91"/>
        <v>0</v>
      </c>
      <c r="DK208" s="48">
        <f>IF(CX208="NO",0,IF(CY208=1,Tipologías!$E$11,0)+IF(CZ208=2,Tipologías!$E$10,0)+IF(DA208=3,Tipologías!$E$9,0)+IF(DB208=4,Tipologías!$E$13,0)+IF(DC208=5,Tipologías!$E$12,0)+IF(DD208=6,Tipologías!$E$14,0)+IF(DE208=7,Tipologías!$E$20,0)+IF(DG208=9,Tipologías!$E$16,0)+IF(DF208=8,Tipologías!$E$23,0)+IF(DH208=10,Tipologías!$E$7,0)+IF(DI208=11,Tipologías!$E$8,0))</f>
        <v>0</v>
      </c>
      <c r="DL208" s="49">
        <f t="shared" si="92"/>
        <v>0</v>
      </c>
      <c r="DM208" s="50" t="str">
        <f t="shared" si="93"/>
        <v/>
      </c>
      <c r="DN208" s="50" t="str">
        <f t="shared" si="94"/>
        <v/>
      </c>
      <c r="DO208" s="50" t="str">
        <f t="shared" si="95"/>
        <v/>
      </c>
      <c r="DP208" s="51" t="str">
        <f t="shared" si="96"/>
        <v/>
      </c>
      <c r="DQ208" s="51">
        <f>IF(DM208=17,Tipologías!$E$18,0)+IF(ENCUESTAS!DN208=18,Tipologías!$E$17,0)+IF(ENCUESTAS!DO208=19,Tipologías!$E$19,0)+IF(ENCUESTAS!DP208=20,Tipologías!$E$21,0)</f>
        <v>0</v>
      </c>
      <c r="DR208" s="47" t="str">
        <f t="shared" si="97"/>
        <v>NO</v>
      </c>
      <c r="DS208" s="49">
        <f t="shared" si="98"/>
        <v>0</v>
      </c>
      <c r="DT208" s="52" t="str">
        <f>IF(DL208=0,"",(DL208+DS208+Tipologías!$E$6+Tipologías!$H$2))</f>
        <v/>
      </c>
      <c r="DU208" s="53" t="str">
        <f t="shared" si="99"/>
        <v>NO</v>
      </c>
      <c r="DV208" s="436"/>
    </row>
    <row r="209" spans="1:126" ht="45" x14ac:dyDescent="0.25">
      <c r="A209" s="217">
        <v>42971</v>
      </c>
      <c r="B209" s="7" t="s">
        <v>1</v>
      </c>
      <c r="C209" s="7" t="s">
        <v>630</v>
      </c>
      <c r="D209" s="7">
        <v>579</v>
      </c>
      <c r="E209" s="7">
        <v>1007435096</v>
      </c>
      <c r="F209" s="7">
        <v>3005949869</v>
      </c>
      <c r="G209" s="188">
        <v>205</v>
      </c>
      <c r="H209" s="189" t="s">
        <v>1640</v>
      </c>
      <c r="I209" s="7" t="s">
        <v>1110</v>
      </c>
      <c r="J209" s="7"/>
      <c r="K209" s="7"/>
      <c r="L209" s="7"/>
      <c r="M209" s="7"/>
      <c r="N209" s="7"/>
      <c r="O209" s="7"/>
      <c r="P209" s="7"/>
      <c r="Q209" s="7"/>
      <c r="R209" s="200">
        <v>22058315000</v>
      </c>
      <c r="S209" s="7"/>
      <c r="T209" s="7"/>
      <c r="U209" s="362" t="str">
        <f t="shared" si="75"/>
        <v xml:space="preserve">PEATONAL   #   -  22058315000 </v>
      </c>
      <c r="V209" s="7"/>
      <c r="W209" s="7" t="s">
        <v>1514</v>
      </c>
      <c r="X209" s="7" t="s">
        <v>1826</v>
      </c>
      <c r="Y209" s="7" t="s">
        <v>2240</v>
      </c>
      <c r="Z209" s="7" t="s">
        <v>1533</v>
      </c>
      <c r="AA209" s="434" t="str">
        <f t="shared" si="76"/>
        <v>NORELA DEL SOCORRO CHICA VAHOS</v>
      </c>
      <c r="AB209" s="7" t="s">
        <v>1268</v>
      </c>
      <c r="AC209" s="7"/>
      <c r="AD209" s="7" t="s">
        <v>1118</v>
      </c>
      <c r="AE209" s="7">
        <v>56</v>
      </c>
      <c r="AF209" s="6" t="s">
        <v>1086</v>
      </c>
      <c r="AG209" s="6"/>
      <c r="AH209" s="7"/>
      <c r="AI209" s="7"/>
      <c r="AJ209" s="7"/>
      <c r="AK209" s="434" t="str">
        <f t="shared" si="77"/>
        <v xml:space="preserve">   </v>
      </c>
      <c r="AL209" s="7"/>
      <c r="AM209" s="191"/>
      <c r="AN209" s="189" t="s">
        <v>1087</v>
      </c>
      <c r="AO209" s="7"/>
      <c r="AP209" s="7" t="s">
        <v>1087</v>
      </c>
      <c r="AQ209" s="7">
        <v>2</v>
      </c>
      <c r="AR209" s="7"/>
      <c r="AS209" s="7"/>
      <c r="AT209" s="230" t="s">
        <v>1148</v>
      </c>
      <c r="AU209" s="7"/>
      <c r="AV209" s="231" t="s">
        <v>1163</v>
      </c>
      <c r="AW209" s="7"/>
      <c r="AX209" s="192"/>
      <c r="AY209" s="7"/>
      <c r="AZ209" s="7"/>
      <c r="BA209" s="7"/>
      <c r="BB209" s="7" t="s">
        <v>1086</v>
      </c>
      <c r="BC209" s="7">
        <v>16033</v>
      </c>
      <c r="BD209" s="7" t="s">
        <v>1086</v>
      </c>
      <c r="BE209" s="7">
        <v>11485</v>
      </c>
      <c r="BF209" s="7" t="s">
        <v>1086</v>
      </c>
      <c r="BG209" s="7">
        <v>8329</v>
      </c>
      <c r="BH209" s="232" t="s">
        <v>1167</v>
      </c>
      <c r="BI209" s="233" t="s">
        <v>1171</v>
      </c>
      <c r="BJ209" s="234" t="s">
        <v>1180</v>
      </c>
      <c r="BK209" s="234" t="s">
        <v>1189</v>
      </c>
      <c r="BL209" s="6" t="s">
        <v>1086</v>
      </c>
      <c r="BM209" s="191" t="s">
        <v>1087</v>
      </c>
      <c r="BN209" s="195" t="s">
        <v>1086</v>
      </c>
      <c r="BO209" s="6" t="s">
        <v>1086</v>
      </c>
      <c r="BP209" s="6" t="s">
        <v>1086</v>
      </c>
      <c r="BQ209" s="6" t="s">
        <v>1086</v>
      </c>
      <c r="BR209" s="6" t="s">
        <v>1086</v>
      </c>
      <c r="BS209" s="6" t="s">
        <v>1086</v>
      </c>
      <c r="BT209" s="6" t="s">
        <v>1086</v>
      </c>
      <c r="BU209" s="6" t="s">
        <v>1086</v>
      </c>
      <c r="BV209" s="6" t="s">
        <v>1087</v>
      </c>
      <c r="BW209" s="6" t="s">
        <v>1086</v>
      </c>
      <c r="BX209" s="6" t="s">
        <v>1086</v>
      </c>
      <c r="BY209" s="6" t="s">
        <v>1086</v>
      </c>
      <c r="BZ209" s="6" t="s">
        <v>1086</v>
      </c>
      <c r="CA209" s="6" t="s">
        <v>1087</v>
      </c>
      <c r="CB209" s="6" t="s">
        <v>1086</v>
      </c>
      <c r="CC209" s="6" t="s">
        <v>1086</v>
      </c>
      <c r="CD209" s="234" t="s">
        <v>1193</v>
      </c>
      <c r="CE209" s="199" t="s">
        <v>2241</v>
      </c>
      <c r="CF209" s="6"/>
      <c r="CG209" s="6"/>
      <c r="CH209" s="6"/>
      <c r="CI209" s="6"/>
      <c r="CJ209" s="6" t="s">
        <v>1607</v>
      </c>
      <c r="CK209" s="6" t="s">
        <v>1608</v>
      </c>
      <c r="CL209" s="6" t="s">
        <v>1087</v>
      </c>
      <c r="CM209" s="6" t="s">
        <v>1087</v>
      </c>
      <c r="CN209" s="6" t="s">
        <v>1087</v>
      </c>
      <c r="CO209" s="6" t="s">
        <v>1490</v>
      </c>
      <c r="CP209" s="6" t="s">
        <v>1086</v>
      </c>
      <c r="CQ209" s="6" t="s">
        <v>1086</v>
      </c>
      <c r="CR209" s="6" t="s">
        <v>1087</v>
      </c>
      <c r="CS209" s="6" t="s">
        <v>1086</v>
      </c>
      <c r="CT209" s="6" t="s">
        <v>1086</v>
      </c>
      <c r="CU209" s="191" t="s">
        <v>1288</v>
      </c>
      <c r="CV209" s="6" t="str">
        <f t="shared" si="78"/>
        <v>NUEVO MILENIOPEATONAL22058315000</v>
      </c>
      <c r="CW209" s="46" t="str">
        <f t="shared" si="79"/>
        <v>OK</v>
      </c>
      <c r="CX209" s="47" t="str">
        <f t="shared" si="80"/>
        <v>SI</v>
      </c>
      <c r="CY209" s="47">
        <f t="shared" si="81"/>
        <v>1</v>
      </c>
      <c r="CZ209" s="47" t="str">
        <f t="shared" si="82"/>
        <v/>
      </c>
      <c r="DA209" s="47" t="str">
        <f t="shared" si="83"/>
        <v/>
      </c>
      <c r="DB209" s="47" t="str">
        <f t="shared" si="84"/>
        <v/>
      </c>
      <c r="DC209" s="47" t="str">
        <f t="shared" si="85"/>
        <v/>
      </c>
      <c r="DD209" s="47"/>
      <c r="DE209" s="47" t="str">
        <f t="shared" si="86"/>
        <v/>
      </c>
      <c r="DF209" s="47" t="str">
        <f t="shared" si="87"/>
        <v/>
      </c>
      <c r="DG209" s="47" t="str">
        <f t="shared" si="88"/>
        <v/>
      </c>
      <c r="DH209" s="47" t="str">
        <f t="shared" si="89"/>
        <v/>
      </c>
      <c r="DI209" s="47" t="str">
        <f t="shared" si="90"/>
        <v/>
      </c>
      <c r="DJ209" s="47">
        <f t="shared" si="91"/>
        <v>1</v>
      </c>
      <c r="DK209" s="48">
        <f>IF(CX209="NO",0,IF(CY209=1,Tipologías!$E$11,0)+IF(CZ209=2,Tipologías!$E$10,0)+IF(DA209=3,Tipologías!$E$9,0)+IF(DB209=4,Tipologías!$E$13,0)+IF(DC209=5,Tipologías!$E$12,0)+IF(DD209=6,Tipologías!$E$14,0)+IF(DE209=7,Tipologías!$E$20,0)+IF(DG209=9,Tipologías!$E$16,0)+IF(DF209=8,Tipologías!$E$23,0)+IF(DH209=10,Tipologías!$E$7,0)+IF(DI209=11,Tipologías!$E$8,0))</f>
        <v>223009.46776799997</v>
      </c>
      <c r="DL209" s="49">
        <f t="shared" si="92"/>
        <v>223009.46776799997</v>
      </c>
      <c r="DM209" s="50" t="str">
        <f t="shared" si="93"/>
        <v/>
      </c>
      <c r="DN209" s="50" t="str">
        <f t="shared" si="94"/>
        <v/>
      </c>
      <c r="DO209" s="50">
        <f t="shared" si="95"/>
        <v>0</v>
      </c>
      <c r="DP209" s="51" t="str">
        <f t="shared" si="96"/>
        <v/>
      </c>
      <c r="DQ209" s="51">
        <f>IF(DM209=17,Tipologías!$E$18,0)+IF(ENCUESTAS!DN209=18,Tipologías!$E$17,0)+IF(ENCUESTAS!DO209=19,Tipologías!$E$19,0)+IF(ENCUESTAS!DP209=20,Tipologías!$E$21,0)</f>
        <v>0</v>
      </c>
      <c r="DR209" s="47" t="str">
        <f t="shared" si="97"/>
        <v>NO</v>
      </c>
      <c r="DS209" s="49">
        <f t="shared" si="98"/>
        <v>0</v>
      </c>
      <c r="DT209" s="52">
        <f>IF(DL209=0,"",(DL209+DS209+Tipologías!$E$6+Tipologías!$H$2))</f>
        <v>420086.86030796444</v>
      </c>
      <c r="DU209" s="53" t="str">
        <f t="shared" si="99"/>
        <v>SI</v>
      </c>
      <c r="DV209" s="436" t="s">
        <v>3800</v>
      </c>
    </row>
    <row r="210" spans="1:126" ht="45" x14ac:dyDescent="0.25">
      <c r="A210" s="217">
        <v>42971</v>
      </c>
      <c r="B210" s="7" t="s">
        <v>1</v>
      </c>
      <c r="C210" s="7" t="s">
        <v>630</v>
      </c>
      <c r="D210" s="7">
        <v>579</v>
      </c>
      <c r="E210" s="7">
        <v>1007435096</v>
      </c>
      <c r="F210" s="7">
        <v>3005949869</v>
      </c>
      <c r="G210" s="188">
        <v>206</v>
      </c>
      <c r="H210" s="189" t="s">
        <v>1646</v>
      </c>
      <c r="I210" s="7" t="s">
        <v>1102</v>
      </c>
      <c r="J210" s="7">
        <v>12</v>
      </c>
      <c r="K210" s="7"/>
      <c r="L210" s="7"/>
      <c r="M210" s="7"/>
      <c r="N210" s="7"/>
      <c r="O210" s="7">
        <v>66</v>
      </c>
      <c r="P210" s="7"/>
      <c r="Q210" s="7"/>
      <c r="R210" s="200">
        <v>220141230006</v>
      </c>
      <c r="S210" s="7"/>
      <c r="T210" s="7"/>
      <c r="U210" s="362" t="str">
        <f t="shared" si="75"/>
        <v xml:space="preserve">CARRERA 12  #  66 -  220141230006 </v>
      </c>
      <c r="V210" s="7">
        <v>3217935316</v>
      </c>
      <c r="W210" s="7" t="s">
        <v>1652</v>
      </c>
      <c r="X210" s="7" t="s">
        <v>1741</v>
      </c>
      <c r="Y210" s="7" t="s">
        <v>1430</v>
      </c>
      <c r="Z210" s="7" t="s">
        <v>2242</v>
      </c>
      <c r="AA210" s="434" t="str">
        <f t="shared" si="76"/>
        <v>GUSTAVO ALONSO JARAMILLO PUERTA</v>
      </c>
      <c r="AB210" s="7" t="s">
        <v>1268</v>
      </c>
      <c r="AC210" s="7">
        <v>71618032</v>
      </c>
      <c r="AD210" s="7" t="s">
        <v>1127</v>
      </c>
      <c r="AE210" s="7">
        <v>56</v>
      </c>
      <c r="AF210" s="6" t="s">
        <v>1087</v>
      </c>
      <c r="AG210" s="6"/>
      <c r="AH210" s="7"/>
      <c r="AI210" s="7"/>
      <c r="AJ210" s="7"/>
      <c r="AK210" s="434" t="str">
        <f t="shared" si="77"/>
        <v xml:space="preserve">   </v>
      </c>
      <c r="AL210" s="7"/>
      <c r="AM210" s="236"/>
      <c r="AN210" s="189" t="s">
        <v>1087</v>
      </c>
      <c r="AO210" s="7"/>
      <c r="AP210" s="7" t="s">
        <v>1087</v>
      </c>
      <c r="AQ210" s="7">
        <v>1</v>
      </c>
      <c r="AR210" s="7"/>
      <c r="AS210" s="7"/>
      <c r="AT210" s="230" t="s">
        <v>1148</v>
      </c>
      <c r="AU210" s="7"/>
      <c r="AV210" s="231" t="s">
        <v>1163</v>
      </c>
      <c r="AW210" s="7"/>
      <c r="AX210" s="192"/>
      <c r="AY210" s="7"/>
      <c r="AZ210" s="7"/>
      <c r="BA210" s="7"/>
      <c r="BB210" s="7" t="s">
        <v>1086</v>
      </c>
      <c r="BC210" s="7">
        <v>7413</v>
      </c>
      <c r="BD210" s="7" t="s">
        <v>1086</v>
      </c>
      <c r="BE210" s="7"/>
      <c r="BF210" s="7" t="s">
        <v>1086</v>
      </c>
      <c r="BG210" s="7">
        <v>8366</v>
      </c>
      <c r="BH210" s="232" t="s">
        <v>1167</v>
      </c>
      <c r="BI210" s="233" t="s">
        <v>1171</v>
      </c>
      <c r="BJ210" s="234" t="s">
        <v>1180</v>
      </c>
      <c r="BK210" s="234" t="s">
        <v>1189</v>
      </c>
      <c r="BL210" s="6" t="s">
        <v>1087</v>
      </c>
      <c r="BM210" s="191" t="s">
        <v>1086</v>
      </c>
      <c r="BN210" s="195" t="s">
        <v>1086</v>
      </c>
      <c r="BO210" s="6" t="s">
        <v>1086</v>
      </c>
      <c r="BP210" s="6" t="s">
        <v>1086</v>
      </c>
      <c r="BQ210" s="6" t="s">
        <v>1086</v>
      </c>
      <c r="BR210" s="6" t="s">
        <v>1086</v>
      </c>
      <c r="BS210" s="6" t="s">
        <v>1086</v>
      </c>
      <c r="BT210" s="6" t="s">
        <v>1086</v>
      </c>
      <c r="BU210" s="6" t="s">
        <v>1087</v>
      </c>
      <c r="BV210" s="6" t="s">
        <v>1087</v>
      </c>
      <c r="BW210" s="6" t="s">
        <v>1086</v>
      </c>
      <c r="BX210" s="6" t="s">
        <v>1086</v>
      </c>
      <c r="BY210" s="6" t="s">
        <v>1086</v>
      </c>
      <c r="BZ210" s="6" t="s">
        <v>1087</v>
      </c>
      <c r="CA210" s="6" t="s">
        <v>1087</v>
      </c>
      <c r="CB210" s="6" t="s">
        <v>1086</v>
      </c>
      <c r="CC210" s="6" t="s">
        <v>1086</v>
      </c>
      <c r="CD210" s="234" t="s">
        <v>1193</v>
      </c>
      <c r="CE210" s="199" t="s">
        <v>2243</v>
      </c>
      <c r="CF210" s="6"/>
      <c r="CG210" s="6"/>
      <c r="CH210" s="234"/>
      <c r="CI210" s="6"/>
      <c r="CJ210" s="6" t="s">
        <v>1607</v>
      </c>
      <c r="CK210" s="6" t="s">
        <v>1608</v>
      </c>
      <c r="CL210" s="6" t="s">
        <v>1086</v>
      </c>
      <c r="CM210" s="6" t="s">
        <v>1087</v>
      </c>
      <c r="CN210" s="6" t="s">
        <v>1087</v>
      </c>
      <c r="CO210" s="6" t="s">
        <v>1490</v>
      </c>
      <c r="CP210" s="6" t="s">
        <v>1086</v>
      </c>
      <c r="CQ210" s="6" t="s">
        <v>1087</v>
      </c>
      <c r="CR210" s="6" t="s">
        <v>1087</v>
      </c>
      <c r="CS210" s="6" t="s">
        <v>1086</v>
      </c>
      <c r="CT210" s="6" t="s">
        <v>1086</v>
      </c>
      <c r="CU210" s="191" t="s">
        <v>1273</v>
      </c>
      <c r="CV210" s="6" t="str">
        <f t="shared" si="78"/>
        <v>NUEVO HORIZONTE CARRERA1266220141230006</v>
      </c>
      <c r="CW210" s="46" t="str">
        <f t="shared" si="79"/>
        <v>OK</v>
      </c>
      <c r="CX210" s="47" t="str">
        <f t="shared" si="80"/>
        <v>SI</v>
      </c>
      <c r="CY210" s="47">
        <f t="shared" si="81"/>
        <v>1</v>
      </c>
      <c r="CZ210" s="47" t="str">
        <f t="shared" si="82"/>
        <v/>
      </c>
      <c r="DA210" s="47" t="str">
        <f t="shared" si="83"/>
        <v/>
      </c>
      <c r="DB210" s="47">
        <f t="shared" si="84"/>
        <v>4</v>
      </c>
      <c r="DC210" s="47" t="str">
        <f t="shared" si="85"/>
        <v/>
      </c>
      <c r="DD210" s="47"/>
      <c r="DE210" s="47" t="str">
        <f t="shared" si="86"/>
        <v/>
      </c>
      <c r="DF210" s="47" t="str">
        <f t="shared" si="87"/>
        <v/>
      </c>
      <c r="DG210" s="47">
        <f t="shared" si="88"/>
        <v>9</v>
      </c>
      <c r="DH210" s="47" t="str">
        <f t="shared" si="89"/>
        <v/>
      </c>
      <c r="DI210" s="47" t="str">
        <f t="shared" si="90"/>
        <v/>
      </c>
      <c r="DJ210" s="47">
        <f t="shared" si="91"/>
        <v>2</v>
      </c>
      <c r="DK210" s="48">
        <f>IF(CX210="NO",0,IF(CY210=1,Tipologías!$E$11,0)+IF(CZ210=2,Tipologías!$E$10,0)+IF(DA210=3,Tipologías!$E$9,0)+IF(DB210=4,Tipologías!$E$13,0)+IF(DC210=5,Tipologías!$E$12,0)+IF(DD210=6,Tipologías!$E$14,0)+IF(DE210=7,Tipologías!$E$20,0)+IF(DG210=9,Tipologías!$E$16,0)+IF(DF210=8,Tipologías!$E$23,0)+IF(DH210=10,Tipologías!$E$7,0)+IF(DI210=11,Tipologías!$E$8,0))</f>
        <v>2858472.5869979998</v>
      </c>
      <c r="DL210" s="49">
        <f t="shared" si="92"/>
        <v>2858472.5869979998</v>
      </c>
      <c r="DM210" s="50" t="str">
        <f t="shared" si="93"/>
        <v/>
      </c>
      <c r="DN210" s="50" t="str">
        <f t="shared" si="94"/>
        <v/>
      </c>
      <c r="DO210" s="50">
        <f t="shared" si="95"/>
        <v>0</v>
      </c>
      <c r="DP210" s="51" t="str">
        <f t="shared" si="96"/>
        <v/>
      </c>
      <c r="DQ210" s="51">
        <f>IF(DM210=17,Tipologías!$E$18,0)+IF(ENCUESTAS!DN210=18,Tipologías!$E$17,0)+IF(ENCUESTAS!DO210=19,Tipologías!$E$19,0)+IF(ENCUESTAS!DP210=20,Tipologías!$E$21,0)</f>
        <v>0</v>
      </c>
      <c r="DR210" s="47" t="str">
        <f t="shared" si="97"/>
        <v>NO</v>
      </c>
      <c r="DS210" s="49">
        <f t="shared" si="98"/>
        <v>0</v>
      </c>
      <c r="DT210" s="52">
        <f>IF(DL210=0,"",(DL210+DS210+Tipologías!$E$6+Tipologías!$H$2))</f>
        <v>3055549.9795379643</v>
      </c>
      <c r="DU210" s="53" t="str">
        <f t="shared" si="99"/>
        <v>SI</v>
      </c>
      <c r="DV210" s="436" t="s">
        <v>4371</v>
      </c>
    </row>
    <row r="211" spans="1:126" ht="45" x14ac:dyDescent="0.25">
      <c r="A211" s="217">
        <v>42971</v>
      </c>
      <c r="B211" s="7" t="s">
        <v>1</v>
      </c>
      <c r="C211" s="7" t="s">
        <v>630</v>
      </c>
      <c r="D211" s="7">
        <v>579</v>
      </c>
      <c r="E211" s="7">
        <v>1007435096</v>
      </c>
      <c r="F211" s="7">
        <v>3005949869</v>
      </c>
      <c r="G211" s="188">
        <v>207</v>
      </c>
      <c r="H211" s="189" t="s">
        <v>1640</v>
      </c>
      <c r="I211" s="7" t="s">
        <v>1102</v>
      </c>
      <c r="J211" s="7">
        <v>12</v>
      </c>
      <c r="K211" s="7"/>
      <c r="L211" s="7"/>
      <c r="M211" s="7"/>
      <c r="N211" s="7"/>
      <c r="O211" s="7">
        <v>65</v>
      </c>
      <c r="P211" s="7"/>
      <c r="Q211" s="7"/>
      <c r="R211" s="200">
        <v>220141270012</v>
      </c>
      <c r="S211" s="7"/>
      <c r="T211" s="7"/>
      <c r="U211" s="362" t="str">
        <f t="shared" si="75"/>
        <v xml:space="preserve">CARRERA 12  #  65 -  220141270012 </v>
      </c>
      <c r="V211" s="7"/>
      <c r="W211" s="7" t="s">
        <v>2244</v>
      </c>
      <c r="X211" s="7" t="s">
        <v>2245</v>
      </c>
      <c r="Y211" s="7" t="s">
        <v>2246</v>
      </c>
      <c r="Z211" s="7"/>
      <c r="AA211" s="434" t="str">
        <f t="shared" si="76"/>
        <v>OMAIRA  GONSALEZ RODAS</v>
      </c>
      <c r="AB211" s="7" t="s">
        <v>1268</v>
      </c>
      <c r="AC211" s="7">
        <v>43653459</v>
      </c>
      <c r="AD211" s="7" t="s">
        <v>1118</v>
      </c>
      <c r="AE211" s="7">
        <v>46</v>
      </c>
      <c r="AF211" s="6" t="s">
        <v>1086</v>
      </c>
      <c r="AG211" s="6"/>
      <c r="AH211" s="7"/>
      <c r="AI211" s="7"/>
      <c r="AJ211" s="7"/>
      <c r="AK211" s="434" t="str">
        <f t="shared" si="77"/>
        <v xml:space="preserve">   </v>
      </c>
      <c r="AL211" s="7"/>
      <c r="AM211" s="191"/>
      <c r="AN211" s="189" t="s">
        <v>1086</v>
      </c>
      <c r="AO211" s="7">
        <v>977755</v>
      </c>
      <c r="AP211" s="7" t="s">
        <v>1086</v>
      </c>
      <c r="AQ211" s="7">
        <v>10</v>
      </c>
      <c r="AR211" s="7">
        <v>5</v>
      </c>
      <c r="AS211" s="7">
        <v>1</v>
      </c>
      <c r="AT211" s="230" t="s">
        <v>1148</v>
      </c>
      <c r="AU211" s="7"/>
      <c r="AV211" s="231" t="s">
        <v>1163</v>
      </c>
      <c r="AW211" s="7"/>
      <c r="AX211" s="192"/>
      <c r="AY211" s="7"/>
      <c r="AZ211" s="7"/>
      <c r="BA211" s="7"/>
      <c r="BB211" s="7" t="s">
        <v>1086</v>
      </c>
      <c r="BC211" s="7">
        <v>11666</v>
      </c>
      <c r="BD211" s="7" t="s">
        <v>1086</v>
      </c>
      <c r="BE211" s="7"/>
      <c r="BF211" s="7" t="s">
        <v>1086</v>
      </c>
      <c r="BG211" s="7">
        <v>8408</v>
      </c>
      <c r="BH211" s="232" t="s">
        <v>1167</v>
      </c>
      <c r="BI211" s="233" t="s">
        <v>1175</v>
      </c>
      <c r="BJ211" s="234" t="s">
        <v>1180</v>
      </c>
      <c r="BK211" s="234" t="s">
        <v>1189</v>
      </c>
      <c r="BL211" s="6" t="s">
        <v>1086</v>
      </c>
      <c r="BM211" s="191" t="s">
        <v>1086</v>
      </c>
      <c r="BN211" s="195" t="s">
        <v>1086</v>
      </c>
      <c r="BO211" s="6" t="s">
        <v>1086</v>
      </c>
      <c r="BP211" s="6" t="s">
        <v>1086</v>
      </c>
      <c r="BQ211" s="6" t="s">
        <v>1086</v>
      </c>
      <c r="BR211" s="6" t="s">
        <v>1086</v>
      </c>
      <c r="BS211" s="6" t="s">
        <v>1086</v>
      </c>
      <c r="BT211" s="6" t="s">
        <v>1087</v>
      </c>
      <c r="BU211" s="6" t="s">
        <v>1086</v>
      </c>
      <c r="BV211" s="6" t="s">
        <v>1087</v>
      </c>
      <c r="BW211" s="6" t="s">
        <v>1086</v>
      </c>
      <c r="BX211" s="6" t="s">
        <v>1086</v>
      </c>
      <c r="BY211" s="6" t="s">
        <v>1087</v>
      </c>
      <c r="BZ211" s="6" t="s">
        <v>1086</v>
      </c>
      <c r="CA211" s="6" t="s">
        <v>1087</v>
      </c>
      <c r="CB211" s="6" t="s">
        <v>1086</v>
      </c>
      <c r="CC211" s="6" t="s">
        <v>1086</v>
      </c>
      <c r="CD211" s="234" t="s">
        <v>1194</v>
      </c>
      <c r="CE211" s="199" t="s">
        <v>2247</v>
      </c>
      <c r="CF211" s="6"/>
      <c r="CG211" s="6"/>
      <c r="CH211" s="6"/>
      <c r="CI211" s="6"/>
      <c r="CJ211" s="6" t="s">
        <v>1607</v>
      </c>
      <c r="CK211" s="6" t="s">
        <v>1608</v>
      </c>
      <c r="CL211" s="6" t="s">
        <v>1086</v>
      </c>
      <c r="CM211" s="6" t="s">
        <v>1087</v>
      </c>
      <c r="CN211" s="6" t="s">
        <v>1087</v>
      </c>
      <c r="CO211" s="6" t="s">
        <v>1490</v>
      </c>
      <c r="CP211" s="6" t="s">
        <v>1087</v>
      </c>
      <c r="CQ211" s="6" t="s">
        <v>1086</v>
      </c>
      <c r="CR211" s="6" t="s">
        <v>1087</v>
      </c>
      <c r="CS211" s="6" t="s">
        <v>1086</v>
      </c>
      <c r="CT211" s="6" t="s">
        <v>1086</v>
      </c>
      <c r="CU211" s="191" t="s">
        <v>1273</v>
      </c>
      <c r="CV211" s="6" t="str">
        <f t="shared" si="78"/>
        <v>NUEVO MILENIOCARRERA1265220141270012</v>
      </c>
      <c r="CW211" s="46" t="str">
        <f t="shared" si="79"/>
        <v>OK</v>
      </c>
      <c r="CX211" s="47" t="str">
        <f t="shared" si="80"/>
        <v>SI</v>
      </c>
      <c r="CY211" s="47">
        <f t="shared" si="81"/>
        <v>1</v>
      </c>
      <c r="CZ211" s="47" t="str">
        <f t="shared" si="82"/>
        <v/>
      </c>
      <c r="DA211" s="47">
        <f t="shared" si="83"/>
        <v>3</v>
      </c>
      <c r="DB211" s="47" t="str">
        <f t="shared" si="84"/>
        <v/>
      </c>
      <c r="DC211" s="47" t="str">
        <f t="shared" si="85"/>
        <v/>
      </c>
      <c r="DD211" s="47"/>
      <c r="DE211" s="47" t="str">
        <f t="shared" si="86"/>
        <v/>
      </c>
      <c r="DF211" s="47" t="str">
        <f t="shared" si="87"/>
        <v/>
      </c>
      <c r="DG211" s="47">
        <f t="shared" si="88"/>
        <v>9</v>
      </c>
      <c r="DH211" s="47" t="str">
        <f t="shared" si="89"/>
        <v/>
      </c>
      <c r="DI211" s="47" t="str">
        <f t="shared" si="90"/>
        <v/>
      </c>
      <c r="DJ211" s="47">
        <f t="shared" si="91"/>
        <v>2</v>
      </c>
      <c r="DK211" s="48">
        <f>IF(CX211="NO",0,IF(CY211=1,Tipologías!$E$11,0)+IF(CZ211=2,Tipologías!$E$10,0)+IF(DA211=3,Tipologías!$E$9,0)+IF(DB211=4,Tipologías!$E$13,0)+IF(DC211=5,Tipologías!$E$12,0)+IF(DD211=6,Tipologías!$E$14,0)+IF(DE211=7,Tipologías!$E$20,0)+IF(DG211=9,Tipologías!$E$16,0)+IF(DF211=8,Tipologías!$E$23,0)+IF(DH211=10,Tipologías!$E$7,0)+IF(DI211=11,Tipologías!$E$8,0))</f>
        <v>2608612.5646619997</v>
      </c>
      <c r="DL211" s="49">
        <f t="shared" si="92"/>
        <v>2608612.5646619997</v>
      </c>
      <c r="DM211" s="50" t="str">
        <f t="shared" si="93"/>
        <v/>
      </c>
      <c r="DN211" s="50" t="str">
        <f t="shared" si="94"/>
        <v/>
      </c>
      <c r="DO211" s="50">
        <f t="shared" si="95"/>
        <v>0</v>
      </c>
      <c r="DP211" s="51" t="str">
        <f t="shared" si="96"/>
        <v/>
      </c>
      <c r="DQ211" s="51">
        <f>IF(DM211=17,Tipologías!$E$18,0)+IF(ENCUESTAS!DN211=18,Tipologías!$E$17,0)+IF(ENCUESTAS!DO211=19,Tipologías!$E$19,0)+IF(ENCUESTAS!DP211=20,Tipologías!$E$21,0)</f>
        <v>0</v>
      </c>
      <c r="DR211" s="47" t="str">
        <f t="shared" si="97"/>
        <v>NO</v>
      </c>
      <c r="DS211" s="49">
        <f t="shared" si="98"/>
        <v>0</v>
      </c>
      <c r="DT211" s="52">
        <f>IF(DL211=0,"",(DL211+DS211+Tipologías!$E$6+Tipologías!$H$2))</f>
        <v>2805689.9572019642</v>
      </c>
      <c r="DU211" s="53" t="str">
        <f t="shared" si="99"/>
        <v>SI</v>
      </c>
      <c r="DV211" s="436" t="s">
        <v>3801</v>
      </c>
    </row>
    <row r="212" spans="1:126" ht="45" hidden="1" x14ac:dyDescent="0.25">
      <c r="A212" s="217">
        <v>42971</v>
      </c>
      <c r="B212" s="7" t="s">
        <v>1</v>
      </c>
      <c r="C212" s="7" t="s">
        <v>630</v>
      </c>
      <c r="D212" s="7">
        <v>579</v>
      </c>
      <c r="E212" s="7">
        <v>1007435096</v>
      </c>
      <c r="F212" s="7">
        <v>3005949869</v>
      </c>
      <c r="G212" s="188">
        <v>208</v>
      </c>
      <c r="H212" s="189" t="s">
        <v>1632</v>
      </c>
      <c r="I212" s="7" t="s">
        <v>1102</v>
      </c>
      <c r="J212" s="7">
        <v>12</v>
      </c>
      <c r="K212" s="7"/>
      <c r="L212" s="7"/>
      <c r="M212" s="7"/>
      <c r="N212" s="7"/>
      <c r="O212" s="7">
        <v>12</v>
      </c>
      <c r="P212" s="7"/>
      <c r="Q212" s="7"/>
      <c r="R212" s="200">
        <v>220405610000</v>
      </c>
      <c r="S212" s="7"/>
      <c r="T212" s="7"/>
      <c r="U212" s="362" t="str">
        <f t="shared" si="75"/>
        <v xml:space="preserve">CARRERA 12  #  12 -  220405610000 </v>
      </c>
      <c r="V212" s="7">
        <v>3115264551</v>
      </c>
      <c r="W212" s="7" t="s">
        <v>1271</v>
      </c>
      <c r="X212" s="7" t="s">
        <v>1270</v>
      </c>
      <c r="Y212" s="7" t="s">
        <v>1287</v>
      </c>
      <c r="Z212" s="7"/>
      <c r="AA212" s="434" t="str">
        <f t="shared" si="76"/>
        <v>MARIA  MORALES LUZ</v>
      </c>
      <c r="AB212" s="7" t="s">
        <v>1268</v>
      </c>
      <c r="AC212" s="7"/>
      <c r="AD212" s="7" t="s">
        <v>1118</v>
      </c>
      <c r="AE212" s="7">
        <v>47</v>
      </c>
      <c r="AF212" s="6" t="s">
        <v>1087</v>
      </c>
      <c r="AG212" s="149" t="s">
        <v>1771</v>
      </c>
      <c r="AH212" s="7"/>
      <c r="AI212" s="7" t="s">
        <v>1423</v>
      </c>
      <c r="AJ212" s="7" t="s">
        <v>1500</v>
      </c>
      <c r="AK212" s="434" t="str">
        <f t="shared" si="77"/>
        <v xml:space="preserve">CARLOS ENRIQUE CORTES </v>
      </c>
      <c r="AL212" s="7" t="s">
        <v>1268</v>
      </c>
      <c r="AM212" s="237">
        <v>71977733</v>
      </c>
      <c r="AN212" s="189" t="s">
        <v>1087</v>
      </c>
      <c r="AO212" s="7"/>
      <c r="AP212" s="7" t="s">
        <v>1087</v>
      </c>
      <c r="AQ212" s="7">
        <v>4</v>
      </c>
      <c r="AR212" s="7">
        <v>2</v>
      </c>
      <c r="AS212" s="7"/>
      <c r="AT212" s="230" t="s">
        <v>1148</v>
      </c>
      <c r="AU212" s="7"/>
      <c r="AV212" s="231" t="s">
        <v>1161</v>
      </c>
      <c r="AW212" s="7"/>
      <c r="AX212" s="192"/>
      <c r="AY212" s="7"/>
      <c r="AZ212" s="7"/>
      <c r="BA212" s="235"/>
      <c r="BB212" s="7" t="s">
        <v>1086</v>
      </c>
      <c r="BC212" s="7">
        <v>17609</v>
      </c>
      <c r="BD212" s="7" t="s">
        <v>1086</v>
      </c>
      <c r="BE212" s="7">
        <v>12695</v>
      </c>
      <c r="BF212" s="7" t="s">
        <v>1086</v>
      </c>
      <c r="BG212" s="7">
        <v>8366</v>
      </c>
      <c r="BH212" s="232" t="s">
        <v>1167</v>
      </c>
      <c r="BI212" s="233" t="s">
        <v>1171</v>
      </c>
      <c r="BJ212" s="234" t="s">
        <v>1180</v>
      </c>
      <c r="BK212" s="234" t="s">
        <v>1189</v>
      </c>
      <c r="BL212" s="6" t="s">
        <v>1086</v>
      </c>
      <c r="BM212" s="191" t="s">
        <v>1086</v>
      </c>
      <c r="BN212" s="195" t="s">
        <v>1086</v>
      </c>
      <c r="BO212" s="6" t="s">
        <v>1086</v>
      </c>
      <c r="BP212" s="6" t="s">
        <v>1086</v>
      </c>
      <c r="BQ212" s="6" t="s">
        <v>1086</v>
      </c>
      <c r="BR212" s="6" t="s">
        <v>1086</v>
      </c>
      <c r="BS212" s="6" t="s">
        <v>1086</v>
      </c>
      <c r="BT212" s="6" t="s">
        <v>1086</v>
      </c>
      <c r="BU212" s="6" t="s">
        <v>1086</v>
      </c>
      <c r="BV212" s="6" t="s">
        <v>1086</v>
      </c>
      <c r="BW212" s="6" t="s">
        <v>1086</v>
      </c>
      <c r="BX212" s="6" t="s">
        <v>1086</v>
      </c>
      <c r="BY212" s="6" t="s">
        <v>1086</v>
      </c>
      <c r="BZ212" s="6" t="s">
        <v>1086</v>
      </c>
      <c r="CA212" s="6" t="s">
        <v>1086</v>
      </c>
      <c r="CB212" s="6" t="s">
        <v>1086</v>
      </c>
      <c r="CC212" s="6" t="s">
        <v>1086</v>
      </c>
      <c r="CD212" s="234" t="s">
        <v>1193</v>
      </c>
      <c r="CE212" s="199" t="s">
        <v>2248</v>
      </c>
      <c r="CF212" s="6"/>
      <c r="CG212" s="6"/>
      <c r="CH212" s="6"/>
      <c r="CI212" s="6"/>
      <c r="CJ212" s="6" t="s">
        <v>1607</v>
      </c>
      <c r="CK212" s="6" t="s">
        <v>1608</v>
      </c>
      <c r="CL212" s="6" t="s">
        <v>1086</v>
      </c>
      <c r="CM212" s="6" t="s">
        <v>1087</v>
      </c>
      <c r="CN212" s="6" t="s">
        <v>1087</v>
      </c>
      <c r="CO212" s="6" t="s">
        <v>1490</v>
      </c>
      <c r="CP212" s="6" t="s">
        <v>1086</v>
      </c>
      <c r="CQ212" s="6" t="s">
        <v>1086</v>
      </c>
      <c r="CR212" s="6" t="s">
        <v>1086</v>
      </c>
      <c r="CS212" s="6" t="s">
        <v>1086</v>
      </c>
      <c r="CT212" s="6" t="s">
        <v>1086</v>
      </c>
      <c r="CU212" s="191" t="s">
        <v>1288</v>
      </c>
      <c r="CV212" s="6" t="str">
        <f t="shared" si="78"/>
        <v>SAN MARTIN CARRERA1212220405610000</v>
      </c>
      <c r="CW212" s="46" t="str">
        <f t="shared" si="79"/>
        <v>OK</v>
      </c>
      <c r="CX212" s="47" t="str">
        <f t="shared" si="80"/>
        <v>SI</v>
      </c>
      <c r="CY212" s="47" t="str">
        <f t="shared" si="81"/>
        <v/>
      </c>
      <c r="CZ212" s="47" t="str">
        <f t="shared" si="82"/>
        <v/>
      </c>
      <c r="DA212" s="47" t="str">
        <f t="shared" si="83"/>
        <v/>
      </c>
      <c r="DB212" s="47" t="str">
        <f t="shared" si="84"/>
        <v/>
      </c>
      <c r="DC212" s="47" t="str">
        <f t="shared" si="85"/>
        <v/>
      </c>
      <c r="DD212" s="47"/>
      <c r="DE212" s="47" t="str">
        <f t="shared" si="86"/>
        <v/>
      </c>
      <c r="DF212" s="47" t="str">
        <f t="shared" si="87"/>
        <v/>
      </c>
      <c r="DG212" s="47" t="str">
        <f t="shared" si="88"/>
        <v/>
      </c>
      <c r="DH212" s="47" t="str">
        <f t="shared" si="89"/>
        <v/>
      </c>
      <c r="DI212" s="47" t="str">
        <f t="shared" si="90"/>
        <v/>
      </c>
      <c r="DJ212" s="47">
        <f t="shared" si="91"/>
        <v>0</v>
      </c>
      <c r="DK212" s="48">
        <f>IF(CX212="NO",0,IF(CY212=1,Tipologías!$E$11,0)+IF(CZ212=2,Tipologías!$E$10,0)+IF(DA212=3,Tipologías!$E$9,0)+IF(DB212=4,Tipologías!$E$13,0)+IF(DC212=5,Tipologías!$E$12,0)+IF(DD212=6,Tipologías!$E$14,0)+IF(DE212=7,Tipologías!$E$20,0)+IF(DG212=9,Tipologías!$E$16,0)+IF(DF212=8,Tipologías!$E$23,0)+IF(DH212=10,Tipologías!$E$7,0)+IF(DI212=11,Tipologías!$E$8,0))</f>
        <v>0</v>
      </c>
      <c r="DL212" s="49">
        <f t="shared" si="92"/>
        <v>0</v>
      </c>
      <c r="DM212" s="50" t="str">
        <f t="shared" si="93"/>
        <v/>
      </c>
      <c r="DN212" s="50" t="str">
        <f t="shared" si="94"/>
        <v/>
      </c>
      <c r="DO212" s="50" t="str">
        <f t="shared" si="95"/>
        <v/>
      </c>
      <c r="DP212" s="51" t="str">
        <f t="shared" si="96"/>
        <v/>
      </c>
      <c r="DQ212" s="51">
        <f>IF(DM212=17,Tipologías!$E$18,0)+IF(ENCUESTAS!DN212=18,Tipologías!$E$17,0)+IF(ENCUESTAS!DO212=19,Tipologías!$E$19,0)+IF(ENCUESTAS!DP212=20,Tipologías!$E$21,0)</f>
        <v>0</v>
      </c>
      <c r="DR212" s="47" t="str">
        <f t="shared" si="97"/>
        <v>NO</v>
      </c>
      <c r="DS212" s="49">
        <f t="shared" si="98"/>
        <v>0</v>
      </c>
      <c r="DT212" s="52" t="str">
        <f>IF(DL212=0,"",(DL212+DS212+Tipologías!$E$6+Tipologías!$H$2))</f>
        <v/>
      </c>
      <c r="DU212" s="53" t="str">
        <f t="shared" si="99"/>
        <v>NO</v>
      </c>
      <c r="DV212" s="437"/>
    </row>
    <row r="213" spans="1:126" ht="45" hidden="1" x14ac:dyDescent="0.25">
      <c r="A213" s="217">
        <v>42971</v>
      </c>
      <c r="B213" s="7" t="s">
        <v>1</v>
      </c>
      <c r="C213" s="7" t="s">
        <v>630</v>
      </c>
      <c r="D213" s="7">
        <v>579</v>
      </c>
      <c r="E213" s="7">
        <v>1007435096</v>
      </c>
      <c r="F213" s="7">
        <v>3005949869</v>
      </c>
      <c r="G213" s="188">
        <v>209</v>
      </c>
      <c r="H213" s="189" t="s">
        <v>1632</v>
      </c>
      <c r="I213" s="7" t="s">
        <v>1110</v>
      </c>
      <c r="J213" s="7"/>
      <c r="K213" s="7"/>
      <c r="L213" s="7"/>
      <c r="M213" s="7"/>
      <c r="N213" s="7"/>
      <c r="O213" s="7"/>
      <c r="P213" s="7"/>
      <c r="Q213" s="7"/>
      <c r="R213" s="200">
        <v>220403950000</v>
      </c>
      <c r="S213" s="7"/>
      <c r="T213" s="7"/>
      <c r="U213" s="362" t="str">
        <f t="shared" si="75"/>
        <v xml:space="preserve">PEATONAL   #   -  220403950000 </v>
      </c>
      <c r="V213" s="7">
        <v>3103673898</v>
      </c>
      <c r="W213" s="7" t="s">
        <v>2249</v>
      </c>
      <c r="X213" s="7" t="s">
        <v>1333</v>
      </c>
      <c r="Y213" s="7" t="s">
        <v>1440</v>
      </c>
      <c r="Z213" s="7" t="s">
        <v>2250</v>
      </c>
      <c r="AA213" s="434" t="str">
        <f t="shared" si="76"/>
        <v>DIANA ISALELL LARGO RUIZ</v>
      </c>
      <c r="AB213" s="7" t="s">
        <v>1268</v>
      </c>
      <c r="AC213" s="7">
        <v>1096189990</v>
      </c>
      <c r="AD213" s="7" t="s">
        <v>1118</v>
      </c>
      <c r="AE213" s="7">
        <v>35</v>
      </c>
      <c r="AF213" s="6" t="s">
        <v>1087</v>
      </c>
      <c r="AG213" s="6" t="s">
        <v>1443</v>
      </c>
      <c r="AH213" s="7" t="s">
        <v>2251</v>
      </c>
      <c r="AI213" s="7" t="s">
        <v>1507</v>
      </c>
      <c r="AJ213" s="7" t="s">
        <v>1316</v>
      </c>
      <c r="AK213" s="434" t="str">
        <f t="shared" si="77"/>
        <v>REINALDO ANTONIO LOPEZ CASTILLON</v>
      </c>
      <c r="AL213" s="7" t="s">
        <v>1268</v>
      </c>
      <c r="AM213" s="191">
        <v>10185376</v>
      </c>
      <c r="AN213" s="189" t="s">
        <v>1087</v>
      </c>
      <c r="AO213" s="7"/>
      <c r="AP213" s="7" t="s">
        <v>1087</v>
      </c>
      <c r="AQ213" s="7">
        <v>4</v>
      </c>
      <c r="AR213" s="7">
        <v>2</v>
      </c>
      <c r="AS213" s="7"/>
      <c r="AT213" s="230" t="s">
        <v>1149</v>
      </c>
      <c r="AU213" s="7"/>
      <c r="AV213" s="231"/>
      <c r="AW213" s="7"/>
      <c r="AX213" s="192" t="s">
        <v>1153</v>
      </c>
      <c r="AY213" s="7"/>
      <c r="AZ213" s="7">
        <v>4</v>
      </c>
      <c r="BA213" s="235">
        <v>300000</v>
      </c>
      <c r="BB213" s="7" t="s">
        <v>1086</v>
      </c>
      <c r="BC213" s="7">
        <v>21835</v>
      </c>
      <c r="BD213" s="7" t="s">
        <v>1086</v>
      </c>
      <c r="BE213" s="7">
        <v>15306</v>
      </c>
      <c r="BF213" s="7" t="s">
        <v>1086</v>
      </c>
      <c r="BG213" s="7">
        <v>9561</v>
      </c>
      <c r="BH213" s="232" t="s">
        <v>1167</v>
      </c>
      <c r="BI213" s="233" t="s">
        <v>1171</v>
      </c>
      <c r="BJ213" s="234" t="s">
        <v>1180</v>
      </c>
      <c r="BK213" s="6" t="s">
        <v>1189</v>
      </c>
      <c r="BL213" s="6" t="s">
        <v>1086</v>
      </c>
      <c r="BM213" s="191" t="s">
        <v>1086</v>
      </c>
      <c r="BN213" s="195" t="s">
        <v>1086</v>
      </c>
      <c r="BO213" s="6" t="s">
        <v>1086</v>
      </c>
      <c r="BP213" s="6" t="s">
        <v>1086</v>
      </c>
      <c r="BQ213" s="6" t="s">
        <v>1086</v>
      </c>
      <c r="BR213" s="6" t="s">
        <v>1086</v>
      </c>
      <c r="BS213" s="6" t="s">
        <v>1086</v>
      </c>
      <c r="BT213" s="6" t="s">
        <v>1086</v>
      </c>
      <c r="BU213" s="6" t="s">
        <v>1086</v>
      </c>
      <c r="BV213" s="6" t="s">
        <v>1086</v>
      </c>
      <c r="BW213" s="6" t="s">
        <v>1086</v>
      </c>
      <c r="BX213" s="6" t="s">
        <v>1086</v>
      </c>
      <c r="BY213" s="6" t="s">
        <v>1086</v>
      </c>
      <c r="BZ213" s="6" t="s">
        <v>1086</v>
      </c>
      <c r="CA213" s="6" t="s">
        <v>1086</v>
      </c>
      <c r="CB213" s="6" t="s">
        <v>1086</v>
      </c>
      <c r="CC213" s="6" t="s">
        <v>1086</v>
      </c>
      <c r="CD213" s="234" t="s">
        <v>1193</v>
      </c>
      <c r="CE213" s="199" t="s">
        <v>2252</v>
      </c>
      <c r="CF213" s="6"/>
      <c r="CG213" s="6"/>
      <c r="CH213" s="6"/>
      <c r="CI213" s="6"/>
      <c r="CJ213" s="6" t="s">
        <v>1607</v>
      </c>
      <c r="CK213" s="6" t="s">
        <v>1608</v>
      </c>
      <c r="CL213" s="6" t="s">
        <v>1086</v>
      </c>
      <c r="CM213" s="6" t="s">
        <v>1087</v>
      </c>
      <c r="CN213" s="6" t="s">
        <v>1087</v>
      </c>
      <c r="CO213" s="6" t="s">
        <v>1490</v>
      </c>
      <c r="CP213" s="6" t="s">
        <v>1086</v>
      </c>
      <c r="CQ213" s="6" t="s">
        <v>1086</v>
      </c>
      <c r="CR213" s="6" t="s">
        <v>1086</v>
      </c>
      <c r="CS213" s="6" t="s">
        <v>1086</v>
      </c>
      <c r="CT213" s="6" t="s">
        <v>1086</v>
      </c>
      <c r="CU213" s="191" t="s">
        <v>1288</v>
      </c>
      <c r="CV213" s="6" t="str">
        <f t="shared" si="78"/>
        <v>SAN MARTIN PEATONAL220403950000</v>
      </c>
      <c r="CW213" s="46" t="str">
        <f t="shared" si="79"/>
        <v>OK</v>
      </c>
      <c r="CX213" s="47" t="str">
        <f t="shared" si="80"/>
        <v>SI</v>
      </c>
      <c r="CY213" s="47" t="str">
        <f t="shared" si="81"/>
        <v/>
      </c>
      <c r="CZ213" s="47" t="str">
        <f t="shared" si="82"/>
        <v/>
      </c>
      <c r="DA213" s="47" t="str">
        <f t="shared" si="83"/>
        <v/>
      </c>
      <c r="DB213" s="47" t="str">
        <f t="shared" si="84"/>
        <v/>
      </c>
      <c r="DC213" s="47" t="str">
        <f t="shared" si="85"/>
        <v/>
      </c>
      <c r="DD213" s="47"/>
      <c r="DE213" s="47" t="str">
        <f t="shared" si="86"/>
        <v/>
      </c>
      <c r="DF213" s="47" t="str">
        <f t="shared" si="87"/>
        <v/>
      </c>
      <c r="DG213" s="47" t="str">
        <f t="shared" si="88"/>
        <v/>
      </c>
      <c r="DH213" s="47" t="str">
        <f t="shared" si="89"/>
        <v/>
      </c>
      <c r="DI213" s="47" t="str">
        <f t="shared" si="90"/>
        <v/>
      </c>
      <c r="DJ213" s="47">
        <f t="shared" si="91"/>
        <v>0</v>
      </c>
      <c r="DK213" s="48">
        <f>IF(CX213="NO",0,IF(CY213=1,Tipologías!$E$11,0)+IF(CZ213=2,Tipologías!$E$10,0)+IF(DA213=3,Tipologías!$E$9,0)+IF(DB213=4,Tipologías!$E$13,0)+IF(DC213=5,Tipologías!$E$12,0)+IF(DD213=6,Tipologías!$E$14,0)+IF(DE213=7,Tipologías!$E$20,0)+IF(DG213=9,Tipologías!$E$16,0)+IF(DF213=8,Tipologías!$E$23,0)+IF(DH213=10,Tipologías!$E$7,0)+IF(DI213=11,Tipologías!$E$8,0))</f>
        <v>0</v>
      </c>
      <c r="DL213" s="49">
        <f t="shared" si="92"/>
        <v>0</v>
      </c>
      <c r="DM213" s="50" t="str">
        <f t="shared" si="93"/>
        <v/>
      </c>
      <c r="DN213" s="50" t="str">
        <f t="shared" si="94"/>
        <v/>
      </c>
      <c r="DO213" s="50" t="str">
        <f t="shared" si="95"/>
        <v/>
      </c>
      <c r="DP213" s="51" t="str">
        <f t="shared" si="96"/>
        <v/>
      </c>
      <c r="DQ213" s="51">
        <f>IF(DM213=17,Tipologías!$E$18,0)+IF(ENCUESTAS!DN213=18,Tipologías!$E$17,0)+IF(ENCUESTAS!DO213=19,Tipologías!$E$19,0)+IF(ENCUESTAS!DP213=20,Tipologías!$E$21,0)</f>
        <v>0</v>
      </c>
      <c r="DR213" s="47" t="str">
        <f t="shared" si="97"/>
        <v>NO</v>
      </c>
      <c r="DS213" s="49">
        <f t="shared" si="98"/>
        <v>0</v>
      </c>
      <c r="DT213" s="52" t="str">
        <f>IF(DL213=0,"",(DL213+DS213+Tipologías!$E$6+Tipologías!$H$2))</f>
        <v/>
      </c>
      <c r="DU213" s="53" t="str">
        <f t="shared" si="99"/>
        <v>NO</v>
      </c>
      <c r="DV213" s="436"/>
    </row>
    <row r="214" spans="1:126" ht="45" hidden="1" x14ac:dyDescent="0.25">
      <c r="A214" s="217">
        <v>42971</v>
      </c>
      <c r="B214" s="7" t="s">
        <v>1</v>
      </c>
      <c r="C214" s="7" t="s">
        <v>630</v>
      </c>
      <c r="D214" s="7">
        <v>579</v>
      </c>
      <c r="E214" s="7">
        <v>1007435096</v>
      </c>
      <c r="F214" s="7">
        <v>3005949869</v>
      </c>
      <c r="G214" s="188">
        <v>210</v>
      </c>
      <c r="H214" s="189" t="s">
        <v>1632</v>
      </c>
      <c r="I214" s="7" t="s">
        <v>1102</v>
      </c>
      <c r="J214" s="7">
        <v>12</v>
      </c>
      <c r="K214" s="7"/>
      <c r="L214" s="7"/>
      <c r="M214" s="7"/>
      <c r="N214" s="7"/>
      <c r="O214" s="7">
        <v>56</v>
      </c>
      <c r="P214" s="7"/>
      <c r="Q214" s="7"/>
      <c r="R214" s="200">
        <v>2204502000</v>
      </c>
      <c r="S214" s="7"/>
      <c r="T214" s="7"/>
      <c r="U214" s="362" t="str">
        <f t="shared" si="75"/>
        <v xml:space="preserve">CARRERA 12  #  56 -  2204502000 </v>
      </c>
      <c r="V214" s="7"/>
      <c r="W214" s="7" t="s">
        <v>1345</v>
      </c>
      <c r="X214" s="7" t="s">
        <v>1478</v>
      </c>
      <c r="Y214" s="7" t="s">
        <v>1270</v>
      </c>
      <c r="Z214" s="7" t="s">
        <v>1302</v>
      </c>
      <c r="AA214" s="434" t="str">
        <f t="shared" si="76"/>
        <v>LUZ MARINA MARTINEZ VELASQUEZ</v>
      </c>
      <c r="AB214" s="7" t="s">
        <v>1268</v>
      </c>
      <c r="AC214" s="7"/>
      <c r="AD214" s="7" t="s">
        <v>1118</v>
      </c>
      <c r="AE214" s="7">
        <v>76</v>
      </c>
      <c r="AF214" s="6" t="s">
        <v>1087</v>
      </c>
      <c r="AG214" s="6" t="s">
        <v>1907</v>
      </c>
      <c r="AH214" s="7" t="s">
        <v>1281</v>
      </c>
      <c r="AI214" s="7" t="s">
        <v>1523</v>
      </c>
      <c r="AJ214" s="7" t="s">
        <v>1316</v>
      </c>
      <c r="AK214" s="434" t="str">
        <f t="shared" si="77"/>
        <v>NOEL ANTONIO ZAPATA TORRES</v>
      </c>
      <c r="AL214" s="7" t="s">
        <v>1268</v>
      </c>
      <c r="AM214" s="191">
        <v>3549993</v>
      </c>
      <c r="AN214" s="189" t="s">
        <v>1087</v>
      </c>
      <c r="AO214" s="7"/>
      <c r="AP214" s="7" t="s">
        <v>1087</v>
      </c>
      <c r="AQ214" s="7">
        <v>2</v>
      </c>
      <c r="AR214" s="7"/>
      <c r="AS214" s="7"/>
      <c r="AT214" s="230" t="s">
        <v>1148</v>
      </c>
      <c r="AU214" s="7"/>
      <c r="AV214" s="231" t="s">
        <v>1161</v>
      </c>
      <c r="AW214" s="7"/>
      <c r="AX214" s="192"/>
      <c r="AY214" s="7"/>
      <c r="AZ214" s="7"/>
      <c r="BA214" s="7"/>
      <c r="BB214" s="7" t="s">
        <v>1086</v>
      </c>
      <c r="BC214" s="7">
        <v>15367</v>
      </c>
      <c r="BD214" s="7" t="s">
        <v>1086</v>
      </c>
      <c r="BE214" s="7">
        <v>10967</v>
      </c>
      <c r="BF214" s="7" t="s">
        <v>1086</v>
      </c>
      <c r="BG214" s="7">
        <v>8366</v>
      </c>
      <c r="BH214" s="232" t="s">
        <v>1167</v>
      </c>
      <c r="BI214" s="233" t="s">
        <v>1171</v>
      </c>
      <c r="BJ214" s="234" t="s">
        <v>1180</v>
      </c>
      <c r="BK214" s="234" t="s">
        <v>1188</v>
      </c>
      <c r="BL214" s="6" t="s">
        <v>1086</v>
      </c>
      <c r="BM214" s="191" t="s">
        <v>1086</v>
      </c>
      <c r="BN214" s="195" t="s">
        <v>1086</v>
      </c>
      <c r="BO214" s="6" t="s">
        <v>1086</v>
      </c>
      <c r="BP214" s="6" t="s">
        <v>1086</v>
      </c>
      <c r="BQ214" s="6" t="s">
        <v>1086</v>
      </c>
      <c r="BR214" s="6" t="s">
        <v>1086</v>
      </c>
      <c r="BS214" s="6" t="s">
        <v>1086</v>
      </c>
      <c r="BT214" s="6" t="s">
        <v>1086</v>
      </c>
      <c r="BU214" s="6" t="s">
        <v>1086</v>
      </c>
      <c r="BV214" s="6" t="s">
        <v>1086</v>
      </c>
      <c r="BW214" s="6" t="s">
        <v>1086</v>
      </c>
      <c r="BX214" s="6" t="s">
        <v>1086</v>
      </c>
      <c r="BY214" s="6" t="s">
        <v>1086</v>
      </c>
      <c r="BZ214" s="6" t="s">
        <v>1086</v>
      </c>
      <c r="CA214" s="6" t="s">
        <v>1086</v>
      </c>
      <c r="CB214" s="6" t="s">
        <v>1086</v>
      </c>
      <c r="CC214" s="6" t="s">
        <v>1086</v>
      </c>
      <c r="CD214" s="234" t="s">
        <v>1193</v>
      </c>
      <c r="CE214" s="199" t="s">
        <v>2253</v>
      </c>
      <c r="CF214" s="6"/>
      <c r="CG214" s="6"/>
      <c r="CH214" s="6"/>
      <c r="CI214" s="6"/>
      <c r="CJ214" s="6" t="s">
        <v>1607</v>
      </c>
      <c r="CK214" s="6" t="s">
        <v>1608</v>
      </c>
      <c r="CL214" s="6" t="s">
        <v>1086</v>
      </c>
      <c r="CM214" s="6" t="s">
        <v>1087</v>
      </c>
      <c r="CN214" s="6" t="s">
        <v>1087</v>
      </c>
      <c r="CO214" s="6" t="s">
        <v>1490</v>
      </c>
      <c r="CP214" s="6" t="s">
        <v>1086</v>
      </c>
      <c r="CQ214" s="6" t="s">
        <v>1086</v>
      </c>
      <c r="CR214" s="6" t="s">
        <v>1086</v>
      </c>
      <c r="CS214" s="6" t="s">
        <v>1086</v>
      </c>
      <c r="CT214" s="6" t="s">
        <v>1086</v>
      </c>
      <c r="CU214" s="191" t="s">
        <v>1273</v>
      </c>
      <c r="CV214" s="6" t="str">
        <f t="shared" si="78"/>
        <v>SAN MARTIN CARRERA12562204502000</v>
      </c>
      <c r="CW214" s="46" t="str">
        <f t="shared" si="79"/>
        <v>OK</v>
      </c>
      <c r="CX214" s="47" t="str">
        <f t="shared" si="80"/>
        <v>SI</v>
      </c>
      <c r="CY214" s="47" t="str">
        <f t="shared" si="81"/>
        <v/>
      </c>
      <c r="CZ214" s="47" t="str">
        <f t="shared" si="82"/>
        <v/>
      </c>
      <c r="DA214" s="47" t="str">
        <f t="shared" si="83"/>
        <v/>
      </c>
      <c r="DB214" s="47" t="str">
        <f t="shared" si="84"/>
        <v/>
      </c>
      <c r="DC214" s="47" t="str">
        <f t="shared" si="85"/>
        <v/>
      </c>
      <c r="DD214" s="47"/>
      <c r="DE214" s="47" t="str">
        <f t="shared" si="86"/>
        <v/>
      </c>
      <c r="DF214" s="47" t="str">
        <f t="shared" si="87"/>
        <v/>
      </c>
      <c r="DG214" s="47" t="str">
        <f t="shared" si="88"/>
        <v/>
      </c>
      <c r="DH214" s="47" t="str">
        <f t="shared" si="89"/>
        <v/>
      </c>
      <c r="DI214" s="47" t="str">
        <f t="shared" si="90"/>
        <v/>
      </c>
      <c r="DJ214" s="47">
        <f t="shared" si="91"/>
        <v>0</v>
      </c>
      <c r="DK214" s="48">
        <f>IF(CX214="NO",0,IF(CY214=1,Tipologías!$E$11,0)+IF(CZ214=2,Tipologías!$E$10,0)+IF(DA214=3,Tipologías!$E$9,0)+IF(DB214=4,Tipologías!$E$13,0)+IF(DC214=5,Tipologías!$E$12,0)+IF(DD214=6,Tipologías!$E$14,0)+IF(DE214=7,Tipologías!$E$20,0)+IF(DG214=9,Tipologías!$E$16,0)+IF(DF214=8,Tipologías!$E$23,0)+IF(DH214=10,Tipologías!$E$7,0)+IF(DI214=11,Tipologías!$E$8,0))</f>
        <v>0</v>
      </c>
      <c r="DL214" s="49">
        <f t="shared" si="92"/>
        <v>0</v>
      </c>
      <c r="DM214" s="50" t="str">
        <f t="shared" si="93"/>
        <v/>
      </c>
      <c r="DN214" s="50" t="str">
        <f t="shared" si="94"/>
        <v/>
      </c>
      <c r="DO214" s="50" t="str">
        <f t="shared" si="95"/>
        <v/>
      </c>
      <c r="DP214" s="51" t="str">
        <f t="shared" si="96"/>
        <v/>
      </c>
      <c r="DQ214" s="51">
        <f>IF(DM214=17,Tipologías!$E$18,0)+IF(ENCUESTAS!DN214=18,Tipologías!$E$17,0)+IF(ENCUESTAS!DO214=19,Tipologías!$E$19,0)+IF(ENCUESTAS!DP214=20,Tipologías!$E$21,0)</f>
        <v>0</v>
      </c>
      <c r="DR214" s="47" t="str">
        <f t="shared" si="97"/>
        <v>NO</v>
      </c>
      <c r="DS214" s="49">
        <f t="shared" si="98"/>
        <v>0</v>
      </c>
      <c r="DT214" s="52" t="str">
        <f>IF(DL214=0,"",(DL214+DS214+Tipologías!$E$6+Tipologías!$H$2))</f>
        <v/>
      </c>
      <c r="DU214" s="53" t="str">
        <f t="shared" si="99"/>
        <v>NO</v>
      </c>
      <c r="DV214" s="436"/>
    </row>
    <row r="215" spans="1:126" ht="45" x14ac:dyDescent="0.25">
      <c r="A215" s="217">
        <v>42971</v>
      </c>
      <c r="B215" s="7" t="s">
        <v>1</v>
      </c>
      <c r="C215" s="7" t="s">
        <v>630</v>
      </c>
      <c r="D215" s="7">
        <v>579</v>
      </c>
      <c r="E215" s="7">
        <v>1007435096</v>
      </c>
      <c r="F215" s="7">
        <v>3005949869</v>
      </c>
      <c r="G215" s="188">
        <v>211</v>
      </c>
      <c r="H215" s="189" t="s">
        <v>1632</v>
      </c>
      <c r="I215" s="7" t="s">
        <v>1110</v>
      </c>
      <c r="J215" s="7"/>
      <c r="K215" s="7"/>
      <c r="L215" s="7"/>
      <c r="M215" s="7"/>
      <c r="N215" s="7"/>
      <c r="O215" s="7"/>
      <c r="P215" s="7"/>
      <c r="Q215" s="7"/>
      <c r="R215" s="200">
        <v>2204522000</v>
      </c>
      <c r="S215" s="7"/>
      <c r="T215" s="7"/>
      <c r="U215" s="362" t="str">
        <f t="shared" si="75"/>
        <v xml:space="preserve">PEATONAL   #   -  2204522000 </v>
      </c>
      <c r="V215" s="7">
        <v>3146223718</v>
      </c>
      <c r="W215" s="7" t="s">
        <v>2254</v>
      </c>
      <c r="X215" s="7" t="s">
        <v>2255</v>
      </c>
      <c r="Y215" s="7" t="s">
        <v>1318</v>
      </c>
      <c r="Z215" s="7" t="s">
        <v>2256</v>
      </c>
      <c r="AA215" s="434" t="str">
        <f t="shared" si="76"/>
        <v>ANA ELISA FIGUEROA DE ZAPATA</v>
      </c>
      <c r="AB215" s="7" t="s">
        <v>1268</v>
      </c>
      <c r="AC215" s="7">
        <v>21922864</v>
      </c>
      <c r="AD215" s="7" t="s">
        <v>1118</v>
      </c>
      <c r="AE215" s="7">
        <v>89</v>
      </c>
      <c r="AF215" s="6" t="s">
        <v>1087</v>
      </c>
      <c r="AG215" s="6" t="s">
        <v>1906</v>
      </c>
      <c r="AH215" s="7"/>
      <c r="AI215" s="7" t="s">
        <v>1477</v>
      </c>
      <c r="AJ215" s="7"/>
      <c r="AK215" s="434" t="str">
        <f t="shared" si="77"/>
        <v xml:space="preserve">ALFONSO  HOLGUIN </v>
      </c>
      <c r="AL215" s="7" t="s">
        <v>1268</v>
      </c>
      <c r="AM215" s="191">
        <v>706447</v>
      </c>
      <c r="AN215" s="189" t="s">
        <v>1087</v>
      </c>
      <c r="AO215" s="7"/>
      <c r="AP215" s="7" t="s">
        <v>1087</v>
      </c>
      <c r="AQ215" s="7">
        <v>4</v>
      </c>
      <c r="AR215" s="7"/>
      <c r="AS215" s="7"/>
      <c r="AT215" s="230" t="s">
        <v>1148</v>
      </c>
      <c r="AU215" s="7"/>
      <c r="AV215" s="231" t="s">
        <v>1161</v>
      </c>
      <c r="AW215" s="7"/>
      <c r="AX215" s="192"/>
      <c r="AY215" s="7"/>
      <c r="AZ215" s="7"/>
      <c r="BA215" s="7"/>
      <c r="BB215" s="7" t="s">
        <v>1086</v>
      </c>
      <c r="BC215" s="7">
        <v>23171</v>
      </c>
      <c r="BD215" s="7" t="s">
        <v>1086</v>
      </c>
      <c r="BE215" s="7">
        <v>16902</v>
      </c>
      <c r="BF215" s="7" t="s">
        <v>1086</v>
      </c>
      <c r="BG215" s="7">
        <v>9222</v>
      </c>
      <c r="BH215" s="232" t="s">
        <v>1167</v>
      </c>
      <c r="BI215" s="233" t="s">
        <v>1171</v>
      </c>
      <c r="BJ215" s="234" t="s">
        <v>1180</v>
      </c>
      <c r="BK215" s="6" t="s">
        <v>1189</v>
      </c>
      <c r="BL215" s="6" t="s">
        <v>1086</v>
      </c>
      <c r="BM215" s="191" t="s">
        <v>1086</v>
      </c>
      <c r="BN215" s="195" t="s">
        <v>1086</v>
      </c>
      <c r="BO215" s="6" t="s">
        <v>1086</v>
      </c>
      <c r="BP215" s="6" t="s">
        <v>1086</v>
      </c>
      <c r="BQ215" s="6" t="s">
        <v>1086</v>
      </c>
      <c r="BR215" s="6" t="s">
        <v>1086</v>
      </c>
      <c r="BS215" s="6" t="s">
        <v>1086</v>
      </c>
      <c r="BT215" s="6" t="s">
        <v>1086</v>
      </c>
      <c r="BU215" s="6" t="s">
        <v>1086</v>
      </c>
      <c r="BV215" s="6" t="s">
        <v>1087</v>
      </c>
      <c r="BW215" s="6" t="s">
        <v>1086</v>
      </c>
      <c r="BX215" s="6" t="s">
        <v>1086</v>
      </c>
      <c r="BY215" s="6" t="s">
        <v>1086</v>
      </c>
      <c r="BZ215" s="6" t="s">
        <v>1086</v>
      </c>
      <c r="CA215" s="6" t="s">
        <v>1087</v>
      </c>
      <c r="CB215" s="6" t="s">
        <v>1086</v>
      </c>
      <c r="CC215" s="6" t="s">
        <v>1086</v>
      </c>
      <c r="CD215" s="234" t="s">
        <v>1193</v>
      </c>
      <c r="CE215" s="199" t="s">
        <v>2257</v>
      </c>
      <c r="CF215" s="6"/>
      <c r="CG215" s="6"/>
      <c r="CH215" s="6"/>
      <c r="CI215" s="6"/>
      <c r="CJ215" s="6" t="s">
        <v>1607</v>
      </c>
      <c r="CK215" s="6" t="s">
        <v>1608</v>
      </c>
      <c r="CL215" s="6" t="s">
        <v>1086</v>
      </c>
      <c r="CM215" s="6" t="s">
        <v>1087</v>
      </c>
      <c r="CN215" s="6" t="s">
        <v>1087</v>
      </c>
      <c r="CO215" s="6" t="s">
        <v>1490</v>
      </c>
      <c r="CP215" s="6" t="s">
        <v>1086</v>
      </c>
      <c r="CQ215" s="6" t="s">
        <v>1086</v>
      </c>
      <c r="CR215" s="6" t="s">
        <v>1087</v>
      </c>
      <c r="CS215" s="6" t="s">
        <v>1086</v>
      </c>
      <c r="CT215" s="6" t="s">
        <v>1086</v>
      </c>
      <c r="CU215" s="191" t="s">
        <v>1273</v>
      </c>
      <c r="CV215" s="6" t="str">
        <f t="shared" si="78"/>
        <v>SAN MARTIN PEATONAL2204522000</v>
      </c>
      <c r="CW215" s="46" t="str">
        <f t="shared" si="79"/>
        <v>OK</v>
      </c>
      <c r="CX215" s="47" t="str">
        <f t="shared" si="80"/>
        <v>SI</v>
      </c>
      <c r="CY215" s="47">
        <f t="shared" si="81"/>
        <v>1</v>
      </c>
      <c r="CZ215" s="47" t="str">
        <f t="shared" si="82"/>
        <v/>
      </c>
      <c r="DA215" s="47" t="str">
        <f t="shared" si="83"/>
        <v/>
      </c>
      <c r="DB215" s="47" t="str">
        <f t="shared" si="84"/>
        <v/>
      </c>
      <c r="DC215" s="47" t="str">
        <f t="shared" si="85"/>
        <v/>
      </c>
      <c r="DD215" s="47"/>
      <c r="DE215" s="47" t="str">
        <f t="shared" si="86"/>
        <v/>
      </c>
      <c r="DF215" s="47" t="str">
        <f t="shared" si="87"/>
        <v/>
      </c>
      <c r="DG215" s="47">
        <f t="shared" si="88"/>
        <v>9</v>
      </c>
      <c r="DH215" s="47" t="str">
        <f t="shared" si="89"/>
        <v/>
      </c>
      <c r="DI215" s="47" t="str">
        <f t="shared" si="90"/>
        <v/>
      </c>
      <c r="DJ215" s="47">
        <f t="shared" si="91"/>
        <v>1</v>
      </c>
      <c r="DK215" s="48">
        <f>IF(CX215="NO",0,IF(CY215=1,Tipologías!$E$11,0)+IF(CZ215=2,Tipologías!$E$10,0)+IF(DA215=3,Tipologías!$E$9,0)+IF(DB215=4,Tipologías!$E$13,0)+IF(DC215=5,Tipologías!$E$12,0)+IF(DD215=6,Tipologías!$E$14,0)+IF(DE215=7,Tipologías!$E$20,0)+IF(DG215=9,Tipologías!$E$16,0)+IF(DF215=8,Tipologías!$E$23,0)+IF(DH215=10,Tipologías!$E$7,0)+IF(DI215=11,Tipologías!$E$8,0))</f>
        <v>2225218.5090899998</v>
      </c>
      <c r="DL215" s="49">
        <f t="shared" si="92"/>
        <v>2225218.5090899998</v>
      </c>
      <c r="DM215" s="50" t="str">
        <f t="shared" si="93"/>
        <v/>
      </c>
      <c r="DN215" s="50" t="str">
        <f t="shared" si="94"/>
        <v/>
      </c>
      <c r="DO215" s="50">
        <f t="shared" si="95"/>
        <v>0</v>
      </c>
      <c r="DP215" s="51" t="str">
        <f t="shared" si="96"/>
        <v/>
      </c>
      <c r="DQ215" s="51">
        <f>IF(DM215=17,Tipologías!$E$18,0)+IF(ENCUESTAS!DN215=18,Tipologías!$E$17,0)+IF(ENCUESTAS!DO215=19,Tipologías!$E$19,0)+IF(ENCUESTAS!DP215=20,Tipologías!$E$21,0)</f>
        <v>0</v>
      </c>
      <c r="DR215" s="47" t="str">
        <f t="shared" si="97"/>
        <v>NO</v>
      </c>
      <c r="DS215" s="49">
        <f t="shared" si="98"/>
        <v>0</v>
      </c>
      <c r="DT215" s="52">
        <f>IF(DL215=0,"",(DL215+DS215+Tipologías!$E$6+Tipologías!$H$2))</f>
        <v>2422295.9016299644</v>
      </c>
      <c r="DU215" s="53" t="str">
        <f t="shared" si="99"/>
        <v>SI</v>
      </c>
      <c r="DV215" s="436" t="s">
        <v>4222</v>
      </c>
    </row>
    <row r="216" spans="1:126" ht="45" x14ac:dyDescent="0.25">
      <c r="A216" s="217">
        <v>42971</v>
      </c>
      <c r="B216" s="7" t="s">
        <v>1</v>
      </c>
      <c r="C216" s="7" t="s">
        <v>630</v>
      </c>
      <c r="D216" s="7">
        <v>579</v>
      </c>
      <c r="E216" s="7">
        <v>1039689067</v>
      </c>
      <c r="F216" s="7"/>
      <c r="G216" s="188">
        <v>212</v>
      </c>
      <c r="H216" s="189" t="s">
        <v>1603</v>
      </c>
      <c r="I216" s="7" t="s">
        <v>1110</v>
      </c>
      <c r="J216" s="7"/>
      <c r="K216" s="7"/>
      <c r="L216" s="7"/>
      <c r="M216" s="7"/>
      <c r="N216" s="7"/>
      <c r="O216" s="7"/>
      <c r="P216" s="7"/>
      <c r="Q216" s="7"/>
      <c r="R216" s="200">
        <v>22058303000</v>
      </c>
      <c r="S216" s="7"/>
      <c r="T216" s="7"/>
      <c r="U216" s="362" t="str">
        <f t="shared" si="75"/>
        <v xml:space="preserve">PEATONAL   #   -  22058303000 </v>
      </c>
      <c r="V216" s="7">
        <v>3136019330</v>
      </c>
      <c r="W216" s="7" t="s">
        <v>1305</v>
      </c>
      <c r="X216" s="7" t="s">
        <v>1456</v>
      </c>
      <c r="Y216" s="7" t="s">
        <v>1423</v>
      </c>
      <c r="Z216" s="7" t="s">
        <v>1431</v>
      </c>
      <c r="AA216" s="434" t="str">
        <f t="shared" si="76"/>
        <v>CARLOS ALBERTO HERNANDEZ PEREZ</v>
      </c>
      <c r="AB216" s="7" t="s">
        <v>1268</v>
      </c>
      <c r="AC216" s="7"/>
      <c r="AD216" s="7" t="s">
        <v>1127</v>
      </c>
      <c r="AE216" s="7">
        <v>60</v>
      </c>
      <c r="AF216" s="6" t="s">
        <v>1087</v>
      </c>
      <c r="AG216" s="6" t="s">
        <v>2258</v>
      </c>
      <c r="AH216" s="7" t="s">
        <v>1658</v>
      </c>
      <c r="AI216" s="7" t="s">
        <v>1428</v>
      </c>
      <c r="AJ216" s="7" t="s">
        <v>1545</v>
      </c>
      <c r="AK216" s="434" t="str">
        <f t="shared" si="77"/>
        <v>BLANCA DEL CARMEN  CAÑOS DELGADO</v>
      </c>
      <c r="AL216" s="7" t="s">
        <v>1268</v>
      </c>
      <c r="AM216" s="191">
        <v>21862360</v>
      </c>
      <c r="AN216" s="189" t="s">
        <v>1087</v>
      </c>
      <c r="AO216" s="7"/>
      <c r="AP216" s="7" t="s">
        <v>1087</v>
      </c>
      <c r="AQ216" s="7">
        <v>2</v>
      </c>
      <c r="AR216" s="7"/>
      <c r="AS216" s="7"/>
      <c r="AT216" s="230" t="s">
        <v>1149</v>
      </c>
      <c r="AU216" s="7"/>
      <c r="AV216" s="231"/>
      <c r="AW216" s="7"/>
      <c r="AX216" s="192" t="s">
        <v>1153</v>
      </c>
      <c r="AY216" s="7">
        <v>1</v>
      </c>
      <c r="AZ216" s="7"/>
      <c r="BA216" s="235">
        <v>100000</v>
      </c>
      <c r="BB216" s="7" t="s">
        <v>1086</v>
      </c>
      <c r="BC216" s="7">
        <v>16991</v>
      </c>
      <c r="BD216" s="7" t="s">
        <v>1086</v>
      </c>
      <c r="BE216" s="7">
        <v>12250</v>
      </c>
      <c r="BF216" s="7" t="s">
        <v>1086</v>
      </c>
      <c r="BG216" s="7">
        <v>8069</v>
      </c>
      <c r="BH216" s="232" t="s">
        <v>1167</v>
      </c>
      <c r="BI216" s="233" t="s">
        <v>1175</v>
      </c>
      <c r="BJ216" s="234" t="s">
        <v>1180</v>
      </c>
      <c r="BK216" s="6" t="s">
        <v>1189</v>
      </c>
      <c r="BL216" s="6" t="s">
        <v>1086</v>
      </c>
      <c r="BM216" s="191" t="s">
        <v>1086</v>
      </c>
      <c r="BN216" s="195" t="s">
        <v>1086</v>
      </c>
      <c r="BO216" s="6" t="s">
        <v>1086</v>
      </c>
      <c r="BP216" s="6" t="s">
        <v>1086</v>
      </c>
      <c r="BQ216" s="6" t="s">
        <v>1086</v>
      </c>
      <c r="BR216" s="6" t="s">
        <v>1086</v>
      </c>
      <c r="BS216" s="6" t="s">
        <v>1086</v>
      </c>
      <c r="BT216" s="6" t="s">
        <v>1086</v>
      </c>
      <c r="BU216" s="6" t="s">
        <v>1087</v>
      </c>
      <c r="BV216" s="6" t="s">
        <v>1087</v>
      </c>
      <c r="BW216" s="6" t="s">
        <v>1086</v>
      </c>
      <c r="BX216" s="6" t="s">
        <v>1086</v>
      </c>
      <c r="BY216" s="6" t="s">
        <v>1086</v>
      </c>
      <c r="BZ216" s="6" t="s">
        <v>1087</v>
      </c>
      <c r="CA216" s="6" t="s">
        <v>1087</v>
      </c>
      <c r="CB216" s="6" t="s">
        <v>1086</v>
      </c>
      <c r="CC216" s="6" t="s">
        <v>1086</v>
      </c>
      <c r="CD216" s="234" t="s">
        <v>1193</v>
      </c>
      <c r="CE216" s="199" t="s">
        <v>2259</v>
      </c>
      <c r="CF216" s="6"/>
      <c r="CG216" s="6"/>
      <c r="CH216" s="6"/>
      <c r="CI216" s="6"/>
      <c r="CJ216" s="6" t="s">
        <v>1607</v>
      </c>
      <c r="CK216" s="6" t="s">
        <v>1608</v>
      </c>
      <c r="CL216" s="6" t="s">
        <v>1086</v>
      </c>
      <c r="CM216" s="6" t="s">
        <v>1086</v>
      </c>
      <c r="CN216" s="6" t="s">
        <v>1087</v>
      </c>
      <c r="CO216" s="6" t="s">
        <v>1490</v>
      </c>
      <c r="CP216" s="6" t="s">
        <v>1086</v>
      </c>
      <c r="CQ216" s="6" t="s">
        <v>1087</v>
      </c>
      <c r="CR216" s="6" t="s">
        <v>1087</v>
      </c>
      <c r="CS216" s="6" t="s">
        <v>1086</v>
      </c>
      <c r="CT216" s="6" t="s">
        <v>1086</v>
      </c>
      <c r="CU216" s="191" t="s">
        <v>1273</v>
      </c>
      <c r="CV216" s="6" t="str">
        <f t="shared" si="78"/>
        <v>OASIS PEATONAL22058303000</v>
      </c>
      <c r="CW216" s="46" t="str">
        <f t="shared" si="79"/>
        <v>OK</v>
      </c>
      <c r="CX216" s="47" t="str">
        <f t="shared" si="80"/>
        <v>SI</v>
      </c>
      <c r="CY216" s="47">
        <f t="shared" si="81"/>
        <v>1</v>
      </c>
      <c r="CZ216" s="47" t="str">
        <f t="shared" si="82"/>
        <v/>
      </c>
      <c r="DA216" s="47" t="str">
        <f t="shared" si="83"/>
        <v/>
      </c>
      <c r="DB216" s="47">
        <f t="shared" si="84"/>
        <v>4</v>
      </c>
      <c r="DC216" s="47" t="str">
        <f t="shared" si="85"/>
        <v/>
      </c>
      <c r="DD216" s="47"/>
      <c r="DE216" s="47" t="str">
        <f t="shared" si="86"/>
        <v/>
      </c>
      <c r="DF216" s="47" t="str">
        <f t="shared" si="87"/>
        <v/>
      </c>
      <c r="DG216" s="47">
        <f t="shared" si="88"/>
        <v>9</v>
      </c>
      <c r="DH216" s="47" t="str">
        <f t="shared" si="89"/>
        <v/>
      </c>
      <c r="DI216" s="47" t="str">
        <f t="shared" si="90"/>
        <v/>
      </c>
      <c r="DJ216" s="47">
        <f t="shared" si="91"/>
        <v>2</v>
      </c>
      <c r="DK216" s="48">
        <f>IF(CX216="NO",0,IF(CY216=1,Tipologías!$E$11,0)+IF(CZ216=2,Tipologías!$E$10,0)+IF(DA216=3,Tipologías!$E$9,0)+IF(DB216=4,Tipologías!$E$13,0)+IF(DC216=5,Tipologías!$E$12,0)+IF(DD216=6,Tipologías!$E$14,0)+IF(DE216=7,Tipologías!$E$20,0)+IF(DG216=9,Tipologías!$E$16,0)+IF(DF216=8,Tipologías!$E$23,0)+IF(DH216=10,Tipologías!$E$7,0)+IF(DI216=11,Tipologías!$E$8,0))</f>
        <v>2858472.5869979998</v>
      </c>
      <c r="DL216" s="49">
        <f t="shared" si="92"/>
        <v>2858472.5869979998</v>
      </c>
      <c r="DM216" s="50" t="str">
        <f t="shared" si="93"/>
        <v/>
      </c>
      <c r="DN216" s="50" t="str">
        <f t="shared" si="94"/>
        <v/>
      </c>
      <c r="DO216" s="50">
        <f t="shared" si="95"/>
        <v>0</v>
      </c>
      <c r="DP216" s="51" t="str">
        <f t="shared" si="96"/>
        <v/>
      </c>
      <c r="DQ216" s="51">
        <f>IF(DM216=17,Tipologías!$E$18,0)+IF(ENCUESTAS!DN216=18,Tipologías!$E$17,0)+IF(ENCUESTAS!DO216=19,Tipologías!$E$19,0)+IF(ENCUESTAS!DP216=20,Tipologías!$E$21,0)</f>
        <v>0</v>
      </c>
      <c r="DR216" s="47" t="str">
        <f t="shared" si="97"/>
        <v>NO</v>
      </c>
      <c r="DS216" s="49">
        <f t="shared" si="98"/>
        <v>0</v>
      </c>
      <c r="DT216" s="52">
        <f>IF(DL216=0,"",(DL216+DS216+Tipologías!$E$6+Tipologías!$H$2))</f>
        <v>3055549.9795379643</v>
      </c>
      <c r="DU216" s="53" t="str">
        <f t="shared" si="99"/>
        <v>SI</v>
      </c>
      <c r="DV216" s="436" t="s">
        <v>3608</v>
      </c>
    </row>
    <row r="217" spans="1:126" ht="45" x14ac:dyDescent="0.25">
      <c r="A217" s="217">
        <v>42971</v>
      </c>
      <c r="B217" s="7" t="s">
        <v>1</v>
      </c>
      <c r="C217" s="7" t="s">
        <v>630</v>
      </c>
      <c r="D217" s="7">
        <v>579</v>
      </c>
      <c r="E217" s="7">
        <v>1007435096</v>
      </c>
      <c r="F217" s="7">
        <v>3005949869</v>
      </c>
      <c r="G217" s="188">
        <v>213</v>
      </c>
      <c r="H217" s="189" t="s">
        <v>1740</v>
      </c>
      <c r="I217" s="7" t="s">
        <v>1097</v>
      </c>
      <c r="J217" s="7">
        <v>14</v>
      </c>
      <c r="K217" s="7"/>
      <c r="L217" s="7"/>
      <c r="M217" s="7"/>
      <c r="N217" s="7"/>
      <c r="O217" s="7">
        <v>54</v>
      </c>
      <c r="P217" s="7"/>
      <c r="Q217" s="7"/>
      <c r="R217" s="200">
        <v>2205655000</v>
      </c>
      <c r="S217" s="7"/>
      <c r="T217" s="7"/>
      <c r="U217" s="362" t="str">
        <f t="shared" si="75"/>
        <v xml:space="preserve">CALLE 14  #  54 -  2205655000 </v>
      </c>
      <c r="V217" s="7">
        <v>3137643954</v>
      </c>
      <c r="W217" s="7" t="s">
        <v>1926</v>
      </c>
      <c r="X217" s="7" t="s">
        <v>1950</v>
      </c>
      <c r="Y217" s="7" t="s">
        <v>2260</v>
      </c>
      <c r="Z217" s="7" t="s">
        <v>1561</v>
      </c>
      <c r="AA217" s="434" t="str">
        <f t="shared" si="76"/>
        <v>BERTHA GLADYS GAMBINDO CASTAÑEDA</v>
      </c>
      <c r="AB217" s="7" t="s">
        <v>1268</v>
      </c>
      <c r="AC217" s="7">
        <v>43649598</v>
      </c>
      <c r="AD217" s="7" t="s">
        <v>1118</v>
      </c>
      <c r="AE217" s="7">
        <v>50</v>
      </c>
      <c r="AF217" s="6" t="s">
        <v>1087</v>
      </c>
      <c r="AG217" s="6" t="s">
        <v>2261</v>
      </c>
      <c r="AH217" s="7" t="s">
        <v>2262</v>
      </c>
      <c r="AI217" s="7" t="s">
        <v>1475</v>
      </c>
      <c r="AJ217" s="7" t="s">
        <v>1274</v>
      </c>
      <c r="AK217" s="434" t="str">
        <f t="shared" si="77"/>
        <v>MANUEL JOSE POSO VERA</v>
      </c>
      <c r="AL217" s="7" t="s">
        <v>1268</v>
      </c>
      <c r="AM217" s="191">
        <v>15307404</v>
      </c>
      <c r="AN217" s="189" t="s">
        <v>1087</v>
      </c>
      <c r="AO217" s="7"/>
      <c r="AP217" s="7" t="s">
        <v>1087</v>
      </c>
      <c r="AQ217" s="7">
        <v>2</v>
      </c>
      <c r="AR217" s="7"/>
      <c r="AS217" s="7"/>
      <c r="AT217" s="230" t="s">
        <v>1148</v>
      </c>
      <c r="AU217" s="7"/>
      <c r="AV217" s="231" t="s">
        <v>1161</v>
      </c>
      <c r="AW217" s="7"/>
      <c r="AX217" s="192"/>
      <c r="AY217" s="7"/>
      <c r="AZ217" s="7"/>
      <c r="BA217" s="7"/>
      <c r="BB217" s="7" t="s">
        <v>1086</v>
      </c>
      <c r="BC217" s="7">
        <v>14539</v>
      </c>
      <c r="BD217" s="7" t="s">
        <v>1086</v>
      </c>
      <c r="BE217" s="7">
        <v>10333</v>
      </c>
      <c r="BF217" s="7" t="s">
        <v>1086</v>
      </c>
      <c r="BG217" s="7">
        <v>8324</v>
      </c>
      <c r="BH217" s="232" t="s">
        <v>1167</v>
      </c>
      <c r="BI217" s="233" t="s">
        <v>1171</v>
      </c>
      <c r="BJ217" s="234" t="s">
        <v>1180</v>
      </c>
      <c r="BK217" s="6" t="s">
        <v>1189</v>
      </c>
      <c r="BL217" s="6" t="s">
        <v>1086</v>
      </c>
      <c r="BM217" s="191" t="s">
        <v>1086</v>
      </c>
      <c r="BN217" s="195" t="s">
        <v>1086</v>
      </c>
      <c r="BO217" s="6" t="s">
        <v>1086</v>
      </c>
      <c r="BP217" s="6" t="s">
        <v>1086</v>
      </c>
      <c r="BQ217" s="6" t="s">
        <v>1086</v>
      </c>
      <c r="BR217" s="6" t="s">
        <v>1086</v>
      </c>
      <c r="BS217" s="6" t="s">
        <v>1086</v>
      </c>
      <c r="BT217" s="6" t="s">
        <v>1086</v>
      </c>
      <c r="BU217" s="6" t="s">
        <v>1086</v>
      </c>
      <c r="BV217" s="6" t="s">
        <v>1087</v>
      </c>
      <c r="BW217" s="6" t="s">
        <v>1086</v>
      </c>
      <c r="BX217" s="6" t="s">
        <v>1086</v>
      </c>
      <c r="BY217" s="6" t="s">
        <v>1086</v>
      </c>
      <c r="BZ217" s="6" t="s">
        <v>1086</v>
      </c>
      <c r="CA217" s="6" t="s">
        <v>1087</v>
      </c>
      <c r="CB217" s="6" t="s">
        <v>1086</v>
      </c>
      <c r="CC217" s="6" t="s">
        <v>1086</v>
      </c>
      <c r="CD217" s="234" t="s">
        <v>1193</v>
      </c>
      <c r="CE217" s="199" t="s">
        <v>2228</v>
      </c>
      <c r="CF217" s="6"/>
      <c r="CG217" s="6"/>
      <c r="CH217" s="6"/>
      <c r="CI217" s="6"/>
      <c r="CJ217" s="6" t="s">
        <v>1607</v>
      </c>
      <c r="CK217" s="6" t="s">
        <v>1608</v>
      </c>
      <c r="CL217" s="6" t="s">
        <v>1086</v>
      </c>
      <c r="CM217" s="6" t="s">
        <v>1087</v>
      </c>
      <c r="CN217" s="6" t="s">
        <v>1087</v>
      </c>
      <c r="CO217" s="6" t="s">
        <v>1490</v>
      </c>
      <c r="CP217" s="6" t="s">
        <v>1086</v>
      </c>
      <c r="CQ217" s="6" t="s">
        <v>1086</v>
      </c>
      <c r="CR217" s="6" t="s">
        <v>1087</v>
      </c>
      <c r="CS217" s="6" t="s">
        <v>1086</v>
      </c>
      <c r="CT217" s="6" t="s">
        <v>1086</v>
      </c>
      <c r="CU217" s="191" t="s">
        <v>1288</v>
      </c>
      <c r="CV217" s="6" t="str">
        <f t="shared" si="78"/>
        <v>TAHAMICALLE14542205655000</v>
      </c>
      <c r="CW217" s="46" t="str">
        <f t="shared" si="79"/>
        <v>OK</v>
      </c>
      <c r="CX217" s="47" t="str">
        <f t="shared" si="80"/>
        <v>SI</v>
      </c>
      <c r="CY217" s="47">
        <f t="shared" si="81"/>
        <v>1</v>
      </c>
      <c r="CZ217" s="47" t="str">
        <f t="shared" si="82"/>
        <v/>
      </c>
      <c r="DA217" s="47" t="str">
        <f t="shared" si="83"/>
        <v/>
      </c>
      <c r="DB217" s="47" t="str">
        <f t="shared" si="84"/>
        <v/>
      </c>
      <c r="DC217" s="47" t="str">
        <f t="shared" si="85"/>
        <v/>
      </c>
      <c r="DD217" s="47"/>
      <c r="DE217" s="47" t="str">
        <f t="shared" si="86"/>
        <v/>
      </c>
      <c r="DF217" s="47" t="str">
        <f t="shared" si="87"/>
        <v/>
      </c>
      <c r="DG217" s="47" t="str">
        <f t="shared" si="88"/>
        <v/>
      </c>
      <c r="DH217" s="47" t="str">
        <f t="shared" si="89"/>
        <v/>
      </c>
      <c r="DI217" s="47" t="str">
        <f t="shared" si="90"/>
        <v/>
      </c>
      <c r="DJ217" s="47">
        <f t="shared" si="91"/>
        <v>1</v>
      </c>
      <c r="DK217" s="48">
        <f>IF(CX217="NO",0,IF(CY217=1,Tipologías!$E$11,0)+IF(CZ217=2,Tipologías!$E$10,0)+IF(DA217=3,Tipologías!$E$9,0)+IF(DB217=4,Tipologías!$E$13,0)+IF(DC217=5,Tipologías!$E$12,0)+IF(DD217=6,Tipologías!$E$14,0)+IF(DE217=7,Tipologías!$E$20,0)+IF(DG217=9,Tipologías!$E$16,0)+IF(DF217=8,Tipologías!$E$23,0)+IF(DH217=10,Tipologías!$E$7,0)+IF(DI217=11,Tipologías!$E$8,0))</f>
        <v>223009.46776799997</v>
      </c>
      <c r="DL217" s="49">
        <f t="shared" si="92"/>
        <v>223009.46776799997</v>
      </c>
      <c r="DM217" s="50" t="str">
        <f t="shared" si="93"/>
        <v/>
      </c>
      <c r="DN217" s="50" t="str">
        <f t="shared" si="94"/>
        <v/>
      </c>
      <c r="DO217" s="50">
        <f t="shared" si="95"/>
        <v>0</v>
      </c>
      <c r="DP217" s="51" t="str">
        <f t="shared" si="96"/>
        <v/>
      </c>
      <c r="DQ217" s="51">
        <f>IF(DM217=17,Tipologías!$E$18,0)+IF(ENCUESTAS!DN217=18,Tipologías!$E$17,0)+IF(ENCUESTAS!DO217=19,Tipologías!$E$19,0)+IF(ENCUESTAS!DP217=20,Tipologías!$E$21,0)</f>
        <v>0</v>
      </c>
      <c r="DR217" s="47" t="str">
        <f t="shared" si="97"/>
        <v>NO</v>
      </c>
      <c r="DS217" s="49">
        <f t="shared" si="98"/>
        <v>0</v>
      </c>
      <c r="DT217" s="52">
        <f>IF(DL217=0,"",(DL217+DS217+Tipologías!$E$6+Tipologías!$H$2))</f>
        <v>420086.86030796444</v>
      </c>
      <c r="DU217" s="53" t="str">
        <f t="shared" si="99"/>
        <v>SI</v>
      </c>
      <c r="DV217" s="436" t="s">
        <v>4298</v>
      </c>
    </row>
    <row r="218" spans="1:126" ht="45" hidden="1" x14ac:dyDescent="0.25">
      <c r="A218" s="217">
        <v>42971</v>
      </c>
      <c r="B218" s="7" t="s">
        <v>1</v>
      </c>
      <c r="C218" s="7" t="s">
        <v>630</v>
      </c>
      <c r="D218" s="7">
        <v>579</v>
      </c>
      <c r="E218" s="7">
        <v>1007435096</v>
      </c>
      <c r="F218" s="7">
        <v>3005949869</v>
      </c>
      <c r="G218" s="188">
        <v>214</v>
      </c>
      <c r="H218" s="189" t="s">
        <v>1640</v>
      </c>
      <c r="I218" s="7" t="s">
        <v>1110</v>
      </c>
      <c r="J218" s="7"/>
      <c r="K218" s="7"/>
      <c r="L218" s="7"/>
      <c r="M218" s="7"/>
      <c r="N218" s="7"/>
      <c r="O218" s="7"/>
      <c r="P218" s="7"/>
      <c r="Q218" s="7"/>
      <c r="R218" s="200">
        <v>22058314090</v>
      </c>
      <c r="S218" s="7"/>
      <c r="T218" s="7"/>
      <c r="U218" s="362" t="str">
        <f t="shared" si="75"/>
        <v xml:space="preserve">PEATONAL   #   -  22058314090 </v>
      </c>
      <c r="V218" s="7"/>
      <c r="W218" s="7" t="s">
        <v>2263</v>
      </c>
      <c r="X218" s="7" t="s">
        <v>1838</v>
      </c>
      <c r="Y218" s="7" t="s">
        <v>1318</v>
      </c>
      <c r="Z218" s="7" t="s">
        <v>1287</v>
      </c>
      <c r="AA218" s="434" t="str">
        <f t="shared" si="76"/>
        <v>ANA MARIA QUERUBIN AGUDELO</v>
      </c>
      <c r="AB218" s="7" t="s">
        <v>1268</v>
      </c>
      <c r="AC218" s="7">
        <v>43657001</v>
      </c>
      <c r="AD218" s="7" t="s">
        <v>1118</v>
      </c>
      <c r="AE218" s="7">
        <v>33</v>
      </c>
      <c r="AF218" s="6" t="s">
        <v>1087</v>
      </c>
      <c r="AG218" s="6" t="s">
        <v>2264</v>
      </c>
      <c r="AH218" s="7" t="s">
        <v>1709</v>
      </c>
      <c r="AI218" s="7" t="s">
        <v>1331</v>
      </c>
      <c r="AJ218" s="7" t="s">
        <v>1298</v>
      </c>
      <c r="AK218" s="434" t="str">
        <f t="shared" si="77"/>
        <v>LUIS FERNANDO BARRIENTOS RODRIGUEZ</v>
      </c>
      <c r="AL218" s="7" t="s">
        <v>1268</v>
      </c>
      <c r="AM218" s="191">
        <v>15295679</v>
      </c>
      <c r="AN218" s="189" t="s">
        <v>1087</v>
      </c>
      <c r="AO218" s="7"/>
      <c r="AP218" s="7" t="s">
        <v>1087</v>
      </c>
      <c r="AQ218" s="7">
        <v>3</v>
      </c>
      <c r="AR218" s="7">
        <v>1</v>
      </c>
      <c r="AS218" s="7"/>
      <c r="AT218" s="230" t="s">
        <v>1148</v>
      </c>
      <c r="AU218" s="7"/>
      <c r="AV218" s="231" t="s">
        <v>1163</v>
      </c>
      <c r="AW218" s="7"/>
      <c r="AX218" s="192"/>
      <c r="AY218" s="7"/>
      <c r="AZ218" s="7"/>
      <c r="BA218" s="7"/>
      <c r="BB218" s="7" t="s">
        <v>1086</v>
      </c>
      <c r="BC218" s="7">
        <v>11550</v>
      </c>
      <c r="BD218" s="7" t="s">
        <v>1086</v>
      </c>
      <c r="BE218" s="7">
        <v>8030</v>
      </c>
      <c r="BF218" s="7" t="s">
        <v>1086</v>
      </c>
      <c r="BG218" s="7">
        <v>8324</v>
      </c>
      <c r="BH218" s="239" t="s">
        <v>1167</v>
      </c>
      <c r="BI218" s="233" t="s">
        <v>1175</v>
      </c>
      <c r="BJ218" s="234" t="s">
        <v>1180</v>
      </c>
      <c r="BK218" s="234" t="s">
        <v>1189</v>
      </c>
      <c r="BL218" s="6" t="s">
        <v>1086</v>
      </c>
      <c r="BM218" s="191" t="s">
        <v>1087</v>
      </c>
      <c r="BN218" s="195" t="s">
        <v>1086</v>
      </c>
      <c r="BO218" s="6" t="s">
        <v>1086</v>
      </c>
      <c r="BP218" s="6" t="s">
        <v>1086</v>
      </c>
      <c r="BQ218" s="6" t="s">
        <v>1086</v>
      </c>
      <c r="BR218" s="6" t="s">
        <v>1086</v>
      </c>
      <c r="BS218" s="6" t="s">
        <v>1086</v>
      </c>
      <c r="BT218" s="6" t="s">
        <v>1086</v>
      </c>
      <c r="BU218" s="6" t="s">
        <v>1086</v>
      </c>
      <c r="BV218" s="6" t="s">
        <v>1086</v>
      </c>
      <c r="BW218" s="6" t="s">
        <v>1086</v>
      </c>
      <c r="BX218" s="6" t="s">
        <v>1086</v>
      </c>
      <c r="BY218" s="6" t="s">
        <v>1086</v>
      </c>
      <c r="BZ218" s="6" t="s">
        <v>1086</v>
      </c>
      <c r="CA218" s="6" t="s">
        <v>1086</v>
      </c>
      <c r="CB218" s="6" t="s">
        <v>1086</v>
      </c>
      <c r="CC218" s="6" t="s">
        <v>1086</v>
      </c>
      <c r="CD218" s="234" t="s">
        <v>1193</v>
      </c>
      <c r="CE218" s="199" t="s">
        <v>2265</v>
      </c>
      <c r="CF218" s="6"/>
      <c r="CG218" s="6"/>
      <c r="CH218" s="6"/>
      <c r="CI218" s="6"/>
      <c r="CJ218" s="6" t="s">
        <v>1607</v>
      </c>
      <c r="CK218" s="6" t="s">
        <v>1608</v>
      </c>
      <c r="CL218" s="6" t="s">
        <v>1086</v>
      </c>
      <c r="CM218" s="6" t="s">
        <v>1087</v>
      </c>
      <c r="CN218" s="6" t="s">
        <v>1087</v>
      </c>
      <c r="CO218" s="6" t="s">
        <v>1490</v>
      </c>
      <c r="CP218" s="6" t="s">
        <v>1086</v>
      </c>
      <c r="CQ218" s="6" t="s">
        <v>1086</v>
      </c>
      <c r="CR218" s="6" t="s">
        <v>1086</v>
      </c>
      <c r="CS218" s="6" t="s">
        <v>1086</v>
      </c>
      <c r="CT218" s="6" t="s">
        <v>1086</v>
      </c>
      <c r="CU218" s="191" t="s">
        <v>1288</v>
      </c>
      <c r="CV218" s="6" t="str">
        <f t="shared" si="78"/>
        <v>NUEVO MILENIOPEATONAL22058314090</v>
      </c>
      <c r="CW218" s="46" t="str">
        <f t="shared" si="79"/>
        <v>OK</v>
      </c>
      <c r="CX218" s="47" t="str">
        <f t="shared" si="80"/>
        <v>SI</v>
      </c>
      <c r="CY218" s="47" t="str">
        <f t="shared" si="81"/>
        <v/>
      </c>
      <c r="CZ218" s="47" t="str">
        <f t="shared" si="82"/>
        <v/>
      </c>
      <c r="DA218" s="47" t="str">
        <f t="shared" si="83"/>
        <v/>
      </c>
      <c r="DB218" s="47" t="str">
        <f t="shared" si="84"/>
        <v/>
      </c>
      <c r="DC218" s="47" t="str">
        <f t="shared" si="85"/>
        <v/>
      </c>
      <c r="DD218" s="47"/>
      <c r="DE218" s="47" t="str">
        <f t="shared" si="86"/>
        <v/>
      </c>
      <c r="DF218" s="47" t="str">
        <f t="shared" si="87"/>
        <v/>
      </c>
      <c r="DG218" s="47" t="str">
        <f t="shared" si="88"/>
        <v/>
      </c>
      <c r="DH218" s="47" t="str">
        <f t="shared" si="89"/>
        <v/>
      </c>
      <c r="DI218" s="47" t="str">
        <f t="shared" si="90"/>
        <v/>
      </c>
      <c r="DJ218" s="47">
        <f t="shared" si="91"/>
        <v>0</v>
      </c>
      <c r="DK218" s="48">
        <f>IF(CX218="NO",0,IF(CY218=1,Tipologías!$E$11,0)+IF(CZ218=2,Tipologías!$E$10,0)+IF(DA218=3,Tipologías!$E$9,0)+IF(DB218=4,Tipologías!$E$13,0)+IF(DC218=5,Tipologías!$E$12,0)+IF(DD218=6,Tipologías!$E$14,0)+IF(DE218=7,Tipologías!$E$20,0)+IF(DG218=9,Tipologías!$E$16,0)+IF(DF218=8,Tipologías!$E$23,0)+IF(DH218=10,Tipologías!$E$7,0)+IF(DI218=11,Tipologías!$E$8,0))</f>
        <v>0</v>
      </c>
      <c r="DL218" s="49">
        <f t="shared" si="92"/>
        <v>0</v>
      </c>
      <c r="DM218" s="50" t="str">
        <f t="shared" si="93"/>
        <v/>
      </c>
      <c r="DN218" s="50" t="str">
        <f t="shared" si="94"/>
        <v/>
      </c>
      <c r="DO218" s="50" t="str">
        <f t="shared" si="95"/>
        <v/>
      </c>
      <c r="DP218" s="51" t="str">
        <f t="shared" si="96"/>
        <v/>
      </c>
      <c r="DQ218" s="51">
        <f>IF(DM218=17,Tipologías!$E$18,0)+IF(ENCUESTAS!DN218=18,Tipologías!$E$17,0)+IF(ENCUESTAS!DO218=19,Tipologías!$E$19,0)+IF(ENCUESTAS!DP218=20,Tipologías!$E$21,0)</f>
        <v>0</v>
      </c>
      <c r="DR218" s="47" t="str">
        <f t="shared" si="97"/>
        <v>NO</v>
      </c>
      <c r="DS218" s="49">
        <f t="shared" si="98"/>
        <v>0</v>
      </c>
      <c r="DT218" s="52" t="str">
        <f>IF(DL218=0,"",(DL218+DS218+Tipologías!$E$6+Tipologías!$H$2))</f>
        <v/>
      </c>
      <c r="DU218" s="53" t="str">
        <f t="shared" si="99"/>
        <v>NO</v>
      </c>
      <c r="DV218" s="437"/>
    </row>
    <row r="219" spans="1:126" ht="45" x14ac:dyDescent="0.25">
      <c r="A219" s="217">
        <v>42971</v>
      </c>
      <c r="B219" s="7" t="s">
        <v>1</v>
      </c>
      <c r="C219" s="7" t="s">
        <v>630</v>
      </c>
      <c r="D219" s="7">
        <v>579</v>
      </c>
      <c r="E219" s="7">
        <v>1007435096</v>
      </c>
      <c r="F219" s="7">
        <v>3005949869</v>
      </c>
      <c r="G219" s="188">
        <v>215</v>
      </c>
      <c r="H219" s="189" t="s">
        <v>1740</v>
      </c>
      <c r="I219" s="7" t="s">
        <v>1110</v>
      </c>
      <c r="J219" s="7"/>
      <c r="K219" s="7"/>
      <c r="L219" s="7"/>
      <c r="M219" s="7"/>
      <c r="N219" s="7"/>
      <c r="O219" s="7"/>
      <c r="P219" s="7"/>
      <c r="Q219" s="7"/>
      <c r="R219" s="200">
        <v>22059460000</v>
      </c>
      <c r="S219" s="7"/>
      <c r="T219" s="7"/>
      <c r="U219" s="362" t="str">
        <f t="shared" si="75"/>
        <v xml:space="preserve">PEATONAL   #   -  22059460000 </v>
      </c>
      <c r="V219" s="7"/>
      <c r="W219" s="7" t="s">
        <v>2266</v>
      </c>
      <c r="X219" s="7" t="s">
        <v>2193</v>
      </c>
      <c r="Y219" s="7" t="s">
        <v>1316</v>
      </c>
      <c r="Z219" s="7" t="s">
        <v>1274</v>
      </c>
      <c r="AA219" s="434" t="str">
        <f t="shared" si="76"/>
        <v>ANTONIO JOSE MAYA  POSADA</v>
      </c>
      <c r="AB219" s="7" t="s">
        <v>1268</v>
      </c>
      <c r="AC219" s="7">
        <v>542022</v>
      </c>
      <c r="AD219" s="7" t="s">
        <v>1127</v>
      </c>
      <c r="AE219" s="7">
        <v>90</v>
      </c>
      <c r="AF219" s="6" t="s">
        <v>1087</v>
      </c>
      <c r="AG219" s="6"/>
      <c r="AH219" s="7"/>
      <c r="AI219" s="7"/>
      <c r="AJ219" s="7"/>
      <c r="AK219" s="434" t="str">
        <f t="shared" si="77"/>
        <v xml:space="preserve">   </v>
      </c>
      <c r="AL219" s="7"/>
      <c r="AM219" s="191"/>
      <c r="AN219" s="189" t="s">
        <v>1087</v>
      </c>
      <c r="AO219" s="7"/>
      <c r="AP219" s="7" t="s">
        <v>1087</v>
      </c>
      <c r="AQ219" s="7">
        <v>2</v>
      </c>
      <c r="AR219" s="7"/>
      <c r="AS219" s="7"/>
      <c r="AT219" s="230" t="s">
        <v>1148</v>
      </c>
      <c r="AU219" s="7"/>
      <c r="AV219" s="231" t="s">
        <v>1163</v>
      </c>
      <c r="AW219" s="7"/>
      <c r="AX219" s="192"/>
      <c r="AY219" s="7"/>
      <c r="AZ219" s="7"/>
      <c r="BA219" s="7"/>
      <c r="BB219" s="7" t="s">
        <v>1086</v>
      </c>
      <c r="BC219" s="7">
        <v>14539</v>
      </c>
      <c r="BD219" s="7" t="s">
        <v>1086</v>
      </c>
      <c r="BE219" s="7">
        <v>10333</v>
      </c>
      <c r="BF219" s="7" t="s">
        <v>1086</v>
      </c>
      <c r="BG219" s="7">
        <v>8324</v>
      </c>
      <c r="BH219" s="232" t="s">
        <v>1167</v>
      </c>
      <c r="BI219" s="233" t="s">
        <v>1175</v>
      </c>
      <c r="BJ219" s="234" t="s">
        <v>1180</v>
      </c>
      <c r="BK219" s="6" t="s">
        <v>1189</v>
      </c>
      <c r="BL219" s="6" t="s">
        <v>1086</v>
      </c>
      <c r="BM219" s="191" t="s">
        <v>1086</v>
      </c>
      <c r="BN219" s="195" t="s">
        <v>1086</v>
      </c>
      <c r="BO219" s="6" t="s">
        <v>1086</v>
      </c>
      <c r="BP219" s="6" t="s">
        <v>1086</v>
      </c>
      <c r="BQ219" s="6" t="s">
        <v>1087</v>
      </c>
      <c r="BR219" s="6" t="s">
        <v>1086</v>
      </c>
      <c r="BS219" s="6" t="s">
        <v>1086</v>
      </c>
      <c r="BT219" s="6" t="s">
        <v>1086</v>
      </c>
      <c r="BU219" s="6" t="s">
        <v>1087</v>
      </c>
      <c r="BV219" s="6" t="s">
        <v>1087</v>
      </c>
      <c r="BW219" s="6" t="s">
        <v>1087</v>
      </c>
      <c r="BX219" s="6" t="s">
        <v>1086</v>
      </c>
      <c r="BY219" s="6" t="s">
        <v>1086</v>
      </c>
      <c r="BZ219" s="6" t="s">
        <v>1087</v>
      </c>
      <c r="CA219" s="6" t="s">
        <v>1087</v>
      </c>
      <c r="CB219" s="6" t="s">
        <v>1087</v>
      </c>
      <c r="CC219" s="6" t="s">
        <v>1086</v>
      </c>
      <c r="CD219" s="234" t="s">
        <v>1193</v>
      </c>
      <c r="CE219" s="199" t="s">
        <v>2267</v>
      </c>
      <c r="CF219" s="6"/>
      <c r="CG219" s="6"/>
      <c r="CH219" s="6"/>
      <c r="CI219" s="6"/>
      <c r="CJ219" s="6" t="s">
        <v>1607</v>
      </c>
      <c r="CK219" s="6" t="s">
        <v>1608</v>
      </c>
      <c r="CL219" s="6" t="s">
        <v>1086</v>
      </c>
      <c r="CM219" s="6" t="s">
        <v>1087</v>
      </c>
      <c r="CN219" s="6" t="s">
        <v>1087</v>
      </c>
      <c r="CO219" s="6" t="s">
        <v>1490</v>
      </c>
      <c r="CP219" s="6" t="s">
        <v>1086</v>
      </c>
      <c r="CQ219" s="6" t="s">
        <v>1087</v>
      </c>
      <c r="CR219" s="6" t="s">
        <v>1087</v>
      </c>
      <c r="CS219" s="6" t="s">
        <v>1087</v>
      </c>
      <c r="CT219" s="6" t="s">
        <v>1086</v>
      </c>
      <c r="CU219" s="191" t="s">
        <v>1273</v>
      </c>
      <c r="CV219" s="6" t="str">
        <f t="shared" si="78"/>
        <v>TAHAMIPEATONAL22059460000</v>
      </c>
      <c r="CW219" s="46" t="str">
        <f t="shared" si="79"/>
        <v>OK</v>
      </c>
      <c r="CX219" s="47" t="str">
        <f t="shared" si="80"/>
        <v>SI</v>
      </c>
      <c r="CY219" s="47">
        <f t="shared" si="81"/>
        <v>1</v>
      </c>
      <c r="CZ219" s="47" t="str">
        <f t="shared" si="82"/>
        <v/>
      </c>
      <c r="DA219" s="47" t="str">
        <f t="shared" si="83"/>
        <v/>
      </c>
      <c r="DB219" s="47">
        <f t="shared" si="84"/>
        <v>4</v>
      </c>
      <c r="DC219" s="47">
        <f t="shared" si="85"/>
        <v>5</v>
      </c>
      <c r="DD219" s="47"/>
      <c r="DE219" s="47">
        <f t="shared" si="86"/>
        <v>7</v>
      </c>
      <c r="DF219" s="47" t="str">
        <f t="shared" si="87"/>
        <v/>
      </c>
      <c r="DG219" s="47">
        <f t="shared" si="88"/>
        <v>9</v>
      </c>
      <c r="DH219" s="47" t="str">
        <f t="shared" si="89"/>
        <v/>
      </c>
      <c r="DI219" s="47" t="str">
        <f t="shared" si="90"/>
        <v/>
      </c>
      <c r="DJ219" s="47">
        <f t="shared" si="91"/>
        <v>3</v>
      </c>
      <c r="DK219" s="48">
        <f>IF(CX219="NO",0,IF(CY219=1,Tipologías!$E$11,0)+IF(CZ219=2,Tipologías!$E$10,0)+IF(DA219=3,Tipologías!$E$9,0)+IF(DB219=4,Tipologías!$E$13,0)+IF(DC219=5,Tipologías!$E$12,0)+IF(DD219=6,Tipologías!$E$14,0)+IF(DE219=7,Tipologías!$E$20,0)+IF(DG219=9,Tipologías!$E$16,0)+IF(DF219=8,Tipologías!$E$23,0)+IF(DH219=10,Tipologías!$E$7,0)+IF(DI219=11,Tipologías!$E$8,0))</f>
        <v>3774854.4604019998</v>
      </c>
      <c r="DL219" s="49">
        <f t="shared" si="92"/>
        <v>3774854.4604019998</v>
      </c>
      <c r="DM219" s="50" t="str">
        <f t="shared" si="93"/>
        <v/>
      </c>
      <c r="DN219" s="50" t="str">
        <f t="shared" si="94"/>
        <v/>
      </c>
      <c r="DO219" s="50">
        <f t="shared" si="95"/>
        <v>0</v>
      </c>
      <c r="DP219" s="51">
        <f t="shared" si="96"/>
        <v>20</v>
      </c>
      <c r="DQ219" s="51">
        <f>IF(DM219=17,Tipologías!$E$18,0)+IF(ENCUESTAS!DN219=18,Tipologías!$E$17,0)+IF(ENCUESTAS!DO219=19,Tipologías!$E$19,0)+IF(ENCUESTAS!DP219=20,Tipologías!$E$21,0)</f>
        <v>487557.07988400001</v>
      </c>
      <c r="DR219" s="47" t="str">
        <f t="shared" si="97"/>
        <v>SI</v>
      </c>
      <c r="DS219" s="49">
        <f t="shared" si="98"/>
        <v>487557.07988400001</v>
      </c>
      <c r="DT219" s="52">
        <f>IF(DL219=0,"",(DL219+DS219+Tipologías!$E$6+Tipologías!$H$2))</f>
        <v>4459488.9328259639</v>
      </c>
      <c r="DU219" s="53" t="str">
        <f t="shared" si="99"/>
        <v>SI</v>
      </c>
      <c r="DV219" s="436" t="s">
        <v>4299</v>
      </c>
    </row>
    <row r="220" spans="1:126" ht="45" x14ac:dyDescent="0.25">
      <c r="A220" s="217">
        <v>42971</v>
      </c>
      <c r="B220" s="7" t="s">
        <v>1</v>
      </c>
      <c r="C220" s="7" t="s">
        <v>630</v>
      </c>
      <c r="D220" s="7">
        <v>579</v>
      </c>
      <c r="E220" s="7">
        <v>1007435096</v>
      </c>
      <c r="F220" s="7">
        <v>3005949869</v>
      </c>
      <c r="G220" s="188">
        <v>216</v>
      </c>
      <c r="H220" s="189" t="s">
        <v>1640</v>
      </c>
      <c r="I220" s="7" t="s">
        <v>1110</v>
      </c>
      <c r="J220" s="7"/>
      <c r="K220" s="7"/>
      <c r="L220" s="7"/>
      <c r="M220" s="7"/>
      <c r="N220" s="7"/>
      <c r="O220" s="7"/>
      <c r="P220" s="7"/>
      <c r="Q220" s="7"/>
      <c r="R220" s="200">
        <v>220548690016</v>
      </c>
      <c r="S220" s="7"/>
      <c r="T220" s="7"/>
      <c r="U220" s="362" t="str">
        <f t="shared" si="75"/>
        <v xml:space="preserve">PEATONAL   #   -  220548690016 </v>
      </c>
      <c r="V220" s="7"/>
      <c r="W220" s="7" t="s">
        <v>1658</v>
      </c>
      <c r="X220" s="7"/>
      <c r="Y220" s="7" t="s">
        <v>1287</v>
      </c>
      <c r="Z220" s="7" t="s">
        <v>2268</v>
      </c>
      <c r="AA220" s="434" t="str">
        <f t="shared" si="76"/>
        <v xml:space="preserve">MARIA LUCELLY DELGADO </v>
      </c>
      <c r="AB220" s="7" t="s">
        <v>1268</v>
      </c>
      <c r="AC220" s="7">
        <v>21928294</v>
      </c>
      <c r="AD220" s="7" t="s">
        <v>1118</v>
      </c>
      <c r="AE220" s="7">
        <v>64</v>
      </c>
      <c r="AF220" s="6" t="s">
        <v>1086</v>
      </c>
      <c r="AG220" s="6"/>
      <c r="AH220" s="7"/>
      <c r="AI220" s="7"/>
      <c r="AJ220" s="7"/>
      <c r="AK220" s="434" t="str">
        <f t="shared" si="77"/>
        <v xml:space="preserve">   </v>
      </c>
      <c r="AL220" s="7"/>
      <c r="AM220" s="191"/>
      <c r="AN220" s="189" t="s">
        <v>1087</v>
      </c>
      <c r="AO220" s="7"/>
      <c r="AP220" s="7" t="s">
        <v>1087</v>
      </c>
      <c r="AQ220" s="7">
        <v>4</v>
      </c>
      <c r="AR220" s="7">
        <v>3</v>
      </c>
      <c r="AS220" s="7"/>
      <c r="AT220" s="230" t="s">
        <v>1148</v>
      </c>
      <c r="AU220" s="7"/>
      <c r="AV220" s="231" t="s">
        <v>1163</v>
      </c>
      <c r="AW220" s="7"/>
      <c r="AX220" s="192"/>
      <c r="AY220" s="7"/>
      <c r="AZ220" s="7"/>
      <c r="BA220" s="218"/>
      <c r="BB220" s="7" t="s">
        <v>1086</v>
      </c>
      <c r="BC220" s="7">
        <v>14627</v>
      </c>
      <c r="BD220" s="7" t="s">
        <v>1086</v>
      </c>
      <c r="BE220" s="7">
        <v>10397</v>
      </c>
      <c r="BF220" s="7" t="s">
        <v>1086</v>
      </c>
      <c r="BG220" s="7">
        <v>8366</v>
      </c>
      <c r="BH220" s="232" t="s">
        <v>1167</v>
      </c>
      <c r="BI220" s="233" t="s">
        <v>1171</v>
      </c>
      <c r="BJ220" s="234" t="s">
        <v>1180</v>
      </c>
      <c r="BK220" s="234" t="s">
        <v>1189</v>
      </c>
      <c r="BL220" s="6" t="s">
        <v>1086</v>
      </c>
      <c r="BM220" s="191" t="s">
        <v>1086</v>
      </c>
      <c r="BN220" s="195" t="s">
        <v>1086</v>
      </c>
      <c r="BO220" s="6" t="s">
        <v>1086</v>
      </c>
      <c r="BP220" s="6" t="s">
        <v>1086</v>
      </c>
      <c r="BQ220" s="6" t="s">
        <v>1087</v>
      </c>
      <c r="BR220" s="6" t="s">
        <v>1086</v>
      </c>
      <c r="BS220" s="6" t="s">
        <v>1086</v>
      </c>
      <c r="BT220" s="6" t="s">
        <v>1086</v>
      </c>
      <c r="BU220" s="6" t="s">
        <v>1087</v>
      </c>
      <c r="BV220" s="6" t="s">
        <v>1087</v>
      </c>
      <c r="BW220" s="6" t="s">
        <v>1086</v>
      </c>
      <c r="BX220" s="6" t="s">
        <v>1086</v>
      </c>
      <c r="BY220" s="6" t="s">
        <v>1086</v>
      </c>
      <c r="BZ220" s="6" t="s">
        <v>1087</v>
      </c>
      <c r="CA220" s="6" t="s">
        <v>1087</v>
      </c>
      <c r="CB220" s="6" t="s">
        <v>1086</v>
      </c>
      <c r="CC220" s="6" t="s">
        <v>1086</v>
      </c>
      <c r="CD220" s="234" t="s">
        <v>1193</v>
      </c>
      <c r="CE220" s="199" t="s">
        <v>2269</v>
      </c>
      <c r="CF220" s="234"/>
      <c r="CG220" s="6"/>
      <c r="CH220" s="6"/>
      <c r="CI220" s="6"/>
      <c r="CJ220" s="6" t="s">
        <v>1607</v>
      </c>
      <c r="CK220" s="6" t="s">
        <v>1608</v>
      </c>
      <c r="CL220" s="6" t="s">
        <v>1086</v>
      </c>
      <c r="CM220" s="6" t="s">
        <v>1087</v>
      </c>
      <c r="CN220" s="6" t="s">
        <v>1087</v>
      </c>
      <c r="CO220" s="6" t="s">
        <v>1490</v>
      </c>
      <c r="CP220" s="6" t="s">
        <v>1086</v>
      </c>
      <c r="CQ220" s="6" t="s">
        <v>1087</v>
      </c>
      <c r="CR220" s="6" t="s">
        <v>1087</v>
      </c>
      <c r="CS220" s="6" t="s">
        <v>1086</v>
      </c>
      <c r="CT220" s="6" t="s">
        <v>1086</v>
      </c>
      <c r="CU220" s="191" t="s">
        <v>1273</v>
      </c>
      <c r="CV220" s="6" t="str">
        <f t="shared" si="78"/>
        <v>NUEVO MILENIOPEATONAL220548690016</v>
      </c>
      <c r="CW220" s="46" t="str">
        <f t="shared" si="79"/>
        <v>OK</v>
      </c>
      <c r="CX220" s="47" t="str">
        <f t="shared" si="80"/>
        <v>SI</v>
      </c>
      <c r="CY220" s="47">
        <f t="shared" si="81"/>
        <v>1</v>
      </c>
      <c r="CZ220" s="47" t="str">
        <f t="shared" si="82"/>
        <v/>
      </c>
      <c r="DA220" s="47" t="str">
        <f t="shared" si="83"/>
        <v/>
      </c>
      <c r="DB220" s="47">
        <f t="shared" si="84"/>
        <v>4</v>
      </c>
      <c r="DC220" s="47" t="str">
        <f t="shared" si="85"/>
        <v/>
      </c>
      <c r="DD220" s="47"/>
      <c r="DE220" s="47" t="str">
        <f t="shared" si="86"/>
        <v/>
      </c>
      <c r="DF220" s="47" t="str">
        <f t="shared" si="87"/>
        <v/>
      </c>
      <c r="DG220" s="47">
        <f t="shared" si="88"/>
        <v>9</v>
      </c>
      <c r="DH220" s="47" t="str">
        <f t="shared" si="89"/>
        <v/>
      </c>
      <c r="DI220" s="47" t="str">
        <f t="shared" si="90"/>
        <v/>
      </c>
      <c r="DJ220" s="47">
        <f t="shared" si="91"/>
        <v>2</v>
      </c>
      <c r="DK220" s="48">
        <f>IF(CX220="NO",0,IF(CY220=1,Tipologías!$E$11,0)+IF(CZ220=2,Tipologías!$E$10,0)+IF(DA220=3,Tipologías!$E$9,0)+IF(DB220=4,Tipologías!$E$13,0)+IF(DC220=5,Tipologías!$E$12,0)+IF(DD220=6,Tipologías!$E$14,0)+IF(DE220=7,Tipologías!$E$20,0)+IF(DG220=9,Tipologías!$E$16,0)+IF(DF220=8,Tipologías!$E$23,0)+IF(DH220=10,Tipologías!$E$7,0)+IF(DI220=11,Tipologías!$E$8,0))</f>
        <v>2858472.5869979998</v>
      </c>
      <c r="DL220" s="49">
        <f t="shared" si="92"/>
        <v>2858472.5869979998</v>
      </c>
      <c r="DM220" s="50" t="str">
        <f t="shared" si="93"/>
        <v/>
      </c>
      <c r="DN220" s="50" t="str">
        <f t="shared" si="94"/>
        <v/>
      </c>
      <c r="DO220" s="50">
        <f t="shared" si="95"/>
        <v>0</v>
      </c>
      <c r="DP220" s="51">
        <f t="shared" si="96"/>
        <v>20</v>
      </c>
      <c r="DQ220" s="51">
        <f>IF(DM220=17,Tipologías!$E$18,0)+IF(ENCUESTAS!DN220=18,Tipologías!$E$17,0)+IF(ENCUESTAS!DO220=19,Tipologías!$E$19,0)+IF(ENCUESTAS!DP220=20,Tipologías!$E$21,0)</f>
        <v>487557.07988400001</v>
      </c>
      <c r="DR220" s="47" t="str">
        <f t="shared" si="97"/>
        <v>SI</v>
      </c>
      <c r="DS220" s="49">
        <f t="shared" si="98"/>
        <v>487557.07988400001</v>
      </c>
      <c r="DT220" s="52">
        <f>IF(DL220=0,"",(DL220+DS220+Tipologías!$E$6+Tipologías!$H$2))</f>
        <v>3543107.0594219645</v>
      </c>
      <c r="DU220" s="53" t="str">
        <f t="shared" si="99"/>
        <v>SI</v>
      </c>
      <c r="DV220" s="436" t="s">
        <v>3802</v>
      </c>
    </row>
    <row r="221" spans="1:126" ht="45" x14ac:dyDescent="0.25">
      <c r="A221" s="217">
        <v>42971</v>
      </c>
      <c r="B221" s="7" t="s">
        <v>1</v>
      </c>
      <c r="C221" s="7" t="s">
        <v>630</v>
      </c>
      <c r="D221" s="7">
        <v>579</v>
      </c>
      <c r="E221" s="7">
        <v>1007435096</v>
      </c>
      <c r="F221" s="7">
        <v>3005949869</v>
      </c>
      <c r="G221" s="188">
        <v>217</v>
      </c>
      <c r="H221" s="189" t="s">
        <v>1640</v>
      </c>
      <c r="I221" s="7" t="s">
        <v>1110</v>
      </c>
      <c r="J221" s="7" t="s">
        <v>2270</v>
      </c>
      <c r="K221" s="7"/>
      <c r="L221" s="7"/>
      <c r="M221" s="7"/>
      <c r="N221" s="7"/>
      <c r="O221" s="7"/>
      <c r="P221" s="7"/>
      <c r="Q221" s="7"/>
      <c r="R221" s="200">
        <v>22054869009</v>
      </c>
      <c r="S221" s="7"/>
      <c r="T221" s="7"/>
      <c r="U221" s="362" t="str">
        <f t="shared" si="75"/>
        <v xml:space="preserve">PEATONAL     #   -  22054869009 </v>
      </c>
      <c r="V221" s="7">
        <v>3218700643</v>
      </c>
      <c r="W221" s="7" t="s">
        <v>1305</v>
      </c>
      <c r="X221" s="7"/>
      <c r="Y221" s="7" t="s">
        <v>1318</v>
      </c>
      <c r="Z221" s="7" t="s">
        <v>1925</v>
      </c>
      <c r="AA221" s="434" t="str">
        <f t="shared" si="76"/>
        <v xml:space="preserve">ANA GABRIELA HERNANDEZ </v>
      </c>
      <c r="AB221" s="7" t="s">
        <v>1268</v>
      </c>
      <c r="AC221" s="7">
        <v>1039679483</v>
      </c>
      <c r="AD221" s="7" t="s">
        <v>1118</v>
      </c>
      <c r="AE221" s="7">
        <v>53</v>
      </c>
      <c r="AF221" s="6" t="s">
        <v>1086</v>
      </c>
      <c r="AG221" s="6"/>
      <c r="AH221" s="7"/>
      <c r="AI221" s="7"/>
      <c r="AJ221" s="7"/>
      <c r="AK221" s="434" t="str">
        <f t="shared" si="77"/>
        <v xml:space="preserve">   </v>
      </c>
      <c r="AL221" s="7"/>
      <c r="AM221" s="191"/>
      <c r="AN221" s="189" t="s">
        <v>1087</v>
      </c>
      <c r="AO221" s="7"/>
      <c r="AP221" s="7" t="s">
        <v>1087</v>
      </c>
      <c r="AQ221" s="7">
        <v>9</v>
      </c>
      <c r="AR221" s="7">
        <v>6</v>
      </c>
      <c r="AS221" s="7">
        <v>2</v>
      </c>
      <c r="AT221" s="230" t="s">
        <v>1148</v>
      </c>
      <c r="AU221" s="7"/>
      <c r="AV221" s="231" t="s">
        <v>1163</v>
      </c>
      <c r="AW221" s="7"/>
      <c r="AX221" s="192"/>
      <c r="AY221" s="7"/>
      <c r="AZ221" s="7"/>
      <c r="BA221" s="218"/>
      <c r="BB221" s="7" t="s">
        <v>1086</v>
      </c>
      <c r="BC221" s="7">
        <v>10454</v>
      </c>
      <c r="BD221" s="7" t="s">
        <v>1086</v>
      </c>
      <c r="BE221" s="7">
        <v>7454</v>
      </c>
      <c r="BF221" s="7" t="s">
        <v>1086</v>
      </c>
      <c r="BG221" s="7">
        <v>8324</v>
      </c>
      <c r="BH221" s="232" t="s">
        <v>1167</v>
      </c>
      <c r="BI221" s="233" t="s">
        <v>1175</v>
      </c>
      <c r="BJ221" s="234" t="s">
        <v>1180</v>
      </c>
      <c r="BK221" s="6" t="s">
        <v>1189</v>
      </c>
      <c r="BL221" s="6" t="s">
        <v>1087</v>
      </c>
      <c r="BM221" s="191" t="s">
        <v>1087</v>
      </c>
      <c r="BN221" s="195" t="s">
        <v>1086</v>
      </c>
      <c r="BO221" s="6" t="s">
        <v>1086</v>
      </c>
      <c r="BP221" s="6" t="s">
        <v>1086</v>
      </c>
      <c r="BQ221" s="6" t="s">
        <v>1087</v>
      </c>
      <c r="BR221" s="6" t="s">
        <v>1086</v>
      </c>
      <c r="BS221" s="6" t="s">
        <v>1086</v>
      </c>
      <c r="BT221" s="6" t="s">
        <v>1086</v>
      </c>
      <c r="BU221" s="6" t="s">
        <v>1087</v>
      </c>
      <c r="BV221" s="6" t="s">
        <v>1087</v>
      </c>
      <c r="BW221" s="6" t="s">
        <v>1086</v>
      </c>
      <c r="BX221" s="6" t="s">
        <v>1086</v>
      </c>
      <c r="BY221" s="6" t="s">
        <v>1086</v>
      </c>
      <c r="BZ221" s="6" t="s">
        <v>1087</v>
      </c>
      <c r="CA221" s="6" t="s">
        <v>1087</v>
      </c>
      <c r="CB221" s="6" t="s">
        <v>1086</v>
      </c>
      <c r="CC221" s="6" t="s">
        <v>1086</v>
      </c>
      <c r="CD221" s="234" t="s">
        <v>1193</v>
      </c>
      <c r="CE221" s="199" t="s">
        <v>2243</v>
      </c>
      <c r="CF221" s="6"/>
      <c r="CG221" s="6"/>
      <c r="CH221" s="6"/>
      <c r="CI221" s="6"/>
      <c r="CJ221" s="6" t="s">
        <v>1607</v>
      </c>
      <c r="CK221" s="6" t="s">
        <v>1608</v>
      </c>
      <c r="CL221" s="6" t="s">
        <v>1086</v>
      </c>
      <c r="CM221" s="6" t="s">
        <v>1087</v>
      </c>
      <c r="CN221" s="6" t="s">
        <v>1087</v>
      </c>
      <c r="CO221" s="6" t="s">
        <v>1490</v>
      </c>
      <c r="CP221" s="6" t="s">
        <v>1086</v>
      </c>
      <c r="CQ221" s="6" t="s">
        <v>1087</v>
      </c>
      <c r="CR221" s="6" t="s">
        <v>1087</v>
      </c>
      <c r="CS221" s="6" t="s">
        <v>1086</v>
      </c>
      <c r="CT221" s="6" t="s">
        <v>1086</v>
      </c>
      <c r="CU221" s="191" t="s">
        <v>1273</v>
      </c>
      <c r="CV221" s="6" t="str">
        <f t="shared" si="78"/>
        <v>NUEVO MILENIOPEATONAL  22054869009</v>
      </c>
      <c r="CW221" s="46" t="str">
        <f t="shared" si="79"/>
        <v>OK</v>
      </c>
      <c r="CX221" s="47" t="str">
        <f t="shared" si="80"/>
        <v>SI</v>
      </c>
      <c r="CY221" s="47">
        <f t="shared" si="81"/>
        <v>1</v>
      </c>
      <c r="CZ221" s="47" t="str">
        <f t="shared" si="82"/>
        <v/>
      </c>
      <c r="DA221" s="47" t="str">
        <f t="shared" si="83"/>
        <v/>
      </c>
      <c r="DB221" s="47">
        <f t="shared" si="84"/>
        <v>4</v>
      </c>
      <c r="DC221" s="47" t="str">
        <f t="shared" si="85"/>
        <v/>
      </c>
      <c r="DD221" s="47"/>
      <c r="DE221" s="47" t="str">
        <f t="shared" si="86"/>
        <v/>
      </c>
      <c r="DF221" s="47" t="str">
        <f t="shared" si="87"/>
        <v/>
      </c>
      <c r="DG221" s="47">
        <f t="shared" si="88"/>
        <v>9</v>
      </c>
      <c r="DH221" s="47" t="str">
        <f t="shared" si="89"/>
        <v/>
      </c>
      <c r="DI221" s="47" t="str">
        <f t="shared" si="90"/>
        <v/>
      </c>
      <c r="DJ221" s="47">
        <f t="shared" si="91"/>
        <v>2</v>
      </c>
      <c r="DK221" s="48">
        <f>IF(CX221="NO",0,IF(CY221=1,Tipologías!$E$11,0)+IF(CZ221=2,Tipologías!$E$10,0)+IF(DA221=3,Tipologías!$E$9,0)+IF(DB221=4,Tipologías!$E$13,0)+IF(DC221=5,Tipologías!$E$12,0)+IF(DD221=6,Tipologías!$E$14,0)+IF(DE221=7,Tipologías!$E$20,0)+IF(DG221=9,Tipologías!$E$16,0)+IF(DF221=8,Tipologías!$E$23,0)+IF(DH221=10,Tipologías!$E$7,0)+IF(DI221=11,Tipologías!$E$8,0))</f>
        <v>2858472.5869979998</v>
      </c>
      <c r="DL221" s="49">
        <f t="shared" si="92"/>
        <v>2858472.5869979998</v>
      </c>
      <c r="DM221" s="50" t="str">
        <f t="shared" si="93"/>
        <v/>
      </c>
      <c r="DN221" s="50" t="str">
        <f t="shared" si="94"/>
        <v/>
      </c>
      <c r="DO221" s="50">
        <f t="shared" si="95"/>
        <v>0</v>
      </c>
      <c r="DP221" s="51">
        <f t="shared" si="96"/>
        <v>20</v>
      </c>
      <c r="DQ221" s="51">
        <f>IF(DM221=17,Tipologías!$E$18,0)+IF(ENCUESTAS!DN221=18,Tipologías!$E$17,0)+IF(ENCUESTAS!DO221=19,Tipologías!$E$19,0)+IF(ENCUESTAS!DP221=20,Tipologías!$E$21,0)</f>
        <v>487557.07988400001</v>
      </c>
      <c r="DR221" s="47" t="str">
        <f t="shared" si="97"/>
        <v>SI</v>
      </c>
      <c r="DS221" s="49">
        <f t="shared" si="98"/>
        <v>487557.07988400001</v>
      </c>
      <c r="DT221" s="52">
        <f>IF(DL221=0,"",(DL221+DS221+Tipologías!$E$6+Tipologías!$H$2))</f>
        <v>3543107.0594219645</v>
      </c>
      <c r="DU221" s="53" t="str">
        <f t="shared" si="99"/>
        <v>SI</v>
      </c>
      <c r="DV221" s="436" t="s">
        <v>3803</v>
      </c>
    </row>
    <row r="222" spans="1:126" ht="45" x14ac:dyDescent="0.25">
      <c r="A222" s="217">
        <v>42971</v>
      </c>
      <c r="B222" s="7" t="s">
        <v>1</v>
      </c>
      <c r="C222" s="7" t="s">
        <v>630</v>
      </c>
      <c r="D222" s="7">
        <v>579</v>
      </c>
      <c r="E222" s="7">
        <v>1039702281</v>
      </c>
      <c r="F222" s="7">
        <v>3117047099</v>
      </c>
      <c r="G222" s="188">
        <v>218</v>
      </c>
      <c r="H222" s="189" t="s">
        <v>1603</v>
      </c>
      <c r="I222" s="7" t="s">
        <v>1110</v>
      </c>
      <c r="J222" s="7"/>
      <c r="K222" s="7"/>
      <c r="L222" s="7"/>
      <c r="M222" s="7"/>
      <c r="N222" s="7"/>
      <c r="O222" s="7"/>
      <c r="P222" s="7"/>
      <c r="Q222" s="7"/>
      <c r="R222" s="190">
        <v>22057150000</v>
      </c>
      <c r="S222" s="7"/>
      <c r="T222" s="7"/>
      <c r="U222" s="362" t="str">
        <f t="shared" si="75"/>
        <v xml:space="preserve">PEATONAL   #   -  22057150000 </v>
      </c>
      <c r="V222" s="7">
        <v>3218688561</v>
      </c>
      <c r="W222" s="7" t="s">
        <v>1899</v>
      </c>
      <c r="X222" s="7" t="s">
        <v>1463</v>
      </c>
      <c r="Y222" s="7" t="s">
        <v>2271</v>
      </c>
      <c r="Z222" s="7"/>
      <c r="AA222" s="434" t="str">
        <f t="shared" si="76"/>
        <v>BERTALINA  LONDOÑO ALVARES</v>
      </c>
      <c r="AB222" s="7" t="s">
        <v>1268</v>
      </c>
      <c r="AC222" s="7">
        <v>43653408</v>
      </c>
      <c r="AD222" s="7" t="s">
        <v>1118</v>
      </c>
      <c r="AE222" s="7">
        <v>40</v>
      </c>
      <c r="AF222" s="6" t="s">
        <v>1087</v>
      </c>
      <c r="AG222" s="6"/>
      <c r="AH222" s="7"/>
      <c r="AI222" s="7"/>
      <c r="AJ222" s="7"/>
      <c r="AK222" s="434" t="str">
        <f t="shared" si="77"/>
        <v xml:space="preserve">   </v>
      </c>
      <c r="AL222" s="7"/>
      <c r="AM222" s="191"/>
      <c r="AN222" s="189" t="s">
        <v>1087</v>
      </c>
      <c r="AO222" s="7"/>
      <c r="AP222" s="7" t="s">
        <v>1087</v>
      </c>
      <c r="AQ222" s="7">
        <v>3</v>
      </c>
      <c r="AR222" s="7">
        <v>1</v>
      </c>
      <c r="AS222" s="7"/>
      <c r="AT222" s="230" t="s">
        <v>1148</v>
      </c>
      <c r="AU222" s="7"/>
      <c r="AV222" s="193" t="s">
        <v>1165</v>
      </c>
      <c r="AW222" s="7"/>
      <c r="AX222" s="192"/>
      <c r="AY222" s="7"/>
      <c r="AZ222" s="7"/>
      <c r="BA222" s="7"/>
      <c r="BB222" s="7" t="s">
        <v>1086</v>
      </c>
      <c r="BC222" s="7">
        <v>7066</v>
      </c>
      <c r="BD222" s="7" t="s">
        <v>1086</v>
      </c>
      <c r="BE222" s="7">
        <v>4575</v>
      </c>
      <c r="BF222" s="7" t="s">
        <v>1086</v>
      </c>
      <c r="BG222" s="7">
        <v>8324</v>
      </c>
      <c r="BH222" s="232" t="s">
        <v>1167</v>
      </c>
      <c r="BI222" s="233" t="s">
        <v>1175</v>
      </c>
      <c r="BJ222" s="234" t="s">
        <v>1180</v>
      </c>
      <c r="BK222" s="6" t="s">
        <v>1189</v>
      </c>
      <c r="BL222" s="6" t="s">
        <v>1087</v>
      </c>
      <c r="BM222" s="191" t="s">
        <v>1086</v>
      </c>
      <c r="BN222" s="195" t="s">
        <v>1086</v>
      </c>
      <c r="BO222" s="6" t="s">
        <v>1086</v>
      </c>
      <c r="BP222" s="6" t="s">
        <v>1086</v>
      </c>
      <c r="BQ222" s="6" t="s">
        <v>1086</v>
      </c>
      <c r="BR222" s="6" t="s">
        <v>1086</v>
      </c>
      <c r="BS222" s="6" t="s">
        <v>1086</v>
      </c>
      <c r="BT222" s="6" t="s">
        <v>1086</v>
      </c>
      <c r="BU222" s="6" t="s">
        <v>1087</v>
      </c>
      <c r="BV222" s="6" t="s">
        <v>1087</v>
      </c>
      <c r="BW222" s="6" t="s">
        <v>1086</v>
      </c>
      <c r="BX222" s="6" t="s">
        <v>1086</v>
      </c>
      <c r="BY222" s="6" t="s">
        <v>1086</v>
      </c>
      <c r="BZ222" s="6" t="s">
        <v>1087</v>
      </c>
      <c r="CA222" s="6" t="s">
        <v>1087</v>
      </c>
      <c r="CB222" s="6" t="s">
        <v>1086</v>
      </c>
      <c r="CC222" s="6" t="s">
        <v>1086</v>
      </c>
      <c r="CD222" s="234" t="s">
        <v>1193</v>
      </c>
      <c r="CE222" s="199" t="s">
        <v>2272</v>
      </c>
      <c r="CF222" s="6"/>
      <c r="CG222" s="6"/>
      <c r="CH222" s="6"/>
      <c r="CI222" s="6"/>
      <c r="CJ222" s="6" t="s">
        <v>1607</v>
      </c>
      <c r="CK222" s="6" t="s">
        <v>1608</v>
      </c>
      <c r="CL222" s="6" t="s">
        <v>1086</v>
      </c>
      <c r="CM222" s="6" t="s">
        <v>1087</v>
      </c>
      <c r="CN222" s="6" t="s">
        <v>1087</v>
      </c>
      <c r="CO222" s="6" t="s">
        <v>1490</v>
      </c>
      <c r="CP222" s="6" t="s">
        <v>1086</v>
      </c>
      <c r="CQ222" s="6" t="s">
        <v>1087</v>
      </c>
      <c r="CR222" s="6" t="s">
        <v>1087</v>
      </c>
      <c r="CS222" s="6" t="s">
        <v>1086</v>
      </c>
      <c r="CT222" s="6" t="s">
        <v>1086</v>
      </c>
      <c r="CU222" s="191" t="s">
        <v>1269</v>
      </c>
      <c r="CV222" s="6" t="str">
        <f t="shared" si="78"/>
        <v>OASIS PEATONAL22057150000</v>
      </c>
      <c r="CW222" s="46" t="str">
        <f t="shared" si="79"/>
        <v>OK</v>
      </c>
      <c r="CX222" s="47" t="str">
        <f t="shared" si="80"/>
        <v>SI</v>
      </c>
      <c r="CY222" s="47">
        <f t="shared" si="81"/>
        <v>1</v>
      </c>
      <c r="CZ222" s="47" t="str">
        <f t="shared" si="82"/>
        <v/>
      </c>
      <c r="DA222" s="47" t="str">
        <f t="shared" si="83"/>
        <v/>
      </c>
      <c r="DB222" s="47">
        <f t="shared" si="84"/>
        <v>4</v>
      </c>
      <c r="DC222" s="47" t="str">
        <f t="shared" si="85"/>
        <v/>
      </c>
      <c r="DD222" s="47"/>
      <c r="DE222" s="47" t="str">
        <f t="shared" si="86"/>
        <v/>
      </c>
      <c r="DF222" s="47" t="str">
        <f t="shared" si="87"/>
        <v/>
      </c>
      <c r="DG222" s="47">
        <f t="shared" si="88"/>
        <v>9</v>
      </c>
      <c r="DH222" s="47" t="str">
        <f t="shared" si="89"/>
        <v/>
      </c>
      <c r="DI222" s="47" t="str">
        <f t="shared" si="90"/>
        <v/>
      </c>
      <c r="DJ222" s="47">
        <f t="shared" si="91"/>
        <v>2</v>
      </c>
      <c r="DK222" s="48">
        <f>IF(CX222="NO",0,IF(CY222=1,Tipologías!$E$11,0)+IF(CZ222=2,Tipologías!$E$10,0)+IF(DA222=3,Tipologías!$E$9,0)+IF(DB222=4,Tipologías!$E$13,0)+IF(DC222=5,Tipologías!$E$12,0)+IF(DD222=6,Tipologías!$E$14,0)+IF(DE222=7,Tipologías!$E$20,0)+IF(DG222=9,Tipologías!$E$16,0)+IF(DF222=8,Tipologías!$E$23,0)+IF(DH222=10,Tipologías!$E$7,0)+IF(DI222=11,Tipologías!$E$8,0))</f>
        <v>2858472.5869979998</v>
      </c>
      <c r="DL222" s="49">
        <f t="shared" si="92"/>
        <v>2858472.5869979998</v>
      </c>
      <c r="DM222" s="50" t="str">
        <f t="shared" si="93"/>
        <v/>
      </c>
      <c r="DN222" s="50" t="str">
        <f t="shared" si="94"/>
        <v/>
      </c>
      <c r="DO222" s="50">
        <f t="shared" si="95"/>
        <v>0</v>
      </c>
      <c r="DP222" s="51" t="str">
        <f t="shared" si="96"/>
        <v/>
      </c>
      <c r="DQ222" s="51">
        <f>IF(DM222=17,Tipologías!$E$18,0)+IF(ENCUESTAS!DN222=18,Tipologías!$E$17,0)+IF(ENCUESTAS!DO222=19,Tipologías!$E$19,0)+IF(ENCUESTAS!DP222=20,Tipologías!$E$21,0)</f>
        <v>0</v>
      </c>
      <c r="DR222" s="47" t="str">
        <f t="shared" si="97"/>
        <v>NO</v>
      </c>
      <c r="DS222" s="49">
        <f t="shared" si="98"/>
        <v>0</v>
      </c>
      <c r="DT222" s="52">
        <f>IF(DL222=0,"",(DL222+DS222+Tipologías!$E$6+Tipologías!$H$2))</f>
        <v>3055549.9795379643</v>
      </c>
      <c r="DU222" s="53" t="str">
        <f t="shared" si="99"/>
        <v>SI</v>
      </c>
      <c r="DV222" s="436" t="s">
        <v>3609</v>
      </c>
    </row>
    <row r="223" spans="1:126" ht="45" hidden="1" x14ac:dyDescent="0.25">
      <c r="A223" s="217">
        <v>42971</v>
      </c>
      <c r="B223" s="7" t="s">
        <v>1</v>
      </c>
      <c r="C223" s="7" t="s">
        <v>630</v>
      </c>
      <c r="D223" s="7">
        <v>579</v>
      </c>
      <c r="E223" s="7">
        <v>71184422</v>
      </c>
      <c r="F223" s="7">
        <v>3147348837</v>
      </c>
      <c r="G223" s="188">
        <v>219</v>
      </c>
      <c r="H223" s="189" t="s">
        <v>1640</v>
      </c>
      <c r="I223" s="7" t="s">
        <v>1110</v>
      </c>
      <c r="J223" s="7"/>
      <c r="K223" s="7"/>
      <c r="L223" s="7"/>
      <c r="M223" s="7"/>
      <c r="N223" s="7"/>
      <c r="O223" s="7"/>
      <c r="P223" s="7"/>
      <c r="Q223" s="7"/>
      <c r="R223" s="200">
        <v>58134</v>
      </c>
      <c r="S223" s="7"/>
      <c r="T223" s="7"/>
      <c r="U223" s="362" t="str">
        <f t="shared" si="75"/>
        <v xml:space="preserve">PEATONAL   #   -  58134 </v>
      </c>
      <c r="V223" s="7">
        <v>3206722012</v>
      </c>
      <c r="W223" s="7" t="s">
        <v>1456</v>
      </c>
      <c r="X223" s="7" t="s">
        <v>2273</v>
      </c>
      <c r="Y223" s="7" t="s">
        <v>1687</v>
      </c>
      <c r="Z223" s="7"/>
      <c r="AA223" s="434" t="str">
        <f t="shared" si="76"/>
        <v>ROSAURA  PEREZ CATAÑO</v>
      </c>
      <c r="AB223" s="7" t="s">
        <v>1268</v>
      </c>
      <c r="AC223" s="7">
        <v>21931817</v>
      </c>
      <c r="AD223" s="7" t="s">
        <v>1118</v>
      </c>
      <c r="AE223" s="7">
        <v>57</v>
      </c>
      <c r="AF223" s="6" t="s">
        <v>1086</v>
      </c>
      <c r="AG223" s="6"/>
      <c r="AH223" s="7"/>
      <c r="AI223" s="7"/>
      <c r="AJ223" s="7"/>
      <c r="AK223" s="434" t="str">
        <f t="shared" si="77"/>
        <v xml:space="preserve">   </v>
      </c>
      <c r="AL223" s="7"/>
      <c r="AM223" s="191"/>
      <c r="AN223" s="189" t="s">
        <v>1086</v>
      </c>
      <c r="AO223" s="7">
        <v>936017</v>
      </c>
      <c r="AP223" s="7" t="s">
        <v>1087</v>
      </c>
      <c r="AQ223" s="7">
        <v>3</v>
      </c>
      <c r="AR223" s="7">
        <v>1</v>
      </c>
      <c r="AS223" s="7"/>
      <c r="AT223" s="240" t="s">
        <v>1148</v>
      </c>
      <c r="AU223" s="7"/>
      <c r="AV223" s="193" t="s">
        <v>1165</v>
      </c>
      <c r="AW223" s="7"/>
      <c r="AX223" s="192"/>
      <c r="AY223" s="7"/>
      <c r="AZ223" s="7"/>
      <c r="BA223" s="7"/>
      <c r="BB223" s="7" t="s">
        <v>1086</v>
      </c>
      <c r="BC223" s="7">
        <v>6319</v>
      </c>
      <c r="BD223" s="7" t="s">
        <v>1086</v>
      </c>
      <c r="BE223" s="7">
        <v>3990</v>
      </c>
      <c r="BF223" s="7" t="s">
        <v>1086</v>
      </c>
      <c r="BG223" s="7">
        <v>8324</v>
      </c>
      <c r="BH223" s="232" t="s">
        <v>1167</v>
      </c>
      <c r="BI223" s="233" t="s">
        <v>1175</v>
      </c>
      <c r="BJ223" s="234" t="s">
        <v>1180</v>
      </c>
      <c r="BK223" s="234" t="s">
        <v>1189</v>
      </c>
      <c r="BL223" s="6" t="s">
        <v>1086</v>
      </c>
      <c r="BM223" s="191" t="s">
        <v>1086</v>
      </c>
      <c r="BN223" s="195" t="s">
        <v>1086</v>
      </c>
      <c r="BO223" s="6" t="s">
        <v>1086</v>
      </c>
      <c r="BP223" s="6" t="s">
        <v>1086</v>
      </c>
      <c r="BQ223" s="6" t="s">
        <v>1087</v>
      </c>
      <c r="BR223" s="6" t="s">
        <v>1086</v>
      </c>
      <c r="BS223" s="6" t="s">
        <v>1086</v>
      </c>
      <c r="BT223" s="6" t="s">
        <v>1086</v>
      </c>
      <c r="BU223" s="6" t="s">
        <v>1086</v>
      </c>
      <c r="BV223" s="6" t="s">
        <v>1086</v>
      </c>
      <c r="BW223" s="6" t="s">
        <v>1086</v>
      </c>
      <c r="BX223" s="6" t="s">
        <v>1086</v>
      </c>
      <c r="BY223" s="6" t="s">
        <v>1086</v>
      </c>
      <c r="BZ223" s="6" t="s">
        <v>1086</v>
      </c>
      <c r="CA223" s="6" t="s">
        <v>1086</v>
      </c>
      <c r="CB223" s="6" t="s">
        <v>1086</v>
      </c>
      <c r="CC223" s="6" t="s">
        <v>1086</v>
      </c>
      <c r="CD223" s="234" t="s">
        <v>1193</v>
      </c>
      <c r="CE223" s="199" t="s">
        <v>2274</v>
      </c>
      <c r="CF223" s="6"/>
      <c r="CG223" s="6"/>
      <c r="CH223" s="6"/>
      <c r="CI223" s="6"/>
      <c r="CJ223" s="6" t="s">
        <v>1607</v>
      </c>
      <c r="CK223" s="6" t="s">
        <v>1608</v>
      </c>
      <c r="CL223" s="6" t="s">
        <v>1086</v>
      </c>
      <c r="CM223" s="6" t="s">
        <v>1086</v>
      </c>
      <c r="CN223" s="6" t="s">
        <v>1086</v>
      </c>
      <c r="CO223" s="6" t="s">
        <v>1490</v>
      </c>
      <c r="CP223" s="6" t="s">
        <v>1086</v>
      </c>
      <c r="CQ223" s="6" t="s">
        <v>1086</v>
      </c>
      <c r="CR223" s="6" t="s">
        <v>1086</v>
      </c>
      <c r="CS223" s="6" t="s">
        <v>1086</v>
      </c>
      <c r="CT223" s="6" t="s">
        <v>1086</v>
      </c>
      <c r="CU223" s="191" t="s">
        <v>1273</v>
      </c>
      <c r="CV223" s="6" t="str">
        <f t="shared" si="78"/>
        <v>NUEVO MILENIOPEATONAL58134</v>
      </c>
      <c r="CW223" s="46" t="str">
        <f t="shared" si="79"/>
        <v>OK</v>
      </c>
      <c r="CX223" s="47" t="str">
        <f t="shared" si="80"/>
        <v>SI</v>
      </c>
      <c r="CY223" s="47" t="str">
        <f t="shared" si="81"/>
        <v/>
      </c>
      <c r="CZ223" s="47" t="str">
        <f t="shared" si="82"/>
        <v/>
      </c>
      <c r="DA223" s="47" t="str">
        <f t="shared" si="83"/>
        <v/>
      </c>
      <c r="DB223" s="47" t="str">
        <f t="shared" si="84"/>
        <v/>
      </c>
      <c r="DC223" s="47" t="str">
        <f t="shared" si="85"/>
        <v/>
      </c>
      <c r="DD223" s="47"/>
      <c r="DE223" s="47" t="str">
        <f t="shared" si="86"/>
        <v/>
      </c>
      <c r="DF223" s="47" t="str">
        <f t="shared" si="87"/>
        <v/>
      </c>
      <c r="DG223" s="47" t="str">
        <f t="shared" si="88"/>
        <v/>
      </c>
      <c r="DH223" s="47" t="str">
        <f t="shared" si="89"/>
        <v/>
      </c>
      <c r="DI223" s="47" t="str">
        <f t="shared" si="90"/>
        <v/>
      </c>
      <c r="DJ223" s="47">
        <f t="shared" si="91"/>
        <v>0</v>
      </c>
      <c r="DK223" s="48">
        <f>IF(CX223="NO",0,IF(CY223=1,Tipologías!$E$11,0)+IF(CZ223=2,Tipologías!$E$10,0)+IF(DA223=3,Tipologías!$E$9,0)+IF(DB223=4,Tipologías!$E$13,0)+IF(DC223=5,Tipologías!$E$12,0)+IF(DD223=6,Tipologías!$E$14,0)+IF(DE223=7,Tipologías!$E$20,0)+IF(DG223=9,Tipologías!$E$16,0)+IF(DF223=8,Tipologías!$E$23,0)+IF(DH223=10,Tipologías!$E$7,0)+IF(DI223=11,Tipologías!$E$8,0))</f>
        <v>0</v>
      </c>
      <c r="DL223" s="49">
        <f t="shared" si="92"/>
        <v>0</v>
      </c>
      <c r="DM223" s="50" t="str">
        <f t="shared" si="93"/>
        <v/>
      </c>
      <c r="DN223" s="50" t="str">
        <f t="shared" si="94"/>
        <v/>
      </c>
      <c r="DO223" s="50" t="str">
        <f t="shared" si="95"/>
        <v/>
      </c>
      <c r="DP223" s="51" t="str">
        <f t="shared" si="96"/>
        <v/>
      </c>
      <c r="DQ223" s="51">
        <f>IF(DM223=17,Tipologías!$E$18,0)+IF(ENCUESTAS!DN223=18,Tipologías!$E$17,0)+IF(ENCUESTAS!DO223=19,Tipologías!$E$19,0)+IF(ENCUESTAS!DP223=20,Tipologías!$E$21,0)</f>
        <v>0</v>
      </c>
      <c r="DR223" s="47" t="str">
        <f t="shared" si="97"/>
        <v>NO</v>
      </c>
      <c r="DS223" s="49">
        <f t="shared" si="98"/>
        <v>0</v>
      </c>
      <c r="DT223" s="52" t="str">
        <f>IF(DL223=0,"",(DL223+DS223+Tipologías!$E$6+Tipologías!$H$2))</f>
        <v/>
      </c>
      <c r="DU223" s="53" t="str">
        <f t="shared" si="99"/>
        <v>NO</v>
      </c>
      <c r="DV223" s="436"/>
    </row>
    <row r="224" spans="1:126" ht="45" x14ac:dyDescent="0.25">
      <c r="A224" s="217">
        <v>42971</v>
      </c>
      <c r="B224" s="7" t="s">
        <v>1</v>
      </c>
      <c r="C224" s="7" t="s">
        <v>630</v>
      </c>
      <c r="D224" s="7">
        <v>579</v>
      </c>
      <c r="E224" s="7">
        <v>1039702581</v>
      </c>
      <c r="F224" s="7">
        <v>3117047099</v>
      </c>
      <c r="G224" s="188">
        <v>220</v>
      </c>
      <c r="H224" s="189" t="s">
        <v>1646</v>
      </c>
      <c r="I224" s="7" t="s">
        <v>1110</v>
      </c>
      <c r="J224" s="7"/>
      <c r="K224" s="7"/>
      <c r="L224" s="7"/>
      <c r="M224" s="7"/>
      <c r="N224" s="7"/>
      <c r="O224" s="7"/>
      <c r="P224" s="7"/>
      <c r="Q224" s="7"/>
      <c r="R224" s="190">
        <v>2201448000</v>
      </c>
      <c r="S224" s="7"/>
      <c r="T224" s="7"/>
      <c r="U224" s="362" t="str">
        <f t="shared" si="75"/>
        <v xml:space="preserve">PEATONAL   #   -  2201448000 </v>
      </c>
      <c r="V224" s="7">
        <v>3218276703</v>
      </c>
      <c r="W224" s="7" t="s">
        <v>1856</v>
      </c>
      <c r="X224" s="7" t="s">
        <v>1304</v>
      </c>
      <c r="Y224" s="7" t="s">
        <v>2275</v>
      </c>
      <c r="Z224" s="241" t="s">
        <v>1553</v>
      </c>
      <c r="AA224" s="434" t="str">
        <f t="shared" si="76"/>
        <v>ESTEFANY ANDREA URIBE HERRERA</v>
      </c>
      <c r="AB224" s="7" t="s">
        <v>1268</v>
      </c>
      <c r="AC224" s="7">
        <v>1039703119</v>
      </c>
      <c r="AD224" s="7" t="s">
        <v>1118</v>
      </c>
      <c r="AE224" s="7">
        <v>21</v>
      </c>
      <c r="AF224" s="6" t="s">
        <v>1086</v>
      </c>
      <c r="AG224" s="6"/>
      <c r="AH224" s="7"/>
      <c r="AI224" s="7"/>
      <c r="AJ224" s="7"/>
      <c r="AK224" s="434" t="str">
        <f t="shared" si="77"/>
        <v xml:space="preserve">   </v>
      </c>
      <c r="AL224" s="7"/>
      <c r="AM224" s="191"/>
      <c r="AN224" s="189" t="s">
        <v>1087</v>
      </c>
      <c r="AO224" s="7"/>
      <c r="AP224" s="7" t="s">
        <v>1087</v>
      </c>
      <c r="AQ224" s="7">
        <v>4</v>
      </c>
      <c r="AR224" s="7">
        <v>1</v>
      </c>
      <c r="AS224" s="7"/>
      <c r="AT224" s="240" t="s">
        <v>1148</v>
      </c>
      <c r="AU224" s="7"/>
      <c r="AV224" s="193" t="s">
        <v>1161</v>
      </c>
      <c r="AW224" s="7"/>
      <c r="AX224" s="192"/>
      <c r="AY224" s="7"/>
      <c r="AZ224" s="7"/>
      <c r="BA224" s="7"/>
      <c r="BB224" s="7" t="s">
        <v>1086</v>
      </c>
      <c r="BC224" s="7">
        <v>23008</v>
      </c>
      <c r="BD224" s="7" t="s">
        <v>1086</v>
      </c>
      <c r="BE224" s="7"/>
      <c r="BF224" s="7" t="s">
        <v>1086</v>
      </c>
      <c r="BG224" s="7">
        <v>8324</v>
      </c>
      <c r="BH224" s="232" t="s">
        <v>1167</v>
      </c>
      <c r="BI224" s="233" t="s">
        <v>1171</v>
      </c>
      <c r="BJ224" s="242" t="s">
        <v>1180</v>
      </c>
      <c r="BK224" s="234" t="s">
        <v>1187</v>
      </c>
      <c r="BL224" s="6" t="s">
        <v>1087</v>
      </c>
      <c r="BM224" s="191" t="s">
        <v>1086</v>
      </c>
      <c r="BN224" s="195" t="s">
        <v>1086</v>
      </c>
      <c r="BO224" s="6" t="s">
        <v>1086</v>
      </c>
      <c r="BP224" s="6" t="s">
        <v>1086</v>
      </c>
      <c r="BQ224" s="6" t="s">
        <v>1086</v>
      </c>
      <c r="BR224" s="6" t="s">
        <v>1086</v>
      </c>
      <c r="BS224" s="6" t="s">
        <v>1086</v>
      </c>
      <c r="BT224" s="6" t="s">
        <v>1086</v>
      </c>
      <c r="BU224" s="6" t="s">
        <v>1086</v>
      </c>
      <c r="BV224" s="6" t="s">
        <v>1087</v>
      </c>
      <c r="BW224" s="6" t="s">
        <v>1086</v>
      </c>
      <c r="BX224" s="6" t="s">
        <v>1086</v>
      </c>
      <c r="BY224" s="6" t="s">
        <v>1086</v>
      </c>
      <c r="BZ224" s="6" t="s">
        <v>1086</v>
      </c>
      <c r="CA224" s="6" t="s">
        <v>1087</v>
      </c>
      <c r="CB224" s="6" t="s">
        <v>1086</v>
      </c>
      <c r="CC224" s="6" t="s">
        <v>1086</v>
      </c>
      <c r="CD224" s="242" t="s">
        <v>1193</v>
      </c>
      <c r="CE224" s="199" t="s">
        <v>2276</v>
      </c>
      <c r="CF224" s="6"/>
      <c r="CG224" s="6"/>
      <c r="CH224" s="6"/>
      <c r="CI224" s="6"/>
      <c r="CJ224" s="6" t="s">
        <v>1607</v>
      </c>
      <c r="CK224" s="6" t="s">
        <v>1608</v>
      </c>
      <c r="CL224" s="6" t="s">
        <v>1086</v>
      </c>
      <c r="CM224" s="6" t="s">
        <v>1087</v>
      </c>
      <c r="CN224" s="6" t="s">
        <v>1087</v>
      </c>
      <c r="CO224" s="6" t="s">
        <v>1490</v>
      </c>
      <c r="CP224" s="6" t="s">
        <v>1086</v>
      </c>
      <c r="CQ224" s="6" t="s">
        <v>1086</v>
      </c>
      <c r="CR224" s="6" t="s">
        <v>1087</v>
      </c>
      <c r="CS224" s="6" t="s">
        <v>1086</v>
      </c>
      <c r="CT224" s="6" t="s">
        <v>1086</v>
      </c>
      <c r="CU224" s="191" t="s">
        <v>1273</v>
      </c>
      <c r="CV224" s="6" t="str">
        <f t="shared" si="78"/>
        <v>NUEVO HORIZONTE PEATONAL2201448000</v>
      </c>
      <c r="CW224" s="46" t="str">
        <f t="shared" si="79"/>
        <v>OK</v>
      </c>
      <c r="CX224" s="47" t="str">
        <f t="shared" si="80"/>
        <v>SI</v>
      </c>
      <c r="CY224" s="47">
        <f t="shared" si="81"/>
        <v>1</v>
      </c>
      <c r="CZ224" s="47" t="str">
        <f t="shared" si="82"/>
        <v/>
      </c>
      <c r="DA224" s="47" t="str">
        <f t="shared" si="83"/>
        <v/>
      </c>
      <c r="DB224" s="47" t="str">
        <f t="shared" si="84"/>
        <v/>
      </c>
      <c r="DC224" s="47" t="str">
        <f t="shared" si="85"/>
        <v/>
      </c>
      <c r="DD224" s="47"/>
      <c r="DE224" s="47" t="str">
        <f t="shared" si="86"/>
        <v/>
      </c>
      <c r="DF224" s="47" t="str">
        <f t="shared" si="87"/>
        <v/>
      </c>
      <c r="DG224" s="47">
        <f t="shared" si="88"/>
        <v>9</v>
      </c>
      <c r="DH224" s="47" t="str">
        <f t="shared" si="89"/>
        <v/>
      </c>
      <c r="DI224" s="47" t="str">
        <f t="shared" si="90"/>
        <v/>
      </c>
      <c r="DJ224" s="47">
        <f t="shared" si="91"/>
        <v>1</v>
      </c>
      <c r="DK224" s="48">
        <f>IF(CX224="NO",0,IF(CY224=1,Tipologías!$E$11,0)+IF(CZ224=2,Tipologías!$E$10,0)+IF(DA224=3,Tipologías!$E$9,0)+IF(DB224=4,Tipologías!$E$13,0)+IF(DC224=5,Tipologías!$E$12,0)+IF(DD224=6,Tipologías!$E$14,0)+IF(DE224=7,Tipologías!$E$20,0)+IF(DG224=9,Tipologías!$E$16,0)+IF(DF224=8,Tipologías!$E$23,0)+IF(DH224=10,Tipologías!$E$7,0)+IF(DI224=11,Tipologías!$E$8,0))</f>
        <v>2225218.5090899998</v>
      </c>
      <c r="DL224" s="49">
        <f t="shared" si="92"/>
        <v>2225218.5090899998</v>
      </c>
      <c r="DM224" s="50" t="str">
        <f t="shared" si="93"/>
        <v/>
      </c>
      <c r="DN224" s="50" t="str">
        <f t="shared" si="94"/>
        <v/>
      </c>
      <c r="DO224" s="50">
        <f t="shared" si="95"/>
        <v>0</v>
      </c>
      <c r="DP224" s="51" t="str">
        <f t="shared" si="96"/>
        <v/>
      </c>
      <c r="DQ224" s="51">
        <f>IF(DM224=17,Tipologías!$E$18,0)+IF(ENCUESTAS!DN224=18,Tipologías!$E$17,0)+IF(ENCUESTAS!DO224=19,Tipologías!$E$19,0)+IF(ENCUESTAS!DP224=20,Tipologías!$E$21,0)</f>
        <v>0</v>
      </c>
      <c r="DR224" s="47" t="str">
        <f t="shared" si="97"/>
        <v>NO</v>
      </c>
      <c r="DS224" s="49">
        <f t="shared" si="98"/>
        <v>0</v>
      </c>
      <c r="DT224" s="52">
        <f>IF(DL224=0,"",(DL224+DS224+Tipologías!$E$6+Tipologías!$H$2))</f>
        <v>2422295.9016299644</v>
      </c>
      <c r="DU224" s="53" t="str">
        <f t="shared" si="99"/>
        <v>SI</v>
      </c>
      <c r="DV224" s="436" t="s">
        <v>4372</v>
      </c>
    </row>
    <row r="225" spans="1:126" ht="45" x14ac:dyDescent="0.25">
      <c r="A225" s="217">
        <v>42971</v>
      </c>
      <c r="B225" s="7" t="s">
        <v>1</v>
      </c>
      <c r="C225" s="7" t="s">
        <v>630</v>
      </c>
      <c r="D225" s="7">
        <v>579</v>
      </c>
      <c r="E225" s="7">
        <v>71184422</v>
      </c>
      <c r="F225" s="7">
        <v>3147348837</v>
      </c>
      <c r="G225" s="188">
        <v>221</v>
      </c>
      <c r="H225" s="189" t="s">
        <v>1640</v>
      </c>
      <c r="I225" s="7" t="s">
        <v>1110</v>
      </c>
      <c r="J225" s="7"/>
      <c r="K225" s="7"/>
      <c r="L225" s="7"/>
      <c r="M225" s="7"/>
      <c r="N225" s="7"/>
      <c r="O225" s="7"/>
      <c r="P225" s="7"/>
      <c r="Q225" s="7"/>
      <c r="R225" s="200">
        <v>58316</v>
      </c>
      <c r="S225" s="7"/>
      <c r="T225" s="7"/>
      <c r="U225" s="362" t="str">
        <f t="shared" si="75"/>
        <v xml:space="preserve">PEATONAL   #   -  58316 </v>
      </c>
      <c r="V225" s="7">
        <v>3216932608</v>
      </c>
      <c r="W225" s="7" t="s">
        <v>1576</v>
      </c>
      <c r="X225" s="229"/>
      <c r="Y225" s="7" t="s">
        <v>2277</v>
      </c>
      <c r="Z225" s="7" t="s">
        <v>1272</v>
      </c>
      <c r="AA225" s="434" t="str">
        <f t="shared" si="76"/>
        <v xml:space="preserve">GILMA ROSA MIRANDA </v>
      </c>
      <c r="AB225" s="7" t="s">
        <v>1268</v>
      </c>
      <c r="AC225" s="7">
        <v>21940928</v>
      </c>
      <c r="AD225" s="7" t="s">
        <v>1118</v>
      </c>
      <c r="AE225" s="7">
        <v>60</v>
      </c>
      <c r="AF225" s="6" t="s">
        <v>1086</v>
      </c>
      <c r="AG225" s="6"/>
      <c r="AH225" s="7"/>
      <c r="AI225" s="7"/>
      <c r="AJ225" s="7"/>
      <c r="AK225" s="434" t="str">
        <f t="shared" si="77"/>
        <v xml:space="preserve">   </v>
      </c>
      <c r="AL225" s="7"/>
      <c r="AM225" s="191"/>
      <c r="AN225" s="189" t="s">
        <v>1086</v>
      </c>
      <c r="AO225" s="7"/>
      <c r="AP225" s="7" t="s">
        <v>1087</v>
      </c>
      <c r="AQ225" s="7">
        <v>7</v>
      </c>
      <c r="AR225" s="7">
        <v>3</v>
      </c>
      <c r="AS225" s="7">
        <v>2</v>
      </c>
      <c r="AT225" s="230" t="s">
        <v>1148</v>
      </c>
      <c r="AU225" s="7"/>
      <c r="AV225" s="231" t="s">
        <v>1165</v>
      </c>
      <c r="AW225" s="7"/>
      <c r="AX225" s="192"/>
      <c r="AY225" s="7"/>
      <c r="AZ225" s="7"/>
      <c r="BA225" s="7"/>
      <c r="BB225" s="7" t="s">
        <v>1086</v>
      </c>
      <c r="BC225" s="7">
        <v>16033</v>
      </c>
      <c r="BD225" s="7" t="s">
        <v>1086</v>
      </c>
      <c r="BE225" s="7">
        <v>11485</v>
      </c>
      <c r="BF225" s="7" t="s">
        <v>1086</v>
      </c>
      <c r="BG225" s="7">
        <v>8324</v>
      </c>
      <c r="BH225" s="232" t="s">
        <v>1167</v>
      </c>
      <c r="BI225" s="233" t="s">
        <v>1175</v>
      </c>
      <c r="BJ225" s="234" t="s">
        <v>1180</v>
      </c>
      <c r="BK225" s="234" t="s">
        <v>1191</v>
      </c>
      <c r="BL225" s="6" t="s">
        <v>1087</v>
      </c>
      <c r="BM225" s="191" t="s">
        <v>1086</v>
      </c>
      <c r="BN225" s="195" t="s">
        <v>1086</v>
      </c>
      <c r="BO225" s="6" t="s">
        <v>1086</v>
      </c>
      <c r="BP225" s="6" t="s">
        <v>1086</v>
      </c>
      <c r="BQ225" s="6" t="s">
        <v>1086</v>
      </c>
      <c r="BR225" s="6" t="s">
        <v>1086</v>
      </c>
      <c r="BS225" s="6" t="s">
        <v>1086</v>
      </c>
      <c r="BT225" s="6" t="s">
        <v>1087</v>
      </c>
      <c r="BU225" s="6" t="s">
        <v>1087</v>
      </c>
      <c r="BV225" s="6" t="s">
        <v>1087</v>
      </c>
      <c r="BW225" s="6" t="s">
        <v>1087</v>
      </c>
      <c r="BX225" s="6" t="s">
        <v>1087</v>
      </c>
      <c r="BY225" s="6" t="s">
        <v>1087</v>
      </c>
      <c r="BZ225" s="6" t="s">
        <v>1087</v>
      </c>
      <c r="CA225" s="6" t="s">
        <v>1087</v>
      </c>
      <c r="CB225" s="6" t="s">
        <v>1087</v>
      </c>
      <c r="CC225" s="6" t="s">
        <v>1087</v>
      </c>
      <c r="CD225" s="234" t="s">
        <v>1195</v>
      </c>
      <c r="CE225" s="199" t="s">
        <v>2278</v>
      </c>
      <c r="CF225" s="6"/>
      <c r="CG225" s="6"/>
      <c r="CH225" s="6"/>
      <c r="CI225" s="6"/>
      <c r="CJ225" s="6" t="s">
        <v>1607</v>
      </c>
      <c r="CK225" s="6" t="s">
        <v>1608</v>
      </c>
      <c r="CL225" s="6" t="s">
        <v>1086</v>
      </c>
      <c r="CM225" s="6" t="s">
        <v>1086</v>
      </c>
      <c r="CN225" s="6" t="s">
        <v>1087</v>
      </c>
      <c r="CO225" s="6" t="s">
        <v>1490</v>
      </c>
      <c r="CP225" s="6" t="s">
        <v>1087</v>
      </c>
      <c r="CQ225" s="6" t="s">
        <v>1087</v>
      </c>
      <c r="CR225" s="6" t="s">
        <v>1087</v>
      </c>
      <c r="CS225" s="6" t="s">
        <v>1087</v>
      </c>
      <c r="CT225" s="6" t="s">
        <v>1087</v>
      </c>
      <c r="CU225" s="191" t="s">
        <v>1307</v>
      </c>
      <c r="CV225" s="6" t="str">
        <f t="shared" si="78"/>
        <v>NUEVO MILENIOPEATONAL58316</v>
      </c>
      <c r="CW225" s="46" t="str">
        <f t="shared" si="79"/>
        <v>¿REPETIDA?</v>
      </c>
      <c r="CX225" s="47" t="str">
        <f t="shared" si="80"/>
        <v>SI</v>
      </c>
      <c r="CY225" s="47">
        <f t="shared" si="81"/>
        <v>1</v>
      </c>
      <c r="CZ225" s="47">
        <f t="shared" si="82"/>
        <v>2</v>
      </c>
      <c r="DA225" s="47">
        <f t="shared" si="83"/>
        <v>3</v>
      </c>
      <c r="DB225" s="47">
        <f t="shared" si="84"/>
        <v>4</v>
      </c>
      <c r="DC225" s="47">
        <f t="shared" si="85"/>
        <v>5</v>
      </c>
      <c r="DD225" s="47"/>
      <c r="DE225" s="47">
        <f t="shared" si="86"/>
        <v>7</v>
      </c>
      <c r="DF225" s="47">
        <f t="shared" si="87"/>
        <v>8</v>
      </c>
      <c r="DG225" s="47" t="str">
        <f t="shared" si="88"/>
        <v/>
      </c>
      <c r="DH225" s="47" t="str">
        <f t="shared" si="89"/>
        <v/>
      </c>
      <c r="DI225" s="47" t="str">
        <f t="shared" si="90"/>
        <v/>
      </c>
      <c r="DJ225" s="47">
        <f t="shared" si="91"/>
        <v>5</v>
      </c>
      <c r="DK225" s="48">
        <f>IF(CX225="NO",0,IF(CY225=1,Tipologías!$E$11,0)+IF(CZ225=2,Tipologías!$E$10,0)+IF(DA225=3,Tipologías!$E$9,0)+IF(DB225=4,Tipologías!$E$13,0)+IF(DC225=5,Tipologías!$E$12,0)+IF(DD225=6,Tipologías!$E$14,0)+IF(DE225=7,Tipologías!$E$20,0)+IF(DG225=9,Tipologías!$E$16,0)+IF(DF225=8,Tipologías!$E$23,0)+IF(DH225=10,Tipologías!$E$7,0)+IF(DI225=11,Tipologías!$E$8,0))</f>
        <v>6834981.4686359996</v>
      </c>
      <c r="DL225" s="49">
        <f t="shared" si="92"/>
        <v>6099266.2918499997</v>
      </c>
      <c r="DM225" s="50" t="str">
        <f t="shared" si="93"/>
        <v/>
      </c>
      <c r="DN225" s="50" t="str">
        <f t="shared" si="94"/>
        <v/>
      </c>
      <c r="DO225" s="50">
        <f t="shared" si="95"/>
        <v>0</v>
      </c>
      <c r="DP225" s="51" t="str">
        <f t="shared" si="96"/>
        <v/>
      </c>
      <c r="DQ225" s="51">
        <f>IF(DM225=17,Tipologías!$E$18,0)+IF(ENCUESTAS!DN225=18,Tipologías!$E$17,0)+IF(ENCUESTAS!DO225=19,Tipologías!$E$19,0)+IF(ENCUESTAS!DP225=20,Tipologías!$E$21,0)</f>
        <v>0</v>
      </c>
      <c r="DR225" s="47" t="str">
        <f t="shared" si="97"/>
        <v>NO</v>
      </c>
      <c r="DS225" s="49">
        <f t="shared" si="98"/>
        <v>0</v>
      </c>
      <c r="DT225" s="52">
        <f>IF(DL225=0,"",(DL225+DS225+Tipologías!$E$6+Tipologías!$H$2))</f>
        <v>6296343.6843899637</v>
      </c>
      <c r="DU225" s="53" t="str">
        <f t="shared" si="99"/>
        <v>SI</v>
      </c>
      <c r="DV225" s="436" t="s">
        <v>3804</v>
      </c>
    </row>
    <row r="226" spans="1:126" ht="45" x14ac:dyDescent="0.25">
      <c r="A226" s="217">
        <v>42971</v>
      </c>
      <c r="B226" s="7" t="s">
        <v>1</v>
      </c>
      <c r="C226" s="7" t="s">
        <v>630</v>
      </c>
      <c r="D226" s="7">
        <v>579</v>
      </c>
      <c r="E226" s="7">
        <v>71184422</v>
      </c>
      <c r="F226" s="7">
        <v>3147348837</v>
      </c>
      <c r="G226" s="188">
        <v>222</v>
      </c>
      <c r="H226" s="189" t="s">
        <v>1640</v>
      </c>
      <c r="I226" s="7" t="s">
        <v>1110</v>
      </c>
      <c r="J226" s="7"/>
      <c r="K226" s="7"/>
      <c r="L226" s="7"/>
      <c r="M226" s="7"/>
      <c r="N226" s="7"/>
      <c r="O226" s="7"/>
      <c r="P226" s="7"/>
      <c r="Q226" s="7"/>
      <c r="R226" s="200">
        <v>58316</v>
      </c>
      <c r="S226" s="7"/>
      <c r="T226" s="7"/>
      <c r="U226" s="362" t="str">
        <f t="shared" si="75"/>
        <v xml:space="preserve">PEATONAL   #   -  58316 </v>
      </c>
      <c r="V226" s="7">
        <v>3234596669</v>
      </c>
      <c r="W226" s="7" t="s">
        <v>1443</v>
      </c>
      <c r="X226" s="7"/>
      <c r="Y226" s="7" t="s">
        <v>2023</v>
      </c>
      <c r="Z226" s="7" t="s">
        <v>1500</v>
      </c>
      <c r="AA226" s="434" t="str">
        <f t="shared" si="76"/>
        <v xml:space="preserve">NELSON ENRIQUE LOPEZ </v>
      </c>
      <c r="AB226" s="7" t="s">
        <v>1268</v>
      </c>
      <c r="AC226" s="7">
        <v>15343197</v>
      </c>
      <c r="AD226" s="7" t="s">
        <v>1127</v>
      </c>
      <c r="AE226" s="7">
        <v>36</v>
      </c>
      <c r="AF226" s="6" t="s">
        <v>1087</v>
      </c>
      <c r="AG226" s="6"/>
      <c r="AH226" s="7"/>
      <c r="AI226" s="7"/>
      <c r="AJ226" s="7"/>
      <c r="AK226" s="434" t="str">
        <f t="shared" si="77"/>
        <v xml:space="preserve">   </v>
      </c>
      <c r="AL226" s="7"/>
      <c r="AM226" s="191"/>
      <c r="AN226" s="189" t="s">
        <v>1087</v>
      </c>
      <c r="AO226" s="7"/>
      <c r="AP226" s="7" t="s">
        <v>1087</v>
      </c>
      <c r="AQ226" s="7">
        <v>3</v>
      </c>
      <c r="AR226" s="7">
        <v>1</v>
      </c>
      <c r="AS226" s="7"/>
      <c r="AT226" s="230" t="s">
        <v>1149</v>
      </c>
      <c r="AU226" s="7"/>
      <c r="AV226" s="231"/>
      <c r="AW226" s="7"/>
      <c r="AX226" s="192" t="s">
        <v>1153</v>
      </c>
      <c r="AY226" s="7">
        <v>1</v>
      </c>
      <c r="AZ226" s="7"/>
      <c r="BA226" s="235">
        <v>100000</v>
      </c>
      <c r="BB226" s="7" t="s">
        <v>1086</v>
      </c>
      <c r="BC226" s="7">
        <v>16033</v>
      </c>
      <c r="BD226" s="7" t="s">
        <v>1086</v>
      </c>
      <c r="BE226" s="7">
        <v>11485</v>
      </c>
      <c r="BF226" s="7" t="s">
        <v>1086</v>
      </c>
      <c r="BG226" s="7">
        <v>8324</v>
      </c>
      <c r="BH226" s="232" t="s">
        <v>1167</v>
      </c>
      <c r="BI226" s="233" t="s">
        <v>1171</v>
      </c>
      <c r="BJ226" s="234" t="s">
        <v>1180</v>
      </c>
      <c r="BK226" s="234" t="s">
        <v>1189</v>
      </c>
      <c r="BL226" s="6" t="s">
        <v>1086</v>
      </c>
      <c r="BM226" s="191" t="s">
        <v>1086</v>
      </c>
      <c r="BN226" s="195" t="s">
        <v>1086</v>
      </c>
      <c r="BO226" s="6" t="s">
        <v>1086</v>
      </c>
      <c r="BP226" s="6" t="s">
        <v>1086</v>
      </c>
      <c r="BQ226" s="6" t="s">
        <v>1086</v>
      </c>
      <c r="BR226" s="6" t="s">
        <v>1086</v>
      </c>
      <c r="BS226" s="6" t="s">
        <v>1086</v>
      </c>
      <c r="BT226" s="6" t="s">
        <v>1086</v>
      </c>
      <c r="BU226" s="6" t="s">
        <v>1086</v>
      </c>
      <c r="BV226" s="6" t="s">
        <v>1087</v>
      </c>
      <c r="BW226" s="6" t="s">
        <v>1086</v>
      </c>
      <c r="BX226" s="6" t="s">
        <v>1086</v>
      </c>
      <c r="BY226" s="6" t="s">
        <v>1086</v>
      </c>
      <c r="BZ226" s="6" t="s">
        <v>1086</v>
      </c>
      <c r="CA226" s="6" t="s">
        <v>1087</v>
      </c>
      <c r="CB226" s="6" t="s">
        <v>1086</v>
      </c>
      <c r="CC226" s="6" t="s">
        <v>1086</v>
      </c>
      <c r="CD226" s="234" t="s">
        <v>1193</v>
      </c>
      <c r="CE226" s="199" t="s">
        <v>2228</v>
      </c>
      <c r="CF226" s="6"/>
      <c r="CG226" s="6"/>
      <c r="CH226" s="6"/>
      <c r="CI226" s="6"/>
      <c r="CJ226" s="6" t="s">
        <v>1607</v>
      </c>
      <c r="CK226" s="6" t="s">
        <v>1608</v>
      </c>
      <c r="CL226" s="6" t="s">
        <v>1086</v>
      </c>
      <c r="CM226" s="6" t="s">
        <v>1087</v>
      </c>
      <c r="CN226" s="6" t="s">
        <v>1087</v>
      </c>
      <c r="CO226" s="6" t="s">
        <v>1490</v>
      </c>
      <c r="CP226" s="6" t="s">
        <v>1086</v>
      </c>
      <c r="CQ226" s="6" t="s">
        <v>1086</v>
      </c>
      <c r="CR226" s="6" t="s">
        <v>1087</v>
      </c>
      <c r="CS226" s="6" t="s">
        <v>1086</v>
      </c>
      <c r="CT226" s="6" t="s">
        <v>1086</v>
      </c>
      <c r="CU226" s="191" t="s">
        <v>1273</v>
      </c>
      <c r="CV226" s="6" t="str">
        <f t="shared" si="78"/>
        <v>NUEVO MILENIOPEATONAL58316</v>
      </c>
      <c r="CW226" s="46" t="str">
        <f t="shared" si="79"/>
        <v>¿REPETIDA?</v>
      </c>
      <c r="CX226" s="47" t="str">
        <f t="shared" si="80"/>
        <v>SI</v>
      </c>
      <c r="CY226" s="47">
        <f t="shared" si="81"/>
        <v>1</v>
      </c>
      <c r="CZ226" s="47" t="str">
        <f t="shared" si="82"/>
        <v/>
      </c>
      <c r="DA226" s="47" t="str">
        <f t="shared" si="83"/>
        <v/>
      </c>
      <c r="DB226" s="47" t="str">
        <f t="shared" si="84"/>
        <v/>
      </c>
      <c r="DC226" s="47" t="str">
        <f t="shared" si="85"/>
        <v/>
      </c>
      <c r="DD226" s="47"/>
      <c r="DE226" s="47" t="str">
        <f t="shared" si="86"/>
        <v/>
      </c>
      <c r="DF226" s="47" t="str">
        <f t="shared" si="87"/>
        <v/>
      </c>
      <c r="DG226" s="47">
        <f t="shared" si="88"/>
        <v>9</v>
      </c>
      <c r="DH226" s="47" t="str">
        <f t="shared" si="89"/>
        <v/>
      </c>
      <c r="DI226" s="47" t="str">
        <f t="shared" si="90"/>
        <v/>
      </c>
      <c r="DJ226" s="47">
        <f t="shared" si="91"/>
        <v>1</v>
      </c>
      <c r="DK226" s="48">
        <f>IF(CX226="NO",0,IF(CY226=1,Tipologías!$E$11,0)+IF(CZ226=2,Tipologías!$E$10,0)+IF(DA226=3,Tipologías!$E$9,0)+IF(DB226=4,Tipologías!$E$13,0)+IF(DC226=5,Tipologías!$E$12,0)+IF(DD226=6,Tipologías!$E$14,0)+IF(DE226=7,Tipologías!$E$20,0)+IF(DG226=9,Tipologías!$E$16,0)+IF(DF226=8,Tipologías!$E$23,0)+IF(DH226=10,Tipologías!$E$7,0)+IF(DI226=11,Tipologías!$E$8,0))</f>
        <v>2225218.5090899998</v>
      </c>
      <c r="DL226" s="49">
        <f t="shared" si="92"/>
        <v>2225218.5090899998</v>
      </c>
      <c r="DM226" s="50" t="str">
        <f t="shared" si="93"/>
        <v/>
      </c>
      <c r="DN226" s="50" t="str">
        <f t="shared" si="94"/>
        <v/>
      </c>
      <c r="DO226" s="50">
        <f t="shared" si="95"/>
        <v>0</v>
      </c>
      <c r="DP226" s="51" t="str">
        <f t="shared" si="96"/>
        <v/>
      </c>
      <c r="DQ226" s="51">
        <f>IF(DM226=17,Tipologías!$E$18,0)+IF(ENCUESTAS!DN226=18,Tipologías!$E$17,0)+IF(ENCUESTAS!DO226=19,Tipologías!$E$19,0)+IF(ENCUESTAS!DP226=20,Tipologías!$E$21,0)</f>
        <v>0</v>
      </c>
      <c r="DR226" s="47" t="str">
        <f t="shared" si="97"/>
        <v>NO</v>
      </c>
      <c r="DS226" s="49">
        <f t="shared" si="98"/>
        <v>0</v>
      </c>
      <c r="DT226" s="52">
        <f>IF(DL226=0,"",(DL226+DS226+Tipologías!$E$6+Tipologías!$H$2))</f>
        <v>2422295.9016299644</v>
      </c>
      <c r="DU226" s="53" t="str">
        <f t="shared" si="99"/>
        <v>SI</v>
      </c>
      <c r="DV226" s="436" t="s">
        <v>3805</v>
      </c>
    </row>
    <row r="227" spans="1:126" ht="45" hidden="1" x14ac:dyDescent="0.25">
      <c r="A227" s="217">
        <v>42971</v>
      </c>
      <c r="B227" s="7" t="s">
        <v>1</v>
      </c>
      <c r="C227" s="7" t="s">
        <v>630</v>
      </c>
      <c r="D227" s="7">
        <v>579</v>
      </c>
      <c r="E227" s="7">
        <v>1039702581</v>
      </c>
      <c r="F227" s="7">
        <v>3117047099</v>
      </c>
      <c r="G227" s="188">
        <v>223</v>
      </c>
      <c r="H227" s="189" t="s">
        <v>1632</v>
      </c>
      <c r="I227" s="7" t="s">
        <v>1110</v>
      </c>
      <c r="J227" s="7"/>
      <c r="K227" s="7"/>
      <c r="L227" s="7"/>
      <c r="M227" s="7"/>
      <c r="N227" s="7"/>
      <c r="O227" s="7"/>
      <c r="P227" s="7"/>
      <c r="Q227" s="7"/>
      <c r="R227" s="200">
        <v>2204497000</v>
      </c>
      <c r="S227" s="7"/>
      <c r="T227" s="7"/>
      <c r="U227" s="362" t="str">
        <f t="shared" si="75"/>
        <v xml:space="preserve">PEATONAL   #   -  2204497000 </v>
      </c>
      <c r="V227" s="7">
        <v>3128452489</v>
      </c>
      <c r="W227" s="7" t="s">
        <v>1804</v>
      </c>
      <c r="X227" s="7" t="s">
        <v>1442</v>
      </c>
      <c r="Y227" s="7" t="s">
        <v>1840</v>
      </c>
      <c r="Z227" s="7" t="s">
        <v>1287</v>
      </c>
      <c r="AA227" s="434" t="str">
        <f t="shared" si="76"/>
        <v>LILIANA MARIA GIRALDO MOLINA</v>
      </c>
      <c r="AB227" s="7" t="s">
        <v>1268</v>
      </c>
      <c r="AC227" s="7">
        <v>43103539</v>
      </c>
      <c r="AD227" s="7" t="s">
        <v>1118</v>
      </c>
      <c r="AE227" s="7">
        <v>32</v>
      </c>
      <c r="AF227" s="6" t="s">
        <v>1087</v>
      </c>
      <c r="AG227" s="6" t="s">
        <v>1676</v>
      </c>
      <c r="AH227" s="7" t="s">
        <v>1980</v>
      </c>
      <c r="AI227" s="7" t="s">
        <v>1314</v>
      </c>
      <c r="AJ227" s="7" t="s">
        <v>1289</v>
      </c>
      <c r="AK227" s="434" t="str">
        <f t="shared" si="77"/>
        <v>JUAN GABRIEL OSORIO MEZA</v>
      </c>
      <c r="AL227" s="7" t="s">
        <v>1268</v>
      </c>
      <c r="AM227" s="191">
        <v>70143006</v>
      </c>
      <c r="AN227" s="189" t="s">
        <v>1087</v>
      </c>
      <c r="AO227" s="7"/>
      <c r="AP227" s="7" t="s">
        <v>1087</v>
      </c>
      <c r="AQ227" s="7">
        <v>2</v>
      </c>
      <c r="AR227" s="7"/>
      <c r="AS227" s="7"/>
      <c r="AT227" s="230" t="s">
        <v>1149</v>
      </c>
      <c r="AU227" s="7"/>
      <c r="AV227" s="231"/>
      <c r="AW227" s="7"/>
      <c r="AX227" s="192" t="s">
        <v>1153</v>
      </c>
      <c r="AY227" s="7">
        <v>1</v>
      </c>
      <c r="AZ227" s="7"/>
      <c r="BA227" s="235">
        <v>350000</v>
      </c>
      <c r="BB227" s="7" t="s">
        <v>1086</v>
      </c>
      <c r="BC227" s="7">
        <v>9747</v>
      </c>
      <c r="BD227" s="7" t="s">
        <v>1086</v>
      </c>
      <c r="BE227" s="7">
        <v>6667</v>
      </c>
      <c r="BF227" s="7" t="s">
        <v>1086</v>
      </c>
      <c r="BG227" s="7">
        <v>8069</v>
      </c>
      <c r="BH227" s="232" t="s">
        <v>1167</v>
      </c>
      <c r="BI227" s="233" t="s">
        <v>1171</v>
      </c>
      <c r="BJ227" s="234" t="s">
        <v>1180</v>
      </c>
      <c r="BK227" s="234" t="s">
        <v>1189</v>
      </c>
      <c r="BL227" s="6" t="s">
        <v>1087</v>
      </c>
      <c r="BM227" s="191" t="s">
        <v>1086</v>
      </c>
      <c r="BN227" s="195" t="s">
        <v>1086</v>
      </c>
      <c r="BO227" s="6" t="s">
        <v>1086</v>
      </c>
      <c r="BP227" s="6" t="s">
        <v>1086</v>
      </c>
      <c r="BQ227" s="6" t="s">
        <v>1086</v>
      </c>
      <c r="BR227" s="6" t="s">
        <v>1086</v>
      </c>
      <c r="BS227" s="6" t="s">
        <v>1086</v>
      </c>
      <c r="BT227" s="6" t="s">
        <v>1086</v>
      </c>
      <c r="BU227" s="6" t="s">
        <v>1086</v>
      </c>
      <c r="BV227" s="6" t="s">
        <v>1086</v>
      </c>
      <c r="BW227" s="6" t="s">
        <v>1086</v>
      </c>
      <c r="BX227" s="6" t="s">
        <v>1086</v>
      </c>
      <c r="BY227" s="6" t="s">
        <v>1086</v>
      </c>
      <c r="BZ227" s="6" t="s">
        <v>1086</v>
      </c>
      <c r="CA227" s="6" t="s">
        <v>1086</v>
      </c>
      <c r="CB227" s="6" t="s">
        <v>1086</v>
      </c>
      <c r="CC227" s="6" t="s">
        <v>1086</v>
      </c>
      <c r="CD227" s="234" t="s">
        <v>1193</v>
      </c>
      <c r="CE227" s="199" t="s">
        <v>2279</v>
      </c>
      <c r="CF227" s="6"/>
      <c r="CG227" s="6"/>
      <c r="CH227" s="6"/>
      <c r="CI227" s="6"/>
      <c r="CJ227" s="6" t="s">
        <v>1607</v>
      </c>
      <c r="CK227" s="6" t="s">
        <v>1608</v>
      </c>
      <c r="CL227" s="6" t="s">
        <v>1086</v>
      </c>
      <c r="CM227" s="6" t="s">
        <v>1086</v>
      </c>
      <c r="CN227" s="6" t="s">
        <v>1087</v>
      </c>
      <c r="CO227" s="6" t="s">
        <v>1490</v>
      </c>
      <c r="CP227" s="6" t="s">
        <v>1086</v>
      </c>
      <c r="CQ227" s="6" t="s">
        <v>1086</v>
      </c>
      <c r="CR227" s="6" t="s">
        <v>1086</v>
      </c>
      <c r="CS227" s="6" t="s">
        <v>1086</v>
      </c>
      <c r="CT227" s="6" t="s">
        <v>1086</v>
      </c>
      <c r="CU227" s="191" t="s">
        <v>1273</v>
      </c>
      <c r="CV227" s="6" t="str">
        <f t="shared" si="78"/>
        <v>SAN MARTIN PEATONAL2204497000</v>
      </c>
      <c r="CW227" s="46" t="str">
        <f t="shared" si="79"/>
        <v>OK</v>
      </c>
      <c r="CX227" s="47" t="str">
        <f t="shared" si="80"/>
        <v>SI</v>
      </c>
      <c r="CY227" s="47" t="str">
        <f t="shared" si="81"/>
        <v/>
      </c>
      <c r="CZ227" s="47" t="str">
        <f t="shared" si="82"/>
        <v/>
      </c>
      <c r="DA227" s="47" t="str">
        <f t="shared" si="83"/>
        <v/>
      </c>
      <c r="DB227" s="47" t="str">
        <f t="shared" si="84"/>
        <v/>
      </c>
      <c r="DC227" s="47" t="str">
        <f t="shared" si="85"/>
        <v/>
      </c>
      <c r="DD227" s="47"/>
      <c r="DE227" s="47" t="str">
        <f t="shared" si="86"/>
        <v/>
      </c>
      <c r="DF227" s="47" t="str">
        <f t="shared" si="87"/>
        <v/>
      </c>
      <c r="DG227" s="47" t="str">
        <f t="shared" si="88"/>
        <v/>
      </c>
      <c r="DH227" s="47" t="str">
        <f t="shared" si="89"/>
        <v/>
      </c>
      <c r="DI227" s="47" t="str">
        <f t="shared" si="90"/>
        <v/>
      </c>
      <c r="DJ227" s="47">
        <f t="shared" si="91"/>
        <v>0</v>
      </c>
      <c r="DK227" s="48">
        <f>IF(CX227="NO",0,IF(CY227=1,Tipologías!$E$11,0)+IF(CZ227=2,Tipologías!$E$10,0)+IF(DA227=3,Tipologías!$E$9,0)+IF(DB227=4,Tipologías!$E$13,0)+IF(DC227=5,Tipologías!$E$12,0)+IF(DD227=6,Tipologías!$E$14,0)+IF(DE227=7,Tipologías!$E$20,0)+IF(DG227=9,Tipologías!$E$16,0)+IF(DF227=8,Tipologías!$E$23,0)+IF(DH227=10,Tipologías!$E$7,0)+IF(DI227=11,Tipologías!$E$8,0))</f>
        <v>0</v>
      </c>
      <c r="DL227" s="49">
        <f t="shared" si="92"/>
        <v>0</v>
      </c>
      <c r="DM227" s="50" t="str">
        <f t="shared" si="93"/>
        <v/>
      </c>
      <c r="DN227" s="50" t="str">
        <f t="shared" si="94"/>
        <v/>
      </c>
      <c r="DO227" s="50" t="str">
        <f t="shared" si="95"/>
        <v/>
      </c>
      <c r="DP227" s="51" t="str">
        <f t="shared" si="96"/>
        <v/>
      </c>
      <c r="DQ227" s="51">
        <f>IF(DM227=17,Tipologías!$E$18,0)+IF(ENCUESTAS!DN227=18,Tipologías!$E$17,0)+IF(ENCUESTAS!DO227=19,Tipologías!$E$19,0)+IF(ENCUESTAS!DP227=20,Tipologías!$E$21,0)</f>
        <v>0</v>
      </c>
      <c r="DR227" s="47" t="str">
        <f t="shared" si="97"/>
        <v>NO</v>
      </c>
      <c r="DS227" s="49">
        <f t="shared" si="98"/>
        <v>0</v>
      </c>
      <c r="DT227" s="52" t="str">
        <f>IF(DL227=0,"",(DL227+DS227+Tipologías!$E$6+Tipologías!$H$2))</f>
        <v/>
      </c>
      <c r="DU227" s="53" t="str">
        <f t="shared" si="99"/>
        <v>NO</v>
      </c>
      <c r="DV227" s="437"/>
    </row>
    <row r="228" spans="1:126" ht="45" x14ac:dyDescent="0.25">
      <c r="A228" s="217">
        <v>42971</v>
      </c>
      <c r="B228" s="7" t="s">
        <v>1</v>
      </c>
      <c r="C228" s="7" t="s">
        <v>630</v>
      </c>
      <c r="D228" s="7">
        <v>579</v>
      </c>
      <c r="E228" s="7">
        <v>1039702581</v>
      </c>
      <c r="F228" s="7">
        <v>3117047099</v>
      </c>
      <c r="G228" s="188">
        <v>224</v>
      </c>
      <c r="H228" s="189" t="s">
        <v>1640</v>
      </c>
      <c r="I228" s="7" t="s">
        <v>1110</v>
      </c>
      <c r="J228" s="7"/>
      <c r="K228" s="7"/>
      <c r="L228" s="7"/>
      <c r="M228" s="7"/>
      <c r="N228" s="7"/>
      <c r="O228" s="7"/>
      <c r="P228" s="7"/>
      <c r="Q228" s="7"/>
      <c r="R228" s="200">
        <v>220583150038</v>
      </c>
      <c r="S228" s="7"/>
      <c r="T228" s="7"/>
      <c r="U228" s="362" t="str">
        <f t="shared" si="75"/>
        <v xml:space="preserve">PEATONAL   #   -  220583150038 </v>
      </c>
      <c r="V228" s="7">
        <v>3202636760</v>
      </c>
      <c r="W228" s="7" t="s">
        <v>1277</v>
      </c>
      <c r="X228" s="7" t="s">
        <v>2280</v>
      </c>
      <c r="Y228" s="7" t="s">
        <v>2281</v>
      </c>
      <c r="Z228" s="7"/>
      <c r="AA228" s="434" t="str">
        <f t="shared" si="76"/>
        <v>LISIMA  GOMEZ ECHEVERRY</v>
      </c>
      <c r="AB228" s="7" t="s">
        <v>1268</v>
      </c>
      <c r="AC228" s="7">
        <v>3587716</v>
      </c>
      <c r="AD228" s="7" t="s">
        <v>1127</v>
      </c>
      <c r="AE228" s="7">
        <v>48</v>
      </c>
      <c r="AF228" s="6" t="s">
        <v>1087</v>
      </c>
      <c r="AG228" s="6"/>
      <c r="AH228" s="7"/>
      <c r="AI228" s="7"/>
      <c r="AJ228" s="7"/>
      <c r="AK228" s="434" t="str">
        <f t="shared" si="77"/>
        <v xml:space="preserve">   </v>
      </c>
      <c r="AL228" s="7"/>
      <c r="AM228" s="191"/>
      <c r="AN228" s="189" t="s">
        <v>1087</v>
      </c>
      <c r="AO228" s="7"/>
      <c r="AP228" s="7" t="s">
        <v>1087</v>
      </c>
      <c r="AQ228" s="7">
        <v>2</v>
      </c>
      <c r="AR228" s="7"/>
      <c r="AS228" s="7"/>
      <c r="AT228" s="230" t="s">
        <v>1148</v>
      </c>
      <c r="AU228" s="7"/>
      <c r="AV228" s="231" t="s">
        <v>1163</v>
      </c>
      <c r="AW228" s="7"/>
      <c r="AX228" s="192"/>
      <c r="AY228" s="7"/>
      <c r="AZ228" s="7"/>
      <c r="BA228" s="7"/>
      <c r="BB228" s="7" t="s">
        <v>1086</v>
      </c>
      <c r="BC228" s="7">
        <v>9343</v>
      </c>
      <c r="BD228" s="7" t="s">
        <v>1086</v>
      </c>
      <c r="BE228" s="7">
        <v>6325</v>
      </c>
      <c r="BF228" s="7" t="s">
        <v>1086</v>
      </c>
      <c r="BG228" s="7">
        <v>8365</v>
      </c>
      <c r="BH228" s="232" t="s">
        <v>1167</v>
      </c>
      <c r="BI228" s="233" t="s">
        <v>1174</v>
      </c>
      <c r="BJ228" s="234" t="s">
        <v>1180</v>
      </c>
      <c r="BK228" s="234" t="s">
        <v>1189</v>
      </c>
      <c r="BL228" s="6" t="s">
        <v>1087</v>
      </c>
      <c r="BM228" s="191" t="s">
        <v>1086</v>
      </c>
      <c r="BN228" s="195" t="s">
        <v>1086</v>
      </c>
      <c r="BO228" s="6" t="s">
        <v>1086</v>
      </c>
      <c r="BP228" s="6" t="s">
        <v>1086</v>
      </c>
      <c r="BQ228" s="6" t="s">
        <v>1086</v>
      </c>
      <c r="BR228" s="6" t="s">
        <v>1086</v>
      </c>
      <c r="BS228" s="6" t="s">
        <v>1086</v>
      </c>
      <c r="BT228" s="6" t="s">
        <v>1086</v>
      </c>
      <c r="BU228" s="6" t="s">
        <v>1087</v>
      </c>
      <c r="BV228" s="6" t="s">
        <v>1087</v>
      </c>
      <c r="BW228" s="6" t="s">
        <v>1086</v>
      </c>
      <c r="BX228" s="6" t="s">
        <v>1087</v>
      </c>
      <c r="BY228" s="6" t="s">
        <v>1086</v>
      </c>
      <c r="BZ228" s="6" t="s">
        <v>1087</v>
      </c>
      <c r="CA228" s="6" t="s">
        <v>1087</v>
      </c>
      <c r="CB228" s="6" t="s">
        <v>1086</v>
      </c>
      <c r="CC228" s="6" t="s">
        <v>1087</v>
      </c>
      <c r="CD228" s="234" t="s">
        <v>1193</v>
      </c>
      <c r="CE228" s="199" t="s">
        <v>2282</v>
      </c>
      <c r="CF228" s="6"/>
      <c r="CG228" s="6"/>
      <c r="CH228" s="6"/>
      <c r="CI228" s="6"/>
      <c r="CJ228" s="6" t="s">
        <v>1607</v>
      </c>
      <c r="CK228" s="6" t="s">
        <v>1608</v>
      </c>
      <c r="CL228" s="6" t="s">
        <v>1086</v>
      </c>
      <c r="CM228" s="6" t="s">
        <v>1087</v>
      </c>
      <c r="CN228" s="6" t="s">
        <v>1087</v>
      </c>
      <c r="CO228" s="6" t="s">
        <v>1490</v>
      </c>
      <c r="CP228" s="6" t="s">
        <v>1086</v>
      </c>
      <c r="CQ228" s="6" t="s">
        <v>1087</v>
      </c>
      <c r="CR228" s="6" t="s">
        <v>1087</v>
      </c>
      <c r="CS228" s="6" t="s">
        <v>1086</v>
      </c>
      <c r="CT228" s="6" t="s">
        <v>1087</v>
      </c>
      <c r="CU228" s="191" t="s">
        <v>1269</v>
      </c>
      <c r="CV228" s="6" t="str">
        <f t="shared" si="78"/>
        <v>NUEVO MILENIOPEATONAL220583150038</v>
      </c>
      <c r="CW228" s="46" t="str">
        <f t="shared" si="79"/>
        <v>OK</v>
      </c>
      <c r="CX228" s="47" t="str">
        <f t="shared" si="80"/>
        <v>SI</v>
      </c>
      <c r="CY228" s="47">
        <f t="shared" si="81"/>
        <v>1</v>
      </c>
      <c r="CZ228" s="47">
        <f t="shared" si="82"/>
        <v>2</v>
      </c>
      <c r="DA228" s="47" t="str">
        <f t="shared" si="83"/>
        <v/>
      </c>
      <c r="DB228" s="47">
        <f t="shared" si="84"/>
        <v>4</v>
      </c>
      <c r="DC228" s="47" t="str">
        <f t="shared" si="85"/>
        <v/>
      </c>
      <c r="DD228" s="47"/>
      <c r="DE228" s="47">
        <f t="shared" si="86"/>
        <v>7</v>
      </c>
      <c r="DF228" s="47" t="str">
        <f t="shared" si="87"/>
        <v/>
      </c>
      <c r="DG228" s="47">
        <f t="shared" si="88"/>
        <v>9</v>
      </c>
      <c r="DH228" s="47" t="str">
        <f t="shared" si="89"/>
        <v/>
      </c>
      <c r="DI228" s="47" t="str">
        <f t="shared" si="90"/>
        <v/>
      </c>
      <c r="DJ228" s="47">
        <f t="shared" si="91"/>
        <v>3</v>
      </c>
      <c r="DK228" s="48">
        <f>IF(CX228="NO",0,IF(CY228=1,Tipologías!$E$11,0)+IF(CZ228=2,Tipologías!$E$10,0)+IF(DA228=3,Tipologías!$E$9,0)+IF(DB228=4,Tipologías!$E$13,0)+IF(DC228=5,Tipologías!$E$12,0)+IF(DD228=6,Tipologías!$E$14,0)+IF(DE228=7,Tipologías!$E$20,0)+IF(DG228=9,Tipologías!$E$16,0)+IF(DF228=8,Tipologías!$E$23,0)+IF(DH228=10,Tipologías!$E$7,0)+IF(DI228=11,Tipologías!$E$8,0))</f>
        <v>3421349.9628299996</v>
      </c>
      <c r="DL228" s="49">
        <f t="shared" si="92"/>
        <v>3421349.9628299996</v>
      </c>
      <c r="DM228" s="50" t="str">
        <f t="shared" si="93"/>
        <v/>
      </c>
      <c r="DN228" s="50" t="str">
        <f t="shared" si="94"/>
        <v/>
      </c>
      <c r="DO228" s="50">
        <f t="shared" si="95"/>
        <v>0</v>
      </c>
      <c r="DP228" s="51" t="str">
        <f t="shared" si="96"/>
        <v/>
      </c>
      <c r="DQ228" s="51">
        <f>IF(DM228=17,Tipologías!$E$18,0)+IF(ENCUESTAS!DN228=18,Tipologías!$E$17,0)+IF(ENCUESTAS!DO228=19,Tipologías!$E$19,0)+IF(ENCUESTAS!DP228=20,Tipologías!$E$21,0)</f>
        <v>0</v>
      </c>
      <c r="DR228" s="47" t="str">
        <f t="shared" si="97"/>
        <v>NO</v>
      </c>
      <c r="DS228" s="49">
        <f t="shared" si="98"/>
        <v>0</v>
      </c>
      <c r="DT228" s="52">
        <f>IF(DL228=0,"",(DL228+DS228+Tipologías!$E$6+Tipologías!$H$2))</f>
        <v>3618427.3553699641</v>
      </c>
      <c r="DU228" s="53" t="str">
        <f t="shared" si="99"/>
        <v>SI</v>
      </c>
      <c r="DV228" s="436" t="s">
        <v>3806</v>
      </c>
    </row>
    <row r="229" spans="1:126" ht="45" x14ac:dyDescent="0.25">
      <c r="A229" s="217">
        <v>42971</v>
      </c>
      <c r="B229" s="7" t="s">
        <v>1</v>
      </c>
      <c r="C229" s="7" t="s">
        <v>630</v>
      </c>
      <c r="D229" s="7">
        <v>579</v>
      </c>
      <c r="E229" s="7">
        <v>1039706195</v>
      </c>
      <c r="F229" s="7">
        <v>3004312255</v>
      </c>
      <c r="G229" s="188">
        <v>225</v>
      </c>
      <c r="H229" s="189" t="s">
        <v>1640</v>
      </c>
      <c r="I229" s="7" t="s">
        <v>1110</v>
      </c>
      <c r="J229" s="7"/>
      <c r="K229" s="7"/>
      <c r="L229" s="7"/>
      <c r="M229" s="7"/>
      <c r="N229" s="7"/>
      <c r="O229" s="7"/>
      <c r="P229" s="7"/>
      <c r="Q229" s="7"/>
      <c r="R229" s="200">
        <v>220548670024</v>
      </c>
      <c r="S229" s="7"/>
      <c r="T229" s="7"/>
      <c r="U229" s="362" t="str">
        <f t="shared" si="75"/>
        <v xml:space="preserve">PEATONAL   #   -  220548670024 </v>
      </c>
      <c r="V229" s="7">
        <v>3232985034</v>
      </c>
      <c r="W229" s="7" t="s">
        <v>2283</v>
      </c>
      <c r="X229" s="7"/>
      <c r="Y229" s="7" t="s">
        <v>2284</v>
      </c>
      <c r="Z229" s="7" t="s">
        <v>1287</v>
      </c>
      <c r="AA229" s="434" t="str">
        <f t="shared" si="76"/>
        <v xml:space="preserve">DANIS MARIA CARPIO </v>
      </c>
      <c r="AB229" s="7" t="s">
        <v>1268</v>
      </c>
      <c r="AC229" s="7">
        <v>63463859</v>
      </c>
      <c r="AD229" s="7" t="s">
        <v>1118</v>
      </c>
      <c r="AE229" s="7">
        <v>44</v>
      </c>
      <c r="AF229" s="6" t="s">
        <v>1087</v>
      </c>
      <c r="AG229" s="6" t="s">
        <v>1592</v>
      </c>
      <c r="AH229" s="7" t="s">
        <v>2285</v>
      </c>
      <c r="AI229" s="7" t="s">
        <v>1274</v>
      </c>
      <c r="AJ229" s="7" t="s">
        <v>2286</v>
      </c>
      <c r="AK229" s="434" t="str">
        <f t="shared" si="77"/>
        <v>JOSE ELADIO BARBOSA CADENAS</v>
      </c>
      <c r="AL229" s="7" t="s">
        <v>1268</v>
      </c>
      <c r="AM229" s="191">
        <v>71183677</v>
      </c>
      <c r="AN229" s="189" t="s">
        <v>1087</v>
      </c>
      <c r="AO229" s="7"/>
      <c r="AP229" s="7" t="s">
        <v>1087</v>
      </c>
      <c r="AQ229" s="7">
        <v>5</v>
      </c>
      <c r="AR229" s="7">
        <v>2</v>
      </c>
      <c r="AS229" s="7"/>
      <c r="AT229" s="230" t="s">
        <v>1148</v>
      </c>
      <c r="AU229" s="7"/>
      <c r="AV229" s="231" t="s">
        <v>1163</v>
      </c>
      <c r="AW229" s="7"/>
      <c r="AX229" s="192"/>
      <c r="AY229" s="7"/>
      <c r="AZ229" s="7"/>
      <c r="BA229" s="7"/>
      <c r="BB229" s="7" t="s">
        <v>1086</v>
      </c>
      <c r="BC229" s="7">
        <v>13930</v>
      </c>
      <c r="BD229" s="7" t="s">
        <v>1086</v>
      </c>
      <c r="BE229" s="7">
        <v>9855</v>
      </c>
      <c r="BF229" s="7" t="s">
        <v>1086</v>
      </c>
      <c r="BG229" s="7">
        <v>8407</v>
      </c>
      <c r="BH229" s="232" t="s">
        <v>1167</v>
      </c>
      <c r="BI229" s="233" t="s">
        <v>1171</v>
      </c>
      <c r="BJ229" s="234" t="s">
        <v>1180</v>
      </c>
      <c r="BK229" s="234" t="s">
        <v>1189</v>
      </c>
      <c r="BL229" s="6" t="s">
        <v>1087</v>
      </c>
      <c r="BM229" s="191" t="s">
        <v>1087</v>
      </c>
      <c r="BN229" s="195" t="s">
        <v>1086</v>
      </c>
      <c r="BO229" s="6" t="s">
        <v>1086</v>
      </c>
      <c r="BP229" s="6" t="s">
        <v>1086</v>
      </c>
      <c r="BQ229" s="6" t="s">
        <v>1086</v>
      </c>
      <c r="BR229" s="6" t="s">
        <v>1086</v>
      </c>
      <c r="BS229" s="6" t="s">
        <v>1086</v>
      </c>
      <c r="BT229" s="6" t="s">
        <v>1087</v>
      </c>
      <c r="BU229" s="6" t="s">
        <v>1086</v>
      </c>
      <c r="BV229" s="6" t="s">
        <v>1087</v>
      </c>
      <c r="BW229" s="6" t="s">
        <v>1086</v>
      </c>
      <c r="BX229" s="6" t="s">
        <v>1086</v>
      </c>
      <c r="BY229" s="6" t="s">
        <v>1087</v>
      </c>
      <c r="BZ229" s="6" t="s">
        <v>1086</v>
      </c>
      <c r="CA229" s="6" t="s">
        <v>1087</v>
      </c>
      <c r="CB229" s="6" t="s">
        <v>1086</v>
      </c>
      <c r="CC229" s="6" t="s">
        <v>1086</v>
      </c>
      <c r="CD229" s="234" t="s">
        <v>1196</v>
      </c>
      <c r="CE229" s="199" t="s">
        <v>2287</v>
      </c>
      <c r="CF229" s="6"/>
      <c r="CG229" s="6"/>
      <c r="CH229" s="6"/>
      <c r="CI229" s="6"/>
      <c r="CJ229" s="6" t="s">
        <v>1607</v>
      </c>
      <c r="CK229" s="6" t="s">
        <v>1608</v>
      </c>
      <c r="CL229" s="6" t="s">
        <v>1086</v>
      </c>
      <c r="CM229" s="6" t="s">
        <v>1087</v>
      </c>
      <c r="CN229" s="6" t="s">
        <v>1087</v>
      </c>
      <c r="CO229" s="6" t="s">
        <v>1490</v>
      </c>
      <c r="CP229" s="6" t="s">
        <v>1087</v>
      </c>
      <c r="CQ229" s="6" t="s">
        <v>1086</v>
      </c>
      <c r="CR229" s="6" t="s">
        <v>1087</v>
      </c>
      <c r="CS229" s="6" t="s">
        <v>1086</v>
      </c>
      <c r="CT229" s="6" t="s">
        <v>1086</v>
      </c>
      <c r="CU229" s="191" t="s">
        <v>1273</v>
      </c>
      <c r="CV229" s="6" t="str">
        <f t="shared" si="78"/>
        <v>NUEVO MILENIOPEATONAL220548670024</v>
      </c>
      <c r="CW229" s="46" t="str">
        <f t="shared" si="79"/>
        <v>OK</v>
      </c>
      <c r="CX229" s="47" t="str">
        <f t="shared" si="80"/>
        <v>SI</v>
      </c>
      <c r="CY229" s="47">
        <f t="shared" si="81"/>
        <v>1</v>
      </c>
      <c r="CZ229" s="47" t="str">
        <f t="shared" si="82"/>
        <v/>
      </c>
      <c r="DA229" s="47">
        <f t="shared" si="83"/>
        <v>3</v>
      </c>
      <c r="DB229" s="47" t="str">
        <f t="shared" si="84"/>
        <v/>
      </c>
      <c r="DC229" s="47" t="str">
        <f t="shared" si="85"/>
        <v/>
      </c>
      <c r="DD229" s="47"/>
      <c r="DE229" s="47" t="str">
        <f t="shared" si="86"/>
        <v/>
      </c>
      <c r="DF229" s="47" t="str">
        <f t="shared" si="87"/>
        <v/>
      </c>
      <c r="DG229" s="47">
        <f t="shared" si="88"/>
        <v>9</v>
      </c>
      <c r="DH229" s="47" t="str">
        <f t="shared" si="89"/>
        <v/>
      </c>
      <c r="DI229" s="47" t="str">
        <f t="shared" si="90"/>
        <v/>
      </c>
      <c r="DJ229" s="47">
        <f t="shared" si="91"/>
        <v>2</v>
      </c>
      <c r="DK229" s="48">
        <f>IF(CX229="NO",0,IF(CY229=1,Tipologías!$E$11,0)+IF(CZ229=2,Tipologías!$E$10,0)+IF(DA229=3,Tipologías!$E$9,0)+IF(DB229=4,Tipologías!$E$13,0)+IF(DC229=5,Tipologías!$E$12,0)+IF(DD229=6,Tipologías!$E$14,0)+IF(DE229=7,Tipologías!$E$20,0)+IF(DG229=9,Tipologías!$E$16,0)+IF(DF229=8,Tipologías!$E$23,0)+IF(DH229=10,Tipologías!$E$7,0)+IF(DI229=11,Tipologías!$E$8,0))</f>
        <v>2608612.5646619997</v>
      </c>
      <c r="DL229" s="49">
        <f t="shared" si="92"/>
        <v>2608612.5646619997</v>
      </c>
      <c r="DM229" s="50" t="str">
        <f t="shared" si="93"/>
        <v/>
      </c>
      <c r="DN229" s="50" t="str">
        <f t="shared" si="94"/>
        <v/>
      </c>
      <c r="DO229" s="50">
        <f t="shared" si="95"/>
        <v>0</v>
      </c>
      <c r="DP229" s="51" t="str">
        <f t="shared" si="96"/>
        <v/>
      </c>
      <c r="DQ229" s="51">
        <f>IF(DM229=17,Tipologías!$E$18,0)+IF(ENCUESTAS!DN229=18,Tipologías!$E$17,0)+IF(ENCUESTAS!DO229=19,Tipologías!$E$19,0)+IF(ENCUESTAS!DP229=20,Tipologías!$E$21,0)</f>
        <v>0</v>
      </c>
      <c r="DR229" s="47" t="str">
        <f t="shared" si="97"/>
        <v>NO</v>
      </c>
      <c r="DS229" s="49">
        <f t="shared" si="98"/>
        <v>0</v>
      </c>
      <c r="DT229" s="52">
        <f>IF(DL229=0,"",(DL229+DS229+Tipologías!$E$6+Tipologías!$H$2))</f>
        <v>2805689.9572019642</v>
      </c>
      <c r="DU229" s="53" t="str">
        <f t="shared" si="99"/>
        <v>SI</v>
      </c>
      <c r="DV229" s="436" t="s">
        <v>3807</v>
      </c>
    </row>
    <row r="230" spans="1:126" ht="45" x14ac:dyDescent="0.25">
      <c r="A230" s="217">
        <v>42971</v>
      </c>
      <c r="B230" s="7" t="s">
        <v>1</v>
      </c>
      <c r="C230" s="7" t="s">
        <v>630</v>
      </c>
      <c r="D230" s="7">
        <v>579</v>
      </c>
      <c r="E230" s="7">
        <v>1039706195</v>
      </c>
      <c r="F230" s="7">
        <v>300431255</v>
      </c>
      <c r="G230" s="188">
        <v>226</v>
      </c>
      <c r="H230" s="189" t="s">
        <v>1640</v>
      </c>
      <c r="I230" s="7" t="s">
        <v>1110</v>
      </c>
      <c r="J230" s="7"/>
      <c r="K230" s="7"/>
      <c r="L230" s="7"/>
      <c r="M230" s="7"/>
      <c r="N230" s="7"/>
      <c r="O230" s="7"/>
      <c r="P230" s="7"/>
      <c r="Q230" s="7"/>
      <c r="R230" s="200">
        <v>220548690010</v>
      </c>
      <c r="S230" s="7"/>
      <c r="T230" s="7"/>
      <c r="U230" s="362" t="str">
        <f t="shared" si="75"/>
        <v xml:space="preserve">PEATONAL   #   -  220548690010 </v>
      </c>
      <c r="V230" s="7">
        <v>3207391799</v>
      </c>
      <c r="W230" s="7" t="s">
        <v>1625</v>
      </c>
      <c r="X230" s="7" t="s">
        <v>2288</v>
      </c>
      <c r="Y230" s="7" t="s">
        <v>2289</v>
      </c>
      <c r="Z230" s="7" t="s">
        <v>1638</v>
      </c>
      <c r="AA230" s="434" t="str">
        <f t="shared" si="76"/>
        <v>ARBEY ANDRES MONTOYA RIVERA</v>
      </c>
      <c r="AB230" s="7" t="s">
        <v>1268</v>
      </c>
      <c r="AC230" s="7">
        <v>71191627</v>
      </c>
      <c r="AD230" s="7" t="s">
        <v>1127</v>
      </c>
      <c r="AE230" s="7">
        <v>38</v>
      </c>
      <c r="AF230" s="6" t="s">
        <v>1087</v>
      </c>
      <c r="AG230" s="6"/>
      <c r="AH230" s="7"/>
      <c r="AI230" s="7"/>
      <c r="AJ230" s="7"/>
      <c r="AK230" s="434" t="str">
        <f t="shared" si="77"/>
        <v xml:space="preserve">   </v>
      </c>
      <c r="AL230" s="7"/>
      <c r="AM230" s="191"/>
      <c r="AN230" s="189" t="s">
        <v>1086</v>
      </c>
      <c r="AO230" s="7">
        <v>3165101</v>
      </c>
      <c r="AP230" s="7" t="s">
        <v>1087</v>
      </c>
      <c r="AQ230" s="7">
        <v>3</v>
      </c>
      <c r="AR230" s="7">
        <v>1</v>
      </c>
      <c r="AS230" s="7"/>
      <c r="AT230" s="230" t="s">
        <v>1148</v>
      </c>
      <c r="AU230" s="7"/>
      <c r="AV230" s="231" t="s">
        <v>1163</v>
      </c>
      <c r="AW230" s="7"/>
      <c r="AX230" s="192"/>
      <c r="AY230" s="7"/>
      <c r="AZ230" s="7"/>
      <c r="BA230" s="7"/>
      <c r="BB230" s="7" t="s">
        <v>1086</v>
      </c>
      <c r="BC230" s="7">
        <v>10912</v>
      </c>
      <c r="BD230" s="7" t="s">
        <v>1086</v>
      </c>
      <c r="BE230" s="7">
        <v>7529</v>
      </c>
      <c r="BF230" s="7" t="s">
        <v>1086</v>
      </c>
      <c r="BG230" s="7">
        <v>8408</v>
      </c>
      <c r="BH230" s="232" t="s">
        <v>1167</v>
      </c>
      <c r="BI230" s="233" t="s">
        <v>1175</v>
      </c>
      <c r="BJ230" s="234" t="s">
        <v>1180</v>
      </c>
      <c r="BK230" s="234" t="s">
        <v>1189</v>
      </c>
      <c r="BL230" s="6" t="s">
        <v>1087</v>
      </c>
      <c r="BM230" s="191" t="s">
        <v>1086</v>
      </c>
      <c r="BN230" s="195" t="s">
        <v>1086</v>
      </c>
      <c r="BO230" s="6" t="s">
        <v>1086</v>
      </c>
      <c r="BP230" s="6" t="s">
        <v>1086</v>
      </c>
      <c r="BQ230" s="6" t="s">
        <v>1086</v>
      </c>
      <c r="BR230" s="6" t="s">
        <v>1086</v>
      </c>
      <c r="BS230" s="6" t="s">
        <v>1086</v>
      </c>
      <c r="BT230" s="6" t="s">
        <v>1086</v>
      </c>
      <c r="BU230" s="6" t="s">
        <v>1086</v>
      </c>
      <c r="BV230" s="6" t="s">
        <v>1087</v>
      </c>
      <c r="BW230" s="6" t="s">
        <v>1087</v>
      </c>
      <c r="BX230" s="6" t="s">
        <v>1086</v>
      </c>
      <c r="BY230" s="6" t="s">
        <v>1086</v>
      </c>
      <c r="BZ230" s="6" t="s">
        <v>1086</v>
      </c>
      <c r="CA230" s="6" t="s">
        <v>1087</v>
      </c>
      <c r="CB230" s="6" t="s">
        <v>1087</v>
      </c>
      <c r="CC230" s="6" t="s">
        <v>1086</v>
      </c>
      <c r="CD230" s="234" t="s">
        <v>1193</v>
      </c>
      <c r="CE230" s="199" t="s">
        <v>2290</v>
      </c>
      <c r="CF230" s="6"/>
      <c r="CG230" s="6"/>
      <c r="CH230" s="6"/>
      <c r="CI230" s="6"/>
      <c r="CJ230" s="6" t="s">
        <v>1607</v>
      </c>
      <c r="CK230" s="6" t="s">
        <v>1608</v>
      </c>
      <c r="CL230" s="6" t="s">
        <v>1086</v>
      </c>
      <c r="CM230" s="6" t="s">
        <v>1087</v>
      </c>
      <c r="CN230" s="6" t="s">
        <v>1087</v>
      </c>
      <c r="CO230" s="6" t="s">
        <v>1490</v>
      </c>
      <c r="CP230" s="6" t="s">
        <v>1086</v>
      </c>
      <c r="CQ230" s="6" t="s">
        <v>1086</v>
      </c>
      <c r="CR230" s="6" t="s">
        <v>1087</v>
      </c>
      <c r="CS230" s="6" t="s">
        <v>1087</v>
      </c>
      <c r="CT230" s="6" t="s">
        <v>1086</v>
      </c>
      <c r="CU230" s="191" t="s">
        <v>1273</v>
      </c>
      <c r="CV230" s="6" t="str">
        <f t="shared" si="78"/>
        <v>NUEVO MILENIOPEATONAL220548690010</v>
      </c>
      <c r="CW230" s="46" t="str">
        <f t="shared" si="79"/>
        <v>OK</v>
      </c>
      <c r="CX230" s="47" t="str">
        <f t="shared" si="80"/>
        <v>SI</v>
      </c>
      <c r="CY230" s="47">
        <f t="shared" si="81"/>
        <v>1</v>
      </c>
      <c r="CZ230" s="47" t="str">
        <f t="shared" si="82"/>
        <v/>
      </c>
      <c r="DA230" s="47" t="str">
        <f t="shared" si="83"/>
        <v/>
      </c>
      <c r="DB230" s="47" t="str">
        <f t="shared" si="84"/>
        <v/>
      </c>
      <c r="DC230" s="47">
        <f t="shared" si="85"/>
        <v>5</v>
      </c>
      <c r="DD230" s="47"/>
      <c r="DE230" s="47" t="str">
        <f t="shared" si="86"/>
        <v/>
      </c>
      <c r="DF230" s="47" t="str">
        <f t="shared" si="87"/>
        <v/>
      </c>
      <c r="DG230" s="47">
        <f t="shared" si="88"/>
        <v>9</v>
      </c>
      <c r="DH230" s="47" t="str">
        <f t="shared" si="89"/>
        <v/>
      </c>
      <c r="DI230" s="47" t="str">
        <f t="shared" si="90"/>
        <v/>
      </c>
      <c r="DJ230" s="47">
        <f t="shared" si="91"/>
        <v>2</v>
      </c>
      <c r="DK230" s="48">
        <f>IF(CX230="NO",0,IF(CY230=1,Tipologías!$E$11,0)+IF(CZ230=2,Tipologías!$E$10,0)+IF(DA230=3,Tipologías!$E$9,0)+IF(DB230=4,Tipologías!$E$13,0)+IF(DC230=5,Tipologías!$E$12,0)+IF(DD230=6,Tipologías!$E$14,0)+IF(DE230=7,Tipologías!$E$20,0)+IF(DG230=9,Tipologías!$E$16,0)+IF(DF230=8,Tipologías!$E$23,0)+IF(DH230=10,Tipologías!$E$7,0)+IF(DI230=11,Tipologías!$E$8,0))</f>
        <v>2773070.4736259999</v>
      </c>
      <c r="DL230" s="49">
        <f t="shared" si="92"/>
        <v>2773070.4736259999</v>
      </c>
      <c r="DM230" s="50" t="str">
        <f t="shared" si="93"/>
        <v/>
      </c>
      <c r="DN230" s="50" t="str">
        <f t="shared" si="94"/>
        <v/>
      </c>
      <c r="DO230" s="50">
        <f t="shared" si="95"/>
        <v>0</v>
      </c>
      <c r="DP230" s="51" t="str">
        <f t="shared" si="96"/>
        <v/>
      </c>
      <c r="DQ230" s="51">
        <f>IF(DM230=17,Tipologías!$E$18,0)+IF(ENCUESTAS!DN230=18,Tipologías!$E$17,0)+IF(ENCUESTAS!DO230=19,Tipologías!$E$19,0)+IF(ENCUESTAS!DP230=20,Tipologías!$E$21,0)</f>
        <v>0</v>
      </c>
      <c r="DR230" s="47" t="str">
        <f t="shared" si="97"/>
        <v>NO</v>
      </c>
      <c r="DS230" s="49">
        <f t="shared" si="98"/>
        <v>0</v>
      </c>
      <c r="DT230" s="52">
        <f>IF(DL230=0,"",(DL230+DS230+Tipologías!$E$6+Tipologías!$H$2))</f>
        <v>2970147.8661659644</v>
      </c>
      <c r="DU230" s="53" t="str">
        <f t="shared" si="99"/>
        <v>SI</v>
      </c>
      <c r="DV230" s="436" t="s">
        <v>3808</v>
      </c>
    </row>
    <row r="231" spans="1:126" ht="45" x14ac:dyDescent="0.25">
      <c r="A231" s="217">
        <v>42971</v>
      </c>
      <c r="B231" s="7" t="s">
        <v>1</v>
      </c>
      <c r="C231" s="7" t="s">
        <v>630</v>
      </c>
      <c r="D231" s="7">
        <v>579</v>
      </c>
      <c r="E231" s="7">
        <v>1039706195</v>
      </c>
      <c r="F231" s="7">
        <v>3004312255</v>
      </c>
      <c r="G231" s="188">
        <v>227</v>
      </c>
      <c r="H231" s="189" t="s">
        <v>1640</v>
      </c>
      <c r="I231" s="7" t="s">
        <v>1110</v>
      </c>
      <c r="J231" s="7"/>
      <c r="K231" s="7"/>
      <c r="L231" s="7"/>
      <c r="M231" s="7"/>
      <c r="N231" s="7"/>
      <c r="O231" s="7"/>
      <c r="P231" s="7"/>
      <c r="Q231" s="7"/>
      <c r="R231" s="200">
        <v>220548690034</v>
      </c>
      <c r="S231" s="7"/>
      <c r="T231" s="7"/>
      <c r="U231" s="362" t="str">
        <f t="shared" si="75"/>
        <v xml:space="preserve">PEATONAL   #   -  220548690034 </v>
      </c>
      <c r="V231" s="7">
        <v>3127606144</v>
      </c>
      <c r="W231" s="7" t="s">
        <v>2291</v>
      </c>
      <c r="X231" s="7" t="s">
        <v>2015</v>
      </c>
      <c r="Y231" s="7" t="s">
        <v>2020</v>
      </c>
      <c r="Z231" s="7" t="s">
        <v>1465</v>
      </c>
      <c r="AA231" s="434" t="str">
        <f t="shared" si="76"/>
        <v>NURY DE JESUS SOSSA BETANCUR</v>
      </c>
      <c r="AB231" s="7" t="s">
        <v>1268</v>
      </c>
      <c r="AC231" s="7">
        <v>2190090899</v>
      </c>
      <c r="AD231" s="7" t="s">
        <v>1118</v>
      </c>
      <c r="AE231" s="7">
        <v>53</v>
      </c>
      <c r="AF231" s="6" t="s">
        <v>1086</v>
      </c>
      <c r="AG231" s="6"/>
      <c r="AH231" s="7"/>
      <c r="AI231" s="7"/>
      <c r="AJ231" s="7"/>
      <c r="AK231" s="434" t="str">
        <f t="shared" si="77"/>
        <v xml:space="preserve">   </v>
      </c>
      <c r="AL231" s="7"/>
      <c r="AM231" s="191"/>
      <c r="AN231" s="189" t="s">
        <v>1087</v>
      </c>
      <c r="AO231" s="7"/>
      <c r="AP231" s="7" t="s">
        <v>1086</v>
      </c>
      <c r="AQ231" s="7">
        <v>2</v>
      </c>
      <c r="AR231" s="7"/>
      <c r="AS231" s="7"/>
      <c r="AT231" s="230" t="s">
        <v>1148</v>
      </c>
      <c r="AU231" s="229"/>
      <c r="AV231" s="231" t="s">
        <v>1163</v>
      </c>
      <c r="AW231" s="7"/>
      <c r="AX231" s="192"/>
      <c r="AY231" s="7"/>
      <c r="AZ231" s="7"/>
      <c r="BA231" s="7"/>
      <c r="BB231" s="7" t="s">
        <v>1086</v>
      </c>
      <c r="BC231" s="7">
        <v>4825</v>
      </c>
      <c r="BD231" s="7" t="s">
        <v>1086</v>
      </c>
      <c r="BE231" s="7">
        <v>2847</v>
      </c>
      <c r="BF231" s="7" t="s">
        <v>1086</v>
      </c>
      <c r="BG231" s="7">
        <v>8324</v>
      </c>
      <c r="BH231" s="232" t="s">
        <v>1167</v>
      </c>
      <c r="BI231" s="233" t="s">
        <v>1171</v>
      </c>
      <c r="BJ231" s="234" t="s">
        <v>1180</v>
      </c>
      <c r="BK231" s="234" t="s">
        <v>1189</v>
      </c>
      <c r="BL231" s="6" t="s">
        <v>1087</v>
      </c>
      <c r="BM231" s="191" t="s">
        <v>1086</v>
      </c>
      <c r="BN231" s="195" t="s">
        <v>1086</v>
      </c>
      <c r="BO231" s="6" t="s">
        <v>1086</v>
      </c>
      <c r="BP231" s="6" t="s">
        <v>1086</v>
      </c>
      <c r="BQ231" s="6" t="s">
        <v>1086</v>
      </c>
      <c r="BR231" s="6" t="s">
        <v>1086</v>
      </c>
      <c r="BS231" s="6" t="s">
        <v>1086</v>
      </c>
      <c r="BT231" s="6" t="s">
        <v>1087</v>
      </c>
      <c r="BU231" s="6" t="s">
        <v>1086</v>
      </c>
      <c r="BV231" s="6" t="s">
        <v>1087</v>
      </c>
      <c r="BW231" s="6" t="s">
        <v>1086</v>
      </c>
      <c r="BX231" s="6" t="s">
        <v>1087</v>
      </c>
      <c r="BY231" s="6" t="s">
        <v>1087</v>
      </c>
      <c r="BZ231" s="6" t="s">
        <v>1086</v>
      </c>
      <c r="CA231" s="6" t="s">
        <v>1087</v>
      </c>
      <c r="CB231" s="6" t="s">
        <v>1086</v>
      </c>
      <c r="CC231" s="6" t="s">
        <v>1087</v>
      </c>
      <c r="CD231" s="234" t="s">
        <v>1196</v>
      </c>
      <c r="CE231" s="199" t="s">
        <v>2292</v>
      </c>
      <c r="CF231" s="6"/>
      <c r="CG231" s="6"/>
      <c r="CH231" s="6"/>
      <c r="CI231" s="6"/>
      <c r="CJ231" s="6" t="s">
        <v>1607</v>
      </c>
      <c r="CK231" s="6" t="s">
        <v>1608</v>
      </c>
      <c r="CL231" s="6" t="s">
        <v>1086</v>
      </c>
      <c r="CM231" s="6" t="s">
        <v>1087</v>
      </c>
      <c r="CN231" s="6" t="s">
        <v>1087</v>
      </c>
      <c r="CO231" s="6" t="s">
        <v>1490</v>
      </c>
      <c r="CP231" s="6" t="s">
        <v>1087</v>
      </c>
      <c r="CQ231" s="6" t="s">
        <v>1086</v>
      </c>
      <c r="CR231" s="6" t="s">
        <v>1087</v>
      </c>
      <c r="CS231" s="6" t="s">
        <v>1086</v>
      </c>
      <c r="CT231" s="6" t="s">
        <v>1087</v>
      </c>
      <c r="CU231" s="191" t="s">
        <v>1307</v>
      </c>
      <c r="CV231" s="6" t="str">
        <f t="shared" si="78"/>
        <v>NUEVO MILENIOPEATONAL220548690034</v>
      </c>
      <c r="CW231" s="46" t="str">
        <f t="shared" si="79"/>
        <v>OK</v>
      </c>
      <c r="CX231" s="47" t="str">
        <f t="shared" si="80"/>
        <v>SI</v>
      </c>
      <c r="CY231" s="47">
        <f t="shared" si="81"/>
        <v>1</v>
      </c>
      <c r="CZ231" s="47">
        <f t="shared" si="82"/>
        <v>2</v>
      </c>
      <c r="DA231" s="47">
        <f t="shared" si="83"/>
        <v>3</v>
      </c>
      <c r="DB231" s="47" t="str">
        <f t="shared" si="84"/>
        <v/>
      </c>
      <c r="DC231" s="47" t="str">
        <f t="shared" si="85"/>
        <v/>
      </c>
      <c r="DD231" s="47"/>
      <c r="DE231" s="47">
        <f t="shared" si="86"/>
        <v>7</v>
      </c>
      <c r="DF231" s="47">
        <f t="shared" si="87"/>
        <v>8</v>
      </c>
      <c r="DG231" s="47" t="str">
        <f t="shared" si="88"/>
        <v/>
      </c>
      <c r="DH231" s="47" t="str">
        <f t="shared" si="89"/>
        <v/>
      </c>
      <c r="DI231" s="47" t="str">
        <f t="shared" si="90"/>
        <v/>
      </c>
      <c r="DJ231" s="47">
        <f t="shared" si="91"/>
        <v>3</v>
      </c>
      <c r="DK231" s="48">
        <f>IF(CX231="NO",0,IF(CY231=1,Tipologías!$E$11,0)+IF(CZ231=2,Tipologías!$E$10,0)+IF(DA231=3,Tipologías!$E$9,0)+IF(DB231=4,Tipologías!$E$13,0)+IF(DC231=5,Tipologías!$E$12,0)+IF(DD231=6,Tipologías!$E$14,0)+IF(DE231=7,Tipologías!$E$20,0)+IF(DG231=9,Tipologías!$E$16,0)+IF(DF231=8,Tipologías!$E$23,0)+IF(DH231=10,Tipologías!$E$7,0)+IF(DI231=11,Tipologías!$E$8,0))</f>
        <v>5653875.4261919996</v>
      </c>
      <c r="DL231" s="49">
        <f t="shared" si="92"/>
        <v>5653875.4261919996</v>
      </c>
      <c r="DM231" s="50" t="str">
        <f t="shared" si="93"/>
        <v/>
      </c>
      <c r="DN231" s="50" t="str">
        <f t="shared" si="94"/>
        <v/>
      </c>
      <c r="DO231" s="50">
        <f t="shared" si="95"/>
        <v>0</v>
      </c>
      <c r="DP231" s="51" t="str">
        <f t="shared" si="96"/>
        <v/>
      </c>
      <c r="DQ231" s="51">
        <f>IF(DM231=17,Tipologías!$E$18,0)+IF(ENCUESTAS!DN231=18,Tipologías!$E$17,0)+IF(ENCUESTAS!DO231=19,Tipologías!$E$19,0)+IF(ENCUESTAS!DP231=20,Tipologías!$E$21,0)</f>
        <v>0</v>
      </c>
      <c r="DR231" s="47" t="str">
        <f t="shared" si="97"/>
        <v>NO</v>
      </c>
      <c r="DS231" s="49">
        <f t="shared" si="98"/>
        <v>0</v>
      </c>
      <c r="DT231" s="52">
        <f>IF(DL231=0,"",(DL231+DS231+Tipologías!$E$6+Tipologías!$H$2))</f>
        <v>5850952.8187319636</v>
      </c>
      <c r="DU231" s="53" t="str">
        <f t="shared" si="99"/>
        <v>SI</v>
      </c>
      <c r="DV231" s="436" t="s">
        <v>3809</v>
      </c>
    </row>
    <row r="232" spans="1:126" ht="45" x14ac:dyDescent="0.25">
      <c r="A232" s="217">
        <v>42971</v>
      </c>
      <c r="B232" s="7" t="s">
        <v>1</v>
      </c>
      <c r="C232" s="7" t="s">
        <v>630</v>
      </c>
      <c r="D232" s="7">
        <v>579</v>
      </c>
      <c r="E232" s="7">
        <v>43653334</v>
      </c>
      <c r="F232" s="7">
        <v>3223130625</v>
      </c>
      <c r="G232" s="188">
        <v>228</v>
      </c>
      <c r="H232" s="238" t="s">
        <v>1692</v>
      </c>
      <c r="I232" s="7" t="s">
        <v>1110</v>
      </c>
      <c r="J232" s="7"/>
      <c r="K232" s="7"/>
      <c r="L232" s="7"/>
      <c r="M232" s="7"/>
      <c r="N232" s="7"/>
      <c r="O232" s="7"/>
      <c r="P232" s="7"/>
      <c r="Q232" s="7"/>
      <c r="R232" s="200">
        <v>45932</v>
      </c>
      <c r="S232" s="7"/>
      <c r="T232" s="7"/>
      <c r="U232" s="362" t="str">
        <f t="shared" si="75"/>
        <v xml:space="preserve">PEATONAL   #   -  45932 </v>
      </c>
      <c r="V232" s="7">
        <v>3104679123</v>
      </c>
      <c r="W232" s="7" t="s">
        <v>2293</v>
      </c>
      <c r="X232" s="7" t="s">
        <v>1559</v>
      </c>
      <c r="Y232" s="7" t="s">
        <v>2294</v>
      </c>
      <c r="Z232" s="7" t="s">
        <v>2202</v>
      </c>
      <c r="AA232" s="434" t="str">
        <f t="shared" si="76"/>
        <v>ANDERSON FRANCO SALAS BORJA</v>
      </c>
      <c r="AB232" s="7" t="s">
        <v>1268</v>
      </c>
      <c r="AC232" s="7">
        <v>1039682923</v>
      </c>
      <c r="AD232" s="7" t="s">
        <v>1127</v>
      </c>
      <c r="AE232" s="7">
        <v>29</v>
      </c>
      <c r="AF232" s="6" t="s">
        <v>1086</v>
      </c>
      <c r="AG232" s="6"/>
      <c r="AH232" s="7"/>
      <c r="AI232" s="7"/>
      <c r="AJ232" s="7"/>
      <c r="AK232" s="434" t="str">
        <f t="shared" si="77"/>
        <v xml:space="preserve">   </v>
      </c>
      <c r="AL232" s="7"/>
      <c r="AM232" s="191"/>
      <c r="AN232" s="189" t="s">
        <v>1087</v>
      </c>
      <c r="AO232" s="7"/>
      <c r="AP232" s="7" t="s">
        <v>1087</v>
      </c>
      <c r="AQ232" s="7">
        <v>2</v>
      </c>
      <c r="AR232" s="7"/>
      <c r="AS232" s="7"/>
      <c r="AT232" s="230" t="s">
        <v>1148</v>
      </c>
      <c r="AU232" s="7"/>
      <c r="AV232" s="231" t="s">
        <v>1165</v>
      </c>
      <c r="AW232" s="7"/>
      <c r="AX232" s="192"/>
      <c r="AY232" s="7"/>
      <c r="AZ232" s="7"/>
      <c r="BA232" s="235"/>
      <c r="BB232" s="7" t="s">
        <v>1086</v>
      </c>
      <c r="BC232" s="7"/>
      <c r="BD232" s="7" t="s">
        <v>1086</v>
      </c>
      <c r="BE232" s="7"/>
      <c r="BF232" s="7" t="s">
        <v>1086</v>
      </c>
      <c r="BG232" s="7"/>
      <c r="BH232" s="232" t="s">
        <v>1167</v>
      </c>
      <c r="BI232" s="233" t="s">
        <v>1174</v>
      </c>
      <c r="BJ232" s="234" t="s">
        <v>1180</v>
      </c>
      <c r="BK232" s="234" t="s">
        <v>1189</v>
      </c>
      <c r="BL232" s="6" t="s">
        <v>1086</v>
      </c>
      <c r="BM232" s="191" t="s">
        <v>1086</v>
      </c>
      <c r="BN232" s="195" t="s">
        <v>1086</v>
      </c>
      <c r="BO232" s="6" t="s">
        <v>1086</v>
      </c>
      <c r="BP232" s="6" t="s">
        <v>1086</v>
      </c>
      <c r="BQ232" s="6" t="s">
        <v>1086</v>
      </c>
      <c r="BR232" s="6" t="s">
        <v>1086</v>
      </c>
      <c r="BS232" s="6" t="s">
        <v>1086</v>
      </c>
      <c r="BT232" s="6" t="s">
        <v>1087</v>
      </c>
      <c r="BU232" s="6" t="s">
        <v>1087</v>
      </c>
      <c r="BV232" s="6" t="s">
        <v>1087</v>
      </c>
      <c r="BW232" s="6" t="s">
        <v>1086</v>
      </c>
      <c r="BX232" s="6" t="s">
        <v>1086</v>
      </c>
      <c r="BY232" s="6" t="s">
        <v>1087</v>
      </c>
      <c r="BZ232" s="6" t="s">
        <v>1087</v>
      </c>
      <c r="CA232" s="6" t="s">
        <v>1087</v>
      </c>
      <c r="CB232" s="6" t="s">
        <v>1086</v>
      </c>
      <c r="CC232" s="6" t="s">
        <v>1086</v>
      </c>
      <c r="CD232" s="234" t="s">
        <v>1195</v>
      </c>
      <c r="CE232" s="199" t="s">
        <v>2295</v>
      </c>
      <c r="CF232" s="6"/>
      <c r="CG232" s="6"/>
      <c r="CH232" s="6"/>
      <c r="CI232" s="6"/>
      <c r="CJ232" s="6" t="s">
        <v>1607</v>
      </c>
      <c r="CK232" s="6" t="s">
        <v>1608</v>
      </c>
      <c r="CL232" s="6" t="s">
        <v>1086</v>
      </c>
      <c r="CM232" s="6" t="s">
        <v>1087</v>
      </c>
      <c r="CN232" s="6" t="s">
        <v>1087</v>
      </c>
      <c r="CO232" s="6" t="s">
        <v>1490</v>
      </c>
      <c r="CP232" s="6" t="s">
        <v>1087</v>
      </c>
      <c r="CQ232" s="6" t="s">
        <v>1087</v>
      </c>
      <c r="CR232" s="6" t="s">
        <v>1087</v>
      </c>
      <c r="CS232" s="6" t="s">
        <v>1086</v>
      </c>
      <c r="CT232" s="6" t="s">
        <v>1086</v>
      </c>
      <c r="CU232" s="191" t="s">
        <v>1273</v>
      </c>
      <c r="CV232" s="6" t="str">
        <f t="shared" si="78"/>
        <v>PATIO BONITOPEATONAL45932</v>
      </c>
      <c r="CW232" s="46" t="str">
        <f t="shared" si="79"/>
        <v>OK</v>
      </c>
      <c r="CX232" s="47" t="str">
        <f t="shared" si="80"/>
        <v>SI</v>
      </c>
      <c r="CY232" s="47">
        <f t="shared" si="81"/>
        <v>1</v>
      </c>
      <c r="CZ232" s="47" t="str">
        <f t="shared" si="82"/>
        <v/>
      </c>
      <c r="DA232" s="47">
        <f t="shared" si="83"/>
        <v>3</v>
      </c>
      <c r="DB232" s="47">
        <f t="shared" si="84"/>
        <v>4</v>
      </c>
      <c r="DC232" s="47" t="str">
        <f t="shared" si="85"/>
        <v/>
      </c>
      <c r="DD232" s="47"/>
      <c r="DE232" s="47">
        <f t="shared" si="86"/>
        <v>7</v>
      </c>
      <c r="DF232" s="47" t="str">
        <f t="shared" si="87"/>
        <v/>
      </c>
      <c r="DG232" s="47">
        <f t="shared" si="88"/>
        <v>9</v>
      </c>
      <c r="DH232" s="47" t="str">
        <f t="shared" si="89"/>
        <v/>
      </c>
      <c r="DI232" s="47" t="str">
        <f t="shared" si="90"/>
        <v/>
      </c>
      <c r="DJ232" s="47">
        <f t="shared" si="91"/>
        <v>3</v>
      </c>
      <c r="DK232" s="48">
        <f>IF(CX232="NO",0,IF(CY232=1,Tipologías!$E$11,0)+IF(CZ232=2,Tipologías!$E$10,0)+IF(DA232=3,Tipologías!$E$9,0)+IF(DB232=4,Tipologías!$E$13,0)+IF(DC232=5,Tipologías!$E$12,0)+IF(DD232=6,Tipologías!$E$14,0)+IF(DE232=7,Tipologías!$E$20,0)+IF(DG232=9,Tipologías!$E$16,0)+IF(DF232=8,Tipologías!$E$23,0)+IF(DH232=10,Tipologías!$E$7,0)+IF(DI232=11,Tipologías!$E$8,0))</f>
        <v>3610396.5514379996</v>
      </c>
      <c r="DL232" s="49">
        <f t="shared" si="92"/>
        <v>3610396.5514379996</v>
      </c>
      <c r="DM232" s="50" t="str">
        <f t="shared" si="93"/>
        <v/>
      </c>
      <c r="DN232" s="50" t="str">
        <f t="shared" si="94"/>
        <v/>
      </c>
      <c r="DO232" s="50">
        <f t="shared" si="95"/>
        <v>0</v>
      </c>
      <c r="DP232" s="51" t="str">
        <f t="shared" si="96"/>
        <v/>
      </c>
      <c r="DQ232" s="51">
        <f>IF(DM232=17,Tipologías!$E$18,0)+IF(ENCUESTAS!DN232=18,Tipologías!$E$17,0)+IF(ENCUESTAS!DO232=19,Tipologías!$E$19,0)+IF(ENCUESTAS!DP232=20,Tipologías!$E$21,0)</f>
        <v>0</v>
      </c>
      <c r="DR232" s="47" t="str">
        <f t="shared" si="97"/>
        <v>NO</v>
      </c>
      <c r="DS232" s="49">
        <f t="shared" si="98"/>
        <v>0</v>
      </c>
      <c r="DT232" s="52">
        <f>IF(DL232=0,"",(DL232+DS232+Tipologías!$E$6+Tipologías!$H$2))</f>
        <v>3807473.9439779641</v>
      </c>
      <c r="DU232" s="53" t="str">
        <f t="shared" si="99"/>
        <v>SI</v>
      </c>
      <c r="DV232" s="436" t="s">
        <v>4223</v>
      </c>
    </row>
    <row r="233" spans="1:126" ht="45" x14ac:dyDescent="0.25">
      <c r="A233" s="217">
        <v>42971</v>
      </c>
      <c r="B233" s="7" t="s">
        <v>1</v>
      </c>
      <c r="C233" s="7" t="s">
        <v>630</v>
      </c>
      <c r="D233" s="7">
        <v>579</v>
      </c>
      <c r="E233" s="7">
        <v>1039706195</v>
      </c>
      <c r="F233" s="7">
        <v>3004312255</v>
      </c>
      <c r="G233" s="188">
        <v>229</v>
      </c>
      <c r="H233" s="189" t="s">
        <v>1640</v>
      </c>
      <c r="I233" s="7" t="s">
        <v>1110</v>
      </c>
      <c r="J233" s="7"/>
      <c r="K233" s="7"/>
      <c r="L233" s="7"/>
      <c r="M233" s="7"/>
      <c r="N233" s="7"/>
      <c r="O233" s="7"/>
      <c r="P233" s="7"/>
      <c r="Q233" s="7"/>
      <c r="R233" s="200">
        <v>3115200</v>
      </c>
      <c r="S233" s="7"/>
      <c r="T233" s="7"/>
      <c r="U233" s="362" t="str">
        <f t="shared" si="75"/>
        <v xml:space="preserve">PEATONAL   #   -  3115200 </v>
      </c>
      <c r="V233" s="7">
        <v>3117696990</v>
      </c>
      <c r="W233" s="7" t="s">
        <v>2296</v>
      </c>
      <c r="X233" s="7" t="s">
        <v>1305</v>
      </c>
      <c r="Y233" s="7" t="s">
        <v>1660</v>
      </c>
      <c r="Z233" s="7" t="s">
        <v>1465</v>
      </c>
      <c r="AA233" s="434" t="str">
        <f t="shared" si="76"/>
        <v>ALEXANDER DE JESUS VELEZ HERNANDEZ</v>
      </c>
      <c r="AB233" s="7" t="s">
        <v>1268</v>
      </c>
      <c r="AC233" s="7">
        <v>1039681407</v>
      </c>
      <c r="AD233" s="7" t="s">
        <v>1127</v>
      </c>
      <c r="AE233" s="7">
        <v>28</v>
      </c>
      <c r="AF233" s="6" t="s">
        <v>1087</v>
      </c>
      <c r="AG233" s="6" t="s">
        <v>1996</v>
      </c>
      <c r="AH233" s="7" t="s">
        <v>1271</v>
      </c>
      <c r="AI233" s="7" t="s">
        <v>2297</v>
      </c>
      <c r="AJ233" s="7" t="s">
        <v>1433</v>
      </c>
      <c r="AK233" s="434" t="str">
        <f t="shared" si="77"/>
        <v>DEISY MARCELA ESTRADA MORALES</v>
      </c>
      <c r="AL233" s="7" t="s">
        <v>1268</v>
      </c>
      <c r="AM233" s="191">
        <v>1039700783</v>
      </c>
      <c r="AN233" s="189" t="s">
        <v>1086</v>
      </c>
      <c r="AO233" s="7">
        <v>1020155</v>
      </c>
      <c r="AP233" s="7" t="s">
        <v>1087</v>
      </c>
      <c r="AQ233" s="7">
        <v>3</v>
      </c>
      <c r="AR233" s="7">
        <v>1</v>
      </c>
      <c r="AS233" s="7"/>
      <c r="AT233" s="230" t="s">
        <v>1148</v>
      </c>
      <c r="AU233" s="7"/>
      <c r="AV233" s="231" t="s">
        <v>1163</v>
      </c>
      <c r="AW233" s="7"/>
      <c r="AX233" s="192"/>
      <c r="AY233" s="7"/>
      <c r="AZ233" s="7"/>
      <c r="BA233" s="235"/>
      <c r="BB233" s="7" t="s">
        <v>1086</v>
      </c>
      <c r="BC233" s="7">
        <v>5604</v>
      </c>
      <c r="BD233" s="7" t="s">
        <v>1086</v>
      </c>
      <c r="BE233" s="7">
        <v>3443</v>
      </c>
      <c r="BF233" s="7" t="s">
        <v>1086</v>
      </c>
      <c r="BG233" s="7">
        <v>8366</v>
      </c>
      <c r="BH233" s="232" t="s">
        <v>1167</v>
      </c>
      <c r="BI233" s="233" t="s">
        <v>1175</v>
      </c>
      <c r="BJ233" s="234" t="s">
        <v>1180</v>
      </c>
      <c r="BK233" s="234" t="s">
        <v>1189</v>
      </c>
      <c r="BL233" s="6" t="s">
        <v>1086</v>
      </c>
      <c r="BM233" s="191" t="s">
        <v>1086</v>
      </c>
      <c r="BN233" s="195" t="s">
        <v>1086</v>
      </c>
      <c r="BO233" s="6" t="s">
        <v>1086</v>
      </c>
      <c r="BP233" s="6" t="s">
        <v>1086</v>
      </c>
      <c r="BQ233" s="6" t="s">
        <v>1086</v>
      </c>
      <c r="BR233" s="6" t="s">
        <v>1086</v>
      </c>
      <c r="BS233" s="6" t="s">
        <v>1086</v>
      </c>
      <c r="BT233" s="6" t="s">
        <v>1086</v>
      </c>
      <c r="BU233" s="6" t="s">
        <v>1086</v>
      </c>
      <c r="BV233" s="6" t="s">
        <v>1087</v>
      </c>
      <c r="BW233" s="6" t="s">
        <v>1086</v>
      </c>
      <c r="BX233" s="6" t="s">
        <v>1086</v>
      </c>
      <c r="BY233" s="6" t="s">
        <v>1086</v>
      </c>
      <c r="BZ233" s="6" t="s">
        <v>1086</v>
      </c>
      <c r="CA233" s="6" t="s">
        <v>1087</v>
      </c>
      <c r="CB233" s="6" t="s">
        <v>1086</v>
      </c>
      <c r="CC233" s="6" t="s">
        <v>1086</v>
      </c>
      <c r="CD233" s="234" t="s">
        <v>1193</v>
      </c>
      <c r="CE233" s="199" t="s">
        <v>2298</v>
      </c>
      <c r="CF233" s="6"/>
      <c r="CG233" s="6"/>
      <c r="CH233" s="6"/>
      <c r="CI233" s="6"/>
      <c r="CJ233" s="6" t="s">
        <v>1607</v>
      </c>
      <c r="CK233" s="6" t="s">
        <v>1608</v>
      </c>
      <c r="CL233" s="6" t="s">
        <v>1086</v>
      </c>
      <c r="CM233" s="6" t="s">
        <v>1087</v>
      </c>
      <c r="CN233" s="6" t="s">
        <v>1087</v>
      </c>
      <c r="CO233" s="6" t="s">
        <v>1490</v>
      </c>
      <c r="CP233" s="6" t="s">
        <v>1086</v>
      </c>
      <c r="CQ233" s="6" t="s">
        <v>1086</v>
      </c>
      <c r="CR233" s="6" t="s">
        <v>1087</v>
      </c>
      <c r="CS233" s="6" t="s">
        <v>1086</v>
      </c>
      <c r="CT233" s="6" t="s">
        <v>1086</v>
      </c>
      <c r="CU233" s="191" t="s">
        <v>1273</v>
      </c>
      <c r="CV233" s="6" t="str">
        <f t="shared" si="78"/>
        <v>NUEVO MILENIOPEATONAL3115200</v>
      </c>
      <c r="CW233" s="46" t="str">
        <f t="shared" si="79"/>
        <v>OK</v>
      </c>
      <c r="CX233" s="47" t="str">
        <f t="shared" si="80"/>
        <v>SI</v>
      </c>
      <c r="CY233" s="47">
        <f t="shared" si="81"/>
        <v>1</v>
      </c>
      <c r="CZ233" s="47" t="str">
        <f t="shared" si="82"/>
        <v/>
      </c>
      <c r="DA233" s="47" t="str">
        <f t="shared" si="83"/>
        <v/>
      </c>
      <c r="DB233" s="47" t="str">
        <f t="shared" si="84"/>
        <v/>
      </c>
      <c r="DC233" s="47" t="str">
        <f t="shared" si="85"/>
        <v/>
      </c>
      <c r="DD233" s="47"/>
      <c r="DE233" s="47" t="str">
        <f t="shared" si="86"/>
        <v/>
      </c>
      <c r="DF233" s="47" t="str">
        <f t="shared" si="87"/>
        <v/>
      </c>
      <c r="DG233" s="47">
        <f t="shared" si="88"/>
        <v>9</v>
      </c>
      <c r="DH233" s="47" t="str">
        <f t="shared" si="89"/>
        <v/>
      </c>
      <c r="DI233" s="47" t="str">
        <f t="shared" si="90"/>
        <v/>
      </c>
      <c r="DJ233" s="47">
        <f t="shared" si="91"/>
        <v>1</v>
      </c>
      <c r="DK233" s="48">
        <f>IF(CX233="NO",0,IF(CY233=1,Tipologías!$E$11,0)+IF(CZ233=2,Tipologías!$E$10,0)+IF(DA233=3,Tipologías!$E$9,0)+IF(DB233=4,Tipologías!$E$13,0)+IF(DC233=5,Tipologías!$E$12,0)+IF(DD233=6,Tipologías!$E$14,0)+IF(DE233=7,Tipologías!$E$20,0)+IF(DG233=9,Tipologías!$E$16,0)+IF(DF233=8,Tipologías!$E$23,0)+IF(DH233=10,Tipologías!$E$7,0)+IF(DI233=11,Tipologías!$E$8,0))</f>
        <v>2225218.5090899998</v>
      </c>
      <c r="DL233" s="49">
        <f t="shared" si="92"/>
        <v>2225218.5090899998</v>
      </c>
      <c r="DM233" s="50" t="str">
        <f t="shared" si="93"/>
        <v/>
      </c>
      <c r="DN233" s="50" t="str">
        <f t="shared" si="94"/>
        <v/>
      </c>
      <c r="DO233" s="50">
        <f t="shared" si="95"/>
        <v>0</v>
      </c>
      <c r="DP233" s="51" t="str">
        <f t="shared" si="96"/>
        <v/>
      </c>
      <c r="DQ233" s="51">
        <f>IF(DM233=17,Tipologías!$E$18,0)+IF(ENCUESTAS!DN233=18,Tipologías!$E$17,0)+IF(ENCUESTAS!DO233=19,Tipologías!$E$19,0)+IF(ENCUESTAS!DP233=20,Tipologías!$E$21,0)</f>
        <v>0</v>
      </c>
      <c r="DR233" s="47" t="str">
        <f t="shared" si="97"/>
        <v>NO</v>
      </c>
      <c r="DS233" s="49">
        <f t="shared" si="98"/>
        <v>0</v>
      </c>
      <c r="DT233" s="52">
        <f>IF(DL233=0,"",(DL233+DS233+Tipologías!$E$6+Tipologías!$H$2))</f>
        <v>2422295.9016299644</v>
      </c>
      <c r="DU233" s="53" t="str">
        <f t="shared" si="99"/>
        <v>SI</v>
      </c>
      <c r="DV233" s="436" t="s">
        <v>3810</v>
      </c>
    </row>
    <row r="234" spans="1:126" ht="45" x14ac:dyDescent="0.25">
      <c r="A234" s="217">
        <v>42971</v>
      </c>
      <c r="B234" s="7" t="s">
        <v>1</v>
      </c>
      <c r="C234" s="7" t="s">
        <v>630</v>
      </c>
      <c r="D234" s="7">
        <v>579</v>
      </c>
      <c r="E234" s="7">
        <v>1039706195</v>
      </c>
      <c r="F234" s="7">
        <v>3004312255</v>
      </c>
      <c r="G234" s="188">
        <v>230</v>
      </c>
      <c r="H234" s="189" t="s">
        <v>1640</v>
      </c>
      <c r="I234" s="7" t="s">
        <v>1110</v>
      </c>
      <c r="J234" s="7"/>
      <c r="K234" s="7"/>
      <c r="L234" s="7"/>
      <c r="M234" s="7"/>
      <c r="N234" s="7"/>
      <c r="O234" s="7"/>
      <c r="P234" s="7"/>
      <c r="Q234" s="7"/>
      <c r="R234" s="200">
        <v>220548690036</v>
      </c>
      <c r="S234" s="7"/>
      <c r="T234" s="7"/>
      <c r="U234" s="362" t="str">
        <f t="shared" si="75"/>
        <v xml:space="preserve">PEATONAL   #   -  220548690036 </v>
      </c>
      <c r="V234" s="7">
        <v>3114234221</v>
      </c>
      <c r="W234" s="7" t="s">
        <v>2299</v>
      </c>
      <c r="X234" s="7" t="s">
        <v>1345</v>
      </c>
      <c r="Y234" s="7" t="s">
        <v>1318</v>
      </c>
      <c r="Z234" s="7" t="s">
        <v>1319</v>
      </c>
      <c r="AA234" s="434" t="str">
        <f t="shared" si="76"/>
        <v>ANA EDITH VELILLA MARTINEZ</v>
      </c>
      <c r="AB234" s="7" t="s">
        <v>1268</v>
      </c>
      <c r="AC234" s="7">
        <v>50995595</v>
      </c>
      <c r="AD234" s="7" t="s">
        <v>1118</v>
      </c>
      <c r="AE234" s="7">
        <v>40</v>
      </c>
      <c r="AF234" s="6" t="s">
        <v>1086</v>
      </c>
      <c r="AG234" s="6"/>
      <c r="AH234" s="7"/>
      <c r="AI234" s="7"/>
      <c r="AJ234" s="7"/>
      <c r="AK234" s="434" t="str">
        <f t="shared" si="77"/>
        <v xml:space="preserve">   </v>
      </c>
      <c r="AL234" s="7"/>
      <c r="AM234" s="191"/>
      <c r="AN234" s="189" t="s">
        <v>1086</v>
      </c>
      <c r="AO234" s="7">
        <v>3285546</v>
      </c>
      <c r="AP234" s="7" t="s">
        <v>1087</v>
      </c>
      <c r="AQ234" s="7">
        <v>4</v>
      </c>
      <c r="AR234" s="7">
        <v>1</v>
      </c>
      <c r="AS234" s="7"/>
      <c r="AT234" s="230" t="s">
        <v>1149</v>
      </c>
      <c r="AU234" s="7"/>
      <c r="AV234" s="231"/>
      <c r="AW234" s="7"/>
      <c r="AX234" s="192" t="s">
        <v>1153</v>
      </c>
      <c r="AY234" s="7"/>
      <c r="AZ234" s="7">
        <v>6</v>
      </c>
      <c r="BA234" s="235">
        <v>100000</v>
      </c>
      <c r="BB234" s="7" t="s">
        <v>1086</v>
      </c>
      <c r="BC234" s="7">
        <v>10868</v>
      </c>
      <c r="BD234" s="7" t="s">
        <v>1086</v>
      </c>
      <c r="BE234" s="7">
        <v>7500</v>
      </c>
      <c r="BF234" s="7" t="s">
        <v>1086</v>
      </c>
      <c r="BG234" s="7">
        <v>8366</v>
      </c>
      <c r="BH234" s="232" t="s">
        <v>1167</v>
      </c>
      <c r="BI234" s="233" t="s">
        <v>1175</v>
      </c>
      <c r="BJ234" s="234" t="s">
        <v>1180</v>
      </c>
      <c r="BK234" s="234" t="s">
        <v>1189</v>
      </c>
      <c r="BL234" s="6" t="s">
        <v>1087</v>
      </c>
      <c r="BM234" s="191" t="s">
        <v>1087</v>
      </c>
      <c r="BN234" s="195" t="s">
        <v>1086</v>
      </c>
      <c r="BO234" s="6" t="s">
        <v>1086</v>
      </c>
      <c r="BP234" s="6" t="s">
        <v>1086</v>
      </c>
      <c r="BQ234" s="6" t="s">
        <v>1086</v>
      </c>
      <c r="BR234" s="6" t="s">
        <v>1086</v>
      </c>
      <c r="BS234" s="6" t="s">
        <v>1086</v>
      </c>
      <c r="BT234" s="6" t="s">
        <v>1086</v>
      </c>
      <c r="BU234" s="6" t="s">
        <v>1086</v>
      </c>
      <c r="BV234" s="6" t="s">
        <v>1087</v>
      </c>
      <c r="BW234" s="6" t="s">
        <v>1086</v>
      </c>
      <c r="BX234" s="6" t="s">
        <v>1087</v>
      </c>
      <c r="BY234" s="6" t="s">
        <v>1086</v>
      </c>
      <c r="BZ234" s="6" t="s">
        <v>1086</v>
      </c>
      <c r="CA234" s="6" t="s">
        <v>1087</v>
      </c>
      <c r="CB234" s="6" t="s">
        <v>1086</v>
      </c>
      <c r="CC234" s="6" t="s">
        <v>1087</v>
      </c>
      <c r="CD234" s="234" t="s">
        <v>1193</v>
      </c>
      <c r="CE234" s="199" t="s">
        <v>2300</v>
      </c>
      <c r="CF234" s="6"/>
      <c r="CG234" s="6"/>
      <c r="CH234" s="6"/>
      <c r="CI234" s="6"/>
      <c r="CJ234" s="6" t="s">
        <v>1607</v>
      </c>
      <c r="CK234" s="6" t="s">
        <v>1608</v>
      </c>
      <c r="CL234" s="6" t="s">
        <v>1086</v>
      </c>
      <c r="CM234" s="6" t="s">
        <v>1087</v>
      </c>
      <c r="CN234" s="6" t="s">
        <v>1087</v>
      </c>
      <c r="CO234" s="6" t="s">
        <v>1490</v>
      </c>
      <c r="CP234" s="6" t="s">
        <v>1086</v>
      </c>
      <c r="CQ234" s="6" t="s">
        <v>1086</v>
      </c>
      <c r="CR234" s="6" t="s">
        <v>1087</v>
      </c>
      <c r="CS234" s="6" t="s">
        <v>1086</v>
      </c>
      <c r="CT234" s="6" t="s">
        <v>1087</v>
      </c>
      <c r="CU234" s="191" t="s">
        <v>1273</v>
      </c>
      <c r="CV234" s="6" t="str">
        <f t="shared" si="78"/>
        <v>NUEVO MILENIOPEATONAL220548690036</v>
      </c>
      <c r="CW234" s="46" t="str">
        <f t="shared" si="79"/>
        <v>OK</v>
      </c>
      <c r="CX234" s="47" t="str">
        <f t="shared" si="80"/>
        <v>SI</v>
      </c>
      <c r="CY234" s="47">
        <f t="shared" si="81"/>
        <v>1</v>
      </c>
      <c r="CZ234" s="47">
        <f t="shared" si="82"/>
        <v>2</v>
      </c>
      <c r="DA234" s="47" t="str">
        <f t="shared" si="83"/>
        <v/>
      </c>
      <c r="DB234" s="47" t="str">
        <f t="shared" si="84"/>
        <v/>
      </c>
      <c r="DC234" s="47" t="str">
        <f t="shared" si="85"/>
        <v/>
      </c>
      <c r="DD234" s="47"/>
      <c r="DE234" s="47" t="str">
        <f t="shared" si="86"/>
        <v/>
      </c>
      <c r="DF234" s="47" t="str">
        <f t="shared" si="87"/>
        <v/>
      </c>
      <c r="DG234" s="47">
        <f t="shared" si="88"/>
        <v>9</v>
      </c>
      <c r="DH234" s="47" t="str">
        <f t="shared" si="89"/>
        <v/>
      </c>
      <c r="DI234" s="47" t="str">
        <f t="shared" si="90"/>
        <v/>
      </c>
      <c r="DJ234" s="47">
        <f t="shared" si="91"/>
        <v>2</v>
      </c>
      <c r="DK234" s="48">
        <f>IF(CX234="NO",0,IF(CY234=1,Tipologías!$E$11,0)+IF(CZ234=2,Tipologías!$E$10,0)+IF(DA234=3,Tipologías!$E$9,0)+IF(DB234=4,Tipologías!$E$13,0)+IF(DC234=5,Tipologías!$E$12,0)+IF(DD234=6,Tipologías!$E$14,0)+IF(DE234=7,Tipologías!$E$20,0)+IF(DG234=9,Tipologías!$E$16,0)+IF(DF234=8,Tipologías!$E$23,0)+IF(DH234=10,Tipologías!$E$7,0)+IF(DI234=11,Tipologías!$E$8,0))</f>
        <v>2419565.9760539997</v>
      </c>
      <c r="DL234" s="49">
        <f t="shared" si="92"/>
        <v>2419565.9760539997</v>
      </c>
      <c r="DM234" s="50" t="str">
        <f t="shared" si="93"/>
        <v/>
      </c>
      <c r="DN234" s="50" t="str">
        <f t="shared" si="94"/>
        <v/>
      </c>
      <c r="DO234" s="50">
        <f t="shared" si="95"/>
        <v>0</v>
      </c>
      <c r="DP234" s="51" t="str">
        <f t="shared" si="96"/>
        <v/>
      </c>
      <c r="DQ234" s="51">
        <f>IF(DM234=17,Tipologías!$E$18,0)+IF(ENCUESTAS!DN234=18,Tipologías!$E$17,0)+IF(ENCUESTAS!DO234=19,Tipologías!$E$19,0)+IF(ENCUESTAS!DP234=20,Tipologías!$E$21,0)</f>
        <v>0</v>
      </c>
      <c r="DR234" s="47" t="str">
        <f t="shared" si="97"/>
        <v>NO</v>
      </c>
      <c r="DS234" s="49">
        <f t="shared" si="98"/>
        <v>0</v>
      </c>
      <c r="DT234" s="52">
        <f>IF(DL234=0,"",(DL234+DS234+Tipologías!$E$6+Tipologías!$H$2))</f>
        <v>2616643.3685939643</v>
      </c>
      <c r="DU234" s="53" t="str">
        <f t="shared" si="99"/>
        <v>SI</v>
      </c>
      <c r="DV234" s="436" t="s">
        <v>3811</v>
      </c>
    </row>
    <row r="235" spans="1:126" ht="45" x14ac:dyDescent="0.25">
      <c r="A235" s="217">
        <v>42971</v>
      </c>
      <c r="B235" s="7" t="s">
        <v>1</v>
      </c>
      <c r="C235" s="7" t="s">
        <v>630</v>
      </c>
      <c r="D235" s="7">
        <v>579</v>
      </c>
      <c r="E235" s="7">
        <v>1039706195</v>
      </c>
      <c r="F235" s="7">
        <v>3004312255</v>
      </c>
      <c r="G235" s="188">
        <v>231</v>
      </c>
      <c r="H235" s="189" t="s">
        <v>1740</v>
      </c>
      <c r="I235" s="7" t="s">
        <v>1110</v>
      </c>
      <c r="J235" s="7"/>
      <c r="K235" s="7"/>
      <c r="L235" s="7"/>
      <c r="M235" s="7"/>
      <c r="N235" s="7"/>
      <c r="O235" s="7"/>
      <c r="P235" s="7"/>
      <c r="Q235" s="7"/>
      <c r="R235" s="200">
        <v>22055528000</v>
      </c>
      <c r="S235" s="7"/>
      <c r="T235" s="7"/>
      <c r="U235" s="362" t="str">
        <f t="shared" si="75"/>
        <v xml:space="preserve">PEATONAL   #   -  22055528000 </v>
      </c>
      <c r="V235" s="7">
        <v>3135428390</v>
      </c>
      <c r="W235" s="7" t="s">
        <v>1736</v>
      </c>
      <c r="X235" s="7" t="s">
        <v>2301</v>
      </c>
      <c r="Y235" s="7" t="s">
        <v>1313</v>
      </c>
      <c r="Z235" s="7" t="s">
        <v>2302</v>
      </c>
      <c r="AA235" s="434" t="str">
        <f t="shared" si="76"/>
        <v>SANDRA BIBIANA JIMENEZ RUA</v>
      </c>
      <c r="AB235" s="7" t="s">
        <v>1268</v>
      </c>
      <c r="AC235" s="7">
        <v>43656778</v>
      </c>
      <c r="AD235" s="7" t="s">
        <v>1118</v>
      </c>
      <c r="AE235" s="7">
        <v>33</v>
      </c>
      <c r="AF235" s="6" t="s">
        <v>1086</v>
      </c>
      <c r="AG235" s="6"/>
      <c r="AH235" s="7"/>
      <c r="AI235" s="7"/>
      <c r="AJ235" s="7"/>
      <c r="AK235" s="434" t="str">
        <f t="shared" si="77"/>
        <v xml:space="preserve">   </v>
      </c>
      <c r="AL235" s="7"/>
      <c r="AM235" s="191"/>
      <c r="AN235" s="189" t="s">
        <v>1087</v>
      </c>
      <c r="AO235" s="7"/>
      <c r="AP235" s="7" t="s">
        <v>1087</v>
      </c>
      <c r="AQ235" s="7">
        <v>12</v>
      </c>
      <c r="AR235" s="7">
        <v>5</v>
      </c>
      <c r="AS235" s="7">
        <v>3</v>
      </c>
      <c r="AT235" s="230" t="s">
        <v>1148</v>
      </c>
      <c r="AU235" s="7"/>
      <c r="AV235" s="231" t="s">
        <v>1163</v>
      </c>
      <c r="AW235" s="7"/>
      <c r="AX235" s="192"/>
      <c r="AY235" s="7"/>
      <c r="AZ235" s="7"/>
      <c r="BA235" s="7"/>
      <c r="BB235" s="7" t="s">
        <v>1086</v>
      </c>
      <c r="BC235" s="7">
        <v>10156</v>
      </c>
      <c r="BD235" s="7" t="s">
        <v>1086</v>
      </c>
      <c r="BE235" s="7">
        <v>6947</v>
      </c>
      <c r="BF235" s="7" t="s">
        <v>1086</v>
      </c>
      <c r="BG235" s="7">
        <v>8408</v>
      </c>
      <c r="BH235" s="232" t="s">
        <v>1167</v>
      </c>
      <c r="BI235" s="233" t="s">
        <v>1175</v>
      </c>
      <c r="BJ235" s="234" t="s">
        <v>1180</v>
      </c>
      <c r="BK235" s="234" t="s">
        <v>1189</v>
      </c>
      <c r="BL235" s="6" t="s">
        <v>1086</v>
      </c>
      <c r="BM235" s="191" t="s">
        <v>1086</v>
      </c>
      <c r="BN235" s="195" t="s">
        <v>1086</v>
      </c>
      <c r="BO235" s="6" t="s">
        <v>1086</v>
      </c>
      <c r="BP235" s="6" t="s">
        <v>1086</v>
      </c>
      <c r="BQ235" s="6" t="s">
        <v>1086</v>
      </c>
      <c r="BR235" s="6" t="s">
        <v>1086</v>
      </c>
      <c r="BS235" s="6" t="s">
        <v>1086</v>
      </c>
      <c r="BT235" s="6" t="s">
        <v>1087</v>
      </c>
      <c r="BU235" s="6" t="s">
        <v>1086</v>
      </c>
      <c r="BV235" s="6" t="s">
        <v>1087</v>
      </c>
      <c r="BW235" s="6" t="s">
        <v>1086</v>
      </c>
      <c r="BX235" s="6" t="s">
        <v>1087</v>
      </c>
      <c r="BY235" s="6" t="s">
        <v>1087</v>
      </c>
      <c r="BZ235" s="6" t="s">
        <v>1086</v>
      </c>
      <c r="CA235" s="6" t="s">
        <v>1087</v>
      </c>
      <c r="CB235" s="6" t="s">
        <v>1086</v>
      </c>
      <c r="CC235" s="6" t="s">
        <v>1087</v>
      </c>
      <c r="CD235" s="234" t="s">
        <v>1193</v>
      </c>
      <c r="CE235" s="199" t="s">
        <v>2303</v>
      </c>
      <c r="CF235" s="6"/>
      <c r="CG235" s="6"/>
      <c r="CH235" s="6"/>
      <c r="CI235" s="6"/>
      <c r="CJ235" s="6" t="s">
        <v>1607</v>
      </c>
      <c r="CK235" s="6" t="s">
        <v>1608</v>
      </c>
      <c r="CL235" s="6" t="s">
        <v>1842</v>
      </c>
      <c r="CM235" s="6" t="s">
        <v>1087</v>
      </c>
      <c r="CN235" s="6" t="s">
        <v>1087</v>
      </c>
      <c r="CO235" s="6" t="s">
        <v>1490</v>
      </c>
      <c r="CP235" s="6" t="s">
        <v>1087</v>
      </c>
      <c r="CQ235" s="6" t="s">
        <v>1086</v>
      </c>
      <c r="CR235" s="6" t="s">
        <v>1087</v>
      </c>
      <c r="CS235" s="6" t="s">
        <v>1086</v>
      </c>
      <c r="CT235" s="6" t="s">
        <v>1087</v>
      </c>
      <c r="CU235" s="191" t="s">
        <v>1273</v>
      </c>
      <c r="CV235" s="6" t="str">
        <f t="shared" si="78"/>
        <v>TAHAMIPEATONAL22055528000</v>
      </c>
      <c r="CW235" s="46" t="str">
        <f t="shared" si="79"/>
        <v>OK</v>
      </c>
      <c r="CX235" s="47" t="str">
        <f t="shared" si="80"/>
        <v>SI</v>
      </c>
      <c r="CY235" s="47">
        <f t="shared" si="81"/>
        <v>1</v>
      </c>
      <c r="CZ235" s="47">
        <f t="shared" si="82"/>
        <v>2</v>
      </c>
      <c r="DA235" s="47">
        <f t="shared" si="83"/>
        <v>3</v>
      </c>
      <c r="DB235" s="47" t="str">
        <f t="shared" si="84"/>
        <v/>
      </c>
      <c r="DC235" s="47" t="str">
        <f t="shared" si="85"/>
        <v/>
      </c>
      <c r="DD235" s="47"/>
      <c r="DE235" s="47">
        <f t="shared" si="86"/>
        <v>7</v>
      </c>
      <c r="DF235" s="47" t="str">
        <f t="shared" si="87"/>
        <v/>
      </c>
      <c r="DG235" s="47">
        <f t="shared" si="88"/>
        <v>9</v>
      </c>
      <c r="DH235" s="47" t="str">
        <f t="shared" si="89"/>
        <v/>
      </c>
      <c r="DI235" s="47" t="str">
        <f t="shared" si="90"/>
        <v/>
      </c>
      <c r="DJ235" s="47">
        <f t="shared" si="91"/>
        <v>3</v>
      </c>
      <c r="DK235" s="48">
        <f>IF(CX235="NO",0,IF(CY235=1,Tipologías!$E$11,0)+IF(CZ235=2,Tipologías!$E$10,0)+IF(DA235=3,Tipologías!$E$9,0)+IF(DB235=4,Tipologías!$E$13,0)+IF(DC235=5,Tipologías!$E$12,0)+IF(DD235=6,Tipologías!$E$14,0)+IF(DE235=7,Tipologías!$E$20,0)+IF(DG235=9,Tipologías!$E$16,0)+IF(DF235=8,Tipologías!$E$23,0)+IF(DH235=10,Tipologías!$E$7,0)+IF(DI235=11,Tipologías!$E$8,0))</f>
        <v>3171489.940494</v>
      </c>
      <c r="DL235" s="49">
        <f t="shared" si="92"/>
        <v>3171489.940494</v>
      </c>
      <c r="DM235" s="50" t="str">
        <f t="shared" si="93"/>
        <v/>
      </c>
      <c r="DN235" s="50" t="str">
        <f t="shared" si="94"/>
        <v/>
      </c>
      <c r="DO235" s="50">
        <f t="shared" si="95"/>
        <v>0</v>
      </c>
      <c r="DP235" s="51" t="str">
        <f t="shared" si="96"/>
        <v/>
      </c>
      <c r="DQ235" s="51">
        <f>IF(DM235=17,Tipologías!$E$18,0)+IF(ENCUESTAS!DN235=18,Tipologías!$E$17,0)+IF(ENCUESTAS!DO235=19,Tipologías!$E$19,0)+IF(ENCUESTAS!DP235=20,Tipologías!$E$21,0)</f>
        <v>0</v>
      </c>
      <c r="DR235" s="47" t="str">
        <f t="shared" si="97"/>
        <v>NO</v>
      </c>
      <c r="DS235" s="49">
        <f t="shared" si="98"/>
        <v>0</v>
      </c>
      <c r="DT235" s="52">
        <f>IF(DL235=0,"",(DL235+DS235+Tipologías!$E$6+Tipologías!$H$2))</f>
        <v>3368567.3330339645</v>
      </c>
      <c r="DU235" s="53" t="str">
        <f t="shared" si="99"/>
        <v>SI</v>
      </c>
      <c r="DV235" s="436" t="s">
        <v>4300</v>
      </c>
    </row>
    <row r="236" spans="1:126" ht="45" hidden="1" x14ac:dyDescent="0.25">
      <c r="A236" s="217">
        <v>42971</v>
      </c>
      <c r="B236" s="7" t="s">
        <v>1</v>
      </c>
      <c r="C236" s="7" t="s">
        <v>630</v>
      </c>
      <c r="D236" s="7">
        <v>579</v>
      </c>
      <c r="E236" s="7">
        <v>1039706195</v>
      </c>
      <c r="F236" s="7">
        <v>3004312255</v>
      </c>
      <c r="G236" s="188">
        <v>232</v>
      </c>
      <c r="H236" s="189" t="s">
        <v>1740</v>
      </c>
      <c r="I236" s="7" t="s">
        <v>1110</v>
      </c>
      <c r="J236" s="7"/>
      <c r="K236" s="7"/>
      <c r="L236" s="7"/>
      <c r="M236" s="7"/>
      <c r="N236" s="7"/>
      <c r="O236" s="7"/>
      <c r="P236" s="7"/>
      <c r="Q236" s="7"/>
      <c r="R236" s="200">
        <v>55502</v>
      </c>
      <c r="S236" s="7"/>
      <c r="T236" s="7"/>
      <c r="U236" s="362" t="str">
        <f t="shared" si="75"/>
        <v xml:space="preserve">PEATONAL   #   -  55502 </v>
      </c>
      <c r="V236" s="7">
        <v>3216295034</v>
      </c>
      <c r="W236" s="7" t="s">
        <v>1907</v>
      </c>
      <c r="X236" s="7"/>
      <c r="Y236" s="7" t="s">
        <v>1513</v>
      </c>
      <c r="Z236" s="7" t="s">
        <v>1331</v>
      </c>
      <c r="AA236" s="434" t="str">
        <f t="shared" si="76"/>
        <v xml:space="preserve">BERNABE LUIS ZAPATA </v>
      </c>
      <c r="AB236" s="7" t="s">
        <v>1268</v>
      </c>
      <c r="AC236" s="7">
        <v>8299682</v>
      </c>
      <c r="AD236" s="7" t="s">
        <v>1127</v>
      </c>
      <c r="AE236" s="7">
        <v>68</v>
      </c>
      <c r="AF236" s="6" t="s">
        <v>1087</v>
      </c>
      <c r="AG236" s="6"/>
      <c r="AH236" s="7"/>
      <c r="AI236" s="7"/>
      <c r="AJ236" s="7"/>
      <c r="AK236" s="434" t="str">
        <f t="shared" si="77"/>
        <v xml:space="preserve">   </v>
      </c>
      <c r="AL236" s="7"/>
      <c r="AM236" s="191"/>
      <c r="AN236" s="189" t="s">
        <v>1087</v>
      </c>
      <c r="AO236" s="7"/>
      <c r="AP236" s="7" t="s">
        <v>1087</v>
      </c>
      <c r="AQ236" s="7">
        <v>1</v>
      </c>
      <c r="AR236" s="7"/>
      <c r="AS236" s="7"/>
      <c r="AT236" s="230" t="s">
        <v>1148</v>
      </c>
      <c r="AU236" s="7"/>
      <c r="AV236" s="231" t="s">
        <v>1163</v>
      </c>
      <c r="AW236" s="7"/>
      <c r="AX236" s="192"/>
      <c r="AY236" s="7"/>
      <c r="AZ236" s="7"/>
      <c r="BA236" s="7"/>
      <c r="BB236" s="7" t="s">
        <v>1086</v>
      </c>
      <c r="BC236" s="7">
        <v>5604</v>
      </c>
      <c r="BD236" s="7" t="s">
        <v>1086</v>
      </c>
      <c r="BE236" s="7">
        <v>3443</v>
      </c>
      <c r="BF236" s="7" t="s">
        <v>1086</v>
      </c>
      <c r="BG236" s="7">
        <v>8336</v>
      </c>
      <c r="BH236" s="232" t="s">
        <v>1167</v>
      </c>
      <c r="BI236" s="233" t="s">
        <v>1171</v>
      </c>
      <c r="BJ236" s="234" t="s">
        <v>1181</v>
      </c>
      <c r="BK236" s="234" t="s">
        <v>1189</v>
      </c>
      <c r="BL236" s="6" t="s">
        <v>1086</v>
      </c>
      <c r="BM236" s="191" t="s">
        <v>1086</v>
      </c>
      <c r="BN236" s="195" t="s">
        <v>1086</v>
      </c>
      <c r="BO236" s="6" t="s">
        <v>1086</v>
      </c>
      <c r="BP236" s="6" t="s">
        <v>1086</v>
      </c>
      <c r="BQ236" s="6" t="s">
        <v>1086</v>
      </c>
      <c r="BR236" s="6" t="s">
        <v>1086</v>
      </c>
      <c r="BS236" s="6" t="s">
        <v>1086</v>
      </c>
      <c r="BT236" s="6" t="s">
        <v>1086</v>
      </c>
      <c r="BU236" s="6" t="s">
        <v>1086</v>
      </c>
      <c r="BV236" s="6" t="s">
        <v>1086</v>
      </c>
      <c r="BW236" s="6" t="s">
        <v>1086</v>
      </c>
      <c r="BX236" s="6" t="s">
        <v>1086</v>
      </c>
      <c r="BY236" s="6" t="s">
        <v>1086</v>
      </c>
      <c r="BZ236" s="6" t="s">
        <v>1086</v>
      </c>
      <c r="CA236" s="6" t="s">
        <v>1086</v>
      </c>
      <c r="CB236" s="6" t="s">
        <v>1086</v>
      </c>
      <c r="CC236" s="6" t="s">
        <v>1086</v>
      </c>
      <c r="CD236" s="234" t="s">
        <v>1193</v>
      </c>
      <c r="CE236" s="199" t="s">
        <v>2304</v>
      </c>
      <c r="CF236" s="6"/>
      <c r="CG236" s="6"/>
      <c r="CH236" s="6"/>
      <c r="CI236" s="6"/>
      <c r="CJ236" s="6" t="s">
        <v>1607</v>
      </c>
      <c r="CK236" s="6" t="s">
        <v>1608</v>
      </c>
      <c r="CL236" s="6" t="s">
        <v>1086</v>
      </c>
      <c r="CM236" s="6" t="s">
        <v>1087</v>
      </c>
      <c r="CN236" s="6" t="s">
        <v>1087</v>
      </c>
      <c r="CO236" s="6" t="s">
        <v>1490</v>
      </c>
      <c r="CP236" s="6" t="s">
        <v>1086</v>
      </c>
      <c r="CQ236" s="6" t="s">
        <v>1086</v>
      </c>
      <c r="CR236" s="6" t="s">
        <v>1086</v>
      </c>
      <c r="CS236" s="6" t="s">
        <v>1086</v>
      </c>
      <c r="CT236" s="6" t="s">
        <v>1086</v>
      </c>
      <c r="CU236" s="191" t="s">
        <v>1288</v>
      </c>
      <c r="CV236" s="6" t="str">
        <f t="shared" si="78"/>
        <v>TAHAMIPEATONAL55502</v>
      </c>
      <c r="CW236" s="46" t="str">
        <f t="shared" si="79"/>
        <v>OK</v>
      </c>
      <c r="CX236" s="47" t="str">
        <f t="shared" si="80"/>
        <v>SI</v>
      </c>
      <c r="CY236" s="47" t="str">
        <f t="shared" si="81"/>
        <v/>
      </c>
      <c r="CZ236" s="47" t="str">
        <f t="shared" si="82"/>
        <v/>
      </c>
      <c r="DA236" s="47" t="str">
        <f t="shared" si="83"/>
        <v/>
      </c>
      <c r="DB236" s="47" t="str">
        <f t="shared" si="84"/>
        <v/>
      </c>
      <c r="DC236" s="47" t="str">
        <f t="shared" si="85"/>
        <v/>
      </c>
      <c r="DD236" s="47"/>
      <c r="DE236" s="47" t="str">
        <f t="shared" si="86"/>
        <v/>
      </c>
      <c r="DF236" s="47" t="str">
        <f t="shared" si="87"/>
        <v/>
      </c>
      <c r="DG236" s="47" t="str">
        <f t="shared" si="88"/>
        <v/>
      </c>
      <c r="DH236" s="47" t="str">
        <f t="shared" si="89"/>
        <v/>
      </c>
      <c r="DI236" s="47" t="str">
        <f t="shared" si="90"/>
        <v/>
      </c>
      <c r="DJ236" s="47">
        <f t="shared" si="91"/>
        <v>0</v>
      </c>
      <c r="DK236" s="48">
        <f>IF(CX236="NO",0,IF(CY236=1,Tipologías!$E$11,0)+IF(CZ236=2,Tipologías!$E$10,0)+IF(DA236=3,Tipologías!$E$9,0)+IF(DB236=4,Tipologías!$E$13,0)+IF(DC236=5,Tipologías!$E$12,0)+IF(DD236=6,Tipologías!$E$14,0)+IF(DE236=7,Tipologías!$E$20,0)+IF(DG236=9,Tipologías!$E$16,0)+IF(DF236=8,Tipologías!$E$23,0)+IF(DH236=10,Tipologías!$E$7,0)+IF(DI236=11,Tipologías!$E$8,0))</f>
        <v>0</v>
      </c>
      <c r="DL236" s="49">
        <f t="shared" si="92"/>
        <v>0</v>
      </c>
      <c r="DM236" s="50" t="str">
        <f t="shared" si="93"/>
        <v/>
      </c>
      <c r="DN236" s="50" t="str">
        <f t="shared" si="94"/>
        <v/>
      </c>
      <c r="DO236" s="50" t="str">
        <f t="shared" si="95"/>
        <v/>
      </c>
      <c r="DP236" s="51" t="str">
        <f t="shared" si="96"/>
        <v/>
      </c>
      <c r="DQ236" s="51">
        <f>IF(DM236=17,Tipologías!$E$18,0)+IF(ENCUESTAS!DN236=18,Tipologías!$E$17,0)+IF(ENCUESTAS!DO236=19,Tipologías!$E$19,0)+IF(ENCUESTAS!DP236=20,Tipologías!$E$21,0)</f>
        <v>0</v>
      </c>
      <c r="DR236" s="47" t="str">
        <f t="shared" si="97"/>
        <v>NO</v>
      </c>
      <c r="DS236" s="49">
        <f t="shared" si="98"/>
        <v>0</v>
      </c>
      <c r="DT236" s="52" t="str">
        <f>IF(DL236=0,"",(DL236+DS236+Tipologías!$E$6+Tipologías!$H$2))</f>
        <v/>
      </c>
      <c r="DU236" s="53" t="str">
        <f t="shared" si="99"/>
        <v>NO</v>
      </c>
      <c r="DV236" s="437"/>
    </row>
    <row r="237" spans="1:126" ht="45.75" thickBot="1" x14ac:dyDescent="0.3">
      <c r="A237" s="217">
        <v>42971</v>
      </c>
      <c r="B237" s="7" t="s">
        <v>1</v>
      </c>
      <c r="C237" s="7" t="s">
        <v>630</v>
      </c>
      <c r="D237" s="7">
        <v>579</v>
      </c>
      <c r="E237" s="7">
        <v>1039704469</v>
      </c>
      <c r="F237" s="7">
        <v>3196416663</v>
      </c>
      <c r="G237" s="188">
        <v>233</v>
      </c>
      <c r="H237" s="189" t="s">
        <v>1603</v>
      </c>
      <c r="I237" s="7" t="s">
        <v>1110</v>
      </c>
      <c r="J237" s="7"/>
      <c r="K237" s="7"/>
      <c r="L237" s="7"/>
      <c r="M237" s="7"/>
      <c r="N237" s="7"/>
      <c r="O237" s="7"/>
      <c r="P237" s="7"/>
      <c r="Q237" s="7"/>
      <c r="R237" s="200">
        <v>5839</v>
      </c>
      <c r="S237" s="7"/>
      <c r="T237" s="7"/>
      <c r="U237" s="362" t="str">
        <f t="shared" si="75"/>
        <v xml:space="preserve">PEATONAL   #   -  5839 </v>
      </c>
      <c r="V237" s="7">
        <v>3147768765</v>
      </c>
      <c r="W237" s="7" t="s">
        <v>2305</v>
      </c>
      <c r="X237" s="7" t="s">
        <v>1443</v>
      </c>
      <c r="Y237" s="7" t="s">
        <v>1340</v>
      </c>
      <c r="Z237" s="7" t="s">
        <v>2306</v>
      </c>
      <c r="AA237" s="434" t="str">
        <f t="shared" si="76"/>
        <v>DORA ELSY CARVAJAL LOPEZ</v>
      </c>
      <c r="AB237" s="7" t="s">
        <v>1268</v>
      </c>
      <c r="AC237" s="7">
        <v>1039695401</v>
      </c>
      <c r="AD237" s="7" t="s">
        <v>1118</v>
      </c>
      <c r="AE237" s="7">
        <v>50</v>
      </c>
      <c r="AF237" s="6" t="s">
        <v>1086</v>
      </c>
      <c r="AG237" s="6"/>
      <c r="AH237" s="7"/>
      <c r="AI237" s="7"/>
      <c r="AJ237" s="7"/>
      <c r="AK237" s="434" t="str">
        <f t="shared" si="77"/>
        <v xml:space="preserve">   </v>
      </c>
      <c r="AL237" s="7"/>
      <c r="AM237" s="191"/>
      <c r="AN237" s="189" t="s">
        <v>1087</v>
      </c>
      <c r="AO237" s="7"/>
      <c r="AP237" s="7" t="s">
        <v>1087</v>
      </c>
      <c r="AQ237" s="7">
        <v>8</v>
      </c>
      <c r="AR237" s="7">
        <v>2</v>
      </c>
      <c r="AS237" s="7">
        <v>1</v>
      </c>
      <c r="AT237" s="230" t="s">
        <v>1149</v>
      </c>
      <c r="AU237" s="7"/>
      <c r="AV237" s="231"/>
      <c r="AW237" s="7"/>
      <c r="AX237" s="192" t="s">
        <v>1153</v>
      </c>
      <c r="AY237" s="7"/>
      <c r="AZ237" s="7">
        <v>6</v>
      </c>
      <c r="BA237" s="235">
        <v>150000</v>
      </c>
      <c r="BB237" s="7" t="s">
        <v>1086</v>
      </c>
      <c r="BC237" s="7"/>
      <c r="BD237" s="7" t="s">
        <v>1086</v>
      </c>
      <c r="BE237" s="7"/>
      <c r="BF237" s="7" t="s">
        <v>1086</v>
      </c>
      <c r="BG237" s="7"/>
      <c r="BH237" s="232" t="s">
        <v>1167</v>
      </c>
      <c r="BI237" s="233" t="s">
        <v>1175</v>
      </c>
      <c r="BJ237" s="234" t="s">
        <v>1180</v>
      </c>
      <c r="BK237" s="234" t="s">
        <v>1189</v>
      </c>
      <c r="BL237" s="6" t="s">
        <v>1086</v>
      </c>
      <c r="BM237" s="191" t="s">
        <v>1086</v>
      </c>
      <c r="BN237" s="195" t="s">
        <v>1086</v>
      </c>
      <c r="BO237" s="6" t="s">
        <v>1086</v>
      </c>
      <c r="BP237" s="6" t="s">
        <v>1086</v>
      </c>
      <c r="BQ237" s="6" t="s">
        <v>1086</v>
      </c>
      <c r="BR237" s="6" t="s">
        <v>1086</v>
      </c>
      <c r="BS237" s="6" t="s">
        <v>1086</v>
      </c>
      <c r="BT237" s="6" t="s">
        <v>1086</v>
      </c>
      <c r="BU237" s="6" t="s">
        <v>1086</v>
      </c>
      <c r="BV237" s="6" t="s">
        <v>1087</v>
      </c>
      <c r="BW237" s="6" t="s">
        <v>1087</v>
      </c>
      <c r="BX237" s="6" t="s">
        <v>1086</v>
      </c>
      <c r="BY237" s="6" t="s">
        <v>1086</v>
      </c>
      <c r="BZ237" s="6" t="s">
        <v>1086</v>
      </c>
      <c r="CA237" s="6" t="s">
        <v>1087</v>
      </c>
      <c r="CB237" s="6" t="s">
        <v>1087</v>
      </c>
      <c r="CC237" s="6" t="s">
        <v>1086</v>
      </c>
      <c r="CD237" s="234" t="s">
        <v>1193</v>
      </c>
      <c r="CE237" s="199" t="s">
        <v>2307</v>
      </c>
      <c r="CF237" s="6" t="s">
        <v>1752</v>
      </c>
      <c r="CG237" s="6"/>
      <c r="CH237" s="6"/>
      <c r="CI237" s="6"/>
      <c r="CJ237" s="6" t="s">
        <v>2053</v>
      </c>
      <c r="CK237" s="6" t="s">
        <v>2054</v>
      </c>
      <c r="CL237" s="6" t="s">
        <v>1086</v>
      </c>
      <c r="CM237" s="6" t="s">
        <v>1087</v>
      </c>
      <c r="CN237" s="6" t="s">
        <v>1087</v>
      </c>
      <c r="CO237" s="6" t="s">
        <v>1490</v>
      </c>
      <c r="CP237" s="6" t="s">
        <v>1086</v>
      </c>
      <c r="CQ237" s="6" t="s">
        <v>1086</v>
      </c>
      <c r="CR237" s="6" t="s">
        <v>1087</v>
      </c>
      <c r="CS237" s="6" t="s">
        <v>1087</v>
      </c>
      <c r="CT237" s="6" t="s">
        <v>1086</v>
      </c>
      <c r="CU237" s="191" t="s">
        <v>1273</v>
      </c>
      <c r="CV237" s="6" t="str">
        <f t="shared" si="78"/>
        <v>OASIS PEATONAL5839</v>
      </c>
      <c r="CW237" s="46" t="str">
        <f t="shared" si="79"/>
        <v>OK</v>
      </c>
      <c r="CX237" s="47" t="str">
        <f t="shared" si="80"/>
        <v>SI</v>
      </c>
      <c r="CY237" s="47">
        <f t="shared" si="81"/>
        <v>1</v>
      </c>
      <c r="CZ237" s="47" t="str">
        <f t="shared" si="82"/>
        <v/>
      </c>
      <c r="DA237" s="47" t="str">
        <f t="shared" si="83"/>
        <v/>
      </c>
      <c r="DB237" s="47" t="str">
        <f t="shared" si="84"/>
        <v/>
      </c>
      <c r="DC237" s="47">
        <f t="shared" si="85"/>
        <v>5</v>
      </c>
      <c r="DD237" s="47"/>
      <c r="DE237" s="47" t="str">
        <f t="shared" si="86"/>
        <v/>
      </c>
      <c r="DF237" s="47" t="str">
        <f t="shared" si="87"/>
        <v/>
      </c>
      <c r="DG237" s="47">
        <f t="shared" si="88"/>
        <v>9</v>
      </c>
      <c r="DH237" s="47" t="str">
        <f t="shared" si="89"/>
        <v/>
      </c>
      <c r="DI237" s="47" t="str">
        <f t="shared" si="90"/>
        <v/>
      </c>
      <c r="DJ237" s="47">
        <f t="shared" si="91"/>
        <v>2</v>
      </c>
      <c r="DK237" s="48">
        <f>IF(CX237="NO",0,IF(CY237=1,Tipologías!$E$11,0)+IF(CZ237=2,Tipologías!$E$10,0)+IF(DA237=3,Tipologías!$E$9,0)+IF(DB237=4,Tipologías!$E$13,0)+IF(DC237=5,Tipologías!$E$12,0)+IF(DD237=6,Tipologías!$E$14,0)+IF(DE237=7,Tipologías!$E$20,0)+IF(DG237=9,Tipologías!$E$16,0)+IF(DF237=8,Tipologías!$E$23,0)+IF(DH237=10,Tipologías!$E$7,0)+IF(DI237=11,Tipologías!$E$8,0))</f>
        <v>2773070.4736259999</v>
      </c>
      <c r="DL237" s="49">
        <f t="shared" si="92"/>
        <v>2773070.4736259999</v>
      </c>
      <c r="DM237" s="50" t="str">
        <f t="shared" si="93"/>
        <v/>
      </c>
      <c r="DN237" s="50" t="str">
        <f t="shared" si="94"/>
        <v/>
      </c>
      <c r="DO237" s="50">
        <f t="shared" si="95"/>
        <v>0</v>
      </c>
      <c r="DP237" s="51" t="str">
        <f t="shared" si="96"/>
        <v/>
      </c>
      <c r="DQ237" s="51">
        <f>IF(DM237=17,Tipologías!$E$18,0)+IF(ENCUESTAS!DN237=18,Tipologías!$E$17,0)+IF(ENCUESTAS!DO237=19,Tipologías!$E$19,0)+IF(ENCUESTAS!DP237=20,Tipologías!$E$21,0)</f>
        <v>0</v>
      </c>
      <c r="DR237" s="47" t="str">
        <f t="shared" si="97"/>
        <v>NO</v>
      </c>
      <c r="DS237" s="49">
        <f t="shared" si="98"/>
        <v>0</v>
      </c>
      <c r="DT237" s="52">
        <f>IF(DL237=0,"",(DL237+DS237+Tipologías!$E$6+Tipologías!$H$2))</f>
        <v>2970147.8661659644</v>
      </c>
      <c r="DU237" s="53" t="str">
        <f t="shared" si="99"/>
        <v>SI</v>
      </c>
      <c r="DV237" s="436" t="s">
        <v>3610</v>
      </c>
    </row>
    <row r="238" spans="1:126" ht="60.75" hidden="1" thickBot="1" x14ac:dyDescent="0.3">
      <c r="A238" s="217">
        <v>42971</v>
      </c>
      <c r="B238" s="7" t="s">
        <v>1</v>
      </c>
      <c r="C238" s="7" t="s">
        <v>630</v>
      </c>
      <c r="D238" s="7">
        <v>579</v>
      </c>
      <c r="E238" s="7">
        <v>71184422</v>
      </c>
      <c r="F238" s="7">
        <v>3147348837</v>
      </c>
      <c r="G238" s="188">
        <v>235</v>
      </c>
      <c r="H238" s="189" t="s">
        <v>1640</v>
      </c>
      <c r="I238" s="7" t="s">
        <v>1110</v>
      </c>
      <c r="J238" s="7"/>
      <c r="K238" s="7"/>
      <c r="L238" s="7"/>
      <c r="M238" s="7"/>
      <c r="N238" s="7"/>
      <c r="O238" s="7"/>
      <c r="P238" s="7"/>
      <c r="Q238" s="7"/>
      <c r="R238" s="200">
        <v>58314</v>
      </c>
      <c r="S238" s="7"/>
      <c r="T238" s="7"/>
      <c r="U238" s="362" t="str">
        <f t="shared" si="75"/>
        <v xml:space="preserve">PEATONAL   #   -  58314 </v>
      </c>
      <c r="V238" s="7">
        <v>3217572364</v>
      </c>
      <c r="W238" s="7" t="s">
        <v>2308</v>
      </c>
      <c r="X238" s="7"/>
      <c r="Y238" s="7" t="s">
        <v>2309</v>
      </c>
      <c r="Z238" s="7"/>
      <c r="AA238" s="434" t="str">
        <f t="shared" si="76"/>
        <v xml:space="preserve">DAGOBERRTO  ENCIZO </v>
      </c>
      <c r="AB238" s="7" t="s">
        <v>1268</v>
      </c>
      <c r="AC238" s="7">
        <v>3550687</v>
      </c>
      <c r="AD238" s="7" t="s">
        <v>1127</v>
      </c>
      <c r="AE238" s="7">
        <v>70</v>
      </c>
      <c r="AF238" s="6" t="s">
        <v>1087</v>
      </c>
      <c r="AG238" s="6" t="s">
        <v>1709</v>
      </c>
      <c r="AH238" s="7"/>
      <c r="AI238" s="7" t="s">
        <v>1318</v>
      </c>
      <c r="AJ238" s="7" t="s">
        <v>1465</v>
      </c>
      <c r="AK238" s="434" t="str">
        <f t="shared" si="77"/>
        <v xml:space="preserve">ANA DE JESUS RODRIGUEZ </v>
      </c>
      <c r="AL238" s="7" t="s">
        <v>1268</v>
      </c>
      <c r="AM238" s="191">
        <v>23247505</v>
      </c>
      <c r="AN238" s="189" t="s">
        <v>1087</v>
      </c>
      <c r="AO238" s="7"/>
      <c r="AP238" s="7" t="s">
        <v>1087</v>
      </c>
      <c r="AQ238" s="7">
        <v>3</v>
      </c>
      <c r="AR238" s="7"/>
      <c r="AS238" s="7"/>
      <c r="AT238" s="230" t="s">
        <v>1148</v>
      </c>
      <c r="AU238" s="7"/>
      <c r="AV238" s="231" t="s">
        <v>1163</v>
      </c>
      <c r="AW238" s="7"/>
      <c r="AX238" s="192"/>
      <c r="AY238" s="7"/>
      <c r="AZ238" s="7"/>
      <c r="BA238" s="7"/>
      <c r="BB238" s="7" t="s">
        <v>1086</v>
      </c>
      <c r="BC238" s="7">
        <v>21352</v>
      </c>
      <c r="BD238" s="7" t="s">
        <v>1086</v>
      </c>
      <c r="BE238" s="7">
        <v>15579</v>
      </c>
      <c r="BF238" s="7" t="s">
        <v>1086</v>
      </c>
      <c r="BG238" s="7">
        <v>8366</v>
      </c>
      <c r="BH238" s="232" t="s">
        <v>1167</v>
      </c>
      <c r="BI238" s="233" t="s">
        <v>1171</v>
      </c>
      <c r="BJ238" s="234" t="s">
        <v>1180</v>
      </c>
      <c r="BK238" s="234" t="s">
        <v>1190</v>
      </c>
      <c r="BL238" s="6" t="s">
        <v>1086</v>
      </c>
      <c r="BM238" s="191" t="s">
        <v>1087</v>
      </c>
      <c r="BN238" s="195" t="s">
        <v>1086</v>
      </c>
      <c r="BO238" s="6" t="s">
        <v>1086</v>
      </c>
      <c r="BP238" s="6" t="s">
        <v>1086</v>
      </c>
      <c r="BQ238" s="6" t="s">
        <v>1086</v>
      </c>
      <c r="BR238" s="6" t="s">
        <v>1086</v>
      </c>
      <c r="BS238" s="6" t="s">
        <v>1086</v>
      </c>
      <c r="BT238" s="6" t="s">
        <v>1086</v>
      </c>
      <c r="BU238" s="6" t="s">
        <v>1086</v>
      </c>
      <c r="BV238" s="6" t="s">
        <v>1086</v>
      </c>
      <c r="BW238" s="6" t="s">
        <v>1086</v>
      </c>
      <c r="BX238" s="6" t="s">
        <v>1086</v>
      </c>
      <c r="BY238" s="6" t="s">
        <v>1086</v>
      </c>
      <c r="BZ238" s="6" t="s">
        <v>1086</v>
      </c>
      <c r="CA238" s="6" t="s">
        <v>1086</v>
      </c>
      <c r="CB238" s="6" t="s">
        <v>1086</v>
      </c>
      <c r="CC238" s="6" t="s">
        <v>1086</v>
      </c>
      <c r="CD238" s="234" t="s">
        <v>1193</v>
      </c>
      <c r="CE238" s="210" t="s">
        <v>2310</v>
      </c>
      <c r="CF238" s="6"/>
      <c r="CG238" s="6"/>
      <c r="CH238" s="6"/>
      <c r="CI238" s="6"/>
      <c r="CJ238" s="6" t="s">
        <v>1607</v>
      </c>
      <c r="CK238" s="6" t="s">
        <v>1608</v>
      </c>
      <c r="CL238" s="6" t="s">
        <v>1086</v>
      </c>
      <c r="CM238" s="6" t="s">
        <v>1087</v>
      </c>
      <c r="CN238" s="6" t="s">
        <v>1087</v>
      </c>
      <c r="CO238" s="6" t="s">
        <v>1490</v>
      </c>
      <c r="CP238" s="6" t="s">
        <v>1086</v>
      </c>
      <c r="CQ238" s="6" t="s">
        <v>1086</v>
      </c>
      <c r="CR238" s="6" t="s">
        <v>1086</v>
      </c>
      <c r="CS238" s="6" t="s">
        <v>1086</v>
      </c>
      <c r="CT238" s="6" t="s">
        <v>1086</v>
      </c>
      <c r="CU238" s="191" t="s">
        <v>1288</v>
      </c>
      <c r="CV238" s="6" t="str">
        <f t="shared" si="78"/>
        <v>NUEVO MILENIOPEATONAL58314</v>
      </c>
      <c r="CW238" s="46" t="str">
        <f t="shared" si="79"/>
        <v>¿REPETIDA?</v>
      </c>
      <c r="CX238" s="47" t="str">
        <f t="shared" si="80"/>
        <v>SI</v>
      </c>
      <c r="CY238" s="47" t="str">
        <f t="shared" si="81"/>
        <v/>
      </c>
      <c r="CZ238" s="47" t="str">
        <f t="shared" si="82"/>
        <v/>
      </c>
      <c r="DA238" s="47" t="str">
        <f t="shared" si="83"/>
        <v/>
      </c>
      <c r="DB238" s="47" t="str">
        <f t="shared" si="84"/>
        <v/>
      </c>
      <c r="DC238" s="47" t="str">
        <f t="shared" si="85"/>
        <v/>
      </c>
      <c r="DD238" s="47"/>
      <c r="DE238" s="47" t="str">
        <f t="shared" si="86"/>
        <v/>
      </c>
      <c r="DF238" s="47" t="str">
        <f t="shared" si="87"/>
        <v/>
      </c>
      <c r="DG238" s="47" t="str">
        <f t="shared" si="88"/>
        <v/>
      </c>
      <c r="DH238" s="47" t="str">
        <f t="shared" si="89"/>
        <v/>
      </c>
      <c r="DI238" s="47" t="str">
        <f t="shared" si="90"/>
        <v/>
      </c>
      <c r="DJ238" s="47">
        <f t="shared" si="91"/>
        <v>0</v>
      </c>
      <c r="DK238" s="48">
        <f>IF(CX238="NO",0,IF(CY238=1,Tipologías!$E$11,0)+IF(CZ238=2,Tipologías!$E$10,0)+IF(DA238=3,Tipologías!$E$9,0)+IF(DB238=4,Tipologías!$E$13,0)+IF(DC238=5,Tipologías!$E$12,0)+IF(DD238=6,Tipologías!$E$14,0)+IF(DE238=7,Tipologías!$E$20,0)+IF(DG238=9,Tipologías!$E$16,0)+IF(DF238=8,Tipologías!$E$23,0)+IF(DH238=10,Tipologías!$E$7,0)+IF(DI238=11,Tipologías!$E$8,0))</f>
        <v>0</v>
      </c>
      <c r="DL238" s="49">
        <f t="shared" si="92"/>
        <v>0</v>
      </c>
      <c r="DM238" s="50" t="str">
        <f t="shared" si="93"/>
        <v/>
      </c>
      <c r="DN238" s="50" t="str">
        <f t="shared" si="94"/>
        <v/>
      </c>
      <c r="DO238" s="50" t="str">
        <f t="shared" si="95"/>
        <v/>
      </c>
      <c r="DP238" s="51" t="str">
        <f t="shared" si="96"/>
        <v/>
      </c>
      <c r="DQ238" s="51">
        <f>IF(DM238=17,Tipologías!$E$18,0)+IF(ENCUESTAS!DN238=18,Tipologías!$E$17,0)+IF(ENCUESTAS!DO238=19,Tipologías!$E$19,0)+IF(ENCUESTAS!DP238=20,Tipologías!$E$21,0)</f>
        <v>0</v>
      </c>
      <c r="DR238" s="47" t="str">
        <f t="shared" si="97"/>
        <v>NO</v>
      </c>
      <c r="DS238" s="49">
        <f t="shared" si="98"/>
        <v>0</v>
      </c>
      <c r="DT238" s="52" t="str">
        <f>IF(DL238=0,"",(DL238+DS238+Tipologías!$E$6+Tipologías!$H$2))</f>
        <v/>
      </c>
      <c r="DU238" s="53" t="str">
        <f t="shared" si="99"/>
        <v>NO</v>
      </c>
      <c r="DV238" s="436"/>
    </row>
    <row r="239" spans="1:126" ht="45.75" thickBot="1" x14ac:dyDescent="0.3">
      <c r="A239" s="217">
        <v>42971</v>
      </c>
      <c r="B239" s="7" t="s">
        <v>1</v>
      </c>
      <c r="C239" s="7" t="s">
        <v>630</v>
      </c>
      <c r="D239" s="7">
        <v>579</v>
      </c>
      <c r="E239" s="202">
        <v>10397022581</v>
      </c>
      <c r="F239" s="202">
        <v>3117047099</v>
      </c>
      <c r="G239" s="201">
        <v>236</v>
      </c>
      <c r="H239" s="189" t="s">
        <v>1632</v>
      </c>
      <c r="I239" s="7" t="s">
        <v>1110</v>
      </c>
      <c r="J239" s="202"/>
      <c r="K239" s="202"/>
      <c r="L239" s="202"/>
      <c r="M239" s="202"/>
      <c r="N239" s="202"/>
      <c r="O239" s="202"/>
      <c r="P239" s="202"/>
      <c r="Q239" s="202"/>
      <c r="R239" s="211">
        <v>2204028000</v>
      </c>
      <c r="S239" s="202"/>
      <c r="T239" s="202"/>
      <c r="U239" s="362" t="str">
        <f t="shared" si="75"/>
        <v xml:space="preserve">PEATONAL   #   -  2204028000 </v>
      </c>
      <c r="V239" s="202">
        <v>8333895</v>
      </c>
      <c r="W239" s="202" t="s">
        <v>1456</v>
      </c>
      <c r="X239" s="202" t="s">
        <v>1790</v>
      </c>
      <c r="Y239" s="202" t="s">
        <v>2112</v>
      </c>
      <c r="Z239" s="202" t="s">
        <v>1917</v>
      </c>
      <c r="AA239" s="434" t="str">
        <f t="shared" si="76"/>
        <v>NORA ELENA  PEREZ SALAZAR</v>
      </c>
      <c r="AB239" s="7" t="s">
        <v>1268</v>
      </c>
      <c r="AC239" s="202">
        <v>43649999</v>
      </c>
      <c r="AD239" s="202" t="s">
        <v>1118</v>
      </c>
      <c r="AE239" s="202">
        <v>44</v>
      </c>
      <c r="AF239" s="204" t="s">
        <v>1086</v>
      </c>
      <c r="AG239" s="204"/>
      <c r="AH239" s="202"/>
      <c r="AI239" s="202"/>
      <c r="AJ239" s="202"/>
      <c r="AK239" s="434" t="str">
        <f t="shared" si="77"/>
        <v xml:space="preserve">   </v>
      </c>
      <c r="AL239" s="7"/>
      <c r="AM239" s="205"/>
      <c r="AN239" s="206" t="s">
        <v>1087</v>
      </c>
      <c r="AO239" s="202"/>
      <c r="AP239" s="202" t="s">
        <v>1087</v>
      </c>
      <c r="AQ239" s="202">
        <v>3</v>
      </c>
      <c r="AR239" s="202"/>
      <c r="AS239" s="202"/>
      <c r="AT239" s="243" t="s">
        <v>1148</v>
      </c>
      <c r="AU239" s="202"/>
      <c r="AV239" s="244" t="s">
        <v>1163</v>
      </c>
      <c r="AW239" s="202"/>
      <c r="AX239" s="207"/>
      <c r="AY239" s="202"/>
      <c r="AZ239" s="202"/>
      <c r="BA239" s="245"/>
      <c r="BB239" s="202" t="s">
        <v>1086</v>
      </c>
      <c r="BC239" s="202">
        <v>13044</v>
      </c>
      <c r="BD239" s="202" t="s">
        <v>1086</v>
      </c>
      <c r="BE239" s="202">
        <v>9182</v>
      </c>
      <c r="BF239" s="202" t="s">
        <v>1086</v>
      </c>
      <c r="BG239" s="202">
        <v>8324</v>
      </c>
      <c r="BH239" s="246" t="s">
        <v>1167</v>
      </c>
      <c r="BI239" s="247" t="s">
        <v>1171</v>
      </c>
      <c r="BJ239" s="248" t="s">
        <v>1180</v>
      </c>
      <c r="BK239" s="248" t="s">
        <v>1189</v>
      </c>
      <c r="BL239" s="204" t="s">
        <v>1087</v>
      </c>
      <c r="BM239" s="205" t="s">
        <v>1086</v>
      </c>
      <c r="BN239" s="209" t="s">
        <v>1086</v>
      </c>
      <c r="BO239" s="204" t="s">
        <v>1086</v>
      </c>
      <c r="BP239" s="204" t="s">
        <v>1086</v>
      </c>
      <c r="BQ239" s="204" t="s">
        <v>1086</v>
      </c>
      <c r="BR239" s="204" t="s">
        <v>1086</v>
      </c>
      <c r="BS239" s="204" t="s">
        <v>1086</v>
      </c>
      <c r="BT239" s="204" t="s">
        <v>1086</v>
      </c>
      <c r="BU239" s="204" t="s">
        <v>1087</v>
      </c>
      <c r="BV239" s="204" t="s">
        <v>1086</v>
      </c>
      <c r="BW239" s="204" t="s">
        <v>1086</v>
      </c>
      <c r="BX239" s="204" t="s">
        <v>1086</v>
      </c>
      <c r="BY239" s="204" t="s">
        <v>1086</v>
      </c>
      <c r="BZ239" s="204" t="s">
        <v>1087</v>
      </c>
      <c r="CA239" s="204" t="s">
        <v>1086</v>
      </c>
      <c r="CB239" s="204" t="s">
        <v>1086</v>
      </c>
      <c r="CC239" s="204" t="s">
        <v>1086</v>
      </c>
      <c r="CD239" s="248" t="s">
        <v>1193</v>
      </c>
      <c r="CE239" s="249" t="s">
        <v>2311</v>
      </c>
      <c r="CF239" s="204"/>
      <c r="CG239" s="204"/>
      <c r="CH239" s="204"/>
      <c r="CI239" s="204"/>
      <c r="CJ239" s="6" t="s">
        <v>1607</v>
      </c>
      <c r="CK239" s="6" t="s">
        <v>1608</v>
      </c>
      <c r="CL239" s="204" t="s">
        <v>1086</v>
      </c>
      <c r="CM239" s="204" t="s">
        <v>1087</v>
      </c>
      <c r="CN239" s="204" t="s">
        <v>1087</v>
      </c>
      <c r="CO239" s="6" t="s">
        <v>1490</v>
      </c>
      <c r="CP239" s="204" t="s">
        <v>1086</v>
      </c>
      <c r="CQ239" s="204" t="s">
        <v>1087</v>
      </c>
      <c r="CR239" s="204" t="s">
        <v>1086</v>
      </c>
      <c r="CS239" s="204" t="s">
        <v>1086</v>
      </c>
      <c r="CT239" s="204" t="s">
        <v>1086</v>
      </c>
      <c r="CU239" s="205" t="s">
        <v>1273</v>
      </c>
      <c r="CV239" s="6" t="str">
        <f t="shared" si="78"/>
        <v>SAN MARTIN PEATONAL2204028000</v>
      </c>
      <c r="CW239" s="46" t="str">
        <f t="shared" si="79"/>
        <v>OK</v>
      </c>
      <c r="CX239" s="47" t="str">
        <f t="shared" si="80"/>
        <v>SI</v>
      </c>
      <c r="CY239" s="47" t="str">
        <f t="shared" si="81"/>
        <v/>
      </c>
      <c r="CZ239" s="47" t="str">
        <f t="shared" si="82"/>
        <v/>
      </c>
      <c r="DA239" s="47" t="str">
        <f t="shared" si="83"/>
        <v/>
      </c>
      <c r="DB239" s="47">
        <f t="shared" si="84"/>
        <v>4</v>
      </c>
      <c r="DC239" s="47" t="str">
        <f t="shared" si="85"/>
        <v/>
      </c>
      <c r="DD239" s="47"/>
      <c r="DE239" s="47" t="str">
        <f t="shared" si="86"/>
        <v/>
      </c>
      <c r="DF239" s="47" t="str">
        <f t="shared" si="87"/>
        <v/>
      </c>
      <c r="DG239" s="47" t="str">
        <f t="shared" si="88"/>
        <v/>
      </c>
      <c r="DH239" s="47" t="str">
        <f t="shared" si="89"/>
        <v/>
      </c>
      <c r="DI239" s="47" t="str">
        <f t="shared" si="90"/>
        <v/>
      </c>
      <c r="DJ239" s="47">
        <f t="shared" si="91"/>
        <v>1</v>
      </c>
      <c r="DK239" s="48">
        <f>IF(CX239="NO",0,IF(CY239=1,Tipologías!$E$11,0)+IF(CZ239=2,Tipologías!$E$10,0)+IF(DA239=3,Tipologías!$E$9,0)+IF(DB239=4,Tipologías!$E$13,0)+IF(DC239=5,Tipologías!$E$12,0)+IF(DD239=6,Tipologías!$E$14,0)+IF(DE239=7,Tipologías!$E$20,0)+IF(DG239=9,Tipologías!$E$16,0)+IF(DF239=8,Tipologías!$E$23,0)+IF(DH239=10,Tipologías!$E$7,0)+IF(DI239=11,Tipologías!$E$8,0))</f>
        <v>633254.07790799986</v>
      </c>
      <c r="DL239" s="49">
        <f t="shared" si="92"/>
        <v>633254.07790799986</v>
      </c>
      <c r="DM239" s="50" t="str">
        <f t="shared" si="93"/>
        <v/>
      </c>
      <c r="DN239" s="50" t="str">
        <f t="shared" si="94"/>
        <v/>
      </c>
      <c r="DO239" s="50">
        <f t="shared" si="95"/>
        <v>0</v>
      </c>
      <c r="DP239" s="51" t="str">
        <f t="shared" si="96"/>
        <v/>
      </c>
      <c r="DQ239" s="51">
        <f>IF(DM239=17,Tipologías!$E$18,0)+IF(ENCUESTAS!DN239=18,Tipologías!$E$17,0)+IF(ENCUESTAS!DO239=19,Tipologías!$E$19,0)+IF(ENCUESTAS!DP239=20,Tipologías!$E$21,0)</f>
        <v>0</v>
      </c>
      <c r="DR239" s="47" t="str">
        <f t="shared" si="97"/>
        <v>NO</v>
      </c>
      <c r="DS239" s="49">
        <f t="shared" si="98"/>
        <v>0</v>
      </c>
      <c r="DT239" s="52">
        <f>IF(DL239=0,"",(DL239+DS239+Tipologías!$E$6+Tipologías!$H$2))</f>
        <v>830331.47044796438</v>
      </c>
      <c r="DU239" s="53" t="str">
        <f t="shared" si="99"/>
        <v>SI</v>
      </c>
      <c r="DV239" s="436" t="s">
        <v>4224</v>
      </c>
    </row>
    <row r="240" spans="1:126" ht="45" x14ac:dyDescent="0.25">
      <c r="A240" s="217">
        <v>42971</v>
      </c>
      <c r="B240" s="7" t="s">
        <v>1</v>
      </c>
      <c r="C240" s="7" t="s">
        <v>630</v>
      </c>
      <c r="D240" s="7">
        <v>579</v>
      </c>
      <c r="E240" s="7">
        <v>1039702581</v>
      </c>
      <c r="F240" s="7">
        <v>3117047099</v>
      </c>
      <c r="G240" s="188">
        <v>237</v>
      </c>
      <c r="H240" s="189" t="s">
        <v>1740</v>
      </c>
      <c r="I240" s="7" t="s">
        <v>1097</v>
      </c>
      <c r="J240" s="7">
        <v>14</v>
      </c>
      <c r="K240" s="7"/>
      <c r="L240" s="7"/>
      <c r="M240" s="7"/>
      <c r="N240" s="7"/>
      <c r="O240" s="7">
        <v>20</v>
      </c>
      <c r="P240" s="7"/>
      <c r="Q240" s="7"/>
      <c r="R240" s="200">
        <v>22055624000</v>
      </c>
      <c r="S240" s="7"/>
      <c r="T240" s="7"/>
      <c r="U240" s="362" t="str">
        <f t="shared" si="75"/>
        <v xml:space="preserve">CALLE 14  #  20 -  22055624000 </v>
      </c>
      <c r="V240" s="7">
        <v>3006815559</v>
      </c>
      <c r="W240" s="7" t="s">
        <v>2312</v>
      </c>
      <c r="X240" s="7" t="s">
        <v>1279</v>
      </c>
      <c r="Y240" s="7" t="s">
        <v>1278</v>
      </c>
      <c r="Z240" s="7"/>
      <c r="AA240" s="434" t="str">
        <f t="shared" si="76"/>
        <v>NATALIA  CANO RAMIREZ</v>
      </c>
      <c r="AB240" s="7" t="s">
        <v>1268</v>
      </c>
      <c r="AC240" s="7">
        <v>1039699536</v>
      </c>
      <c r="AD240" s="7" t="s">
        <v>1118</v>
      </c>
      <c r="AE240" s="7">
        <v>23</v>
      </c>
      <c r="AF240" s="6" t="s">
        <v>1087</v>
      </c>
      <c r="AG240" s="6" t="s">
        <v>1693</v>
      </c>
      <c r="AH240" s="7" t="s">
        <v>2313</v>
      </c>
      <c r="AI240" s="7" t="s">
        <v>2105</v>
      </c>
      <c r="AJ240" s="7"/>
      <c r="AK240" s="434" t="str">
        <f t="shared" si="77"/>
        <v>IVAN  MUÑOZ RUANGO</v>
      </c>
      <c r="AL240" s="7" t="s">
        <v>1268</v>
      </c>
      <c r="AM240" s="191"/>
      <c r="AN240" s="189" t="s">
        <v>1087</v>
      </c>
      <c r="AO240" s="7"/>
      <c r="AP240" s="7" t="s">
        <v>1087</v>
      </c>
      <c r="AQ240" s="7">
        <v>5</v>
      </c>
      <c r="AR240" s="7"/>
      <c r="AS240" s="7">
        <v>3</v>
      </c>
      <c r="AT240" s="230" t="s">
        <v>1148</v>
      </c>
      <c r="AU240" s="7"/>
      <c r="AV240" s="231" t="s">
        <v>1163</v>
      </c>
      <c r="AW240" s="7"/>
      <c r="AX240" s="192"/>
      <c r="AY240" s="7"/>
      <c r="AZ240" s="7"/>
      <c r="BA240" s="7"/>
      <c r="BB240" s="7" t="s">
        <v>1086</v>
      </c>
      <c r="BC240" s="7">
        <v>9747</v>
      </c>
      <c r="BD240" s="7" t="s">
        <v>1086</v>
      </c>
      <c r="BE240" s="7">
        <v>6667</v>
      </c>
      <c r="BF240" s="7" t="s">
        <v>1086</v>
      </c>
      <c r="BG240" s="7">
        <v>8069</v>
      </c>
      <c r="BH240" s="232" t="s">
        <v>1167</v>
      </c>
      <c r="BI240" s="233" t="s">
        <v>1175</v>
      </c>
      <c r="BJ240" s="234" t="s">
        <v>1180</v>
      </c>
      <c r="BK240" s="6" t="s">
        <v>1189</v>
      </c>
      <c r="BL240" s="6" t="s">
        <v>1086</v>
      </c>
      <c r="BM240" s="191" t="s">
        <v>1086</v>
      </c>
      <c r="BN240" s="195" t="s">
        <v>1086</v>
      </c>
      <c r="BO240" s="6" t="s">
        <v>1086</v>
      </c>
      <c r="BP240" s="6" t="s">
        <v>1086</v>
      </c>
      <c r="BQ240" s="6" t="s">
        <v>1086</v>
      </c>
      <c r="BR240" s="6" t="s">
        <v>1086</v>
      </c>
      <c r="BS240" s="6" t="s">
        <v>1086</v>
      </c>
      <c r="BT240" s="6" t="s">
        <v>1086</v>
      </c>
      <c r="BU240" s="6" t="s">
        <v>1087</v>
      </c>
      <c r="BV240" s="6" t="s">
        <v>1087</v>
      </c>
      <c r="BW240" s="6" t="s">
        <v>1086</v>
      </c>
      <c r="BX240" s="6" t="s">
        <v>1087</v>
      </c>
      <c r="BY240" s="6" t="s">
        <v>1086</v>
      </c>
      <c r="BZ240" s="6" t="s">
        <v>1087</v>
      </c>
      <c r="CA240" s="6" t="s">
        <v>1087</v>
      </c>
      <c r="CB240" s="6" t="s">
        <v>1086</v>
      </c>
      <c r="CC240" s="196" t="s">
        <v>1087</v>
      </c>
      <c r="CD240" s="249" t="s">
        <v>1193</v>
      </c>
      <c r="CE240" s="197" t="s">
        <v>2314</v>
      </c>
      <c r="CF240" s="196"/>
      <c r="CG240" s="196"/>
      <c r="CH240" s="196"/>
      <c r="CI240" s="196"/>
      <c r="CJ240" s="6" t="s">
        <v>1607</v>
      </c>
      <c r="CK240" s="6" t="s">
        <v>1608</v>
      </c>
      <c r="CL240" s="196" t="s">
        <v>1086</v>
      </c>
      <c r="CM240" s="196" t="s">
        <v>1087</v>
      </c>
      <c r="CN240" s="196" t="s">
        <v>1087</v>
      </c>
      <c r="CO240" s="6" t="s">
        <v>1490</v>
      </c>
      <c r="CP240" s="196" t="s">
        <v>1086</v>
      </c>
      <c r="CQ240" s="196" t="s">
        <v>1087</v>
      </c>
      <c r="CR240" s="196" t="s">
        <v>1087</v>
      </c>
      <c r="CS240" s="196" t="s">
        <v>1086</v>
      </c>
      <c r="CT240" s="196" t="s">
        <v>1087</v>
      </c>
      <c r="CU240" s="198" t="s">
        <v>1269</v>
      </c>
      <c r="CV240" s="6" t="str">
        <f t="shared" si="78"/>
        <v>TAHAMICALLE142022055624000</v>
      </c>
      <c r="CW240" s="46" t="str">
        <f t="shared" si="79"/>
        <v>OK</v>
      </c>
      <c r="CX240" s="47" t="str">
        <f t="shared" si="80"/>
        <v>SI</v>
      </c>
      <c r="CY240" s="47">
        <f t="shared" si="81"/>
        <v>1</v>
      </c>
      <c r="CZ240" s="47">
        <f t="shared" si="82"/>
        <v>2</v>
      </c>
      <c r="DA240" s="47" t="str">
        <f t="shared" si="83"/>
        <v/>
      </c>
      <c r="DB240" s="47">
        <f t="shared" si="84"/>
        <v>4</v>
      </c>
      <c r="DC240" s="47" t="str">
        <f t="shared" si="85"/>
        <v/>
      </c>
      <c r="DD240" s="47"/>
      <c r="DE240" s="47">
        <f t="shared" si="86"/>
        <v>7</v>
      </c>
      <c r="DF240" s="47" t="str">
        <f t="shared" si="87"/>
        <v/>
      </c>
      <c r="DG240" s="47">
        <f t="shared" si="88"/>
        <v>9</v>
      </c>
      <c r="DH240" s="47" t="str">
        <f t="shared" si="89"/>
        <v/>
      </c>
      <c r="DI240" s="47" t="str">
        <f t="shared" si="90"/>
        <v/>
      </c>
      <c r="DJ240" s="47">
        <f t="shared" si="91"/>
        <v>3</v>
      </c>
      <c r="DK240" s="48">
        <f>IF(CX240="NO",0,IF(CY240=1,Tipologías!$E$11,0)+IF(CZ240=2,Tipologías!$E$10,0)+IF(DA240=3,Tipologías!$E$9,0)+IF(DB240=4,Tipologías!$E$13,0)+IF(DC240=5,Tipologías!$E$12,0)+IF(DD240=6,Tipologías!$E$14,0)+IF(DE240=7,Tipologías!$E$20,0)+IF(DG240=9,Tipologías!$E$16,0)+IF(DF240=8,Tipologías!$E$23,0)+IF(DH240=10,Tipologías!$E$7,0)+IF(DI240=11,Tipologías!$E$8,0))</f>
        <v>3421349.9628299996</v>
      </c>
      <c r="DL240" s="49">
        <f t="shared" si="92"/>
        <v>3421349.9628299996</v>
      </c>
      <c r="DM240" s="50" t="str">
        <f t="shared" si="93"/>
        <v/>
      </c>
      <c r="DN240" s="50" t="str">
        <f t="shared" si="94"/>
        <v/>
      </c>
      <c r="DO240" s="50">
        <f t="shared" si="95"/>
        <v>0</v>
      </c>
      <c r="DP240" s="51" t="str">
        <f t="shared" si="96"/>
        <v/>
      </c>
      <c r="DQ240" s="51">
        <f>IF(DM240=17,Tipologías!$E$18,0)+IF(ENCUESTAS!DN240=18,Tipologías!$E$17,0)+IF(ENCUESTAS!DO240=19,Tipologías!$E$19,0)+IF(ENCUESTAS!DP240=20,Tipologías!$E$21,0)</f>
        <v>0</v>
      </c>
      <c r="DR240" s="47" t="str">
        <f t="shared" si="97"/>
        <v>NO</v>
      </c>
      <c r="DS240" s="49">
        <f t="shared" si="98"/>
        <v>0</v>
      </c>
      <c r="DT240" s="52">
        <f>IF(DL240=0,"",(DL240+DS240+Tipologías!$E$6+Tipologías!$H$2))</f>
        <v>3618427.3553699641</v>
      </c>
      <c r="DU240" s="53" t="str">
        <f t="shared" si="99"/>
        <v>SI</v>
      </c>
      <c r="DV240" s="436" t="s">
        <v>4301</v>
      </c>
    </row>
    <row r="241" spans="1:126" ht="45" x14ac:dyDescent="0.25">
      <c r="A241" s="217">
        <v>42971</v>
      </c>
      <c r="B241" s="7" t="s">
        <v>1</v>
      </c>
      <c r="C241" s="7" t="s">
        <v>630</v>
      </c>
      <c r="D241" s="7">
        <v>579</v>
      </c>
      <c r="E241" s="7">
        <v>1007435096</v>
      </c>
      <c r="F241" s="7">
        <v>3005949868</v>
      </c>
      <c r="G241" s="188">
        <v>238</v>
      </c>
      <c r="H241" s="189" t="s">
        <v>1640</v>
      </c>
      <c r="I241" s="7" t="s">
        <v>1110</v>
      </c>
      <c r="J241" s="7"/>
      <c r="K241" s="7"/>
      <c r="L241" s="7"/>
      <c r="M241" s="7"/>
      <c r="N241" s="7"/>
      <c r="O241" s="7"/>
      <c r="P241" s="7"/>
      <c r="Q241" s="7"/>
      <c r="R241" s="200">
        <v>220548680040</v>
      </c>
      <c r="S241" s="7"/>
      <c r="T241" s="7"/>
      <c r="U241" s="362" t="str">
        <f t="shared" si="75"/>
        <v xml:space="preserve">PEATONAL   #   -  220548680040 </v>
      </c>
      <c r="V241" s="7">
        <v>3218576567</v>
      </c>
      <c r="W241" s="7" t="s">
        <v>1277</v>
      </c>
      <c r="X241" s="7" t="s">
        <v>1625</v>
      </c>
      <c r="Y241" s="7" t="s">
        <v>1270</v>
      </c>
      <c r="Z241" s="7" t="s">
        <v>1654</v>
      </c>
      <c r="AA241" s="434" t="str">
        <f t="shared" si="76"/>
        <v>LUZ VIVIANA GOMEZ MONTOYA</v>
      </c>
      <c r="AB241" s="7" t="s">
        <v>1268</v>
      </c>
      <c r="AC241" s="7">
        <v>10396944618</v>
      </c>
      <c r="AD241" s="7" t="s">
        <v>1118</v>
      </c>
      <c r="AE241" s="7">
        <v>25</v>
      </c>
      <c r="AF241" s="6" t="s">
        <v>1087</v>
      </c>
      <c r="AG241" s="6" t="s">
        <v>1479</v>
      </c>
      <c r="AH241" s="7" t="s">
        <v>1572</v>
      </c>
      <c r="AI241" s="7" t="s">
        <v>1331</v>
      </c>
      <c r="AJ241" s="7" t="s">
        <v>1298</v>
      </c>
      <c r="AK241" s="434" t="str">
        <f t="shared" si="77"/>
        <v>LUIS FERNANDO SIERRA VERGARA</v>
      </c>
      <c r="AL241" s="7" t="s">
        <v>1268</v>
      </c>
      <c r="AM241" s="191">
        <v>71184915</v>
      </c>
      <c r="AN241" s="189" t="s">
        <v>1087</v>
      </c>
      <c r="AO241" s="7"/>
      <c r="AP241" s="7" t="s">
        <v>1087</v>
      </c>
      <c r="AQ241" s="7">
        <v>3</v>
      </c>
      <c r="AR241" s="7">
        <v>1</v>
      </c>
      <c r="AS241" s="7"/>
      <c r="AT241" s="230" t="s">
        <v>1148</v>
      </c>
      <c r="AU241" s="7"/>
      <c r="AV241" s="231" t="s">
        <v>1163</v>
      </c>
      <c r="AW241" s="7"/>
      <c r="AX241" s="192"/>
      <c r="AY241" s="7"/>
      <c r="AZ241" s="7"/>
      <c r="BA241" s="7"/>
      <c r="BB241" s="7" t="s">
        <v>1086</v>
      </c>
      <c r="BC241" s="7">
        <v>13110</v>
      </c>
      <c r="BD241" s="7" t="s">
        <v>1086</v>
      </c>
      <c r="BE241" s="7">
        <v>9228</v>
      </c>
      <c r="BF241" s="7" t="s">
        <v>1086</v>
      </c>
      <c r="BG241" s="7">
        <v>8366</v>
      </c>
      <c r="BH241" s="232" t="s">
        <v>1167</v>
      </c>
      <c r="BI241" s="233" t="s">
        <v>1175</v>
      </c>
      <c r="BJ241" s="234" t="s">
        <v>1180</v>
      </c>
      <c r="BK241" s="234" t="s">
        <v>1189</v>
      </c>
      <c r="BL241" s="6" t="s">
        <v>1087</v>
      </c>
      <c r="BM241" s="191" t="s">
        <v>1087</v>
      </c>
      <c r="BN241" s="195" t="s">
        <v>1086</v>
      </c>
      <c r="BO241" s="6" t="s">
        <v>1086</v>
      </c>
      <c r="BP241" s="6" t="s">
        <v>1086</v>
      </c>
      <c r="BQ241" s="6" t="s">
        <v>1087</v>
      </c>
      <c r="BR241" s="6" t="s">
        <v>1086</v>
      </c>
      <c r="BS241" s="6" t="s">
        <v>1086</v>
      </c>
      <c r="BT241" s="6" t="s">
        <v>1086</v>
      </c>
      <c r="BU241" s="6" t="s">
        <v>1087</v>
      </c>
      <c r="BV241" s="6" t="s">
        <v>1087</v>
      </c>
      <c r="BW241" s="6" t="s">
        <v>1086</v>
      </c>
      <c r="BX241" s="6" t="s">
        <v>1086</v>
      </c>
      <c r="BY241" s="6" t="s">
        <v>1086</v>
      </c>
      <c r="BZ241" s="6" t="s">
        <v>1087</v>
      </c>
      <c r="CA241" s="6" t="s">
        <v>1087</v>
      </c>
      <c r="CB241" s="6" t="s">
        <v>1086</v>
      </c>
      <c r="CC241" s="6" t="s">
        <v>1086</v>
      </c>
      <c r="CD241" s="234" t="s">
        <v>1193</v>
      </c>
      <c r="CE241" s="199" t="s">
        <v>2315</v>
      </c>
      <c r="CF241" s="6"/>
      <c r="CG241" s="6"/>
      <c r="CH241" s="6"/>
      <c r="CI241" s="6"/>
      <c r="CJ241" s="6" t="s">
        <v>1607</v>
      </c>
      <c r="CK241" s="6" t="s">
        <v>1608</v>
      </c>
      <c r="CL241" s="6" t="s">
        <v>1086</v>
      </c>
      <c r="CM241" s="6" t="s">
        <v>1087</v>
      </c>
      <c r="CN241" s="6" t="s">
        <v>1087</v>
      </c>
      <c r="CO241" s="6" t="s">
        <v>1490</v>
      </c>
      <c r="CP241" s="6" t="s">
        <v>1086</v>
      </c>
      <c r="CQ241" s="6" t="s">
        <v>1087</v>
      </c>
      <c r="CR241" s="6" t="s">
        <v>1087</v>
      </c>
      <c r="CS241" s="6" t="s">
        <v>1086</v>
      </c>
      <c r="CT241" s="6" t="s">
        <v>1086</v>
      </c>
      <c r="CU241" s="191" t="s">
        <v>1273</v>
      </c>
      <c r="CV241" s="6" t="str">
        <f t="shared" si="78"/>
        <v>NUEVO MILENIOPEATONAL220548680040</v>
      </c>
      <c r="CW241" s="46" t="str">
        <f t="shared" si="79"/>
        <v>OK</v>
      </c>
      <c r="CX241" s="47" t="str">
        <f t="shared" si="80"/>
        <v>SI</v>
      </c>
      <c r="CY241" s="47">
        <f t="shared" si="81"/>
        <v>1</v>
      </c>
      <c r="CZ241" s="47" t="str">
        <f t="shared" si="82"/>
        <v/>
      </c>
      <c r="DA241" s="47" t="str">
        <f t="shared" si="83"/>
        <v/>
      </c>
      <c r="DB241" s="47">
        <f t="shared" si="84"/>
        <v>4</v>
      </c>
      <c r="DC241" s="47" t="str">
        <f t="shared" si="85"/>
        <v/>
      </c>
      <c r="DD241" s="47"/>
      <c r="DE241" s="47" t="str">
        <f t="shared" si="86"/>
        <v/>
      </c>
      <c r="DF241" s="47" t="str">
        <f t="shared" si="87"/>
        <v/>
      </c>
      <c r="DG241" s="47">
        <f t="shared" si="88"/>
        <v>9</v>
      </c>
      <c r="DH241" s="47" t="str">
        <f t="shared" si="89"/>
        <v/>
      </c>
      <c r="DI241" s="47" t="str">
        <f t="shared" si="90"/>
        <v/>
      </c>
      <c r="DJ241" s="47">
        <f t="shared" si="91"/>
        <v>2</v>
      </c>
      <c r="DK241" s="48">
        <f>IF(CX241="NO",0,IF(CY241=1,Tipologías!$E$11,0)+IF(CZ241=2,Tipologías!$E$10,0)+IF(DA241=3,Tipologías!$E$9,0)+IF(DB241=4,Tipologías!$E$13,0)+IF(DC241=5,Tipologías!$E$12,0)+IF(DD241=6,Tipologías!$E$14,0)+IF(DE241=7,Tipologías!$E$20,0)+IF(DG241=9,Tipologías!$E$16,0)+IF(DF241=8,Tipologías!$E$23,0)+IF(DH241=10,Tipologías!$E$7,0)+IF(DI241=11,Tipologías!$E$8,0))</f>
        <v>2858472.5869979998</v>
      </c>
      <c r="DL241" s="49">
        <f t="shared" si="92"/>
        <v>2858472.5869979998</v>
      </c>
      <c r="DM241" s="50" t="str">
        <f t="shared" si="93"/>
        <v/>
      </c>
      <c r="DN241" s="50" t="str">
        <f t="shared" si="94"/>
        <v/>
      </c>
      <c r="DO241" s="50">
        <f t="shared" si="95"/>
        <v>0</v>
      </c>
      <c r="DP241" s="51">
        <f t="shared" si="96"/>
        <v>20</v>
      </c>
      <c r="DQ241" s="51">
        <f>IF(DM241=17,Tipologías!$E$18,0)+IF(ENCUESTAS!DN241=18,Tipologías!$E$17,0)+IF(ENCUESTAS!DO241=19,Tipologías!$E$19,0)+IF(ENCUESTAS!DP241=20,Tipologías!$E$21,0)</f>
        <v>487557.07988400001</v>
      </c>
      <c r="DR241" s="47" t="str">
        <f t="shared" si="97"/>
        <v>SI</v>
      </c>
      <c r="DS241" s="49">
        <f t="shared" si="98"/>
        <v>487557.07988400001</v>
      </c>
      <c r="DT241" s="52">
        <f>IF(DL241=0,"",(DL241+DS241+Tipologías!$E$6+Tipologías!$H$2))</f>
        <v>3543107.0594219645</v>
      </c>
      <c r="DU241" s="53" t="str">
        <f t="shared" si="99"/>
        <v>SI</v>
      </c>
      <c r="DV241" s="436" t="s">
        <v>3812</v>
      </c>
    </row>
    <row r="242" spans="1:126" ht="45" x14ac:dyDescent="0.25">
      <c r="A242" s="217">
        <v>42971</v>
      </c>
      <c r="B242" s="7" t="s">
        <v>1</v>
      </c>
      <c r="C242" s="7" t="s">
        <v>630</v>
      </c>
      <c r="D242" s="7">
        <v>579</v>
      </c>
      <c r="E242" s="7">
        <v>1007435096</v>
      </c>
      <c r="F242" s="7">
        <v>3005949868</v>
      </c>
      <c r="G242" s="250">
        <v>239</v>
      </c>
      <c r="H242" s="189" t="s">
        <v>1640</v>
      </c>
      <c r="I242" s="7" t="s">
        <v>1110</v>
      </c>
      <c r="J242" s="7"/>
      <c r="K242" s="7"/>
      <c r="L242" s="7"/>
      <c r="M242" s="7"/>
      <c r="N242" s="7"/>
      <c r="O242" s="7"/>
      <c r="P242" s="7"/>
      <c r="Q242" s="7"/>
      <c r="R242" s="200">
        <v>220583140034</v>
      </c>
      <c r="S242" s="7"/>
      <c r="T242" s="7"/>
      <c r="U242" s="362" t="str">
        <f t="shared" si="75"/>
        <v xml:space="preserve">PEATONAL   #   -  220583140034 </v>
      </c>
      <c r="V242" s="251"/>
      <c r="W242" s="7" t="s">
        <v>2169</v>
      </c>
      <c r="X242" s="7" t="s">
        <v>1655</v>
      </c>
      <c r="Y242" s="252" t="s">
        <v>2316</v>
      </c>
      <c r="Z242" s="7" t="s">
        <v>1325</v>
      </c>
      <c r="AA242" s="434" t="str">
        <f t="shared" si="76"/>
        <v>SOR ANGELA ALZATE MONSALVE</v>
      </c>
      <c r="AB242" s="7" t="s">
        <v>1268</v>
      </c>
      <c r="AC242" s="252">
        <v>63643127</v>
      </c>
      <c r="AD242" s="7" t="s">
        <v>1118</v>
      </c>
      <c r="AE242" s="7">
        <v>57</v>
      </c>
      <c r="AF242" s="6" t="s">
        <v>1087</v>
      </c>
      <c r="AG242" s="6" t="s">
        <v>1804</v>
      </c>
      <c r="AH242" s="7" t="s">
        <v>2317</v>
      </c>
      <c r="AI242" s="7" t="s">
        <v>1306</v>
      </c>
      <c r="AJ242" s="7" t="s">
        <v>1282</v>
      </c>
      <c r="AK242" s="434" t="str">
        <f t="shared" si="77"/>
        <v>FRANCISCO JAVIER GIRALDO CAÑAS</v>
      </c>
      <c r="AL242" s="7" t="s">
        <v>1268</v>
      </c>
      <c r="AM242" s="191">
        <v>71183925</v>
      </c>
      <c r="AN242" s="189" t="s">
        <v>1086</v>
      </c>
      <c r="AO242" s="7">
        <v>3064705</v>
      </c>
      <c r="AP242" s="7" t="s">
        <v>1087</v>
      </c>
      <c r="AQ242" s="7">
        <v>5</v>
      </c>
      <c r="AR242" s="7">
        <v>2</v>
      </c>
      <c r="AS242" s="7"/>
      <c r="AT242" s="230" t="s">
        <v>1148</v>
      </c>
      <c r="AU242" s="7"/>
      <c r="AV242" s="231" t="s">
        <v>1165</v>
      </c>
      <c r="AW242" s="7"/>
      <c r="AX242" s="192"/>
      <c r="AY242" s="7"/>
      <c r="AZ242" s="7"/>
      <c r="BA242" s="7"/>
      <c r="BB242" s="7" t="s">
        <v>1086</v>
      </c>
      <c r="BC242" s="7">
        <v>12297</v>
      </c>
      <c r="BD242" s="7" t="s">
        <v>1086</v>
      </c>
      <c r="BE242" s="7">
        <v>8606</v>
      </c>
      <c r="BF242" s="7" t="s">
        <v>1086</v>
      </c>
      <c r="BG242" s="7">
        <v>8324</v>
      </c>
      <c r="BH242" s="232" t="s">
        <v>1167</v>
      </c>
      <c r="BI242" s="233" t="s">
        <v>1175</v>
      </c>
      <c r="BJ242" s="234" t="s">
        <v>1180</v>
      </c>
      <c r="BK242" s="234" t="s">
        <v>1191</v>
      </c>
      <c r="BL242" s="6" t="s">
        <v>1086</v>
      </c>
      <c r="BM242" s="191" t="s">
        <v>1086</v>
      </c>
      <c r="BN242" s="195" t="s">
        <v>1086</v>
      </c>
      <c r="BO242" s="6" t="s">
        <v>1086</v>
      </c>
      <c r="BP242" s="6" t="s">
        <v>1086</v>
      </c>
      <c r="BQ242" s="6" t="s">
        <v>1086</v>
      </c>
      <c r="BR242" s="6" t="s">
        <v>1086</v>
      </c>
      <c r="BS242" s="6" t="s">
        <v>1086</v>
      </c>
      <c r="BT242" s="6" t="s">
        <v>1086</v>
      </c>
      <c r="BU242" s="6" t="s">
        <v>1087</v>
      </c>
      <c r="BV242" s="6" t="s">
        <v>1087</v>
      </c>
      <c r="BW242" s="6" t="s">
        <v>1086</v>
      </c>
      <c r="BX242" s="6" t="s">
        <v>1086</v>
      </c>
      <c r="BY242" s="6" t="s">
        <v>1086</v>
      </c>
      <c r="BZ242" s="6" t="s">
        <v>1087</v>
      </c>
      <c r="CA242" s="6" t="s">
        <v>1087</v>
      </c>
      <c r="CB242" s="6" t="s">
        <v>1086</v>
      </c>
      <c r="CC242" s="6" t="s">
        <v>1086</v>
      </c>
      <c r="CD242" s="234" t="s">
        <v>1193</v>
      </c>
      <c r="CE242" s="199" t="s">
        <v>2318</v>
      </c>
      <c r="CF242" s="6"/>
      <c r="CG242" s="6"/>
      <c r="CH242" s="6"/>
      <c r="CI242" s="6"/>
      <c r="CJ242" s="6" t="s">
        <v>1607</v>
      </c>
      <c r="CK242" s="6" t="s">
        <v>1608</v>
      </c>
      <c r="CL242" s="6" t="s">
        <v>1086</v>
      </c>
      <c r="CM242" s="6" t="s">
        <v>1087</v>
      </c>
      <c r="CN242" s="6" t="s">
        <v>1087</v>
      </c>
      <c r="CO242" s="6" t="s">
        <v>1490</v>
      </c>
      <c r="CP242" s="6" t="s">
        <v>1086</v>
      </c>
      <c r="CQ242" s="6" t="s">
        <v>1087</v>
      </c>
      <c r="CR242" s="6" t="s">
        <v>1087</v>
      </c>
      <c r="CS242" s="6" t="s">
        <v>1086</v>
      </c>
      <c r="CT242" s="6" t="s">
        <v>1086</v>
      </c>
      <c r="CU242" s="191" t="s">
        <v>1273</v>
      </c>
      <c r="CV242" s="6" t="str">
        <f t="shared" si="78"/>
        <v>NUEVO MILENIOPEATONAL220583140034</v>
      </c>
      <c r="CW242" s="46" t="str">
        <f t="shared" si="79"/>
        <v>OK</v>
      </c>
      <c r="CX242" s="47" t="str">
        <f t="shared" si="80"/>
        <v>SI</v>
      </c>
      <c r="CY242" s="47">
        <f t="shared" si="81"/>
        <v>1</v>
      </c>
      <c r="CZ242" s="47" t="str">
        <f t="shared" si="82"/>
        <v/>
      </c>
      <c r="DA242" s="47" t="str">
        <f t="shared" si="83"/>
        <v/>
      </c>
      <c r="DB242" s="47">
        <f t="shared" si="84"/>
        <v>4</v>
      </c>
      <c r="DC242" s="47" t="str">
        <f t="shared" si="85"/>
        <v/>
      </c>
      <c r="DD242" s="47"/>
      <c r="DE242" s="47" t="str">
        <f t="shared" si="86"/>
        <v/>
      </c>
      <c r="DF242" s="47" t="str">
        <f t="shared" si="87"/>
        <v/>
      </c>
      <c r="DG242" s="47">
        <f t="shared" si="88"/>
        <v>9</v>
      </c>
      <c r="DH242" s="47" t="str">
        <f t="shared" si="89"/>
        <v/>
      </c>
      <c r="DI242" s="47" t="str">
        <f t="shared" si="90"/>
        <v/>
      </c>
      <c r="DJ242" s="47">
        <f t="shared" si="91"/>
        <v>2</v>
      </c>
      <c r="DK242" s="48">
        <f>IF(CX242="NO",0,IF(CY242=1,Tipologías!$E$11,0)+IF(CZ242=2,Tipologías!$E$10,0)+IF(DA242=3,Tipologías!$E$9,0)+IF(DB242=4,Tipologías!$E$13,0)+IF(DC242=5,Tipologías!$E$12,0)+IF(DD242=6,Tipologías!$E$14,0)+IF(DE242=7,Tipologías!$E$20,0)+IF(DG242=9,Tipologías!$E$16,0)+IF(DF242=8,Tipologías!$E$23,0)+IF(DH242=10,Tipologías!$E$7,0)+IF(DI242=11,Tipologías!$E$8,0))</f>
        <v>2858472.5869979998</v>
      </c>
      <c r="DL242" s="49">
        <f t="shared" si="92"/>
        <v>2858472.5869979998</v>
      </c>
      <c r="DM242" s="50" t="str">
        <f t="shared" si="93"/>
        <v/>
      </c>
      <c r="DN242" s="50" t="str">
        <f t="shared" si="94"/>
        <v/>
      </c>
      <c r="DO242" s="50">
        <f t="shared" si="95"/>
        <v>0</v>
      </c>
      <c r="DP242" s="51" t="str">
        <f t="shared" si="96"/>
        <v/>
      </c>
      <c r="DQ242" s="51">
        <f>IF(DM242=17,Tipologías!$E$18,0)+IF(ENCUESTAS!DN242=18,Tipologías!$E$17,0)+IF(ENCUESTAS!DO242=19,Tipologías!$E$19,0)+IF(ENCUESTAS!DP242=20,Tipologías!$E$21,0)</f>
        <v>0</v>
      </c>
      <c r="DR242" s="47" t="str">
        <f t="shared" si="97"/>
        <v>NO</v>
      </c>
      <c r="DS242" s="49">
        <f t="shared" si="98"/>
        <v>0</v>
      </c>
      <c r="DT242" s="52">
        <f>IF(DL242=0,"",(DL242+DS242+Tipologías!$E$6+Tipologías!$H$2))</f>
        <v>3055549.9795379643</v>
      </c>
      <c r="DU242" s="53" t="str">
        <f t="shared" si="99"/>
        <v>SI</v>
      </c>
      <c r="DV242" s="436" t="s">
        <v>3813</v>
      </c>
    </row>
    <row r="243" spans="1:126" ht="45" hidden="1" x14ac:dyDescent="0.25">
      <c r="A243" s="217">
        <v>42971</v>
      </c>
      <c r="B243" s="7" t="s">
        <v>1</v>
      </c>
      <c r="C243" s="7" t="s">
        <v>630</v>
      </c>
      <c r="D243" s="7">
        <v>579</v>
      </c>
      <c r="E243" s="7">
        <v>1039706195</v>
      </c>
      <c r="F243" s="7">
        <v>3004312255</v>
      </c>
      <c r="G243" s="188">
        <v>240</v>
      </c>
      <c r="H243" s="189" t="s">
        <v>1692</v>
      </c>
      <c r="I243" s="7" t="s">
        <v>1110</v>
      </c>
      <c r="J243" s="7"/>
      <c r="K243" s="7"/>
      <c r="L243" s="7"/>
      <c r="M243" s="7"/>
      <c r="N243" s="7"/>
      <c r="O243" s="7"/>
      <c r="P243" s="7"/>
      <c r="Q243" s="7"/>
      <c r="R243" s="190">
        <v>45856</v>
      </c>
      <c r="S243" s="7"/>
      <c r="T243" s="7"/>
      <c r="U243" s="362" t="str">
        <f t="shared" si="75"/>
        <v xml:space="preserve">PEATONAL   #   -  45856 </v>
      </c>
      <c r="V243" s="7">
        <v>3122362162</v>
      </c>
      <c r="W243" s="7" t="s">
        <v>1625</v>
      </c>
      <c r="X243" s="7" t="s">
        <v>1277</v>
      </c>
      <c r="Y243" s="7" t="s">
        <v>2007</v>
      </c>
      <c r="Z243" s="7" t="s">
        <v>1929</v>
      </c>
      <c r="AA243" s="434" t="str">
        <f t="shared" si="76"/>
        <v>BEATRIS EUGENIA MONTOYA GOMEZ</v>
      </c>
      <c r="AB243" s="7" t="s">
        <v>1268</v>
      </c>
      <c r="AC243" s="7">
        <v>43651699</v>
      </c>
      <c r="AD243" s="7" t="s">
        <v>1118</v>
      </c>
      <c r="AE243" s="7">
        <v>44</v>
      </c>
      <c r="AF243" s="6" t="s">
        <v>1087</v>
      </c>
      <c r="AG243" s="6" t="s">
        <v>1443</v>
      </c>
      <c r="AH243" s="7" t="s">
        <v>1279</v>
      </c>
      <c r="AI243" s="7" t="s">
        <v>2146</v>
      </c>
      <c r="AJ243" s="229" t="s">
        <v>2319</v>
      </c>
      <c r="AK243" s="434" t="str">
        <f t="shared" si="77"/>
        <v>ELKIN MANCEL LOPEZ RAMIREZ</v>
      </c>
      <c r="AL243" s="7" t="s">
        <v>1268</v>
      </c>
      <c r="AM243" s="191">
        <v>71189950</v>
      </c>
      <c r="AN243" s="189" t="s">
        <v>1086</v>
      </c>
      <c r="AO243" s="7"/>
      <c r="AP243" s="7" t="s">
        <v>1087</v>
      </c>
      <c r="AQ243" s="7">
        <v>5</v>
      </c>
      <c r="AR243" s="7">
        <v>2</v>
      </c>
      <c r="AS243" s="7"/>
      <c r="AT243" s="230" t="s">
        <v>1148</v>
      </c>
      <c r="AU243" s="7"/>
      <c r="AV243" s="193" t="s">
        <v>1166</v>
      </c>
      <c r="AW243" s="7"/>
      <c r="AX243" s="192"/>
      <c r="AY243" s="7"/>
      <c r="AZ243" s="7"/>
      <c r="BA243" s="7"/>
      <c r="BB243" s="7" t="s">
        <v>1086</v>
      </c>
      <c r="BC243" s="7">
        <v>45094</v>
      </c>
      <c r="BD243" s="7" t="s">
        <v>1086</v>
      </c>
      <c r="BE243" s="7"/>
      <c r="BF243" s="7" t="s">
        <v>1086</v>
      </c>
      <c r="BG243" s="7">
        <v>8366</v>
      </c>
      <c r="BH243" s="232" t="s">
        <v>1167</v>
      </c>
      <c r="BI243" s="233" t="s">
        <v>1171</v>
      </c>
      <c r="BJ243" s="234" t="s">
        <v>1180</v>
      </c>
      <c r="BK243" s="234" t="s">
        <v>1188</v>
      </c>
      <c r="BL243" s="6" t="s">
        <v>1086</v>
      </c>
      <c r="BM243" s="191" t="s">
        <v>1086</v>
      </c>
      <c r="BN243" s="195" t="s">
        <v>1086</v>
      </c>
      <c r="BO243" s="6" t="s">
        <v>1086</v>
      </c>
      <c r="BP243" s="6" t="s">
        <v>1086</v>
      </c>
      <c r="BQ243" s="6" t="s">
        <v>1086</v>
      </c>
      <c r="BR243" s="6" t="s">
        <v>1086</v>
      </c>
      <c r="BS243" s="6" t="s">
        <v>1086</v>
      </c>
      <c r="BT243" s="6" t="s">
        <v>1086</v>
      </c>
      <c r="BU243" s="6" t="s">
        <v>1086</v>
      </c>
      <c r="BV243" s="6" t="s">
        <v>1086</v>
      </c>
      <c r="BW243" s="6" t="s">
        <v>1086</v>
      </c>
      <c r="BX243" s="6" t="s">
        <v>1086</v>
      </c>
      <c r="BY243" s="6" t="s">
        <v>1086</v>
      </c>
      <c r="BZ243" s="6" t="s">
        <v>1086</v>
      </c>
      <c r="CA243" s="6" t="s">
        <v>1086</v>
      </c>
      <c r="CB243" s="6" t="s">
        <v>1086</v>
      </c>
      <c r="CC243" s="6" t="s">
        <v>1086</v>
      </c>
      <c r="CD243" s="234" t="s">
        <v>1193</v>
      </c>
      <c r="CE243" s="199" t="s">
        <v>2320</v>
      </c>
      <c r="CF243" s="6"/>
      <c r="CG243" s="6"/>
      <c r="CH243" s="6"/>
      <c r="CI243" s="6"/>
      <c r="CJ243" s="6" t="s">
        <v>1607</v>
      </c>
      <c r="CK243" s="6" t="s">
        <v>1608</v>
      </c>
      <c r="CL243" s="6" t="s">
        <v>1086</v>
      </c>
      <c r="CM243" s="6" t="s">
        <v>1087</v>
      </c>
      <c r="CN243" s="6" t="s">
        <v>1087</v>
      </c>
      <c r="CO243" s="6" t="s">
        <v>1490</v>
      </c>
      <c r="CP243" s="6" t="s">
        <v>1086</v>
      </c>
      <c r="CQ243" s="6" t="s">
        <v>1086</v>
      </c>
      <c r="CR243" s="6" t="s">
        <v>1086</v>
      </c>
      <c r="CS243" s="6" t="s">
        <v>1086</v>
      </c>
      <c r="CT243" s="6" t="s">
        <v>1086</v>
      </c>
      <c r="CU243" s="191" t="s">
        <v>1269</v>
      </c>
      <c r="CV243" s="6" t="str">
        <f t="shared" si="78"/>
        <v>PATIO BONITOPEATONAL45856</v>
      </c>
      <c r="CW243" s="46" t="str">
        <f t="shared" si="79"/>
        <v>OK</v>
      </c>
      <c r="CX243" s="47" t="str">
        <f t="shared" si="80"/>
        <v>SI</v>
      </c>
      <c r="CY243" s="47" t="str">
        <f t="shared" si="81"/>
        <v/>
      </c>
      <c r="CZ243" s="47" t="str">
        <f t="shared" si="82"/>
        <v/>
      </c>
      <c r="DA243" s="47" t="str">
        <f t="shared" si="83"/>
        <v/>
      </c>
      <c r="DB243" s="47" t="str">
        <f t="shared" si="84"/>
        <v/>
      </c>
      <c r="DC243" s="47" t="str">
        <f t="shared" si="85"/>
        <v/>
      </c>
      <c r="DD243" s="47"/>
      <c r="DE243" s="47" t="str">
        <f t="shared" si="86"/>
        <v/>
      </c>
      <c r="DF243" s="47" t="str">
        <f t="shared" si="87"/>
        <v/>
      </c>
      <c r="DG243" s="47" t="str">
        <f t="shared" si="88"/>
        <v/>
      </c>
      <c r="DH243" s="47" t="str">
        <f t="shared" si="89"/>
        <v/>
      </c>
      <c r="DI243" s="47" t="str">
        <f t="shared" si="90"/>
        <v/>
      </c>
      <c r="DJ243" s="47">
        <f t="shared" si="91"/>
        <v>0</v>
      </c>
      <c r="DK243" s="48">
        <f>IF(CX243="NO",0,IF(CY243=1,Tipologías!$E$11,0)+IF(CZ243=2,Tipologías!$E$10,0)+IF(DA243=3,Tipologías!$E$9,0)+IF(DB243=4,Tipologías!$E$13,0)+IF(DC243=5,Tipologías!$E$12,0)+IF(DD243=6,Tipologías!$E$14,0)+IF(DE243=7,Tipologías!$E$20,0)+IF(DG243=9,Tipologías!$E$16,0)+IF(DF243=8,Tipologías!$E$23,0)+IF(DH243=10,Tipologías!$E$7,0)+IF(DI243=11,Tipologías!$E$8,0))</f>
        <v>0</v>
      </c>
      <c r="DL243" s="49">
        <f t="shared" si="92"/>
        <v>0</v>
      </c>
      <c r="DM243" s="50" t="str">
        <f t="shared" si="93"/>
        <v/>
      </c>
      <c r="DN243" s="50" t="str">
        <f t="shared" si="94"/>
        <v/>
      </c>
      <c r="DO243" s="50" t="str">
        <f t="shared" si="95"/>
        <v/>
      </c>
      <c r="DP243" s="51" t="str">
        <f t="shared" si="96"/>
        <v/>
      </c>
      <c r="DQ243" s="51">
        <f>IF(DM243=17,Tipologías!$E$18,0)+IF(ENCUESTAS!DN243=18,Tipologías!$E$17,0)+IF(ENCUESTAS!DO243=19,Tipologías!$E$19,0)+IF(ENCUESTAS!DP243=20,Tipologías!$E$21,0)</f>
        <v>0</v>
      </c>
      <c r="DR243" s="47" t="str">
        <f t="shared" si="97"/>
        <v>NO</v>
      </c>
      <c r="DS243" s="49">
        <f t="shared" si="98"/>
        <v>0</v>
      </c>
      <c r="DT243" s="52" t="str">
        <f>IF(DL243=0,"",(DL243+DS243+Tipologías!$E$6+Tipologías!$H$2))</f>
        <v/>
      </c>
      <c r="DU243" s="53" t="str">
        <f t="shared" si="99"/>
        <v>NO</v>
      </c>
      <c r="DV243" s="436"/>
    </row>
    <row r="244" spans="1:126" ht="45" x14ac:dyDescent="0.25">
      <c r="A244" s="217">
        <v>42971</v>
      </c>
      <c r="B244" s="7" t="s">
        <v>1</v>
      </c>
      <c r="C244" s="7" t="s">
        <v>630</v>
      </c>
      <c r="D244" s="7">
        <v>579</v>
      </c>
      <c r="E244" s="7">
        <v>1039706195</v>
      </c>
      <c r="F244" s="7">
        <v>3004312255</v>
      </c>
      <c r="G244" s="188">
        <v>241</v>
      </c>
      <c r="H244" s="189" t="s">
        <v>1640</v>
      </c>
      <c r="I244" s="7" t="s">
        <v>1110</v>
      </c>
      <c r="J244" s="7"/>
      <c r="K244" s="7"/>
      <c r="L244" s="7"/>
      <c r="M244" s="7"/>
      <c r="N244" s="7"/>
      <c r="O244" s="7"/>
      <c r="P244" s="7"/>
      <c r="Q244" s="7"/>
      <c r="R244" s="200">
        <v>220583200050</v>
      </c>
      <c r="S244" s="7"/>
      <c r="T244" s="7"/>
      <c r="U244" s="362" t="str">
        <f t="shared" si="75"/>
        <v xml:space="preserve">PEATONAL   #   -  220583200050 </v>
      </c>
      <c r="V244" s="7">
        <v>3007071129</v>
      </c>
      <c r="W244" s="7" t="s">
        <v>1634</v>
      </c>
      <c r="X244" s="7"/>
      <c r="Y244" s="7" t="s">
        <v>1287</v>
      </c>
      <c r="Z244" s="7" t="s">
        <v>1465</v>
      </c>
      <c r="AA244" s="434" t="str">
        <f t="shared" si="76"/>
        <v xml:space="preserve">MARIA DE JESUS OSPINA </v>
      </c>
      <c r="AB244" s="7" t="s">
        <v>1268</v>
      </c>
      <c r="AC244" s="7">
        <v>43650527</v>
      </c>
      <c r="AD244" s="7" t="s">
        <v>1118</v>
      </c>
      <c r="AE244" s="7">
        <v>50</v>
      </c>
      <c r="AF244" s="6" t="s">
        <v>1087</v>
      </c>
      <c r="AG244" s="6" t="s">
        <v>1709</v>
      </c>
      <c r="AH244" s="7" t="s">
        <v>2321</v>
      </c>
      <c r="AI244" s="7" t="s">
        <v>2322</v>
      </c>
      <c r="AJ244" s="229" t="s">
        <v>1274</v>
      </c>
      <c r="AK244" s="434" t="str">
        <f t="shared" si="77"/>
        <v>FERNAN JOSE RODRIGUEZ MACEA</v>
      </c>
      <c r="AL244" s="7" t="s">
        <v>1268</v>
      </c>
      <c r="AM244" s="191">
        <v>11001751</v>
      </c>
      <c r="AN244" s="189" t="s">
        <v>1087</v>
      </c>
      <c r="AO244" s="7"/>
      <c r="AP244" s="7" t="s">
        <v>1086</v>
      </c>
      <c r="AQ244" s="7">
        <v>7</v>
      </c>
      <c r="AR244" s="7">
        <v>3</v>
      </c>
      <c r="AS244" s="7">
        <v>1</v>
      </c>
      <c r="AT244" s="230" t="s">
        <v>1148</v>
      </c>
      <c r="AU244" s="7"/>
      <c r="AV244" s="231" t="s">
        <v>1161</v>
      </c>
      <c r="AW244" s="7"/>
      <c r="AX244" s="192"/>
      <c r="AY244" s="7"/>
      <c r="AZ244" s="7"/>
      <c r="BA244" s="7"/>
      <c r="BB244" s="7" t="s">
        <v>1086</v>
      </c>
      <c r="BC244" s="7"/>
      <c r="BD244" s="7" t="s">
        <v>1086</v>
      </c>
      <c r="BE244" s="7"/>
      <c r="BF244" s="7" t="s">
        <v>1086</v>
      </c>
      <c r="BG244" s="7"/>
      <c r="BH244" s="232" t="s">
        <v>1167</v>
      </c>
      <c r="BI244" s="233" t="s">
        <v>1171</v>
      </c>
      <c r="BJ244" s="234" t="s">
        <v>1182</v>
      </c>
      <c r="BK244" s="234" t="s">
        <v>1189</v>
      </c>
      <c r="BL244" s="6" t="s">
        <v>1086</v>
      </c>
      <c r="BM244" s="191" t="s">
        <v>1087</v>
      </c>
      <c r="BN244" s="195" t="s">
        <v>1086</v>
      </c>
      <c r="BO244" s="6" t="s">
        <v>1086</v>
      </c>
      <c r="BP244" s="6" t="s">
        <v>1086</v>
      </c>
      <c r="BQ244" s="6" t="s">
        <v>1086</v>
      </c>
      <c r="BR244" s="6" t="s">
        <v>1086</v>
      </c>
      <c r="BS244" s="6" t="s">
        <v>1086</v>
      </c>
      <c r="BT244" s="6" t="s">
        <v>1086</v>
      </c>
      <c r="BU244" s="6" t="s">
        <v>1086</v>
      </c>
      <c r="BV244" s="6" t="s">
        <v>1087</v>
      </c>
      <c r="BW244" s="6" t="s">
        <v>1086</v>
      </c>
      <c r="BX244" s="6" t="s">
        <v>1086</v>
      </c>
      <c r="BY244" s="6" t="s">
        <v>1086</v>
      </c>
      <c r="BZ244" s="6" t="s">
        <v>1086</v>
      </c>
      <c r="CA244" s="6" t="s">
        <v>1087</v>
      </c>
      <c r="CB244" s="6" t="s">
        <v>1086</v>
      </c>
      <c r="CC244" s="6" t="s">
        <v>1086</v>
      </c>
      <c r="CD244" s="234" t="s">
        <v>1193</v>
      </c>
      <c r="CE244" s="199" t="s">
        <v>2323</v>
      </c>
      <c r="CF244" s="6"/>
      <c r="CG244" s="6"/>
      <c r="CH244" s="6"/>
      <c r="CI244" s="6"/>
      <c r="CJ244" s="6" t="s">
        <v>1607</v>
      </c>
      <c r="CK244" s="6" t="s">
        <v>1608</v>
      </c>
      <c r="CL244" s="6" t="s">
        <v>1842</v>
      </c>
      <c r="CM244" s="6" t="s">
        <v>1087</v>
      </c>
      <c r="CN244" s="6" t="s">
        <v>1087</v>
      </c>
      <c r="CO244" s="6" t="s">
        <v>1490</v>
      </c>
      <c r="CP244" s="6" t="s">
        <v>1086</v>
      </c>
      <c r="CQ244" s="6" t="s">
        <v>1086</v>
      </c>
      <c r="CR244" s="6" t="s">
        <v>1087</v>
      </c>
      <c r="CS244" s="6" t="s">
        <v>1086</v>
      </c>
      <c r="CT244" s="6" t="s">
        <v>1086</v>
      </c>
      <c r="CU244" s="191" t="s">
        <v>1273</v>
      </c>
      <c r="CV244" s="6" t="str">
        <f t="shared" si="78"/>
        <v>NUEVO MILENIOPEATONAL220583200050</v>
      </c>
      <c r="CW244" s="46" t="str">
        <f t="shared" si="79"/>
        <v>OK</v>
      </c>
      <c r="CX244" s="47" t="str">
        <f t="shared" si="80"/>
        <v>SI</v>
      </c>
      <c r="CY244" s="47">
        <f t="shared" si="81"/>
        <v>1</v>
      </c>
      <c r="CZ244" s="47" t="str">
        <f t="shared" si="82"/>
        <v/>
      </c>
      <c r="DA244" s="47" t="str">
        <f t="shared" si="83"/>
        <v/>
      </c>
      <c r="DB244" s="47" t="str">
        <f t="shared" si="84"/>
        <v/>
      </c>
      <c r="DC244" s="47" t="str">
        <f t="shared" si="85"/>
        <v/>
      </c>
      <c r="DD244" s="47"/>
      <c r="DE244" s="47" t="str">
        <f t="shared" si="86"/>
        <v/>
      </c>
      <c r="DF244" s="47" t="str">
        <f t="shared" si="87"/>
        <v/>
      </c>
      <c r="DG244" s="47">
        <f t="shared" si="88"/>
        <v>9</v>
      </c>
      <c r="DH244" s="47" t="str">
        <f t="shared" si="89"/>
        <v/>
      </c>
      <c r="DI244" s="47" t="str">
        <f t="shared" si="90"/>
        <v/>
      </c>
      <c r="DJ244" s="47">
        <f t="shared" si="91"/>
        <v>1</v>
      </c>
      <c r="DK244" s="48">
        <f>IF(CX244="NO",0,IF(CY244=1,Tipologías!$E$11,0)+IF(CZ244=2,Tipologías!$E$10,0)+IF(DA244=3,Tipologías!$E$9,0)+IF(DB244=4,Tipologías!$E$13,0)+IF(DC244=5,Tipologías!$E$12,0)+IF(DD244=6,Tipologías!$E$14,0)+IF(DE244=7,Tipologías!$E$20,0)+IF(DG244=9,Tipologías!$E$16,0)+IF(DF244=8,Tipologías!$E$23,0)+IF(DH244=10,Tipologías!$E$7,0)+IF(DI244=11,Tipologías!$E$8,0))</f>
        <v>2225218.5090899998</v>
      </c>
      <c r="DL244" s="49">
        <f t="shared" si="92"/>
        <v>2225218.5090899998</v>
      </c>
      <c r="DM244" s="50" t="str">
        <f t="shared" si="93"/>
        <v/>
      </c>
      <c r="DN244" s="50" t="str">
        <f t="shared" si="94"/>
        <v/>
      </c>
      <c r="DO244" s="50">
        <f t="shared" si="95"/>
        <v>0</v>
      </c>
      <c r="DP244" s="51" t="str">
        <f t="shared" si="96"/>
        <v/>
      </c>
      <c r="DQ244" s="51">
        <f>IF(DM244=17,Tipologías!$E$18,0)+IF(ENCUESTAS!DN244=18,Tipologías!$E$17,0)+IF(ENCUESTAS!DO244=19,Tipologías!$E$19,0)+IF(ENCUESTAS!DP244=20,Tipologías!$E$21,0)</f>
        <v>0</v>
      </c>
      <c r="DR244" s="47" t="str">
        <f t="shared" si="97"/>
        <v>NO</v>
      </c>
      <c r="DS244" s="49">
        <f t="shared" si="98"/>
        <v>0</v>
      </c>
      <c r="DT244" s="52">
        <f>IF(DL244=0,"",(DL244+DS244+Tipologías!$E$6+Tipologías!$H$2))</f>
        <v>2422295.9016299644</v>
      </c>
      <c r="DU244" s="53" t="str">
        <f t="shared" si="99"/>
        <v>SI</v>
      </c>
      <c r="DV244" s="436" t="s">
        <v>3814</v>
      </c>
    </row>
    <row r="245" spans="1:126" ht="45" x14ac:dyDescent="0.25">
      <c r="A245" s="217">
        <v>42971</v>
      </c>
      <c r="B245" s="7" t="s">
        <v>1</v>
      </c>
      <c r="C245" s="7" t="s">
        <v>630</v>
      </c>
      <c r="D245" s="7">
        <v>579</v>
      </c>
      <c r="E245" s="7">
        <v>1039706195</v>
      </c>
      <c r="F245" s="7">
        <v>3004312255</v>
      </c>
      <c r="G245" s="188">
        <v>242</v>
      </c>
      <c r="H245" s="189" t="s">
        <v>1640</v>
      </c>
      <c r="I245" s="7" t="s">
        <v>1110</v>
      </c>
      <c r="J245" s="7"/>
      <c r="K245" s="7"/>
      <c r="L245" s="7"/>
      <c r="M245" s="7"/>
      <c r="N245" s="7"/>
      <c r="O245" s="7"/>
      <c r="P245" s="7"/>
      <c r="Q245" s="7"/>
      <c r="R245" s="190">
        <v>3032600</v>
      </c>
      <c r="S245" s="7"/>
      <c r="T245" s="7"/>
      <c r="U245" s="362" t="str">
        <f t="shared" si="75"/>
        <v xml:space="preserve">PEATONAL   #   -  3032600 </v>
      </c>
      <c r="V245" s="7">
        <v>3218726985</v>
      </c>
      <c r="W245" s="7" t="s">
        <v>1907</v>
      </c>
      <c r="X245" s="7"/>
      <c r="Y245" s="7" t="s">
        <v>2324</v>
      </c>
      <c r="Z245" s="7" t="s">
        <v>2202</v>
      </c>
      <c r="AA245" s="434" t="str">
        <f t="shared" si="76"/>
        <v xml:space="preserve">YERALDIN FRANCO ZAPATA </v>
      </c>
      <c r="AB245" s="7" t="s">
        <v>1268</v>
      </c>
      <c r="AC245" s="7">
        <v>1039698064</v>
      </c>
      <c r="AD245" s="7" t="s">
        <v>1118</v>
      </c>
      <c r="AE245" s="7">
        <v>23</v>
      </c>
      <c r="AF245" s="6" t="s">
        <v>1086</v>
      </c>
      <c r="AG245" s="6"/>
      <c r="AH245" s="7"/>
      <c r="AI245" s="7"/>
      <c r="AJ245" s="7"/>
      <c r="AK245" s="434" t="str">
        <f t="shared" si="77"/>
        <v xml:space="preserve">   </v>
      </c>
      <c r="AL245" s="7"/>
      <c r="AM245" s="191"/>
      <c r="AN245" s="189" t="s">
        <v>1087</v>
      </c>
      <c r="AO245" s="7"/>
      <c r="AP245" s="7" t="s">
        <v>1087</v>
      </c>
      <c r="AQ245" s="7">
        <v>4</v>
      </c>
      <c r="AR245" s="7">
        <v>2</v>
      </c>
      <c r="AS245" s="7"/>
      <c r="AT245" s="230" t="s">
        <v>1149</v>
      </c>
      <c r="AU245" s="7"/>
      <c r="AV245" s="193"/>
      <c r="AW245" s="7"/>
      <c r="AX245" s="192" t="s">
        <v>1153</v>
      </c>
      <c r="AY245" s="7">
        <v>1</v>
      </c>
      <c r="AZ245" s="7"/>
      <c r="BA245" s="235">
        <v>150000</v>
      </c>
      <c r="BB245" s="7" t="s">
        <v>1086</v>
      </c>
      <c r="BC245" s="7">
        <v>7683</v>
      </c>
      <c r="BD245" s="7" t="s">
        <v>1086</v>
      </c>
      <c r="BE245" s="7">
        <v>5068</v>
      </c>
      <c r="BF245" s="7" t="s">
        <v>1086</v>
      </c>
      <c r="BG245" s="7">
        <v>8150</v>
      </c>
      <c r="BH245" s="232" t="s">
        <v>1167</v>
      </c>
      <c r="BI245" s="233" t="s">
        <v>1175</v>
      </c>
      <c r="BJ245" s="234" t="s">
        <v>1180</v>
      </c>
      <c r="BK245" s="234" t="s">
        <v>1189</v>
      </c>
      <c r="BL245" s="6" t="s">
        <v>1086</v>
      </c>
      <c r="BM245" s="191" t="s">
        <v>1086</v>
      </c>
      <c r="BN245" s="195" t="s">
        <v>1086</v>
      </c>
      <c r="BO245" s="6" t="s">
        <v>1086</v>
      </c>
      <c r="BP245" s="6" t="s">
        <v>1086</v>
      </c>
      <c r="BQ245" s="6" t="s">
        <v>1086</v>
      </c>
      <c r="BR245" s="6" t="s">
        <v>1086</v>
      </c>
      <c r="BS245" s="6" t="s">
        <v>1086</v>
      </c>
      <c r="BT245" s="6" t="s">
        <v>1086</v>
      </c>
      <c r="BU245" s="6" t="s">
        <v>1087</v>
      </c>
      <c r="BV245" s="6" t="s">
        <v>1087</v>
      </c>
      <c r="BW245" s="6" t="s">
        <v>1086</v>
      </c>
      <c r="BX245" s="6" t="s">
        <v>1086</v>
      </c>
      <c r="BY245" s="6" t="s">
        <v>1086</v>
      </c>
      <c r="BZ245" s="6" t="s">
        <v>1087</v>
      </c>
      <c r="CA245" s="6" t="s">
        <v>1087</v>
      </c>
      <c r="CB245" s="6" t="s">
        <v>1086</v>
      </c>
      <c r="CC245" s="6" t="s">
        <v>1086</v>
      </c>
      <c r="CD245" s="234" t="s">
        <v>1193</v>
      </c>
      <c r="CE245" s="199" t="s">
        <v>2325</v>
      </c>
      <c r="CF245" s="6"/>
      <c r="CG245" s="6"/>
      <c r="CH245" s="6"/>
      <c r="CI245" s="6"/>
      <c r="CJ245" s="6" t="s">
        <v>1607</v>
      </c>
      <c r="CK245" s="6" t="s">
        <v>1608</v>
      </c>
      <c r="CL245" s="6" t="s">
        <v>1086</v>
      </c>
      <c r="CM245" s="6" t="s">
        <v>1087</v>
      </c>
      <c r="CN245" s="6" t="s">
        <v>1087</v>
      </c>
      <c r="CO245" s="6" t="s">
        <v>1490</v>
      </c>
      <c r="CP245" s="6" t="s">
        <v>1086</v>
      </c>
      <c r="CQ245" s="6" t="s">
        <v>1087</v>
      </c>
      <c r="CR245" s="6" t="s">
        <v>1087</v>
      </c>
      <c r="CS245" s="6" t="s">
        <v>1086</v>
      </c>
      <c r="CT245" s="6" t="s">
        <v>1086</v>
      </c>
      <c r="CU245" s="191" t="s">
        <v>1273</v>
      </c>
      <c r="CV245" s="6" t="str">
        <f t="shared" si="78"/>
        <v>NUEVO MILENIOPEATONAL3032600</v>
      </c>
      <c r="CW245" s="46" t="str">
        <f t="shared" si="79"/>
        <v>OK</v>
      </c>
      <c r="CX245" s="47" t="str">
        <f t="shared" si="80"/>
        <v>SI</v>
      </c>
      <c r="CY245" s="47">
        <f t="shared" si="81"/>
        <v>1</v>
      </c>
      <c r="CZ245" s="47" t="str">
        <f t="shared" si="82"/>
        <v/>
      </c>
      <c r="DA245" s="47" t="str">
        <f t="shared" si="83"/>
        <v/>
      </c>
      <c r="DB245" s="47">
        <f t="shared" si="84"/>
        <v>4</v>
      </c>
      <c r="DC245" s="47" t="str">
        <f t="shared" si="85"/>
        <v/>
      </c>
      <c r="DD245" s="47"/>
      <c r="DE245" s="47" t="str">
        <f t="shared" si="86"/>
        <v/>
      </c>
      <c r="DF245" s="47" t="str">
        <f t="shared" si="87"/>
        <v/>
      </c>
      <c r="DG245" s="47">
        <f t="shared" si="88"/>
        <v>9</v>
      </c>
      <c r="DH245" s="47" t="str">
        <f t="shared" si="89"/>
        <v/>
      </c>
      <c r="DI245" s="47" t="str">
        <f t="shared" si="90"/>
        <v/>
      </c>
      <c r="DJ245" s="47">
        <f t="shared" si="91"/>
        <v>2</v>
      </c>
      <c r="DK245" s="48">
        <f>IF(CX245="NO",0,IF(CY245=1,Tipologías!$E$11,0)+IF(CZ245=2,Tipologías!$E$10,0)+IF(DA245=3,Tipologías!$E$9,0)+IF(DB245=4,Tipologías!$E$13,0)+IF(DC245=5,Tipologías!$E$12,0)+IF(DD245=6,Tipologías!$E$14,0)+IF(DE245=7,Tipologías!$E$20,0)+IF(DG245=9,Tipologías!$E$16,0)+IF(DF245=8,Tipologías!$E$23,0)+IF(DH245=10,Tipologías!$E$7,0)+IF(DI245=11,Tipologías!$E$8,0))</f>
        <v>2858472.5869979998</v>
      </c>
      <c r="DL245" s="49">
        <f t="shared" si="92"/>
        <v>2858472.5869979998</v>
      </c>
      <c r="DM245" s="50" t="str">
        <f t="shared" si="93"/>
        <v/>
      </c>
      <c r="DN245" s="50" t="str">
        <f t="shared" si="94"/>
        <v/>
      </c>
      <c r="DO245" s="50">
        <f t="shared" si="95"/>
        <v>0</v>
      </c>
      <c r="DP245" s="51" t="str">
        <f t="shared" si="96"/>
        <v/>
      </c>
      <c r="DQ245" s="51">
        <f>IF(DM245=17,Tipologías!$E$18,0)+IF(ENCUESTAS!DN245=18,Tipologías!$E$17,0)+IF(ENCUESTAS!DO245=19,Tipologías!$E$19,0)+IF(ENCUESTAS!DP245=20,Tipologías!$E$21,0)</f>
        <v>0</v>
      </c>
      <c r="DR245" s="47" t="str">
        <f t="shared" si="97"/>
        <v>NO</v>
      </c>
      <c r="DS245" s="49">
        <f t="shared" si="98"/>
        <v>0</v>
      </c>
      <c r="DT245" s="52">
        <f>IF(DL245=0,"",(DL245+DS245+Tipologías!$E$6+Tipologías!$H$2))</f>
        <v>3055549.9795379643</v>
      </c>
      <c r="DU245" s="53" t="str">
        <f t="shared" si="99"/>
        <v>SI</v>
      </c>
      <c r="DV245" s="436" t="s">
        <v>3815</v>
      </c>
    </row>
    <row r="246" spans="1:126" ht="45" hidden="1" x14ac:dyDescent="0.25">
      <c r="A246" s="217">
        <v>42971</v>
      </c>
      <c r="B246" s="7" t="s">
        <v>1</v>
      </c>
      <c r="C246" s="7" t="s">
        <v>630</v>
      </c>
      <c r="D246" s="7">
        <v>579</v>
      </c>
      <c r="E246" s="7">
        <v>1039706195</v>
      </c>
      <c r="F246" s="7">
        <v>3004312255</v>
      </c>
      <c r="G246" s="188">
        <v>243</v>
      </c>
      <c r="H246" s="189" t="s">
        <v>1640</v>
      </c>
      <c r="I246" s="7" t="s">
        <v>1110</v>
      </c>
      <c r="J246" s="7"/>
      <c r="K246" s="7"/>
      <c r="L246" s="7"/>
      <c r="M246" s="7"/>
      <c r="N246" s="7"/>
      <c r="O246" s="7"/>
      <c r="P246" s="7"/>
      <c r="Q246" s="7"/>
      <c r="R246" s="200">
        <v>253180</v>
      </c>
      <c r="S246" s="7"/>
      <c r="T246" s="7"/>
      <c r="U246" s="362" t="str">
        <f t="shared" si="75"/>
        <v xml:space="preserve">PEATONAL   #   -  253180 </v>
      </c>
      <c r="V246" s="7">
        <v>3225151759</v>
      </c>
      <c r="W246" s="7" t="s">
        <v>2326</v>
      </c>
      <c r="X246" s="7" t="s">
        <v>1308</v>
      </c>
      <c r="Y246" s="7" t="s">
        <v>2327</v>
      </c>
      <c r="Z246" s="7" t="s">
        <v>2328</v>
      </c>
      <c r="AA246" s="434" t="str">
        <f t="shared" si="76"/>
        <v>MARFA MIRELLA MANJARRES FERNANDEZ</v>
      </c>
      <c r="AB246" s="7" t="s">
        <v>1268</v>
      </c>
      <c r="AC246" s="7">
        <v>43653678</v>
      </c>
      <c r="AD246" s="7" t="s">
        <v>1118</v>
      </c>
      <c r="AE246" s="7">
        <v>40</v>
      </c>
      <c r="AF246" s="6" t="s">
        <v>1087</v>
      </c>
      <c r="AG246" s="6" t="s">
        <v>1623</v>
      </c>
      <c r="AH246" s="7"/>
      <c r="AI246" s="7" t="s">
        <v>1699</v>
      </c>
      <c r="AJ246" s="7" t="s">
        <v>1668</v>
      </c>
      <c r="AK246" s="434" t="str">
        <f t="shared" si="77"/>
        <v xml:space="preserve">FREDY ORLANDO QUIROZ </v>
      </c>
      <c r="AL246" s="7" t="s">
        <v>1268</v>
      </c>
      <c r="AM246" s="191">
        <v>71188022</v>
      </c>
      <c r="AN246" s="189" t="s">
        <v>1087</v>
      </c>
      <c r="AO246" s="7"/>
      <c r="AP246" s="7" t="s">
        <v>1087</v>
      </c>
      <c r="AQ246" s="7">
        <v>4</v>
      </c>
      <c r="AR246" s="7"/>
      <c r="AS246" s="7"/>
      <c r="AT246" s="230" t="s">
        <v>1148</v>
      </c>
      <c r="AU246" s="7"/>
      <c r="AV246" s="193" t="s">
        <v>1165</v>
      </c>
      <c r="AW246" s="7"/>
      <c r="AX246" s="192"/>
      <c r="AY246" s="7"/>
      <c r="AZ246" s="7"/>
      <c r="BA246" s="235"/>
      <c r="BB246" s="7" t="s">
        <v>1086</v>
      </c>
      <c r="BC246" s="7"/>
      <c r="BD246" s="7" t="s">
        <v>1086</v>
      </c>
      <c r="BE246" s="7"/>
      <c r="BF246" s="7" t="s">
        <v>1086</v>
      </c>
      <c r="BG246" s="7"/>
      <c r="BH246" s="232" t="s">
        <v>1167</v>
      </c>
      <c r="BI246" s="233" t="s">
        <v>1175</v>
      </c>
      <c r="BJ246" s="234" t="s">
        <v>1180</v>
      </c>
      <c r="BK246" s="234" t="s">
        <v>1189</v>
      </c>
      <c r="BL246" s="6" t="s">
        <v>1086</v>
      </c>
      <c r="BM246" s="191" t="s">
        <v>1086</v>
      </c>
      <c r="BN246" s="195" t="s">
        <v>1086</v>
      </c>
      <c r="BO246" s="6" t="s">
        <v>1086</v>
      </c>
      <c r="BP246" s="6" t="s">
        <v>1086</v>
      </c>
      <c r="BQ246" s="6" t="s">
        <v>1086</v>
      </c>
      <c r="BR246" s="6" t="s">
        <v>1086</v>
      </c>
      <c r="BS246" s="6" t="s">
        <v>1086</v>
      </c>
      <c r="BT246" s="6" t="s">
        <v>1086</v>
      </c>
      <c r="BU246" s="6" t="s">
        <v>1086</v>
      </c>
      <c r="BV246" s="6" t="s">
        <v>1086</v>
      </c>
      <c r="BW246" s="6" t="s">
        <v>1086</v>
      </c>
      <c r="BX246" s="6" t="s">
        <v>1086</v>
      </c>
      <c r="BY246" s="6" t="s">
        <v>1086</v>
      </c>
      <c r="BZ246" s="6" t="s">
        <v>1086</v>
      </c>
      <c r="CA246" s="6" t="s">
        <v>1086</v>
      </c>
      <c r="CB246" s="6" t="s">
        <v>1086</v>
      </c>
      <c r="CC246" s="6" t="s">
        <v>1086</v>
      </c>
      <c r="CD246" s="234" t="s">
        <v>1193</v>
      </c>
      <c r="CE246" s="199" t="s">
        <v>2329</v>
      </c>
      <c r="CF246" s="6"/>
      <c r="CG246" s="6"/>
      <c r="CH246" s="6"/>
      <c r="CI246" s="6"/>
      <c r="CJ246" s="6" t="s">
        <v>1607</v>
      </c>
      <c r="CK246" s="6" t="s">
        <v>1608</v>
      </c>
      <c r="CL246" s="6" t="s">
        <v>1086</v>
      </c>
      <c r="CM246" s="6" t="s">
        <v>1087</v>
      </c>
      <c r="CN246" s="6" t="s">
        <v>1087</v>
      </c>
      <c r="CO246" s="6" t="s">
        <v>1490</v>
      </c>
      <c r="CP246" s="6" t="s">
        <v>1086</v>
      </c>
      <c r="CQ246" s="6" t="s">
        <v>1086</v>
      </c>
      <c r="CR246" s="6" t="s">
        <v>1086</v>
      </c>
      <c r="CS246" s="6" t="s">
        <v>1086</v>
      </c>
      <c r="CT246" s="6" t="s">
        <v>1086</v>
      </c>
      <c r="CU246" s="191" t="s">
        <v>1288</v>
      </c>
      <c r="CV246" s="6" t="str">
        <f t="shared" si="78"/>
        <v>NUEVO MILENIOPEATONAL253180</v>
      </c>
      <c r="CW246" s="46" t="str">
        <f t="shared" si="79"/>
        <v>OK</v>
      </c>
      <c r="CX246" s="47" t="str">
        <f t="shared" si="80"/>
        <v>SI</v>
      </c>
      <c r="CY246" s="47" t="str">
        <f t="shared" si="81"/>
        <v/>
      </c>
      <c r="CZ246" s="47" t="str">
        <f t="shared" si="82"/>
        <v/>
      </c>
      <c r="DA246" s="47" t="str">
        <f t="shared" si="83"/>
        <v/>
      </c>
      <c r="DB246" s="47" t="str">
        <f t="shared" si="84"/>
        <v/>
      </c>
      <c r="DC246" s="47" t="str">
        <f t="shared" si="85"/>
        <v/>
      </c>
      <c r="DD246" s="47"/>
      <c r="DE246" s="47" t="str">
        <f t="shared" si="86"/>
        <v/>
      </c>
      <c r="DF246" s="47" t="str">
        <f t="shared" si="87"/>
        <v/>
      </c>
      <c r="DG246" s="47" t="str">
        <f t="shared" si="88"/>
        <v/>
      </c>
      <c r="DH246" s="47" t="str">
        <f t="shared" si="89"/>
        <v/>
      </c>
      <c r="DI246" s="47" t="str">
        <f t="shared" si="90"/>
        <v/>
      </c>
      <c r="DJ246" s="47">
        <f t="shared" si="91"/>
        <v>0</v>
      </c>
      <c r="DK246" s="48">
        <f>IF(CX246="NO",0,IF(CY246=1,Tipologías!$E$11,0)+IF(CZ246=2,Tipologías!$E$10,0)+IF(DA246=3,Tipologías!$E$9,0)+IF(DB246=4,Tipologías!$E$13,0)+IF(DC246=5,Tipologías!$E$12,0)+IF(DD246=6,Tipologías!$E$14,0)+IF(DE246=7,Tipologías!$E$20,0)+IF(DG246=9,Tipologías!$E$16,0)+IF(DF246=8,Tipologías!$E$23,0)+IF(DH246=10,Tipologías!$E$7,0)+IF(DI246=11,Tipologías!$E$8,0))</f>
        <v>0</v>
      </c>
      <c r="DL246" s="49">
        <f t="shared" si="92"/>
        <v>0</v>
      </c>
      <c r="DM246" s="50" t="str">
        <f t="shared" si="93"/>
        <v/>
      </c>
      <c r="DN246" s="50" t="str">
        <f t="shared" si="94"/>
        <v/>
      </c>
      <c r="DO246" s="50" t="str">
        <f t="shared" si="95"/>
        <v/>
      </c>
      <c r="DP246" s="51" t="str">
        <f t="shared" si="96"/>
        <v/>
      </c>
      <c r="DQ246" s="51">
        <f>IF(DM246=17,Tipologías!$E$18,0)+IF(ENCUESTAS!DN246=18,Tipologías!$E$17,0)+IF(ENCUESTAS!DO246=19,Tipologías!$E$19,0)+IF(ENCUESTAS!DP246=20,Tipologías!$E$21,0)</f>
        <v>0</v>
      </c>
      <c r="DR246" s="47" t="str">
        <f t="shared" si="97"/>
        <v>NO</v>
      </c>
      <c r="DS246" s="49">
        <f t="shared" si="98"/>
        <v>0</v>
      </c>
      <c r="DT246" s="52" t="str">
        <f>IF(DL246=0,"",(DL246+DS246+Tipologías!$E$6+Tipologías!$H$2))</f>
        <v/>
      </c>
      <c r="DU246" s="53" t="str">
        <f t="shared" si="99"/>
        <v>NO</v>
      </c>
      <c r="DV246" s="436"/>
    </row>
    <row r="247" spans="1:126" ht="45" hidden="1" x14ac:dyDescent="0.25">
      <c r="A247" s="217">
        <v>42971</v>
      </c>
      <c r="B247" s="7" t="s">
        <v>1</v>
      </c>
      <c r="C247" s="7" t="s">
        <v>630</v>
      </c>
      <c r="D247" s="7">
        <v>579</v>
      </c>
      <c r="E247" s="7">
        <v>1039702581</v>
      </c>
      <c r="F247" s="7">
        <v>3117047099</v>
      </c>
      <c r="G247" s="188">
        <v>243</v>
      </c>
      <c r="H247" s="189" t="s">
        <v>1646</v>
      </c>
      <c r="I247" s="7" t="s">
        <v>1097</v>
      </c>
      <c r="J247" s="7">
        <v>64</v>
      </c>
      <c r="K247" s="7"/>
      <c r="L247" s="7"/>
      <c r="M247" s="7"/>
      <c r="N247" s="7"/>
      <c r="O247" s="7">
        <v>27</v>
      </c>
      <c r="P247" s="7"/>
      <c r="Q247" s="7"/>
      <c r="R247" s="200">
        <v>22014250000</v>
      </c>
      <c r="S247" s="7"/>
      <c r="T247" s="7"/>
      <c r="U247" s="362" t="str">
        <f t="shared" si="75"/>
        <v xml:space="preserve">CALLE 64  #  27 -  22014250000 </v>
      </c>
      <c r="V247" s="7"/>
      <c r="W247" s="7" t="s">
        <v>2330</v>
      </c>
      <c r="X247" s="7" t="s">
        <v>2331</v>
      </c>
      <c r="Y247" s="7" t="s">
        <v>1287</v>
      </c>
      <c r="Z247" s="7" t="s">
        <v>2332</v>
      </c>
      <c r="AA247" s="434" t="str">
        <f t="shared" si="76"/>
        <v>MARIA ESMERALDA RIVILLAS ECHEVERRIA</v>
      </c>
      <c r="AB247" s="7" t="s">
        <v>1268</v>
      </c>
      <c r="AC247" s="7">
        <v>37866850</v>
      </c>
      <c r="AD247" s="7" t="s">
        <v>1118</v>
      </c>
      <c r="AE247" s="7">
        <v>43</v>
      </c>
      <c r="AF247" s="6" t="s">
        <v>1086</v>
      </c>
      <c r="AG247" s="6"/>
      <c r="AH247" s="7"/>
      <c r="AI247" s="7"/>
      <c r="AJ247" s="7"/>
      <c r="AK247" s="434" t="str">
        <f t="shared" si="77"/>
        <v xml:space="preserve">   </v>
      </c>
      <c r="AL247" s="7"/>
      <c r="AM247" s="191"/>
      <c r="AN247" s="189" t="s">
        <v>1087</v>
      </c>
      <c r="AO247" s="7"/>
      <c r="AP247" s="7" t="s">
        <v>1087</v>
      </c>
      <c r="AQ247" s="7">
        <v>2</v>
      </c>
      <c r="AR247" s="7"/>
      <c r="AS247" s="7"/>
      <c r="AT247" s="230" t="s">
        <v>1148</v>
      </c>
      <c r="AU247" s="7"/>
      <c r="AV247" s="231" t="s">
        <v>1161</v>
      </c>
      <c r="AW247" s="7"/>
      <c r="AX247" s="192"/>
      <c r="AY247" s="7"/>
      <c r="AZ247" s="7"/>
      <c r="BA247" s="7"/>
      <c r="BB247" s="7" t="s">
        <v>1086</v>
      </c>
      <c r="BC247" s="7">
        <v>23134</v>
      </c>
      <c r="BD247" s="7" t="s">
        <v>1086</v>
      </c>
      <c r="BE247" s="7">
        <v>16852</v>
      </c>
      <c r="BF247" s="7" t="s">
        <v>1086</v>
      </c>
      <c r="BG247" s="7">
        <v>8366</v>
      </c>
      <c r="BH247" s="232" t="s">
        <v>1167</v>
      </c>
      <c r="BI247" s="233" t="s">
        <v>1171</v>
      </c>
      <c r="BJ247" s="234" t="s">
        <v>1180</v>
      </c>
      <c r="BK247" s="234" t="s">
        <v>1189</v>
      </c>
      <c r="BL247" s="6" t="s">
        <v>1087</v>
      </c>
      <c r="BM247" s="191" t="s">
        <v>1086</v>
      </c>
      <c r="BN247" s="195" t="s">
        <v>1086</v>
      </c>
      <c r="BO247" s="6" t="s">
        <v>1086</v>
      </c>
      <c r="BP247" s="6" t="s">
        <v>1086</v>
      </c>
      <c r="BQ247" s="6" t="s">
        <v>1086</v>
      </c>
      <c r="BR247" s="6" t="s">
        <v>1086</v>
      </c>
      <c r="BS247" s="6" t="s">
        <v>1086</v>
      </c>
      <c r="BT247" s="6" t="s">
        <v>1086</v>
      </c>
      <c r="BU247" s="6" t="s">
        <v>1086</v>
      </c>
      <c r="BV247" s="6" t="s">
        <v>1086</v>
      </c>
      <c r="BW247" s="6" t="s">
        <v>1086</v>
      </c>
      <c r="BX247" s="6" t="s">
        <v>1086</v>
      </c>
      <c r="BY247" s="6" t="s">
        <v>1086</v>
      </c>
      <c r="BZ247" s="6" t="s">
        <v>1086</v>
      </c>
      <c r="CA247" s="6" t="s">
        <v>1086</v>
      </c>
      <c r="CB247" s="6" t="s">
        <v>1086</v>
      </c>
      <c r="CC247" s="6" t="s">
        <v>1086</v>
      </c>
      <c r="CD247" s="234" t="s">
        <v>1193</v>
      </c>
      <c r="CE247" s="199" t="s">
        <v>2265</v>
      </c>
      <c r="CF247" s="6"/>
      <c r="CG247" s="6"/>
      <c r="CH247" s="6"/>
      <c r="CI247" s="6"/>
      <c r="CJ247" s="6" t="s">
        <v>1607</v>
      </c>
      <c r="CK247" s="6" t="s">
        <v>1608</v>
      </c>
      <c r="CL247" s="6" t="s">
        <v>1086</v>
      </c>
      <c r="CM247" s="6" t="s">
        <v>1087</v>
      </c>
      <c r="CN247" s="6" t="s">
        <v>1087</v>
      </c>
      <c r="CO247" s="6" t="s">
        <v>1490</v>
      </c>
      <c r="CP247" s="6" t="s">
        <v>1086</v>
      </c>
      <c r="CQ247" s="6" t="s">
        <v>1086</v>
      </c>
      <c r="CR247" s="6" t="s">
        <v>1086</v>
      </c>
      <c r="CS247" s="6" t="s">
        <v>1086</v>
      </c>
      <c r="CT247" s="6" t="s">
        <v>1086</v>
      </c>
      <c r="CU247" s="191" t="s">
        <v>1273</v>
      </c>
      <c r="CV247" s="6" t="str">
        <f t="shared" si="78"/>
        <v>NUEVO HORIZONTE CALLE642722014250000</v>
      </c>
      <c r="CW247" s="46" t="str">
        <f t="shared" si="79"/>
        <v>OK</v>
      </c>
      <c r="CX247" s="47" t="str">
        <f t="shared" si="80"/>
        <v>SI</v>
      </c>
      <c r="CY247" s="47" t="str">
        <f t="shared" si="81"/>
        <v/>
      </c>
      <c r="CZ247" s="47" t="str">
        <f t="shared" si="82"/>
        <v/>
      </c>
      <c r="DA247" s="47" t="str">
        <f t="shared" si="83"/>
        <v/>
      </c>
      <c r="DB247" s="47" t="str">
        <f t="shared" si="84"/>
        <v/>
      </c>
      <c r="DC247" s="47" t="str">
        <f t="shared" si="85"/>
        <v/>
      </c>
      <c r="DD247" s="47"/>
      <c r="DE247" s="47" t="str">
        <f t="shared" si="86"/>
        <v/>
      </c>
      <c r="DF247" s="47" t="str">
        <f t="shared" si="87"/>
        <v/>
      </c>
      <c r="DG247" s="47" t="str">
        <f t="shared" si="88"/>
        <v/>
      </c>
      <c r="DH247" s="47" t="str">
        <f t="shared" si="89"/>
        <v/>
      </c>
      <c r="DI247" s="47" t="str">
        <f t="shared" si="90"/>
        <v/>
      </c>
      <c r="DJ247" s="47">
        <f t="shared" si="91"/>
        <v>0</v>
      </c>
      <c r="DK247" s="48">
        <f>IF(CX247="NO",0,IF(CY247=1,Tipologías!$E$11,0)+IF(CZ247=2,Tipologías!$E$10,0)+IF(DA247=3,Tipologías!$E$9,0)+IF(DB247=4,Tipologías!$E$13,0)+IF(DC247=5,Tipologías!$E$12,0)+IF(DD247=6,Tipologías!$E$14,0)+IF(DE247=7,Tipologías!$E$20,0)+IF(DG247=9,Tipologías!$E$16,0)+IF(DF247=8,Tipologías!$E$23,0)+IF(DH247=10,Tipologías!$E$7,0)+IF(DI247=11,Tipologías!$E$8,0))</f>
        <v>0</v>
      </c>
      <c r="DL247" s="49">
        <f t="shared" si="92"/>
        <v>0</v>
      </c>
      <c r="DM247" s="50" t="str">
        <f t="shared" si="93"/>
        <v/>
      </c>
      <c r="DN247" s="50" t="str">
        <f t="shared" si="94"/>
        <v/>
      </c>
      <c r="DO247" s="50" t="str">
        <f t="shared" si="95"/>
        <v/>
      </c>
      <c r="DP247" s="51" t="str">
        <f t="shared" si="96"/>
        <v/>
      </c>
      <c r="DQ247" s="51">
        <f>IF(DM247=17,Tipologías!$E$18,0)+IF(ENCUESTAS!DN247=18,Tipologías!$E$17,0)+IF(ENCUESTAS!DO247=19,Tipologías!$E$19,0)+IF(ENCUESTAS!DP247=20,Tipologías!$E$21,0)</f>
        <v>0</v>
      </c>
      <c r="DR247" s="47" t="str">
        <f t="shared" si="97"/>
        <v>NO</v>
      </c>
      <c r="DS247" s="49">
        <f t="shared" si="98"/>
        <v>0</v>
      </c>
      <c r="DT247" s="52" t="str">
        <f>IF(DL247=0,"",(DL247+DS247+Tipologías!$E$6+Tipologías!$H$2))</f>
        <v/>
      </c>
      <c r="DU247" s="53" t="str">
        <f t="shared" si="99"/>
        <v>NO</v>
      </c>
      <c r="DV247" s="436"/>
    </row>
    <row r="248" spans="1:126" ht="45" hidden="1" x14ac:dyDescent="0.25">
      <c r="A248" s="217">
        <v>42971</v>
      </c>
      <c r="B248" s="7" t="s">
        <v>1</v>
      </c>
      <c r="C248" s="7" t="s">
        <v>630</v>
      </c>
      <c r="D248" s="7">
        <v>579</v>
      </c>
      <c r="E248" s="7">
        <v>1039706195</v>
      </c>
      <c r="F248" s="7">
        <v>3004312255</v>
      </c>
      <c r="G248" s="188">
        <v>244</v>
      </c>
      <c r="H248" s="189" t="s">
        <v>1640</v>
      </c>
      <c r="I248" s="7" t="s">
        <v>1110</v>
      </c>
      <c r="J248" s="7"/>
      <c r="K248" s="7"/>
      <c r="L248" s="7"/>
      <c r="M248" s="7"/>
      <c r="N248" s="7"/>
      <c r="O248" s="7"/>
      <c r="P248" s="7"/>
      <c r="Q248" s="7"/>
      <c r="R248" s="190">
        <v>58314026</v>
      </c>
      <c r="S248" s="7"/>
      <c r="T248" s="7"/>
      <c r="U248" s="362" t="str">
        <f t="shared" si="75"/>
        <v xml:space="preserve">PEATONAL   #   -  58314026 </v>
      </c>
      <c r="V248" s="7">
        <v>3127127951</v>
      </c>
      <c r="W248" s="7" t="s">
        <v>1655</v>
      </c>
      <c r="X248" s="7" t="s">
        <v>1779</v>
      </c>
      <c r="Y248" s="7" t="s">
        <v>1461</v>
      </c>
      <c r="Z248" s="7" t="s">
        <v>1311</v>
      </c>
      <c r="AA248" s="434" t="str">
        <f t="shared" si="76"/>
        <v>YESICA PAOLA MONSALVE ACEVEDO</v>
      </c>
      <c r="AB248" s="7" t="s">
        <v>1268</v>
      </c>
      <c r="AC248" s="7">
        <v>1038541507</v>
      </c>
      <c r="AD248" s="7" t="s">
        <v>1118</v>
      </c>
      <c r="AE248" s="7">
        <v>23</v>
      </c>
      <c r="AF248" s="6" t="s">
        <v>1086</v>
      </c>
      <c r="AG248" s="6"/>
      <c r="AH248" s="7"/>
      <c r="AI248" s="7"/>
      <c r="AJ248" s="7"/>
      <c r="AK248" s="434" t="str">
        <f t="shared" si="77"/>
        <v xml:space="preserve">   </v>
      </c>
      <c r="AL248" s="7"/>
      <c r="AM248" s="191"/>
      <c r="AN248" s="189" t="s">
        <v>1087</v>
      </c>
      <c r="AO248" s="7"/>
      <c r="AP248" s="7" t="s">
        <v>1087</v>
      </c>
      <c r="AQ248" s="7">
        <v>2</v>
      </c>
      <c r="AR248" s="7">
        <v>1</v>
      </c>
      <c r="AS248" s="7">
        <v>1</v>
      </c>
      <c r="AT248" s="230" t="s">
        <v>1149</v>
      </c>
      <c r="AU248" s="7"/>
      <c r="AV248" s="193"/>
      <c r="AW248" s="7"/>
      <c r="AX248" s="192" t="s">
        <v>1153</v>
      </c>
      <c r="AY248" s="7">
        <v>1</v>
      </c>
      <c r="AZ248" s="7"/>
      <c r="BA248" s="235">
        <v>250000</v>
      </c>
      <c r="BB248" s="7" t="s">
        <v>1086</v>
      </c>
      <c r="BC248" s="7">
        <v>7066</v>
      </c>
      <c r="BD248" s="7" t="s">
        <v>1086</v>
      </c>
      <c r="BE248" s="7">
        <v>47575</v>
      </c>
      <c r="BF248" s="7" t="s">
        <v>1086</v>
      </c>
      <c r="BG248" s="7">
        <v>8324</v>
      </c>
      <c r="BH248" s="232" t="s">
        <v>1167</v>
      </c>
      <c r="BI248" s="233" t="s">
        <v>1171</v>
      </c>
      <c r="BJ248" s="234" t="s">
        <v>1180</v>
      </c>
      <c r="BK248" s="234" t="s">
        <v>1189</v>
      </c>
      <c r="BL248" s="6" t="s">
        <v>1086</v>
      </c>
      <c r="BM248" s="191" t="s">
        <v>1086</v>
      </c>
      <c r="BN248" s="195" t="s">
        <v>1086</v>
      </c>
      <c r="BO248" s="6" t="s">
        <v>1086</v>
      </c>
      <c r="BP248" s="6" t="s">
        <v>1086</v>
      </c>
      <c r="BQ248" s="6" t="s">
        <v>1086</v>
      </c>
      <c r="BR248" s="6" t="s">
        <v>1086</v>
      </c>
      <c r="BS248" s="6" t="s">
        <v>1086</v>
      </c>
      <c r="BT248" s="6" t="s">
        <v>1086</v>
      </c>
      <c r="BU248" s="6" t="s">
        <v>1086</v>
      </c>
      <c r="BV248" s="6" t="s">
        <v>1086</v>
      </c>
      <c r="BW248" s="6" t="s">
        <v>1086</v>
      </c>
      <c r="BX248" s="6" t="s">
        <v>1086</v>
      </c>
      <c r="BY248" s="6" t="s">
        <v>1086</v>
      </c>
      <c r="BZ248" s="6" t="s">
        <v>1086</v>
      </c>
      <c r="CA248" s="6" t="s">
        <v>1086</v>
      </c>
      <c r="CB248" s="6" t="s">
        <v>1086</v>
      </c>
      <c r="CC248" s="6" t="s">
        <v>1086</v>
      </c>
      <c r="CD248" s="234" t="s">
        <v>1193</v>
      </c>
      <c r="CE248" s="199" t="s">
        <v>2252</v>
      </c>
      <c r="CF248" s="6"/>
      <c r="CG248" s="6"/>
      <c r="CH248" s="6"/>
      <c r="CI248" s="6"/>
      <c r="CJ248" s="6" t="s">
        <v>1607</v>
      </c>
      <c r="CK248" s="6" t="s">
        <v>1608</v>
      </c>
      <c r="CL248" s="6" t="s">
        <v>1086</v>
      </c>
      <c r="CM248" s="6" t="s">
        <v>1087</v>
      </c>
      <c r="CN248" s="6" t="s">
        <v>1087</v>
      </c>
      <c r="CO248" s="6" t="s">
        <v>1490</v>
      </c>
      <c r="CP248" s="6" t="s">
        <v>1086</v>
      </c>
      <c r="CQ248" s="6" t="s">
        <v>1086</v>
      </c>
      <c r="CR248" s="6" t="s">
        <v>1086</v>
      </c>
      <c r="CS248" s="6" t="s">
        <v>1086</v>
      </c>
      <c r="CT248" s="6" t="s">
        <v>1086</v>
      </c>
      <c r="CU248" s="191" t="s">
        <v>1288</v>
      </c>
      <c r="CV248" s="6" t="str">
        <f t="shared" si="78"/>
        <v>NUEVO MILENIOPEATONAL58314026</v>
      </c>
      <c r="CW248" s="46" t="str">
        <f t="shared" si="79"/>
        <v>OK</v>
      </c>
      <c r="CX248" s="47" t="str">
        <f t="shared" si="80"/>
        <v>SI</v>
      </c>
      <c r="CY248" s="47" t="str">
        <f t="shared" si="81"/>
        <v/>
      </c>
      <c r="CZ248" s="47" t="str">
        <f t="shared" si="82"/>
        <v/>
      </c>
      <c r="DA248" s="47" t="str">
        <f t="shared" si="83"/>
        <v/>
      </c>
      <c r="DB248" s="47" t="str">
        <f t="shared" si="84"/>
        <v/>
      </c>
      <c r="DC248" s="47" t="str">
        <f t="shared" si="85"/>
        <v/>
      </c>
      <c r="DD248" s="47"/>
      <c r="DE248" s="47" t="str">
        <f t="shared" si="86"/>
        <v/>
      </c>
      <c r="DF248" s="47" t="str">
        <f t="shared" si="87"/>
        <v/>
      </c>
      <c r="DG248" s="47" t="str">
        <f t="shared" si="88"/>
        <v/>
      </c>
      <c r="DH248" s="47" t="str">
        <f t="shared" si="89"/>
        <v/>
      </c>
      <c r="DI248" s="47" t="str">
        <f t="shared" si="90"/>
        <v/>
      </c>
      <c r="DJ248" s="47">
        <f t="shared" si="91"/>
        <v>0</v>
      </c>
      <c r="DK248" s="48">
        <f>IF(CX248="NO",0,IF(CY248=1,Tipologías!$E$11,0)+IF(CZ248=2,Tipologías!$E$10,0)+IF(DA248=3,Tipologías!$E$9,0)+IF(DB248=4,Tipologías!$E$13,0)+IF(DC248=5,Tipologías!$E$12,0)+IF(DD248=6,Tipologías!$E$14,0)+IF(DE248=7,Tipologías!$E$20,0)+IF(DG248=9,Tipologías!$E$16,0)+IF(DF248=8,Tipologías!$E$23,0)+IF(DH248=10,Tipologías!$E$7,0)+IF(DI248=11,Tipologías!$E$8,0))</f>
        <v>0</v>
      </c>
      <c r="DL248" s="49">
        <f t="shared" si="92"/>
        <v>0</v>
      </c>
      <c r="DM248" s="50" t="str">
        <f t="shared" si="93"/>
        <v/>
      </c>
      <c r="DN248" s="50" t="str">
        <f t="shared" si="94"/>
        <v/>
      </c>
      <c r="DO248" s="50" t="str">
        <f t="shared" si="95"/>
        <v/>
      </c>
      <c r="DP248" s="51" t="str">
        <f t="shared" si="96"/>
        <v/>
      </c>
      <c r="DQ248" s="51">
        <f>IF(DM248=17,Tipologías!$E$18,0)+IF(ENCUESTAS!DN248=18,Tipologías!$E$17,0)+IF(ENCUESTAS!DO248=19,Tipologías!$E$19,0)+IF(ENCUESTAS!DP248=20,Tipologías!$E$21,0)</f>
        <v>0</v>
      </c>
      <c r="DR248" s="47" t="str">
        <f t="shared" si="97"/>
        <v>NO</v>
      </c>
      <c r="DS248" s="49">
        <f t="shared" si="98"/>
        <v>0</v>
      </c>
      <c r="DT248" s="52" t="str">
        <f>IF(DL248=0,"",(DL248+DS248+Tipologías!$E$6+Tipologías!$H$2))</f>
        <v/>
      </c>
      <c r="DU248" s="53" t="str">
        <f t="shared" si="99"/>
        <v>NO</v>
      </c>
      <c r="DV248" s="437"/>
    </row>
    <row r="249" spans="1:126" ht="45" x14ac:dyDescent="0.25">
      <c r="A249" s="217">
        <v>42971</v>
      </c>
      <c r="B249" s="7" t="s">
        <v>1</v>
      </c>
      <c r="C249" s="7" t="s">
        <v>630</v>
      </c>
      <c r="D249" s="7">
        <v>579</v>
      </c>
      <c r="E249" s="7">
        <v>1039706195</v>
      </c>
      <c r="F249" s="7">
        <v>3004312255</v>
      </c>
      <c r="G249" s="188">
        <v>245</v>
      </c>
      <c r="H249" s="189" t="s">
        <v>1640</v>
      </c>
      <c r="I249" s="7" t="s">
        <v>1110</v>
      </c>
      <c r="J249" s="7"/>
      <c r="K249" s="7"/>
      <c r="L249" s="7"/>
      <c r="M249" s="7"/>
      <c r="N249" s="7"/>
      <c r="O249" s="7"/>
      <c r="P249" s="7"/>
      <c r="Q249" s="7"/>
      <c r="R249" s="190">
        <v>58314</v>
      </c>
      <c r="S249" s="7"/>
      <c r="T249" s="7"/>
      <c r="U249" s="362" t="str">
        <f t="shared" si="75"/>
        <v xml:space="preserve">PEATONAL   #   -  58314 </v>
      </c>
      <c r="V249" s="7"/>
      <c r="W249" s="7" t="s">
        <v>1727</v>
      </c>
      <c r="X249" s="7" t="s">
        <v>2333</v>
      </c>
      <c r="Y249" s="7" t="s">
        <v>2334</v>
      </c>
      <c r="Z249" s="7" t="s">
        <v>1272</v>
      </c>
      <c r="AA249" s="434" t="str">
        <f t="shared" si="76"/>
        <v>NIA ROSA TABARES ECHAVERRIA</v>
      </c>
      <c r="AB249" s="7" t="s">
        <v>1268</v>
      </c>
      <c r="AC249" s="7">
        <v>43651352</v>
      </c>
      <c r="AD249" s="7" t="s">
        <v>1118</v>
      </c>
      <c r="AE249" s="7">
        <v>46</v>
      </c>
      <c r="AF249" s="6" t="s">
        <v>1086</v>
      </c>
      <c r="AG249" s="6"/>
      <c r="AH249" s="7"/>
      <c r="AI249" s="7"/>
      <c r="AJ249" s="7"/>
      <c r="AK249" s="434" t="str">
        <f t="shared" si="77"/>
        <v xml:space="preserve">   </v>
      </c>
      <c r="AL249" s="7"/>
      <c r="AM249" s="191"/>
      <c r="AN249" s="189" t="s">
        <v>1087</v>
      </c>
      <c r="AO249" s="7"/>
      <c r="AP249" s="7" t="s">
        <v>1086</v>
      </c>
      <c r="AQ249" s="7">
        <v>4</v>
      </c>
      <c r="AR249" s="7">
        <v>2</v>
      </c>
      <c r="AS249" s="7">
        <v>2</v>
      </c>
      <c r="AT249" s="230" t="s">
        <v>1149</v>
      </c>
      <c r="AU249" s="7"/>
      <c r="AV249" s="231"/>
      <c r="AW249" s="7"/>
      <c r="AX249" s="192" t="s">
        <v>1153</v>
      </c>
      <c r="AY249" s="7">
        <v>1</v>
      </c>
      <c r="AZ249" s="7"/>
      <c r="BA249" s="235">
        <v>150000</v>
      </c>
      <c r="BB249" s="7" t="s">
        <v>1086</v>
      </c>
      <c r="BC249" s="7"/>
      <c r="BD249" s="7" t="s">
        <v>1086</v>
      </c>
      <c r="BE249" s="7"/>
      <c r="BF249" s="7" t="s">
        <v>1086</v>
      </c>
      <c r="BG249" s="7"/>
      <c r="BH249" s="232" t="s">
        <v>1167</v>
      </c>
      <c r="BI249" s="233" t="s">
        <v>1175</v>
      </c>
      <c r="BJ249" s="234" t="s">
        <v>1180</v>
      </c>
      <c r="BK249" s="234" t="s">
        <v>1189</v>
      </c>
      <c r="BL249" s="6" t="s">
        <v>1086</v>
      </c>
      <c r="BM249" s="191" t="s">
        <v>1086</v>
      </c>
      <c r="BN249" s="195" t="s">
        <v>1086</v>
      </c>
      <c r="BO249" s="6" t="s">
        <v>1086</v>
      </c>
      <c r="BP249" s="6" t="s">
        <v>1086</v>
      </c>
      <c r="BQ249" s="6" t="s">
        <v>1086</v>
      </c>
      <c r="BR249" s="6" t="s">
        <v>1086</v>
      </c>
      <c r="BS249" s="6" t="s">
        <v>1086</v>
      </c>
      <c r="BT249" s="6" t="s">
        <v>1086</v>
      </c>
      <c r="BU249" s="6" t="s">
        <v>1087</v>
      </c>
      <c r="BV249" s="6" t="s">
        <v>1087</v>
      </c>
      <c r="BW249" s="6" t="s">
        <v>1086</v>
      </c>
      <c r="BX249" s="6" t="s">
        <v>1086</v>
      </c>
      <c r="BY249" s="6" t="s">
        <v>1086</v>
      </c>
      <c r="BZ249" s="6" t="s">
        <v>1087</v>
      </c>
      <c r="CA249" s="6" t="s">
        <v>1087</v>
      </c>
      <c r="CB249" s="6" t="s">
        <v>1086</v>
      </c>
      <c r="CC249" s="6" t="s">
        <v>1086</v>
      </c>
      <c r="CD249" s="234" t="s">
        <v>1193</v>
      </c>
      <c r="CE249" s="199" t="s">
        <v>2335</v>
      </c>
      <c r="CF249" s="6"/>
      <c r="CG249" s="6"/>
      <c r="CH249" s="6"/>
      <c r="CI249" s="6"/>
      <c r="CJ249" s="6" t="s">
        <v>1607</v>
      </c>
      <c r="CK249" s="6" t="s">
        <v>1608</v>
      </c>
      <c r="CL249" s="6" t="s">
        <v>1842</v>
      </c>
      <c r="CM249" s="6" t="s">
        <v>1087</v>
      </c>
      <c r="CN249" s="6" t="s">
        <v>1087</v>
      </c>
      <c r="CO249" s="6" t="s">
        <v>1490</v>
      </c>
      <c r="CP249" s="6" t="s">
        <v>1086</v>
      </c>
      <c r="CQ249" s="6" t="s">
        <v>1087</v>
      </c>
      <c r="CR249" s="6" t="s">
        <v>1087</v>
      </c>
      <c r="CS249" s="6" t="s">
        <v>1086</v>
      </c>
      <c r="CT249" s="6" t="s">
        <v>1086</v>
      </c>
      <c r="CU249" s="191" t="s">
        <v>1273</v>
      </c>
      <c r="CV249" s="6" t="str">
        <f t="shared" si="78"/>
        <v>NUEVO MILENIOPEATONAL58314</v>
      </c>
      <c r="CW249" s="46" t="str">
        <f t="shared" si="79"/>
        <v>¿REPETIDA?</v>
      </c>
      <c r="CX249" s="47" t="str">
        <f t="shared" si="80"/>
        <v>SI</v>
      </c>
      <c r="CY249" s="47">
        <f t="shared" si="81"/>
        <v>1</v>
      </c>
      <c r="CZ249" s="47" t="str">
        <f t="shared" si="82"/>
        <v/>
      </c>
      <c r="DA249" s="47" t="str">
        <f t="shared" si="83"/>
        <v/>
      </c>
      <c r="DB249" s="47">
        <f t="shared" si="84"/>
        <v>4</v>
      </c>
      <c r="DC249" s="47" t="str">
        <f t="shared" si="85"/>
        <v/>
      </c>
      <c r="DD249" s="47"/>
      <c r="DE249" s="47" t="str">
        <f t="shared" si="86"/>
        <v/>
      </c>
      <c r="DF249" s="47" t="str">
        <f t="shared" si="87"/>
        <v/>
      </c>
      <c r="DG249" s="47">
        <f t="shared" si="88"/>
        <v>9</v>
      </c>
      <c r="DH249" s="47" t="str">
        <f t="shared" si="89"/>
        <v/>
      </c>
      <c r="DI249" s="47" t="str">
        <f t="shared" si="90"/>
        <v/>
      </c>
      <c r="DJ249" s="47">
        <f t="shared" si="91"/>
        <v>2</v>
      </c>
      <c r="DK249" s="48">
        <f>IF(CX249="NO",0,IF(CY249=1,Tipologías!$E$11,0)+IF(CZ249=2,Tipologías!$E$10,0)+IF(DA249=3,Tipologías!$E$9,0)+IF(DB249=4,Tipologías!$E$13,0)+IF(DC249=5,Tipologías!$E$12,0)+IF(DD249=6,Tipologías!$E$14,0)+IF(DE249=7,Tipologías!$E$20,0)+IF(DG249=9,Tipologías!$E$16,0)+IF(DF249=8,Tipologías!$E$23,0)+IF(DH249=10,Tipologías!$E$7,0)+IF(DI249=11,Tipologías!$E$8,0))</f>
        <v>2858472.5869979998</v>
      </c>
      <c r="DL249" s="49">
        <f t="shared" si="92"/>
        <v>2858472.5869979998</v>
      </c>
      <c r="DM249" s="50" t="str">
        <f t="shared" si="93"/>
        <v/>
      </c>
      <c r="DN249" s="50" t="str">
        <f t="shared" si="94"/>
        <v/>
      </c>
      <c r="DO249" s="50">
        <f t="shared" si="95"/>
        <v>0</v>
      </c>
      <c r="DP249" s="51" t="str">
        <f t="shared" si="96"/>
        <v/>
      </c>
      <c r="DQ249" s="51">
        <f>IF(DM249=17,Tipologías!$E$18,0)+IF(ENCUESTAS!DN249=18,Tipologías!$E$17,0)+IF(ENCUESTAS!DO249=19,Tipologías!$E$19,0)+IF(ENCUESTAS!DP249=20,Tipologías!$E$21,0)</f>
        <v>0</v>
      </c>
      <c r="DR249" s="47" t="str">
        <f t="shared" si="97"/>
        <v>NO</v>
      </c>
      <c r="DS249" s="49">
        <f t="shared" si="98"/>
        <v>0</v>
      </c>
      <c r="DT249" s="52">
        <f>IF(DL249=0,"",(DL249+DS249+Tipologías!$E$6+Tipologías!$H$2))</f>
        <v>3055549.9795379643</v>
      </c>
      <c r="DU249" s="53" t="str">
        <f t="shared" si="99"/>
        <v>SI</v>
      </c>
      <c r="DV249" s="436" t="s">
        <v>3816</v>
      </c>
    </row>
    <row r="250" spans="1:126" ht="45" hidden="1" x14ac:dyDescent="0.25">
      <c r="A250" s="22">
        <v>42972</v>
      </c>
      <c r="B250" s="7" t="s">
        <v>1</v>
      </c>
      <c r="C250" s="7" t="s">
        <v>630</v>
      </c>
      <c r="D250" s="7">
        <v>579</v>
      </c>
      <c r="E250" s="7">
        <v>1039706195</v>
      </c>
      <c r="F250" s="7">
        <v>3004312255</v>
      </c>
      <c r="G250" s="188">
        <v>246</v>
      </c>
      <c r="H250" s="189" t="s">
        <v>1640</v>
      </c>
      <c r="I250" s="7" t="s">
        <v>1102</v>
      </c>
      <c r="J250" s="7">
        <v>15</v>
      </c>
      <c r="K250" s="7"/>
      <c r="L250" s="7"/>
      <c r="M250" s="7"/>
      <c r="N250" s="7"/>
      <c r="O250" s="7">
        <v>52</v>
      </c>
      <c r="P250" s="7" t="s">
        <v>1115</v>
      </c>
      <c r="Q250" s="7"/>
      <c r="R250" s="200">
        <v>220548690146</v>
      </c>
      <c r="S250" s="7"/>
      <c r="T250" s="7"/>
      <c r="U250" s="362" t="str">
        <f t="shared" si="75"/>
        <v xml:space="preserve">CARRERA 15  #  52 A-  220548690146 </v>
      </c>
      <c r="V250" s="7">
        <v>3146848250</v>
      </c>
      <c r="W250" s="7" t="s">
        <v>1701</v>
      </c>
      <c r="X250" s="7" t="s">
        <v>2336</v>
      </c>
      <c r="Y250" s="7" t="s">
        <v>1313</v>
      </c>
      <c r="Z250" s="7" t="s">
        <v>1280</v>
      </c>
      <c r="AA250" s="434" t="str">
        <f t="shared" si="76"/>
        <v>SANDRA MILENA ARIAS BERRIO</v>
      </c>
      <c r="AB250" s="7" t="s">
        <v>1268</v>
      </c>
      <c r="AC250" s="7">
        <v>43654706</v>
      </c>
      <c r="AD250" s="7" t="s">
        <v>1118</v>
      </c>
      <c r="AE250" s="7">
        <v>37</v>
      </c>
      <c r="AF250" s="6" t="s">
        <v>1087</v>
      </c>
      <c r="AG250" s="6" t="s">
        <v>1296</v>
      </c>
      <c r="AH250" s="7"/>
      <c r="AI250" s="7" t="s">
        <v>1331</v>
      </c>
      <c r="AJ250" s="7" t="s">
        <v>1699</v>
      </c>
      <c r="AK250" s="434" t="str">
        <f t="shared" si="77"/>
        <v xml:space="preserve">LUIS FREDY GONZALES </v>
      </c>
      <c r="AL250" s="7" t="s">
        <v>1268</v>
      </c>
      <c r="AM250" s="236">
        <v>71188594</v>
      </c>
      <c r="AN250" s="189" t="s">
        <v>1086</v>
      </c>
      <c r="AO250" s="7">
        <v>2189569</v>
      </c>
      <c r="AP250" s="7" t="s">
        <v>1087</v>
      </c>
      <c r="AQ250" s="7">
        <v>4</v>
      </c>
      <c r="AR250" s="7">
        <v>2</v>
      </c>
      <c r="AS250" s="7">
        <v>1</v>
      </c>
      <c r="AT250" s="230" t="s">
        <v>1148</v>
      </c>
      <c r="AU250" s="7"/>
      <c r="AV250" s="231" t="s">
        <v>1165</v>
      </c>
      <c r="AW250" s="7"/>
      <c r="AX250" s="192"/>
      <c r="AY250" s="7"/>
      <c r="AZ250" s="7"/>
      <c r="BA250" s="7"/>
      <c r="BB250" s="7" t="s">
        <v>1086</v>
      </c>
      <c r="BC250" s="7">
        <v>23881</v>
      </c>
      <c r="BD250" s="7" t="s">
        <v>1086</v>
      </c>
      <c r="BE250" s="7">
        <v>17528</v>
      </c>
      <c r="BF250" s="7" t="s">
        <v>1086</v>
      </c>
      <c r="BG250" s="7">
        <v>8366</v>
      </c>
      <c r="BH250" s="232" t="s">
        <v>1167</v>
      </c>
      <c r="BI250" s="233" t="s">
        <v>1171</v>
      </c>
      <c r="BJ250" s="234" t="s">
        <v>1181</v>
      </c>
      <c r="BK250" s="234" t="s">
        <v>1188</v>
      </c>
      <c r="BL250" s="6" t="s">
        <v>1086</v>
      </c>
      <c r="BM250" s="191" t="s">
        <v>1086</v>
      </c>
      <c r="BN250" s="195" t="s">
        <v>1086</v>
      </c>
      <c r="BO250" s="6" t="s">
        <v>1086</v>
      </c>
      <c r="BP250" s="6" t="s">
        <v>1086</v>
      </c>
      <c r="BQ250" s="6" t="s">
        <v>1086</v>
      </c>
      <c r="BR250" s="6" t="s">
        <v>1086</v>
      </c>
      <c r="BS250" s="6" t="s">
        <v>1086</v>
      </c>
      <c r="BT250" s="6" t="s">
        <v>1086</v>
      </c>
      <c r="BU250" s="6" t="s">
        <v>1086</v>
      </c>
      <c r="BV250" s="6" t="s">
        <v>1086</v>
      </c>
      <c r="BW250" s="6" t="s">
        <v>1086</v>
      </c>
      <c r="BX250" s="6" t="s">
        <v>1086</v>
      </c>
      <c r="BY250" s="6" t="s">
        <v>1086</v>
      </c>
      <c r="BZ250" s="6" t="s">
        <v>1086</v>
      </c>
      <c r="CA250" s="6" t="s">
        <v>1086</v>
      </c>
      <c r="CB250" s="6" t="s">
        <v>1086</v>
      </c>
      <c r="CC250" s="6" t="s">
        <v>1086</v>
      </c>
      <c r="CD250" s="234" t="s">
        <v>1193</v>
      </c>
      <c r="CE250" s="199" t="s">
        <v>2337</v>
      </c>
      <c r="CF250" s="6"/>
      <c r="CG250" s="6"/>
      <c r="CH250" s="234"/>
      <c r="CI250" s="6"/>
      <c r="CJ250" s="6" t="s">
        <v>1607</v>
      </c>
      <c r="CK250" s="6" t="s">
        <v>1608</v>
      </c>
      <c r="CL250" s="6" t="s">
        <v>1086</v>
      </c>
      <c r="CM250" s="6" t="s">
        <v>1087</v>
      </c>
      <c r="CN250" s="6" t="s">
        <v>1087</v>
      </c>
      <c r="CO250" s="6" t="s">
        <v>1490</v>
      </c>
      <c r="CP250" s="6" t="s">
        <v>1086</v>
      </c>
      <c r="CQ250" s="6" t="s">
        <v>1086</v>
      </c>
      <c r="CR250" s="6" t="s">
        <v>1086</v>
      </c>
      <c r="CS250" s="6" t="s">
        <v>1086</v>
      </c>
      <c r="CT250" s="6" t="s">
        <v>1086</v>
      </c>
      <c r="CU250" s="191" t="s">
        <v>1288</v>
      </c>
      <c r="CV250" s="6" t="str">
        <f t="shared" si="78"/>
        <v>NUEVO MILENIOCARRERA1552A220548690146</v>
      </c>
      <c r="CW250" s="46" t="str">
        <f t="shared" si="79"/>
        <v>OK</v>
      </c>
      <c r="CX250" s="47" t="str">
        <f t="shared" si="80"/>
        <v>SI</v>
      </c>
      <c r="CY250" s="47" t="str">
        <f t="shared" si="81"/>
        <v/>
      </c>
      <c r="CZ250" s="47" t="str">
        <f t="shared" si="82"/>
        <v/>
      </c>
      <c r="DA250" s="47" t="str">
        <f t="shared" si="83"/>
        <v/>
      </c>
      <c r="DB250" s="47" t="str">
        <f t="shared" si="84"/>
        <v/>
      </c>
      <c r="DC250" s="47" t="str">
        <f t="shared" si="85"/>
        <v/>
      </c>
      <c r="DD250" s="47"/>
      <c r="DE250" s="47" t="str">
        <f t="shared" si="86"/>
        <v/>
      </c>
      <c r="DF250" s="47" t="str">
        <f t="shared" si="87"/>
        <v/>
      </c>
      <c r="DG250" s="47" t="str">
        <f t="shared" si="88"/>
        <v/>
      </c>
      <c r="DH250" s="47" t="str">
        <f t="shared" si="89"/>
        <v/>
      </c>
      <c r="DI250" s="47" t="str">
        <f t="shared" si="90"/>
        <v/>
      </c>
      <c r="DJ250" s="47">
        <f t="shared" si="91"/>
        <v>0</v>
      </c>
      <c r="DK250" s="48">
        <f>IF(CX250="NO",0,IF(CY250=1,Tipologías!$E$11,0)+IF(CZ250=2,Tipologías!$E$10,0)+IF(DA250=3,Tipologías!$E$9,0)+IF(DB250=4,Tipologías!$E$13,0)+IF(DC250=5,Tipologías!$E$12,0)+IF(DD250=6,Tipologías!$E$14,0)+IF(DE250=7,Tipologías!$E$20,0)+IF(DG250=9,Tipologías!$E$16,0)+IF(DF250=8,Tipologías!$E$23,0)+IF(DH250=10,Tipologías!$E$7,0)+IF(DI250=11,Tipologías!$E$8,0))</f>
        <v>0</v>
      </c>
      <c r="DL250" s="49">
        <f t="shared" si="92"/>
        <v>0</v>
      </c>
      <c r="DM250" s="50" t="str">
        <f t="shared" si="93"/>
        <v/>
      </c>
      <c r="DN250" s="50" t="str">
        <f t="shared" si="94"/>
        <v/>
      </c>
      <c r="DO250" s="50" t="str">
        <f t="shared" si="95"/>
        <v/>
      </c>
      <c r="DP250" s="51" t="str">
        <f t="shared" si="96"/>
        <v/>
      </c>
      <c r="DQ250" s="51">
        <f>IF(DM250=17,Tipologías!$E$18,0)+IF(ENCUESTAS!DN250=18,Tipologías!$E$17,0)+IF(ENCUESTAS!DO250=19,Tipologías!$E$19,0)+IF(ENCUESTAS!DP250=20,Tipologías!$E$21,0)</f>
        <v>0</v>
      </c>
      <c r="DR250" s="47" t="str">
        <f t="shared" si="97"/>
        <v>NO</v>
      </c>
      <c r="DS250" s="49">
        <f t="shared" si="98"/>
        <v>0</v>
      </c>
      <c r="DT250" s="52" t="str">
        <f>IF(DL250=0,"",(DL250+DS250+Tipologías!$E$6+Tipologías!$H$2))</f>
        <v/>
      </c>
      <c r="DU250" s="53" t="str">
        <f t="shared" si="99"/>
        <v>NO</v>
      </c>
      <c r="DV250" s="436"/>
    </row>
    <row r="251" spans="1:126" ht="45" hidden="1" x14ac:dyDescent="0.25">
      <c r="A251" s="22">
        <v>42972</v>
      </c>
      <c r="B251" s="7" t="s">
        <v>1</v>
      </c>
      <c r="C251" s="7" t="s">
        <v>630</v>
      </c>
      <c r="D251" s="7">
        <v>579</v>
      </c>
      <c r="E251" s="7">
        <v>1039706195</v>
      </c>
      <c r="F251" s="7">
        <v>3004312255</v>
      </c>
      <c r="G251" s="188">
        <v>247</v>
      </c>
      <c r="H251" s="189" t="s">
        <v>1640</v>
      </c>
      <c r="I251" s="7" t="s">
        <v>1110</v>
      </c>
      <c r="J251" s="7"/>
      <c r="K251" s="7"/>
      <c r="L251" s="7"/>
      <c r="M251" s="7"/>
      <c r="N251" s="7"/>
      <c r="O251" s="7"/>
      <c r="P251" s="7"/>
      <c r="Q251" s="7"/>
      <c r="R251" s="200">
        <v>252000</v>
      </c>
      <c r="S251" s="7"/>
      <c r="T251" s="7"/>
      <c r="U251" s="362" t="str">
        <f t="shared" si="75"/>
        <v xml:space="preserve">PEATONAL   #   -  252000 </v>
      </c>
      <c r="V251" s="7">
        <v>3206128075</v>
      </c>
      <c r="W251" s="7" t="s">
        <v>2338</v>
      </c>
      <c r="X251" s="7" t="s">
        <v>1479</v>
      </c>
      <c r="Y251" s="7" t="s">
        <v>1309</v>
      </c>
      <c r="Z251" s="7" t="s">
        <v>2339</v>
      </c>
      <c r="AA251" s="434" t="str">
        <f t="shared" si="76"/>
        <v>CRISTIAN CAMILO PALACIO SIERRA</v>
      </c>
      <c r="AB251" s="7" t="s">
        <v>1268</v>
      </c>
      <c r="AC251" s="7">
        <v>71195078</v>
      </c>
      <c r="AD251" s="7" t="s">
        <v>1127</v>
      </c>
      <c r="AE251" s="7">
        <v>32</v>
      </c>
      <c r="AF251" s="6" t="s">
        <v>1087</v>
      </c>
      <c r="AG251" s="6" t="s">
        <v>2305</v>
      </c>
      <c r="AH251" s="7"/>
      <c r="AI251" s="7" t="s">
        <v>1313</v>
      </c>
      <c r="AJ251" s="7" t="s">
        <v>1315</v>
      </c>
      <c r="AK251" s="434" t="str">
        <f t="shared" si="77"/>
        <v xml:space="preserve">SANDRA PATRICIA CARVAJAL </v>
      </c>
      <c r="AL251" s="7" t="s">
        <v>1268</v>
      </c>
      <c r="AM251" s="191">
        <v>43653592</v>
      </c>
      <c r="AN251" s="189" t="s">
        <v>1087</v>
      </c>
      <c r="AO251" s="7"/>
      <c r="AP251" s="7" t="s">
        <v>1087</v>
      </c>
      <c r="AQ251" s="7">
        <v>2</v>
      </c>
      <c r="AR251" s="7"/>
      <c r="AS251" s="7"/>
      <c r="AT251" s="230" t="s">
        <v>1148</v>
      </c>
      <c r="AU251" s="7"/>
      <c r="AV251" s="231" t="s">
        <v>1163</v>
      </c>
      <c r="AW251" s="7"/>
      <c r="AX251" s="192"/>
      <c r="AY251" s="7"/>
      <c r="AZ251" s="7"/>
      <c r="BA251" s="7"/>
      <c r="BB251" s="7" t="s">
        <v>1086</v>
      </c>
      <c r="BC251" s="7"/>
      <c r="BD251" s="7" t="s">
        <v>1086</v>
      </c>
      <c r="BE251" s="7"/>
      <c r="BF251" s="7" t="s">
        <v>1086</v>
      </c>
      <c r="BG251" s="7"/>
      <c r="BH251" s="232" t="s">
        <v>1167</v>
      </c>
      <c r="BI251" s="233" t="s">
        <v>1171</v>
      </c>
      <c r="BJ251" s="234" t="s">
        <v>1180</v>
      </c>
      <c r="BK251" s="234" t="s">
        <v>1189</v>
      </c>
      <c r="BL251" s="6" t="s">
        <v>1086</v>
      </c>
      <c r="BM251" s="191" t="s">
        <v>1087</v>
      </c>
      <c r="BN251" s="195" t="s">
        <v>1086</v>
      </c>
      <c r="BO251" s="6" t="s">
        <v>1086</v>
      </c>
      <c r="BP251" s="6" t="s">
        <v>1086</v>
      </c>
      <c r="BQ251" s="6" t="s">
        <v>1086</v>
      </c>
      <c r="BR251" s="6" t="s">
        <v>1086</v>
      </c>
      <c r="BS251" s="6" t="s">
        <v>1086</v>
      </c>
      <c r="BT251" s="6" t="s">
        <v>1086</v>
      </c>
      <c r="BU251" s="6" t="s">
        <v>1086</v>
      </c>
      <c r="BV251" s="6" t="s">
        <v>1086</v>
      </c>
      <c r="BW251" s="6" t="s">
        <v>1086</v>
      </c>
      <c r="BX251" s="6" t="s">
        <v>1086</v>
      </c>
      <c r="BY251" s="6" t="s">
        <v>1086</v>
      </c>
      <c r="BZ251" s="6" t="s">
        <v>1086</v>
      </c>
      <c r="CA251" s="6" t="s">
        <v>1086</v>
      </c>
      <c r="CB251" s="6" t="s">
        <v>1086</v>
      </c>
      <c r="CC251" s="6" t="s">
        <v>1086</v>
      </c>
      <c r="CD251" s="234" t="s">
        <v>1193</v>
      </c>
      <c r="CE251" s="199" t="s">
        <v>2340</v>
      </c>
      <c r="CF251" s="6"/>
      <c r="CG251" s="6"/>
      <c r="CH251" s="6"/>
      <c r="CI251" s="6"/>
      <c r="CJ251" s="6" t="s">
        <v>1607</v>
      </c>
      <c r="CK251" s="6" t="s">
        <v>1608</v>
      </c>
      <c r="CL251" s="6" t="s">
        <v>1086</v>
      </c>
      <c r="CM251" s="6" t="s">
        <v>1087</v>
      </c>
      <c r="CN251" s="6" t="s">
        <v>1087</v>
      </c>
      <c r="CO251" s="6" t="s">
        <v>1490</v>
      </c>
      <c r="CP251" s="6" t="s">
        <v>1086</v>
      </c>
      <c r="CQ251" s="6" t="s">
        <v>1086</v>
      </c>
      <c r="CR251" s="6" t="s">
        <v>1086</v>
      </c>
      <c r="CS251" s="6" t="s">
        <v>1086</v>
      </c>
      <c r="CT251" s="6" t="s">
        <v>1086</v>
      </c>
      <c r="CU251" s="191" t="s">
        <v>1288</v>
      </c>
      <c r="CV251" s="6" t="str">
        <f t="shared" si="78"/>
        <v>NUEVO MILENIOPEATONAL252000</v>
      </c>
      <c r="CW251" s="46" t="str">
        <f t="shared" si="79"/>
        <v>OK</v>
      </c>
      <c r="CX251" s="47" t="str">
        <f t="shared" si="80"/>
        <v>SI</v>
      </c>
      <c r="CY251" s="47" t="str">
        <f t="shared" si="81"/>
        <v/>
      </c>
      <c r="CZ251" s="47" t="str">
        <f t="shared" si="82"/>
        <v/>
      </c>
      <c r="DA251" s="47" t="str">
        <f t="shared" si="83"/>
        <v/>
      </c>
      <c r="DB251" s="47" t="str">
        <f t="shared" si="84"/>
        <v/>
      </c>
      <c r="DC251" s="47" t="str">
        <f t="shared" si="85"/>
        <v/>
      </c>
      <c r="DD251" s="47"/>
      <c r="DE251" s="47" t="str">
        <f t="shared" si="86"/>
        <v/>
      </c>
      <c r="DF251" s="47" t="str">
        <f t="shared" si="87"/>
        <v/>
      </c>
      <c r="DG251" s="47" t="str">
        <f t="shared" si="88"/>
        <v/>
      </c>
      <c r="DH251" s="47" t="str">
        <f t="shared" si="89"/>
        <v/>
      </c>
      <c r="DI251" s="47" t="str">
        <f t="shared" si="90"/>
        <v/>
      </c>
      <c r="DJ251" s="47">
        <f t="shared" si="91"/>
        <v>0</v>
      </c>
      <c r="DK251" s="48">
        <f>IF(CX251="NO",0,IF(CY251=1,Tipologías!$E$11,0)+IF(CZ251=2,Tipologías!$E$10,0)+IF(DA251=3,Tipologías!$E$9,0)+IF(DB251=4,Tipologías!$E$13,0)+IF(DC251=5,Tipologías!$E$12,0)+IF(DD251=6,Tipologías!$E$14,0)+IF(DE251=7,Tipologías!$E$20,0)+IF(DG251=9,Tipologías!$E$16,0)+IF(DF251=8,Tipologías!$E$23,0)+IF(DH251=10,Tipologías!$E$7,0)+IF(DI251=11,Tipologías!$E$8,0))</f>
        <v>0</v>
      </c>
      <c r="DL251" s="49">
        <f t="shared" si="92"/>
        <v>0</v>
      </c>
      <c r="DM251" s="50" t="str">
        <f t="shared" si="93"/>
        <v/>
      </c>
      <c r="DN251" s="50" t="str">
        <f t="shared" si="94"/>
        <v/>
      </c>
      <c r="DO251" s="50" t="str">
        <f t="shared" si="95"/>
        <v/>
      </c>
      <c r="DP251" s="51" t="str">
        <f t="shared" si="96"/>
        <v/>
      </c>
      <c r="DQ251" s="51">
        <f>IF(DM251=17,Tipologías!$E$18,0)+IF(ENCUESTAS!DN251=18,Tipologías!$E$17,0)+IF(ENCUESTAS!DO251=19,Tipologías!$E$19,0)+IF(ENCUESTAS!DP251=20,Tipologías!$E$21,0)</f>
        <v>0</v>
      </c>
      <c r="DR251" s="47" t="str">
        <f t="shared" si="97"/>
        <v>NO</v>
      </c>
      <c r="DS251" s="49">
        <f t="shared" si="98"/>
        <v>0</v>
      </c>
      <c r="DT251" s="52" t="str">
        <f>IF(DL251=0,"",(DL251+DS251+Tipologías!$E$6+Tipologías!$H$2))</f>
        <v/>
      </c>
      <c r="DU251" s="53" t="str">
        <f t="shared" si="99"/>
        <v>NO</v>
      </c>
      <c r="DV251" s="437"/>
    </row>
    <row r="252" spans="1:126" ht="45" hidden="1" x14ac:dyDescent="0.25">
      <c r="A252" s="22">
        <v>42972</v>
      </c>
      <c r="B252" s="7" t="s">
        <v>1</v>
      </c>
      <c r="C252" s="7" t="s">
        <v>630</v>
      </c>
      <c r="D252" s="7">
        <v>579</v>
      </c>
      <c r="E252" s="7">
        <v>10393706195</v>
      </c>
      <c r="F252" s="7">
        <v>3004312255</v>
      </c>
      <c r="G252" s="188">
        <v>248</v>
      </c>
      <c r="H252" s="189" t="s">
        <v>1640</v>
      </c>
      <c r="I252" s="7" t="s">
        <v>1110</v>
      </c>
      <c r="J252" s="7"/>
      <c r="K252" s="7"/>
      <c r="L252" s="7"/>
      <c r="M252" s="7"/>
      <c r="N252" s="7"/>
      <c r="O252" s="7"/>
      <c r="P252" s="7"/>
      <c r="Q252" s="7"/>
      <c r="R252" s="200">
        <v>220548690108</v>
      </c>
      <c r="S252" s="7"/>
      <c r="T252" s="7"/>
      <c r="U252" s="362" t="str">
        <f t="shared" si="75"/>
        <v xml:space="preserve">PEATONAL   #   -  220548690108 </v>
      </c>
      <c r="V252" s="7">
        <v>3207182474</v>
      </c>
      <c r="W252" s="7" t="s">
        <v>1856</v>
      </c>
      <c r="X252" s="7" t="s">
        <v>2341</v>
      </c>
      <c r="Y252" s="7" t="s">
        <v>2342</v>
      </c>
      <c r="Z252" s="7" t="s">
        <v>2343</v>
      </c>
      <c r="AA252" s="434" t="str">
        <f t="shared" si="76"/>
        <v>BRAYAN ARLEY URIBE BARRENECHE</v>
      </c>
      <c r="AB252" s="7" t="s">
        <v>1268</v>
      </c>
      <c r="AC252" s="7">
        <v>1039694290</v>
      </c>
      <c r="AD252" s="7" t="s">
        <v>1127</v>
      </c>
      <c r="AE252" s="7">
        <v>25</v>
      </c>
      <c r="AF252" s="6" t="s">
        <v>1087</v>
      </c>
      <c r="AG252" s="149" t="s">
        <v>2344</v>
      </c>
      <c r="AH252" s="7" t="s">
        <v>2301</v>
      </c>
      <c r="AI252" s="7" t="s">
        <v>2345</v>
      </c>
      <c r="AJ252" s="7" t="s">
        <v>2346</v>
      </c>
      <c r="AK252" s="434" t="str">
        <f t="shared" si="77"/>
        <v>YULISA CATHERINE POSSO RUA</v>
      </c>
      <c r="AL252" s="7" t="s">
        <v>1454</v>
      </c>
      <c r="AM252" s="237">
        <v>1193576459</v>
      </c>
      <c r="AN252" s="189" t="s">
        <v>1086</v>
      </c>
      <c r="AO252" s="7"/>
      <c r="AP252" s="7" t="s">
        <v>1087</v>
      </c>
      <c r="AQ252" s="7">
        <v>3</v>
      </c>
      <c r="AR252" s="7">
        <v>1</v>
      </c>
      <c r="AS252" s="7">
        <v>1</v>
      </c>
      <c r="AT252" s="230" t="s">
        <v>1149</v>
      </c>
      <c r="AU252" s="7"/>
      <c r="AV252" s="193"/>
      <c r="AW252" s="7"/>
      <c r="AX252" s="192" t="s">
        <v>1153</v>
      </c>
      <c r="AY252" s="7">
        <v>1</v>
      </c>
      <c r="AZ252" s="7"/>
      <c r="BA252" s="235">
        <v>250000</v>
      </c>
      <c r="BB252" s="7" t="s">
        <v>1086</v>
      </c>
      <c r="BC252" s="7">
        <v>11600</v>
      </c>
      <c r="BD252" s="7" t="s">
        <v>1086</v>
      </c>
      <c r="BE252" s="7">
        <v>8008</v>
      </c>
      <c r="BF252" s="7" t="s">
        <v>1086</v>
      </c>
      <c r="BG252" s="7">
        <v>8365</v>
      </c>
      <c r="BH252" s="232" t="s">
        <v>1167</v>
      </c>
      <c r="BI252" s="233" t="s">
        <v>1171</v>
      </c>
      <c r="BJ252" s="234" t="s">
        <v>1180</v>
      </c>
      <c r="BK252" s="234" t="s">
        <v>1189</v>
      </c>
      <c r="BL252" s="6" t="s">
        <v>1086</v>
      </c>
      <c r="BM252" s="191" t="s">
        <v>1087</v>
      </c>
      <c r="BN252" s="195" t="s">
        <v>1086</v>
      </c>
      <c r="BO252" s="6" t="s">
        <v>1086</v>
      </c>
      <c r="BP252" s="6" t="s">
        <v>1086</v>
      </c>
      <c r="BQ252" s="6" t="s">
        <v>1086</v>
      </c>
      <c r="BR252" s="6" t="s">
        <v>1086</v>
      </c>
      <c r="BS252" s="6" t="s">
        <v>1086</v>
      </c>
      <c r="BT252" s="6" t="s">
        <v>1086</v>
      </c>
      <c r="BU252" s="6" t="s">
        <v>1086</v>
      </c>
      <c r="BV252" s="6" t="s">
        <v>1086</v>
      </c>
      <c r="BW252" s="6" t="s">
        <v>1086</v>
      </c>
      <c r="BX252" s="6" t="s">
        <v>1086</v>
      </c>
      <c r="BY252" s="6" t="s">
        <v>1086</v>
      </c>
      <c r="BZ252" s="6" t="s">
        <v>1086</v>
      </c>
      <c r="CA252" s="6" t="s">
        <v>1086</v>
      </c>
      <c r="CB252" s="6" t="s">
        <v>1086</v>
      </c>
      <c r="CC252" s="6" t="s">
        <v>1086</v>
      </c>
      <c r="CD252" s="234" t="s">
        <v>1193</v>
      </c>
      <c r="CE252" s="199" t="s">
        <v>2347</v>
      </c>
      <c r="CF252" s="6"/>
      <c r="CG252" s="6"/>
      <c r="CH252" s="6"/>
      <c r="CI252" s="6"/>
      <c r="CJ252" s="6" t="s">
        <v>1607</v>
      </c>
      <c r="CK252" s="6" t="s">
        <v>1608</v>
      </c>
      <c r="CL252" s="6" t="s">
        <v>1087</v>
      </c>
      <c r="CM252" s="6" t="s">
        <v>1087</v>
      </c>
      <c r="CN252" s="6" t="s">
        <v>1087</v>
      </c>
      <c r="CO252" s="6" t="s">
        <v>1490</v>
      </c>
      <c r="CP252" s="6" t="s">
        <v>1086</v>
      </c>
      <c r="CQ252" s="6" t="s">
        <v>1086</v>
      </c>
      <c r="CR252" s="6" t="s">
        <v>1086</v>
      </c>
      <c r="CS252" s="6" t="s">
        <v>1086</v>
      </c>
      <c r="CT252" s="6" t="s">
        <v>1086</v>
      </c>
      <c r="CU252" s="191" t="s">
        <v>1288</v>
      </c>
      <c r="CV252" s="6" t="str">
        <f t="shared" si="78"/>
        <v>NUEVO MILENIOPEATONAL220548690108</v>
      </c>
      <c r="CW252" s="46" t="str">
        <f t="shared" si="79"/>
        <v>OK</v>
      </c>
      <c r="CX252" s="47" t="str">
        <f t="shared" si="80"/>
        <v>SI</v>
      </c>
      <c r="CY252" s="47" t="str">
        <f t="shared" si="81"/>
        <v/>
      </c>
      <c r="CZ252" s="47" t="str">
        <f t="shared" si="82"/>
        <v/>
      </c>
      <c r="DA252" s="47" t="str">
        <f t="shared" si="83"/>
        <v/>
      </c>
      <c r="DB252" s="47" t="str">
        <f t="shared" si="84"/>
        <v/>
      </c>
      <c r="DC252" s="47" t="str">
        <f t="shared" si="85"/>
        <v/>
      </c>
      <c r="DD252" s="47"/>
      <c r="DE252" s="47" t="str">
        <f t="shared" si="86"/>
        <v/>
      </c>
      <c r="DF252" s="47" t="str">
        <f t="shared" si="87"/>
        <v/>
      </c>
      <c r="DG252" s="47" t="str">
        <f t="shared" si="88"/>
        <v/>
      </c>
      <c r="DH252" s="47" t="str">
        <f t="shared" si="89"/>
        <v/>
      </c>
      <c r="DI252" s="47" t="str">
        <f t="shared" si="90"/>
        <v/>
      </c>
      <c r="DJ252" s="47">
        <f t="shared" si="91"/>
        <v>0</v>
      </c>
      <c r="DK252" s="48">
        <f>IF(CX252="NO",0,IF(CY252=1,Tipologías!$E$11,0)+IF(CZ252=2,Tipologías!$E$10,0)+IF(DA252=3,Tipologías!$E$9,0)+IF(DB252=4,Tipologías!$E$13,0)+IF(DC252=5,Tipologías!$E$12,0)+IF(DD252=6,Tipologías!$E$14,0)+IF(DE252=7,Tipologías!$E$20,0)+IF(DG252=9,Tipologías!$E$16,0)+IF(DF252=8,Tipologías!$E$23,0)+IF(DH252=10,Tipologías!$E$7,0)+IF(DI252=11,Tipologías!$E$8,0))</f>
        <v>0</v>
      </c>
      <c r="DL252" s="49">
        <f t="shared" si="92"/>
        <v>0</v>
      </c>
      <c r="DM252" s="50" t="str">
        <f t="shared" si="93"/>
        <v/>
      </c>
      <c r="DN252" s="50" t="str">
        <f t="shared" si="94"/>
        <v/>
      </c>
      <c r="DO252" s="50" t="str">
        <f t="shared" si="95"/>
        <v/>
      </c>
      <c r="DP252" s="51" t="str">
        <f t="shared" si="96"/>
        <v/>
      </c>
      <c r="DQ252" s="51">
        <f>IF(DM252=17,Tipologías!$E$18,0)+IF(ENCUESTAS!DN252=18,Tipologías!$E$17,0)+IF(ENCUESTAS!DO252=19,Tipologías!$E$19,0)+IF(ENCUESTAS!DP252=20,Tipologías!$E$21,0)</f>
        <v>0</v>
      </c>
      <c r="DR252" s="47" t="str">
        <f t="shared" si="97"/>
        <v>NO</v>
      </c>
      <c r="DS252" s="49">
        <f t="shared" si="98"/>
        <v>0</v>
      </c>
      <c r="DT252" s="52" t="str">
        <f>IF(DL252=0,"",(DL252+DS252+Tipologías!$E$6+Tipologías!$H$2))</f>
        <v/>
      </c>
      <c r="DU252" s="53" t="str">
        <f t="shared" si="99"/>
        <v>NO</v>
      </c>
      <c r="DV252" s="436"/>
    </row>
    <row r="253" spans="1:126" ht="45" hidden="1" x14ac:dyDescent="0.25">
      <c r="A253" s="22">
        <v>42972</v>
      </c>
      <c r="B253" s="7" t="s">
        <v>1</v>
      </c>
      <c r="C253" s="7" t="s">
        <v>630</v>
      </c>
      <c r="D253" s="7">
        <v>579</v>
      </c>
      <c r="E253" s="7">
        <v>1039706195</v>
      </c>
      <c r="F253" s="7">
        <v>3004312255</v>
      </c>
      <c r="G253" s="188">
        <v>249</v>
      </c>
      <c r="H253" s="189" t="s">
        <v>1740</v>
      </c>
      <c r="I253" s="7" t="s">
        <v>1110</v>
      </c>
      <c r="J253" s="7"/>
      <c r="K253" s="7"/>
      <c r="L253" s="7"/>
      <c r="M253" s="7"/>
      <c r="N253" s="7"/>
      <c r="O253" s="7"/>
      <c r="P253" s="7"/>
      <c r="Q253" s="7"/>
      <c r="R253" s="200">
        <v>2205950000</v>
      </c>
      <c r="S253" s="7"/>
      <c r="T253" s="7"/>
      <c r="U253" s="362" t="str">
        <f t="shared" si="75"/>
        <v xml:space="preserve">PEATONAL   #   -  2205950000 </v>
      </c>
      <c r="V253" s="7"/>
      <c r="W253" s="7" t="s">
        <v>1505</v>
      </c>
      <c r="X253" s="7" t="s">
        <v>1672</v>
      </c>
      <c r="Y253" s="7" t="s">
        <v>2348</v>
      </c>
      <c r="Z253" s="7" t="s">
        <v>1315</v>
      </c>
      <c r="AA253" s="434" t="str">
        <f t="shared" si="76"/>
        <v>SANDA PATRICIA GALLEGO GAVIRIA</v>
      </c>
      <c r="AB253" s="7" t="s">
        <v>1268</v>
      </c>
      <c r="AC253" s="7">
        <v>43654209</v>
      </c>
      <c r="AD253" s="7" t="s">
        <v>1118</v>
      </c>
      <c r="AE253" s="7">
        <v>38</v>
      </c>
      <c r="AF253" s="6" t="s">
        <v>1087</v>
      </c>
      <c r="AG253" s="6" t="s">
        <v>1676</v>
      </c>
      <c r="AH253" s="7"/>
      <c r="AI253" s="7" t="s">
        <v>2049</v>
      </c>
      <c r="AJ253" s="7" t="s">
        <v>2349</v>
      </c>
      <c r="AK253" s="434" t="str">
        <f t="shared" si="77"/>
        <v xml:space="preserve">JHON ORLEY OSORIO </v>
      </c>
      <c r="AL253" s="7" t="s">
        <v>1268</v>
      </c>
      <c r="AM253" s="191">
        <v>10178979</v>
      </c>
      <c r="AN253" s="189" t="s">
        <v>1087</v>
      </c>
      <c r="AO253" s="7"/>
      <c r="AP253" s="7" t="s">
        <v>1087</v>
      </c>
      <c r="AQ253" s="7">
        <v>3</v>
      </c>
      <c r="AR253" s="7">
        <v>1</v>
      </c>
      <c r="AS253" s="7"/>
      <c r="AT253" s="230" t="s">
        <v>1148</v>
      </c>
      <c r="AU253" s="7"/>
      <c r="AV253" s="231" t="s">
        <v>1163</v>
      </c>
      <c r="AW253" s="7"/>
      <c r="AX253" s="192"/>
      <c r="AY253" s="7"/>
      <c r="AZ253" s="7"/>
      <c r="BA253" s="7"/>
      <c r="BB253" s="7" t="s">
        <v>1086</v>
      </c>
      <c r="BC253" s="7">
        <v>14612</v>
      </c>
      <c r="BD253" s="7" t="s">
        <v>1086</v>
      </c>
      <c r="BE253" s="7">
        <v>10385</v>
      </c>
      <c r="BF253" s="7" t="s">
        <v>1086</v>
      </c>
      <c r="BG253" s="7">
        <v>8366</v>
      </c>
      <c r="BH253" s="232" t="s">
        <v>1167</v>
      </c>
      <c r="BI253" s="233" t="s">
        <v>1171</v>
      </c>
      <c r="BJ253" s="234" t="s">
        <v>1180</v>
      </c>
      <c r="BK253" s="6" t="s">
        <v>1189</v>
      </c>
      <c r="BL253" s="6" t="s">
        <v>1086</v>
      </c>
      <c r="BM253" s="191" t="s">
        <v>1086</v>
      </c>
      <c r="BN253" s="195" t="s">
        <v>1086</v>
      </c>
      <c r="BO253" s="6" t="s">
        <v>1086</v>
      </c>
      <c r="BP253" s="6" t="s">
        <v>1086</v>
      </c>
      <c r="BQ253" s="6" t="s">
        <v>1086</v>
      </c>
      <c r="BR253" s="6" t="s">
        <v>1086</v>
      </c>
      <c r="BS253" s="6" t="s">
        <v>1086</v>
      </c>
      <c r="BT253" s="6" t="s">
        <v>1086</v>
      </c>
      <c r="BU253" s="6" t="s">
        <v>1086</v>
      </c>
      <c r="BV253" s="6" t="s">
        <v>1086</v>
      </c>
      <c r="BW253" s="6" t="s">
        <v>1086</v>
      </c>
      <c r="BX253" s="6" t="s">
        <v>1086</v>
      </c>
      <c r="BY253" s="6" t="s">
        <v>1086</v>
      </c>
      <c r="BZ253" s="6" t="s">
        <v>1086</v>
      </c>
      <c r="CA253" s="6" t="s">
        <v>1086</v>
      </c>
      <c r="CB253" s="6" t="s">
        <v>1086</v>
      </c>
      <c r="CC253" s="6" t="s">
        <v>1086</v>
      </c>
      <c r="CD253" s="234" t="s">
        <v>1193</v>
      </c>
      <c r="CE253" s="199" t="s">
        <v>2350</v>
      </c>
      <c r="CF253" s="6"/>
      <c r="CG253" s="6"/>
      <c r="CH253" s="6"/>
      <c r="CI253" s="6"/>
      <c r="CJ253" s="6" t="s">
        <v>1607</v>
      </c>
      <c r="CK253" s="6" t="s">
        <v>1608</v>
      </c>
      <c r="CL253" s="6" t="s">
        <v>1086</v>
      </c>
      <c r="CM253" s="6" t="s">
        <v>1087</v>
      </c>
      <c r="CN253" s="6" t="s">
        <v>1087</v>
      </c>
      <c r="CO253" s="6" t="s">
        <v>1490</v>
      </c>
      <c r="CP253" s="6" t="s">
        <v>1086</v>
      </c>
      <c r="CQ253" s="6" t="s">
        <v>1086</v>
      </c>
      <c r="CR253" s="6" t="s">
        <v>1086</v>
      </c>
      <c r="CS253" s="6" t="s">
        <v>1086</v>
      </c>
      <c r="CT253" s="6" t="s">
        <v>1086</v>
      </c>
      <c r="CU253" s="191" t="s">
        <v>1288</v>
      </c>
      <c r="CV253" s="6" t="str">
        <f t="shared" si="78"/>
        <v>TAHAMIPEATONAL2205950000</v>
      </c>
      <c r="CW253" s="46" t="str">
        <f t="shared" si="79"/>
        <v>OK</v>
      </c>
      <c r="CX253" s="47" t="str">
        <f t="shared" si="80"/>
        <v>SI</v>
      </c>
      <c r="CY253" s="47" t="str">
        <f t="shared" si="81"/>
        <v/>
      </c>
      <c r="CZ253" s="47" t="str">
        <f t="shared" si="82"/>
        <v/>
      </c>
      <c r="DA253" s="47" t="str">
        <f t="shared" si="83"/>
        <v/>
      </c>
      <c r="DB253" s="47" t="str">
        <f t="shared" si="84"/>
        <v/>
      </c>
      <c r="DC253" s="47" t="str">
        <f t="shared" si="85"/>
        <v/>
      </c>
      <c r="DD253" s="47"/>
      <c r="DE253" s="47" t="str">
        <f t="shared" si="86"/>
        <v/>
      </c>
      <c r="DF253" s="47" t="str">
        <f t="shared" si="87"/>
        <v/>
      </c>
      <c r="DG253" s="47" t="str">
        <f t="shared" si="88"/>
        <v/>
      </c>
      <c r="DH253" s="47" t="str">
        <f t="shared" si="89"/>
        <v/>
      </c>
      <c r="DI253" s="47" t="str">
        <f t="shared" si="90"/>
        <v/>
      </c>
      <c r="DJ253" s="47">
        <f t="shared" si="91"/>
        <v>0</v>
      </c>
      <c r="DK253" s="48">
        <f>IF(CX253="NO",0,IF(CY253=1,Tipologías!$E$11,0)+IF(CZ253=2,Tipologías!$E$10,0)+IF(DA253=3,Tipologías!$E$9,0)+IF(DB253=4,Tipologías!$E$13,0)+IF(DC253=5,Tipologías!$E$12,0)+IF(DD253=6,Tipologías!$E$14,0)+IF(DE253=7,Tipologías!$E$20,0)+IF(DG253=9,Tipologías!$E$16,0)+IF(DF253=8,Tipologías!$E$23,0)+IF(DH253=10,Tipologías!$E$7,0)+IF(DI253=11,Tipologías!$E$8,0))</f>
        <v>0</v>
      </c>
      <c r="DL253" s="49">
        <f t="shared" si="92"/>
        <v>0</v>
      </c>
      <c r="DM253" s="50" t="str">
        <f t="shared" si="93"/>
        <v/>
      </c>
      <c r="DN253" s="50" t="str">
        <f t="shared" si="94"/>
        <v/>
      </c>
      <c r="DO253" s="50" t="str">
        <f t="shared" si="95"/>
        <v/>
      </c>
      <c r="DP253" s="51" t="str">
        <f t="shared" si="96"/>
        <v/>
      </c>
      <c r="DQ253" s="51">
        <f>IF(DM253=17,Tipologías!$E$18,0)+IF(ENCUESTAS!DN253=18,Tipologías!$E$17,0)+IF(ENCUESTAS!DO253=19,Tipologías!$E$19,0)+IF(ENCUESTAS!DP253=20,Tipologías!$E$21,0)</f>
        <v>0</v>
      </c>
      <c r="DR253" s="47" t="str">
        <f t="shared" si="97"/>
        <v>NO</v>
      </c>
      <c r="DS253" s="49">
        <f t="shared" si="98"/>
        <v>0</v>
      </c>
      <c r="DT253" s="52" t="str">
        <f>IF(DL253=0,"",(DL253+DS253+Tipologías!$E$6+Tipologías!$H$2))</f>
        <v/>
      </c>
      <c r="DU253" s="53" t="str">
        <f t="shared" si="99"/>
        <v>NO</v>
      </c>
      <c r="DV253" s="436"/>
    </row>
    <row r="254" spans="1:126" ht="45" x14ac:dyDescent="0.25">
      <c r="A254" s="22">
        <v>42972</v>
      </c>
      <c r="B254" s="7" t="s">
        <v>1</v>
      </c>
      <c r="C254" s="7" t="s">
        <v>630</v>
      </c>
      <c r="D254" s="7">
        <v>579</v>
      </c>
      <c r="E254" s="7">
        <v>1039706195</v>
      </c>
      <c r="F254" s="7">
        <v>3004312255</v>
      </c>
      <c r="G254" s="188">
        <v>250</v>
      </c>
      <c r="H254" s="238" t="s">
        <v>1692</v>
      </c>
      <c r="I254" s="7" t="s">
        <v>1097</v>
      </c>
      <c r="J254" s="7">
        <v>58</v>
      </c>
      <c r="K254" s="7"/>
      <c r="L254" s="7"/>
      <c r="M254" s="7"/>
      <c r="N254" s="7"/>
      <c r="O254" s="7">
        <v>12</v>
      </c>
      <c r="P254" s="7"/>
      <c r="Q254" s="7"/>
      <c r="R254" s="200"/>
      <c r="S254" s="7"/>
      <c r="T254" s="7"/>
      <c r="U254" s="362" t="str">
        <f t="shared" si="75"/>
        <v xml:space="preserve">CALLE 58  #  12 -   </v>
      </c>
      <c r="V254" s="7">
        <v>3117889171</v>
      </c>
      <c r="W254" s="7" t="s">
        <v>1271</v>
      </c>
      <c r="X254" s="7" t="s">
        <v>1693</v>
      </c>
      <c r="Y254" s="7" t="s">
        <v>1814</v>
      </c>
      <c r="Z254" s="7" t="s">
        <v>1449</v>
      </c>
      <c r="AA254" s="434" t="str">
        <f t="shared" si="76"/>
        <v>ALBA LUCIA MORALES MUÑOZ</v>
      </c>
      <c r="AB254" s="7" t="s">
        <v>1268</v>
      </c>
      <c r="AC254" s="7">
        <v>43651334</v>
      </c>
      <c r="AD254" s="7" t="s">
        <v>1118</v>
      </c>
      <c r="AE254" s="7">
        <v>45</v>
      </c>
      <c r="AF254" s="6" t="s">
        <v>1086</v>
      </c>
      <c r="AG254" s="6"/>
      <c r="AH254" s="7"/>
      <c r="AI254" s="7"/>
      <c r="AJ254" s="7"/>
      <c r="AK254" s="434" t="str">
        <f t="shared" si="77"/>
        <v xml:space="preserve">   </v>
      </c>
      <c r="AL254" s="7"/>
      <c r="AM254" s="191"/>
      <c r="AN254" s="189" t="s">
        <v>1086</v>
      </c>
      <c r="AO254" s="7">
        <v>3166359</v>
      </c>
      <c r="AP254" s="7" t="s">
        <v>1087</v>
      </c>
      <c r="AQ254" s="7">
        <v>6</v>
      </c>
      <c r="AR254" s="7">
        <v>2</v>
      </c>
      <c r="AS254" s="7">
        <v>1</v>
      </c>
      <c r="AT254" s="230" t="s">
        <v>1148</v>
      </c>
      <c r="AU254" s="7"/>
      <c r="AV254" s="193" t="s">
        <v>1161</v>
      </c>
      <c r="AW254" s="7"/>
      <c r="AX254" s="192"/>
      <c r="AY254" s="7"/>
      <c r="AZ254" s="7"/>
      <c r="BA254" s="7"/>
      <c r="BB254" s="7" t="s">
        <v>1086</v>
      </c>
      <c r="BC254" s="7">
        <v>5572</v>
      </c>
      <c r="BD254" s="7" t="s">
        <v>1086</v>
      </c>
      <c r="BE254" s="7">
        <v>3423</v>
      </c>
      <c r="BF254" s="7" t="s">
        <v>1086</v>
      </c>
      <c r="BG254" s="7">
        <v>8324</v>
      </c>
      <c r="BH254" s="232" t="s">
        <v>1167</v>
      </c>
      <c r="BI254" s="233" t="s">
        <v>1171</v>
      </c>
      <c r="BJ254" s="234" t="s">
        <v>1180</v>
      </c>
      <c r="BK254" s="6" t="s">
        <v>1189</v>
      </c>
      <c r="BL254" s="6" t="s">
        <v>1086</v>
      </c>
      <c r="BM254" s="191" t="s">
        <v>1086</v>
      </c>
      <c r="BN254" s="195" t="s">
        <v>1086</v>
      </c>
      <c r="BO254" s="6" t="s">
        <v>1086</v>
      </c>
      <c r="BP254" s="6" t="s">
        <v>1086</v>
      </c>
      <c r="BQ254" s="6" t="s">
        <v>1086</v>
      </c>
      <c r="BR254" s="6" t="s">
        <v>1086</v>
      </c>
      <c r="BS254" s="6" t="s">
        <v>1086</v>
      </c>
      <c r="BT254" s="6" t="s">
        <v>1086</v>
      </c>
      <c r="BU254" s="6" t="s">
        <v>1087</v>
      </c>
      <c r="BV254" s="6" t="s">
        <v>1087</v>
      </c>
      <c r="BW254" s="6" t="s">
        <v>1086</v>
      </c>
      <c r="BX254" s="6" t="s">
        <v>1086</v>
      </c>
      <c r="BY254" s="6" t="s">
        <v>1086</v>
      </c>
      <c r="BZ254" s="6" t="s">
        <v>1087</v>
      </c>
      <c r="CA254" s="6" t="s">
        <v>1087</v>
      </c>
      <c r="CB254" s="6" t="s">
        <v>1086</v>
      </c>
      <c r="CC254" s="6" t="s">
        <v>1086</v>
      </c>
      <c r="CD254" s="234" t="s">
        <v>1193</v>
      </c>
      <c r="CE254" s="199" t="s">
        <v>2272</v>
      </c>
      <c r="CF254" s="6"/>
      <c r="CG254" s="6"/>
      <c r="CH254" s="6"/>
      <c r="CI254" s="6"/>
      <c r="CJ254" s="6" t="s">
        <v>1607</v>
      </c>
      <c r="CK254" s="6" t="s">
        <v>1608</v>
      </c>
      <c r="CL254" s="6" t="s">
        <v>1086</v>
      </c>
      <c r="CM254" s="6" t="s">
        <v>1087</v>
      </c>
      <c r="CN254" s="6" t="s">
        <v>1087</v>
      </c>
      <c r="CO254" s="6" t="s">
        <v>1490</v>
      </c>
      <c r="CP254" s="6" t="s">
        <v>1086</v>
      </c>
      <c r="CQ254" s="6" t="s">
        <v>1087</v>
      </c>
      <c r="CR254" s="6" t="s">
        <v>1087</v>
      </c>
      <c r="CS254" s="6" t="s">
        <v>1086</v>
      </c>
      <c r="CT254" s="6" t="s">
        <v>1086</v>
      </c>
      <c r="CU254" s="191" t="s">
        <v>1273</v>
      </c>
      <c r="CV254" s="6" t="str">
        <f t="shared" si="78"/>
        <v>PATIO BONITOCALLE5812</v>
      </c>
      <c r="CW254" s="46" t="str">
        <f t="shared" si="79"/>
        <v>OK</v>
      </c>
      <c r="CX254" s="47" t="str">
        <f t="shared" si="80"/>
        <v>SI</v>
      </c>
      <c r="CY254" s="47">
        <f t="shared" si="81"/>
        <v>1</v>
      </c>
      <c r="CZ254" s="47" t="str">
        <f t="shared" si="82"/>
        <v/>
      </c>
      <c r="DA254" s="47" t="str">
        <f t="shared" si="83"/>
        <v/>
      </c>
      <c r="DB254" s="47">
        <f t="shared" si="84"/>
        <v>4</v>
      </c>
      <c r="DC254" s="47" t="str">
        <f t="shared" si="85"/>
        <v/>
      </c>
      <c r="DD254" s="47"/>
      <c r="DE254" s="47" t="str">
        <f t="shared" si="86"/>
        <v/>
      </c>
      <c r="DF254" s="47" t="str">
        <f t="shared" si="87"/>
        <v/>
      </c>
      <c r="DG254" s="47">
        <f t="shared" si="88"/>
        <v>9</v>
      </c>
      <c r="DH254" s="47" t="str">
        <f t="shared" si="89"/>
        <v/>
      </c>
      <c r="DI254" s="47" t="str">
        <f t="shared" si="90"/>
        <v/>
      </c>
      <c r="DJ254" s="47">
        <f t="shared" si="91"/>
        <v>2</v>
      </c>
      <c r="DK254" s="48">
        <f>IF(CX254="NO",0,IF(CY254=1,Tipologías!$E$11,0)+IF(CZ254=2,Tipologías!$E$10,0)+IF(DA254=3,Tipologías!$E$9,0)+IF(DB254=4,Tipologías!$E$13,0)+IF(DC254=5,Tipologías!$E$12,0)+IF(DD254=6,Tipologías!$E$14,0)+IF(DE254=7,Tipologías!$E$20,0)+IF(DG254=9,Tipologías!$E$16,0)+IF(DF254=8,Tipologías!$E$23,0)+IF(DH254=10,Tipologías!$E$7,0)+IF(DI254=11,Tipologías!$E$8,0))</f>
        <v>2858472.5869979998</v>
      </c>
      <c r="DL254" s="49">
        <f t="shared" si="92"/>
        <v>2858472.5869979998</v>
      </c>
      <c r="DM254" s="50" t="str">
        <f t="shared" si="93"/>
        <v/>
      </c>
      <c r="DN254" s="50" t="str">
        <f t="shared" si="94"/>
        <v/>
      </c>
      <c r="DO254" s="50">
        <f t="shared" si="95"/>
        <v>0</v>
      </c>
      <c r="DP254" s="51" t="str">
        <f t="shared" si="96"/>
        <v/>
      </c>
      <c r="DQ254" s="51">
        <f>IF(DM254=17,Tipologías!$E$18,0)+IF(ENCUESTAS!DN254=18,Tipologías!$E$17,0)+IF(ENCUESTAS!DO254=19,Tipologías!$E$19,0)+IF(ENCUESTAS!DP254=20,Tipologías!$E$21,0)</f>
        <v>0</v>
      </c>
      <c r="DR254" s="47" t="str">
        <f t="shared" si="97"/>
        <v>NO</v>
      </c>
      <c r="DS254" s="49">
        <f t="shared" si="98"/>
        <v>0</v>
      </c>
      <c r="DT254" s="52">
        <f>IF(DL254=0,"",(DL254+DS254+Tipologías!$E$6+Tipologías!$H$2))</f>
        <v>3055549.9795379643</v>
      </c>
      <c r="DU254" s="53" t="str">
        <f t="shared" si="99"/>
        <v>SI</v>
      </c>
      <c r="DV254" s="436" t="s">
        <v>4225</v>
      </c>
    </row>
    <row r="255" spans="1:126" ht="45" x14ac:dyDescent="0.25">
      <c r="A255" s="22">
        <v>42972</v>
      </c>
      <c r="B255" s="7" t="s">
        <v>1</v>
      </c>
      <c r="C255" s="7" t="s">
        <v>630</v>
      </c>
      <c r="D255" s="7">
        <v>579</v>
      </c>
      <c r="E255" s="7">
        <v>1039706195</v>
      </c>
      <c r="F255" s="7">
        <v>3004312255</v>
      </c>
      <c r="G255" s="188">
        <v>251</v>
      </c>
      <c r="H255" s="189" t="s">
        <v>1740</v>
      </c>
      <c r="I255" s="7" t="s">
        <v>1102</v>
      </c>
      <c r="J255" s="7">
        <v>15</v>
      </c>
      <c r="K255" s="7"/>
      <c r="L255" s="7"/>
      <c r="M255" s="7"/>
      <c r="N255" s="7"/>
      <c r="O255" s="7">
        <v>54</v>
      </c>
      <c r="P255" s="7"/>
      <c r="Q255" s="7"/>
      <c r="R255" s="200"/>
      <c r="S255" s="7"/>
      <c r="T255" s="7"/>
      <c r="U255" s="362" t="str">
        <f t="shared" si="75"/>
        <v xml:space="preserve">CARRERA 15  #  54 -   </v>
      </c>
      <c r="V255" s="7">
        <v>3196765934</v>
      </c>
      <c r="W255" s="7" t="s">
        <v>1672</v>
      </c>
      <c r="X255" s="7" t="s">
        <v>1672</v>
      </c>
      <c r="Y255" s="7" t="s">
        <v>2351</v>
      </c>
      <c r="Z255" s="7" t="s">
        <v>1465</v>
      </c>
      <c r="AA255" s="434" t="str">
        <f t="shared" si="76"/>
        <v>OTILIA DE JESUS GAVIRIA GAVIRIA</v>
      </c>
      <c r="AB255" s="7" t="s">
        <v>1268</v>
      </c>
      <c r="AC255" s="7">
        <v>21932918</v>
      </c>
      <c r="AD255" s="7" t="s">
        <v>1118</v>
      </c>
      <c r="AE255" s="7">
        <v>54</v>
      </c>
      <c r="AF255" s="6" t="s">
        <v>1086</v>
      </c>
      <c r="AG255" s="6"/>
      <c r="AH255" s="7"/>
      <c r="AI255" s="7"/>
      <c r="AJ255" s="7"/>
      <c r="AK255" s="434" t="str">
        <f t="shared" si="77"/>
        <v xml:space="preserve">   </v>
      </c>
      <c r="AL255" s="7"/>
      <c r="AM255" s="191"/>
      <c r="AN255" s="189" t="s">
        <v>1087</v>
      </c>
      <c r="AO255" s="7"/>
      <c r="AP255" s="7" t="s">
        <v>1087</v>
      </c>
      <c r="AQ255" s="7">
        <v>1</v>
      </c>
      <c r="AR255" s="7"/>
      <c r="AS255" s="7"/>
      <c r="AT255" s="230" t="s">
        <v>1148</v>
      </c>
      <c r="AU255" s="7"/>
      <c r="AV255" s="231" t="s">
        <v>1163</v>
      </c>
      <c r="AW255" s="7"/>
      <c r="AX255" s="192"/>
      <c r="AY255" s="7"/>
      <c r="AZ255" s="7"/>
      <c r="BA255" s="7"/>
      <c r="BB255" s="7" t="s">
        <v>1086</v>
      </c>
      <c r="BC255" s="7">
        <v>8677</v>
      </c>
      <c r="BD255" s="7" t="s">
        <v>1086</v>
      </c>
      <c r="BE255" s="7">
        <v>5784</v>
      </c>
      <c r="BF255" s="7" t="s">
        <v>1086</v>
      </c>
      <c r="BG255" s="7">
        <v>8408</v>
      </c>
      <c r="BH255" s="232" t="s">
        <v>1167</v>
      </c>
      <c r="BI255" s="233" t="s">
        <v>1175</v>
      </c>
      <c r="BJ255" s="234" t="s">
        <v>1180</v>
      </c>
      <c r="BK255" s="6" t="s">
        <v>1189</v>
      </c>
      <c r="BL255" s="6" t="s">
        <v>1086</v>
      </c>
      <c r="BM255" s="191" t="s">
        <v>1086</v>
      </c>
      <c r="BN255" s="195" t="s">
        <v>1086</v>
      </c>
      <c r="BO255" s="6" t="s">
        <v>1086</v>
      </c>
      <c r="BP255" s="6" t="s">
        <v>1086</v>
      </c>
      <c r="BQ255" s="6" t="s">
        <v>1086</v>
      </c>
      <c r="BR255" s="6" t="s">
        <v>1086</v>
      </c>
      <c r="BS255" s="6" t="s">
        <v>1086</v>
      </c>
      <c r="BT255" s="6" t="s">
        <v>1086</v>
      </c>
      <c r="BU255" s="6" t="s">
        <v>1086</v>
      </c>
      <c r="BV255" s="6" t="s">
        <v>1087</v>
      </c>
      <c r="BW255" s="6" t="s">
        <v>1086</v>
      </c>
      <c r="BX255" s="6" t="s">
        <v>1086</v>
      </c>
      <c r="BY255" s="6" t="s">
        <v>1086</v>
      </c>
      <c r="BZ255" s="6" t="s">
        <v>1086</v>
      </c>
      <c r="CA255" s="6" t="s">
        <v>1087</v>
      </c>
      <c r="CB255" s="6" t="s">
        <v>1086</v>
      </c>
      <c r="CC255" s="6" t="s">
        <v>1086</v>
      </c>
      <c r="CD255" s="234" t="s">
        <v>1193</v>
      </c>
      <c r="CE255" s="199" t="s">
        <v>2352</v>
      </c>
      <c r="CF255" s="6"/>
      <c r="CG255" s="6"/>
      <c r="CH255" s="6"/>
      <c r="CI255" s="6"/>
      <c r="CJ255" s="6" t="s">
        <v>1607</v>
      </c>
      <c r="CK255" s="6" t="s">
        <v>1608</v>
      </c>
      <c r="CL255" s="6" t="s">
        <v>1086</v>
      </c>
      <c r="CM255" s="6" t="s">
        <v>1087</v>
      </c>
      <c r="CN255" s="6" t="s">
        <v>1087</v>
      </c>
      <c r="CO255" s="6" t="s">
        <v>1490</v>
      </c>
      <c r="CP255" s="6" t="s">
        <v>1086</v>
      </c>
      <c r="CQ255" s="6" t="s">
        <v>1086</v>
      </c>
      <c r="CR255" s="6" t="s">
        <v>1087</v>
      </c>
      <c r="CS255" s="6" t="s">
        <v>1086</v>
      </c>
      <c r="CT255" s="6" t="s">
        <v>1086</v>
      </c>
      <c r="CU255" s="191" t="s">
        <v>1288</v>
      </c>
      <c r="CV255" s="6" t="str">
        <f t="shared" si="78"/>
        <v>TAHAMICARRERA1554</v>
      </c>
      <c r="CW255" s="46" t="str">
        <f t="shared" si="79"/>
        <v>OK</v>
      </c>
      <c r="CX255" s="47" t="str">
        <f t="shared" si="80"/>
        <v>SI</v>
      </c>
      <c r="CY255" s="47">
        <f t="shared" si="81"/>
        <v>1</v>
      </c>
      <c r="CZ255" s="47" t="str">
        <f t="shared" si="82"/>
        <v/>
      </c>
      <c r="DA255" s="47" t="str">
        <f t="shared" si="83"/>
        <v/>
      </c>
      <c r="DB255" s="47" t="str">
        <f t="shared" si="84"/>
        <v/>
      </c>
      <c r="DC255" s="47" t="str">
        <f t="shared" si="85"/>
        <v/>
      </c>
      <c r="DD255" s="47"/>
      <c r="DE255" s="47" t="str">
        <f t="shared" si="86"/>
        <v/>
      </c>
      <c r="DF255" s="47" t="str">
        <f t="shared" si="87"/>
        <v/>
      </c>
      <c r="DG255" s="47" t="str">
        <f t="shared" si="88"/>
        <v/>
      </c>
      <c r="DH255" s="47" t="str">
        <f t="shared" si="89"/>
        <v/>
      </c>
      <c r="DI255" s="47" t="str">
        <f t="shared" si="90"/>
        <v/>
      </c>
      <c r="DJ255" s="47">
        <f t="shared" si="91"/>
        <v>1</v>
      </c>
      <c r="DK255" s="48">
        <f>IF(CX255="NO",0,IF(CY255=1,Tipologías!$E$11,0)+IF(CZ255=2,Tipologías!$E$10,0)+IF(DA255=3,Tipologías!$E$9,0)+IF(DB255=4,Tipologías!$E$13,0)+IF(DC255=5,Tipologías!$E$12,0)+IF(DD255=6,Tipologías!$E$14,0)+IF(DE255=7,Tipologías!$E$20,0)+IF(DG255=9,Tipologías!$E$16,0)+IF(DF255=8,Tipologías!$E$23,0)+IF(DH255=10,Tipologías!$E$7,0)+IF(DI255=11,Tipologías!$E$8,0))</f>
        <v>223009.46776799997</v>
      </c>
      <c r="DL255" s="49">
        <f t="shared" si="92"/>
        <v>223009.46776799997</v>
      </c>
      <c r="DM255" s="50" t="str">
        <f t="shared" si="93"/>
        <v/>
      </c>
      <c r="DN255" s="50" t="str">
        <f t="shared" si="94"/>
        <v/>
      </c>
      <c r="DO255" s="50">
        <f t="shared" si="95"/>
        <v>0</v>
      </c>
      <c r="DP255" s="51" t="str">
        <f t="shared" si="96"/>
        <v/>
      </c>
      <c r="DQ255" s="51">
        <f>IF(DM255=17,Tipologías!$E$18,0)+IF(ENCUESTAS!DN255=18,Tipologías!$E$17,0)+IF(ENCUESTAS!DO255=19,Tipologías!$E$19,0)+IF(ENCUESTAS!DP255=20,Tipologías!$E$21,0)</f>
        <v>0</v>
      </c>
      <c r="DR255" s="47" t="str">
        <f t="shared" si="97"/>
        <v>NO</v>
      </c>
      <c r="DS255" s="49">
        <f t="shared" si="98"/>
        <v>0</v>
      </c>
      <c r="DT255" s="52">
        <f>IF(DL255=0,"",(DL255+DS255+Tipologías!$E$6+Tipologías!$H$2))</f>
        <v>420086.86030796444</v>
      </c>
      <c r="DU255" s="53" t="str">
        <f t="shared" si="99"/>
        <v>SI</v>
      </c>
      <c r="DV255" s="436" t="s">
        <v>4302</v>
      </c>
    </row>
    <row r="256" spans="1:126" ht="45" hidden="1" x14ac:dyDescent="0.25">
      <c r="A256" s="22">
        <v>42972</v>
      </c>
      <c r="B256" s="7" t="s">
        <v>1</v>
      </c>
      <c r="C256" s="7" t="s">
        <v>630</v>
      </c>
      <c r="D256" s="7">
        <v>579</v>
      </c>
      <c r="E256" s="7">
        <v>1007435096</v>
      </c>
      <c r="F256" s="7">
        <v>3005949869</v>
      </c>
      <c r="G256" s="188">
        <v>252</v>
      </c>
      <c r="H256" s="189" t="s">
        <v>1640</v>
      </c>
      <c r="I256" s="7" t="s">
        <v>1102</v>
      </c>
      <c r="J256" s="7">
        <v>15</v>
      </c>
      <c r="K256" s="7"/>
      <c r="L256" s="7"/>
      <c r="M256" s="7"/>
      <c r="N256" s="7"/>
      <c r="O256" s="7">
        <v>52</v>
      </c>
      <c r="P256" s="7" t="s">
        <v>1116</v>
      </c>
      <c r="Q256" s="7"/>
      <c r="R256" s="200">
        <v>220548690104</v>
      </c>
      <c r="S256" s="7"/>
      <c r="T256" s="7"/>
      <c r="U256" s="362" t="str">
        <f t="shared" si="75"/>
        <v xml:space="preserve">CARRERA 15  #  52 B-  220548690104 </v>
      </c>
      <c r="V256" s="7">
        <v>3128248133</v>
      </c>
      <c r="W256" s="7" t="s">
        <v>2353</v>
      </c>
      <c r="X256" s="7" t="s">
        <v>2059</v>
      </c>
      <c r="Y256" s="7" t="s">
        <v>2354</v>
      </c>
      <c r="Z256" s="7" t="s">
        <v>1836</v>
      </c>
      <c r="AA256" s="434" t="str">
        <f t="shared" si="76"/>
        <v>MYRIAM ESTELLA OTALVARO DUQUE</v>
      </c>
      <c r="AB256" s="7" t="s">
        <v>1268</v>
      </c>
      <c r="AC256" s="7">
        <v>43657636</v>
      </c>
      <c r="AD256" s="7" t="s">
        <v>1118</v>
      </c>
      <c r="AE256" s="7">
        <v>36</v>
      </c>
      <c r="AF256" s="6" t="s">
        <v>1087</v>
      </c>
      <c r="AG256" s="6" t="s">
        <v>2355</v>
      </c>
      <c r="AH256" s="7"/>
      <c r="AI256" s="7" t="s">
        <v>1423</v>
      </c>
      <c r="AJ256" s="7" t="s">
        <v>1431</v>
      </c>
      <c r="AK256" s="434" t="str">
        <f t="shared" si="77"/>
        <v xml:space="preserve">CARLOS ALBERTO METAUTE </v>
      </c>
      <c r="AL256" s="7" t="s">
        <v>1268</v>
      </c>
      <c r="AM256" s="191">
        <v>71190406</v>
      </c>
      <c r="AN256" s="189" t="s">
        <v>1087</v>
      </c>
      <c r="AO256" s="7"/>
      <c r="AP256" s="7" t="s">
        <v>1087</v>
      </c>
      <c r="AQ256" s="7">
        <v>4</v>
      </c>
      <c r="AR256" s="7">
        <v>3</v>
      </c>
      <c r="AS256" s="7">
        <v>1</v>
      </c>
      <c r="AT256" s="230" t="s">
        <v>1148</v>
      </c>
      <c r="AU256" s="7"/>
      <c r="AV256" s="231" t="s">
        <v>1165</v>
      </c>
      <c r="AW256" s="7"/>
      <c r="AX256" s="192"/>
      <c r="AY256" s="7"/>
      <c r="AZ256" s="7"/>
      <c r="BA256" s="7"/>
      <c r="BB256" s="7" t="s">
        <v>1086</v>
      </c>
      <c r="BC256" s="7">
        <v>25113</v>
      </c>
      <c r="BD256" s="7" t="s">
        <v>1086</v>
      </c>
      <c r="BE256" s="7">
        <v>18478</v>
      </c>
      <c r="BF256" s="7" t="s">
        <v>1086</v>
      </c>
      <c r="BG256" s="7">
        <v>8366</v>
      </c>
      <c r="BH256" s="232" t="s">
        <v>1167</v>
      </c>
      <c r="BI256" s="233" t="s">
        <v>1171</v>
      </c>
      <c r="BJ256" s="234" t="s">
        <v>1180</v>
      </c>
      <c r="BK256" s="234" t="s">
        <v>1188</v>
      </c>
      <c r="BL256" s="6" t="s">
        <v>1086</v>
      </c>
      <c r="BM256" s="191" t="s">
        <v>1087</v>
      </c>
      <c r="BN256" s="195" t="s">
        <v>1086</v>
      </c>
      <c r="BO256" s="6" t="s">
        <v>1086</v>
      </c>
      <c r="BP256" s="6" t="s">
        <v>1086</v>
      </c>
      <c r="BQ256" s="6" t="s">
        <v>1086</v>
      </c>
      <c r="BR256" s="6" t="s">
        <v>1086</v>
      </c>
      <c r="BS256" s="6" t="s">
        <v>1086</v>
      </c>
      <c r="BT256" s="6" t="s">
        <v>1086</v>
      </c>
      <c r="BU256" s="6" t="s">
        <v>1086</v>
      </c>
      <c r="BV256" s="6" t="s">
        <v>1086</v>
      </c>
      <c r="BW256" s="6" t="s">
        <v>1086</v>
      </c>
      <c r="BX256" s="6" t="s">
        <v>1086</v>
      </c>
      <c r="BY256" s="6" t="s">
        <v>1086</v>
      </c>
      <c r="BZ256" s="6" t="s">
        <v>1086</v>
      </c>
      <c r="CA256" s="6" t="s">
        <v>1086</v>
      </c>
      <c r="CB256" s="6" t="s">
        <v>1086</v>
      </c>
      <c r="CC256" s="6" t="s">
        <v>1086</v>
      </c>
      <c r="CD256" s="234" t="s">
        <v>1193</v>
      </c>
      <c r="CE256" s="199" t="s">
        <v>2274</v>
      </c>
      <c r="CF256" s="6"/>
      <c r="CG256" s="6"/>
      <c r="CH256" s="6"/>
      <c r="CI256" s="6"/>
      <c r="CJ256" s="6" t="s">
        <v>1607</v>
      </c>
      <c r="CK256" s="6" t="s">
        <v>1608</v>
      </c>
      <c r="CL256" s="6" t="s">
        <v>1086</v>
      </c>
      <c r="CM256" s="6" t="s">
        <v>1087</v>
      </c>
      <c r="CN256" s="6" t="s">
        <v>1087</v>
      </c>
      <c r="CO256" s="6" t="s">
        <v>1490</v>
      </c>
      <c r="CP256" s="6" t="s">
        <v>1086</v>
      </c>
      <c r="CQ256" s="6" t="s">
        <v>1086</v>
      </c>
      <c r="CR256" s="6" t="s">
        <v>1086</v>
      </c>
      <c r="CS256" s="6" t="s">
        <v>1086</v>
      </c>
      <c r="CT256" s="6" t="s">
        <v>1086</v>
      </c>
      <c r="CU256" s="191" t="s">
        <v>1288</v>
      </c>
      <c r="CV256" s="6" t="str">
        <f t="shared" si="78"/>
        <v>NUEVO MILENIOCARRERA1552B220548690104</v>
      </c>
      <c r="CW256" s="46" t="str">
        <f t="shared" si="79"/>
        <v>OK</v>
      </c>
      <c r="CX256" s="47" t="str">
        <f t="shared" si="80"/>
        <v>SI</v>
      </c>
      <c r="CY256" s="47" t="str">
        <f t="shared" si="81"/>
        <v/>
      </c>
      <c r="CZ256" s="47" t="str">
        <f t="shared" si="82"/>
        <v/>
      </c>
      <c r="DA256" s="47" t="str">
        <f t="shared" si="83"/>
        <v/>
      </c>
      <c r="DB256" s="47" t="str">
        <f t="shared" si="84"/>
        <v/>
      </c>
      <c r="DC256" s="47" t="str">
        <f t="shared" si="85"/>
        <v/>
      </c>
      <c r="DD256" s="47"/>
      <c r="DE256" s="47" t="str">
        <f t="shared" si="86"/>
        <v/>
      </c>
      <c r="DF256" s="47" t="str">
        <f t="shared" si="87"/>
        <v/>
      </c>
      <c r="DG256" s="47" t="str">
        <f t="shared" si="88"/>
        <v/>
      </c>
      <c r="DH256" s="47" t="str">
        <f t="shared" si="89"/>
        <v/>
      </c>
      <c r="DI256" s="47" t="str">
        <f t="shared" si="90"/>
        <v/>
      </c>
      <c r="DJ256" s="47">
        <f t="shared" si="91"/>
        <v>0</v>
      </c>
      <c r="DK256" s="48">
        <f>IF(CX256="NO",0,IF(CY256=1,Tipologías!$E$11,0)+IF(CZ256=2,Tipologías!$E$10,0)+IF(DA256=3,Tipologías!$E$9,0)+IF(DB256=4,Tipologías!$E$13,0)+IF(DC256=5,Tipologías!$E$12,0)+IF(DD256=6,Tipologías!$E$14,0)+IF(DE256=7,Tipologías!$E$20,0)+IF(DG256=9,Tipologías!$E$16,0)+IF(DF256=8,Tipologías!$E$23,0)+IF(DH256=10,Tipologías!$E$7,0)+IF(DI256=11,Tipologías!$E$8,0))</f>
        <v>0</v>
      </c>
      <c r="DL256" s="49">
        <f t="shared" si="92"/>
        <v>0</v>
      </c>
      <c r="DM256" s="50" t="str">
        <f t="shared" si="93"/>
        <v/>
      </c>
      <c r="DN256" s="50" t="str">
        <f t="shared" si="94"/>
        <v/>
      </c>
      <c r="DO256" s="50" t="str">
        <f t="shared" si="95"/>
        <v/>
      </c>
      <c r="DP256" s="51" t="str">
        <f t="shared" si="96"/>
        <v/>
      </c>
      <c r="DQ256" s="51">
        <f>IF(DM256=17,Tipologías!$E$18,0)+IF(ENCUESTAS!DN256=18,Tipologías!$E$17,0)+IF(ENCUESTAS!DO256=19,Tipologías!$E$19,0)+IF(ENCUESTAS!DP256=20,Tipologías!$E$21,0)</f>
        <v>0</v>
      </c>
      <c r="DR256" s="47" t="str">
        <f t="shared" si="97"/>
        <v>NO</v>
      </c>
      <c r="DS256" s="49">
        <f t="shared" si="98"/>
        <v>0</v>
      </c>
      <c r="DT256" s="52" t="str">
        <f>IF(DL256=0,"",(DL256+DS256+Tipologías!$E$6+Tipologías!$H$2))</f>
        <v/>
      </c>
      <c r="DU256" s="53" t="str">
        <f t="shared" si="99"/>
        <v>NO</v>
      </c>
      <c r="DV256" s="436"/>
    </row>
    <row r="257" spans="1:126" ht="45" x14ac:dyDescent="0.25">
      <c r="A257" s="22">
        <v>42972</v>
      </c>
      <c r="B257" s="7" t="s">
        <v>1</v>
      </c>
      <c r="C257" s="7" t="s">
        <v>630</v>
      </c>
      <c r="D257" s="7">
        <v>579</v>
      </c>
      <c r="E257" s="7">
        <v>1007435096</v>
      </c>
      <c r="F257" s="7">
        <v>3005949869</v>
      </c>
      <c r="G257" s="188">
        <v>253</v>
      </c>
      <c r="H257" s="189" t="s">
        <v>1640</v>
      </c>
      <c r="I257" s="7" t="s">
        <v>1110</v>
      </c>
      <c r="J257" s="7"/>
      <c r="K257" s="7"/>
      <c r="L257" s="7"/>
      <c r="M257" s="7"/>
      <c r="N257" s="7"/>
      <c r="O257" s="7"/>
      <c r="P257" s="7"/>
      <c r="Q257" s="7"/>
      <c r="R257" s="200">
        <v>22058316002</v>
      </c>
      <c r="S257" s="7"/>
      <c r="T257" s="7"/>
      <c r="U257" s="362" t="str">
        <f t="shared" si="75"/>
        <v xml:space="preserve">PEATONAL   #   -  22058316002 </v>
      </c>
      <c r="V257" s="7">
        <v>3235226538</v>
      </c>
      <c r="W257" s="7" t="s">
        <v>1868</v>
      </c>
      <c r="X257" s="7" t="s">
        <v>1856</v>
      </c>
      <c r="Y257" s="7" t="s">
        <v>1270</v>
      </c>
      <c r="Z257" s="7" t="s">
        <v>1836</v>
      </c>
      <c r="AA257" s="434" t="str">
        <f t="shared" si="76"/>
        <v>LUZ ESTELLA CASTRILLON URIBE</v>
      </c>
      <c r="AB257" s="7" t="s">
        <v>1268</v>
      </c>
      <c r="AC257" s="7">
        <v>32210408</v>
      </c>
      <c r="AD257" s="7" t="s">
        <v>1118</v>
      </c>
      <c r="AE257" s="7">
        <v>44</v>
      </c>
      <c r="AF257" s="6" t="s">
        <v>1086</v>
      </c>
      <c r="AG257" s="6"/>
      <c r="AH257" s="7"/>
      <c r="AI257" s="7"/>
      <c r="AJ257" s="7"/>
      <c r="AK257" s="434" t="str">
        <f t="shared" si="77"/>
        <v xml:space="preserve">   </v>
      </c>
      <c r="AL257" s="7"/>
      <c r="AM257" s="191"/>
      <c r="AN257" s="189" t="s">
        <v>1086</v>
      </c>
      <c r="AO257" s="7">
        <v>1684332</v>
      </c>
      <c r="AP257" s="7" t="s">
        <v>1087</v>
      </c>
      <c r="AQ257" s="7">
        <v>4</v>
      </c>
      <c r="AR257" s="7">
        <v>1</v>
      </c>
      <c r="AS257" s="7"/>
      <c r="AT257" s="230" t="s">
        <v>1148</v>
      </c>
      <c r="AU257" s="7"/>
      <c r="AV257" s="231" t="s">
        <v>1163</v>
      </c>
      <c r="AW257" s="7"/>
      <c r="AX257" s="192"/>
      <c r="AY257" s="7"/>
      <c r="AZ257" s="7"/>
      <c r="BA257" s="7"/>
      <c r="BB257" s="7" t="s">
        <v>1086</v>
      </c>
      <c r="BC257" s="7">
        <v>12378</v>
      </c>
      <c r="BD257" s="7" t="s">
        <v>1086</v>
      </c>
      <c r="BE257" s="7">
        <v>8660</v>
      </c>
      <c r="BF257" s="7" t="s">
        <v>1086</v>
      </c>
      <c r="BG257" s="7">
        <v>8406</v>
      </c>
      <c r="BH257" s="232" t="s">
        <v>1167</v>
      </c>
      <c r="BI257" s="233" t="s">
        <v>1171</v>
      </c>
      <c r="BJ257" s="234" t="s">
        <v>1180</v>
      </c>
      <c r="BK257" s="6" t="s">
        <v>1189</v>
      </c>
      <c r="BL257" s="6" t="s">
        <v>1086</v>
      </c>
      <c r="BM257" s="191" t="s">
        <v>1086</v>
      </c>
      <c r="BN257" s="195" t="s">
        <v>1086</v>
      </c>
      <c r="BO257" s="6" t="s">
        <v>1086</v>
      </c>
      <c r="BP257" s="6" t="s">
        <v>1086</v>
      </c>
      <c r="BQ257" s="6" t="s">
        <v>1086</v>
      </c>
      <c r="BR257" s="6" t="s">
        <v>1086</v>
      </c>
      <c r="BS257" s="6" t="s">
        <v>1086</v>
      </c>
      <c r="BT257" s="6" t="s">
        <v>1087</v>
      </c>
      <c r="BU257" s="6" t="s">
        <v>1087</v>
      </c>
      <c r="BV257" s="6" t="s">
        <v>1087</v>
      </c>
      <c r="BW257" s="6" t="s">
        <v>1086</v>
      </c>
      <c r="BX257" s="6" t="s">
        <v>1086</v>
      </c>
      <c r="BY257" s="6" t="s">
        <v>1087</v>
      </c>
      <c r="BZ257" s="6" t="s">
        <v>1087</v>
      </c>
      <c r="CA257" s="6" t="s">
        <v>1087</v>
      </c>
      <c r="CB257" s="6" t="s">
        <v>1086</v>
      </c>
      <c r="CC257" s="6" t="s">
        <v>1086</v>
      </c>
      <c r="CD257" s="234" t="s">
        <v>1194</v>
      </c>
      <c r="CE257" s="199" t="s">
        <v>2356</v>
      </c>
      <c r="CF257" s="6"/>
      <c r="CG257" s="6"/>
      <c r="CH257" s="6"/>
      <c r="CI257" s="6"/>
      <c r="CJ257" s="6" t="s">
        <v>1607</v>
      </c>
      <c r="CK257" s="6" t="s">
        <v>1608</v>
      </c>
      <c r="CL257" s="6" t="s">
        <v>1086</v>
      </c>
      <c r="CM257" s="6" t="s">
        <v>1087</v>
      </c>
      <c r="CN257" s="6" t="s">
        <v>1087</v>
      </c>
      <c r="CO257" s="6" t="s">
        <v>1490</v>
      </c>
      <c r="CP257" s="6" t="s">
        <v>1087</v>
      </c>
      <c r="CQ257" s="6" t="s">
        <v>1087</v>
      </c>
      <c r="CR257" s="6" t="s">
        <v>1087</v>
      </c>
      <c r="CS257" s="6" t="s">
        <v>1086</v>
      </c>
      <c r="CT257" s="6" t="s">
        <v>1086</v>
      </c>
      <c r="CU257" s="191" t="s">
        <v>1273</v>
      </c>
      <c r="CV257" s="6" t="str">
        <f t="shared" si="78"/>
        <v>NUEVO MILENIOPEATONAL22058316002</v>
      </c>
      <c r="CW257" s="46" t="str">
        <f t="shared" si="79"/>
        <v>OK</v>
      </c>
      <c r="CX257" s="47" t="str">
        <f t="shared" si="80"/>
        <v>SI</v>
      </c>
      <c r="CY257" s="47">
        <f t="shared" si="81"/>
        <v>1</v>
      </c>
      <c r="CZ257" s="47" t="str">
        <f t="shared" si="82"/>
        <v/>
      </c>
      <c r="DA257" s="47">
        <f t="shared" si="83"/>
        <v>3</v>
      </c>
      <c r="DB257" s="47">
        <f t="shared" si="84"/>
        <v>4</v>
      </c>
      <c r="DC257" s="47" t="str">
        <f t="shared" si="85"/>
        <v/>
      </c>
      <c r="DD257" s="47"/>
      <c r="DE257" s="47">
        <f t="shared" si="86"/>
        <v>7</v>
      </c>
      <c r="DF257" s="47" t="str">
        <f t="shared" si="87"/>
        <v/>
      </c>
      <c r="DG257" s="47">
        <f t="shared" si="88"/>
        <v>9</v>
      </c>
      <c r="DH257" s="47" t="str">
        <f t="shared" si="89"/>
        <v/>
      </c>
      <c r="DI257" s="47" t="str">
        <f t="shared" si="90"/>
        <v/>
      </c>
      <c r="DJ257" s="47">
        <f t="shared" si="91"/>
        <v>3</v>
      </c>
      <c r="DK257" s="48">
        <f>IF(CX257="NO",0,IF(CY257=1,Tipologías!$E$11,0)+IF(CZ257=2,Tipologías!$E$10,0)+IF(DA257=3,Tipologías!$E$9,0)+IF(DB257=4,Tipologías!$E$13,0)+IF(DC257=5,Tipologías!$E$12,0)+IF(DD257=6,Tipologías!$E$14,0)+IF(DE257=7,Tipologías!$E$20,0)+IF(DG257=9,Tipologías!$E$16,0)+IF(DF257=8,Tipologías!$E$23,0)+IF(DH257=10,Tipologías!$E$7,0)+IF(DI257=11,Tipologías!$E$8,0))</f>
        <v>3610396.5514379996</v>
      </c>
      <c r="DL257" s="49">
        <f t="shared" si="92"/>
        <v>3610396.5514379996</v>
      </c>
      <c r="DM257" s="50" t="str">
        <f t="shared" si="93"/>
        <v/>
      </c>
      <c r="DN257" s="50" t="str">
        <f t="shared" si="94"/>
        <v/>
      </c>
      <c r="DO257" s="50">
        <f t="shared" si="95"/>
        <v>0</v>
      </c>
      <c r="DP257" s="51" t="str">
        <f t="shared" si="96"/>
        <v/>
      </c>
      <c r="DQ257" s="51">
        <f>IF(DM257=17,Tipologías!$E$18,0)+IF(ENCUESTAS!DN257=18,Tipologías!$E$17,0)+IF(ENCUESTAS!DO257=19,Tipologías!$E$19,0)+IF(ENCUESTAS!DP257=20,Tipologías!$E$21,0)</f>
        <v>0</v>
      </c>
      <c r="DR257" s="47" t="str">
        <f t="shared" si="97"/>
        <v>NO</v>
      </c>
      <c r="DS257" s="49">
        <f t="shared" si="98"/>
        <v>0</v>
      </c>
      <c r="DT257" s="52">
        <f>IF(DL257=0,"",(DL257+DS257+Tipologías!$E$6+Tipologías!$H$2))</f>
        <v>3807473.9439779641</v>
      </c>
      <c r="DU257" s="53" t="str">
        <f t="shared" si="99"/>
        <v>SI</v>
      </c>
      <c r="DV257" s="436" t="s">
        <v>3817</v>
      </c>
    </row>
    <row r="258" spans="1:126" ht="45" hidden="1" x14ac:dyDescent="0.25">
      <c r="A258" s="22">
        <v>42972</v>
      </c>
      <c r="B258" s="7" t="s">
        <v>1</v>
      </c>
      <c r="C258" s="7" t="s">
        <v>630</v>
      </c>
      <c r="D258" s="7">
        <v>579</v>
      </c>
      <c r="E258" s="7">
        <v>1007435096</v>
      </c>
      <c r="F258" s="7">
        <v>3005949869</v>
      </c>
      <c r="G258" s="188">
        <v>254</v>
      </c>
      <c r="H258" s="189" t="s">
        <v>1640</v>
      </c>
      <c r="I258" s="7" t="s">
        <v>1110</v>
      </c>
      <c r="J258" s="7"/>
      <c r="K258" s="7"/>
      <c r="L258" s="7"/>
      <c r="M258" s="7"/>
      <c r="N258" s="7"/>
      <c r="O258" s="7"/>
      <c r="P258" s="7"/>
      <c r="Q258" s="7"/>
      <c r="R258" s="200">
        <v>220583140076</v>
      </c>
      <c r="S258" s="7"/>
      <c r="T258" s="7"/>
      <c r="U258" s="362" t="str">
        <f t="shared" si="75"/>
        <v xml:space="preserve">PEATONAL   #   -  220583140076 </v>
      </c>
      <c r="V258" s="7"/>
      <c r="W258" s="7" t="s">
        <v>2301</v>
      </c>
      <c r="X258" s="7" t="s">
        <v>1277</v>
      </c>
      <c r="Y258" s="7" t="s">
        <v>2357</v>
      </c>
      <c r="Z258" s="7" t="s">
        <v>1272</v>
      </c>
      <c r="AA258" s="434" t="str">
        <f t="shared" si="76"/>
        <v>CARME ROSA RUA GOMEZ</v>
      </c>
      <c r="AB258" s="7" t="s">
        <v>1268</v>
      </c>
      <c r="AC258" s="7">
        <v>21933776</v>
      </c>
      <c r="AD258" s="7" t="s">
        <v>1118</v>
      </c>
      <c r="AE258" s="7">
        <v>52</v>
      </c>
      <c r="AF258" s="6" t="s">
        <v>1087</v>
      </c>
      <c r="AG258" s="6" t="s">
        <v>2077</v>
      </c>
      <c r="AH258" s="7"/>
      <c r="AI258" s="7" t="s">
        <v>1331</v>
      </c>
      <c r="AJ258" s="7" t="s">
        <v>1477</v>
      </c>
      <c r="AK258" s="434" t="str">
        <f t="shared" si="77"/>
        <v xml:space="preserve">LUIS ALFONSO ROJAS </v>
      </c>
      <c r="AL258" s="7" t="s">
        <v>1268</v>
      </c>
      <c r="AM258" s="191">
        <v>71084640</v>
      </c>
      <c r="AN258" s="189" t="s">
        <v>1087</v>
      </c>
      <c r="AO258" s="7"/>
      <c r="AP258" s="7" t="s">
        <v>1087</v>
      </c>
      <c r="AQ258" s="7">
        <v>2</v>
      </c>
      <c r="AR258" s="7"/>
      <c r="AS258" s="7"/>
      <c r="AT258" s="230" t="s">
        <v>1148</v>
      </c>
      <c r="AU258" s="7"/>
      <c r="AV258" s="231" t="s">
        <v>1163</v>
      </c>
      <c r="AW258" s="7"/>
      <c r="AX258" s="192"/>
      <c r="AY258" s="7"/>
      <c r="AZ258" s="7"/>
      <c r="BA258" s="7"/>
      <c r="BB258" s="7" t="s">
        <v>1086</v>
      </c>
      <c r="BC258" s="7">
        <v>13405</v>
      </c>
      <c r="BD258" s="7" t="s">
        <v>1086</v>
      </c>
      <c r="BE258" s="7">
        <v>9225</v>
      </c>
      <c r="BF258" s="7" t="s">
        <v>1086</v>
      </c>
      <c r="BG258" s="7">
        <v>8366</v>
      </c>
      <c r="BH258" s="239" t="s">
        <v>1167</v>
      </c>
      <c r="BI258" s="233" t="s">
        <v>1171</v>
      </c>
      <c r="BJ258" s="234" t="s">
        <v>1180</v>
      </c>
      <c r="BK258" s="234" t="s">
        <v>1189</v>
      </c>
      <c r="BL258" s="6" t="s">
        <v>1086</v>
      </c>
      <c r="BM258" s="191" t="s">
        <v>1087</v>
      </c>
      <c r="BN258" s="195" t="s">
        <v>1086</v>
      </c>
      <c r="BO258" s="6" t="s">
        <v>1086</v>
      </c>
      <c r="BP258" s="6" t="s">
        <v>1086</v>
      </c>
      <c r="BQ258" s="6" t="s">
        <v>1086</v>
      </c>
      <c r="BR258" s="6" t="s">
        <v>1086</v>
      </c>
      <c r="BS258" s="6" t="s">
        <v>1086</v>
      </c>
      <c r="BT258" s="6" t="s">
        <v>1086</v>
      </c>
      <c r="BU258" s="6" t="s">
        <v>1086</v>
      </c>
      <c r="BV258" s="6" t="s">
        <v>1086</v>
      </c>
      <c r="BW258" s="6" t="s">
        <v>1086</v>
      </c>
      <c r="BX258" s="6" t="s">
        <v>1086</v>
      </c>
      <c r="BY258" s="6" t="s">
        <v>1086</v>
      </c>
      <c r="BZ258" s="6" t="s">
        <v>1086</v>
      </c>
      <c r="CA258" s="6" t="s">
        <v>1086</v>
      </c>
      <c r="CB258" s="6" t="s">
        <v>1086</v>
      </c>
      <c r="CC258" s="6" t="s">
        <v>1086</v>
      </c>
      <c r="CD258" s="234" t="s">
        <v>1193</v>
      </c>
      <c r="CE258" s="199" t="s">
        <v>2358</v>
      </c>
      <c r="CF258" s="6"/>
      <c r="CG258" s="6"/>
      <c r="CH258" s="6"/>
      <c r="CI258" s="6"/>
      <c r="CJ258" s="6" t="s">
        <v>1607</v>
      </c>
      <c r="CK258" s="6" t="s">
        <v>1608</v>
      </c>
      <c r="CL258" s="6" t="s">
        <v>1086</v>
      </c>
      <c r="CM258" s="6" t="s">
        <v>1087</v>
      </c>
      <c r="CN258" s="6" t="s">
        <v>1087</v>
      </c>
      <c r="CO258" s="6" t="s">
        <v>1490</v>
      </c>
      <c r="CP258" s="6" t="s">
        <v>1086</v>
      </c>
      <c r="CQ258" s="6" t="s">
        <v>1086</v>
      </c>
      <c r="CR258" s="6" t="s">
        <v>1086</v>
      </c>
      <c r="CS258" s="6" t="s">
        <v>1086</v>
      </c>
      <c r="CT258" s="6" t="s">
        <v>1086</v>
      </c>
      <c r="CU258" s="191" t="s">
        <v>1288</v>
      </c>
      <c r="CV258" s="6" t="str">
        <f t="shared" si="78"/>
        <v>NUEVO MILENIOPEATONAL220583140076</v>
      </c>
      <c r="CW258" s="46" t="str">
        <f t="shared" si="79"/>
        <v>OK</v>
      </c>
      <c r="CX258" s="47" t="str">
        <f t="shared" si="80"/>
        <v>SI</v>
      </c>
      <c r="CY258" s="47" t="str">
        <f t="shared" si="81"/>
        <v/>
      </c>
      <c r="CZ258" s="47" t="str">
        <f t="shared" si="82"/>
        <v/>
      </c>
      <c r="DA258" s="47" t="str">
        <f t="shared" si="83"/>
        <v/>
      </c>
      <c r="DB258" s="47" t="str">
        <f t="shared" si="84"/>
        <v/>
      </c>
      <c r="DC258" s="47" t="str">
        <f t="shared" si="85"/>
        <v/>
      </c>
      <c r="DD258" s="47"/>
      <c r="DE258" s="47" t="str">
        <f t="shared" si="86"/>
        <v/>
      </c>
      <c r="DF258" s="47" t="str">
        <f t="shared" si="87"/>
        <v/>
      </c>
      <c r="DG258" s="47" t="str">
        <f t="shared" si="88"/>
        <v/>
      </c>
      <c r="DH258" s="47" t="str">
        <f t="shared" si="89"/>
        <v/>
      </c>
      <c r="DI258" s="47" t="str">
        <f t="shared" si="90"/>
        <v/>
      </c>
      <c r="DJ258" s="47">
        <f t="shared" si="91"/>
        <v>0</v>
      </c>
      <c r="DK258" s="48">
        <f>IF(CX258="NO",0,IF(CY258=1,Tipologías!$E$11,0)+IF(CZ258=2,Tipologías!$E$10,0)+IF(DA258=3,Tipologías!$E$9,0)+IF(DB258=4,Tipologías!$E$13,0)+IF(DC258=5,Tipologías!$E$12,0)+IF(DD258=6,Tipologías!$E$14,0)+IF(DE258=7,Tipologías!$E$20,0)+IF(DG258=9,Tipologías!$E$16,0)+IF(DF258=8,Tipologías!$E$23,0)+IF(DH258=10,Tipologías!$E$7,0)+IF(DI258=11,Tipologías!$E$8,0))</f>
        <v>0</v>
      </c>
      <c r="DL258" s="49">
        <f t="shared" si="92"/>
        <v>0</v>
      </c>
      <c r="DM258" s="50" t="str">
        <f t="shared" si="93"/>
        <v/>
      </c>
      <c r="DN258" s="50" t="str">
        <f t="shared" si="94"/>
        <v/>
      </c>
      <c r="DO258" s="50" t="str">
        <f t="shared" si="95"/>
        <v/>
      </c>
      <c r="DP258" s="51" t="str">
        <f t="shared" si="96"/>
        <v/>
      </c>
      <c r="DQ258" s="51">
        <f>IF(DM258=17,Tipologías!$E$18,0)+IF(ENCUESTAS!DN258=18,Tipologías!$E$17,0)+IF(ENCUESTAS!DO258=19,Tipologías!$E$19,0)+IF(ENCUESTAS!DP258=20,Tipologías!$E$21,0)</f>
        <v>0</v>
      </c>
      <c r="DR258" s="47" t="str">
        <f t="shared" si="97"/>
        <v>NO</v>
      </c>
      <c r="DS258" s="49">
        <f t="shared" si="98"/>
        <v>0</v>
      </c>
      <c r="DT258" s="52" t="str">
        <f>IF(DL258=0,"",(DL258+DS258+Tipologías!$E$6+Tipologías!$H$2))</f>
        <v/>
      </c>
      <c r="DU258" s="53" t="str">
        <f t="shared" si="99"/>
        <v>NO</v>
      </c>
      <c r="DV258" s="436"/>
    </row>
    <row r="259" spans="1:126" ht="45" hidden="1" x14ac:dyDescent="0.25">
      <c r="A259" s="22">
        <v>42972</v>
      </c>
      <c r="B259" s="7" t="s">
        <v>1</v>
      </c>
      <c r="C259" s="7" t="s">
        <v>630</v>
      </c>
      <c r="D259" s="7">
        <v>579</v>
      </c>
      <c r="E259" s="7">
        <v>1007435096</v>
      </c>
      <c r="F259" s="7">
        <v>3005949869</v>
      </c>
      <c r="G259" s="188">
        <v>255</v>
      </c>
      <c r="H259" s="189" t="s">
        <v>1692</v>
      </c>
      <c r="I259" s="7" t="s">
        <v>1110</v>
      </c>
      <c r="J259" s="7"/>
      <c r="K259" s="7"/>
      <c r="L259" s="7"/>
      <c r="M259" s="7"/>
      <c r="N259" s="7"/>
      <c r="O259" s="7"/>
      <c r="P259" s="7"/>
      <c r="Q259" s="7"/>
      <c r="R259" s="190">
        <v>22045854000</v>
      </c>
      <c r="S259" s="7"/>
      <c r="T259" s="7"/>
      <c r="U259" s="362" t="str">
        <f t="shared" si="75"/>
        <v xml:space="preserve">PEATONAL   #   -  22045854000 </v>
      </c>
      <c r="V259" s="7">
        <v>3113036169</v>
      </c>
      <c r="W259" s="7" t="s">
        <v>1290</v>
      </c>
      <c r="X259" s="7" t="s">
        <v>1456</v>
      </c>
      <c r="Y259" s="7" t="s">
        <v>2359</v>
      </c>
      <c r="Z259" s="7"/>
      <c r="AA259" s="434" t="str">
        <f t="shared" si="76"/>
        <v>KATALINA  CASTRO PEREZ</v>
      </c>
      <c r="AB259" s="7" t="s">
        <v>1268</v>
      </c>
      <c r="AC259" s="7">
        <v>43655607</v>
      </c>
      <c r="AD259" s="7" t="s">
        <v>1118</v>
      </c>
      <c r="AE259" s="7">
        <v>35</v>
      </c>
      <c r="AF259" s="6" t="s">
        <v>1086</v>
      </c>
      <c r="AG259" s="6"/>
      <c r="AH259" s="7"/>
      <c r="AI259" s="7"/>
      <c r="AJ259" s="7"/>
      <c r="AK259" s="434" t="str">
        <f t="shared" si="77"/>
        <v xml:space="preserve">   </v>
      </c>
      <c r="AL259" s="7"/>
      <c r="AM259" s="191"/>
      <c r="AN259" s="189" t="s">
        <v>1087</v>
      </c>
      <c r="AO259" s="7"/>
      <c r="AP259" s="7" t="s">
        <v>1087</v>
      </c>
      <c r="AQ259" s="7">
        <v>2</v>
      </c>
      <c r="AR259" s="7">
        <v>1</v>
      </c>
      <c r="AS259" s="7"/>
      <c r="AT259" s="230" t="s">
        <v>1148</v>
      </c>
      <c r="AU259" s="7"/>
      <c r="AV259" s="231" t="s">
        <v>1163</v>
      </c>
      <c r="AW259" s="7"/>
      <c r="AX259" s="192"/>
      <c r="AY259" s="7"/>
      <c r="AZ259" s="7"/>
      <c r="BA259" s="7"/>
      <c r="BB259" s="7" t="s">
        <v>1086</v>
      </c>
      <c r="BC259" s="7">
        <v>10055</v>
      </c>
      <c r="BD259" s="7" t="s">
        <v>1086</v>
      </c>
      <c r="BE259" s="7"/>
      <c r="BF259" s="7" t="s">
        <v>1086</v>
      </c>
      <c r="BG259" s="7">
        <v>8800</v>
      </c>
      <c r="BH259" s="232" t="s">
        <v>1167</v>
      </c>
      <c r="BI259" s="233" t="s">
        <v>1171</v>
      </c>
      <c r="BJ259" s="234" t="s">
        <v>1176</v>
      </c>
      <c r="BK259" s="6" t="s">
        <v>1189</v>
      </c>
      <c r="BL259" s="6" t="s">
        <v>1086</v>
      </c>
      <c r="BM259" s="191" t="s">
        <v>1087</v>
      </c>
      <c r="BN259" s="195" t="s">
        <v>1086</v>
      </c>
      <c r="BO259" s="6" t="s">
        <v>1086</v>
      </c>
      <c r="BP259" s="6" t="s">
        <v>1086</v>
      </c>
      <c r="BQ259" s="6" t="s">
        <v>1086</v>
      </c>
      <c r="BR259" s="6" t="s">
        <v>1086</v>
      </c>
      <c r="BS259" s="6" t="s">
        <v>1086</v>
      </c>
      <c r="BT259" s="6" t="s">
        <v>1086</v>
      </c>
      <c r="BU259" s="6" t="s">
        <v>1086</v>
      </c>
      <c r="BV259" s="6" t="s">
        <v>1086</v>
      </c>
      <c r="BW259" s="6" t="s">
        <v>1086</v>
      </c>
      <c r="BX259" s="6" t="s">
        <v>1086</v>
      </c>
      <c r="BY259" s="6" t="s">
        <v>1086</v>
      </c>
      <c r="BZ259" s="6" t="s">
        <v>1086</v>
      </c>
      <c r="CA259" s="6" t="s">
        <v>1086</v>
      </c>
      <c r="CB259" s="6" t="s">
        <v>1086</v>
      </c>
      <c r="CC259" s="6" t="s">
        <v>1086</v>
      </c>
      <c r="CD259" s="234" t="s">
        <v>1193</v>
      </c>
      <c r="CE259" s="199" t="s">
        <v>2360</v>
      </c>
      <c r="CF259" s="6"/>
      <c r="CG259" s="6"/>
      <c r="CH259" s="6"/>
      <c r="CI259" s="6"/>
      <c r="CJ259" s="6" t="s">
        <v>1607</v>
      </c>
      <c r="CK259" s="6" t="s">
        <v>1608</v>
      </c>
      <c r="CL259" s="6" t="s">
        <v>1087</v>
      </c>
      <c r="CM259" s="6" t="s">
        <v>1087</v>
      </c>
      <c r="CN259" s="6" t="s">
        <v>1087</v>
      </c>
      <c r="CO259" s="6" t="s">
        <v>1490</v>
      </c>
      <c r="CP259" s="6" t="s">
        <v>1086</v>
      </c>
      <c r="CQ259" s="6" t="s">
        <v>1086</v>
      </c>
      <c r="CR259" s="6" t="s">
        <v>1086</v>
      </c>
      <c r="CS259" s="6" t="s">
        <v>1086</v>
      </c>
      <c r="CT259" s="6" t="s">
        <v>1086</v>
      </c>
      <c r="CU259" s="191" t="s">
        <v>1288</v>
      </c>
      <c r="CV259" s="6" t="str">
        <f t="shared" si="78"/>
        <v>PATIO BONITOPEATONAL22045854000</v>
      </c>
      <c r="CW259" s="46" t="str">
        <f t="shared" si="79"/>
        <v>OK</v>
      </c>
      <c r="CX259" s="47" t="str">
        <f t="shared" si="80"/>
        <v>SI</v>
      </c>
      <c r="CY259" s="47" t="str">
        <f t="shared" si="81"/>
        <v/>
      </c>
      <c r="CZ259" s="47" t="str">
        <f t="shared" si="82"/>
        <v/>
      </c>
      <c r="DA259" s="47" t="str">
        <f t="shared" si="83"/>
        <v/>
      </c>
      <c r="DB259" s="47" t="str">
        <f t="shared" si="84"/>
        <v/>
      </c>
      <c r="DC259" s="47" t="str">
        <f t="shared" si="85"/>
        <v/>
      </c>
      <c r="DD259" s="47"/>
      <c r="DE259" s="47" t="str">
        <f t="shared" si="86"/>
        <v/>
      </c>
      <c r="DF259" s="47" t="str">
        <f t="shared" si="87"/>
        <v/>
      </c>
      <c r="DG259" s="47" t="str">
        <f t="shared" si="88"/>
        <v/>
      </c>
      <c r="DH259" s="47" t="str">
        <f t="shared" si="89"/>
        <v/>
      </c>
      <c r="DI259" s="47" t="str">
        <f t="shared" si="90"/>
        <v/>
      </c>
      <c r="DJ259" s="47">
        <f t="shared" si="91"/>
        <v>0</v>
      </c>
      <c r="DK259" s="48">
        <f>IF(CX259="NO",0,IF(CY259=1,Tipologías!$E$11,0)+IF(CZ259=2,Tipologías!$E$10,0)+IF(DA259=3,Tipologías!$E$9,0)+IF(DB259=4,Tipologías!$E$13,0)+IF(DC259=5,Tipologías!$E$12,0)+IF(DD259=6,Tipologías!$E$14,0)+IF(DE259=7,Tipologías!$E$20,0)+IF(DG259=9,Tipologías!$E$16,0)+IF(DF259=8,Tipologías!$E$23,0)+IF(DH259=10,Tipologías!$E$7,0)+IF(DI259=11,Tipologías!$E$8,0))</f>
        <v>0</v>
      </c>
      <c r="DL259" s="49">
        <f t="shared" si="92"/>
        <v>0</v>
      </c>
      <c r="DM259" s="50" t="str">
        <f t="shared" si="93"/>
        <v/>
      </c>
      <c r="DN259" s="50" t="str">
        <f t="shared" si="94"/>
        <v/>
      </c>
      <c r="DO259" s="50" t="str">
        <f t="shared" si="95"/>
        <v/>
      </c>
      <c r="DP259" s="51" t="str">
        <f t="shared" si="96"/>
        <v/>
      </c>
      <c r="DQ259" s="51">
        <f>IF(DM259=17,Tipologías!$E$18,0)+IF(ENCUESTAS!DN259=18,Tipologías!$E$17,0)+IF(ENCUESTAS!DO259=19,Tipologías!$E$19,0)+IF(ENCUESTAS!DP259=20,Tipologías!$E$21,0)</f>
        <v>0</v>
      </c>
      <c r="DR259" s="47" t="str">
        <f t="shared" si="97"/>
        <v>NO</v>
      </c>
      <c r="DS259" s="49">
        <f t="shared" si="98"/>
        <v>0</v>
      </c>
      <c r="DT259" s="52" t="str">
        <f>IF(DL259=0,"",(DL259+DS259+Tipologías!$E$6+Tipologías!$H$2))</f>
        <v/>
      </c>
      <c r="DU259" s="53" t="str">
        <f t="shared" si="99"/>
        <v>NO</v>
      </c>
      <c r="DV259" s="436"/>
    </row>
    <row r="260" spans="1:126" ht="45" x14ac:dyDescent="0.25">
      <c r="A260" s="22">
        <v>42972</v>
      </c>
      <c r="B260" s="7" t="s">
        <v>1</v>
      </c>
      <c r="C260" s="7" t="s">
        <v>630</v>
      </c>
      <c r="D260" s="7">
        <v>579</v>
      </c>
      <c r="E260" s="7">
        <v>1007435096</v>
      </c>
      <c r="F260" s="7">
        <v>3005949869</v>
      </c>
      <c r="G260" s="188">
        <v>256</v>
      </c>
      <c r="H260" s="189" t="s">
        <v>1640</v>
      </c>
      <c r="I260" s="7" t="s">
        <v>1110</v>
      </c>
      <c r="J260" s="7"/>
      <c r="K260" s="7"/>
      <c r="L260" s="7"/>
      <c r="M260" s="7"/>
      <c r="N260" s="7"/>
      <c r="O260" s="7"/>
      <c r="P260" s="7"/>
      <c r="Q260" s="7"/>
      <c r="R260" s="200">
        <v>22054860030</v>
      </c>
      <c r="S260" s="7"/>
      <c r="T260" s="7"/>
      <c r="U260" s="362" t="str">
        <f t="shared" si="75"/>
        <v xml:space="preserve">PEATONAL   #   -  22054860030 </v>
      </c>
      <c r="V260" s="7"/>
      <c r="W260" s="7" t="s">
        <v>2361</v>
      </c>
      <c r="X260" s="7"/>
      <c r="Y260" s="7" t="s">
        <v>2362</v>
      </c>
      <c r="Z260" s="7" t="s">
        <v>1287</v>
      </c>
      <c r="AA260" s="434" t="str">
        <f t="shared" si="76"/>
        <v xml:space="preserve">FLOR MARIA MUNOZ </v>
      </c>
      <c r="AB260" s="7" t="s">
        <v>1268</v>
      </c>
      <c r="AC260" s="7">
        <v>43477294</v>
      </c>
      <c r="AD260" s="7" t="s">
        <v>1118</v>
      </c>
      <c r="AE260" s="7">
        <v>44</v>
      </c>
      <c r="AF260" s="6" t="s">
        <v>1087</v>
      </c>
      <c r="AG260" s="6" t="s">
        <v>2273</v>
      </c>
      <c r="AH260" s="7"/>
      <c r="AI260" s="7" t="s">
        <v>1331</v>
      </c>
      <c r="AJ260" s="7" t="s">
        <v>1500</v>
      </c>
      <c r="AK260" s="434" t="str">
        <f t="shared" si="77"/>
        <v xml:space="preserve">LUIS ENRIQUE CATAÑO </v>
      </c>
      <c r="AL260" s="7" t="s">
        <v>1268</v>
      </c>
      <c r="AM260" s="191">
        <v>15538857</v>
      </c>
      <c r="AN260" s="189" t="s">
        <v>1087</v>
      </c>
      <c r="AO260" s="7"/>
      <c r="AP260" s="7" t="s">
        <v>1086</v>
      </c>
      <c r="AQ260" s="7">
        <v>4</v>
      </c>
      <c r="AR260" s="7">
        <v>1</v>
      </c>
      <c r="AS260" s="7"/>
      <c r="AT260" s="230" t="s">
        <v>1149</v>
      </c>
      <c r="AU260" s="7"/>
      <c r="AV260" s="193"/>
      <c r="AW260" s="7"/>
      <c r="AX260" s="192" t="s">
        <v>1153</v>
      </c>
      <c r="AY260" s="7">
        <v>5</v>
      </c>
      <c r="AZ260" s="7"/>
      <c r="BA260" s="235">
        <v>140000</v>
      </c>
      <c r="BB260" s="7" t="s">
        <v>1086</v>
      </c>
      <c r="BC260" s="7">
        <v>11604</v>
      </c>
      <c r="BD260" s="7" t="s">
        <v>1086</v>
      </c>
      <c r="BE260" s="7">
        <v>8067</v>
      </c>
      <c r="BF260" s="7" t="s">
        <v>1086</v>
      </c>
      <c r="BG260" s="7">
        <v>8366</v>
      </c>
      <c r="BH260" s="232" t="s">
        <v>1167</v>
      </c>
      <c r="BI260" s="233" t="s">
        <v>1171</v>
      </c>
      <c r="BJ260" s="234" t="s">
        <v>1180</v>
      </c>
      <c r="BK260" s="234" t="s">
        <v>1189</v>
      </c>
      <c r="BL260" s="6" t="s">
        <v>1087</v>
      </c>
      <c r="BM260" s="191" t="s">
        <v>1087</v>
      </c>
      <c r="BN260" s="195" t="s">
        <v>1086</v>
      </c>
      <c r="BO260" s="6" t="s">
        <v>1086</v>
      </c>
      <c r="BP260" s="6" t="s">
        <v>1086</v>
      </c>
      <c r="BQ260" s="6" t="s">
        <v>1086</v>
      </c>
      <c r="BR260" s="6" t="s">
        <v>1086</v>
      </c>
      <c r="BS260" s="6" t="s">
        <v>1086</v>
      </c>
      <c r="BT260" s="6" t="s">
        <v>1086</v>
      </c>
      <c r="BU260" s="6" t="s">
        <v>1086</v>
      </c>
      <c r="BV260" s="6" t="s">
        <v>1087</v>
      </c>
      <c r="BW260" s="6" t="s">
        <v>1086</v>
      </c>
      <c r="BX260" s="6" t="s">
        <v>1086</v>
      </c>
      <c r="BY260" s="6" t="s">
        <v>1086</v>
      </c>
      <c r="BZ260" s="6" t="s">
        <v>1086</v>
      </c>
      <c r="CA260" s="6" t="s">
        <v>1087</v>
      </c>
      <c r="CB260" s="6" t="s">
        <v>1086</v>
      </c>
      <c r="CC260" s="6" t="s">
        <v>1086</v>
      </c>
      <c r="CD260" s="234" t="s">
        <v>1193</v>
      </c>
      <c r="CE260" s="199" t="s">
        <v>2363</v>
      </c>
      <c r="CF260" s="234"/>
      <c r="CG260" s="6"/>
      <c r="CH260" s="6"/>
      <c r="CI260" s="6"/>
      <c r="CJ260" s="6" t="s">
        <v>1607</v>
      </c>
      <c r="CK260" s="6" t="s">
        <v>1608</v>
      </c>
      <c r="CL260" s="6" t="s">
        <v>1086</v>
      </c>
      <c r="CM260" s="6" t="s">
        <v>1087</v>
      </c>
      <c r="CN260" s="6" t="s">
        <v>1087</v>
      </c>
      <c r="CO260" s="6" t="s">
        <v>1490</v>
      </c>
      <c r="CP260" s="6" t="s">
        <v>1086</v>
      </c>
      <c r="CQ260" s="6" t="s">
        <v>1086</v>
      </c>
      <c r="CR260" s="6" t="s">
        <v>1087</v>
      </c>
      <c r="CS260" s="6" t="s">
        <v>1086</v>
      </c>
      <c r="CT260" s="6" t="s">
        <v>1086</v>
      </c>
      <c r="CU260" s="191" t="s">
        <v>1273</v>
      </c>
      <c r="CV260" s="6" t="str">
        <f t="shared" si="78"/>
        <v>NUEVO MILENIOPEATONAL22054860030</v>
      </c>
      <c r="CW260" s="46" t="str">
        <f t="shared" si="79"/>
        <v>OK</v>
      </c>
      <c r="CX260" s="47" t="str">
        <f t="shared" si="80"/>
        <v>SI</v>
      </c>
      <c r="CY260" s="47">
        <f t="shared" si="81"/>
        <v>1</v>
      </c>
      <c r="CZ260" s="47" t="str">
        <f t="shared" si="82"/>
        <v/>
      </c>
      <c r="DA260" s="47" t="str">
        <f t="shared" si="83"/>
        <v/>
      </c>
      <c r="DB260" s="47" t="str">
        <f t="shared" si="84"/>
        <v/>
      </c>
      <c r="DC260" s="47" t="str">
        <f t="shared" si="85"/>
        <v/>
      </c>
      <c r="DD260" s="47"/>
      <c r="DE260" s="47" t="str">
        <f t="shared" si="86"/>
        <v/>
      </c>
      <c r="DF260" s="47" t="str">
        <f t="shared" si="87"/>
        <v/>
      </c>
      <c r="DG260" s="47">
        <f t="shared" si="88"/>
        <v>9</v>
      </c>
      <c r="DH260" s="47" t="str">
        <f t="shared" si="89"/>
        <v/>
      </c>
      <c r="DI260" s="47" t="str">
        <f t="shared" si="90"/>
        <v/>
      </c>
      <c r="DJ260" s="47">
        <f t="shared" si="91"/>
        <v>1</v>
      </c>
      <c r="DK260" s="48">
        <f>IF(CX260="NO",0,IF(CY260=1,Tipologías!$E$11,0)+IF(CZ260=2,Tipologías!$E$10,0)+IF(DA260=3,Tipologías!$E$9,0)+IF(DB260=4,Tipologías!$E$13,0)+IF(DC260=5,Tipologías!$E$12,0)+IF(DD260=6,Tipologías!$E$14,0)+IF(DE260=7,Tipologías!$E$20,0)+IF(DG260=9,Tipologías!$E$16,0)+IF(DF260=8,Tipologías!$E$23,0)+IF(DH260=10,Tipologías!$E$7,0)+IF(DI260=11,Tipologías!$E$8,0))</f>
        <v>2225218.5090899998</v>
      </c>
      <c r="DL260" s="49">
        <f t="shared" si="92"/>
        <v>2225218.5090899998</v>
      </c>
      <c r="DM260" s="50" t="str">
        <f t="shared" si="93"/>
        <v/>
      </c>
      <c r="DN260" s="50" t="str">
        <f t="shared" si="94"/>
        <v/>
      </c>
      <c r="DO260" s="50">
        <f t="shared" si="95"/>
        <v>0</v>
      </c>
      <c r="DP260" s="51" t="str">
        <f t="shared" si="96"/>
        <v/>
      </c>
      <c r="DQ260" s="51">
        <f>IF(DM260=17,Tipologías!$E$18,0)+IF(ENCUESTAS!DN260=18,Tipologías!$E$17,0)+IF(ENCUESTAS!DO260=19,Tipologías!$E$19,0)+IF(ENCUESTAS!DP260=20,Tipologías!$E$21,0)</f>
        <v>0</v>
      </c>
      <c r="DR260" s="47" t="str">
        <f t="shared" si="97"/>
        <v>NO</v>
      </c>
      <c r="DS260" s="49">
        <f t="shared" si="98"/>
        <v>0</v>
      </c>
      <c r="DT260" s="52">
        <f>IF(DL260=0,"",(DL260+DS260+Tipologías!$E$6+Tipologías!$H$2))</f>
        <v>2422295.9016299644</v>
      </c>
      <c r="DU260" s="53" t="str">
        <f t="shared" si="99"/>
        <v>SI</v>
      </c>
      <c r="DV260" s="436" t="s">
        <v>3818</v>
      </c>
    </row>
    <row r="261" spans="1:126" ht="45" hidden="1" x14ac:dyDescent="0.25">
      <c r="A261" s="22">
        <v>42972</v>
      </c>
      <c r="B261" s="7" t="s">
        <v>1</v>
      </c>
      <c r="C261" s="7" t="s">
        <v>630</v>
      </c>
      <c r="D261" s="7">
        <v>579</v>
      </c>
      <c r="E261" s="7">
        <v>1007435096</v>
      </c>
      <c r="F261" s="7">
        <v>3005949369</v>
      </c>
      <c r="G261" s="188">
        <v>257</v>
      </c>
      <c r="H261" s="189" t="s">
        <v>1632</v>
      </c>
      <c r="I261" s="7" t="s">
        <v>1110</v>
      </c>
      <c r="J261" s="7"/>
      <c r="K261" s="7"/>
      <c r="L261" s="7"/>
      <c r="M261" s="7"/>
      <c r="N261" s="7"/>
      <c r="O261" s="7"/>
      <c r="P261" s="7"/>
      <c r="Q261" s="7"/>
      <c r="R261" s="190">
        <v>2245910000</v>
      </c>
      <c r="S261" s="7"/>
      <c r="T261" s="7"/>
      <c r="U261" s="362" t="str">
        <f t="shared" si="75"/>
        <v xml:space="preserve">PEATONAL   #   -  2245910000 </v>
      </c>
      <c r="V261" s="7">
        <v>3217533571</v>
      </c>
      <c r="W261" s="7" t="s">
        <v>1634</v>
      </c>
      <c r="X261" s="7" t="s">
        <v>1460</v>
      </c>
      <c r="Y261" s="7" t="s">
        <v>1338</v>
      </c>
      <c r="Z261" s="7" t="s">
        <v>1917</v>
      </c>
      <c r="AA261" s="434" t="str">
        <f t="shared" si="76"/>
        <v>BEATRIZ ELENA  OSPINA ESCOBAR</v>
      </c>
      <c r="AB261" s="7" t="s">
        <v>1268</v>
      </c>
      <c r="AC261" s="7">
        <v>43657165</v>
      </c>
      <c r="AD261" s="7" t="s">
        <v>1118</v>
      </c>
      <c r="AE261" s="7">
        <v>23</v>
      </c>
      <c r="AF261" s="6" t="s">
        <v>1086</v>
      </c>
      <c r="AG261" s="6"/>
      <c r="AH261" s="7"/>
      <c r="AI261" s="7"/>
      <c r="AJ261" s="7"/>
      <c r="AK261" s="434" t="str">
        <f t="shared" si="77"/>
        <v xml:space="preserve">   </v>
      </c>
      <c r="AL261" s="7"/>
      <c r="AM261" s="191"/>
      <c r="AN261" s="189" t="s">
        <v>1087</v>
      </c>
      <c r="AO261" s="7"/>
      <c r="AP261" s="7" t="s">
        <v>1087</v>
      </c>
      <c r="AQ261" s="7">
        <v>5</v>
      </c>
      <c r="AR261" s="7">
        <v>2</v>
      </c>
      <c r="AS261" s="7"/>
      <c r="AT261" s="230" t="s">
        <v>1148</v>
      </c>
      <c r="AU261" s="7"/>
      <c r="AV261" s="231" t="s">
        <v>1161</v>
      </c>
      <c r="AW261" s="7"/>
      <c r="AX261" s="192"/>
      <c r="AY261" s="7"/>
      <c r="AZ261" s="7"/>
      <c r="BA261" s="7"/>
      <c r="BB261" s="7" t="s">
        <v>1086</v>
      </c>
      <c r="BC261" s="7">
        <v>40759</v>
      </c>
      <c r="BD261" s="7" t="s">
        <v>1086</v>
      </c>
      <c r="BE261" s="7">
        <v>30533</v>
      </c>
      <c r="BF261" s="7" t="s">
        <v>1086</v>
      </c>
      <c r="BG261" s="7">
        <v>8366</v>
      </c>
      <c r="BH261" s="232" t="s">
        <v>1167</v>
      </c>
      <c r="BI261" s="233" t="s">
        <v>1176</v>
      </c>
      <c r="BJ261" s="234" t="s">
        <v>1183</v>
      </c>
      <c r="BK261" s="6" t="s">
        <v>1189</v>
      </c>
      <c r="BL261" s="6" t="s">
        <v>1086</v>
      </c>
      <c r="BM261" s="191" t="s">
        <v>1086</v>
      </c>
      <c r="BN261" s="195" t="s">
        <v>1086</v>
      </c>
      <c r="BO261" s="6" t="s">
        <v>1086</v>
      </c>
      <c r="BP261" s="6" t="s">
        <v>1086</v>
      </c>
      <c r="BQ261" s="6" t="s">
        <v>1086</v>
      </c>
      <c r="BR261" s="6" t="s">
        <v>1086</v>
      </c>
      <c r="BS261" s="6" t="s">
        <v>1086</v>
      </c>
      <c r="BT261" s="6" t="s">
        <v>1086</v>
      </c>
      <c r="BU261" s="6" t="s">
        <v>1086</v>
      </c>
      <c r="BV261" s="6" t="s">
        <v>1086</v>
      </c>
      <c r="BW261" s="6" t="s">
        <v>1086</v>
      </c>
      <c r="BX261" s="6" t="s">
        <v>1086</v>
      </c>
      <c r="BY261" s="6" t="s">
        <v>1086</v>
      </c>
      <c r="BZ261" s="6" t="s">
        <v>1086</v>
      </c>
      <c r="CA261" s="6" t="s">
        <v>1086</v>
      </c>
      <c r="CB261" s="6" t="s">
        <v>1086</v>
      </c>
      <c r="CC261" s="6" t="s">
        <v>1086</v>
      </c>
      <c r="CD261" s="234" t="s">
        <v>1193</v>
      </c>
      <c r="CE261" s="199" t="s">
        <v>2337</v>
      </c>
      <c r="CF261" s="6"/>
      <c r="CG261" s="6"/>
      <c r="CH261" s="6"/>
      <c r="CI261" s="6"/>
      <c r="CJ261" s="6" t="s">
        <v>1607</v>
      </c>
      <c r="CK261" s="6" t="s">
        <v>1608</v>
      </c>
      <c r="CL261" s="6" t="s">
        <v>1086</v>
      </c>
      <c r="CM261" s="6" t="s">
        <v>1087</v>
      </c>
      <c r="CN261" s="6" t="s">
        <v>1087</v>
      </c>
      <c r="CO261" s="6" t="s">
        <v>1490</v>
      </c>
      <c r="CP261" s="6" t="s">
        <v>1086</v>
      </c>
      <c r="CQ261" s="6" t="s">
        <v>1086</v>
      </c>
      <c r="CR261" s="6" t="s">
        <v>1086</v>
      </c>
      <c r="CS261" s="6" t="s">
        <v>1086</v>
      </c>
      <c r="CT261" s="6" t="s">
        <v>1086</v>
      </c>
      <c r="CU261" s="191" t="s">
        <v>1288</v>
      </c>
      <c r="CV261" s="6" t="str">
        <f t="shared" si="78"/>
        <v>SAN MARTIN PEATONAL2245910000</v>
      </c>
      <c r="CW261" s="46" t="str">
        <f t="shared" si="79"/>
        <v>OK</v>
      </c>
      <c r="CX261" s="47" t="str">
        <f t="shared" si="80"/>
        <v>SI</v>
      </c>
      <c r="CY261" s="47" t="str">
        <f t="shared" si="81"/>
        <v/>
      </c>
      <c r="CZ261" s="47" t="str">
        <f t="shared" si="82"/>
        <v/>
      </c>
      <c r="DA261" s="47" t="str">
        <f t="shared" si="83"/>
        <v/>
      </c>
      <c r="DB261" s="47" t="str">
        <f t="shared" si="84"/>
        <v/>
      </c>
      <c r="DC261" s="47" t="str">
        <f t="shared" si="85"/>
        <v/>
      </c>
      <c r="DD261" s="47"/>
      <c r="DE261" s="47" t="str">
        <f t="shared" si="86"/>
        <v/>
      </c>
      <c r="DF261" s="47" t="str">
        <f t="shared" si="87"/>
        <v/>
      </c>
      <c r="DG261" s="47" t="str">
        <f t="shared" si="88"/>
        <v/>
      </c>
      <c r="DH261" s="47" t="str">
        <f t="shared" si="89"/>
        <v/>
      </c>
      <c r="DI261" s="47" t="str">
        <f t="shared" si="90"/>
        <v/>
      </c>
      <c r="DJ261" s="47">
        <f t="shared" si="91"/>
        <v>0</v>
      </c>
      <c r="DK261" s="48">
        <f>IF(CX261="NO",0,IF(CY261=1,Tipologías!$E$11,0)+IF(CZ261=2,Tipologías!$E$10,0)+IF(DA261=3,Tipologías!$E$9,0)+IF(DB261=4,Tipologías!$E$13,0)+IF(DC261=5,Tipologías!$E$12,0)+IF(DD261=6,Tipologías!$E$14,0)+IF(DE261=7,Tipologías!$E$20,0)+IF(DG261=9,Tipologías!$E$16,0)+IF(DF261=8,Tipologías!$E$23,0)+IF(DH261=10,Tipologías!$E$7,0)+IF(DI261=11,Tipologías!$E$8,0))</f>
        <v>0</v>
      </c>
      <c r="DL261" s="49">
        <f t="shared" si="92"/>
        <v>0</v>
      </c>
      <c r="DM261" s="50" t="str">
        <f t="shared" si="93"/>
        <v/>
      </c>
      <c r="DN261" s="50" t="str">
        <f t="shared" si="94"/>
        <v/>
      </c>
      <c r="DO261" s="50" t="str">
        <f t="shared" si="95"/>
        <v/>
      </c>
      <c r="DP261" s="51" t="str">
        <f t="shared" si="96"/>
        <v/>
      </c>
      <c r="DQ261" s="51">
        <f>IF(DM261=17,Tipologías!$E$18,0)+IF(ENCUESTAS!DN261=18,Tipologías!$E$17,0)+IF(ENCUESTAS!DO261=19,Tipologías!$E$19,0)+IF(ENCUESTAS!DP261=20,Tipologías!$E$21,0)</f>
        <v>0</v>
      </c>
      <c r="DR261" s="47" t="str">
        <f t="shared" si="97"/>
        <v>NO</v>
      </c>
      <c r="DS261" s="49">
        <f t="shared" si="98"/>
        <v>0</v>
      </c>
      <c r="DT261" s="52" t="str">
        <f>IF(DL261=0,"",(DL261+DS261+Tipologías!$E$6+Tipologías!$H$2))</f>
        <v/>
      </c>
      <c r="DU261" s="53" t="str">
        <f t="shared" si="99"/>
        <v>NO</v>
      </c>
      <c r="DV261" s="436"/>
    </row>
    <row r="262" spans="1:126" ht="45" x14ac:dyDescent="0.25">
      <c r="A262" s="22">
        <v>42972</v>
      </c>
      <c r="B262" s="7" t="s">
        <v>1</v>
      </c>
      <c r="C262" s="7" t="s">
        <v>630</v>
      </c>
      <c r="D262" s="7">
        <v>579</v>
      </c>
      <c r="E262" s="7">
        <v>1007435096</v>
      </c>
      <c r="F262" s="7">
        <v>3005949869</v>
      </c>
      <c r="G262" s="188">
        <v>258</v>
      </c>
      <c r="H262" s="189" t="s">
        <v>1632</v>
      </c>
      <c r="I262" s="7" t="s">
        <v>1110</v>
      </c>
      <c r="J262" s="7"/>
      <c r="K262" s="7"/>
      <c r="L262" s="7"/>
      <c r="M262" s="7"/>
      <c r="N262" s="7"/>
      <c r="O262" s="7"/>
      <c r="P262" s="7"/>
      <c r="Q262" s="7"/>
      <c r="R262" s="200">
        <v>22045770000</v>
      </c>
      <c r="S262" s="7"/>
      <c r="T262" s="7"/>
      <c r="U262" s="362" t="str">
        <f t="shared" si="75"/>
        <v xml:space="preserve">PEATONAL   #   -  22045770000 </v>
      </c>
      <c r="V262" s="7"/>
      <c r="W262" s="7" t="s">
        <v>2312</v>
      </c>
      <c r="X262" s="7" t="s">
        <v>2364</v>
      </c>
      <c r="Y262" s="7" t="s">
        <v>1272</v>
      </c>
      <c r="Z262" s="7" t="s">
        <v>1325</v>
      </c>
      <c r="AA262" s="434" t="str">
        <f t="shared" si="76"/>
        <v>ROSA ANGELA CANO GUISAO</v>
      </c>
      <c r="AB262" s="7" t="s">
        <v>1268</v>
      </c>
      <c r="AC262" s="7">
        <v>21608259</v>
      </c>
      <c r="AD262" s="7" t="s">
        <v>1118</v>
      </c>
      <c r="AE262" s="7">
        <v>82</v>
      </c>
      <c r="AF262" s="6" t="s">
        <v>1086</v>
      </c>
      <c r="AG262" s="6"/>
      <c r="AH262" s="7"/>
      <c r="AI262" s="7"/>
      <c r="AJ262" s="7"/>
      <c r="AK262" s="434" t="str">
        <f t="shared" si="77"/>
        <v xml:space="preserve">   </v>
      </c>
      <c r="AL262" s="7"/>
      <c r="AM262" s="191"/>
      <c r="AN262" s="189" t="s">
        <v>1087</v>
      </c>
      <c r="AO262" s="7"/>
      <c r="AP262" s="7" t="s">
        <v>1087</v>
      </c>
      <c r="AQ262" s="7">
        <v>5</v>
      </c>
      <c r="AR262" s="7"/>
      <c r="AS262" s="7">
        <v>3</v>
      </c>
      <c r="AT262" s="230" t="s">
        <v>1148</v>
      </c>
      <c r="AU262" s="7"/>
      <c r="AV262" s="193" t="s">
        <v>1161</v>
      </c>
      <c r="AW262" s="7"/>
      <c r="AX262" s="192"/>
      <c r="AY262" s="7"/>
      <c r="AZ262" s="7"/>
      <c r="BA262" s="218"/>
      <c r="BB262" s="7" t="s">
        <v>1086</v>
      </c>
      <c r="BC262" s="7">
        <v>18104</v>
      </c>
      <c r="BD262" s="7" t="s">
        <v>1086</v>
      </c>
      <c r="BE262" s="7">
        <v>13102</v>
      </c>
      <c r="BF262" s="7" t="s">
        <v>1086</v>
      </c>
      <c r="BG262" s="7">
        <v>8130</v>
      </c>
      <c r="BH262" s="232" t="s">
        <v>1167</v>
      </c>
      <c r="BI262" s="233" t="s">
        <v>1176</v>
      </c>
      <c r="BJ262" s="234" t="s">
        <v>1180</v>
      </c>
      <c r="BK262" s="6" t="s">
        <v>1191</v>
      </c>
      <c r="BL262" s="6" t="s">
        <v>1086</v>
      </c>
      <c r="BM262" s="191" t="s">
        <v>1086</v>
      </c>
      <c r="BN262" s="195" t="s">
        <v>1086</v>
      </c>
      <c r="BO262" s="6" t="s">
        <v>1086</v>
      </c>
      <c r="BP262" s="6" t="s">
        <v>1086</v>
      </c>
      <c r="BQ262" s="6" t="s">
        <v>1086</v>
      </c>
      <c r="BR262" s="6" t="s">
        <v>1086</v>
      </c>
      <c r="BS262" s="6" t="s">
        <v>1086</v>
      </c>
      <c r="BT262" s="6" t="s">
        <v>1086</v>
      </c>
      <c r="BU262" s="6" t="s">
        <v>1087</v>
      </c>
      <c r="BV262" s="6" t="s">
        <v>1087</v>
      </c>
      <c r="BW262" s="6" t="s">
        <v>1086</v>
      </c>
      <c r="BX262" s="6" t="s">
        <v>1086</v>
      </c>
      <c r="BY262" s="6" t="s">
        <v>1086</v>
      </c>
      <c r="BZ262" s="6" t="s">
        <v>1087</v>
      </c>
      <c r="CA262" s="6" t="s">
        <v>1087</v>
      </c>
      <c r="CB262" s="6" t="s">
        <v>1086</v>
      </c>
      <c r="CC262" s="6" t="s">
        <v>1086</v>
      </c>
      <c r="CD262" s="234" t="s">
        <v>1193</v>
      </c>
      <c r="CE262" s="199" t="s">
        <v>2365</v>
      </c>
      <c r="CF262" s="6"/>
      <c r="CG262" s="6"/>
      <c r="CH262" s="6"/>
      <c r="CI262" s="6"/>
      <c r="CJ262" s="6" t="s">
        <v>1607</v>
      </c>
      <c r="CK262" s="6" t="s">
        <v>1608</v>
      </c>
      <c r="CL262" s="6" t="s">
        <v>1086</v>
      </c>
      <c r="CM262" s="6" t="s">
        <v>1087</v>
      </c>
      <c r="CN262" s="6" t="s">
        <v>1087</v>
      </c>
      <c r="CO262" s="6" t="s">
        <v>1490</v>
      </c>
      <c r="CP262" s="6" t="s">
        <v>1086</v>
      </c>
      <c r="CQ262" s="6" t="s">
        <v>1087</v>
      </c>
      <c r="CR262" s="6" t="s">
        <v>1087</v>
      </c>
      <c r="CS262" s="6" t="s">
        <v>1086</v>
      </c>
      <c r="CT262" s="6" t="s">
        <v>1086</v>
      </c>
      <c r="CU262" s="191" t="s">
        <v>1273</v>
      </c>
      <c r="CV262" s="6" t="str">
        <f t="shared" si="78"/>
        <v>SAN MARTIN PEATONAL22045770000</v>
      </c>
      <c r="CW262" s="46" t="str">
        <f t="shared" si="79"/>
        <v>OK</v>
      </c>
      <c r="CX262" s="47" t="str">
        <f t="shared" si="80"/>
        <v>SI</v>
      </c>
      <c r="CY262" s="47">
        <f t="shared" si="81"/>
        <v>1</v>
      </c>
      <c r="CZ262" s="47" t="str">
        <f t="shared" si="82"/>
        <v/>
      </c>
      <c r="DA262" s="47" t="str">
        <f t="shared" si="83"/>
        <v/>
      </c>
      <c r="DB262" s="47">
        <f t="shared" si="84"/>
        <v>4</v>
      </c>
      <c r="DC262" s="47" t="str">
        <f t="shared" si="85"/>
        <v/>
      </c>
      <c r="DD262" s="47"/>
      <c r="DE262" s="47" t="str">
        <f t="shared" si="86"/>
        <v/>
      </c>
      <c r="DF262" s="47" t="str">
        <f t="shared" si="87"/>
        <v/>
      </c>
      <c r="DG262" s="47">
        <f t="shared" si="88"/>
        <v>9</v>
      </c>
      <c r="DH262" s="47" t="str">
        <f t="shared" si="89"/>
        <v/>
      </c>
      <c r="DI262" s="47" t="str">
        <f t="shared" si="90"/>
        <v/>
      </c>
      <c r="DJ262" s="47">
        <f t="shared" si="91"/>
        <v>2</v>
      </c>
      <c r="DK262" s="48">
        <f>IF(CX262="NO",0,IF(CY262=1,Tipologías!$E$11,0)+IF(CZ262=2,Tipologías!$E$10,0)+IF(DA262=3,Tipologías!$E$9,0)+IF(DB262=4,Tipologías!$E$13,0)+IF(DC262=5,Tipologías!$E$12,0)+IF(DD262=6,Tipologías!$E$14,0)+IF(DE262=7,Tipologías!$E$20,0)+IF(DG262=9,Tipologías!$E$16,0)+IF(DF262=8,Tipologías!$E$23,0)+IF(DH262=10,Tipologías!$E$7,0)+IF(DI262=11,Tipologías!$E$8,0))</f>
        <v>2858472.5869979998</v>
      </c>
      <c r="DL262" s="49">
        <f t="shared" si="92"/>
        <v>2858472.5869979998</v>
      </c>
      <c r="DM262" s="50" t="str">
        <f t="shared" si="93"/>
        <v/>
      </c>
      <c r="DN262" s="50" t="str">
        <f t="shared" si="94"/>
        <v/>
      </c>
      <c r="DO262" s="50">
        <f t="shared" si="95"/>
        <v>0</v>
      </c>
      <c r="DP262" s="51" t="str">
        <f t="shared" si="96"/>
        <v/>
      </c>
      <c r="DQ262" s="51">
        <f>IF(DM262=17,Tipologías!$E$18,0)+IF(ENCUESTAS!DN262=18,Tipologías!$E$17,0)+IF(ENCUESTAS!DO262=19,Tipologías!$E$19,0)+IF(ENCUESTAS!DP262=20,Tipologías!$E$21,0)</f>
        <v>0</v>
      </c>
      <c r="DR262" s="47" t="str">
        <f t="shared" si="97"/>
        <v>NO</v>
      </c>
      <c r="DS262" s="49">
        <f t="shared" si="98"/>
        <v>0</v>
      </c>
      <c r="DT262" s="52">
        <f>IF(DL262=0,"",(DL262+DS262+Tipologías!$E$6+Tipologías!$H$2))</f>
        <v>3055549.9795379643</v>
      </c>
      <c r="DU262" s="53" t="str">
        <f t="shared" si="99"/>
        <v>SI</v>
      </c>
      <c r="DV262" s="436" t="s">
        <v>4226</v>
      </c>
    </row>
    <row r="263" spans="1:126" ht="45" x14ac:dyDescent="0.25">
      <c r="A263" s="22">
        <v>42972</v>
      </c>
      <c r="B263" s="7" t="s">
        <v>1</v>
      </c>
      <c r="C263" s="7" t="s">
        <v>630</v>
      </c>
      <c r="D263" s="7">
        <v>579</v>
      </c>
      <c r="E263" s="7">
        <v>1039702581</v>
      </c>
      <c r="F263" s="7">
        <v>3147047099</v>
      </c>
      <c r="G263" s="188">
        <v>259</v>
      </c>
      <c r="H263" s="189" t="s">
        <v>1740</v>
      </c>
      <c r="I263" s="7" t="s">
        <v>1102</v>
      </c>
      <c r="J263" s="7">
        <v>13</v>
      </c>
      <c r="K263" s="7" t="s">
        <v>1117</v>
      </c>
      <c r="L263" s="7"/>
      <c r="M263" s="7"/>
      <c r="N263" s="7"/>
      <c r="O263" s="7">
        <v>54</v>
      </c>
      <c r="P263" s="7"/>
      <c r="Q263" s="7"/>
      <c r="R263" s="200">
        <v>22056150000</v>
      </c>
      <c r="S263" s="7"/>
      <c r="T263" s="7"/>
      <c r="U263" s="362" t="str">
        <f t="shared" ref="U263:U326" si="100">CONCATENATE(I263," ",J263,K263," ",L263," ",M263,"# "," ",N263,O263," ",P263,"- ",Q263," ",R263," ",S263)</f>
        <v xml:space="preserve">CARRERA 13C  #  54 -  22056150000 </v>
      </c>
      <c r="V263" s="7">
        <v>3148525554</v>
      </c>
      <c r="W263" s="7" t="s">
        <v>2029</v>
      </c>
      <c r="X263" s="7" t="s">
        <v>2034</v>
      </c>
      <c r="Y263" s="7" t="s">
        <v>1350</v>
      </c>
      <c r="Z263" s="7" t="s">
        <v>1455</v>
      </c>
      <c r="AA263" s="434" t="str">
        <f t="shared" ref="AA263:AA326" si="101">+CONCATENATE(Y263," ",Z263," ",W263," ",X263)</f>
        <v>RUBEN DARIO CIFUENTES RIOS</v>
      </c>
      <c r="AB263" s="7" t="s">
        <v>1268</v>
      </c>
      <c r="AC263" s="7">
        <v>70601436</v>
      </c>
      <c r="AD263" s="7" t="s">
        <v>1127</v>
      </c>
      <c r="AE263" s="7">
        <v>47</v>
      </c>
      <c r="AF263" s="6" t="s">
        <v>1087</v>
      </c>
      <c r="AG263" s="6"/>
      <c r="AH263" s="7"/>
      <c r="AI263" s="7"/>
      <c r="AJ263" s="7"/>
      <c r="AK263" s="434" t="str">
        <f t="shared" ref="AK263:AK326" si="102">+CONCATENATE(AI263," ",AJ263," ",AG263," ",AH263)</f>
        <v xml:space="preserve">   </v>
      </c>
      <c r="AL263" s="7"/>
      <c r="AM263" s="191"/>
      <c r="AN263" s="189" t="s">
        <v>1087</v>
      </c>
      <c r="AO263" s="7"/>
      <c r="AP263" s="7" t="s">
        <v>1087</v>
      </c>
      <c r="AQ263" s="7">
        <v>1</v>
      </c>
      <c r="AR263" s="7"/>
      <c r="AS263" s="7"/>
      <c r="AT263" s="253" t="s">
        <v>1148</v>
      </c>
      <c r="AU263" s="7"/>
      <c r="AV263" s="231" t="s">
        <v>1163</v>
      </c>
      <c r="AW263" s="7"/>
      <c r="AX263" s="192"/>
      <c r="AY263" s="7"/>
      <c r="AZ263" s="7"/>
      <c r="BA263" s="7"/>
      <c r="BB263" s="7" t="s">
        <v>1086</v>
      </c>
      <c r="BC263" s="7">
        <v>4825</v>
      </c>
      <c r="BD263" s="7" t="s">
        <v>1086</v>
      </c>
      <c r="BE263" s="7"/>
      <c r="BF263" s="7" t="s">
        <v>1086</v>
      </c>
      <c r="BG263" s="7">
        <v>8334</v>
      </c>
      <c r="BH263" s="232" t="s">
        <v>1167</v>
      </c>
      <c r="BI263" s="233" t="s">
        <v>1175</v>
      </c>
      <c r="BJ263" s="234" t="s">
        <v>1180</v>
      </c>
      <c r="BK263" s="234" t="s">
        <v>1191</v>
      </c>
      <c r="BL263" s="6" t="s">
        <v>1087</v>
      </c>
      <c r="BM263" s="191" t="s">
        <v>1087</v>
      </c>
      <c r="BN263" s="195" t="s">
        <v>1086</v>
      </c>
      <c r="BO263" s="6" t="s">
        <v>1086</v>
      </c>
      <c r="BP263" s="6" t="s">
        <v>1086</v>
      </c>
      <c r="BQ263" s="6" t="s">
        <v>1086</v>
      </c>
      <c r="BR263" s="6" t="s">
        <v>1086</v>
      </c>
      <c r="BS263" s="6" t="s">
        <v>1086</v>
      </c>
      <c r="BT263" s="6" t="s">
        <v>1086</v>
      </c>
      <c r="BU263" s="6" t="s">
        <v>1087</v>
      </c>
      <c r="BV263" s="6" t="s">
        <v>1087</v>
      </c>
      <c r="BW263" s="6" t="s">
        <v>1087</v>
      </c>
      <c r="BX263" s="6" t="s">
        <v>1086</v>
      </c>
      <c r="BY263" s="6" t="s">
        <v>1086</v>
      </c>
      <c r="BZ263" s="6" t="s">
        <v>1087</v>
      </c>
      <c r="CA263" s="6" t="s">
        <v>1087</v>
      </c>
      <c r="CB263" s="6" t="s">
        <v>1087</v>
      </c>
      <c r="CC263" s="6" t="s">
        <v>1086</v>
      </c>
      <c r="CD263" s="234" t="s">
        <v>1193</v>
      </c>
      <c r="CE263" s="199" t="s">
        <v>2366</v>
      </c>
      <c r="CF263" s="6"/>
      <c r="CG263" s="6"/>
      <c r="CH263" s="6"/>
      <c r="CI263" s="6"/>
      <c r="CJ263" s="6" t="s">
        <v>1607</v>
      </c>
      <c r="CK263" s="6" t="s">
        <v>1608</v>
      </c>
      <c r="CL263" s="6" t="s">
        <v>1086</v>
      </c>
      <c r="CM263" s="6" t="s">
        <v>1087</v>
      </c>
      <c r="CN263" s="6" t="s">
        <v>1087</v>
      </c>
      <c r="CO263" s="6" t="s">
        <v>1490</v>
      </c>
      <c r="CP263" s="6" t="s">
        <v>1086</v>
      </c>
      <c r="CQ263" s="6" t="s">
        <v>1087</v>
      </c>
      <c r="CR263" s="6" t="s">
        <v>1087</v>
      </c>
      <c r="CS263" s="6" t="s">
        <v>1087</v>
      </c>
      <c r="CT263" s="6" t="s">
        <v>1086</v>
      </c>
      <c r="CU263" s="191" t="s">
        <v>1273</v>
      </c>
      <c r="CV263" s="6" t="str">
        <f t="shared" ref="CV263:CV326" si="103">CONCATENATE(H263,I263,J263,K263,L263,M263,N263,O263,P263,Q263,R263,S263,T263)</f>
        <v>TAHAMICARRERA13C5422056150000</v>
      </c>
      <c r="CW263" s="46" t="str">
        <f t="shared" ref="CW263:CW326" si="104">IF(CV263="","",IF(COUNTIF($CV$6:$CV$777,CV263)=1,"OK","¿REPETIDA?"))</f>
        <v>OK</v>
      </c>
      <c r="CX263" s="47" t="str">
        <f t="shared" ref="CX263:CX326" si="105">IF(COUNTBLANK(AC263)+COUNTBLANK(BH263)+COUNTBLANK(BN263:CD263)&gt;11,"NO","SI")</f>
        <v>SI</v>
      </c>
      <c r="CY263" s="47">
        <f t="shared" ref="CY263:CY326" si="106">IF(CX263="NO","",IF(BV263="NO",$CY$5,IF(CA263="SI",IF(CR263="SI","",$CY$5),$CY$5)))</f>
        <v>1</v>
      </c>
      <c r="CZ263" s="47" t="str">
        <f t="shared" ref="CZ263:CZ326" si="107">IF(CX263="NO","",IF(BX263="NO",$CZ$5,IF(CC263="SI",IF(CT263="SI","",$CZ$5),$CZ$5)))</f>
        <v/>
      </c>
      <c r="DA263" s="47" t="str">
        <f t="shared" ref="DA263:DA326" si="108">IF(CX263="NO","",IF(BT263="SI",IF(CD263="INODORO CON TANQUE",IF(BY263="SI",IF(CP263="SI","",$DA$5),$DA$5),$DA$5),$DA$5))</f>
        <v/>
      </c>
      <c r="DB263" s="47">
        <f t="shared" ref="DB263:DB326" si="109">IF(CX263="NO","",IF(BU263="NO",$DB$5,IF(BZ263="SI",IF(CQ263="SI","",$DB$5),$DB$5)))</f>
        <v>4</v>
      </c>
      <c r="DC263" s="47">
        <f t="shared" ref="DC263:DC326" si="110">IF(CX263="NO","",IF(BW263="NO",$DC$5,IF(CB263="SI",IF(CS263="SI","",$DC$5),$DC$5)))</f>
        <v>5</v>
      </c>
      <c r="DD263" s="47"/>
      <c r="DE263" s="47">
        <f t="shared" ref="DE263:DE326" si="111">IF(DF263=8,$DE$5,IF(COUNT(CY263:DC263)&lt;3,"",$DE$5))</f>
        <v>7</v>
      </c>
      <c r="DF263" s="47" t="str">
        <f t="shared" ref="DF263:DF326" si="112">IF(CX263="NO","",IF(COUNT(CY263:DA263)&lt;1,"",IF(CU263="OBRA GRIS","",IF(CU263="OBRA BLANCA","",IF(CU263="OBRA NEGRA","",$DF$5)))))</f>
        <v/>
      </c>
      <c r="DG263" s="47">
        <f t="shared" ref="DG263:DG326" si="113">IF(DF263=8,"",IF(COUNT(CY263:DA263)&lt;1,"",IF(CU263="OBRA GRIS",$DG$5,IF(CU263="OBRA NEGRA",$DG$5,""))))</f>
        <v>9</v>
      </c>
      <c r="DH263" s="47" t="str">
        <f t="shared" ref="DH263:DH326" si="114">IF(CX263="NO","",IF(BR263="SI","",$DH$5))</f>
        <v/>
      </c>
      <c r="DI263" s="47" t="str">
        <f t="shared" ref="DI263:DI326" si="115">IF(CX263="NO","",IF(BS263="SI","",$DI$5))</f>
        <v/>
      </c>
      <c r="DJ263" s="47">
        <f t="shared" ref="DJ263:DJ326" si="116">IF(CX263="NO","",COUNT(CY263:DC263))</f>
        <v>3</v>
      </c>
      <c r="DK263" s="48">
        <f>IF(CX263="NO",0,IF(CY263=1,Tipologías!$E$11,0)+IF(CZ263=2,Tipologías!$E$10,0)+IF(DA263=3,Tipologías!$E$9,0)+IF(DB263=4,Tipologías!$E$13,0)+IF(DC263=5,Tipologías!$E$12,0)+IF(DD263=6,Tipologías!$E$14,0)+IF(DE263=7,Tipologías!$E$20,0)+IF(DG263=9,Tipologías!$E$16,0)+IF(DF263=8,Tipologías!$E$23,0)+IF(DH263=10,Tipologías!$E$7,0)+IF(DI263=11,Tipologías!$E$8,0))</f>
        <v>3774854.4604019998</v>
      </c>
      <c r="DL263" s="49">
        <f t="shared" ref="DL263:DL326" si="117">IF(DK263&gt;0,IF(DK263&gt;$DM$1,$DM$1,DK263),0)</f>
        <v>3774854.4604019998</v>
      </c>
      <c r="DM263" s="50" t="str">
        <f t="shared" ref="DM263:DM326" si="118">IF(DK263=0,"",IF(BN263="SI","",$DM$5))</f>
        <v/>
      </c>
      <c r="DN263" s="50" t="str">
        <f t="shared" ref="DN263:DN326" si="119">IF(DK263=0,"",IF(BO263="SI","",$DN$5))</f>
        <v/>
      </c>
      <c r="DO263" s="50">
        <f t="shared" ref="DO263:DO326" si="120">IF(DK263=0,"",IF(BP263="SI",0,$DO$5))</f>
        <v>0</v>
      </c>
      <c r="DP263" s="51" t="str">
        <f t="shared" ref="DP263:DP326" si="121">IF(DK263=0,"",IF(BQ263="SI","",$DP$5))</f>
        <v/>
      </c>
      <c r="DQ263" s="51">
        <f>IF(DM263=17,Tipologías!$E$18,0)+IF(ENCUESTAS!DN263=18,Tipologías!$E$17,0)+IF(ENCUESTAS!DO263=19,Tipologías!$E$19,0)+IF(ENCUESTAS!DP263=20,Tipologías!$E$21,0)</f>
        <v>0</v>
      </c>
      <c r="DR263" s="47" t="str">
        <f t="shared" ref="DR263:DR326" si="122">IF(DK263="0","NO",IF(SUM(DM263:DP263)&lt;1,"NO","SI"))</f>
        <v>NO</v>
      </c>
      <c r="DS263" s="49">
        <f t="shared" ref="DS263:DS326" si="123">IF(DL263&gt;0,IF(DR263="SI",IF(DQ263&gt;$DS$1,$DS$1,DQ263),0),0)</f>
        <v>0</v>
      </c>
      <c r="DT263" s="52">
        <f>IF(DL263=0,"",(DL263+DS263+Tipologías!$E$6+Tipologías!$H$2))</f>
        <v>3971931.8529419643</v>
      </c>
      <c r="DU263" s="53" t="str">
        <f t="shared" ref="DU263:DU326" si="124">IF(CX263="NO","NO",IF(DK263&gt;0,"SI","NO"))</f>
        <v>SI</v>
      </c>
      <c r="DV263" s="436" t="s">
        <v>4303</v>
      </c>
    </row>
    <row r="264" spans="1:126" ht="60" x14ac:dyDescent="0.25">
      <c r="A264" s="22">
        <v>42972</v>
      </c>
      <c r="B264" s="7" t="s">
        <v>1</v>
      </c>
      <c r="C264" s="7" t="s">
        <v>630</v>
      </c>
      <c r="D264" s="7">
        <v>579</v>
      </c>
      <c r="E264" s="7">
        <v>71184422</v>
      </c>
      <c r="F264" s="7">
        <v>3147348837</v>
      </c>
      <c r="G264" s="188">
        <v>260</v>
      </c>
      <c r="H264" s="189" t="s">
        <v>1740</v>
      </c>
      <c r="I264" s="7" t="s">
        <v>1097</v>
      </c>
      <c r="J264" s="7">
        <v>55</v>
      </c>
      <c r="K264" s="7"/>
      <c r="L264" s="7"/>
      <c r="M264" s="7"/>
      <c r="N264" s="7"/>
      <c r="O264" s="7">
        <v>98</v>
      </c>
      <c r="P264" s="7"/>
      <c r="Q264" s="7"/>
      <c r="R264" s="190"/>
      <c r="S264" s="7"/>
      <c r="T264" s="7"/>
      <c r="U264" s="362" t="str">
        <f t="shared" si="100"/>
        <v xml:space="preserve">CALLE 55  #  98 -   </v>
      </c>
      <c r="V264" s="7">
        <v>3216109151</v>
      </c>
      <c r="W264" s="7" t="s">
        <v>2015</v>
      </c>
      <c r="X264" s="7" t="s">
        <v>2312</v>
      </c>
      <c r="Y264" s="7" t="s">
        <v>1618</v>
      </c>
      <c r="Z264" s="241"/>
      <c r="AA264" s="434" t="str">
        <f t="shared" si="101"/>
        <v>ARACELY  BETANCUR CANO</v>
      </c>
      <c r="AB264" s="7" t="s">
        <v>1268</v>
      </c>
      <c r="AC264" s="7">
        <v>21930534</v>
      </c>
      <c r="AD264" s="7" t="s">
        <v>1118</v>
      </c>
      <c r="AE264" s="7">
        <v>57</v>
      </c>
      <c r="AF264" s="6" t="s">
        <v>1086</v>
      </c>
      <c r="AG264" s="6"/>
      <c r="AH264" s="7"/>
      <c r="AI264" s="7"/>
      <c r="AJ264" s="7"/>
      <c r="AK264" s="434" t="str">
        <f t="shared" si="102"/>
        <v xml:space="preserve">   </v>
      </c>
      <c r="AL264" s="7"/>
      <c r="AM264" s="191"/>
      <c r="AN264" s="189" t="s">
        <v>1086</v>
      </c>
      <c r="AO264" s="7"/>
      <c r="AP264" s="7" t="s">
        <v>1087</v>
      </c>
      <c r="AQ264" s="7">
        <v>4</v>
      </c>
      <c r="AR264" s="7">
        <v>2</v>
      </c>
      <c r="AS264" s="7"/>
      <c r="AT264" s="253" t="s">
        <v>1148</v>
      </c>
      <c r="AU264" s="7"/>
      <c r="AV264" s="193" t="s">
        <v>1165</v>
      </c>
      <c r="AW264" s="7"/>
      <c r="AX264" s="192"/>
      <c r="AY264" s="7"/>
      <c r="AZ264" s="7"/>
      <c r="BA264" s="7"/>
      <c r="BB264" s="7" t="s">
        <v>1086</v>
      </c>
      <c r="BC264" s="7">
        <v>27709</v>
      </c>
      <c r="BD264" s="7" t="s">
        <v>1086</v>
      </c>
      <c r="BE264" s="7"/>
      <c r="BF264" s="7" t="s">
        <v>1086</v>
      </c>
      <c r="BG264" s="7">
        <v>8366</v>
      </c>
      <c r="BH264" s="232" t="s">
        <v>1167</v>
      </c>
      <c r="BI264" s="233" t="s">
        <v>1175</v>
      </c>
      <c r="BJ264" s="242" t="s">
        <v>1180</v>
      </c>
      <c r="BK264" s="234" t="s">
        <v>1189</v>
      </c>
      <c r="BL264" s="6" t="s">
        <v>1086</v>
      </c>
      <c r="BM264" s="191" t="s">
        <v>1086</v>
      </c>
      <c r="BN264" s="195" t="s">
        <v>1086</v>
      </c>
      <c r="BO264" s="6" t="s">
        <v>1086</v>
      </c>
      <c r="BP264" s="6" t="s">
        <v>1086</v>
      </c>
      <c r="BQ264" s="6" t="s">
        <v>1087</v>
      </c>
      <c r="BR264" s="6" t="s">
        <v>1086</v>
      </c>
      <c r="BS264" s="6" t="s">
        <v>1086</v>
      </c>
      <c r="BT264" s="6" t="s">
        <v>1087</v>
      </c>
      <c r="BU264" s="6" t="s">
        <v>1086</v>
      </c>
      <c r="BV264" s="6" t="s">
        <v>1087</v>
      </c>
      <c r="BW264" s="6" t="s">
        <v>1086</v>
      </c>
      <c r="BX264" s="6" t="s">
        <v>1086</v>
      </c>
      <c r="BY264" s="6" t="s">
        <v>1087</v>
      </c>
      <c r="BZ264" s="6" t="s">
        <v>1086</v>
      </c>
      <c r="CA264" s="6" t="s">
        <v>1087</v>
      </c>
      <c r="CB264" s="6" t="s">
        <v>1086</v>
      </c>
      <c r="CC264" s="6" t="s">
        <v>1086</v>
      </c>
      <c r="CD264" s="242" t="s">
        <v>1195</v>
      </c>
      <c r="CE264" s="199" t="s">
        <v>2367</v>
      </c>
      <c r="CF264" s="6"/>
      <c r="CG264" s="6"/>
      <c r="CH264" s="6"/>
      <c r="CI264" s="6"/>
      <c r="CJ264" s="6" t="s">
        <v>1607</v>
      </c>
      <c r="CK264" s="6" t="s">
        <v>1608</v>
      </c>
      <c r="CL264" s="6" t="s">
        <v>1087</v>
      </c>
      <c r="CM264" s="6" t="s">
        <v>1087</v>
      </c>
      <c r="CN264" s="6" t="s">
        <v>1087</v>
      </c>
      <c r="CO264" s="6" t="s">
        <v>1490</v>
      </c>
      <c r="CP264" s="6" t="s">
        <v>1087</v>
      </c>
      <c r="CQ264" s="6" t="s">
        <v>1086</v>
      </c>
      <c r="CR264" s="6" t="s">
        <v>1087</v>
      </c>
      <c r="CS264" s="6" t="s">
        <v>1086</v>
      </c>
      <c r="CT264" s="6" t="s">
        <v>1086</v>
      </c>
      <c r="CU264" s="191" t="s">
        <v>1273</v>
      </c>
      <c r="CV264" s="6" t="str">
        <f t="shared" si="103"/>
        <v>TAHAMICALLE5598</v>
      </c>
      <c r="CW264" s="46" t="str">
        <f t="shared" si="104"/>
        <v>OK</v>
      </c>
      <c r="CX264" s="47" t="str">
        <f t="shared" si="105"/>
        <v>SI</v>
      </c>
      <c r="CY264" s="47">
        <f t="shared" si="106"/>
        <v>1</v>
      </c>
      <c r="CZ264" s="47" t="str">
        <f t="shared" si="107"/>
        <v/>
      </c>
      <c r="DA264" s="47">
        <f t="shared" si="108"/>
        <v>3</v>
      </c>
      <c r="DB264" s="47" t="str">
        <f t="shared" si="109"/>
        <v/>
      </c>
      <c r="DC264" s="47" t="str">
        <f t="shared" si="110"/>
        <v/>
      </c>
      <c r="DD264" s="47"/>
      <c r="DE264" s="47" t="str">
        <f t="shared" si="111"/>
        <v/>
      </c>
      <c r="DF264" s="47" t="str">
        <f t="shared" si="112"/>
        <v/>
      </c>
      <c r="DG264" s="47">
        <f t="shared" si="113"/>
        <v>9</v>
      </c>
      <c r="DH264" s="47" t="str">
        <f t="shared" si="114"/>
        <v/>
      </c>
      <c r="DI264" s="47" t="str">
        <f t="shared" si="115"/>
        <v/>
      </c>
      <c r="DJ264" s="47">
        <f t="shared" si="116"/>
        <v>2</v>
      </c>
      <c r="DK264" s="48">
        <f>IF(CX264="NO",0,IF(CY264=1,Tipologías!$E$11,0)+IF(CZ264=2,Tipologías!$E$10,0)+IF(DA264=3,Tipologías!$E$9,0)+IF(DB264=4,Tipologías!$E$13,0)+IF(DC264=5,Tipologías!$E$12,0)+IF(DD264=6,Tipologías!$E$14,0)+IF(DE264=7,Tipologías!$E$20,0)+IF(DG264=9,Tipologías!$E$16,0)+IF(DF264=8,Tipologías!$E$23,0)+IF(DH264=10,Tipologías!$E$7,0)+IF(DI264=11,Tipologías!$E$8,0))</f>
        <v>2608612.5646619997</v>
      </c>
      <c r="DL264" s="49">
        <f t="shared" si="117"/>
        <v>2608612.5646619997</v>
      </c>
      <c r="DM264" s="50" t="str">
        <f t="shared" si="118"/>
        <v/>
      </c>
      <c r="DN264" s="50" t="str">
        <f t="shared" si="119"/>
        <v/>
      </c>
      <c r="DO264" s="50">
        <f t="shared" si="120"/>
        <v>0</v>
      </c>
      <c r="DP264" s="51">
        <f t="shared" si="121"/>
        <v>20</v>
      </c>
      <c r="DQ264" s="51">
        <f>IF(DM264=17,Tipologías!$E$18,0)+IF(ENCUESTAS!DN264=18,Tipologías!$E$17,0)+IF(ENCUESTAS!DO264=19,Tipologías!$E$19,0)+IF(ENCUESTAS!DP264=20,Tipologías!$E$21,0)</f>
        <v>487557.07988400001</v>
      </c>
      <c r="DR264" s="47" t="str">
        <f t="shared" si="122"/>
        <v>SI</v>
      </c>
      <c r="DS264" s="49">
        <f t="shared" si="123"/>
        <v>487557.07988400001</v>
      </c>
      <c r="DT264" s="52">
        <f>IF(DL264=0,"",(DL264+DS264+Tipologías!$E$6+Tipologías!$H$2))</f>
        <v>3293247.0370859643</v>
      </c>
      <c r="DU264" s="53" t="str">
        <f t="shared" si="124"/>
        <v>SI</v>
      </c>
      <c r="DV264" s="436" t="s">
        <v>4304</v>
      </c>
    </row>
    <row r="265" spans="1:126" ht="45" hidden="1" x14ac:dyDescent="0.25">
      <c r="A265" s="22">
        <v>42972</v>
      </c>
      <c r="B265" s="7" t="s">
        <v>1</v>
      </c>
      <c r="C265" s="7" t="s">
        <v>630</v>
      </c>
      <c r="D265" s="7">
        <v>579</v>
      </c>
      <c r="E265" s="7">
        <v>71184422</v>
      </c>
      <c r="F265" s="7">
        <v>3147348877</v>
      </c>
      <c r="G265" s="188">
        <v>261</v>
      </c>
      <c r="H265" s="189" t="s">
        <v>1640</v>
      </c>
      <c r="I265" s="7" t="s">
        <v>1110</v>
      </c>
      <c r="J265" s="7"/>
      <c r="K265" s="7"/>
      <c r="L265" s="7"/>
      <c r="M265" s="7"/>
      <c r="N265" s="7"/>
      <c r="O265" s="7"/>
      <c r="P265" s="7"/>
      <c r="Q265" s="7"/>
      <c r="R265" s="190">
        <v>54869</v>
      </c>
      <c r="S265" s="7"/>
      <c r="T265" s="7"/>
      <c r="U265" s="362" t="str">
        <f t="shared" si="100"/>
        <v xml:space="preserve">PEATONAL   #   -  54869 </v>
      </c>
      <c r="V265" s="7">
        <v>3136386453</v>
      </c>
      <c r="W265" s="7" t="s">
        <v>2301</v>
      </c>
      <c r="X265" s="229" t="s">
        <v>2140</v>
      </c>
      <c r="Y265" s="7" t="s">
        <v>1734</v>
      </c>
      <c r="Z265" s="7"/>
      <c r="AA265" s="434" t="str">
        <f t="shared" si="101"/>
        <v>NELLY  RUA SANTAMARIA</v>
      </c>
      <c r="AB265" s="7" t="s">
        <v>1268</v>
      </c>
      <c r="AC265" s="7">
        <v>43649998</v>
      </c>
      <c r="AD265" s="7" t="s">
        <v>1118</v>
      </c>
      <c r="AE265" s="7">
        <v>50</v>
      </c>
      <c r="AF265" s="6" t="s">
        <v>1086</v>
      </c>
      <c r="AG265" s="6"/>
      <c r="AH265" s="7"/>
      <c r="AI265" s="7"/>
      <c r="AJ265" s="7"/>
      <c r="AK265" s="434" t="str">
        <f t="shared" si="102"/>
        <v xml:space="preserve">   </v>
      </c>
      <c r="AL265" s="7"/>
      <c r="AM265" s="191"/>
      <c r="AN265" s="189" t="s">
        <v>1087</v>
      </c>
      <c r="AO265" s="7"/>
      <c r="AP265" s="7" t="s">
        <v>1087</v>
      </c>
      <c r="AQ265" s="7">
        <v>1</v>
      </c>
      <c r="AR265" s="7"/>
      <c r="AS265" s="7"/>
      <c r="AT265" s="230" t="s">
        <v>1148</v>
      </c>
      <c r="AU265" s="7"/>
      <c r="AV265" s="231" t="s">
        <v>1163</v>
      </c>
      <c r="AW265" s="7"/>
      <c r="AX265" s="192"/>
      <c r="AY265" s="7"/>
      <c r="AZ265" s="7"/>
      <c r="BA265" s="7"/>
      <c r="BB265" s="7" t="s">
        <v>1086</v>
      </c>
      <c r="BC265" s="7">
        <v>12297</v>
      </c>
      <c r="BD265" s="7" t="s">
        <v>1086</v>
      </c>
      <c r="BE265" s="7">
        <v>8606</v>
      </c>
      <c r="BF265" s="7" t="s">
        <v>1086</v>
      </c>
      <c r="BG265" s="7">
        <v>8314</v>
      </c>
      <c r="BH265" s="232" t="s">
        <v>1167</v>
      </c>
      <c r="BI265" s="233" t="s">
        <v>1171</v>
      </c>
      <c r="BJ265" s="234" t="s">
        <v>1180</v>
      </c>
      <c r="BK265" s="234" t="s">
        <v>1189</v>
      </c>
      <c r="BL265" s="6" t="s">
        <v>1086</v>
      </c>
      <c r="BM265" s="191" t="s">
        <v>1086</v>
      </c>
      <c r="BN265" s="195" t="s">
        <v>1087</v>
      </c>
      <c r="BO265" s="6" t="s">
        <v>1087</v>
      </c>
      <c r="BP265" s="6" t="s">
        <v>1086</v>
      </c>
      <c r="BQ265" s="6" t="s">
        <v>1086</v>
      </c>
      <c r="BR265" s="6" t="s">
        <v>1086</v>
      </c>
      <c r="BS265" s="6" t="s">
        <v>1086</v>
      </c>
      <c r="BT265" s="6" t="s">
        <v>1086</v>
      </c>
      <c r="BU265" s="6" t="s">
        <v>1086</v>
      </c>
      <c r="BV265" s="6" t="s">
        <v>1086</v>
      </c>
      <c r="BW265" s="6" t="s">
        <v>1086</v>
      </c>
      <c r="BX265" s="6" t="s">
        <v>1086</v>
      </c>
      <c r="BY265" s="6" t="s">
        <v>1086</v>
      </c>
      <c r="BZ265" s="6" t="s">
        <v>1086</v>
      </c>
      <c r="CA265" s="6" t="s">
        <v>1086</v>
      </c>
      <c r="CB265" s="6" t="s">
        <v>1086</v>
      </c>
      <c r="CC265" s="6" t="s">
        <v>1086</v>
      </c>
      <c r="CD265" s="234" t="s">
        <v>1193</v>
      </c>
      <c r="CE265" s="199" t="s">
        <v>2368</v>
      </c>
      <c r="CF265" s="6"/>
      <c r="CG265" s="6"/>
      <c r="CH265" s="6"/>
      <c r="CI265" s="6"/>
      <c r="CJ265" s="6" t="s">
        <v>1607</v>
      </c>
      <c r="CK265" s="6" t="s">
        <v>1608</v>
      </c>
      <c r="CL265" s="6" t="s">
        <v>1087</v>
      </c>
      <c r="CM265" s="6" t="s">
        <v>1087</v>
      </c>
      <c r="CN265" s="6" t="s">
        <v>1087</v>
      </c>
      <c r="CO265" s="6" t="s">
        <v>1490</v>
      </c>
      <c r="CP265" s="6" t="s">
        <v>1086</v>
      </c>
      <c r="CQ265" s="6" t="s">
        <v>1086</v>
      </c>
      <c r="CR265" s="6" t="s">
        <v>1086</v>
      </c>
      <c r="CS265" s="6" t="s">
        <v>1086</v>
      </c>
      <c r="CT265" s="6" t="s">
        <v>1086</v>
      </c>
      <c r="CU265" s="191" t="s">
        <v>1269</v>
      </c>
      <c r="CV265" s="6" t="str">
        <f t="shared" si="103"/>
        <v>NUEVO MILENIOPEATONAL54869</v>
      </c>
      <c r="CW265" s="46" t="str">
        <f t="shared" si="104"/>
        <v>¿REPETIDA?</v>
      </c>
      <c r="CX265" s="47" t="str">
        <f t="shared" si="105"/>
        <v>SI</v>
      </c>
      <c r="CY265" s="47" t="str">
        <f t="shared" si="106"/>
        <v/>
      </c>
      <c r="CZ265" s="47" t="str">
        <f t="shared" si="107"/>
        <v/>
      </c>
      <c r="DA265" s="47" t="str">
        <f t="shared" si="108"/>
        <v/>
      </c>
      <c r="DB265" s="47" t="str">
        <f t="shared" si="109"/>
        <v/>
      </c>
      <c r="DC265" s="47" t="str">
        <f t="shared" si="110"/>
        <v/>
      </c>
      <c r="DD265" s="47"/>
      <c r="DE265" s="47" t="str">
        <f t="shared" si="111"/>
        <v/>
      </c>
      <c r="DF265" s="47" t="str">
        <f t="shared" si="112"/>
        <v/>
      </c>
      <c r="DG265" s="47" t="str">
        <f t="shared" si="113"/>
        <v/>
      </c>
      <c r="DH265" s="47" t="str">
        <f t="shared" si="114"/>
        <v/>
      </c>
      <c r="DI265" s="47" t="str">
        <f t="shared" si="115"/>
        <v/>
      </c>
      <c r="DJ265" s="47">
        <f t="shared" si="116"/>
        <v>0</v>
      </c>
      <c r="DK265" s="48">
        <f>IF(CX265="NO",0,IF(CY265=1,Tipologías!$E$11,0)+IF(CZ265=2,Tipologías!$E$10,0)+IF(DA265=3,Tipologías!$E$9,0)+IF(DB265=4,Tipologías!$E$13,0)+IF(DC265=5,Tipologías!$E$12,0)+IF(DD265=6,Tipologías!$E$14,0)+IF(DE265=7,Tipologías!$E$20,0)+IF(DG265=9,Tipologías!$E$16,0)+IF(DF265=8,Tipologías!$E$23,0)+IF(DH265=10,Tipologías!$E$7,0)+IF(DI265=11,Tipologías!$E$8,0))</f>
        <v>0</v>
      </c>
      <c r="DL265" s="49">
        <f t="shared" si="117"/>
        <v>0</v>
      </c>
      <c r="DM265" s="50" t="str">
        <f t="shared" si="118"/>
        <v/>
      </c>
      <c r="DN265" s="50" t="str">
        <f t="shared" si="119"/>
        <v/>
      </c>
      <c r="DO265" s="50" t="str">
        <f t="shared" si="120"/>
        <v/>
      </c>
      <c r="DP265" s="51" t="str">
        <f t="shared" si="121"/>
        <v/>
      </c>
      <c r="DQ265" s="51">
        <f>IF(DM265=17,Tipologías!$E$18,0)+IF(ENCUESTAS!DN265=18,Tipologías!$E$17,0)+IF(ENCUESTAS!DO265=19,Tipologías!$E$19,0)+IF(ENCUESTAS!DP265=20,Tipologías!$E$21,0)</f>
        <v>0</v>
      </c>
      <c r="DR265" s="47" t="str">
        <f t="shared" si="122"/>
        <v>NO</v>
      </c>
      <c r="DS265" s="49">
        <f t="shared" si="123"/>
        <v>0</v>
      </c>
      <c r="DT265" s="52" t="str">
        <f>IF(DL265=0,"",(DL265+DS265+Tipologías!$E$6+Tipologías!$H$2))</f>
        <v/>
      </c>
      <c r="DU265" s="53" t="str">
        <f t="shared" si="124"/>
        <v>NO</v>
      </c>
      <c r="DV265" s="436"/>
    </row>
    <row r="266" spans="1:126" ht="60" x14ac:dyDescent="0.25">
      <c r="A266" s="22">
        <v>42972</v>
      </c>
      <c r="B266" s="7" t="s">
        <v>1</v>
      </c>
      <c r="C266" s="7" t="s">
        <v>630</v>
      </c>
      <c r="D266" s="7">
        <v>579</v>
      </c>
      <c r="E266" s="7">
        <v>10397022581</v>
      </c>
      <c r="F266" s="7">
        <v>3117047099</v>
      </c>
      <c r="G266" s="188">
        <v>262</v>
      </c>
      <c r="H266" s="189" t="s">
        <v>1603</v>
      </c>
      <c r="I266" s="7" t="s">
        <v>1110</v>
      </c>
      <c r="J266" s="7"/>
      <c r="K266" s="7"/>
      <c r="L266" s="7"/>
      <c r="M266" s="7"/>
      <c r="N266" s="7"/>
      <c r="O266" s="7"/>
      <c r="P266" s="7"/>
      <c r="Q266" s="7"/>
      <c r="R266" s="190">
        <v>22058770000</v>
      </c>
      <c r="S266" s="7"/>
      <c r="T266" s="7"/>
      <c r="U266" s="362" t="str">
        <f t="shared" si="100"/>
        <v xml:space="preserve">PEATONAL   #   -  22058770000 </v>
      </c>
      <c r="V266" s="7">
        <v>3148782930</v>
      </c>
      <c r="W266" s="7" t="s">
        <v>2369</v>
      </c>
      <c r="X266" s="7" t="s">
        <v>1636</v>
      </c>
      <c r="Y266" s="7" t="s">
        <v>2370</v>
      </c>
      <c r="Z266" s="7" t="s">
        <v>2371</v>
      </c>
      <c r="AA266" s="434" t="str">
        <f t="shared" si="101"/>
        <v>DANEDIS MISLETH CUADRADO VARGAS</v>
      </c>
      <c r="AB266" s="7" t="s">
        <v>1268</v>
      </c>
      <c r="AC266" s="7">
        <v>43654583</v>
      </c>
      <c r="AD266" s="7" t="s">
        <v>1118</v>
      </c>
      <c r="AE266" s="7">
        <v>37</v>
      </c>
      <c r="AF266" s="6" t="s">
        <v>1086</v>
      </c>
      <c r="AG266" s="6"/>
      <c r="AH266" s="7"/>
      <c r="AI266" s="7"/>
      <c r="AJ266" s="7"/>
      <c r="AK266" s="434" t="str">
        <f t="shared" si="102"/>
        <v xml:space="preserve">   </v>
      </c>
      <c r="AL266" s="7"/>
      <c r="AM266" s="191"/>
      <c r="AN266" s="189" t="s">
        <v>1087</v>
      </c>
      <c r="AO266" s="7"/>
      <c r="AP266" s="7" t="s">
        <v>1087</v>
      </c>
      <c r="AQ266" s="7">
        <v>2</v>
      </c>
      <c r="AR266" s="7">
        <v>1</v>
      </c>
      <c r="AS266" s="7"/>
      <c r="AT266" s="230" t="s">
        <v>1148</v>
      </c>
      <c r="AU266" s="7"/>
      <c r="AV266" s="231" t="s">
        <v>1165</v>
      </c>
      <c r="AW266" s="7"/>
      <c r="AX266" s="192"/>
      <c r="AY266" s="7"/>
      <c r="AZ266" s="7"/>
      <c r="BA266" s="7"/>
      <c r="BB266" s="7" t="s">
        <v>1086</v>
      </c>
      <c r="BC266" s="7">
        <v>7819</v>
      </c>
      <c r="BD266" s="7" t="s">
        <v>1086</v>
      </c>
      <c r="BE266" s="7"/>
      <c r="BF266" s="7" t="s">
        <v>1086</v>
      </c>
      <c r="BG266" s="7">
        <v>16219</v>
      </c>
      <c r="BH266" s="232" t="s">
        <v>1167</v>
      </c>
      <c r="BI266" s="195" t="s">
        <v>1174</v>
      </c>
      <c r="BJ266" s="234" t="s">
        <v>1180</v>
      </c>
      <c r="BK266" s="234" t="s">
        <v>1189</v>
      </c>
      <c r="BL266" s="6" t="s">
        <v>1087</v>
      </c>
      <c r="BM266" s="191" t="s">
        <v>1086</v>
      </c>
      <c r="BN266" s="195" t="s">
        <v>1086</v>
      </c>
      <c r="BO266" s="6" t="s">
        <v>1087</v>
      </c>
      <c r="BP266" s="6" t="s">
        <v>1087</v>
      </c>
      <c r="BQ266" s="6" t="s">
        <v>1086</v>
      </c>
      <c r="BR266" s="6" t="s">
        <v>1086</v>
      </c>
      <c r="BS266" s="6" t="s">
        <v>1086</v>
      </c>
      <c r="BT266" s="6" t="s">
        <v>1086</v>
      </c>
      <c r="BU266" s="6" t="s">
        <v>1087</v>
      </c>
      <c r="BV266" s="6" t="s">
        <v>1087</v>
      </c>
      <c r="BW266" s="6" t="s">
        <v>1087</v>
      </c>
      <c r="BX266" s="6" t="s">
        <v>1087</v>
      </c>
      <c r="BY266" s="6" t="s">
        <v>1086</v>
      </c>
      <c r="BZ266" s="6" t="s">
        <v>1087</v>
      </c>
      <c r="CA266" s="6" t="s">
        <v>1087</v>
      </c>
      <c r="CB266" s="6" t="s">
        <v>1087</v>
      </c>
      <c r="CC266" s="6" t="s">
        <v>1087</v>
      </c>
      <c r="CD266" s="234" t="s">
        <v>1193</v>
      </c>
      <c r="CE266" s="199" t="s">
        <v>2372</v>
      </c>
      <c r="CF266" s="6"/>
      <c r="CG266" s="6"/>
      <c r="CH266" s="6"/>
      <c r="CI266" s="6"/>
      <c r="CJ266" s="6" t="s">
        <v>1607</v>
      </c>
      <c r="CK266" s="6" t="s">
        <v>1608</v>
      </c>
      <c r="CL266" s="6" t="s">
        <v>1086</v>
      </c>
      <c r="CM266" s="6" t="s">
        <v>1087</v>
      </c>
      <c r="CN266" s="6" t="s">
        <v>1087</v>
      </c>
      <c r="CO266" s="6" t="s">
        <v>1490</v>
      </c>
      <c r="CP266" s="6" t="s">
        <v>1086</v>
      </c>
      <c r="CQ266" s="6" t="s">
        <v>1087</v>
      </c>
      <c r="CR266" s="6" t="s">
        <v>1087</v>
      </c>
      <c r="CS266" s="6" t="s">
        <v>1087</v>
      </c>
      <c r="CT266" s="6" t="s">
        <v>1087</v>
      </c>
      <c r="CU266" s="191" t="s">
        <v>1286</v>
      </c>
      <c r="CV266" s="6" t="str">
        <f t="shared" si="103"/>
        <v>OASIS PEATONAL22058770000</v>
      </c>
      <c r="CW266" s="46" t="str">
        <f t="shared" si="104"/>
        <v>OK</v>
      </c>
      <c r="CX266" s="47" t="str">
        <f t="shared" si="105"/>
        <v>SI</v>
      </c>
      <c r="CY266" s="47">
        <f t="shared" si="106"/>
        <v>1</v>
      </c>
      <c r="CZ266" s="47">
        <f t="shared" si="107"/>
        <v>2</v>
      </c>
      <c r="DA266" s="47" t="str">
        <f t="shared" si="108"/>
        <v/>
      </c>
      <c r="DB266" s="47">
        <f t="shared" si="109"/>
        <v>4</v>
      </c>
      <c r="DC266" s="47">
        <f t="shared" si="110"/>
        <v>5</v>
      </c>
      <c r="DD266" s="47"/>
      <c r="DE266" s="47">
        <f t="shared" si="111"/>
        <v>7</v>
      </c>
      <c r="DF266" s="47">
        <f t="shared" si="112"/>
        <v>8</v>
      </c>
      <c r="DG266" s="47" t="str">
        <f t="shared" si="113"/>
        <v/>
      </c>
      <c r="DH266" s="47" t="str">
        <f t="shared" si="114"/>
        <v/>
      </c>
      <c r="DI266" s="47" t="str">
        <f t="shared" si="115"/>
        <v/>
      </c>
      <c r="DJ266" s="47">
        <f t="shared" si="116"/>
        <v>4</v>
      </c>
      <c r="DK266" s="48">
        <f>IF(CX266="NO",0,IF(CY266=1,Tipologías!$E$11,0)+IF(CZ266=2,Tipologías!$E$10,0)+IF(DA266=3,Tipologías!$E$9,0)+IF(DB266=4,Tipologías!$E$13,0)+IF(DC266=5,Tipologías!$E$12,0)+IF(DD266=6,Tipologías!$E$14,0)+IF(DE266=7,Tipologías!$E$20,0)+IF(DG266=9,Tipologías!$E$16,0)+IF(DF266=8,Tipologías!$E$23,0)+IF(DH266=10,Tipologías!$E$7,0)+IF(DI266=11,Tipologías!$E$8,0))</f>
        <v>6451587.4130639993</v>
      </c>
      <c r="DL266" s="49">
        <f t="shared" si="117"/>
        <v>6099266.2918499997</v>
      </c>
      <c r="DM266" s="50" t="str">
        <f t="shared" si="118"/>
        <v/>
      </c>
      <c r="DN266" s="50">
        <f t="shared" si="119"/>
        <v>18</v>
      </c>
      <c r="DO266" s="50">
        <f t="shared" si="120"/>
        <v>19</v>
      </c>
      <c r="DP266" s="51" t="str">
        <f t="shared" si="121"/>
        <v/>
      </c>
      <c r="DQ266" s="51">
        <f>IF(DM266=17,Tipologías!$E$18,0)+IF(ENCUESTAS!DN266=18,Tipologías!$E$17,0)+IF(ENCUESTAS!DO266=19,Tipologías!$E$19,0)+IF(ENCUESTAS!DP266=20,Tipologías!$E$21,0)</f>
        <v>1524791.47266</v>
      </c>
      <c r="DR266" s="47" t="str">
        <f t="shared" si="122"/>
        <v>SI</v>
      </c>
      <c r="DS266" s="49">
        <f t="shared" si="123"/>
        <v>1374366.7709999999</v>
      </c>
      <c r="DT266" s="52">
        <f>IF(DL266=0,"",(DL266+DS266+Tipologías!$E$6+Tipologías!$H$2))</f>
        <v>7670710.4553899635</v>
      </c>
      <c r="DU266" s="53" t="str">
        <f t="shared" si="124"/>
        <v>SI</v>
      </c>
      <c r="DV266" s="436" t="s">
        <v>3611</v>
      </c>
    </row>
    <row r="267" spans="1:126" ht="45" x14ac:dyDescent="0.25">
      <c r="A267" s="22">
        <v>42972</v>
      </c>
      <c r="B267" s="7" t="s">
        <v>1</v>
      </c>
      <c r="C267" s="7" t="s">
        <v>630</v>
      </c>
      <c r="D267" s="7">
        <v>579</v>
      </c>
      <c r="E267" s="7">
        <v>71184422</v>
      </c>
      <c r="F267" s="7">
        <v>3147348837</v>
      </c>
      <c r="G267" s="188">
        <v>263</v>
      </c>
      <c r="H267" s="189" t="s">
        <v>1740</v>
      </c>
      <c r="I267" s="7" t="s">
        <v>1110</v>
      </c>
      <c r="J267" s="7"/>
      <c r="K267" s="7"/>
      <c r="L267" s="7"/>
      <c r="M267" s="7"/>
      <c r="N267" s="7"/>
      <c r="O267" s="7"/>
      <c r="P267" s="7"/>
      <c r="Q267" s="7"/>
      <c r="R267" s="190">
        <v>56201</v>
      </c>
      <c r="S267" s="7"/>
      <c r="T267" s="7"/>
      <c r="U267" s="362" t="str">
        <f t="shared" si="100"/>
        <v xml:space="preserve">PEATONAL   #   -  56201 </v>
      </c>
      <c r="V267" s="7"/>
      <c r="W267" s="7" t="s">
        <v>2373</v>
      </c>
      <c r="X267" s="7" t="s">
        <v>1442</v>
      </c>
      <c r="Y267" s="7" t="s">
        <v>1422</v>
      </c>
      <c r="Z267" s="7" t="s">
        <v>1331</v>
      </c>
      <c r="AA267" s="434" t="str">
        <f t="shared" si="101"/>
        <v>PEDRO LUIS MURIEL MOLINA</v>
      </c>
      <c r="AB267" s="7" t="s">
        <v>1268</v>
      </c>
      <c r="AC267" s="7">
        <v>1039698789</v>
      </c>
      <c r="AD267" s="7" t="s">
        <v>1127</v>
      </c>
      <c r="AE267" s="7">
        <v>23</v>
      </c>
      <c r="AF267" s="6" t="s">
        <v>1087</v>
      </c>
      <c r="AG267" s="6"/>
      <c r="AH267" s="7"/>
      <c r="AI267" s="7"/>
      <c r="AJ267" s="7"/>
      <c r="AK267" s="434" t="str">
        <f t="shared" si="102"/>
        <v xml:space="preserve">   </v>
      </c>
      <c r="AL267" s="7"/>
      <c r="AM267" s="191"/>
      <c r="AN267" s="189" t="s">
        <v>1087</v>
      </c>
      <c r="AO267" s="7"/>
      <c r="AP267" s="7" t="s">
        <v>1087</v>
      </c>
      <c r="AQ267" s="7">
        <v>1</v>
      </c>
      <c r="AR267" s="7"/>
      <c r="AS267" s="7"/>
      <c r="AT267" s="230" t="s">
        <v>1149</v>
      </c>
      <c r="AU267" s="7"/>
      <c r="AV267" s="193"/>
      <c r="AW267" s="7"/>
      <c r="AX267" s="192" t="s">
        <v>1153</v>
      </c>
      <c r="AY267" s="7"/>
      <c r="AZ267" s="7"/>
      <c r="BA267" s="235">
        <v>100000</v>
      </c>
      <c r="BB267" s="7" t="s">
        <v>1086</v>
      </c>
      <c r="BC267" s="7"/>
      <c r="BD267" s="7" t="s">
        <v>1086</v>
      </c>
      <c r="BE267" s="7"/>
      <c r="BF267" s="7" t="s">
        <v>1086</v>
      </c>
      <c r="BG267" s="7"/>
      <c r="BH267" s="232" t="s">
        <v>1167</v>
      </c>
      <c r="BI267" s="233" t="s">
        <v>1175</v>
      </c>
      <c r="BJ267" s="234" t="s">
        <v>1180</v>
      </c>
      <c r="BK267" s="234" t="s">
        <v>1189</v>
      </c>
      <c r="BL267" s="6" t="s">
        <v>1087</v>
      </c>
      <c r="BM267" s="191" t="s">
        <v>1087</v>
      </c>
      <c r="BN267" s="195" t="s">
        <v>1086</v>
      </c>
      <c r="BO267" s="6" t="s">
        <v>1086</v>
      </c>
      <c r="BP267" s="6" t="s">
        <v>1086</v>
      </c>
      <c r="BQ267" s="6" t="s">
        <v>1087</v>
      </c>
      <c r="BR267" s="6" t="s">
        <v>1086</v>
      </c>
      <c r="BS267" s="6" t="s">
        <v>1086</v>
      </c>
      <c r="BT267" s="6" t="s">
        <v>1087</v>
      </c>
      <c r="BU267" s="6" t="s">
        <v>1087</v>
      </c>
      <c r="BV267" s="6" t="s">
        <v>1087</v>
      </c>
      <c r="BW267" s="6" t="s">
        <v>1086</v>
      </c>
      <c r="BX267" s="6" t="s">
        <v>1086</v>
      </c>
      <c r="BY267" s="6" t="s">
        <v>1087</v>
      </c>
      <c r="BZ267" s="6" t="s">
        <v>1087</v>
      </c>
      <c r="CA267" s="6" t="s">
        <v>1087</v>
      </c>
      <c r="CB267" s="6" t="s">
        <v>1086</v>
      </c>
      <c r="CC267" s="6" t="s">
        <v>1086</v>
      </c>
      <c r="CD267" s="234" t="s">
        <v>1195</v>
      </c>
      <c r="CE267" s="199" t="s">
        <v>2374</v>
      </c>
      <c r="CF267" s="6"/>
      <c r="CG267" s="6"/>
      <c r="CH267" s="6"/>
      <c r="CI267" s="6"/>
      <c r="CJ267" s="6" t="s">
        <v>1607</v>
      </c>
      <c r="CK267" s="6" t="s">
        <v>1608</v>
      </c>
      <c r="CL267" s="6" t="s">
        <v>1086</v>
      </c>
      <c r="CM267" s="6" t="s">
        <v>1087</v>
      </c>
      <c r="CN267" s="6" t="s">
        <v>1087</v>
      </c>
      <c r="CO267" s="6" t="s">
        <v>1490</v>
      </c>
      <c r="CP267" s="6" t="s">
        <v>1087</v>
      </c>
      <c r="CQ267" s="6" t="s">
        <v>1087</v>
      </c>
      <c r="CR267" s="6" t="s">
        <v>1087</v>
      </c>
      <c r="CS267" s="6" t="s">
        <v>1086</v>
      </c>
      <c r="CT267" s="6" t="s">
        <v>1086</v>
      </c>
      <c r="CU267" s="191" t="s">
        <v>1273</v>
      </c>
      <c r="CV267" s="6" t="str">
        <f t="shared" si="103"/>
        <v>TAHAMIPEATONAL56201</v>
      </c>
      <c r="CW267" s="46" t="str">
        <f t="shared" si="104"/>
        <v>OK</v>
      </c>
      <c r="CX267" s="47" t="str">
        <f t="shared" si="105"/>
        <v>SI</v>
      </c>
      <c r="CY267" s="47">
        <f t="shared" si="106"/>
        <v>1</v>
      </c>
      <c r="CZ267" s="47" t="str">
        <f t="shared" si="107"/>
        <v/>
      </c>
      <c r="DA267" s="47">
        <f t="shared" si="108"/>
        <v>3</v>
      </c>
      <c r="DB267" s="47">
        <f t="shared" si="109"/>
        <v>4</v>
      </c>
      <c r="DC267" s="47" t="str">
        <f t="shared" si="110"/>
        <v/>
      </c>
      <c r="DD267" s="47"/>
      <c r="DE267" s="47">
        <f t="shared" si="111"/>
        <v>7</v>
      </c>
      <c r="DF267" s="47" t="str">
        <f t="shared" si="112"/>
        <v/>
      </c>
      <c r="DG267" s="47">
        <f t="shared" si="113"/>
        <v>9</v>
      </c>
      <c r="DH267" s="47" t="str">
        <f t="shared" si="114"/>
        <v/>
      </c>
      <c r="DI267" s="47" t="str">
        <f t="shared" si="115"/>
        <v/>
      </c>
      <c r="DJ267" s="47">
        <f t="shared" si="116"/>
        <v>3</v>
      </c>
      <c r="DK267" s="48">
        <f>IF(CX267="NO",0,IF(CY267=1,Tipologías!$E$11,0)+IF(CZ267=2,Tipologías!$E$10,0)+IF(DA267=3,Tipologías!$E$9,0)+IF(DB267=4,Tipologías!$E$13,0)+IF(DC267=5,Tipologías!$E$12,0)+IF(DD267=6,Tipologías!$E$14,0)+IF(DE267=7,Tipologías!$E$20,0)+IF(DG267=9,Tipologías!$E$16,0)+IF(DF267=8,Tipologías!$E$23,0)+IF(DH267=10,Tipologías!$E$7,0)+IF(DI267=11,Tipologías!$E$8,0))</f>
        <v>3610396.5514379996</v>
      </c>
      <c r="DL267" s="49">
        <f t="shared" si="117"/>
        <v>3610396.5514379996</v>
      </c>
      <c r="DM267" s="50" t="str">
        <f t="shared" si="118"/>
        <v/>
      </c>
      <c r="DN267" s="50" t="str">
        <f t="shared" si="119"/>
        <v/>
      </c>
      <c r="DO267" s="50">
        <f t="shared" si="120"/>
        <v>0</v>
      </c>
      <c r="DP267" s="51">
        <f t="shared" si="121"/>
        <v>20</v>
      </c>
      <c r="DQ267" s="51">
        <f>IF(DM267=17,Tipologías!$E$18,0)+IF(ENCUESTAS!DN267=18,Tipologías!$E$17,0)+IF(ENCUESTAS!DO267=19,Tipologías!$E$19,0)+IF(ENCUESTAS!DP267=20,Tipologías!$E$21,0)</f>
        <v>487557.07988400001</v>
      </c>
      <c r="DR267" s="47" t="str">
        <f t="shared" si="122"/>
        <v>SI</v>
      </c>
      <c r="DS267" s="49">
        <f t="shared" si="123"/>
        <v>487557.07988400001</v>
      </c>
      <c r="DT267" s="52">
        <f>IF(DL267=0,"",(DL267+DS267+Tipologías!$E$6+Tipologías!$H$2))</f>
        <v>4295031.0238619642</v>
      </c>
      <c r="DU267" s="53" t="str">
        <f t="shared" si="124"/>
        <v>SI</v>
      </c>
      <c r="DV267" s="436" t="s">
        <v>4305</v>
      </c>
    </row>
    <row r="268" spans="1:126" ht="45" x14ac:dyDescent="0.25">
      <c r="A268" s="22">
        <v>42972</v>
      </c>
      <c r="B268" s="7" t="s">
        <v>1</v>
      </c>
      <c r="C268" s="7" t="s">
        <v>630</v>
      </c>
      <c r="D268" s="7">
        <v>579</v>
      </c>
      <c r="E268" s="7">
        <v>1039702581</v>
      </c>
      <c r="F268" s="7">
        <v>3117047099</v>
      </c>
      <c r="G268" s="188">
        <v>264</v>
      </c>
      <c r="H268" s="189" t="s">
        <v>1640</v>
      </c>
      <c r="I268" s="7" t="s">
        <v>1110</v>
      </c>
      <c r="J268" s="7"/>
      <c r="K268" s="7"/>
      <c r="L268" s="7"/>
      <c r="M268" s="7"/>
      <c r="N268" s="7"/>
      <c r="O268" s="7"/>
      <c r="P268" s="7"/>
      <c r="Q268" s="7"/>
      <c r="R268" s="200">
        <v>220583160084</v>
      </c>
      <c r="S268" s="7"/>
      <c r="T268" s="7"/>
      <c r="U268" s="362" t="str">
        <f t="shared" si="100"/>
        <v xml:space="preserve">PEATONAL   #   -  220583160084 </v>
      </c>
      <c r="V268" s="7"/>
      <c r="W268" s="7" t="s">
        <v>2375</v>
      </c>
      <c r="X268" s="7"/>
      <c r="Y268" s="7" t="s">
        <v>1529</v>
      </c>
      <c r="Z268" s="7"/>
      <c r="AA268" s="434" t="str">
        <f t="shared" si="101"/>
        <v xml:space="preserve">JUANA  ABADIA </v>
      </c>
      <c r="AB268" s="7" t="s">
        <v>1268</v>
      </c>
      <c r="AC268" s="7">
        <v>30078284</v>
      </c>
      <c r="AD268" s="7" t="s">
        <v>1118</v>
      </c>
      <c r="AE268" s="7">
        <v>70</v>
      </c>
      <c r="AF268" s="6" t="s">
        <v>1086</v>
      </c>
      <c r="AG268" s="6"/>
      <c r="AH268" s="7"/>
      <c r="AI268" s="7"/>
      <c r="AJ268" s="7"/>
      <c r="AK268" s="434" t="str">
        <f t="shared" si="102"/>
        <v xml:space="preserve">   </v>
      </c>
      <c r="AL268" s="7"/>
      <c r="AM268" s="191"/>
      <c r="AN268" s="189" t="s">
        <v>1087</v>
      </c>
      <c r="AO268" s="7"/>
      <c r="AP268" s="7" t="s">
        <v>1087</v>
      </c>
      <c r="AQ268" s="7">
        <v>1</v>
      </c>
      <c r="AR268" s="7"/>
      <c r="AS268" s="7"/>
      <c r="AT268" s="230" t="s">
        <v>1148</v>
      </c>
      <c r="AU268" s="7"/>
      <c r="AV268" s="231" t="s">
        <v>1161</v>
      </c>
      <c r="AW268" s="7"/>
      <c r="AX268" s="192"/>
      <c r="AY268" s="7"/>
      <c r="AZ268" s="7"/>
      <c r="BA268" s="7"/>
      <c r="BB268" s="7" t="s">
        <v>1086</v>
      </c>
      <c r="BC268" s="7">
        <v>7857</v>
      </c>
      <c r="BD268" s="7" t="s">
        <v>1086</v>
      </c>
      <c r="BE268" s="7">
        <v>5180</v>
      </c>
      <c r="BF268" s="7" t="s">
        <v>1086</v>
      </c>
      <c r="BG268" s="7">
        <v>8360</v>
      </c>
      <c r="BH268" s="232" t="s">
        <v>1167</v>
      </c>
      <c r="BI268" s="233" t="s">
        <v>1175</v>
      </c>
      <c r="BJ268" s="234" t="s">
        <v>1180</v>
      </c>
      <c r="BK268" s="234" t="s">
        <v>1188</v>
      </c>
      <c r="BL268" s="6" t="s">
        <v>1087</v>
      </c>
      <c r="BM268" s="191" t="s">
        <v>1087</v>
      </c>
      <c r="BN268" s="195" t="s">
        <v>1086</v>
      </c>
      <c r="BO268" s="6" t="s">
        <v>1086</v>
      </c>
      <c r="BP268" s="6" t="s">
        <v>1086</v>
      </c>
      <c r="BQ268" s="6" t="s">
        <v>1086</v>
      </c>
      <c r="BR268" s="6" t="s">
        <v>1086</v>
      </c>
      <c r="BS268" s="6" t="s">
        <v>1086</v>
      </c>
      <c r="BT268" s="6" t="s">
        <v>1086</v>
      </c>
      <c r="BU268" s="6" t="s">
        <v>1086</v>
      </c>
      <c r="BV268" s="6" t="s">
        <v>1087</v>
      </c>
      <c r="BW268" s="6" t="s">
        <v>1086</v>
      </c>
      <c r="BX268" s="6" t="s">
        <v>1086</v>
      </c>
      <c r="BY268" s="6" t="s">
        <v>1086</v>
      </c>
      <c r="BZ268" s="6" t="s">
        <v>1086</v>
      </c>
      <c r="CA268" s="6" t="s">
        <v>1087</v>
      </c>
      <c r="CB268" s="6" t="s">
        <v>1086</v>
      </c>
      <c r="CC268" s="6" t="s">
        <v>1086</v>
      </c>
      <c r="CD268" s="234" t="s">
        <v>1193</v>
      </c>
      <c r="CE268" s="199" t="s">
        <v>2376</v>
      </c>
      <c r="CF268" s="6"/>
      <c r="CG268" s="6"/>
      <c r="CH268" s="6"/>
      <c r="CI268" s="6"/>
      <c r="CJ268" s="6" t="s">
        <v>1607</v>
      </c>
      <c r="CK268" s="6" t="s">
        <v>1608</v>
      </c>
      <c r="CL268" s="6" t="s">
        <v>1086</v>
      </c>
      <c r="CM268" s="6" t="s">
        <v>1087</v>
      </c>
      <c r="CN268" s="6" t="s">
        <v>1087</v>
      </c>
      <c r="CO268" s="6" t="s">
        <v>1490</v>
      </c>
      <c r="CP268" s="6" t="s">
        <v>1086</v>
      </c>
      <c r="CQ268" s="6" t="s">
        <v>1086</v>
      </c>
      <c r="CR268" s="6" t="s">
        <v>1087</v>
      </c>
      <c r="CS268" s="6" t="s">
        <v>1086</v>
      </c>
      <c r="CT268" s="6" t="s">
        <v>1086</v>
      </c>
      <c r="CU268" s="191" t="s">
        <v>1307</v>
      </c>
      <c r="CV268" s="6" t="str">
        <f t="shared" si="103"/>
        <v>NUEVO MILENIOPEATONAL220583160084</v>
      </c>
      <c r="CW268" s="46" t="str">
        <f t="shared" si="104"/>
        <v>OK</v>
      </c>
      <c r="CX268" s="47" t="str">
        <f t="shared" si="105"/>
        <v>SI</v>
      </c>
      <c r="CY268" s="47">
        <f t="shared" si="106"/>
        <v>1</v>
      </c>
      <c r="CZ268" s="47" t="str">
        <f t="shared" si="107"/>
        <v/>
      </c>
      <c r="DA268" s="47" t="str">
        <f t="shared" si="108"/>
        <v/>
      </c>
      <c r="DB268" s="47" t="str">
        <f t="shared" si="109"/>
        <v/>
      </c>
      <c r="DC268" s="47" t="str">
        <f t="shared" si="110"/>
        <v/>
      </c>
      <c r="DD268" s="47"/>
      <c r="DE268" s="47">
        <f t="shared" si="111"/>
        <v>7</v>
      </c>
      <c r="DF268" s="47">
        <f t="shared" si="112"/>
        <v>8</v>
      </c>
      <c r="DG268" s="47" t="str">
        <f t="shared" si="113"/>
        <v/>
      </c>
      <c r="DH268" s="47" t="str">
        <f t="shared" si="114"/>
        <v/>
      </c>
      <c r="DI268" s="47" t="str">
        <f t="shared" si="115"/>
        <v/>
      </c>
      <c r="DJ268" s="47">
        <f t="shared" si="116"/>
        <v>1</v>
      </c>
      <c r="DK268" s="48">
        <f>IF(CX268="NO",0,IF(CY268=1,Tipologías!$E$11,0)+IF(CZ268=2,Tipologías!$E$10,0)+IF(DA268=3,Tipologías!$E$9,0)+IF(DB268=4,Tipologías!$E$13,0)+IF(DC268=5,Tipologías!$E$12,0)+IF(DD268=6,Tipologías!$E$14,0)+IF(DE268=7,Tipologías!$E$20,0)+IF(DG268=9,Tipologías!$E$16,0)+IF(DF268=8,Tipologías!$E$23,0)+IF(DH268=10,Tipologías!$E$7,0)+IF(DI268=11,Tipologías!$E$8,0))</f>
        <v>5076133.9036560003</v>
      </c>
      <c r="DL268" s="49">
        <f t="shared" si="117"/>
        <v>5076133.9036560003</v>
      </c>
      <c r="DM268" s="50" t="str">
        <f t="shared" si="118"/>
        <v/>
      </c>
      <c r="DN268" s="50" t="str">
        <f t="shared" si="119"/>
        <v/>
      </c>
      <c r="DO268" s="50">
        <f t="shared" si="120"/>
        <v>0</v>
      </c>
      <c r="DP268" s="51" t="str">
        <f t="shared" si="121"/>
        <v/>
      </c>
      <c r="DQ268" s="51">
        <f>IF(DM268=17,Tipologías!$E$18,0)+IF(ENCUESTAS!DN268=18,Tipologías!$E$17,0)+IF(ENCUESTAS!DO268=19,Tipologías!$E$19,0)+IF(ENCUESTAS!DP268=20,Tipologías!$E$21,0)</f>
        <v>0</v>
      </c>
      <c r="DR268" s="47" t="str">
        <f t="shared" si="122"/>
        <v>NO</v>
      </c>
      <c r="DS268" s="49">
        <f t="shared" si="123"/>
        <v>0</v>
      </c>
      <c r="DT268" s="52">
        <f>IF(DL268=0,"",(DL268+DS268+Tipologías!$E$6+Tipologías!$H$2))</f>
        <v>5273211.2961959643</v>
      </c>
      <c r="DU268" s="53" t="str">
        <f t="shared" si="124"/>
        <v>SI</v>
      </c>
      <c r="DV268" s="436" t="s">
        <v>3819</v>
      </c>
    </row>
    <row r="269" spans="1:126" ht="45" x14ac:dyDescent="0.25">
      <c r="A269" s="22">
        <v>42972</v>
      </c>
      <c r="B269" s="7" t="s">
        <v>1</v>
      </c>
      <c r="C269" s="7" t="s">
        <v>630</v>
      </c>
      <c r="D269" s="7">
        <v>579</v>
      </c>
      <c r="E269" s="7">
        <v>1039702581</v>
      </c>
      <c r="F269" s="7">
        <v>3117047099</v>
      </c>
      <c r="G269" s="188">
        <v>265</v>
      </c>
      <c r="H269" s="189" t="s">
        <v>1640</v>
      </c>
      <c r="I269" s="7" t="s">
        <v>1110</v>
      </c>
      <c r="J269" s="7"/>
      <c r="K269" s="7"/>
      <c r="L269" s="7"/>
      <c r="M269" s="7"/>
      <c r="N269" s="7"/>
      <c r="O269" s="7"/>
      <c r="P269" s="7"/>
      <c r="Q269" s="7"/>
      <c r="R269" s="190">
        <v>22058100074</v>
      </c>
      <c r="S269" s="7"/>
      <c r="T269" s="7"/>
      <c r="U269" s="362" t="str">
        <f t="shared" si="100"/>
        <v xml:space="preserve">PEATONAL   #   -  22058100074 </v>
      </c>
      <c r="V269" s="7">
        <v>3216490983</v>
      </c>
      <c r="W269" s="7" t="s">
        <v>1690</v>
      </c>
      <c r="X269" s="7"/>
      <c r="Y269" s="7" t="s">
        <v>2377</v>
      </c>
      <c r="Z269" s="7" t="s">
        <v>1343</v>
      </c>
      <c r="AA269" s="434" t="str">
        <f t="shared" si="101"/>
        <v xml:space="preserve">MARTA  CECILIA SEPULVEDA </v>
      </c>
      <c r="AB269" s="7" t="s">
        <v>1268</v>
      </c>
      <c r="AC269" s="7">
        <v>32276316</v>
      </c>
      <c r="AD269" s="7" t="s">
        <v>1118</v>
      </c>
      <c r="AE269" s="7">
        <v>70</v>
      </c>
      <c r="AF269" s="6" t="s">
        <v>1086</v>
      </c>
      <c r="AG269" s="6"/>
      <c r="AH269" s="7"/>
      <c r="AI269" s="7"/>
      <c r="AJ269" s="7"/>
      <c r="AK269" s="434" t="str">
        <f t="shared" si="102"/>
        <v xml:space="preserve">   </v>
      </c>
      <c r="AL269" s="7"/>
      <c r="AM269" s="191"/>
      <c r="AN269" s="189" t="s">
        <v>1087</v>
      </c>
      <c r="AO269" s="7"/>
      <c r="AP269" s="7" t="s">
        <v>1087</v>
      </c>
      <c r="AQ269" s="7">
        <v>6</v>
      </c>
      <c r="AR269" s="7">
        <v>2</v>
      </c>
      <c r="AS269" s="7">
        <v>2</v>
      </c>
      <c r="AT269" s="230" t="s">
        <v>1148</v>
      </c>
      <c r="AU269" s="7"/>
      <c r="AV269" s="231" t="s">
        <v>1165</v>
      </c>
      <c r="AW269" s="7"/>
      <c r="AX269" s="192"/>
      <c r="AY269" s="7"/>
      <c r="AZ269" s="7"/>
      <c r="BA269" s="7"/>
      <c r="BB269" s="7" t="s">
        <v>1086</v>
      </c>
      <c r="BC269" s="7">
        <v>69001</v>
      </c>
      <c r="BD269" s="7" t="s">
        <v>1086</v>
      </c>
      <c r="BE269" s="7">
        <v>51425</v>
      </c>
      <c r="BF269" s="7" t="s">
        <v>1086</v>
      </c>
      <c r="BG269" s="7">
        <v>16732</v>
      </c>
      <c r="BH269" s="232" t="s">
        <v>1167</v>
      </c>
      <c r="BI269" s="233" t="s">
        <v>1171</v>
      </c>
      <c r="BJ269" s="234" t="s">
        <v>1180</v>
      </c>
      <c r="BK269" s="234" t="s">
        <v>1189</v>
      </c>
      <c r="BL269" s="6" t="s">
        <v>1086</v>
      </c>
      <c r="BM269" s="191" t="s">
        <v>1086</v>
      </c>
      <c r="BN269" s="195" t="s">
        <v>1086</v>
      </c>
      <c r="BO269" s="6" t="s">
        <v>1086</v>
      </c>
      <c r="BP269" s="6" t="s">
        <v>1086</v>
      </c>
      <c r="BQ269" s="6" t="s">
        <v>1086</v>
      </c>
      <c r="BR269" s="6" t="s">
        <v>1086</v>
      </c>
      <c r="BS269" s="6" t="s">
        <v>1086</v>
      </c>
      <c r="BT269" s="6" t="s">
        <v>1087</v>
      </c>
      <c r="BU269" s="6" t="s">
        <v>1087</v>
      </c>
      <c r="BV269" s="6" t="s">
        <v>1087</v>
      </c>
      <c r="BW269" s="6" t="s">
        <v>1086</v>
      </c>
      <c r="BX269" s="6" t="s">
        <v>1086</v>
      </c>
      <c r="BY269" s="6" t="s">
        <v>1087</v>
      </c>
      <c r="BZ269" s="6" t="s">
        <v>1087</v>
      </c>
      <c r="CA269" s="6" t="s">
        <v>1087</v>
      </c>
      <c r="CB269" s="6" t="s">
        <v>1086</v>
      </c>
      <c r="CC269" s="6" t="s">
        <v>1086</v>
      </c>
      <c r="CD269" s="234" t="s">
        <v>1194</v>
      </c>
      <c r="CE269" s="199" t="s">
        <v>2378</v>
      </c>
      <c r="CF269" s="6"/>
      <c r="CG269" s="6"/>
      <c r="CH269" s="6"/>
      <c r="CI269" s="6"/>
      <c r="CJ269" s="6" t="s">
        <v>1607</v>
      </c>
      <c r="CK269" s="6" t="s">
        <v>1608</v>
      </c>
      <c r="CL269" s="6" t="s">
        <v>1086</v>
      </c>
      <c r="CM269" s="6" t="s">
        <v>1087</v>
      </c>
      <c r="CN269" s="6" t="s">
        <v>1087</v>
      </c>
      <c r="CO269" s="6" t="s">
        <v>1490</v>
      </c>
      <c r="CP269" s="6" t="s">
        <v>1087</v>
      </c>
      <c r="CQ269" s="6" t="s">
        <v>1294</v>
      </c>
      <c r="CR269" s="6" t="s">
        <v>1294</v>
      </c>
      <c r="CS269" s="6" t="s">
        <v>1086</v>
      </c>
      <c r="CT269" s="6" t="s">
        <v>1086</v>
      </c>
      <c r="CU269" s="191" t="s">
        <v>1269</v>
      </c>
      <c r="CV269" s="6" t="str">
        <f t="shared" si="103"/>
        <v>NUEVO MILENIOPEATONAL22058100074</v>
      </c>
      <c r="CW269" s="46" t="str">
        <f t="shared" si="104"/>
        <v>OK</v>
      </c>
      <c r="CX269" s="47" t="str">
        <f t="shared" si="105"/>
        <v>SI</v>
      </c>
      <c r="CY269" s="47">
        <f t="shared" si="106"/>
        <v>1</v>
      </c>
      <c r="CZ269" s="47" t="str">
        <f t="shared" si="107"/>
        <v/>
      </c>
      <c r="DA269" s="47">
        <f t="shared" si="108"/>
        <v>3</v>
      </c>
      <c r="DB269" s="47">
        <f t="shared" si="109"/>
        <v>4</v>
      </c>
      <c r="DC269" s="47" t="str">
        <f t="shared" si="110"/>
        <v/>
      </c>
      <c r="DD269" s="47"/>
      <c r="DE269" s="47">
        <f t="shared" si="111"/>
        <v>7</v>
      </c>
      <c r="DF269" s="47" t="str">
        <f t="shared" si="112"/>
        <v/>
      </c>
      <c r="DG269" s="47">
        <f t="shared" si="113"/>
        <v>9</v>
      </c>
      <c r="DH269" s="47" t="str">
        <f t="shared" si="114"/>
        <v/>
      </c>
      <c r="DI269" s="47" t="str">
        <f t="shared" si="115"/>
        <v/>
      </c>
      <c r="DJ269" s="47">
        <f t="shared" si="116"/>
        <v>3</v>
      </c>
      <c r="DK269" s="48">
        <f>IF(CX269="NO",0,IF(CY269=1,Tipologías!$E$11,0)+IF(CZ269=2,Tipologías!$E$10,0)+IF(DA269=3,Tipologías!$E$9,0)+IF(DB269=4,Tipologías!$E$13,0)+IF(DC269=5,Tipologías!$E$12,0)+IF(DD269=6,Tipologías!$E$14,0)+IF(DE269=7,Tipologías!$E$20,0)+IF(DG269=9,Tipologías!$E$16,0)+IF(DF269=8,Tipologías!$E$23,0)+IF(DH269=10,Tipologías!$E$7,0)+IF(DI269=11,Tipologías!$E$8,0))</f>
        <v>3610396.5514379996</v>
      </c>
      <c r="DL269" s="49">
        <f t="shared" si="117"/>
        <v>3610396.5514379996</v>
      </c>
      <c r="DM269" s="50" t="str">
        <f t="shared" si="118"/>
        <v/>
      </c>
      <c r="DN269" s="50" t="str">
        <f t="shared" si="119"/>
        <v/>
      </c>
      <c r="DO269" s="50">
        <f t="shared" si="120"/>
        <v>0</v>
      </c>
      <c r="DP269" s="51" t="str">
        <f t="shared" si="121"/>
        <v/>
      </c>
      <c r="DQ269" s="51">
        <f>IF(DM269=17,Tipologías!$E$18,0)+IF(ENCUESTAS!DN269=18,Tipologías!$E$17,0)+IF(ENCUESTAS!DO269=19,Tipologías!$E$19,0)+IF(ENCUESTAS!DP269=20,Tipologías!$E$21,0)</f>
        <v>0</v>
      </c>
      <c r="DR269" s="47" t="str">
        <f t="shared" si="122"/>
        <v>NO</v>
      </c>
      <c r="DS269" s="49">
        <f t="shared" si="123"/>
        <v>0</v>
      </c>
      <c r="DT269" s="52">
        <f>IF(DL269=0,"",(DL269+DS269+Tipologías!$E$6+Tipologías!$H$2))</f>
        <v>3807473.9439779641</v>
      </c>
      <c r="DU269" s="53" t="str">
        <f t="shared" si="124"/>
        <v>SI</v>
      </c>
      <c r="DV269" s="436" t="s">
        <v>3820</v>
      </c>
    </row>
    <row r="270" spans="1:126" ht="45" x14ac:dyDescent="0.25">
      <c r="A270" s="22">
        <v>42972</v>
      </c>
      <c r="B270" s="7" t="s">
        <v>1</v>
      </c>
      <c r="C270" s="7" t="s">
        <v>630</v>
      </c>
      <c r="D270" s="7">
        <v>579</v>
      </c>
      <c r="E270" s="7">
        <v>1039702581</v>
      </c>
      <c r="F270" s="7">
        <v>3117047099</v>
      </c>
      <c r="G270" s="188">
        <v>266</v>
      </c>
      <c r="H270" s="189" t="s">
        <v>1632</v>
      </c>
      <c r="I270" s="7" t="s">
        <v>1110</v>
      </c>
      <c r="J270" s="7"/>
      <c r="K270" s="7"/>
      <c r="L270" s="7"/>
      <c r="M270" s="7"/>
      <c r="N270" s="7"/>
      <c r="O270" s="7"/>
      <c r="P270" s="7"/>
      <c r="Q270" s="7"/>
      <c r="R270" s="190">
        <v>22040330000</v>
      </c>
      <c r="S270" s="7"/>
      <c r="T270" s="7"/>
      <c r="U270" s="362" t="str">
        <f t="shared" si="100"/>
        <v xml:space="preserve">PEATONAL   #   -  22040330000 </v>
      </c>
      <c r="V270" s="7"/>
      <c r="W270" s="7" t="s">
        <v>2379</v>
      </c>
      <c r="X270" s="7" t="s">
        <v>2380</v>
      </c>
      <c r="Y270" s="7" t="s">
        <v>2381</v>
      </c>
      <c r="Z270" s="7"/>
      <c r="AA270" s="434" t="str">
        <f t="shared" si="101"/>
        <v>SIRLEY  ABAUNSA PERPETI</v>
      </c>
      <c r="AB270" s="7" t="s">
        <v>1268</v>
      </c>
      <c r="AC270" s="7">
        <v>43657702</v>
      </c>
      <c r="AD270" s="7" t="s">
        <v>1118</v>
      </c>
      <c r="AE270" s="7">
        <v>33</v>
      </c>
      <c r="AF270" s="6" t="s">
        <v>1086</v>
      </c>
      <c r="AG270" s="6"/>
      <c r="AH270" s="7"/>
      <c r="AI270" s="7"/>
      <c r="AJ270" s="7"/>
      <c r="AK270" s="434" t="str">
        <f t="shared" si="102"/>
        <v xml:space="preserve">   </v>
      </c>
      <c r="AL270" s="7"/>
      <c r="AM270" s="191"/>
      <c r="AN270" s="189" t="s">
        <v>1087</v>
      </c>
      <c r="AO270" s="7"/>
      <c r="AP270" s="7" t="s">
        <v>1087</v>
      </c>
      <c r="AQ270" s="7">
        <v>8</v>
      </c>
      <c r="AR270" s="7">
        <v>1</v>
      </c>
      <c r="AS270" s="7">
        <v>1</v>
      </c>
      <c r="AT270" s="230" t="s">
        <v>1148</v>
      </c>
      <c r="AU270" s="7"/>
      <c r="AV270" s="231" t="s">
        <v>1163</v>
      </c>
      <c r="AW270" s="7"/>
      <c r="AX270" s="192"/>
      <c r="AY270" s="7"/>
      <c r="AZ270" s="7"/>
      <c r="BA270" s="7"/>
      <c r="BB270" s="7" t="s">
        <v>1086</v>
      </c>
      <c r="BC270" s="7">
        <v>33099</v>
      </c>
      <c r="BD270" s="7" t="s">
        <v>1086</v>
      </c>
      <c r="BE270" s="7">
        <v>24487</v>
      </c>
      <c r="BF270" s="7" t="s">
        <v>1086</v>
      </c>
      <c r="BG270" s="7">
        <v>9561</v>
      </c>
      <c r="BH270" s="232" t="s">
        <v>1167</v>
      </c>
      <c r="BI270" s="233" t="s">
        <v>1173</v>
      </c>
      <c r="BJ270" s="234" t="s">
        <v>1180</v>
      </c>
      <c r="BK270" s="234" t="s">
        <v>1189</v>
      </c>
      <c r="BL270" s="6" t="s">
        <v>1087</v>
      </c>
      <c r="BM270" s="191" t="s">
        <v>1087</v>
      </c>
      <c r="BN270" s="195" t="s">
        <v>1086</v>
      </c>
      <c r="BO270" s="6" t="s">
        <v>1086</v>
      </c>
      <c r="BP270" s="6" t="s">
        <v>1086</v>
      </c>
      <c r="BQ270" s="6" t="s">
        <v>1086</v>
      </c>
      <c r="BR270" s="6" t="s">
        <v>1086</v>
      </c>
      <c r="BS270" s="6" t="s">
        <v>1086</v>
      </c>
      <c r="BT270" s="6" t="s">
        <v>1086</v>
      </c>
      <c r="BU270" s="6" t="s">
        <v>1087</v>
      </c>
      <c r="BV270" s="6" t="s">
        <v>1086</v>
      </c>
      <c r="BW270" s="6" t="s">
        <v>1086</v>
      </c>
      <c r="BX270" s="6" t="s">
        <v>1086</v>
      </c>
      <c r="BY270" s="6" t="s">
        <v>1086</v>
      </c>
      <c r="BZ270" s="6" t="s">
        <v>1087</v>
      </c>
      <c r="CA270" s="6" t="s">
        <v>1086</v>
      </c>
      <c r="CB270" s="6" t="s">
        <v>1086</v>
      </c>
      <c r="CC270" s="6" t="s">
        <v>1086</v>
      </c>
      <c r="CD270" s="234" t="s">
        <v>1193</v>
      </c>
      <c r="CE270" s="199" t="s">
        <v>2382</v>
      </c>
      <c r="CF270" s="6"/>
      <c r="CG270" s="6"/>
      <c r="CH270" s="6"/>
      <c r="CI270" s="6"/>
      <c r="CJ270" s="6" t="s">
        <v>1607</v>
      </c>
      <c r="CK270" s="6" t="s">
        <v>1608</v>
      </c>
      <c r="CL270" s="6" t="s">
        <v>1086</v>
      </c>
      <c r="CM270" s="6" t="s">
        <v>1086</v>
      </c>
      <c r="CN270" s="6" t="s">
        <v>1087</v>
      </c>
      <c r="CO270" s="6" t="s">
        <v>1490</v>
      </c>
      <c r="CP270" s="6" t="s">
        <v>1086</v>
      </c>
      <c r="CQ270" s="6" t="s">
        <v>1087</v>
      </c>
      <c r="CR270" s="6" t="s">
        <v>1086</v>
      </c>
      <c r="CS270" s="6" t="s">
        <v>1086</v>
      </c>
      <c r="CT270" s="6" t="s">
        <v>1086</v>
      </c>
      <c r="CU270" s="191" t="s">
        <v>1269</v>
      </c>
      <c r="CV270" s="6" t="str">
        <f t="shared" si="103"/>
        <v>SAN MARTIN PEATONAL22040330000</v>
      </c>
      <c r="CW270" s="46" t="str">
        <f t="shared" si="104"/>
        <v>OK</v>
      </c>
      <c r="CX270" s="47" t="str">
        <f t="shared" si="105"/>
        <v>SI</v>
      </c>
      <c r="CY270" s="47" t="str">
        <f t="shared" si="106"/>
        <v/>
      </c>
      <c r="CZ270" s="47" t="str">
        <f t="shared" si="107"/>
        <v/>
      </c>
      <c r="DA270" s="47" t="str">
        <f t="shared" si="108"/>
        <v/>
      </c>
      <c r="DB270" s="47">
        <f t="shared" si="109"/>
        <v>4</v>
      </c>
      <c r="DC270" s="47" t="str">
        <f t="shared" si="110"/>
        <v/>
      </c>
      <c r="DD270" s="47"/>
      <c r="DE270" s="47" t="str">
        <f t="shared" si="111"/>
        <v/>
      </c>
      <c r="DF270" s="47" t="str">
        <f t="shared" si="112"/>
        <v/>
      </c>
      <c r="DG270" s="47" t="str">
        <f t="shared" si="113"/>
        <v/>
      </c>
      <c r="DH270" s="47" t="str">
        <f t="shared" si="114"/>
        <v/>
      </c>
      <c r="DI270" s="47" t="str">
        <f t="shared" si="115"/>
        <v/>
      </c>
      <c r="DJ270" s="47">
        <f t="shared" si="116"/>
        <v>1</v>
      </c>
      <c r="DK270" s="48">
        <f>IF(CX270="NO",0,IF(CY270=1,Tipologías!$E$11,0)+IF(CZ270=2,Tipologías!$E$10,0)+IF(DA270=3,Tipologías!$E$9,0)+IF(DB270=4,Tipologías!$E$13,0)+IF(DC270=5,Tipologías!$E$12,0)+IF(DD270=6,Tipologías!$E$14,0)+IF(DE270=7,Tipologías!$E$20,0)+IF(DG270=9,Tipologías!$E$16,0)+IF(DF270=8,Tipologías!$E$23,0)+IF(DH270=10,Tipologías!$E$7,0)+IF(DI270=11,Tipologías!$E$8,0))</f>
        <v>633254.07790799986</v>
      </c>
      <c r="DL270" s="49">
        <f t="shared" si="117"/>
        <v>633254.07790799986</v>
      </c>
      <c r="DM270" s="50" t="str">
        <f t="shared" si="118"/>
        <v/>
      </c>
      <c r="DN270" s="50" t="str">
        <f t="shared" si="119"/>
        <v/>
      </c>
      <c r="DO270" s="50">
        <f t="shared" si="120"/>
        <v>0</v>
      </c>
      <c r="DP270" s="51" t="str">
        <f t="shared" si="121"/>
        <v/>
      </c>
      <c r="DQ270" s="51">
        <f>IF(DM270=17,Tipologías!$E$18,0)+IF(ENCUESTAS!DN270=18,Tipologías!$E$17,0)+IF(ENCUESTAS!DO270=19,Tipologías!$E$19,0)+IF(ENCUESTAS!DP270=20,Tipologías!$E$21,0)</f>
        <v>0</v>
      </c>
      <c r="DR270" s="47" t="str">
        <f t="shared" si="122"/>
        <v>NO</v>
      </c>
      <c r="DS270" s="49">
        <f t="shared" si="123"/>
        <v>0</v>
      </c>
      <c r="DT270" s="52">
        <f>IF(DL270=0,"",(DL270+DS270+Tipologías!$E$6+Tipologías!$H$2))</f>
        <v>830331.47044796438</v>
      </c>
      <c r="DU270" s="53" t="str">
        <f t="shared" si="124"/>
        <v>SI</v>
      </c>
      <c r="DV270" s="436" t="s">
        <v>4227</v>
      </c>
    </row>
    <row r="271" spans="1:126" ht="45" x14ac:dyDescent="0.25">
      <c r="A271" s="22">
        <v>42972</v>
      </c>
      <c r="B271" s="7" t="s">
        <v>1</v>
      </c>
      <c r="C271" s="7" t="s">
        <v>630</v>
      </c>
      <c r="D271" s="7">
        <v>579</v>
      </c>
      <c r="E271" s="7">
        <v>1039702581</v>
      </c>
      <c r="F271" s="7">
        <v>3117047099</v>
      </c>
      <c r="G271" s="188">
        <v>267</v>
      </c>
      <c r="H271" s="189" t="s">
        <v>1640</v>
      </c>
      <c r="I271" s="7" t="s">
        <v>1110</v>
      </c>
      <c r="J271" s="7"/>
      <c r="K271" s="7"/>
      <c r="L271" s="7"/>
      <c r="M271" s="7"/>
      <c r="N271" s="7"/>
      <c r="O271" s="7"/>
      <c r="P271" s="7"/>
      <c r="Q271" s="7"/>
      <c r="R271" s="200">
        <v>220583160090</v>
      </c>
      <c r="S271" s="7"/>
      <c r="T271" s="7"/>
      <c r="U271" s="362" t="str">
        <f t="shared" si="100"/>
        <v xml:space="preserve">PEATONAL   #   -  220583160090 </v>
      </c>
      <c r="V271" s="7">
        <v>3213852263</v>
      </c>
      <c r="W271" s="7" t="s">
        <v>2383</v>
      </c>
      <c r="X271" s="7" t="s">
        <v>2384</v>
      </c>
      <c r="Y271" s="7" t="s">
        <v>2385</v>
      </c>
      <c r="Z271" s="7" t="s">
        <v>1433</v>
      </c>
      <c r="AA271" s="434" t="str">
        <f t="shared" si="101"/>
        <v>ELIANA MARCELA BAENA VANEGAS</v>
      </c>
      <c r="AB271" s="7" t="s">
        <v>1268</v>
      </c>
      <c r="AC271" s="7">
        <v>100714274</v>
      </c>
      <c r="AD271" s="7" t="s">
        <v>1118</v>
      </c>
      <c r="AE271" s="7">
        <v>29</v>
      </c>
      <c r="AF271" s="6" t="s">
        <v>1087</v>
      </c>
      <c r="AG271" s="6" t="s">
        <v>1277</v>
      </c>
      <c r="AH271" s="7"/>
      <c r="AI271" s="7" t="s">
        <v>1314</v>
      </c>
      <c r="AJ271" s="7" t="s">
        <v>2386</v>
      </c>
      <c r="AK271" s="434" t="str">
        <f t="shared" si="102"/>
        <v xml:space="preserve">JUAN DIEGO GOMEZ </v>
      </c>
      <c r="AL271" s="7" t="s">
        <v>1268</v>
      </c>
      <c r="AM271" s="191">
        <v>1007318530</v>
      </c>
      <c r="AN271" s="189" t="s">
        <v>1087</v>
      </c>
      <c r="AO271" s="7"/>
      <c r="AP271" s="7" t="s">
        <v>1087</v>
      </c>
      <c r="AQ271" s="7">
        <v>2</v>
      </c>
      <c r="AR271" s="7"/>
      <c r="AS271" s="7"/>
      <c r="AT271" s="230" t="s">
        <v>1148</v>
      </c>
      <c r="AU271" s="229"/>
      <c r="AV271" s="231" t="s">
        <v>1161</v>
      </c>
      <c r="AW271" s="7"/>
      <c r="AX271" s="192"/>
      <c r="AY271" s="7"/>
      <c r="AZ271" s="7"/>
      <c r="BA271" s="7"/>
      <c r="BB271" s="7" t="s">
        <v>1086</v>
      </c>
      <c r="BC271" s="7">
        <v>21790</v>
      </c>
      <c r="BD271" s="7" t="s">
        <v>1086</v>
      </c>
      <c r="BE271" s="7">
        <v>15035</v>
      </c>
      <c r="BF271" s="7" t="s">
        <v>1086</v>
      </c>
      <c r="BG271" s="7">
        <v>16794</v>
      </c>
      <c r="BH271" s="232" t="s">
        <v>1167</v>
      </c>
      <c r="BI271" s="233" t="s">
        <v>1175</v>
      </c>
      <c r="BJ271" s="234" t="s">
        <v>1180</v>
      </c>
      <c r="BK271" s="234" t="s">
        <v>1189</v>
      </c>
      <c r="BL271" s="6" t="s">
        <v>1087</v>
      </c>
      <c r="BM271" s="191" t="s">
        <v>1086</v>
      </c>
      <c r="BN271" s="195" t="s">
        <v>1086</v>
      </c>
      <c r="BO271" s="6" t="s">
        <v>1086</v>
      </c>
      <c r="BP271" s="6" t="s">
        <v>1086</v>
      </c>
      <c r="BQ271" s="6" t="s">
        <v>1086</v>
      </c>
      <c r="BR271" s="6" t="s">
        <v>1086</v>
      </c>
      <c r="BS271" s="6" t="s">
        <v>1086</v>
      </c>
      <c r="BT271" s="6" t="s">
        <v>1086</v>
      </c>
      <c r="BU271" s="6" t="s">
        <v>1087</v>
      </c>
      <c r="BV271" s="6" t="s">
        <v>1087</v>
      </c>
      <c r="BW271" s="6" t="s">
        <v>1086</v>
      </c>
      <c r="BX271" s="6" t="s">
        <v>1086</v>
      </c>
      <c r="BY271" s="6" t="s">
        <v>1086</v>
      </c>
      <c r="BZ271" s="6" t="s">
        <v>1087</v>
      </c>
      <c r="CA271" s="6" t="s">
        <v>1087</v>
      </c>
      <c r="CB271" s="6" t="s">
        <v>1086</v>
      </c>
      <c r="CC271" s="6" t="s">
        <v>1086</v>
      </c>
      <c r="CD271" s="234" t="s">
        <v>1193</v>
      </c>
      <c r="CE271" s="199" t="s">
        <v>2387</v>
      </c>
      <c r="CF271" s="6"/>
      <c r="CG271" s="6"/>
      <c r="CH271" s="6"/>
      <c r="CI271" s="6"/>
      <c r="CJ271" s="6" t="s">
        <v>1607</v>
      </c>
      <c r="CK271" s="6" t="s">
        <v>1608</v>
      </c>
      <c r="CL271" s="6" t="s">
        <v>1086</v>
      </c>
      <c r="CM271" s="6" t="s">
        <v>1087</v>
      </c>
      <c r="CN271" s="6" t="s">
        <v>1087</v>
      </c>
      <c r="CO271" s="6" t="s">
        <v>1490</v>
      </c>
      <c r="CP271" s="6" t="s">
        <v>1086</v>
      </c>
      <c r="CQ271" s="6" t="s">
        <v>1087</v>
      </c>
      <c r="CR271" s="6" t="s">
        <v>1087</v>
      </c>
      <c r="CS271" s="6" t="s">
        <v>1086</v>
      </c>
      <c r="CT271" s="6" t="s">
        <v>1086</v>
      </c>
      <c r="CU271" s="191" t="s">
        <v>1269</v>
      </c>
      <c r="CV271" s="6" t="str">
        <f t="shared" si="103"/>
        <v>NUEVO MILENIOPEATONAL220583160090</v>
      </c>
      <c r="CW271" s="46" t="str">
        <f t="shared" si="104"/>
        <v>OK</v>
      </c>
      <c r="CX271" s="47" t="str">
        <f t="shared" si="105"/>
        <v>SI</v>
      </c>
      <c r="CY271" s="47">
        <f t="shared" si="106"/>
        <v>1</v>
      </c>
      <c r="CZ271" s="47" t="str">
        <f t="shared" si="107"/>
        <v/>
      </c>
      <c r="DA271" s="47" t="str">
        <f t="shared" si="108"/>
        <v/>
      </c>
      <c r="DB271" s="47">
        <f t="shared" si="109"/>
        <v>4</v>
      </c>
      <c r="DC271" s="47" t="str">
        <f t="shared" si="110"/>
        <v/>
      </c>
      <c r="DD271" s="47"/>
      <c r="DE271" s="47" t="str">
        <f t="shared" si="111"/>
        <v/>
      </c>
      <c r="DF271" s="47" t="str">
        <f t="shared" si="112"/>
        <v/>
      </c>
      <c r="DG271" s="47">
        <f t="shared" si="113"/>
        <v>9</v>
      </c>
      <c r="DH271" s="47" t="str">
        <f t="shared" si="114"/>
        <v/>
      </c>
      <c r="DI271" s="47" t="str">
        <f t="shared" si="115"/>
        <v/>
      </c>
      <c r="DJ271" s="47">
        <f t="shared" si="116"/>
        <v>2</v>
      </c>
      <c r="DK271" s="48">
        <f>IF(CX271="NO",0,IF(CY271=1,Tipologías!$E$11,0)+IF(CZ271=2,Tipologías!$E$10,0)+IF(DA271=3,Tipologías!$E$9,0)+IF(DB271=4,Tipologías!$E$13,0)+IF(DC271=5,Tipologías!$E$12,0)+IF(DD271=6,Tipologías!$E$14,0)+IF(DE271=7,Tipologías!$E$20,0)+IF(DG271=9,Tipologías!$E$16,0)+IF(DF271=8,Tipologías!$E$23,0)+IF(DH271=10,Tipologías!$E$7,0)+IF(DI271=11,Tipologías!$E$8,0))</f>
        <v>2858472.5869979998</v>
      </c>
      <c r="DL271" s="49">
        <f t="shared" si="117"/>
        <v>2858472.5869979998</v>
      </c>
      <c r="DM271" s="50" t="str">
        <f t="shared" si="118"/>
        <v/>
      </c>
      <c r="DN271" s="50" t="str">
        <f t="shared" si="119"/>
        <v/>
      </c>
      <c r="DO271" s="50">
        <f t="shared" si="120"/>
        <v>0</v>
      </c>
      <c r="DP271" s="51" t="str">
        <f t="shared" si="121"/>
        <v/>
      </c>
      <c r="DQ271" s="51">
        <f>IF(DM271=17,Tipologías!$E$18,0)+IF(ENCUESTAS!DN271=18,Tipologías!$E$17,0)+IF(ENCUESTAS!DO271=19,Tipologías!$E$19,0)+IF(ENCUESTAS!DP271=20,Tipologías!$E$21,0)</f>
        <v>0</v>
      </c>
      <c r="DR271" s="47" t="str">
        <f t="shared" si="122"/>
        <v>NO</v>
      </c>
      <c r="DS271" s="49">
        <f t="shared" si="123"/>
        <v>0</v>
      </c>
      <c r="DT271" s="52">
        <f>IF(DL271=0,"",(DL271+DS271+Tipologías!$E$6+Tipologías!$H$2))</f>
        <v>3055549.9795379643</v>
      </c>
      <c r="DU271" s="53" t="str">
        <f t="shared" si="124"/>
        <v>SI</v>
      </c>
      <c r="DV271" s="436" t="s">
        <v>3821</v>
      </c>
    </row>
    <row r="272" spans="1:126" ht="45" x14ac:dyDescent="0.25">
      <c r="A272" s="22">
        <v>42972</v>
      </c>
      <c r="B272" s="7" t="s">
        <v>1</v>
      </c>
      <c r="C272" s="7" t="s">
        <v>630</v>
      </c>
      <c r="D272" s="7">
        <v>579</v>
      </c>
      <c r="E272" s="7">
        <v>1039702581</v>
      </c>
      <c r="F272" s="7">
        <v>3117047099</v>
      </c>
      <c r="G272" s="188">
        <v>268</v>
      </c>
      <c r="H272" s="189" t="s">
        <v>1640</v>
      </c>
      <c r="I272" s="7" t="s">
        <v>1097</v>
      </c>
      <c r="J272" s="7">
        <v>53</v>
      </c>
      <c r="K272" s="7"/>
      <c r="L272" s="7"/>
      <c r="M272" s="7"/>
      <c r="N272" s="7"/>
      <c r="O272" s="7">
        <v>16</v>
      </c>
      <c r="P272" s="7"/>
      <c r="Q272" s="7"/>
      <c r="R272" s="190">
        <v>22058310028</v>
      </c>
      <c r="S272" s="7"/>
      <c r="T272" s="7"/>
      <c r="U272" s="362" t="str">
        <f t="shared" si="100"/>
        <v xml:space="preserve">CALLE 53  #  16 -  22058310028 </v>
      </c>
      <c r="V272" s="7">
        <v>3147653228</v>
      </c>
      <c r="W272" s="7" t="s">
        <v>1494</v>
      </c>
      <c r="X272" s="7" t="s">
        <v>1907</v>
      </c>
      <c r="Y272" s="7" t="s">
        <v>1287</v>
      </c>
      <c r="Z272" s="7" t="s">
        <v>1654</v>
      </c>
      <c r="AA272" s="434" t="str">
        <f t="shared" si="101"/>
        <v>MARIA VIVIANA GUZMAN ZAPATA</v>
      </c>
      <c r="AB272" s="7" t="s">
        <v>1268</v>
      </c>
      <c r="AC272" s="7">
        <v>43658046</v>
      </c>
      <c r="AD272" s="7" t="s">
        <v>1118</v>
      </c>
      <c r="AE272" s="7">
        <v>44</v>
      </c>
      <c r="AF272" s="6" t="s">
        <v>1086</v>
      </c>
      <c r="AG272" s="6"/>
      <c r="AH272" s="7"/>
      <c r="AI272" s="7"/>
      <c r="AJ272" s="7"/>
      <c r="AK272" s="434" t="str">
        <f t="shared" si="102"/>
        <v xml:space="preserve">   </v>
      </c>
      <c r="AL272" s="7"/>
      <c r="AM272" s="191"/>
      <c r="AN272" s="189" t="s">
        <v>1087</v>
      </c>
      <c r="AO272" s="7"/>
      <c r="AP272" s="7" t="s">
        <v>1087</v>
      </c>
      <c r="AQ272" s="7">
        <v>4</v>
      </c>
      <c r="AR272" s="7">
        <v>2</v>
      </c>
      <c r="AS272" s="7"/>
      <c r="AT272" s="230" t="s">
        <v>1149</v>
      </c>
      <c r="AU272" s="7"/>
      <c r="AV272" s="193"/>
      <c r="AW272" s="7"/>
      <c r="AX272" s="192" t="s">
        <v>1154</v>
      </c>
      <c r="AY272" s="7">
        <v>1</v>
      </c>
      <c r="AZ272" s="7"/>
      <c r="BA272" s="235">
        <v>180000</v>
      </c>
      <c r="BB272" s="7" t="s">
        <v>1086</v>
      </c>
      <c r="BC272" s="7">
        <v>13732</v>
      </c>
      <c r="BD272" s="7" t="s">
        <v>1086</v>
      </c>
      <c r="BE272" s="7">
        <v>9757</v>
      </c>
      <c r="BF272" s="7" t="s">
        <v>1086</v>
      </c>
      <c r="BG272" s="7">
        <v>8324</v>
      </c>
      <c r="BH272" s="232" t="s">
        <v>1167</v>
      </c>
      <c r="BI272" s="233" t="s">
        <v>1171</v>
      </c>
      <c r="BJ272" s="234" t="s">
        <v>1180</v>
      </c>
      <c r="BK272" s="234" t="s">
        <v>1189</v>
      </c>
      <c r="BL272" s="6" t="s">
        <v>1086</v>
      </c>
      <c r="BM272" s="191" t="s">
        <v>1087</v>
      </c>
      <c r="BN272" s="195" t="s">
        <v>1086</v>
      </c>
      <c r="BO272" s="6" t="s">
        <v>1086</v>
      </c>
      <c r="BP272" s="6" t="s">
        <v>1086</v>
      </c>
      <c r="BQ272" s="6" t="s">
        <v>1086</v>
      </c>
      <c r="BR272" s="6" t="s">
        <v>1086</v>
      </c>
      <c r="BS272" s="6" t="s">
        <v>1086</v>
      </c>
      <c r="BT272" s="6" t="s">
        <v>1086</v>
      </c>
      <c r="BU272" s="6" t="s">
        <v>1086</v>
      </c>
      <c r="BV272" s="6" t="s">
        <v>1087</v>
      </c>
      <c r="BW272" s="6" t="s">
        <v>1086</v>
      </c>
      <c r="BX272" s="6" t="s">
        <v>1086</v>
      </c>
      <c r="BY272" s="6" t="s">
        <v>1086</v>
      </c>
      <c r="BZ272" s="6" t="s">
        <v>1086</v>
      </c>
      <c r="CA272" s="6" t="s">
        <v>1087</v>
      </c>
      <c r="CB272" s="6" t="s">
        <v>1086</v>
      </c>
      <c r="CC272" s="6" t="s">
        <v>1086</v>
      </c>
      <c r="CD272" s="234" t="s">
        <v>1193</v>
      </c>
      <c r="CE272" s="199" t="s">
        <v>2388</v>
      </c>
      <c r="CF272" s="6"/>
      <c r="CG272" s="6"/>
      <c r="CH272" s="6"/>
      <c r="CI272" s="6"/>
      <c r="CJ272" s="6" t="s">
        <v>1607</v>
      </c>
      <c r="CK272" s="6" t="s">
        <v>1608</v>
      </c>
      <c r="CL272" s="6" t="s">
        <v>1086</v>
      </c>
      <c r="CM272" s="6" t="s">
        <v>1087</v>
      </c>
      <c r="CN272" s="6" t="s">
        <v>1087</v>
      </c>
      <c r="CO272" s="6" t="s">
        <v>1490</v>
      </c>
      <c r="CP272" s="6" t="s">
        <v>1086</v>
      </c>
      <c r="CQ272" s="6" t="s">
        <v>1086</v>
      </c>
      <c r="CR272" s="6" t="s">
        <v>1087</v>
      </c>
      <c r="CS272" s="6" t="s">
        <v>1086</v>
      </c>
      <c r="CT272" s="6" t="s">
        <v>1086</v>
      </c>
      <c r="CU272" s="191" t="s">
        <v>1269</v>
      </c>
      <c r="CV272" s="6" t="str">
        <f t="shared" si="103"/>
        <v>NUEVO MILENIOCALLE531622058310028</v>
      </c>
      <c r="CW272" s="46" t="str">
        <f t="shared" si="104"/>
        <v>OK</v>
      </c>
      <c r="CX272" s="47" t="str">
        <f t="shared" si="105"/>
        <v>SI</v>
      </c>
      <c r="CY272" s="47">
        <f t="shared" si="106"/>
        <v>1</v>
      </c>
      <c r="CZ272" s="47" t="str">
        <f t="shared" si="107"/>
        <v/>
      </c>
      <c r="DA272" s="47" t="str">
        <f t="shared" si="108"/>
        <v/>
      </c>
      <c r="DB272" s="47" t="str">
        <f t="shared" si="109"/>
        <v/>
      </c>
      <c r="DC272" s="47" t="str">
        <f t="shared" si="110"/>
        <v/>
      </c>
      <c r="DD272" s="47"/>
      <c r="DE272" s="47" t="str">
        <f t="shared" si="111"/>
        <v/>
      </c>
      <c r="DF272" s="47" t="str">
        <f t="shared" si="112"/>
        <v/>
      </c>
      <c r="DG272" s="47">
        <f t="shared" si="113"/>
        <v>9</v>
      </c>
      <c r="DH272" s="47" t="str">
        <f t="shared" si="114"/>
        <v/>
      </c>
      <c r="DI272" s="47" t="str">
        <f t="shared" si="115"/>
        <v/>
      </c>
      <c r="DJ272" s="47">
        <f t="shared" si="116"/>
        <v>1</v>
      </c>
      <c r="DK272" s="48">
        <f>IF(CX272="NO",0,IF(CY272=1,Tipologías!$E$11,0)+IF(CZ272=2,Tipologías!$E$10,0)+IF(DA272=3,Tipologías!$E$9,0)+IF(DB272=4,Tipologías!$E$13,0)+IF(DC272=5,Tipologías!$E$12,0)+IF(DD272=6,Tipologías!$E$14,0)+IF(DE272=7,Tipologías!$E$20,0)+IF(DG272=9,Tipologías!$E$16,0)+IF(DF272=8,Tipologías!$E$23,0)+IF(DH272=10,Tipologías!$E$7,0)+IF(DI272=11,Tipologías!$E$8,0))</f>
        <v>2225218.5090899998</v>
      </c>
      <c r="DL272" s="49">
        <f t="shared" si="117"/>
        <v>2225218.5090899998</v>
      </c>
      <c r="DM272" s="50" t="str">
        <f t="shared" si="118"/>
        <v/>
      </c>
      <c r="DN272" s="50" t="str">
        <f t="shared" si="119"/>
        <v/>
      </c>
      <c r="DO272" s="50">
        <f t="shared" si="120"/>
        <v>0</v>
      </c>
      <c r="DP272" s="51" t="str">
        <f t="shared" si="121"/>
        <v/>
      </c>
      <c r="DQ272" s="51">
        <f>IF(DM272=17,Tipologías!$E$18,0)+IF(ENCUESTAS!DN272=18,Tipologías!$E$17,0)+IF(ENCUESTAS!DO272=19,Tipologías!$E$19,0)+IF(ENCUESTAS!DP272=20,Tipologías!$E$21,0)</f>
        <v>0</v>
      </c>
      <c r="DR272" s="47" t="str">
        <f t="shared" si="122"/>
        <v>NO</v>
      </c>
      <c r="DS272" s="49">
        <f t="shared" si="123"/>
        <v>0</v>
      </c>
      <c r="DT272" s="52">
        <f>IF(DL272=0,"",(DL272+DS272+Tipologías!$E$6+Tipologías!$H$2))</f>
        <v>2422295.9016299644</v>
      </c>
      <c r="DU272" s="53" t="str">
        <f t="shared" si="124"/>
        <v>SI</v>
      </c>
      <c r="DV272" s="436" t="s">
        <v>3822</v>
      </c>
    </row>
    <row r="273" spans="1:126" ht="45" x14ac:dyDescent="0.25">
      <c r="A273" s="22">
        <v>42972</v>
      </c>
      <c r="B273" s="7" t="s">
        <v>1</v>
      </c>
      <c r="C273" s="7" t="s">
        <v>630</v>
      </c>
      <c r="D273" s="7">
        <v>579</v>
      </c>
      <c r="E273" s="7">
        <v>10397022581</v>
      </c>
      <c r="F273" s="7">
        <v>3117047099</v>
      </c>
      <c r="G273" s="188">
        <v>269</v>
      </c>
      <c r="H273" s="189" t="s">
        <v>1640</v>
      </c>
      <c r="I273" s="7" t="s">
        <v>1110</v>
      </c>
      <c r="J273" s="7"/>
      <c r="K273" s="7"/>
      <c r="L273" s="7"/>
      <c r="M273" s="7"/>
      <c r="N273" s="7"/>
      <c r="O273" s="7"/>
      <c r="P273" s="7"/>
      <c r="Q273" s="7"/>
      <c r="R273" s="200">
        <v>22058316004</v>
      </c>
      <c r="S273" s="7"/>
      <c r="T273" s="7"/>
      <c r="U273" s="362" t="str">
        <f t="shared" si="100"/>
        <v xml:space="preserve">PEATONAL   #   -  22058316004 </v>
      </c>
      <c r="V273" s="7">
        <v>3196091586</v>
      </c>
      <c r="W273" s="7" t="s">
        <v>1736</v>
      </c>
      <c r="X273" s="7"/>
      <c r="Y273" s="7" t="s">
        <v>2389</v>
      </c>
      <c r="Z273" s="7"/>
      <c r="AA273" s="434" t="str">
        <f t="shared" si="101"/>
        <v xml:space="preserve">MARQUISELA  JIMENEZ </v>
      </c>
      <c r="AB273" s="7" t="s">
        <v>1268</v>
      </c>
      <c r="AC273" s="7">
        <v>1039680652</v>
      </c>
      <c r="AD273" s="7" t="s">
        <v>1118</v>
      </c>
      <c r="AE273" s="7">
        <v>30</v>
      </c>
      <c r="AF273" s="6" t="s">
        <v>1086</v>
      </c>
      <c r="AG273" s="6"/>
      <c r="AH273" s="7"/>
      <c r="AI273" s="7"/>
      <c r="AJ273" s="7"/>
      <c r="AK273" s="434" t="str">
        <f t="shared" si="102"/>
        <v xml:space="preserve">   </v>
      </c>
      <c r="AL273" s="7"/>
      <c r="AM273" s="191"/>
      <c r="AN273" s="189" t="s">
        <v>1087</v>
      </c>
      <c r="AO273" s="7"/>
      <c r="AP273" s="7" t="s">
        <v>1087</v>
      </c>
      <c r="AQ273" s="7">
        <v>2</v>
      </c>
      <c r="AR273" s="7">
        <v>1</v>
      </c>
      <c r="AS273" s="7"/>
      <c r="AT273" s="230" t="s">
        <v>1149</v>
      </c>
      <c r="AU273" s="7"/>
      <c r="AV273" s="193"/>
      <c r="AW273" s="7"/>
      <c r="AX273" s="192" t="s">
        <v>1153</v>
      </c>
      <c r="AY273" s="7">
        <v>1</v>
      </c>
      <c r="AZ273" s="7"/>
      <c r="BA273" s="235">
        <v>110000</v>
      </c>
      <c r="BB273" s="7" t="s">
        <v>1086</v>
      </c>
      <c r="BC273" s="7">
        <v>9383</v>
      </c>
      <c r="BD273" s="7" t="s">
        <v>1086</v>
      </c>
      <c r="BE273" s="7">
        <v>6351</v>
      </c>
      <c r="BF273" s="7" t="s">
        <v>1086</v>
      </c>
      <c r="BG273" s="7">
        <v>8408</v>
      </c>
      <c r="BH273" s="232" t="s">
        <v>1167</v>
      </c>
      <c r="BI273" s="233" t="s">
        <v>1171</v>
      </c>
      <c r="BJ273" s="234" t="s">
        <v>1180</v>
      </c>
      <c r="BK273" s="234" t="s">
        <v>1189</v>
      </c>
      <c r="BL273" s="6" t="s">
        <v>1086</v>
      </c>
      <c r="BM273" s="191" t="s">
        <v>1086</v>
      </c>
      <c r="BN273" s="195" t="s">
        <v>1086</v>
      </c>
      <c r="BO273" s="6" t="s">
        <v>1086</v>
      </c>
      <c r="BP273" s="6" t="s">
        <v>1086</v>
      </c>
      <c r="BQ273" s="6" t="s">
        <v>1086</v>
      </c>
      <c r="BR273" s="6" t="s">
        <v>1086</v>
      </c>
      <c r="BS273" s="6" t="s">
        <v>1086</v>
      </c>
      <c r="BT273" s="6" t="s">
        <v>1087</v>
      </c>
      <c r="BU273" s="6" t="s">
        <v>1086</v>
      </c>
      <c r="BV273" s="6" t="s">
        <v>1087</v>
      </c>
      <c r="BW273" s="6" t="s">
        <v>1086</v>
      </c>
      <c r="BX273" s="6" t="s">
        <v>1086</v>
      </c>
      <c r="BY273" s="6" t="s">
        <v>1087</v>
      </c>
      <c r="BZ273" s="6" t="s">
        <v>1086</v>
      </c>
      <c r="CA273" s="6" t="s">
        <v>1087</v>
      </c>
      <c r="CB273" s="6" t="s">
        <v>1086</v>
      </c>
      <c r="CC273" s="6" t="s">
        <v>1086</v>
      </c>
      <c r="CD273" s="234" t="s">
        <v>1194</v>
      </c>
      <c r="CE273" s="199" t="s">
        <v>2390</v>
      </c>
      <c r="CF273" s="6"/>
      <c r="CG273" s="6"/>
      <c r="CH273" s="6"/>
      <c r="CI273" s="6"/>
      <c r="CJ273" s="6" t="s">
        <v>1607</v>
      </c>
      <c r="CK273" s="6" t="s">
        <v>1608</v>
      </c>
      <c r="CL273" s="6" t="s">
        <v>1086</v>
      </c>
      <c r="CM273" s="6" t="s">
        <v>1087</v>
      </c>
      <c r="CN273" s="6" t="s">
        <v>1087</v>
      </c>
      <c r="CO273" s="6" t="s">
        <v>1490</v>
      </c>
      <c r="CP273" s="6" t="s">
        <v>1087</v>
      </c>
      <c r="CQ273" s="6" t="s">
        <v>1086</v>
      </c>
      <c r="CR273" s="6" t="s">
        <v>1294</v>
      </c>
      <c r="CS273" s="6" t="s">
        <v>1086</v>
      </c>
      <c r="CT273" s="6" t="s">
        <v>1086</v>
      </c>
      <c r="CU273" s="191" t="s">
        <v>1273</v>
      </c>
      <c r="CV273" s="6" t="str">
        <f t="shared" si="103"/>
        <v>NUEVO MILENIOPEATONAL22058316004</v>
      </c>
      <c r="CW273" s="46" t="str">
        <f t="shared" si="104"/>
        <v>OK</v>
      </c>
      <c r="CX273" s="47" t="str">
        <f t="shared" si="105"/>
        <v>SI</v>
      </c>
      <c r="CY273" s="47">
        <f t="shared" si="106"/>
        <v>1</v>
      </c>
      <c r="CZ273" s="47" t="str">
        <f t="shared" si="107"/>
        <v/>
      </c>
      <c r="DA273" s="47">
        <f t="shared" si="108"/>
        <v>3</v>
      </c>
      <c r="DB273" s="47" t="str">
        <f t="shared" si="109"/>
        <v/>
      </c>
      <c r="DC273" s="47" t="str">
        <f t="shared" si="110"/>
        <v/>
      </c>
      <c r="DD273" s="47"/>
      <c r="DE273" s="47" t="str">
        <f t="shared" si="111"/>
        <v/>
      </c>
      <c r="DF273" s="47" t="str">
        <f t="shared" si="112"/>
        <v/>
      </c>
      <c r="DG273" s="47">
        <f t="shared" si="113"/>
        <v>9</v>
      </c>
      <c r="DH273" s="47" t="str">
        <f t="shared" si="114"/>
        <v/>
      </c>
      <c r="DI273" s="47" t="str">
        <f t="shared" si="115"/>
        <v/>
      </c>
      <c r="DJ273" s="47">
        <f t="shared" si="116"/>
        <v>2</v>
      </c>
      <c r="DK273" s="48">
        <f>IF(CX273="NO",0,IF(CY273=1,Tipologías!$E$11,0)+IF(CZ273=2,Tipologías!$E$10,0)+IF(DA273=3,Tipologías!$E$9,0)+IF(DB273=4,Tipologías!$E$13,0)+IF(DC273=5,Tipologías!$E$12,0)+IF(DD273=6,Tipologías!$E$14,0)+IF(DE273=7,Tipologías!$E$20,0)+IF(DG273=9,Tipologías!$E$16,0)+IF(DF273=8,Tipologías!$E$23,0)+IF(DH273=10,Tipologías!$E$7,0)+IF(DI273=11,Tipologías!$E$8,0))</f>
        <v>2608612.5646619997</v>
      </c>
      <c r="DL273" s="49">
        <f t="shared" si="117"/>
        <v>2608612.5646619997</v>
      </c>
      <c r="DM273" s="50" t="str">
        <f t="shared" si="118"/>
        <v/>
      </c>
      <c r="DN273" s="50" t="str">
        <f t="shared" si="119"/>
        <v/>
      </c>
      <c r="DO273" s="50">
        <f t="shared" si="120"/>
        <v>0</v>
      </c>
      <c r="DP273" s="51" t="str">
        <f t="shared" si="121"/>
        <v/>
      </c>
      <c r="DQ273" s="51">
        <f>IF(DM273=17,Tipologías!$E$18,0)+IF(ENCUESTAS!DN273=18,Tipologías!$E$17,0)+IF(ENCUESTAS!DO273=19,Tipologías!$E$19,0)+IF(ENCUESTAS!DP273=20,Tipologías!$E$21,0)</f>
        <v>0</v>
      </c>
      <c r="DR273" s="47" t="str">
        <f t="shared" si="122"/>
        <v>NO</v>
      </c>
      <c r="DS273" s="49">
        <f t="shared" si="123"/>
        <v>0</v>
      </c>
      <c r="DT273" s="52">
        <f>IF(DL273=0,"",(DL273+DS273+Tipologías!$E$6+Tipologías!$H$2))</f>
        <v>2805689.9572019642</v>
      </c>
      <c r="DU273" s="53" t="str">
        <f t="shared" si="124"/>
        <v>SI</v>
      </c>
      <c r="DV273" s="436" t="s">
        <v>3823</v>
      </c>
    </row>
    <row r="274" spans="1:126" ht="45" x14ac:dyDescent="0.25">
      <c r="A274" s="22">
        <v>42972</v>
      </c>
      <c r="B274" s="7" t="s">
        <v>1</v>
      </c>
      <c r="C274" s="7" t="s">
        <v>630</v>
      </c>
      <c r="D274" s="7">
        <v>579</v>
      </c>
      <c r="E274" s="7">
        <v>71164422</v>
      </c>
      <c r="F274" s="7">
        <v>3147348837</v>
      </c>
      <c r="G274" s="188">
        <v>270</v>
      </c>
      <c r="H274" s="189" t="s">
        <v>1640</v>
      </c>
      <c r="I274" s="7" t="s">
        <v>1110</v>
      </c>
      <c r="J274" s="7"/>
      <c r="K274" s="7"/>
      <c r="L274" s="7"/>
      <c r="M274" s="7"/>
      <c r="N274" s="7"/>
      <c r="O274" s="7"/>
      <c r="P274" s="7"/>
      <c r="Q274" s="7"/>
      <c r="R274" s="190">
        <v>58313</v>
      </c>
      <c r="S274" s="7"/>
      <c r="T274" s="7"/>
      <c r="U274" s="362" t="str">
        <f t="shared" si="100"/>
        <v xml:space="preserve">PEATONAL   #   -  58313 </v>
      </c>
      <c r="V274" s="7">
        <v>3146604554</v>
      </c>
      <c r="W274" s="7" t="s">
        <v>2391</v>
      </c>
      <c r="X274" s="7"/>
      <c r="Y274" s="7" t="s">
        <v>1503</v>
      </c>
      <c r="Z274" s="7"/>
      <c r="AA274" s="434" t="str">
        <f t="shared" si="101"/>
        <v xml:space="preserve">ELENA  PEEA </v>
      </c>
      <c r="AB274" s="7" t="s">
        <v>1268</v>
      </c>
      <c r="AC274" s="7">
        <v>43657633</v>
      </c>
      <c r="AD274" s="7" t="s">
        <v>1118</v>
      </c>
      <c r="AE274" s="7">
        <v>33</v>
      </c>
      <c r="AF274" s="6" t="s">
        <v>1086</v>
      </c>
      <c r="AG274" s="6"/>
      <c r="AH274" s="7"/>
      <c r="AI274" s="7"/>
      <c r="AJ274" s="7"/>
      <c r="AK274" s="434" t="str">
        <f t="shared" si="102"/>
        <v xml:space="preserve">   </v>
      </c>
      <c r="AL274" s="7"/>
      <c r="AM274" s="191"/>
      <c r="AN274" s="189" t="s">
        <v>1087</v>
      </c>
      <c r="AO274" s="7"/>
      <c r="AP274" s="7" t="s">
        <v>1087</v>
      </c>
      <c r="AQ274" s="7">
        <v>8</v>
      </c>
      <c r="AR274" s="7">
        <v>5</v>
      </c>
      <c r="AS274" s="7">
        <v>1</v>
      </c>
      <c r="AT274" s="230" t="s">
        <v>1148</v>
      </c>
      <c r="AU274" s="7"/>
      <c r="AV274" s="231" t="s">
        <v>1163</v>
      </c>
      <c r="AW274" s="7"/>
      <c r="AX274" s="192"/>
      <c r="AY274" s="7"/>
      <c r="AZ274" s="7"/>
      <c r="BA274" s="7"/>
      <c r="BB274" s="7" t="s">
        <v>1086</v>
      </c>
      <c r="BC274" s="7">
        <v>16532</v>
      </c>
      <c r="BD274" s="7" t="s">
        <v>1086</v>
      </c>
      <c r="BE274" s="7">
        <v>11919</v>
      </c>
      <c r="BF274" s="7" t="s">
        <v>1086</v>
      </c>
      <c r="BG274" s="7">
        <v>8109</v>
      </c>
      <c r="BH274" s="232" t="s">
        <v>1167</v>
      </c>
      <c r="BI274" s="233" t="s">
        <v>1171</v>
      </c>
      <c r="BJ274" s="234" t="s">
        <v>1180</v>
      </c>
      <c r="BK274" s="234" t="s">
        <v>1188</v>
      </c>
      <c r="BL274" s="6" t="s">
        <v>1087</v>
      </c>
      <c r="BM274" s="191" t="s">
        <v>1087</v>
      </c>
      <c r="BN274" s="195" t="s">
        <v>1086</v>
      </c>
      <c r="BO274" s="6" t="s">
        <v>1086</v>
      </c>
      <c r="BP274" s="6" t="s">
        <v>1086</v>
      </c>
      <c r="BQ274" s="6" t="s">
        <v>1086</v>
      </c>
      <c r="BR274" s="6" t="s">
        <v>1086</v>
      </c>
      <c r="BS274" s="6" t="s">
        <v>1086</v>
      </c>
      <c r="BT274" s="6" t="s">
        <v>1086</v>
      </c>
      <c r="BU274" s="6" t="s">
        <v>1086</v>
      </c>
      <c r="BV274" s="6" t="s">
        <v>1087</v>
      </c>
      <c r="BW274" s="6" t="s">
        <v>1086</v>
      </c>
      <c r="BX274" s="6" t="s">
        <v>1086</v>
      </c>
      <c r="BY274" s="6" t="s">
        <v>1086</v>
      </c>
      <c r="BZ274" s="6" t="s">
        <v>1086</v>
      </c>
      <c r="CA274" s="6" t="s">
        <v>1087</v>
      </c>
      <c r="CB274" s="6" t="s">
        <v>1086</v>
      </c>
      <c r="CC274" s="6" t="s">
        <v>1086</v>
      </c>
      <c r="CD274" s="234" t="s">
        <v>1193</v>
      </c>
      <c r="CE274" s="199" t="s">
        <v>2392</v>
      </c>
      <c r="CF274" s="6"/>
      <c r="CG274" s="6"/>
      <c r="CH274" s="6"/>
      <c r="CI274" s="6"/>
      <c r="CJ274" s="6" t="s">
        <v>1607</v>
      </c>
      <c r="CK274" s="6" t="s">
        <v>1608</v>
      </c>
      <c r="CL274" s="6" t="s">
        <v>1086</v>
      </c>
      <c r="CM274" s="6" t="s">
        <v>1087</v>
      </c>
      <c r="CN274" s="6" t="s">
        <v>1087</v>
      </c>
      <c r="CO274" s="6" t="s">
        <v>1490</v>
      </c>
      <c r="CP274" s="6" t="s">
        <v>1086</v>
      </c>
      <c r="CQ274" s="6" t="s">
        <v>1086</v>
      </c>
      <c r="CR274" s="6" t="s">
        <v>1087</v>
      </c>
      <c r="CS274" s="6" t="s">
        <v>1086</v>
      </c>
      <c r="CT274" s="6" t="s">
        <v>1086</v>
      </c>
      <c r="CU274" s="191" t="s">
        <v>1273</v>
      </c>
      <c r="CV274" s="6" t="str">
        <f t="shared" si="103"/>
        <v>NUEVO MILENIOPEATONAL58313</v>
      </c>
      <c r="CW274" s="46" t="str">
        <f t="shared" si="104"/>
        <v>OK</v>
      </c>
      <c r="CX274" s="47" t="str">
        <f t="shared" si="105"/>
        <v>SI</v>
      </c>
      <c r="CY274" s="47">
        <f t="shared" si="106"/>
        <v>1</v>
      </c>
      <c r="CZ274" s="47" t="str">
        <f t="shared" si="107"/>
        <v/>
      </c>
      <c r="DA274" s="47" t="str">
        <f t="shared" si="108"/>
        <v/>
      </c>
      <c r="DB274" s="47" t="str">
        <f t="shared" si="109"/>
        <v/>
      </c>
      <c r="DC274" s="47" t="str">
        <f t="shared" si="110"/>
        <v/>
      </c>
      <c r="DD274" s="47"/>
      <c r="DE274" s="47" t="str">
        <f t="shared" si="111"/>
        <v/>
      </c>
      <c r="DF274" s="47" t="str">
        <f t="shared" si="112"/>
        <v/>
      </c>
      <c r="DG274" s="47">
        <f t="shared" si="113"/>
        <v>9</v>
      </c>
      <c r="DH274" s="47" t="str">
        <f t="shared" si="114"/>
        <v/>
      </c>
      <c r="DI274" s="47" t="str">
        <f t="shared" si="115"/>
        <v/>
      </c>
      <c r="DJ274" s="47">
        <f t="shared" si="116"/>
        <v>1</v>
      </c>
      <c r="DK274" s="48">
        <f>IF(CX274="NO",0,IF(CY274=1,Tipologías!$E$11,0)+IF(CZ274=2,Tipologías!$E$10,0)+IF(DA274=3,Tipologías!$E$9,0)+IF(DB274=4,Tipologías!$E$13,0)+IF(DC274=5,Tipologías!$E$12,0)+IF(DD274=6,Tipologías!$E$14,0)+IF(DE274=7,Tipologías!$E$20,0)+IF(DG274=9,Tipologías!$E$16,0)+IF(DF274=8,Tipologías!$E$23,0)+IF(DH274=10,Tipologías!$E$7,0)+IF(DI274=11,Tipologías!$E$8,0))</f>
        <v>2225218.5090899998</v>
      </c>
      <c r="DL274" s="49">
        <f t="shared" si="117"/>
        <v>2225218.5090899998</v>
      </c>
      <c r="DM274" s="50" t="str">
        <f t="shared" si="118"/>
        <v/>
      </c>
      <c r="DN274" s="50" t="str">
        <f t="shared" si="119"/>
        <v/>
      </c>
      <c r="DO274" s="50">
        <f t="shared" si="120"/>
        <v>0</v>
      </c>
      <c r="DP274" s="51" t="str">
        <f t="shared" si="121"/>
        <v/>
      </c>
      <c r="DQ274" s="51">
        <f>IF(DM274=17,Tipologías!$E$18,0)+IF(ENCUESTAS!DN274=18,Tipologías!$E$17,0)+IF(ENCUESTAS!DO274=19,Tipologías!$E$19,0)+IF(ENCUESTAS!DP274=20,Tipologías!$E$21,0)</f>
        <v>0</v>
      </c>
      <c r="DR274" s="47" t="str">
        <f t="shared" si="122"/>
        <v>NO</v>
      </c>
      <c r="DS274" s="49">
        <f t="shared" si="123"/>
        <v>0</v>
      </c>
      <c r="DT274" s="52">
        <f>IF(DL274=0,"",(DL274+DS274+Tipologías!$E$6+Tipologías!$H$2))</f>
        <v>2422295.9016299644</v>
      </c>
      <c r="DU274" s="53" t="str">
        <f t="shared" si="124"/>
        <v>SI</v>
      </c>
      <c r="DV274" s="436" t="s">
        <v>3824</v>
      </c>
    </row>
    <row r="275" spans="1:126" ht="45" x14ac:dyDescent="0.25">
      <c r="A275" s="22">
        <v>42972</v>
      </c>
      <c r="B275" s="7" t="s">
        <v>1</v>
      </c>
      <c r="C275" s="7" t="s">
        <v>630</v>
      </c>
      <c r="D275" s="7">
        <v>579</v>
      </c>
      <c r="E275" s="7">
        <v>10397022581</v>
      </c>
      <c r="F275" s="7">
        <v>3117047099</v>
      </c>
      <c r="G275" s="188">
        <v>271</v>
      </c>
      <c r="H275" s="189" t="s">
        <v>1603</v>
      </c>
      <c r="I275" s="7" t="s">
        <v>1110</v>
      </c>
      <c r="J275" s="7"/>
      <c r="K275" s="7"/>
      <c r="L275" s="7"/>
      <c r="M275" s="7"/>
      <c r="N275" s="7"/>
      <c r="O275" s="7"/>
      <c r="P275" s="7"/>
      <c r="Q275" s="7"/>
      <c r="R275" s="190">
        <v>22057260000</v>
      </c>
      <c r="S275" s="7"/>
      <c r="T275" s="7"/>
      <c r="U275" s="362" t="str">
        <f t="shared" si="100"/>
        <v xml:space="preserve">PEATONAL   #   -  22057260000 </v>
      </c>
      <c r="V275" s="7">
        <v>3225921163</v>
      </c>
      <c r="W275" s="7" t="s">
        <v>2393</v>
      </c>
      <c r="X275" s="7" t="s">
        <v>1295</v>
      </c>
      <c r="Y275" s="7" t="s">
        <v>2112</v>
      </c>
      <c r="Z275" s="7" t="s">
        <v>1917</v>
      </c>
      <c r="AA275" s="434" t="str">
        <f t="shared" si="101"/>
        <v>NORA ELENA  SALDARIAGA GARCIA</v>
      </c>
      <c r="AB275" s="7" t="s">
        <v>1268</v>
      </c>
      <c r="AC275" s="7">
        <v>43063322</v>
      </c>
      <c r="AD275" s="7" t="s">
        <v>1118</v>
      </c>
      <c r="AE275" s="7">
        <v>65</v>
      </c>
      <c r="AF275" s="6" t="s">
        <v>1087</v>
      </c>
      <c r="AG275" s="6" t="s">
        <v>1303</v>
      </c>
      <c r="AH275" s="7" t="s">
        <v>1296</v>
      </c>
      <c r="AI275" s="7" t="s">
        <v>1422</v>
      </c>
      <c r="AJ275" s="7" t="s">
        <v>1331</v>
      </c>
      <c r="AK275" s="434" t="str">
        <f t="shared" si="102"/>
        <v>PEDRO LUIS QUINTERO GONZALES</v>
      </c>
      <c r="AL275" s="7" t="s">
        <v>1268</v>
      </c>
      <c r="AM275" s="191"/>
      <c r="AN275" s="189" t="s">
        <v>1087</v>
      </c>
      <c r="AO275" s="7"/>
      <c r="AP275" s="7" t="s">
        <v>1087</v>
      </c>
      <c r="AQ275" s="7">
        <v>4</v>
      </c>
      <c r="AR275" s="7"/>
      <c r="AS275" s="7"/>
      <c r="AT275" s="230" t="s">
        <v>1148</v>
      </c>
      <c r="AU275" s="7"/>
      <c r="AV275" s="231" t="s">
        <v>1163</v>
      </c>
      <c r="AW275" s="7"/>
      <c r="AX275" s="192"/>
      <c r="AY275" s="7"/>
      <c r="AZ275" s="7"/>
      <c r="BA275" s="7"/>
      <c r="BB275" s="7" t="s">
        <v>1086</v>
      </c>
      <c r="BC275" s="7">
        <v>40270</v>
      </c>
      <c r="BD275" s="7" t="s">
        <v>1086</v>
      </c>
      <c r="BE275" s="7">
        <v>21289</v>
      </c>
      <c r="BF275" s="7" t="s">
        <v>1086</v>
      </c>
      <c r="BG275" s="7">
        <v>16690</v>
      </c>
      <c r="BH275" s="232" t="s">
        <v>1167</v>
      </c>
      <c r="BI275" s="233" t="s">
        <v>1175</v>
      </c>
      <c r="BJ275" s="234" t="s">
        <v>1180</v>
      </c>
      <c r="BK275" s="234" t="s">
        <v>1189</v>
      </c>
      <c r="BL275" s="6" t="s">
        <v>1086</v>
      </c>
      <c r="BM275" s="191" t="s">
        <v>1086</v>
      </c>
      <c r="BN275" s="195" t="s">
        <v>1086</v>
      </c>
      <c r="BO275" s="6" t="s">
        <v>1086</v>
      </c>
      <c r="BP275" s="6" t="s">
        <v>1086</v>
      </c>
      <c r="BQ275" s="6" t="s">
        <v>1086</v>
      </c>
      <c r="BR275" s="6" t="s">
        <v>1086</v>
      </c>
      <c r="BS275" s="6" t="s">
        <v>1086</v>
      </c>
      <c r="BT275" s="6" t="s">
        <v>1087</v>
      </c>
      <c r="BU275" s="6" t="s">
        <v>1087</v>
      </c>
      <c r="BV275" s="6" t="s">
        <v>1087</v>
      </c>
      <c r="BW275" s="6" t="s">
        <v>1087</v>
      </c>
      <c r="BX275" s="6" t="s">
        <v>1087</v>
      </c>
      <c r="BY275" s="6" t="s">
        <v>1087</v>
      </c>
      <c r="BZ275" s="6" t="s">
        <v>1087</v>
      </c>
      <c r="CA275" s="6" t="s">
        <v>1087</v>
      </c>
      <c r="CB275" s="6" t="s">
        <v>1087</v>
      </c>
      <c r="CC275" s="6" t="s">
        <v>1087</v>
      </c>
      <c r="CD275" s="234" t="s">
        <v>1194</v>
      </c>
      <c r="CE275" s="199" t="s">
        <v>2394</v>
      </c>
      <c r="CF275" s="6"/>
      <c r="CG275" s="6"/>
      <c r="CH275" s="6"/>
      <c r="CI275" s="6"/>
      <c r="CJ275" s="6" t="s">
        <v>1607</v>
      </c>
      <c r="CK275" s="6" t="s">
        <v>1608</v>
      </c>
      <c r="CL275" s="6" t="s">
        <v>1086</v>
      </c>
      <c r="CM275" s="6" t="s">
        <v>1087</v>
      </c>
      <c r="CN275" s="6" t="s">
        <v>1087</v>
      </c>
      <c r="CO275" s="6" t="s">
        <v>1490</v>
      </c>
      <c r="CP275" s="6" t="s">
        <v>1294</v>
      </c>
      <c r="CQ275" s="6" t="s">
        <v>1294</v>
      </c>
      <c r="CR275" s="6" t="s">
        <v>1294</v>
      </c>
      <c r="CS275" s="6" t="s">
        <v>1294</v>
      </c>
      <c r="CT275" s="6" t="s">
        <v>1294</v>
      </c>
      <c r="CU275" s="191" t="s">
        <v>1269</v>
      </c>
      <c r="CV275" s="6" t="str">
        <f t="shared" si="103"/>
        <v>OASIS PEATONAL22057260000</v>
      </c>
      <c r="CW275" s="46" t="str">
        <f t="shared" si="104"/>
        <v>OK</v>
      </c>
      <c r="CX275" s="47" t="str">
        <f t="shared" si="105"/>
        <v>SI</v>
      </c>
      <c r="CY275" s="47">
        <f t="shared" si="106"/>
        <v>1</v>
      </c>
      <c r="CZ275" s="47">
        <f t="shared" si="107"/>
        <v>2</v>
      </c>
      <c r="DA275" s="47">
        <f t="shared" si="108"/>
        <v>3</v>
      </c>
      <c r="DB275" s="47">
        <f t="shared" si="109"/>
        <v>4</v>
      </c>
      <c r="DC275" s="47">
        <f t="shared" si="110"/>
        <v>5</v>
      </c>
      <c r="DD275" s="47"/>
      <c r="DE275" s="47">
        <f t="shared" si="111"/>
        <v>7</v>
      </c>
      <c r="DF275" s="47" t="str">
        <f t="shared" si="112"/>
        <v/>
      </c>
      <c r="DG275" s="47">
        <f t="shared" si="113"/>
        <v>9</v>
      </c>
      <c r="DH275" s="47" t="str">
        <f t="shared" si="114"/>
        <v/>
      </c>
      <c r="DI275" s="47" t="str">
        <f t="shared" si="115"/>
        <v/>
      </c>
      <c r="DJ275" s="47">
        <f t="shared" si="116"/>
        <v>5</v>
      </c>
      <c r="DK275" s="48">
        <f>IF(CX275="NO",0,IF(CY275=1,Tipologías!$E$11,0)+IF(CZ275=2,Tipologías!$E$10,0)+IF(DA275=3,Tipologías!$E$9,0)+IF(DB275=4,Tipologías!$E$13,0)+IF(DC275=5,Tipologías!$E$12,0)+IF(DD275=6,Tipologías!$E$14,0)+IF(DE275=7,Tipologías!$E$20,0)+IF(DG275=9,Tipologías!$E$16,0)+IF(DF275=8,Tipologías!$E$23,0)+IF(DH275=10,Tipologías!$E$7,0)+IF(DI275=11,Tipologías!$E$8,0))</f>
        <v>4352595.9829379991</v>
      </c>
      <c r="DL275" s="49">
        <f t="shared" si="117"/>
        <v>4352595.9829379991</v>
      </c>
      <c r="DM275" s="50" t="str">
        <f t="shared" si="118"/>
        <v/>
      </c>
      <c r="DN275" s="50" t="str">
        <f t="shared" si="119"/>
        <v/>
      </c>
      <c r="DO275" s="50">
        <f t="shared" si="120"/>
        <v>0</v>
      </c>
      <c r="DP275" s="51" t="str">
        <f t="shared" si="121"/>
        <v/>
      </c>
      <c r="DQ275" s="51">
        <f>IF(DM275=17,Tipologías!$E$18,0)+IF(ENCUESTAS!DN275=18,Tipologías!$E$17,0)+IF(ENCUESTAS!DO275=19,Tipologías!$E$19,0)+IF(ENCUESTAS!DP275=20,Tipologías!$E$21,0)</f>
        <v>0</v>
      </c>
      <c r="DR275" s="47" t="str">
        <f t="shared" si="122"/>
        <v>NO</v>
      </c>
      <c r="DS275" s="49">
        <f t="shared" si="123"/>
        <v>0</v>
      </c>
      <c r="DT275" s="52">
        <f>IF(DL275=0,"",(DL275+DS275+Tipologías!$E$6+Tipologías!$H$2))</f>
        <v>4549673.3754779631</v>
      </c>
      <c r="DU275" s="53" t="str">
        <f t="shared" si="124"/>
        <v>SI</v>
      </c>
      <c r="DV275" s="436" t="s">
        <v>3612</v>
      </c>
    </row>
    <row r="276" spans="1:126" ht="45" x14ac:dyDescent="0.25">
      <c r="A276" s="22">
        <v>42972</v>
      </c>
      <c r="B276" s="7" t="s">
        <v>1</v>
      </c>
      <c r="C276" s="7" t="s">
        <v>630</v>
      </c>
      <c r="D276" s="7">
        <v>579</v>
      </c>
      <c r="E276" s="7">
        <v>71184422</v>
      </c>
      <c r="F276" s="7">
        <v>3147348837</v>
      </c>
      <c r="G276" s="188">
        <v>272</v>
      </c>
      <c r="H276" s="189" t="s">
        <v>1640</v>
      </c>
      <c r="I276" s="7" t="s">
        <v>1110</v>
      </c>
      <c r="J276" s="7"/>
      <c r="K276" s="7"/>
      <c r="L276" s="7"/>
      <c r="M276" s="7"/>
      <c r="N276" s="7"/>
      <c r="O276" s="7"/>
      <c r="P276" s="7"/>
      <c r="Q276" s="7"/>
      <c r="R276" s="190">
        <v>58314</v>
      </c>
      <c r="S276" s="7"/>
      <c r="T276" s="7"/>
      <c r="U276" s="362" t="str">
        <f t="shared" si="100"/>
        <v xml:space="preserve">PEATONAL   #   -  58314 </v>
      </c>
      <c r="V276" s="7">
        <v>3217642351</v>
      </c>
      <c r="W276" s="7" t="s">
        <v>1630</v>
      </c>
      <c r="X276" s="7" t="s">
        <v>2395</v>
      </c>
      <c r="Y276" s="7" t="s">
        <v>2396</v>
      </c>
      <c r="Z276" s="7"/>
      <c r="AA276" s="434" t="str">
        <f t="shared" si="101"/>
        <v>JOHNNY  MOSQUERA PEREA</v>
      </c>
      <c r="AB276" s="7" t="s">
        <v>1268</v>
      </c>
      <c r="AC276" s="7">
        <v>71189371</v>
      </c>
      <c r="AD276" s="7" t="s">
        <v>1127</v>
      </c>
      <c r="AE276" s="7">
        <v>47</v>
      </c>
      <c r="AF276" s="6" t="s">
        <v>1087</v>
      </c>
      <c r="AG276" s="6"/>
      <c r="AH276" s="7"/>
      <c r="AI276" s="7"/>
      <c r="AJ276" s="7"/>
      <c r="AK276" s="434" t="str">
        <f t="shared" si="102"/>
        <v xml:space="preserve">   </v>
      </c>
      <c r="AL276" s="7"/>
      <c r="AM276" s="191"/>
      <c r="AN276" s="189" t="s">
        <v>1087</v>
      </c>
      <c r="AO276" s="7"/>
      <c r="AP276" s="7" t="s">
        <v>1087</v>
      </c>
      <c r="AQ276" s="7">
        <v>1</v>
      </c>
      <c r="AR276" s="7"/>
      <c r="AS276" s="7"/>
      <c r="AT276" s="230" t="s">
        <v>1148</v>
      </c>
      <c r="AU276" s="7"/>
      <c r="AV276" s="231" t="s">
        <v>1163</v>
      </c>
      <c r="AW276" s="7"/>
      <c r="AX276" s="192"/>
      <c r="AY276" s="7"/>
      <c r="AZ276" s="7"/>
      <c r="BA276" s="7"/>
      <c r="BB276" s="7" t="s">
        <v>1086</v>
      </c>
      <c r="BC276" s="7">
        <v>16182</v>
      </c>
      <c r="BD276" s="7" t="s">
        <v>1086</v>
      </c>
      <c r="BE276" s="7">
        <v>11591</v>
      </c>
      <c r="BF276" s="7" t="s">
        <v>1086</v>
      </c>
      <c r="BG276" s="7">
        <v>8407</v>
      </c>
      <c r="BH276" s="232" t="s">
        <v>1167</v>
      </c>
      <c r="BI276" s="233" t="s">
        <v>1171</v>
      </c>
      <c r="BJ276" s="234" t="s">
        <v>1176</v>
      </c>
      <c r="BK276" s="234" t="s">
        <v>1188</v>
      </c>
      <c r="BL276" s="6" t="s">
        <v>1086</v>
      </c>
      <c r="BM276" s="191" t="s">
        <v>1087</v>
      </c>
      <c r="BN276" s="195" t="s">
        <v>1086</v>
      </c>
      <c r="BO276" s="6" t="s">
        <v>1086</v>
      </c>
      <c r="BP276" s="6" t="s">
        <v>1086</v>
      </c>
      <c r="BQ276" s="6" t="s">
        <v>1086</v>
      </c>
      <c r="BR276" s="6" t="s">
        <v>1086</v>
      </c>
      <c r="BS276" s="6" t="s">
        <v>1086</v>
      </c>
      <c r="BT276" s="6" t="s">
        <v>1086</v>
      </c>
      <c r="BU276" s="6" t="s">
        <v>1086</v>
      </c>
      <c r="BV276" s="6" t="s">
        <v>1087</v>
      </c>
      <c r="BW276" s="6" t="s">
        <v>1086</v>
      </c>
      <c r="BX276" s="6" t="s">
        <v>1086</v>
      </c>
      <c r="BY276" s="6" t="s">
        <v>1086</v>
      </c>
      <c r="BZ276" s="6" t="s">
        <v>1086</v>
      </c>
      <c r="CA276" s="6" t="s">
        <v>1087</v>
      </c>
      <c r="CB276" s="6" t="s">
        <v>1086</v>
      </c>
      <c r="CC276" s="6" t="s">
        <v>1086</v>
      </c>
      <c r="CD276" s="234" t="s">
        <v>1193</v>
      </c>
      <c r="CE276" s="199" t="s">
        <v>2397</v>
      </c>
      <c r="CF276" s="6"/>
      <c r="CG276" s="6"/>
      <c r="CH276" s="6"/>
      <c r="CI276" s="6"/>
      <c r="CJ276" s="6" t="s">
        <v>1607</v>
      </c>
      <c r="CK276" s="6" t="s">
        <v>1608</v>
      </c>
      <c r="CL276" s="6" t="s">
        <v>1086</v>
      </c>
      <c r="CM276" s="6" t="s">
        <v>1087</v>
      </c>
      <c r="CN276" s="6" t="s">
        <v>1087</v>
      </c>
      <c r="CO276" s="6" t="s">
        <v>1490</v>
      </c>
      <c r="CP276" s="6" t="s">
        <v>1086</v>
      </c>
      <c r="CQ276" s="6" t="s">
        <v>1086</v>
      </c>
      <c r="CR276" s="6" t="s">
        <v>1087</v>
      </c>
      <c r="CS276" s="6" t="s">
        <v>1086</v>
      </c>
      <c r="CT276" s="6" t="s">
        <v>1086</v>
      </c>
      <c r="CU276" s="191" t="s">
        <v>1273</v>
      </c>
      <c r="CV276" s="6" t="str">
        <f t="shared" si="103"/>
        <v>NUEVO MILENIOPEATONAL58314</v>
      </c>
      <c r="CW276" s="46" t="str">
        <f t="shared" si="104"/>
        <v>¿REPETIDA?</v>
      </c>
      <c r="CX276" s="47" t="str">
        <f t="shared" si="105"/>
        <v>SI</v>
      </c>
      <c r="CY276" s="47">
        <f t="shared" si="106"/>
        <v>1</v>
      </c>
      <c r="CZ276" s="47" t="str">
        <f t="shared" si="107"/>
        <v/>
      </c>
      <c r="DA276" s="47" t="str">
        <f t="shared" si="108"/>
        <v/>
      </c>
      <c r="DB276" s="47" t="str">
        <f t="shared" si="109"/>
        <v/>
      </c>
      <c r="DC276" s="47" t="str">
        <f t="shared" si="110"/>
        <v/>
      </c>
      <c r="DD276" s="47"/>
      <c r="DE276" s="47" t="str">
        <f t="shared" si="111"/>
        <v/>
      </c>
      <c r="DF276" s="47" t="str">
        <f t="shared" si="112"/>
        <v/>
      </c>
      <c r="DG276" s="47">
        <f t="shared" si="113"/>
        <v>9</v>
      </c>
      <c r="DH276" s="47" t="str">
        <f t="shared" si="114"/>
        <v/>
      </c>
      <c r="DI276" s="47" t="str">
        <f t="shared" si="115"/>
        <v/>
      </c>
      <c r="DJ276" s="47">
        <f t="shared" si="116"/>
        <v>1</v>
      </c>
      <c r="DK276" s="48">
        <f>IF(CX276="NO",0,IF(CY276=1,Tipologías!$E$11,0)+IF(CZ276=2,Tipologías!$E$10,0)+IF(DA276=3,Tipologías!$E$9,0)+IF(DB276=4,Tipologías!$E$13,0)+IF(DC276=5,Tipologías!$E$12,0)+IF(DD276=6,Tipologías!$E$14,0)+IF(DE276=7,Tipologías!$E$20,0)+IF(DG276=9,Tipologías!$E$16,0)+IF(DF276=8,Tipologías!$E$23,0)+IF(DH276=10,Tipologías!$E$7,0)+IF(DI276=11,Tipologías!$E$8,0))</f>
        <v>2225218.5090899998</v>
      </c>
      <c r="DL276" s="49">
        <f t="shared" si="117"/>
        <v>2225218.5090899998</v>
      </c>
      <c r="DM276" s="50" t="str">
        <f t="shared" si="118"/>
        <v/>
      </c>
      <c r="DN276" s="50" t="str">
        <f t="shared" si="119"/>
        <v/>
      </c>
      <c r="DO276" s="50">
        <f t="shared" si="120"/>
        <v>0</v>
      </c>
      <c r="DP276" s="51" t="str">
        <f t="shared" si="121"/>
        <v/>
      </c>
      <c r="DQ276" s="51">
        <f>IF(DM276=17,Tipologías!$E$18,0)+IF(ENCUESTAS!DN276=18,Tipologías!$E$17,0)+IF(ENCUESTAS!DO276=19,Tipologías!$E$19,0)+IF(ENCUESTAS!DP276=20,Tipologías!$E$21,0)</f>
        <v>0</v>
      </c>
      <c r="DR276" s="47" t="str">
        <f t="shared" si="122"/>
        <v>NO</v>
      </c>
      <c r="DS276" s="49">
        <f t="shared" si="123"/>
        <v>0</v>
      </c>
      <c r="DT276" s="52">
        <f>IF(DL276=0,"",(DL276+DS276+Tipologías!$E$6+Tipologías!$H$2))</f>
        <v>2422295.9016299644</v>
      </c>
      <c r="DU276" s="53" t="str">
        <f t="shared" si="124"/>
        <v>SI</v>
      </c>
      <c r="DV276" s="436" t="s">
        <v>3825</v>
      </c>
    </row>
    <row r="277" spans="1:126" ht="45" x14ac:dyDescent="0.25">
      <c r="A277" s="22">
        <v>42972</v>
      </c>
      <c r="B277" s="7" t="s">
        <v>1</v>
      </c>
      <c r="C277" s="7" t="s">
        <v>630</v>
      </c>
      <c r="D277" s="7">
        <v>579</v>
      </c>
      <c r="E277" s="7">
        <v>10397022581</v>
      </c>
      <c r="F277" s="7">
        <v>3117047099</v>
      </c>
      <c r="G277" s="188">
        <v>273</v>
      </c>
      <c r="H277" s="189" t="s">
        <v>1740</v>
      </c>
      <c r="I277" s="7" t="s">
        <v>1102</v>
      </c>
      <c r="J277" s="7">
        <v>14</v>
      </c>
      <c r="K277" s="7"/>
      <c r="L277" s="7"/>
      <c r="M277" s="7"/>
      <c r="N277" s="7"/>
      <c r="O277" s="7">
        <v>56</v>
      </c>
      <c r="P277" s="7"/>
      <c r="Q277" s="7"/>
      <c r="R277" s="200">
        <v>22055930000</v>
      </c>
      <c r="S277" s="7"/>
      <c r="T277" s="7"/>
      <c r="U277" s="362" t="str">
        <f t="shared" si="100"/>
        <v xml:space="preserve">CARRERA 14  #  56 -  22055930000 </v>
      </c>
      <c r="V277" s="7">
        <v>3136813196</v>
      </c>
      <c r="W277" s="7" t="s">
        <v>2398</v>
      </c>
      <c r="X277" s="7"/>
      <c r="Y277" s="7" t="s">
        <v>1865</v>
      </c>
      <c r="Z277" s="7" t="s">
        <v>1972</v>
      </c>
      <c r="AA277" s="434" t="str">
        <f t="shared" si="101"/>
        <v xml:space="preserve">LEIDY JHOANA CARDEÑO </v>
      </c>
      <c r="AB277" s="7" t="s">
        <v>1268</v>
      </c>
      <c r="AC277" s="7">
        <v>1039702983</v>
      </c>
      <c r="AD277" s="7" t="s">
        <v>1118</v>
      </c>
      <c r="AE277" s="7">
        <v>20</v>
      </c>
      <c r="AF277" s="6" t="s">
        <v>1087</v>
      </c>
      <c r="AG277" s="6" t="s">
        <v>1720</v>
      </c>
      <c r="AH277" s="7" t="s">
        <v>1672</v>
      </c>
      <c r="AI277" s="7" t="s">
        <v>2399</v>
      </c>
      <c r="AJ277" s="7"/>
      <c r="AK277" s="434" t="str">
        <f t="shared" si="102"/>
        <v>OMER  GIL GAVIRIA</v>
      </c>
      <c r="AL277" s="7" t="s">
        <v>1268</v>
      </c>
      <c r="AM277" s="191">
        <v>1039705593</v>
      </c>
      <c r="AN277" s="189" t="s">
        <v>1087</v>
      </c>
      <c r="AO277" s="7"/>
      <c r="AP277" s="7" t="s">
        <v>1087</v>
      </c>
      <c r="AQ277" s="7">
        <v>5</v>
      </c>
      <c r="AR277" s="7">
        <v>3</v>
      </c>
      <c r="AS277" s="7">
        <v>3</v>
      </c>
      <c r="AT277" s="230" t="s">
        <v>1149</v>
      </c>
      <c r="AU277" s="7"/>
      <c r="AV277" s="193"/>
      <c r="AW277" s="7"/>
      <c r="AX277" s="192" t="s">
        <v>1153</v>
      </c>
      <c r="AY277" s="7">
        <v>1</v>
      </c>
      <c r="AZ277" s="7"/>
      <c r="BA277" s="235">
        <v>200000</v>
      </c>
      <c r="BB277" s="7" t="s">
        <v>1086</v>
      </c>
      <c r="BC277" s="7">
        <v>15587</v>
      </c>
      <c r="BD277" s="7" t="s">
        <v>1086</v>
      </c>
      <c r="BE277" s="7">
        <v>11132</v>
      </c>
      <c r="BF277" s="7" t="s">
        <v>1086</v>
      </c>
      <c r="BG277" s="7">
        <v>8408</v>
      </c>
      <c r="BH277" s="232" t="s">
        <v>1167</v>
      </c>
      <c r="BI277" s="233" t="s">
        <v>1171</v>
      </c>
      <c r="BJ277" s="234" t="s">
        <v>1180</v>
      </c>
      <c r="BK277" s="234" t="s">
        <v>1187</v>
      </c>
      <c r="BL277" s="6" t="s">
        <v>1086</v>
      </c>
      <c r="BM277" s="191" t="s">
        <v>1086</v>
      </c>
      <c r="BN277" s="195" t="s">
        <v>1086</v>
      </c>
      <c r="BO277" s="6" t="s">
        <v>1086</v>
      </c>
      <c r="BP277" s="6" t="s">
        <v>1086</v>
      </c>
      <c r="BQ277" s="6" t="s">
        <v>1086</v>
      </c>
      <c r="BR277" s="6" t="s">
        <v>1086</v>
      </c>
      <c r="BS277" s="6" t="s">
        <v>1086</v>
      </c>
      <c r="BT277" s="6" t="s">
        <v>1086</v>
      </c>
      <c r="BU277" s="6" t="s">
        <v>1086</v>
      </c>
      <c r="BV277" s="6" t="s">
        <v>1087</v>
      </c>
      <c r="BW277" s="6" t="s">
        <v>1086</v>
      </c>
      <c r="BX277" s="6" t="s">
        <v>1087</v>
      </c>
      <c r="BY277" s="6" t="s">
        <v>1086</v>
      </c>
      <c r="BZ277" s="6" t="s">
        <v>1086</v>
      </c>
      <c r="CA277" s="6" t="s">
        <v>1087</v>
      </c>
      <c r="CB277" s="6" t="s">
        <v>1086</v>
      </c>
      <c r="CC277" s="6" t="s">
        <v>1087</v>
      </c>
      <c r="CD277" s="234" t="s">
        <v>1193</v>
      </c>
      <c r="CE277" s="199" t="s">
        <v>2400</v>
      </c>
      <c r="CF277" s="6"/>
      <c r="CG277" s="6"/>
      <c r="CH277" s="6"/>
      <c r="CI277" s="6"/>
      <c r="CJ277" s="6" t="s">
        <v>1607</v>
      </c>
      <c r="CK277" s="6" t="s">
        <v>1608</v>
      </c>
      <c r="CL277" s="6" t="s">
        <v>1086</v>
      </c>
      <c r="CM277" s="6" t="s">
        <v>1087</v>
      </c>
      <c r="CN277" s="6" t="s">
        <v>1087</v>
      </c>
      <c r="CO277" s="6" t="s">
        <v>1490</v>
      </c>
      <c r="CP277" s="6" t="s">
        <v>1086</v>
      </c>
      <c r="CQ277" s="6" t="s">
        <v>1086</v>
      </c>
      <c r="CR277" s="6" t="s">
        <v>1087</v>
      </c>
      <c r="CS277" s="6" t="s">
        <v>1086</v>
      </c>
      <c r="CT277" s="6" t="s">
        <v>1087</v>
      </c>
      <c r="CU277" s="191" t="s">
        <v>1273</v>
      </c>
      <c r="CV277" s="6" t="str">
        <f t="shared" si="103"/>
        <v>TAHAMICARRERA145622055930000</v>
      </c>
      <c r="CW277" s="46" t="str">
        <f t="shared" si="104"/>
        <v>OK</v>
      </c>
      <c r="CX277" s="47" t="str">
        <f t="shared" si="105"/>
        <v>SI</v>
      </c>
      <c r="CY277" s="47">
        <f t="shared" si="106"/>
        <v>1</v>
      </c>
      <c r="CZ277" s="47">
        <f t="shared" si="107"/>
        <v>2</v>
      </c>
      <c r="DA277" s="47" t="str">
        <f t="shared" si="108"/>
        <v/>
      </c>
      <c r="DB277" s="47" t="str">
        <f t="shared" si="109"/>
        <v/>
      </c>
      <c r="DC277" s="47" t="str">
        <f t="shared" si="110"/>
        <v/>
      </c>
      <c r="DD277" s="47"/>
      <c r="DE277" s="47" t="str">
        <f t="shared" si="111"/>
        <v/>
      </c>
      <c r="DF277" s="47" t="str">
        <f t="shared" si="112"/>
        <v/>
      </c>
      <c r="DG277" s="47">
        <f t="shared" si="113"/>
        <v>9</v>
      </c>
      <c r="DH277" s="47" t="str">
        <f t="shared" si="114"/>
        <v/>
      </c>
      <c r="DI277" s="47" t="str">
        <f t="shared" si="115"/>
        <v/>
      </c>
      <c r="DJ277" s="47">
        <f t="shared" si="116"/>
        <v>2</v>
      </c>
      <c r="DK277" s="48">
        <f>IF(CX277="NO",0,IF(CY277=1,Tipologías!$E$11,0)+IF(CZ277=2,Tipologías!$E$10,0)+IF(DA277=3,Tipologías!$E$9,0)+IF(DB277=4,Tipologías!$E$13,0)+IF(DC277=5,Tipologías!$E$12,0)+IF(DD277=6,Tipologías!$E$14,0)+IF(DE277=7,Tipologías!$E$20,0)+IF(DG277=9,Tipologías!$E$16,0)+IF(DF277=8,Tipologías!$E$23,0)+IF(DH277=10,Tipologías!$E$7,0)+IF(DI277=11,Tipologías!$E$8,0))</f>
        <v>2419565.9760539997</v>
      </c>
      <c r="DL277" s="49">
        <f t="shared" si="117"/>
        <v>2419565.9760539997</v>
      </c>
      <c r="DM277" s="50" t="str">
        <f t="shared" si="118"/>
        <v/>
      </c>
      <c r="DN277" s="50" t="str">
        <f t="shared" si="119"/>
        <v/>
      </c>
      <c r="DO277" s="50">
        <f t="shared" si="120"/>
        <v>0</v>
      </c>
      <c r="DP277" s="51" t="str">
        <f t="shared" si="121"/>
        <v/>
      </c>
      <c r="DQ277" s="51">
        <f>IF(DM277=17,Tipologías!$E$18,0)+IF(ENCUESTAS!DN277=18,Tipologías!$E$17,0)+IF(ENCUESTAS!DO277=19,Tipologías!$E$19,0)+IF(ENCUESTAS!DP277=20,Tipologías!$E$21,0)</f>
        <v>0</v>
      </c>
      <c r="DR277" s="47" t="str">
        <f t="shared" si="122"/>
        <v>NO</v>
      </c>
      <c r="DS277" s="49">
        <f t="shared" si="123"/>
        <v>0</v>
      </c>
      <c r="DT277" s="52">
        <f>IF(DL277=0,"",(DL277+DS277+Tipologías!$E$6+Tipologías!$H$2))</f>
        <v>2616643.3685939643</v>
      </c>
      <c r="DU277" s="53" t="str">
        <f t="shared" si="124"/>
        <v>SI</v>
      </c>
      <c r="DV277" s="436" t="s">
        <v>4306</v>
      </c>
    </row>
    <row r="278" spans="1:126" ht="45.75" thickBot="1" x14ac:dyDescent="0.3">
      <c r="A278" s="22">
        <v>42972</v>
      </c>
      <c r="B278" s="7" t="s">
        <v>1</v>
      </c>
      <c r="C278" s="7" t="s">
        <v>630</v>
      </c>
      <c r="D278" s="7">
        <v>579</v>
      </c>
      <c r="E278" s="7">
        <v>1039702581</v>
      </c>
      <c r="F278" s="7">
        <v>3117047099</v>
      </c>
      <c r="G278" s="188">
        <v>274</v>
      </c>
      <c r="H278" s="189" t="s">
        <v>1740</v>
      </c>
      <c r="I278" s="7" t="s">
        <v>1110</v>
      </c>
      <c r="J278" s="7"/>
      <c r="K278" s="7"/>
      <c r="L278" s="7"/>
      <c r="M278" s="7"/>
      <c r="N278" s="7"/>
      <c r="O278" s="7"/>
      <c r="P278" s="7"/>
      <c r="Q278" s="7"/>
      <c r="R278" s="200">
        <v>22055743000</v>
      </c>
      <c r="S278" s="7"/>
      <c r="T278" s="7"/>
      <c r="U278" s="362" t="str">
        <f t="shared" si="100"/>
        <v xml:space="preserve">PEATONAL   #   -  22055743000 </v>
      </c>
      <c r="V278" s="7">
        <v>3105152115</v>
      </c>
      <c r="W278" s="7" t="s">
        <v>2169</v>
      </c>
      <c r="X278" s="7" t="s">
        <v>1655</v>
      </c>
      <c r="Y278" s="7" t="s">
        <v>1313</v>
      </c>
      <c r="Z278" s="7" t="s">
        <v>1287</v>
      </c>
      <c r="AA278" s="434" t="str">
        <f t="shared" si="101"/>
        <v>SANDRA MARIA ALZATE MONSALVE</v>
      </c>
      <c r="AB278" s="7" t="s">
        <v>1268</v>
      </c>
      <c r="AC278" s="7">
        <v>43656260</v>
      </c>
      <c r="AD278" s="7" t="s">
        <v>1118</v>
      </c>
      <c r="AE278" s="7">
        <v>50</v>
      </c>
      <c r="AF278" s="6" t="s">
        <v>1086</v>
      </c>
      <c r="AG278" s="6"/>
      <c r="AH278" s="7"/>
      <c r="AI278" s="7"/>
      <c r="AJ278" s="7"/>
      <c r="AK278" s="434" t="str">
        <f t="shared" si="102"/>
        <v xml:space="preserve">   </v>
      </c>
      <c r="AL278" s="7"/>
      <c r="AM278" s="191"/>
      <c r="AN278" s="189" t="s">
        <v>1087</v>
      </c>
      <c r="AO278" s="7"/>
      <c r="AP278" s="7" t="s">
        <v>1087</v>
      </c>
      <c r="AQ278" s="7">
        <v>1</v>
      </c>
      <c r="AR278" s="7"/>
      <c r="AS278" s="7"/>
      <c r="AT278" s="230" t="s">
        <v>1148</v>
      </c>
      <c r="AU278" s="7"/>
      <c r="AV278" s="231" t="s">
        <v>1163</v>
      </c>
      <c r="AW278" s="7"/>
      <c r="AX278" s="192"/>
      <c r="AY278" s="7"/>
      <c r="AZ278" s="7"/>
      <c r="BA278" s="7"/>
      <c r="BB278" s="7" t="s">
        <v>1086</v>
      </c>
      <c r="BC278" s="7">
        <v>23821</v>
      </c>
      <c r="BD278" s="7" t="s">
        <v>1086</v>
      </c>
      <c r="BE278" s="7">
        <v>17482</v>
      </c>
      <c r="BF278" s="7" t="s">
        <v>1086</v>
      </c>
      <c r="BG278" s="7">
        <v>8366</v>
      </c>
      <c r="BH278" s="232" t="s">
        <v>1167</v>
      </c>
      <c r="BI278" s="233" t="s">
        <v>1176</v>
      </c>
      <c r="BJ278" s="234" t="s">
        <v>1180</v>
      </c>
      <c r="BK278" s="6" t="s">
        <v>1189</v>
      </c>
      <c r="BL278" s="6" t="s">
        <v>1086</v>
      </c>
      <c r="BM278" s="191" t="s">
        <v>1086</v>
      </c>
      <c r="BN278" s="195" t="s">
        <v>1086</v>
      </c>
      <c r="BO278" s="6" t="s">
        <v>1086</v>
      </c>
      <c r="BP278" s="6" t="s">
        <v>1086</v>
      </c>
      <c r="BQ278" s="6" t="s">
        <v>1086</v>
      </c>
      <c r="BR278" s="6" t="s">
        <v>1086</v>
      </c>
      <c r="BS278" s="6" t="s">
        <v>1086</v>
      </c>
      <c r="BT278" s="6" t="s">
        <v>1086</v>
      </c>
      <c r="BU278" s="6" t="s">
        <v>1087</v>
      </c>
      <c r="BV278" s="6" t="s">
        <v>1087</v>
      </c>
      <c r="BW278" s="6" t="s">
        <v>1087</v>
      </c>
      <c r="BX278" s="6" t="s">
        <v>1087</v>
      </c>
      <c r="BY278" s="6" t="s">
        <v>1086</v>
      </c>
      <c r="BZ278" s="6" t="s">
        <v>1087</v>
      </c>
      <c r="CA278" s="6" t="s">
        <v>1087</v>
      </c>
      <c r="CB278" s="6" t="s">
        <v>1087</v>
      </c>
      <c r="CC278" s="6" t="s">
        <v>1087</v>
      </c>
      <c r="CD278" s="234" t="s">
        <v>1193</v>
      </c>
      <c r="CE278" s="210" t="s">
        <v>2401</v>
      </c>
      <c r="CF278" s="6"/>
      <c r="CG278" s="6"/>
      <c r="CH278" s="6"/>
      <c r="CI278" s="6"/>
      <c r="CJ278" s="6" t="s">
        <v>1607</v>
      </c>
      <c r="CK278" s="6" t="s">
        <v>1608</v>
      </c>
      <c r="CL278" s="6" t="s">
        <v>1086</v>
      </c>
      <c r="CM278" s="6" t="s">
        <v>1086</v>
      </c>
      <c r="CN278" s="6" t="s">
        <v>1086</v>
      </c>
      <c r="CO278" s="6" t="s">
        <v>1490</v>
      </c>
      <c r="CP278" s="6" t="s">
        <v>1086</v>
      </c>
      <c r="CQ278" s="6" t="s">
        <v>1087</v>
      </c>
      <c r="CR278" s="6" t="s">
        <v>1087</v>
      </c>
      <c r="CS278" s="6" t="s">
        <v>1087</v>
      </c>
      <c r="CT278" s="6" t="s">
        <v>1087</v>
      </c>
      <c r="CU278" s="191" t="s">
        <v>1286</v>
      </c>
      <c r="CV278" s="6" t="str">
        <f t="shared" si="103"/>
        <v>TAHAMIPEATONAL22055743000</v>
      </c>
      <c r="CW278" s="46" t="str">
        <f t="shared" si="104"/>
        <v>OK</v>
      </c>
      <c r="CX278" s="47" t="str">
        <f t="shared" si="105"/>
        <v>SI</v>
      </c>
      <c r="CY278" s="47">
        <f t="shared" si="106"/>
        <v>1</v>
      </c>
      <c r="CZ278" s="47">
        <f t="shared" si="107"/>
        <v>2</v>
      </c>
      <c r="DA278" s="47" t="str">
        <f t="shared" si="108"/>
        <v/>
      </c>
      <c r="DB278" s="47">
        <f t="shared" si="109"/>
        <v>4</v>
      </c>
      <c r="DC278" s="47">
        <f t="shared" si="110"/>
        <v>5</v>
      </c>
      <c r="DD278" s="47"/>
      <c r="DE278" s="47">
        <f t="shared" si="111"/>
        <v>7</v>
      </c>
      <c r="DF278" s="47">
        <f t="shared" si="112"/>
        <v>8</v>
      </c>
      <c r="DG278" s="47" t="str">
        <f t="shared" si="113"/>
        <v/>
      </c>
      <c r="DH278" s="47" t="str">
        <f t="shared" si="114"/>
        <v/>
      </c>
      <c r="DI278" s="47" t="str">
        <f t="shared" si="115"/>
        <v/>
      </c>
      <c r="DJ278" s="47">
        <f t="shared" si="116"/>
        <v>4</v>
      </c>
      <c r="DK278" s="48">
        <f>IF(CX278="NO",0,IF(CY278=1,Tipologías!$E$11,0)+IF(CZ278=2,Tipologías!$E$10,0)+IF(DA278=3,Tipologías!$E$9,0)+IF(DB278=4,Tipologías!$E$13,0)+IF(DC278=5,Tipologías!$E$12,0)+IF(DD278=6,Tipologías!$E$14,0)+IF(DE278=7,Tipologías!$E$20,0)+IF(DG278=9,Tipologías!$E$16,0)+IF(DF278=8,Tipologías!$E$23,0)+IF(DH278=10,Tipologías!$E$7,0)+IF(DI278=11,Tipologías!$E$8,0))</f>
        <v>6451587.4130639993</v>
      </c>
      <c r="DL278" s="49">
        <f t="shared" si="117"/>
        <v>6099266.2918499997</v>
      </c>
      <c r="DM278" s="50" t="str">
        <f t="shared" si="118"/>
        <v/>
      </c>
      <c r="DN278" s="50" t="str">
        <f t="shared" si="119"/>
        <v/>
      </c>
      <c r="DO278" s="50">
        <f t="shared" si="120"/>
        <v>0</v>
      </c>
      <c r="DP278" s="51" t="str">
        <f t="shared" si="121"/>
        <v/>
      </c>
      <c r="DQ278" s="51">
        <f>IF(DM278=17,Tipologías!$E$18,0)+IF(ENCUESTAS!DN278=18,Tipologías!$E$17,0)+IF(ENCUESTAS!DO278=19,Tipologías!$E$19,0)+IF(ENCUESTAS!DP278=20,Tipologías!$E$21,0)</f>
        <v>0</v>
      </c>
      <c r="DR278" s="47" t="str">
        <f t="shared" si="122"/>
        <v>NO</v>
      </c>
      <c r="DS278" s="49">
        <f t="shared" si="123"/>
        <v>0</v>
      </c>
      <c r="DT278" s="52">
        <f>IF(DL278=0,"",(DL278+DS278+Tipologías!$E$6+Tipologías!$H$2))</f>
        <v>6296343.6843899637</v>
      </c>
      <c r="DU278" s="53" t="str">
        <f t="shared" si="124"/>
        <v>SI</v>
      </c>
      <c r="DV278" s="436" t="s">
        <v>4307</v>
      </c>
    </row>
    <row r="279" spans="1:126" ht="45.75" thickBot="1" x14ac:dyDescent="0.3">
      <c r="A279" s="22">
        <v>42972</v>
      </c>
      <c r="B279" s="7" t="s">
        <v>1</v>
      </c>
      <c r="C279" s="7" t="s">
        <v>630</v>
      </c>
      <c r="D279" s="7">
        <v>579</v>
      </c>
      <c r="E279" s="202">
        <v>1039702581</v>
      </c>
      <c r="F279" s="202">
        <v>3117047099</v>
      </c>
      <c r="G279" s="201">
        <v>275</v>
      </c>
      <c r="H279" s="189" t="s">
        <v>1640</v>
      </c>
      <c r="I279" s="7" t="s">
        <v>1110</v>
      </c>
      <c r="J279" s="202"/>
      <c r="K279" s="202"/>
      <c r="L279" s="202"/>
      <c r="M279" s="202"/>
      <c r="N279" s="202"/>
      <c r="O279" s="202"/>
      <c r="P279" s="202"/>
      <c r="Q279" s="202"/>
      <c r="R279" s="190">
        <v>22058316006</v>
      </c>
      <c r="S279" s="202"/>
      <c r="T279" s="202"/>
      <c r="U279" s="362" t="str">
        <f t="shared" si="100"/>
        <v xml:space="preserve">PEATONAL   #   -  22058316006 </v>
      </c>
      <c r="V279" s="202">
        <v>3216932608</v>
      </c>
      <c r="W279" s="202" t="s">
        <v>1576</v>
      </c>
      <c r="X279" s="202"/>
      <c r="Y279" s="202" t="s">
        <v>2277</v>
      </c>
      <c r="Z279" s="202" t="s">
        <v>1272</v>
      </c>
      <c r="AA279" s="434" t="str">
        <f t="shared" si="101"/>
        <v xml:space="preserve">GILMA ROSA MIRANDA </v>
      </c>
      <c r="AB279" s="7" t="s">
        <v>1268</v>
      </c>
      <c r="AC279" s="202">
        <v>21940928</v>
      </c>
      <c r="AD279" s="202" t="s">
        <v>1118</v>
      </c>
      <c r="AE279" s="202">
        <v>61</v>
      </c>
      <c r="AF279" s="204" t="s">
        <v>1086</v>
      </c>
      <c r="AG279" s="204"/>
      <c r="AH279" s="202"/>
      <c r="AI279" s="202"/>
      <c r="AJ279" s="202"/>
      <c r="AK279" s="434" t="str">
        <f t="shared" si="102"/>
        <v xml:space="preserve">   </v>
      </c>
      <c r="AL279" s="7"/>
      <c r="AM279" s="205"/>
      <c r="AN279" s="206" t="s">
        <v>1087</v>
      </c>
      <c r="AO279" s="202"/>
      <c r="AP279" s="202" t="s">
        <v>1087</v>
      </c>
      <c r="AQ279" s="202">
        <v>5</v>
      </c>
      <c r="AR279" s="202">
        <v>2</v>
      </c>
      <c r="AS279" s="202">
        <v>1</v>
      </c>
      <c r="AT279" s="230" t="s">
        <v>1148</v>
      </c>
      <c r="AU279" s="202"/>
      <c r="AV279" s="193" t="s">
        <v>1166</v>
      </c>
      <c r="AW279" s="202"/>
      <c r="AX279" s="207"/>
      <c r="AY279" s="202"/>
      <c r="AZ279" s="202"/>
      <c r="BA279" s="202"/>
      <c r="BB279" s="202" t="s">
        <v>1086</v>
      </c>
      <c r="BC279" s="202">
        <v>16033</v>
      </c>
      <c r="BD279" s="202" t="s">
        <v>1086</v>
      </c>
      <c r="BE279" s="202">
        <v>11485</v>
      </c>
      <c r="BF279" s="202" t="s">
        <v>1086</v>
      </c>
      <c r="BG279" s="202">
        <v>8324</v>
      </c>
      <c r="BH279" s="246" t="s">
        <v>1167</v>
      </c>
      <c r="BI279" s="209" t="s">
        <v>1174</v>
      </c>
      <c r="BJ279" s="248" t="s">
        <v>1180</v>
      </c>
      <c r="BK279" s="204" t="s">
        <v>1191</v>
      </c>
      <c r="BL279" s="204" t="s">
        <v>1087</v>
      </c>
      <c r="BM279" s="205" t="s">
        <v>1086</v>
      </c>
      <c r="BN279" s="209" t="s">
        <v>1086</v>
      </c>
      <c r="BO279" s="204" t="s">
        <v>1086</v>
      </c>
      <c r="BP279" s="204" t="s">
        <v>1086</v>
      </c>
      <c r="BQ279" s="204" t="s">
        <v>1086</v>
      </c>
      <c r="BR279" s="204" t="s">
        <v>1086</v>
      </c>
      <c r="BS279" s="204" t="s">
        <v>1086</v>
      </c>
      <c r="BT279" s="204" t="s">
        <v>1087</v>
      </c>
      <c r="BU279" s="204" t="s">
        <v>1087</v>
      </c>
      <c r="BV279" s="204" t="s">
        <v>1087</v>
      </c>
      <c r="BW279" s="204" t="s">
        <v>1087</v>
      </c>
      <c r="BX279" s="204" t="s">
        <v>1087</v>
      </c>
      <c r="BY279" s="204" t="s">
        <v>1087</v>
      </c>
      <c r="BZ279" s="204" t="s">
        <v>1087</v>
      </c>
      <c r="CA279" s="204" t="s">
        <v>1087</v>
      </c>
      <c r="CB279" s="204" t="s">
        <v>1087</v>
      </c>
      <c r="CC279" s="204" t="s">
        <v>1087</v>
      </c>
      <c r="CD279" s="248" t="s">
        <v>1194</v>
      </c>
      <c r="CE279" s="249" t="s">
        <v>2402</v>
      </c>
      <c r="CF279" s="204"/>
      <c r="CG279" s="204"/>
      <c r="CH279" s="204"/>
      <c r="CI279" s="204"/>
      <c r="CJ279" s="6" t="s">
        <v>1607</v>
      </c>
      <c r="CK279" s="6" t="s">
        <v>1608</v>
      </c>
      <c r="CL279" s="204" t="s">
        <v>1087</v>
      </c>
      <c r="CM279" s="204" t="s">
        <v>1087</v>
      </c>
      <c r="CN279" s="204" t="s">
        <v>1087</v>
      </c>
      <c r="CO279" s="6" t="s">
        <v>1490</v>
      </c>
      <c r="CP279" s="204" t="s">
        <v>1087</v>
      </c>
      <c r="CQ279" s="204" t="s">
        <v>1087</v>
      </c>
      <c r="CR279" s="204" t="s">
        <v>1087</v>
      </c>
      <c r="CS279" s="204" t="s">
        <v>1087</v>
      </c>
      <c r="CT279" s="204" t="s">
        <v>1087</v>
      </c>
      <c r="CU279" s="205" t="s">
        <v>1286</v>
      </c>
      <c r="CV279" s="6" t="str">
        <f t="shared" si="103"/>
        <v>NUEVO MILENIOPEATONAL22058316006</v>
      </c>
      <c r="CW279" s="46" t="str">
        <f t="shared" si="104"/>
        <v>OK</v>
      </c>
      <c r="CX279" s="47" t="str">
        <f t="shared" si="105"/>
        <v>SI</v>
      </c>
      <c r="CY279" s="47">
        <f t="shared" si="106"/>
        <v>1</v>
      </c>
      <c r="CZ279" s="47">
        <f t="shared" si="107"/>
        <v>2</v>
      </c>
      <c r="DA279" s="47">
        <f t="shared" si="108"/>
        <v>3</v>
      </c>
      <c r="DB279" s="47">
        <f t="shared" si="109"/>
        <v>4</v>
      </c>
      <c r="DC279" s="47">
        <f t="shared" si="110"/>
        <v>5</v>
      </c>
      <c r="DD279" s="47"/>
      <c r="DE279" s="47">
        <f t="shared" si="111"/>
        <v>7</v>
      </c>
      <c r="DF279" s="47">
        <f t="shared" si="112"/>
        <v>8</v>
      </c>
      <c r="DG279" s="47" t="str">
        <f t="shared" si="113"/>
        <v/>
      </c>
      <c r="DH279" s="47" t="str">
        <f t="shared" si="114"/>
        <v/>
      </c>
      <c r="DI279" s="47" t="str">
        <f t="shared" si="115"/>
        <v/>
      </c>
      <c r="DJ279" s="47">
        <f t="shared" si="116"/>
        <v>5</v>
      </c>
      <c r="DK279" s="48">
        <f>IF(CX279="NO",0,IF(CY279=1,Tipologías!$E$11,0)+IF(CZ279=2,Tipologías!$E$10,0)+IF(DA279=3,Tipologías!$E$9,0)+IF(DB279=4,Tipologías!$E$13,0)+IF(DC279=5,Tipologías!$E$12,0)+IF(DD279=6,Tipologías!$E$14,0)+IF(DE279=7,Tipologías!$E$20,0)+IF(DG279=9,Tipologías!$E$16,0)+IF(DF279=8,Tipologías!$E$23,0)+IF(DH279=10,Tipologías!$E$7,0)+IF(DI279=11,Tipologías!$E$8,0))</f>
        <v>6834981.4686359996</v>
      </c>
      <c r="DL279" s="49">
        <f t="shared" si="117"/>
        <v>6099266.2918499997</v>
      </c>
      <c r="DM279" s="50" t="str">
        <f t="shared" si="118"/>
        <v/>
      </c>
      <c r="DN279" s="50" t="str">
        <f t="shared" si="119"/>
        <v/>
      </c>
      <c r="DO279" s="50">
        <f t="shared" si="120"/>
        <v>0</v>
      </c>
      <c r="DP279" s="51" t="str">
        <f t="shared" si="121"/>
        <v/>
      </c>
      <c r="DQ279" s="51">
        <f>IF(DM279=17,Tipologías!$E$18,0)+IF(ENCUESTAS!DN279=18,Tipologías!$E$17,0)+IF(ENCUESTAS!DO279=19,Tipologías!$E$19,0)+IF(ENCUESTAS!DP279=20,Tipologías!$E$21,0)</f>
        <v>0</v>
      </c>
      <c r="DR279" s="47" t="str">
        <f t="shared" si="122"/>
        <v>NO</v>
      </c>
      <c r="DS279" s="49">
        <f t="shared" si="123"/>
        <v>0</v>
      </c>
      <c r="DT279" s="52">
        <f>IF(DL279=0,"",(DL279+DS279+Tipologías!$E$6+Tipologías!$H$2))</f>
        <v>6296343.6843899637</v>
      </c>
      <c r="DU279" s="53" t="str">
        <f t="shared" si="124"/>
        <v>SI</v>
      </c>
      <c r="DV279" s="436" t="s">
        <v>3826</v>
      </c>
    </row>
    <row r="280" spans="1:126" ht="45" hidden="1" x14ac:dyDescent="0.25">
      <c r="A280" s="22">
        <v>42972</v>
      </c>
      <c r="B280" s="7" t="s">
        <v>1</v>
      </c>
      <c r="C280" s="7" t="s">
        <v>630</v>
      </c>
      <c r="D280" s="7">
        <v>579</v>
      </c>
      <c r="E280" s="7">
        <v>1039706195</v>
      </c>
      <c r="F280" s="7">
        <v>3004312255</v>
      </c>
      <c r="G280" s="188">
        <v>276</v>
      </c>
      <c r="H280" s="189" t="s">
        <v>1632</v>
      </c>
      <c r="I280" s="7" t="s">
        <v>1110</v>
      </c>
      <c r="J280" s="7"/>
      <c r="K280" s="7"/>
      <c r="L280" s="7"/>
      <c r="M280" s="7"/>
      <c r="N280" s="7"/>
      <c r="O280" s="7"/>
      <c r="P280" s="7"/>
      <c r="Q280" s="7"/>
      <c r="R280" s="190">
        <v>45077</v>
      </c>
      <c r="S280" s="7"/>
      <c r="T280" s="7"/>
      <c r="U280" s="362" t="str">
        <f t="shared" si="100"/>
        <v xml:space="preserve">PEATONAL   #   -  45077 </v>
      </c>
      <c r="V280" s="7">
        <v>3506411743</v>
      </c>
      <c r="W280" s="7" t="s">
        <v>1344</v>
      </c>
      <c r="X280" s="7" t="s">
        <v>2403</v>
      </c>
      <c r="Y280" s="7" t="s">
        <v>2404</v>
      </c>
      <c r="Z280" s="7"/>
      <c r="AA280" s="434" t="str">
        <f t="shared" si="101"/>
        <v>GERMAN  ORTEGA ASCANIO</v>
      </c>
      <c r="AB280" s="7" t="s">
        <v>1268</v>
      </c>
      <c r="AC280" s="7">
        <v>1091075441</v>
      </c>
      <c r="AD280" s="7" t="s">
        <v>1127</v>
      </c>
      <c r="AE280" s="7">
        <v>26</v>
      </c>
      <c r="AF280" s="6" t="s">
        <v>1086</v>
      </c>
      <c r="AG280" s="6"/>
      <c r="AH280" s="7"/>
      <c r="AI280" s="7"/>
      <c r="AJ280" s="7"/>
      <c r="AK280" s="434" t="str">
        <f t="shared" si="102"/>
        <v xml:space="preserve">   </v>
      </c>
      <c r="AL280" s="7"/>
      <c r="AM280" s="191"/>
      <c r="AN280" s="189" t="s">
        <v>1087</v>
      </c>
      <c r="AO280" s="7"/>
      <c r="AP280" s="7" t="s">
        <v>1086</v>
      </c>
      <c r="AQ280" s="7">
        <v>1</v>
      </c>
      <c r="AR280" s="7"/>
      <c r="AS280" s="7"/>
      <c r="AT280" s="230" t="s">
        <v>1149</v>
      </c>
      <c r="AU280" s="7"/>
      <c r="AV280" s="193"/>
      <c r="AW280" s="7"/>
      <c r="AX280" s="192" t="s">
        <v>1154</v>
      </c>
      <c r="AY280" s="7"/>
      <c r="AZ280" s="7">
        <v>6</v>
      </c>
      <c r="BA280" s="235">
        <v>320000</v>
      </c>
      <c r="BB280" s="7" t="s">
        <v>1086</v>
      </c>
      <c r="BC280" s="7">
        <v>9730</v>
      </c>
      <c r="BD280" s="7" t="s">
        <v>1086</v>
      </c>
      <c r="BE280" s="7">
        <v>6623</v>
      </c>
      <c r="BF280" s="7" t="s">
        <v>1086</v>
      </c>
      <c r="BG280" s="7">
        <v>8366</v>
      </c>
      <c r="BH280" s="232" t="s">
        <v>1167</v>
      </c>
      <c r="BI280" s="233" t="s">
        <v>1171</v>
      </c>
      <c r="BJ280" s="234" t="s">
        <v>1180</v>
      </c>
      <c r="BK280" s="234" t="s">
        <v>1188</v>
      </c>
      <c r="BL280" s="6" t="s">
        <v>1086</v>
      </c>
      <c r="BM280" s="191" t="s">
        <v>1086</v>
      </c>
      <c r="BN280" s="195" t="s">
        <v>1086</v>
      </c>
      <c r="BO280" s="6" t="s">
        <v>1086</v>
      </c>
      <c r="BP280" s="6" t="s">
        <v>1086</v>
      </c>
      <c r="BQ280" s="6" t="s">
        <v>1086</v>
      </c>
      <c r="BR280" s="6" t="s">
        <v>1086</v>
      </c>
      <c r="BS280" s="6" t="s">
        <v>1086</v>
      </c>
      <c r="BT280" s="6" t="s">
        <v>1086</v>
      </c>
      <c r="BU280" s="6" t="s">
        <v>1086</v>
      </c>
      <c r="BV280" s="6" t="s">
        <v>1086</v>
      </c>
      <c r="BW280" s="6" t="s">
        <v>1086</v>
      </c>
      <c r="BX280" s="6" t="s">
        <v>1086</v>
      </c>
      <c r="BY280" s="6" t="s">
        <v>1086</v>
      </c>
      <c r="BZ280" s="6" t="s">
        <v>1086</v>
      </c>
      <c r="CA280" s="6" t="s">
        <v>1086</v>
      </c>
      <c r="CB280" s="6" t="s">
        <v>1086</v>
      </c>
      <c r="CC280" s="196" t="s">
        <v>1086</v>
      </c>
      <c r="CD280" s="249" t="s">
        <v>1193</v>
      </c>
      <c r="CE280" s="197" t="s">
        <v>2405</v>
      </c>
      <c r="CF280" s="196"/>
      <c r="CG280" s="196"/>
      <c r="CH280" s="196"/>
      <c r="CI280" s="196"/>
      <c r="CJ280" s="6" t="s">
        <v>1607</v>
      </c>
      <c r="CK280" s="6" t="s">
        <v>1608</v>
      </c>
      <c r="CL280" s="196" t="s">
        <v>1086</v>
      </c>
      <c r="CM280" s="196" t="s">
        <v>1087</v>
      </c>
      <c r="CN280" s="196" t="s">
        <v>1087</v>
      </c>
      <c r="CO280" s="6" t="s">
        <v>1490</v>
      </c>
      <c r="CP280" s="196" t="s">
        <v>1086</v>
      </c>
      <c r="CQ280" s="196" t="s">
        <v>1086</v>
      </c>
      <c r="CR280" s="196" t="s">
        <v>1086</v>
      </c>
      <c r="CS280" s="196" t="s">
        <v>1086</v>
      </c>
      <c r="CT280" s="196" t="s">
        <v>1086</v>
      </c>
      <c r="CU280" s="198" t="s">
        <v>1288</v>
      </c>
      <c r="CV280" s="6" t="str">
        <f t="shared" si="103"/>
        <v>SAN MARTIN PEATONAL45077</v>
      </c>
      <c r="CW280" s="46" t="str">
        <f t="shared" si="104"/>
        <v>OK</v>
      </c>
      <c r="CX280" s="47" t="str">
        <f t="shared" si="105"/>
        <v>SI</v>
      </c>
      <c r="CY280" s="47" t="str">
        <f t="shared" si="106"/>
        <v/>
      </c>
      <c r="CZ280" s="47" t="str">
        <f t="shared" si="107"/>
        <v/>
      </c>
      <c r="DA280" s="47" t="str">
        <f t="shared" si="108"/>
        <v/>
      </c>
      <c r="DB280" s="47" t="str">
        <f t="shared" si="109"/>
        <v/>
      </c>
      <c r="DC280" s="47" t="str">
        <f t="shared" si="110"/>
        <v/>
      </c>
      <c r="DD280" s="47"/>
      <c r="DE280" s="47" t="str">
        <f t="shared" si="111"/>
        <v/>
      </c>
      <c r="DF280" s="47" t="str">
        <f t="shared" si="112"/>
        <v/>
      </c>
      <c r="DG280" s="47" t="str">
        <f t="shared" si="113"/>
        <v/>
      </c>
      <c r="DH280" s="47" t="str">
        <f t="shared" si="114"/>
        <v/>
      </c>
      <c r="DI280" s="47" t="str">
        <f t="shared" si="115"/>
        <v/>
      </c>
      <c r="DJ280" s="47">
        <f t="shared" si="116"/>
        <v>0</v>
      </c>
      <c r="DK280" s="48">
        <f>IF(CX280="NO",0,IF(CY280=1,Tipologías!$E$11,0)+IF(CZ280=2,Tipologías!$E$10,0)+IF(DA280=3,Tipologías!$E$9,0)+IF(DB280=4,Tipologías!$E$13,0)+IF(DC280=5,Tipologías!$E$12,0)+IF(DD280=6,Tipologías!$E$14,0)+IF(DE280=7,Tipologías!$E$20,0)+IF(DG280=9,Tipologías!$E$16,0)+IF(DF280=8,Tipologías!$E$23,0)+IF(DH280=10,Tipologías!$E$7,0)+IF(DI280=11,Tipologías!$E$8,0))</f>
        <v>0</v>
      </c>
      <c r="DL280" s="49">
        <f t="shared" si="117"/>
        <v>0</v>
      </c>
      <c r="DM280" s="50" t="str">
        <f t="shared" si="118"/>
        <v/>
      </c>
      <c r="DN280" s="50" t="str">
        <f t="shared" si="119"/>
        <v/>
      </c>
      <c r="DO280" s="50" t="str">
        <f t="shared" si="120"/>
        <v/>
      </c>
      <c r="DP280" s="51" t="str">
        <f t="shared" si="121"/>
        <v/>
      </c>
      <c r="DQ280" s="51">
        <f>IF(DM280=17,Tipologías!$E$18,0)+IF(ENCUESTAS!DN280=18,Tipologías!$E$17,0)+IF(ENCUESTAS!DO280=19,Tipologías!$E$19,0)+IF(ENCUESTAS!DP280=20,Tipologías!$E$21,0)</f>
        <v>0</v>
      </c>
      <c r="DR280" s="47" t="str">
        <f t="shared" si="122"/>
        <v>NO</v>
      </c>
      <c r="DS280" s="49">
        <f t="shared" si="123"/>
        <v>0</v>
      </c>
      <c r="DT280" s="52" t="str">
        <f>IF(DL280=0,"",(DL280+DS280+Tipologías!$E$6+Tipologías!$H$2))</f>
        <v/>
      </c>
      <c r="DU280" s="53" t="str">
        <f t="shared" si="124"/>
        <v>NO</v>
      </c>
      <c r="DV280" s="436"/>
    </row>
    <row r="281" spans="1:126" ht="45" x14ac:dyDescent="0.25">
      <c r="A281" s="22">
        <v>42972</v>
      </c>
      <c r="B281" s="7" t="s">
        <v>1</v>
      </c>
      <c r="C281" s="7" t="s">
        <v>630</v>
      </c>
      <c r="D281" s="7">
        <v>579</v>
      </c>
      <c r="E281" s="7">
        <v>1039706195</v>
      </c>
      <c r="F281" s="7">
        <v>3004312255</v>
      </c>
      <c r="G281" s="188">
        <v>277</v>
      </c>
      <c r="H281" s="189" t="s">
        <v>1632</v>
      </c>
      <c r="I281" s="7" t="s">
        <v>1097</v>
      </c>
      <c r="J281" s="7">
        <v>45</v>
      </c>
      <c r="K281" s="7"/>
      <c r="L281" s="7"/>
      <c r="M281" s="7"/>
      <c r="N281" s="7"/>
      <c r="O281" s="7">
        <v>10</v>
      </c>
      <c r="P281" s="7"/>
      <c r="Q281" s="7"/>
      <c r="R281" s="190"/>
      <c r="S281" s="7"/>
      <c r="T281" s="7"/>
      <c r="U281" s="362" t="str">
        <f t="shared" si="100"/>
        <v xml:space="preserve">CALLE 45  #  10 -   </v>
      </c>
      <c r="V281" s="7">
        <v>3146899922</v>
      </c>
      <c r="W281" s="7" t="s">
        <v>1791</v>
      </c>
      <c r="X281" s="7"/>
      <c r="Y281" s="7" t="s">
        <v>1331</v>
      </c>
      <c r="Z281" s="7" t="s">
        <v>1477</v>
      </c>
      <c r="AA281" s="434" t="str">
        <f t="shared" si="101"/>
        <v xml:space="preserve">LUIS ALFONSO RESTREPO </v>
      </c>
      <c r="AB281" s="7" t="s">
        <v>1268</v>
      </c>
      <c r="AC281" s="7">
        <v>71181744</v>
      </c>
      <c r="AD281" s="7" t="s">
        <v>1127</v>
      </c>
      <c r="AE281" s="7">
        <v>53</v>
      </c>
      <c r="AF281" s="6" t="s">
        <v>1086</v>
      </c>
      <c r="AG281" s="6"/>
      <c r="AH281" s="7"/>
      <c r="AI281" s="7"/>
      <c r="AJ281" s="7"/>
      <c r="AK281" s="434" t="str">
        <f t="shared" si="102"/>
        <v xml:space="preserve">   </v>
      </c>
      <c r="AL281" s="7"/>
      <c r="AM281" s="191"/>
      <c r="AN281" s="189" t="s">
        <v>1087</v>
      </c>
      <c r="AO281" s="7"/>
      <c r="AP281" s="7" t="s">
        <v>1087</v>
      </c>
      <c r="AQ281" s="7">
        <v>3</v>
      </c>
      <c r="AR281" s="7"/>
      <c r="AS281" s="7"/>
      <c r="AT281" s="230" t="s">
        <v>1148</v>
      </c>
      <c r="AU281" s="7"/>
      <c r="AV281" s="193" t="s">
        <v>1161</v>
      </c>
      <c r="AW281" s="7"/>
      <c r="AX281" s="192"/>
      <c r="AY281" s="7"/>
      <c r="AZ281" s="7"/>
      <c r="BA281" s="7"/>
      <c r="BB281" s="7" t="s">
        <v>1086</v>
      </c>
      <c r="BC281" s="7">
        <v>12363</v>
      </c>
      <c r="BD281" s="7" t="s">
        <v>1086</v>
      </c>
      <c r="BE281" s="7">
        <v>8652</v>
      </c>
      <c r="BF281" s="7" t="s">
        <v>1086</v>
      </c>
      <c r="BG281" s="7">
        <v>8366</v>
      </c>
      <c r="BH281" s="232" t="s">
        <v>1167</v>
      </c>
      <c r="BI281" s="233" t="s">
        <v>1171</v>
      </c>
      <c r="BJ281" s="234" t="s">
        <v>1180</v>
      </c>
      <c r="BK281" s="6" t="s">
        <v>1189</v>
      </c>
      <c r="BL281" s="6" t="s">
        <v>1086</v>
      </c>
      <c r="BM281" s="191" t="s">
        <v>1086</v>
      </c>
      <c r="BN281" s="195" t="s">
        <v>1086</v>
      </c>
      <c r="BO281" s="6" t="s">
        <v>1086</v>
      </c>
      <c r="BP281" s="6" t="s">
        <v>1086</v>
      </c>
      <c r="BQ281" s="6" t="s">
        <v>1086</v>
      </c>
      <c r="BR281" s="6" t="s">
        <v>1086</v>
      </c>
      <c r="BS281" s="6" t="s">
        <v>1086</v>
      </c>
      <c r="BT281" s="6" t="s">
        <v>1086</v>
      </c>
      <c r="BU281" s="6" t="s">
        <v>1087</v>
      </c>
      <c r="BV281" s="6" t="s">
        <v>1086</v>
      </c>
      <c r="BW281" s="6" t="s">
        <v>1086</v>
      </c>
      <c r="BX281" s="6" t="s">
        <v>1086</v>
      </c>
      <c r="BY281" s="6" t="s">
        <v>1086</v>
      </c>
      <c r="BZ281" s="6" t="s">
        <v>1087</v>
      </c>
      <c r="CA281" s="6" t="s">
        <v>1086</v>
      </c>
      <c r="CB281" s="6" t="s">
        <v>1086</v>
      </c>
      <c r="CC281" s="6" t="s">
        <v>1086</v>
      </c>
      <c r="CD281" s="234" t="s">
        <v>1193</v>
      </c>
      <c r="CE281" s="199" t="s">
        <v>2406</v>
      </c>
      <c r="CF281" s="6"/>
      <c r="CG281" s="6"/>
      <c r="CH281" s="6"/>
      <c r="CI281" s="6"/>
      <c r="CJ281" s="6" t="s">
        <v>1607</v>
      </c>
      <c r="CK281" s="6" t="s">
        <v>1608</v>
      </c>
      <c r="CL281" s="6" t="s">
        <v>1086</v>
      </c>
      <c r="CM281" s="6" t="s">
        <v>1087</v>
      </c>
      <c r="CN281" s="6" t="s">
        <v>1087</v>
      </c>
      <c r="CO281" s="6" t="s">
        <v>1490</v>
      </c>
      <c r="CP281" s="6" t="s">
        <v>1086</v>
      </c>
      <c r="CQ281" s="6" t="s">
        <v>1087</v>
      </c>
      <c r="CR281" s="6" t="s">
        <v>1086</v>
      </c>
      <c r="CS281" s="6" t="s">
        <v>1086</v>
      </c>
      <c r="CT281" s="6" t="s">
        <v>1086</v>
      </c>
      <c r="CU281" s="191" t="s">
        <v>1273</v>
      </c>
      <c r="CV281" s="6" t="str">
        <f t="shared" si="103"/>
        <v>SAN MARTIN CALLE4510</v>
      </c>
      <c r="CW281" s="46" t="str">
        <f t="shared" si="104"/>
        <v>OK</v>
      </c>
      <c r="CX281" s="47" t="str">
        <f t="shared" si="105"/>
        <v>SI</v>
      </c>
      <c r="CY281" s="47" t="str">
        <f t="shared" si="106"/>
        <v/>
      </c>
      <c r="CZ281" s="47" t="str">
        <f t="shared" si="107"/>
        <v/>
      </c>
      <c r="DA281" s="47" t="str">
        <f t="shared" si="108"/>
        <v/>
      </c>
      <c r="DB281" s="47">
        <f t="shared" si="109"/>
        <v>4</v>
      </c>
      <c r="DC281" s="47" t="str">
        <f t="shared" si="110"/>
        <v/>
      </c>
      <c r="DD281" s="47"/>
      <c r="DE281" s="47" t="str">
        <f t="shared" si="111"/>
        <v/>
      </c>
      <c r="DF281" s="47" t="str">
        <f t="shared" si="112"/>
        <v/>
      </c>
      <c r="DG281" s="47" t="str">
        <f t="shared" si="113"/>
        <v/>
      </c>
      <c r="DH281" s="47" t="str">
        <f t="shared" si="114"/>
        <v/>
      </c>
      <c r="DI281" s="47" t="str">
        <f t="shared" si="115"/>
        <v/>
      </c>
      <c r="DJ281" s="47">
        <f t="shared" si="116"/>
        <v>1</v>
      </c>
      <c r="DK281" s="48">
        <f>IF(CX281="NO",0,IF(CY281=1,Tipologías!$E$11,0)+IF(CZ281=2,Tipologías!$E$10,0)+IF(DA281=3,Tipologías!$E$9,0)+IF(DB281=4,Tipologías!$E$13,0)+IF(DC281=5,Tipologías!$E$12,0)+IF(DD281=6,Tipologías!$E$14,0)+IF(DE281=7,Tipologías!$E$20,0)+IF(DG281=9,Tipologías!$E$16,0)+IF(DF281=8,Tipologías!$E$23,0)+IF(DH281=10,Tipologías!$E$7,0)+IF(DI281=11,Tipologías!$E$8,0))</f>
        <v>633254.07790799986</v>
      </c>
      <c r="DL281" s="49">
        <f t="shared" si="117"/>
        <v>633254.07790799986</v>
      </c>
      <c r="DM281" s="50" t="str">
        <f t="shared" si="118"/>
        <v/>
      </c>
      <c r="DN281" s="50" t="str">
        <f t="shared" si="119"/>
        <v/>
      </c>
      <c r="DO281" s="50">
        <f t="shared" si="120"/>
        <v>0</v>
      </c>
      <c r="DP281" s="51" t="str">
        <f t="shared" si="121"/>
        <v/>
      </c>
      <c r="DQ281" s="51">
        <f>IF(DM281=17,Tipologías!$E$18,0)+IF(ENCUESTAS!DN281=18,Tipologías!$E$17,0)+IF(ENCUESTAS!DO281=19,Tipologías!$E$19,0)+IF(ENCUESTAS!DP281=20,Tipologías!$E$21,0)</f>
        <v>0</v>
      </c>
      <c r="DR281" s="47" t="str">
        <f t="shared" si="122"/>
        <v>NO</v>
      </c>
      <c r="DS281" s="49">
        <f t="shared" si="123"/>
        <v>0</v>
      </c>
      <c r="DT281" s="52">
        <f>IF(DL281=0,"",(DL281+DS281+Tipologías!$E$6+Tipologías!$H$2))</f>
        <v>830331.47044796438</v>
      </c>
      <c r="DU281" s="53" t="str">
        <f t="shared" si="124"/>
        <v>SI</v>
      </c>
      <c r="DV281" s="436" t="s">
        <v>4228</v>
      </c>
    </row>
    <row r="282" spans="1:126" ht="45" hidden="1" x14ac:dyDescent="0.25">
      <c r="A282" s="22">
        <v>42972</v>
      </c>
      <c r="B282" s="7" t="s">
        <v>1</v>
      </c>
      <c r="C282" s="7" t="s">
        <v>630</v>
      </c>
      <c r="D282" s="7">
        <v>579</v>
      </c>
      <c r="E282" s="7">
        <v>1039706195</v>
      </c>
      <c r="F282" s="7">
        <v>3004312255</v>
      </c>
      <c r="G282" s="188">
        <v>278</v>
      </c>
      <c r="H282" s="189" t="s">
        <v>1632</v>
      </c>
      <c r="I282" s="7" t="s">
        <v>1097</v>
      </c>
      <c r="J282" s="7">
        <v>11</v>
      </c>
      <c r="K282" s="7"/>
      <c r="L282" s="7"/>
      <c r="M282" s="7"/>
      <c r="N282" s="7"/>
      <c r="O282" s="7">
        <v>27</v>
      </c>
      <c r="P282" s="7"/>
      <c r="Q282" s="7"/>
      <c r="R282" s="190"/>
      <c r="S282" s="7"/>
      <c r="T282" s="7"/>
      <c r="U282" s="362" t="str">
        <f t="shared" si="100"/>
        <v xml:space="preserve">CALLE 11  #  27 -   </v>
      </c>
      <c r="V282" s="7">
        <v>3127294299</v>
      </c>
      <c r="W282" s="7" t="s">
        <v>2407</v>
      </c>
      <c r="X282" s="7" t="s">
        <v>1534</v>
      </c>
      <c r="Y282" s="7" t="s">
        <v>1475</v>
      </c>
      <c r="Z282" s="7"/>
      <c r="AA282" s="434" t="str">
        <f t="shared" si="101"/>
        <v>MANUEL  SALVADA GUERRA</v>
      </c>
      <c r="AB282" s="7" t="s">
        <v>1268</v>
      </c>
      <c r="AC282" s="7">
        <v>706459</v>
      </c>
      <c r="AD282" s="7" t="s">
        <v>1127</v>
      </c>
      <c r="AE282" s="7">
        <v>85</v>
      </c>
      <c r="AF282" s="6" t="s">
        <v>1087</v>
      </c>
      <c r="AG282" s="6" t="s">
        <v>1672</v>
      </c>
      <c r="AH282" s="7"/>
      <c r="AI282" s="7" t="s">
        <v>1272</v>
      </c>
      <c r="AJ282" s="7" t="s">
        <v>2408</v>
      </c>
      <c r="AK282" s="434" t="str">
        <f t="shared" si="102"/>
        <v xml:space="preserve">ROSA LAURA GAVIRIA </v>
      </c>
      <c r="AL282" s="7" t="s">
        <v>1268</v>
      </c>
      <c r="AM282" s="191">
        <v>24455874</v>
      </c>
      <c r="AN282" s="189" t="s">
        <v>1087</v>
      </c>
      <c r="AO282" s="7"/>
      <c r="AP282" s="7" t="s">
        <v>1087</v>
      </c>
      <c r="AQ282" s="7">
        <v>5</v>
      </c>
      <c r="AR282" s="7">
        <v>1</v>
      </c>
      <c r="AS282" s="7"/>
      <c r="AT282" s="230" t="s">
        <v>1148</v>
      </c>
      <c r="AU282" s="7"/>
      <c r="AV282" s="193" t="s">
        <v>1161</v>
      </c>
      <c r="AW282" s="7"/>
      <c r="AX282" s="192"/>
      <c r="AY282" s="7"/>
      <c r="AZ282" s="7"/>
      <c r="BA282" s="7"/>
      <c r="BB282" s="7" t="s">
        <v>1086</v>
      </c>
      <c r="BC282" s="7">
        <v>57613</v>
      </c>
      <c r="BD282" s="7" t="s">
        <v>1086</v>
      </c>
      <c r="BE282" s="7"/>
      <c r="BF282" s="7" t="s">
        <v>1086</v>
      </c>
      <c r="BG282" s="7">
        <v>8366</v>
      </c>
      <c r="BH282" s="232" t="s">
        <v>1167</v>
      </c>
      <c r="BI282" s="233" t="s">
        <v>1171</v>
      </c>
      <c r="BJ282" s="234" t="s">
        <v>1180</v>
      </c>
      <c r="BK282" s="234" t="s">
        <v>1189</v>
      </c>
      <c r="BL282" s="6" t="s">
        <v>1086</v>
      </c>
      <c r="BM282" s="191" t="s">
        <v>1086</v>
      </c>
      <c r="BN282" s="195" t="s">
        <v>1086</v>
      </c>
      <c r="BO282" s="6" t="s">
        <v>1086</v>
      </c>
      <c r="BP282" s="6" t="s">
        <v>1086</v>
      </c>
      <c r="BQ282" s="6" t="s">
        <v>1086</v>
      </c>
      <c r="BR282" s="6" t="s">
        <v>1086</v>
      </c>
      <c r="BS282" s="6" t="s">
        <v>1086</v>
      </c>
      <c r="BT282" s="6" t="s">
        <v>1086</v>
      </c>
      <c r="BU282" s="6" t="s">
        <v>1086</v>
      </c>
      <c r="BV282" s="6" t="s">
        <v>1086</v>
      </c>
      <c r="BW282" s="6" t="s">
        <v>1086</v>
      </c>
      <c r="BX282" s="6" t="s">
        <v>1086</v>
      </c>
      <c r="BY282" s="6" t="s">
        <v>1086</v>
      </c>
      <c r="BZ282" s="6" t="s">
        <v>1086</v>
      </c>
      <c r="CA282" s="6" t="s">
        <v>1086</v>
      </c>
      <c r="CB282" s="6" t="s">
        <v>1086</v>
      </c>
      <c r="CC282" s="6" t="s">
        <v>1086</v>
      </c>
      <c r="CD282" s="234" t="s">
        <v>1193</v>
      </c>
      <c r="CE282" s="199" t="s">
        <v>2360</v>
      </c>
      <c r="CF282" s="6"/>
      <c r="CG282" s="6"/>
      <c r="CH282" s="6"/>
      <c r="CI282" s="6"/>
      <c r="CJ282" s="6" t="s">
        <v>1607</v>
      </c>
      <c r="CK282" s="6" t="s">
        <v>1608</v>
      </c>
      <c r="CL282" s="6" t="s">
        <v>1086</v>
      </c>
      <c r="CM282" s="6" t="s">
        <v>1087</v>
      </c>
      <c r="CN282" s="6" t="s">
        <v>1087</v>
      </c>
      <c r="CO282" s="6" t="s">
        <v>1490</v>
      </c>
      <c r="CP282" s="6" t="s">
        <v>1086</v>
      </c>
      <c r="CQ282" s="6" t="s">
        <v>1086</v>
      </c>
      <c r="CR282" s="6" t="s">
        <v>1086</v>
      </c>
      <c r="CS282" s="6" t="s">
        <v>1086</v>
      </c>
      <c r="CT282" s="6" t="s">
        <v>1086</v>
      </c>
      <c r="CU282" s="191" t="s">
        <v>1288</v>
      </c>
      <c r="CV282" s="6" t="str">
        <f t="shared" si="103"/>
        <v>SAN MARTIN CALLE1127</v>
      </c>
      <c r="CW282" s="46" t="str">
        <f t="shared" si="104"/>
        <v>OK</v>
      </c>
      <c r="CX282" s="47" t="str">
        <f t="shared" si="105"/>
        <v>SI</v>
      </c>
      <c r="CY282" s="47" t="str">
        <f t="shared" si="106"/>
        <v/>
      </c>
      <c r="CZ282" s="47" t="str">
        <f t="shared" si="107"/>
        <v/>
      </c>
      <c r="DA282" s="47" t="str">
        <f t="shared" si="108"/>
        <v/>
      </c>
      <c r="DB282" s="47" t="str">
        <f t="shared" si="109"/>
        <v/>
      </c>
      <c r="DC282" s="47" t="str">
        <f t="shared" si="110"/>
        <v/>
      </c>
      <c r="DD282" s="47"/>
      <c r="DE282" s="47" t="str">
        <f t="shared" si="111"/>
        <v/>
      </c>
      <c r="DF282" s="47" t="str">
        <f t="shared" si="112"/>
        <v/>
      </c>
      <c r="DG282" s="47" t="str">
        <f t="shared" si="113"/>
        <v/>
      </c>
      <c r="DH282" s="47" t="str">
        <f t="shared" si="114"/>
        <v/>
      </c>
      <c r="DI282" s="47" t="str">
        <f t="shared" si="115"/>
        <v/>
      </c>
      <c r="DJ282" s="47">
        <f t="shared" si="116"/>
        <v>0</v>
      </c>
      <c r="DK282" s="48">
        <f>IF(CX282="NO",0,IF(CY282=1,Tipologías!$E$11,0)+IF(CZ282=2,Tipologías!$E$10,0)+IF(DA282=3,Tipologías!$E$9,0)+IF(DB282=4,Tipologías!$E$13,0)+IF(DC282=5,Tipologías!$E$12,0)+IF(DD282=6,Tipologías!$E$14,0)+IF(DE282=7,Tipologías!$E$20,0)+IF(DG282=9,Tipologías!$E$16,0)+IF(DF282=8,Tipologías!$E$23,0)+IF(DH282=10,Tipologías!$E$7,0)+IF(DI282=11,Tipologías!$E$8,0))</f>
        <v>0</v>
      </c>
      <c r="DL282" s="49">
        <f t="shared" si="117"/>
        <v>0</v>
      </c>
      <c r="DM282" s="50" t="str">
        <f t="shared" si="118"/>
        <v/>
      </c>
      <c r="DN282" s="50" t="str">
        <f t="shared" si="119"/>
        <v/>
      </c>
      <c r="DO282" s="50" t="str">
        <f t="shared" si="120"/>
        <v/>
      </c>
      <c r="DP282" s="51" t="str">
        <f t="shared" si="121"/>
        <v/>
      </c>
      <c r="DQ282" s="51">
        <f>IF(DM282=17,Tipologías!$E$18,0)+IF(ENCUESTAS!DN282=18,Tipologías!$E$17,0)+IF(ENCUESTAS!DO282=19,Tipologías!$E$19,0)+IF(ENCUESTAS!DP282=20,Tipologías!$E$21,0)</f>
        <v>0</v>
      </c>
      <c r="DR282" s="47" t="str">
        <f t="shared" si="122"/>
        <v>NO</v>
      </c>
      <c r="DS282" s="49">
        <f t="shared" si="123"/>
        <v>0</v>
      </c>
      <c r="DT282" s="52" t="str">
        <f>IF(DL282=0,"",(DL282+DS282+Tipologías!$E$6+Tipologías!$H$2))</f>
        <v/>
      </c>
      <c r="DU282" s="53" t="str">
        <f t="shared" si="124"/>
        <v>NO</v>
      </c>
      <c r="DV282" s="436"/>
    </row>
    <row r="283" spans="1:126" ht="45" hidden="1" x14ac:dyDescent="0.25">
      <c r="A283" s="22">
        <v>42972</v>
      </c>
      <c r="B283" s="254" t="s">
        <v>1</v>
      </c>
      <c r="C283" s="7" t="s">
        <v>630</v>
      </c>
      <c r="D283" s="7">
        <v>579</v>
      </c>
      <c r="E283" s="7">
        <v>1039706195</v>
      </c>
      <c r="F283" s="7">
        <v>3004312255</v>
      </c>
      <c r="G283" s="255">
        <v>279</v>
      </c>
      <c r="H283" s="189" t="s">
        <v>1632</v>
      </c>
      <c r="I283" s="7" t="s">
        <v>1097</v>
      </c>
      <c r="J283" s="7">
        <v>44</v>
      </c>
      <c r="K283" s="7"/>
      <c r="L283" s="7"/>
      <c r="M283" s="7"/>
      <c r="N283" s="7"/>
      <c r="O283" s="7">
        <v>95</v>
      </c>
      <c r="P283" s="7"/>
      <c r="Q283" s="7"/>
      <c r="R283" s="190"/>
      <c r="S283" s="7"/>
      <c r="T283" s="7"/>
      <c r="U283" s="362" t="str">
        <f t="shared" si="100"/>
        <v xml:space="preserve">CALLE 44  #  95 -   </v>
      </c>
      <c r="V283" s="254">
        <v>3128490477</v>
      </c>
      <c r="W283" s="7" t="s">
        <v>1988</v>
      </c>
      <c r="X283" s="7"/>
      <c r="Y283" s="254" t="s">
        <v>1306</v>
      </c>
      <c r="Z283" s="7" t="s">
        <v>1331</v>
      </c>
      <c r="AA283" s="434" t="str">
        <f t="shared" si="101"/>
        <v xml:space="preserve">FRANCISCO LUIS BUITRAGO </v>
      </c>
      <c r="AB283" s="7" t="s">
        <v>1268</v>
      </c>
      <c r="AC283" s="251"/>
      <c r="AD283" s="7"/>
      <c r="AE283" s="7">
        <v>85</v>
      </c>
      <c r="AF283" s="6" t="s">
        <v>1087</v>
      </c>
      <c r="AG283" s="6"/>
      <c r="AH283" s="7"/>
      <c r="AI283" s="7"/>
      <c r="AJ283" s="7"/>
      <c r="AK283" s="434" t="str">
        <f t="shared" si="102"/>
        <v xml:space="preserve">   </v>
      </c>
      <c r="AL283" s="7"/>
      <c r="AM283" s="191"/>
      <c r="AN283" s="189" t="s">
        <v>1087</v>
      </c>
      <c r="AO283" s="7"/>
      <c r="AP283" s="7" t="s">
        <v>1087</v>
      </c>
      <c r="AQ283" s="7">
        <v>5</v>
      </c>
      <c r="AR283" s="7"/>
      <c r="AS283" s="7"/>
      <c r="AT283" s="230" t="s">
        <v>1148</v>
      </c>
      <c r="AU283" s="7"/>
      <c r="AV283" s="193" t="s">
        <v>1161</v>
      </c>
      <c r="AW283" s="7"/>
      <c r="AX283" s="192"/>
      <c r="AY283" s="7"/>
      <c r="AZ283" s="7"/>
      <c r="BA283" s="7"/>
      <c r="BB283" s="7" t="s">
        <v>1086</v>
      </c>
      <c r="BC283" s="7">
        <v>18773</v>
      </c>
      <c r="BD283" s="7" t="s">
        <v>1086</v>
      </c>
      <c r="BE283" s="7"/>
      <c r="BF283" s="7" t="s">
        <v>1086</v>
      </c>
      <c r="BG283" s="7">
        <v>8324</v>
      </c>
      <c r="BH283" s="232" t="s">
        <v>1167</v>
      </c>
      <c r="BI283" s="233" t="s">
        <v>1171</v>
      </c>
      <c r="BJ283" s="234" t="s">
        <v>1180</v>
      </c>
      <c r="BK283" s="234" t="s">
        <v>1189</v>
      </c>
      <c r="BL283" s="6" t="s">
        <v>1086</v>
      </c>
      <c r="BM283" s="191" t="s">
        <v>1086</v>
      </c>
      <c r="BN283" s="195" t="s">
        <v>1086</v>
      </c>
      <c r="BO283" s="6" t="s">
        <v>1086</v>
      </c>
      <c r="BP283" s="6" t="s">
        <v>1086</v>
      </c>
      <c r="BQ283" s="6" t="s">
        <v>1086</v>
      </c>
      <c r="BR283" s="6" t="s">
        <v>1086</v>
      </c>
      <c r="BS283" s="6" t="s">
        <v>1086</v>
      </c>
      <c r="BT283" s="6" t="s">
        <v>1086</v>
      </c>
      <c r="BU283" s="6" t="s">
        <v>1086</v>
      </c>
      <c r="BV283" s="6" t="s">
        <v>1086</v>
      </c>
      <c r="BW283" s="6" t="s">
        <v>1086</v>
      </c>
      <c r="BX283" s="6" t="s">
        <v>1086</v>
      </c>
      <c r="BY283" s="6" t="s">
        <v>1086</v>
      </c>
      <c r="BZ283" s="6" t="s">
        <v>1086</v>
      </c>
      <c r="CA283" s="6" t="s">
        <v>1086</v>
      </c>
      <c r="CB283" s="6" t="s">
        <v>1086</v>
      </c>
      <c r="CC283" s="6" t="s">
        <v>1086</v>
      </c>
      <c r="CD283" s="234" t="s">
        <v>1193</v>
      </c>
      <c r="CE283" s="199" t="s">
        <v>2409</v>
      </c>
      <c r="CF283" s="6"/>
      <c r="CG283" s="6"/>
      <c r="CH283" s="6"/>
      <c r="CI283" s="6"/>
      <c r="CJ283" s="6" t="s">
        <v>1607</v>
      </c>
      <c r="CK283" s="6" t="s">
        <v>1608</v>
      </c>
      <c r="CL283" s="6" t="s">
        <v>1086</v>
      </c>
      <c r="CM283" s="6" t="s">
        <v>1087</v>
      </c>
      <c r="CN283" s="6" t="s">
        <v>1087</v>
      </c>
      <c r="CO283" s="6" t="s">
        <v>1490</v>
      </c>
      <c r="CP283" s="6" t="s">
        <v>1086</v>
      </c>
      <c r="CQ283" s="6" t="s">
        <v>1086</v>
      </c>
      <c r="CR283" s="6" t="s">
        <v>1086</v>
      </c>
      <c r="CS283" s="6" t="s">
        <v>1086</v>
      </c>
      <c r="CT283" s="6" t="s">
        <v>1086</v>
      </c>
      <c r="CU283" s="191" t="s">
        <v>1288</v>
      </c>
      <c r="CV283" s="6" t="str">
        <f t="shared" si="103"/>
        <v>SAN MARTIN CALLE4495</v>
      </c>
      <c r="CW283" s="46" t="str">
        <f t="shared" si="104"/>
        <v>OK</v>
      </c>
      <c r="CX283" s="47" t="str">
        <f t="shared" si="105"/>
        <v>SI</v>
      </c>
      <c r="CY283" s="47" t="str">
        <f t="shared" si="106"/>
        <v/>
      </c>
      <c r="CZ283" s="47" t="str">
        <f t="shared" si="107"/>
        <v/>
      </c>
      <c r="DA283" s="47" t="str">
        <f t="shared" si="108"/>
        <v/>
      </c>
      <c r="DB283" s="47" t="str">
        <f t="shared" si="109"/>
        <v/>
      </c>
      <c r="DC283" s="47" t="str">
        <f t="shared" si="110"/>
        <v/>
      </c>
      <c r="DD283" s="47"/>
      <c r="DE283" s="47" t="str">
        <f t="shared" si="111"/>
        <v/>
      </c>
      <c r="DF283" s="47" t="str">
        <f t="shared" si="112"/>
        <v/>
      </c>
      <c r="DG283" s="47" t="str">
        <f t="shared" si="113"/>
        <v/>
      </c>
      <c r="DH283" s="47" t="str">
        <f t="shared" si="114"/>
        <v/>
      </c>
      <c r="DI283" s="47" t="str">
        <f t="shared" si="115"/>
        <v/>
      </c>
      <c r="DJ283" s="47">
        <f t="shared" si="116"/>
        <v>0</v>
      </c>
      <c r="DK283" s="48">
        <f>IF(CX283="NO",0,IF(CY283=1,Tipologías!$E$11,0)+IF(CZ283=2,Tipologías!$E$10,0)+IF(DA283=3,Tipologías!$E$9,0)+IF(DB283=4,Tipologías!$E$13,0)+IF(DC283=5,Tipologías!$E$12,0)+IF(DD283=6,Tipologías!$E$14,0)+IF(DE283=7,Tipologías!$E$20,0)+IF(DG283=9,Tipologías!$E$16,0)+IF(DF283=8,Tipologías!$E$23,0)+IF(DH283=10,Tipologías!$E$7,0)+IF(DI283=11,Tipologías!$E$8,0))</f>
        <v>0</v>
      </c>
      <c r="DL283" s="49">
        <f t="shared" si="117"/>
        <v>0</v>
      </c>
      <c r="DM283" s="50" t="str">
        <f t="shared" si="118"/>
        <v/>
      </c>
      <c r="DN283" s="50" t="str">
        <f t="shared" si="119"/>
        <v/>
      </c>
      <c r="DO283" s="50" t="str">
        <f t="shared" si="120"/>
        <v/>
      </c>
      <c r="DP283" s="51" t="str">
        <f t="shared" si="121"/>
        <v/>
      </c>
      <c r="DQ283" s="51">
        <f>IF(DM283=17,Tipologías!$E$18,0)+IF(ENCUESTAS!DN283=18,Tipologías!$E$17,0)+IF(ENCUESTAS!DO283=19,Tipologías!$E$19,0)+IF(ENCUESTAS!DP283=20,Tipologías!$E$21,0)</f>
        <v>0</v>
      </c>
      <c r="DR283" s="47" t="str">
        <f t="shared" si="122"/>
        <v>NO</v>
      </c>
      <c r="DS283" s="49">
        <f t="shared" si="123"/>
        <v>0</v>
      </c>
      <c r="DT283" s="52" t="str">
        <f>IF(DL283=0,"",(DL283+DS283+Tipologías!$E$6+Tipologías!$H$2))</f>
        <v/>
      </c>
      <c r="DU283" s="53" t="str">
        <f t="shared" si="124"/>
        <v>NO</v>
      </c>
      <c r="DV283" s="436"/>
    </row>
    <row r="284" spans="1:126" ht="45" x14ac:dyDescent="0.25">
      <c r="A284" s="22">
        <v>42972</v>
      </c>
      <c r="B284" s="7" t="s">
        <v>1</v>
      </c>
      <c r="C284" s="7" t="s">
        <v>630</v>
      </c>
      <c r="D284" s="7">
        <v>579</v>
      </c>
      <c r="E284" s="7">
        <v>71180459</v>
      </c>
      <c r="F284" s="7">
        <v>3147713942</v>
      </c>
      <c r="G284" s="188">
        <v>280</v>
      </c>
      <c r="H284" s="189" t="s">
        <v>1603</v>
      </c>
      <c r="I284" s="7" t="s">
        <v>1110</v>
      </c>
      <c r="J284" s="7"/>
      <c r="K284" s="7"/>
      <c r="L284" s="7"/>
      <c r="M284" s="7"/>
      <c r="N284" s="7"/>
      <c r="O284" s="7"/>
      <c r="P284" s="7"/>
      <c r="Q284" s="7"/>
      <c r="R284" s="190">
        <v>5815</v>
      </c>
      <c r="S284" s="7"/>
      <c r="T284" s="7"/>
      <c r="U284" s="362" t="str">
        <f t="shared" si="100"/>
        <v xml:space="preserve">PEATONAL   #   -  5815 </v>
      </c>
      <c r="V284" s="7">
        <v>3116220215</v>
      </c>
      <c r="W284" s="7" t="s">
        <v>2169</v>
      </c>
      <c r="X284" s="7"/>
      <c r="Y284" s="7" t="s">
        <v>2167</v>
      </c>
      <c r="Z284" s="7"/>
      <c r="AA284" s="434" t="str">
        <f t="shared" si="101"/>
        <v xml:space="preserve">WILLIAM  ALZATE </v>
      </c>
      <c r="AB284" s="7" t="s">
        <v>1268</v>
      </c>
      <c r="AC284" s="7">
        <v>15363174</v>
      </c>
      <c r="AD284" s="7" t="s">
        <v>1127</v>
      </c>
      <c r="AE284" s="7">
        <v>63</v>
      </c>
      <c r="AF284" s="6" t="s">
        <v>1087</v>
      </c>
      <c r="AG284" s="6" t="s">
        <v>1693</v>
      </c>
      <c r="AH284" s="7" t="s">
        <v>1736</v>
      </c>
      <c r="AI284" s="7" t="s">
        <v>2410</v>
      </c>
      <c r="AJ284" s="229" t="s">
        <v>1533</v>
      </c>
      <c r="AK284" s="434" t="str">
        <f t="shared" si="102"/>
        <v>MIRYAN DEL SOCORRO MUÑOZ JIMENEZ</v>
      </c>
      <c r="AL284" s="7" t="s">
        <v>1268</v>
      </c>
      <c r="AM284" s="191">
        <v>21931079</v>
      </c>
      <c r="AN284" s="189" t="s">
        <v>1086</v>
      </c>
      <c r="AO284" s="7">
        <v>1683768</v>
      </c>
      <c r="AP284" s="7" t="s">
        <v>1087</v>
      </c>
      <c r="AQ284" s="7">
        <v>4</v>
      </c>
      <c r="AR284" s="7">
        <v>1</v>
      </c>
      <c r="AS284" s="7"/>
      <c r="AT284" s="230" t="s">
        <v>1148</v>
      </c>
      <c r="AU284" s="7"/>
      <c r="AV284" s="193" t="s">
        <v>1165</v>
      </c>
      <c r="AW284" s="7"/>
      <c r="AX284" s="192"/>
      <c r="AY284" s="7"/>
      <c r="AZ284" s="7"/>
      <c r="BA284" s="7"/>
      <c r="BB284" s="7" t="s">
        <v>1086</v>
      </c>
      <c r="BC284" s="7">
        <v>11671</v>
      </c>
      <c r="BD284" s="7" t="s">
        <v>1087</v>
      </c>
      <c r="BE284" s="7"/>
      <c r="BF284" s="7" t="s">
        <v>1086</v>
      </c>
      <c r="BG284" s="7">
        <v>8407</v>
      </c>
      <c r="BH284" s="232" t="s">
        <v>1167</v>
      </c>
      <c r="BI284" s="233" t="s">
        <v>1175</v>
      </c>
      <c r="BJ284" s="234" t="s">
        <v>1180</v>
      </c>
      <c r="BK284" s="234" t="s">
        <v>1189</v>
      </c>
      <c r="BL284" s="6" t="s">
        <v>1087</v>
      </c>
      <c r="BM284" s="191" t="s">
        <v>1087</v>
      </c>
      <c r="BN284" s="195" t="s">
        <v>1086</v>
      </c>
      <c r="BO284" s="6" t="s">
        <v>1086</v>
      </c>
      <c r="BP284" s="6" t="s">
        <v>1086</v>
      </c>
      <c r="BQ284" s="6" t="s">
        <v>1087</v>
      </c>
      <c r="BR284" s="6" t="s">
        <v>1086</v>
      </c>
      <c r="BS284" s="6" t="s">
        <v>1086</v>
      </c>
      <c r="BT284" s="6" t="s">
        <v>1087</v>
      </c>
      <c r="BU284" s="6" t="s">
        <v>1087</v>
      </c>
      <c r="BV284" s="6" t="s">
        <v>1087</v>
      </c>
      <c r="BW284" s="6" t="s">
        <v>1087</v>
      </c>
      <c r="BX284" s="6" t="s">
        <v>1087</v>
      </c>
      <c r="BY284" s="6" t="s">
        <v>1087</v>
      </c>
      <c r="BZ284" s="6" t="s">
        <v>1087</v>
      </c>
      <c r="CA284" s="6" t="s">
        <v>1087</v>
      </c>
      <c r="CB284" s="6" t="s">
        <v>1087</v>
      </c>
      <c r="CC284" s="6" t="s">
        <v>1087</v>
      </c>
      <c r="CD284" s="234" t="s">
        <v>1194</v>
      </c>
      <c r="CE284" s="199" t="s">
        <v>2411</v>
      </c>
      <c r="CF284" s="6"/>
      <c r="CG284" s="6"/>
      <c r="CH284" s="6"/>
      <c r="CI284" s="6"/>
      <c r="CJ284" s="6" t="s">
        <v>1607</v>
      </c>
      <c r="CK284" s="6" t="s">
        <v>1608</v>
      </c>
      <c r="CL284" s="6" t="s">
        <v>1086</v>
      </c>
      <c r="CM284" s="6" t="s">
        <v>1087</v>
      </c>
      <c r="CN284" s="6" t="s">
        <v>1087</v>
      </c>
      <c r="CO284" s="6" t="s">
        <v>1490</v>
      </c>
      <c r="CP284" s="6" t="s">
        <v>1441</v>
      </c>
      <c r="CQ284" s="6" t="s">
        <v>1087</v>
      </c>
      <c r="CR284" s="6" t="s">
        <v>1087</v>
      </c>
      <c r="CS284" s="6" t="s">
        <v>1087</v>
      </c>
      <c r="CT284" s="6" t="s">
        <v>1087</v>
      </c>
      <c r="CU284" s="191" t="s">
        <v>1286</v>
      </c>
      <c r="CV284" s="6" t="str">
        <f t="shared" si="103"/>
        <v>OASIS PEATONAL5815</v>
      </c>
      <c r="CW284" s="46" t="str">
        <f t="shared" si="104"/>
        <v>OK</v>
      </c>
      <c r="CX284" s="47" t="str">
        <f t="shared" si="105"/>
        <v>SI</v>
      </c>
      <c r="CY284" s="47">
        <f t="shared" si="106"/>
        <v>1</v>
      </c>
      <c r="CZ284" s="47">
        <f t="shared" si="107"/>
        <v>2</v>
      </c>
      <c r="DA284" s="47">
        <f t="shared" si="108"/>
        <v>3</v>
      </c>
      <c r="DB284" s="47">
        <f t="shared" si="109"/>
        <v>4</v>
      </c>
      <c r="DC284" s="47">
        <f t="shared" si="110"/>
        <v>5</v>
      </c>
      <c r="DD284" s="47"/>
      <c r="DE284" s="47">
        <f t="shared" si="111"/>
        <v>7</v>
      </c>
      <c r="DF284" s="47">
        <f t="shared" si="112"/>
        <v>8</v>
      </c>
      <c r="DG284" s="47" t="str">
        <f t="shared" si="113"/>
        <v/>
      </c>
      <c r="DH284" s="47" t="str">
        <f t="shared" si="114"/>
        <v/>
      </c>
      <c r="DI284" s="47" t="str">
        <f t="shared" si="115"/>
        <v/>
      </c>
      <c r="DJ284" s="47">
        <f t="shared" si="116"/>
        <v>5</v>
      </c>
      <c r="DK284" s="48">
        <f>IF(CX284="NO",0,IF(CY284=1,Tipologías!$E$11,0)+IF(CZ284=2,Tipologías!$E$10,0)+IF(DA284=3,Tipologías!$E$9,0)+IF(DB284=4,Tipologías!$E$13,0)+IF(DC284=5,Tipologías!$E$12,0)+IF(DD284=6,Tipologías!$E$14,0)+IF(DE284=7,Tipologías!$E$20,0)+IF(DG284=9,Tipologías!$E$16,0)+IF(DF284=8,Tipologías!$E$23,0)+IF(DH284=10,Tipologías!$E$7,0)+IF(DI284=11,Tipologías!$E$8,0))</f>
        <v>6834981.4686359996</v>
      </c>
      <c r="DL284" s="49">
        <f t="shared" si="117"/>
        <v>6099266.2918499997</v>
      </c>
      <c r="DM284" s="50" t="str">
        <f t="shared" si="118"/>
        <v/>
      </c>
      <c r="DN284" s="50" t="str">
        <f t="shared" si="119"/>
        <v/>
      </c>
      <c r="DO284" s="50">
        <f t="shared" si="120"/>
        <v>0</v>
      </c>
      <c r="DP284" s="51">
        <f t="shared" si="121"/>
        <v>20</v>
      </c>
      <c r="DQ284" s="51">
        <f>IF(DM284=17,Tipologías!$E$18,0)+IF(ENCUESTAS!DN284=18,Tipologías!$E$17,0)+IF(ENCUESTAS!DO284=19,Tipologías!$E$19,0)+IF(ENCUESTAS!DP284=20,Tipologías!$E$21,0)</f>
        <v>487557.07988400001</v>
      </c>
      <c r="DR284" s="47" t="str">
        <f t="shared" si="122"/>
        <v>SI</v>
      </c>
      <c r="DS284" s="49">
        <f t="shared" si="123"/>
        <v>487557.07988400001</v>
      </c>
      <c r="DT284" s="52">
        <f>IF(DL284=0,"",(DL284+DS284+Tipologías!$E$6+Tipologías!$H$2))</f>
        <v>6783900.7642739639</v>
      </c>
      <c r="DU284" s="53" t="str">
        <f t="shared" si="124"/>
        <v>SI</v>
      </c>
      <c r="DV284" s="436" t="s">
        <v>3613</v>
      </c>
    </row>
    <row r="285" spans="1:126" ht="45" x14ac:dyDescent="0.25">
      <c r="A285" s="22">
        <v>42972</v>
      </c>
      <c r="B285" s="7" t="s">
        <v>1</v>
      </c>
      <c r="C285" s="7" t="s">
        <v>630</v>
      </c>
      <c r="D285" s="7">
        <v>579</v>
      </c>
      <c r="E285" s="7">
        <v>1039704469</v>
      </c>
      <c r="F285" s="7">
        <v>31964166668</v>
      </c>
      <c r="G285" s="188">
        <v>281</v>
      </c>
      <c r="H285" s="189" t="s">
        <v>1640</v>
      </c>
      <c r="I285" s="7" t="s">
        <v>1110</v>
      </c>
      <c r="J285" s="7"/>
      <c r="K285" s="7"/>
      <c r="L285" s="7"/>
      <c r="M285" s="7"/>
      <c r="N285" s="7"/>
      <c r="O285" s="7"/>
      <c r="P285" s="7"/>
      <c r="Q285" s="7"/>
      <c r="R285" s="200">
        <v>220583160042</v>
      </c>
      <c r="S285" s="7"/>
      <c r="T285" s="7"/>
      <c r="U285" s="362" t="str">
        <f t="shared" si="100"/>
        <v xml:space="preserve">PEATONAL   #   -  220583160042 </v>
      </c>
      <c r="V285" s="7">
        <v>3117937913</v>
      </c>
      <c r="W285" s="7" t="s">
        <v>1636</v>
      </c>
      <c r="X285" s="7"/>
      <c r="Y285" s="7" t="s">
        <v>1668</v>
      </c>
      <c r="Z285" s="7"/>
      <c r="AA285" s="434" t="str">
        <f t="shared" si="101"/>
        <v xml:space="preserve">ORLANDO  VARGAS </v>
      </c>
      <c r="AB285" s="7" t="s">
        <v>1268</v>
      </c>
      <c r="AC285" s="7">
        <v>15363182</v>
      </c>
      <c r="AD285" s="7" t="s">
        <v>1127</v>
      </c>
      <c r="AE285" s="7">
        <v>63</v>
      </c>
      <c r="AF285" s="6" t="s">
        <v>1087</v>
      </c>
      <c r="AG285" s="6" t="s">
        <v>1746</v>
      </c>
      <c r="AH285" s="7" t="s">
        <v>1281</v>
      </c>
      <c r="AI285" s="7" t="s">
        <v>2412</v>
      </c>
      <c r="AJ285" s="229" t="s">
        <v>1533</v>
      </c>
      <c r="AK285" s="434" t="str">
        <f t="shared" si="102"/>
        <v>MARGO DEL SOCORRO LOPERA TORRES</v>
      </c>
      <c r="AL285" s="7" t="s">
        <v>1268</v>
      </c>
      <c r="AM285" s="191">
        <v>21931752</v>
      </c>
      <c r="AN285" s="189" t="s">
        <v>1087</v>
      </c>
      <c r="AO285" s="7"/>
      <c r="AP285" s="7" t="s">
        <v>1087</v>
      </c>
      <c r="AQ285" s="7">
        <v>2</v>
      </c>
      <c r="AR285" s="7"/>
      <c r="AS285" s="7"/>
      <c r="AT285" s="230" t="s">
        <v>1148</v>
      </c>
      <c r="AU285" s="7"/>
      <c r="AV285" s="231" t="s">
        <v>1163</v>
      </c>
      <c r="AW285" s="7"/>
      <c r="AX285" s="192"/>
      <c r="AY285" s="7"/>
      <c r="AZ285" s="7"/>
      <c r="BA285" s="7"/>
      <c r="BB285" s="7" t="s">
        <v>1086</v>
      </c>
      <c r="BC285" s="7">
        <v>7066</v>
      </c>
      <c r="BD285" s="7" t="s">
        <v>1086</v>
      </c>
      <c r="BE285" s="7">
        <v>9575</v>
      </c>
      <c r="BF285" s="7" t="s">
        <v>1086</v>
      </c>
      <c r="BG285" s="7">
        <v>8324</v>
      </c>
      <c r="BH285" s="232" t="s">
        <v>1167</v>
      </c>
      <c r="BI285" s="233" t="s">
        <v>1175</v>
      </c>
      <c r="BJ285" s="234" t="s">
        <v>1180</v>
      </c>
      <c r="BK285" s="234" t="s">
        <v>1189</v>
      </c>
      <c r="BL285" s="6" t="s">
        <v>1087</v>
      </c>
      <c r="BM285" s="191" t="s">
        <v>1087</v>
      </c>
      <c r="BN285" s="195" t="s">
        <v>1086</v>
      </c>
      <c r="BO285" s="6" t="s">
        <v>1086</v>
      </c>
      <c r="BP285" s="6" t="s">
        <v>1086</v>
      </c>
      <c r="BQ285" s="6" t="s">
        <v>1086</v>
      </c>
      <c r="BR285" s="6" t="s">
        <v>1086</v>
      </c>
      <c r="BS285" s="6" t="s">
        <v>1086</v>
      </c>
      <c r="BT285" s="6" t="s">
        <v>1086</v>
      </c>
      <c r="BU285" s="6" t="s">
        <v>1087</v>
      </c>
      <c r="BV285" s="6" t="s">
        <v>1087</v>
      </c>
      <c r="BW285" s="6" t="s">
        <v>1086</v>
      </c>
      <c r="BX285" s="6" t="s">
        <v>1086</v>
      </c>
      <c r="BY285" s="6" t="s">
        <v>1086</v>
      </c>
      <c r="BZ285" s="6" t="s">
        <v>1087</v>
      </c>
      <c r="CA285" s="6" t="s">
        <v>1087</v>
      </c>
      <c r="CB285" s="6" t="s">
        <v>1086</v>
      </c>
      <c r="CC285" s="6" t="s">
        <v>1086</v>
      </c>
      <c r="CD285" s="234" t="s">
        <v>1193</v>
      </c>
      <c r="CE285" s="199" t="s">
        <v>2413</v>
      </c>
      <c r="CF285" s="6"/>
      <c r="CG285" s="6"/>
      <c r="CH285" s="6"/>
      <c r="CI285" s="6"/>
      <c r="CJ285" s="6" t="s">
        <v>1607</v>
      </c>
      <c r="CK285" s="6" t="s">
        <v>1608</v>
      </c>
      <c r="CL285" s="6" t="s">
        <v>1086</v>
      </c>
      <c r="CM285" s="6" t="s">
        <v>1087</v>
      </c>
      <c r="CN285" s="6" t="s">
        <v>1087</v>
      </c>
      <c r="CO285" s="6" t="s">
        <v>1490</v>
      </c>
      <c r="CP285" s="6" t="s">
        <v>1086</v>
      </c>
      <c r="CQ285" s="6" t="s">
        <v>1087</v>
      </c>
      <c r="CR285" s="6" t="s">
        <v>1087</v>
      </c>
      <c r="CS285" s="6" t="s">
        <v>1086</v>
      </c>
      <c r="CT285" s="6" t="s">
        <v>1086</v>
      </c>
      <c r="CU285" s="191" t="s">
        <v>1286</v>
      </c>
      <c r="CV285" s="6" t="str">
        <f t="shared" si="103"/>
        <v>NUEVO MILENIOPEATONAL220583160042</v>
      </c>
      <c r="CW285" s="46" t="str">
        <f t="shared" si="104"/>
        <v>OK</v>
      </c>
      <c r="CX285" s="47" t="str">
        <f t="shared" si="105"/>
        <v>SI</v>
      </c>
      <c r="CY285" s="47">
        <f t="shared" si="106"/>
        <v>1</v>
      </c>
      <c r="CZ285" s="47" t="str">
        <f t="shared" si="107"/>
        <v/>
      </c>
      <c r="DA285" s="47" t="str">
        <f t="shared" si="108"/>
        <v/>
      </c>
      <c r="DB285" s="47">
        <f t="shared" si="109"/>
        <v>4</v>
      </c>
      <c r="DC285" s="47" t="str">
        <f t="shared" si="110"/>
        <v/>
      </c>
      <c r="DD285" s="47"/>
      <c r="DE285" s="47">
        <f t="shared" si="111"/>
        <v>7</v>
      </c>
      <c r="DF285" s="47">
        <f t="shared" si="112"/>
        <v>8</v>
      </c>
      <c r="DG285" s="47" t="str">
        <f t="shared" si="113"/>
        <v/>
      </c>
      <c r="DH285" s="47" t="str">
        <f t="shared" si="114"/>
        <v/>
      </c>
      <c r="DI285" s="47" t="str">
        <f t="shared" si="115"/>
        <v/>
      </c>
      <c r="DJ285" s="47">
        <f t="shared" si="116"/>
        <v>2</v>
      </c>
      <c r="DK285" s="48">
        <f>IF(CX285="NO",0,IF(CY285=1,Tipologías!$E$11,0)+IF(CZ285=2,Tipologías!$E$10,0)+IF(DA285=3,Tipologías!$E$9,0)+IF(DB285=4,Tipologías!$E$13,0)+IF(DC285=5,Tipologías!$E$12,0)+IF(DD285=6,Tipologías!$E$14,0)+IF(DE285=7,Tipologías!$E$20,0)+IF(DG285=9,Tipologías!$E$16,0)+IF(DF285=8,Tipologías!$E$23,0)+IF(DH285=10,Tipologías!$E$7,0)+IF(DI285=11,Tipologías!$E$8,0))</f>
        <v>5709387.9815640002</v>
      </c>
      <c r="DL285" s="49">
        <f t="shared" si="117"/>
        <v>5709387.9815640002</v>
      </c>
      <c r="DM285" s="50" t="str">
        <f t="shared" si="118"/>
        <v/>
      </c>
      <c r="DN285" s="50" t="str">
        <f t="shared" si="119"/>
        <v/>
      </c>
      <c r="DO285" s="50">
        <f t="shared" si="120"/>
        <v>0</v>
      </c>
      <c r="DP285" s="51" t="str">
        <f t="shared" si="121"/>
        <v/>
      </c>
      <c r="DQ285" s="51">
        <f>IF(DM285=17,Tipologías!$E$18,0)+IF(ENCUESTAS!DN285=18,Tipologías!$E$17,0)+IF(ENCUESTAS!DO285=19,Tipologías!$E$19,0)+IF(ENCUESTAS!DP285=20,Tipologías!$E$21,0)</f>
        <v>0</v>
      </c>
      <c r="DR285" s="47" t="str">
        <f t="shared" si="122"/>
        <v>NO</v>
      </c>
      <c r="DS285" s="49">
        <f t="shared" si="123"/>
        <v>0</v>
      </c>
      <c r="DT285" s="52">
        <f>IF(DL285=0,"",(DL285+DS285+Tipologías!$E$6+Tipologías!$H$2))</f>
        <v>5906465.3741039643</v>
      </c>
      <c r="DU285" s="53" t="str">
        <f t="shared" si="124"/>
        <v>SI</v>
      </c>
      <c r="DV285" s="436" t="s">
        <v>3827</v>
      </c>
    </row>
    <row r="286" spans="1:126" ht="45" x14ac:dyDescent="0.25">
      <c r="A286" s="22">
        <v>42972</v>
      </c>
      <c r="B286" s="7" t="s">
        <v>1</v>
      </c>
      <c r="C286" s="7" t="s">
        <v>630</v>
      </c>
      <c r="D286" s="7">
        <v>579</v>
      </c>
      <c r="E286" s="7">
        <v>71184422</v>
      </c>
      <c r="F286" s="7">
        <v>3147348837</v>
      </c>
      <c r="G286" s="188">
        <v>282</v>
      </c>
      <c r="H286" s="189" t="s">
        <v>1640</v>
      </c>
      <c r="I286" s="7" t="s">
        <v>1110</v>
      </c>
      <c r="J286" s="7"/>
      <c r="K286" s="7"/>
      <c r="L286" s="7"/>
      <c r="M286" s="7"/>
      <c r="N286" s="7"/>
      <c r="O286" s="7"/>
      <c r="P286" s="7"/>
      <c r="Q286" s="7"/>
      <c r="R286" s="190">
        <v>54839</v>
      </c>
      <c r="S286" s="7"/>
      <c r="T286" s="7"/>
      <c r="U286" s="362" t="str">
        <f t="shared" si="100"/>
        <v xml:space="preserve">PEATONAL   #   -  54839 </v>
      </c>
      <c r="V286" s="7"/>
      <c r="W286" s="7" t="s">
        <v>1295</v>
      </c>
      <c r="X286" s="7" t="s">
        <v>2220</v>
      </c>
      <c r="Y286" s="7" t="s">
        <v>2414</v>
      </c>
      <c r="Z286" s="7" t="s">
        <v>2415</v>
      </c>
      <c r="AA286" s="434" t="str">
        <f t="shared" si="101"/>
        <v>INGRY YOMARIS GARCIA GARZON</v>
      </c>
      <c r="AB286" s="7" t="s">
        <v>1268</v>
      </c>
      <c r="AC286" s="7">
        <v>1039705827</v>
      </c>
      <c r="AD286" s="7" t="s">
        <v>1118</v>
      </c>
      <c r="AE286" s="7">
        <v>21</v>
      </c>
      <c r="AF286" s="6" t="s">
        <v>1086</v>
      </c>
      <c r="AG286" s="6"/>
      <c r="AH286" s="7"/>
      <c r="AI286" s="7"/>
      <c r="AJ286" s="7"/>
      <c r="AK286" s="434" t="str">
        <f t="shared" si="102"/>
        <v xml:space="preserve">   </v>
      </c>
      <c r="AL286" s="7"/>
      <c r="AM286" s="191"/>
      <c r="AN286" s="189" t="s">
        <v>1087</v>
      </c>
      <c r="AO286" s="7"/>
      <c r="AP286" s="7" t="s">
        <v>1087</v>
      </c>
      <c r="AQ286" s="7">
        <v>2</v>
      </c>
      <c r="AR286" s="7"/>
      <c r="AS286" s="7"/>
      <c r="AT286" s="230" t="s">
        <v>1149</v>
      </c>
      <c r="AU286" s="7"/>
      <c r="AV286" s="193"/>
      <c r="AW286" s="7"/>
      <c r="AX286" s="192" t="s">
        <v>1154</v>
      </c>
      <c r="AY286" s="7">
        <v>1</v>
      </c>
      <c r="AZ286" s="7"/>
      <c r="BA286" s="235">
        <v>250000</v>
      </c>
      <c r="BB286" s="7" t="s">
        <v>1086</v>
      </c>
      <c r="BC286" s="7">
        <v>22576</v>
      </c>
      <c r="BD286" s="7" t="s">
        <v>1086</v>
      </c>
      <c r="BE286" s="7">
        <v>15698</v>
      </c>
      <c r="BF286" s="7" t="s">
        <v>1086</v>
      </c>
      <c r="BG286" s="7">
        <v>16261</v>
      </c>
      <c r="BH286" s="232" t="s">
        <v>1167</v>
      </c>
      <c r="BI286" s="233" t="s">
        <v>1171</v>
      </c>
      <c r="BJ286" s="234" t="s">
        <v>1180</v>
      </c>
      <c r="BK286" s="234" t="s">
        <v>1189</v>
      </c>
      <c r="BL286" s="6" t="s">
        <v>1086</v>
      </c>
      <c r="BM286" s="191" t="s">
        <v>1086</v>
      </c>
      <c r="BN286" s="195" t="s">
        <v>1086</v>
      </c>
      <c r="BO286" s="6" t="s">
        <v>1086</v>
      </c>
      <c r="BP286" s="6" t="s">
        <v>1086</v>
      </c>
      <c r="BQ286" s="6" t="s">
        <v>1086</v>
      </c>
      <c r="BR286" s="6" t="s">
        <v>1086</v>
      </c>
      <c r="BS286" s="6" t="s">
        <v>1086</v>
      </c>
      <c r="BT286" s="6" t="s">
        <v>1086</v>
      </c>
      <c r="BU286" s="6" t="s">
        <v>1086</v>
      </c>
      <c r="BV286" s="6" t="s">
        <v>1087</v>
      </c>
      <c r="BW286" s="6" t="s">
        <v>1086</v>
      </c>
      <c r="BX286" s="6" t="s">
        <v>1086</v>
      </c>
      <c r="BY286" s="6" t="s">
        <v>1086</v>
      </c>
      <c r="BZ286" s="6" t="s">
        <v>1086</v>
      </c>
      <c r="CA286" s="6" t="s">
        <v>1087</v>
      </c>
      <c r="CB286" s="6" t="s">
        <v>1086</v>
      </c>
      <c r="CC286" s="6" t="s">
        <v>1086</v>
      </c>
      <c r="CD286" s="234" t="s">
        <v>1193</v>
      </c>
      <c r="CE286" s="199" t="s">
        <v>2416</v>
      </c>
      <c r="CF286" s="6"/>
      <c r="CG286" s="6"/>
      <c r="CH286" s="6"/>
      <c r="CI286" s="6"/>
      <c r="CJ286" s="6" t="s">
        <v>1607</v>
      </c>
      <c r="CK286" s="6" t="s">
        <v>1608</v>
      </c>
      <c r="CL286" s="6" t="s">
        <v>1086</v>
      </c>
      <c r="CM286" s="6" t="s">
        <v>1087</v>
      </c>
      <c r="CN286" s="6" t="s">
        <v>1087</v>
      </c>
      <c r="CO286" s="6" t="s">
        <v>1490</v>
      </c>
      <c r="CP286" s="6" t="s">
        <v>1086</v>
      </c>
      <c r="CQ286" s="6" t="s">
        <v>1086</v>
      </c>
      <c r="CR286" s="6" t="s">
        <v>1087</v>
      </c>
      <c r="CS286" s="6" t="s">
        <v>1086</v>
      </c>
      <c r="CT286" s="6" t="s">
        <v>1086</v>
      </c>
      <c r="CU286" s="191" t="s">
        <v>1288</v>
      </c>
      <c r="CV286" s="6" t="str">
        <f t="shared" si="103"/>
        <v>NUEVO MILENIOPEATONAL54839</v>
      </c>
      <c r="CW286" s="46" t="str">
        <f t="shared" si="104"/>
        <v>OK</v>
      </c>
      <c r="CX286" s="47" t="str">
        <f t="shared" si="105"/>
        <v>SI</v>
      </c>
      <c r="CY286" s="47">
        <f t="shared" si="106"/>
        <v>1</v>
      </c>
      <c r="CZ286" s="47" t="str">
        <f t="shared" si="107"/>
        <v/>
      </c>
      <c r="DA286" s="47" t="str">
        <f t="shared" si="108"/>
        <v/>
      </c>
      <c r="DB286" s="47" t="str">
        <f t="shared" si="109"/>
        <v/>
      </c>
      <c r="DC286" s="47" t="str">
        <f t="shared" si="110"/>
        <v/>
      </c>
      <c r="DD286" s="47"/>
      <c r="DE286" s="47" t="str">
        <f t="shared" si="111"/>
        <v/>
      </c>
      <c r="DF286" s="47" t="str">
        <f t="shared" si="112"/>
        <v/>
      </c>
      <c r="DG286" s="47" t="str">
        <f t="shared" si="113"/>
        <v/>
      </c>
      <c r="DH286" s="47" t="str">
        <f t="shared" si="114"/>
        <v/>
      </c>
      <c r="DI286" s="47" t="str">
        <f t="shared" si="115"/>
        <v/>
      </c>
      <c r="DJ286" s="47">
        <f t="shared" si="116"/>
        <v>1</v>
      </c>
      <c r="DK286" s="48">
        <f>IF(CX286="NO",0,IF(CY286=1,Tipologías!$E$11,0)+IF(CZ286=2,Tipologías!$E$10,0)+IF(DA286=3,Tipologías!$E$9,0)+IF(DB286=4,Tipologías!$E$13,0)+IF(DC286=5,Tipologías!$E$12,0)+IF(DD286=6,Tipologías!$E$14,0)+IF(DE286=7,Tipologías!$E$20,0)+IF(DG286=9,Tipologías!$E$16,0)+IF(DF286=8,Tipologías!$E$23,0)+IF(DH286=10,Tipologías!$E$7,0)+IF(DI286=11,Tipologías!$E$8,0))</f>
        <v>223009.46776799997</v>
      </c>
      <c r="DL286" s="49">
        <f t="shared" si="117"/>
        <v>223009.46776799997</v>
      </c>
      <c r="DM286" s="50" t="str">
        <f t="shared" si="118"/>
        <v/>
      </c>
      <c r="DN286" s="50" t="str">
        <f t="shared" si="119"/>
        <v/>
      </c>
      <c r="DO286" s="50">
        <f t="shared" si="120"/>
        <v>0</v>
      </c>
      <c r="DP286" s="51" t="str">
        <f t="shared" si="121"/>
        <v/>
      </c>
      <c r="DQ286" s="51">
        <f>IF(DM286=17,Tipologías!$E$18,0)+IF(ENCUESTAS!DN286=18,Tipologías!$E$17,0)+IF(ENCUESTAS!DO286=19,Tipologías!$E$19,0)+IF(ENCUESTAS!DP286=20,Tipologías!$E$21,0)</f>
        <v>0</v>
      </c>
      <c r="DR286" s="47" t="str">
        <f t="shared" si="122"/>
        <v>NO</v>
      </c>
      <c r="DS286" s="49">
        <f t="shared" si="123"/>
        <v>0</v>
      </c>
      <c r="DT286" s="52">
        <f>IF(DL286=0,"",(DL286+DS286+Tipologías!$E$6+Tipologías!$H$2))</f>
        <v>420086.86030796444</v>
      </c>
      <c r="DU286" s="53" t="str">
        <f t="shared" si="124"/>
        <v>SI</v>
      </c>
      <c r="DV286" s="436" t="s">
        <v>3828</v>
      </c>
    </row>
    <row r="287" spans="1:126" ht="45" x14ac:dyDescent="0.25">
      <c r="A287" s="22">
        <v>42972</v>
      </c>
      <c r="B287" s="7" t="s">
        <v>1</v>
      </c>
      <c r="C287" s="7" t="s">
        <v>630</v>
      </c>
      <c r="D287" s="7">
        <v>579</v>
      </c>
      <c r="E287" s="7">
        <v>1039702581</v>
      </c>
      <c r="F287" s="7">
        <v>3117047099</v>
      </c>
      <c r="G287" s="188">
        <v>283</v>
      </c>
      <c r="H287" s="189" t="s">
        <v>1640</v>
      </c>
      <c r="I287" s="7" t="s">
        <v>1110</v>
      </c>
      <c r="J287" s="7"/>
      <c r="K287" s="7"/>
      <c r="L287" s="7"/>
      <c r="M287" s="7"/>
      <c r="N287" s="7"/>
      <c r="O287" s="7"/>
      <c r="P287" s="7"/>
      <c r="Q287" s="7"/>
      <c r="R287" s="200">
        <v>220583130068</v>
      </c>
      <c r="S287" s="7"/>
      <c r="T287" s="7"/>
      <c r="U287" s="362" t="str">
        <f t="shared" si="100"/>
        <v xml:space="preserve">PEATONAL   #   -  220583130068 </v>
      </c>
      <c r="V287" s="7">
        <v>3235105707</v>
      </c>
      <c r="W287" s="7" t="s">
        <v>1502</v>
      </c>
      <c r="X287" s="7" t="s">
        <v>1676</v>
      </c>
      <c r="Y287" s="7" t="s">
        <v>2417</v>
      </c>
      <c r="Z287" s="7"/>
      <c r="AA287" s="434" t="str">
        <f t="shared" si="101"/>
        <v>MICHEL  HOYOS OSORIO</v>
      </c>
      <c r="AB287" s="7" t="s">
        <v>1268</v>
      </c>
      <c r="AC287" s="7">
        <v>1039704406</v>
      </c>
      <c r="AD287" s="7" t="s">
        <v>1118</v>
      </c>
      <c r="AE287" s="7">
        <v>19</v>
      </c>
      <c r="AF287" s="6" t="s">
        <v>1087</v>
      </c>
      <c r="AG287" s="6" t="s">
        <v>1838</v>
      </c>
      <c r="AH287" s="7"/>
      <c r="AI287" s="7" t="s">
        <v>1555</v>
      </c>
      <c r="AJ287" s="7" t="s">
        <v>1638</v>
      </c>
      <c r="AK287" s="434" t="str">
        <f t="shared" si="102"/>
        <v xml:space="preserve">OSCAR ANDRES AGUDELO </v>
      </c>
      <c r="AL287" s="7" t="s">
        <v>1268</v>
      </c>
      <c r="AM287" s="191">
        <v>1039702435</v>
      </c>
      <c r="AN287" s="189" t="s">
        <v>1087</v>
      </c>
      <c r="AO287" s="7"/>
      <c r="AP287" s="7" t="s">
        <v>1087</v>
      </c>
      <c r="AQ287" s="7">
        <v>2</v>
      </c>
      <c r="AR287" s="7"/>
      <c r="AS287" s="7"/>
      <c r="AT287" s="230" t="s">
        <v>1149</v>
      </c>
      <c r="AU287" s="7"/>
      <c r="AV287" s="193"/>
      <c r="AW287" s="7"/>
      <c r="AX287" s="192" t="s">
        <v>1153</v>
      </c>
      <c r="AY287" s="7">
        <v>1</v>
      </c>
      <c r="AZ287" s="7"/>
      <c r="BA287" s="235">
        <v>250000</v>
      </c>
      <c r="BB287" s="7" t="s">
        <v>1086</v>
      </c>
      <c r="BC287" s="7">
        <v>11009</v>
      </c>
      <c r="BD287" s="7" t="s">
        <v>1086</v>
      </c>
      <c r="BE287" s="7">
        <v>7604</v>
      </c>
      <c r="BF287" s="7" t="s">
        <v>1086</v>
      </c>
      <c r="BG287" s="7">
        <v>8406</v>
      </c>
      <c r="BH287" s="232" t="s">
        <v>1167</v>
      </c>
      <c r="BI287" s="233" t="s">
        <v>1171</v>
      </c>
      <c r="BJ287" s="234" t="s">
        <v>1180</v>
      </c>
      <c r="BK287" s="234" t="s">
        <v>1188</v>
      </c>
      <c r="BL287" s="6" t="s">
        <v>1086</v>
      </c>
      <c r="BM287" s="191" t="s">
        <v>1086</v>
      </c>
      <c r="BN287" s="195" t="s">
        <v>1086</v>
      </c>
      <c r="BO287" s="6" t="s">
        <v>1086</v>
      </c>
      <c r="BP287" s="6" t="s">
        <v>1086</v>
      </c>
      <c r="BQ287" s="6" t="s">
        <v>1086</v>
      </c>
      <c r="BR287" s="6" t="s">
        <v>1086</v>
      </c>
      <c r="BS287" s="6" t="s">
        <v>1086</v>
      </c>
      <c r="BT287" s="6" t="s">
        <v>1086</v>
      </c>
      <c r="BU287" s="6" t="s">
        <v>1086</v>
      </c>
      <c r="BV287" s="6" t="s">
        <v>1087</v>
      </c>
      <c r="BW287" s="6" t="s">
        <v>1086</v>
      </c>
      <c r="BX287" s="6" t="s">
        <v>1086</v>
      </c>
      <c r="BY287" s="6" t="s">
        <v>1086</v>
      </c>
      <c r="BZ287" s="6" t="s">
        <v>1086</v>
      </c>
      <c r="CA287" s="6" t="s">
        <v>1087</v>
      </c>
      <c r="CB287" s="6" t="s">
        <v>1086</v>
      </c>
      <c r="CC287" s="6" t="s">
        <v>1086</v>
      </c>
      <c r="CD287" s="234" t="s">
        <v>1193</v>
      </c>
      <c r="CE287" s="199" t="s">
        <v>2418</v>
      </c>
      <c r="CF287" s="6"/>
      <c r="CG287" s="6"/>
      <c r="CH287" s="6"/>
      <c r="CI287" s="6"/>
      <c r="CJ287" s="6" t="s">
        <v>1607</v>
      </c>
      <c r="CK287" s="6" t="s">
        <v>1608</v>
      </c>
      <c r="CL287" s="6" t="s">
        <v>1086</v>
      </c>
      <c r="CM287" s="6" t="s">
        <v>1087</v>
      </c>
      <c r="CN287" s="6" t="s">
        <v>1087</v>
      </c>
      <c r="CO287" s="6" t="s">
        <v>1490</v>
      </c>
      <c r="CP287" s="6" t="s">
        <v>1086</v>
      </c>
      <c r="CQ287" s="6" t="s">
        <v>1086</v>
      </c>
      <c r="CR287" s="6" t="s">
        <v>1087</v>
      </c>
      <c r="CS287" s="6" t="s">
        <v>1086</v>
      </c>
      <c r="CT287" s="6" t="s">
        <v>1086</v>
      </c>
      <c r="CU287" s="191" t="s">
        <v>1273</v>
      </c>
      <c r="CV287" s="6" t="str">
        <f t="shared" si="103"/>
        <v>NUEVO MILENIOPEATONAL220583130068</v>
      </c>
      <c r="CW287" s="46" t="str">
        <f t="shared" si="104"/>
        <v>OK</v>
      </c>
      <c r="CX287" s="47" t="str">
        <f t="shared" si="105"/>
        <v>SI</v>
      </c>
      <c r="CY287" s="47">
        <f t="shared" si="106"/>
        <v>1</v>
      </c>
      <c r="CZ287" s="47" t="str">
        <f t="shared" si="107"/>
        <v/>
      </c>
      <c r="DA287" s="47" t="str">
        <f t="shared" si="108"/>
        <v/>
      </c>
      <c r="DB287" s="47" t="str">
        <f t="shared" si="109"/>
        <v/>
      </c>
      <c r="DC287" s="47" t="str">
        <f t="shared" si="110"/>
        <v/>
      </c>
      <c r="DD287" s="47"/>
      <c r="DE287" s="47" t="str">
        <f t="shared" si="111"/>
        <v/>
      </c>
      <c r="DF287" s="47" t="str">
        <f t="shared" si="112"/>
        <v/>
      </c>
      <c r="DG287" s="47">
        <f t="shared" si="113"/>
        <v>9</v>
      </c>
      <c r="DH287" s="47" t="str">
        <f t="shared" si="114"/>
        <v/>
      </c>
      <c r="DI287" s="47" t="str">
        <f t="shared" si="115"/>
        <v/>
      </c>
      <c r="DJ287" s="47">
        <f t="shared" si="116"/>
        <v>1</v>
      </c>
      <c r="DK287" s="48">
        <f>IF(CX287="NO",0,IF(CY287=1,Tipologías!$E$11,0)+IF(CZ287=2,Tipologías!$E$10,0)+IF(DA287=3,Tipologías!$E$9,0)+IF(DB287=4,Tipologías!$E$13,0)+IF(DC287=5,Tipologías!$E$12,0)+IF(DD287=6,Tipologías!$E$14,0)+IF(DE287=7,Tipologías!$E$20,0)+IF(DG287=9,Tipologías!$E$16,0)+IF(DF287=8,Tipologías!$E$23,0)+IF(DH287=10,Tipologías!$E$7,0)+IF(DI287=11,Tipologías!$E$8,0))</f>
        <v>2225218.5090899998</v>
      </c>
      <c r="DL287" s="49">
        <f t="shared" si="117"/>
        <v>2225218.5090899998</v>
      </c>
      <c r="DM287" s="50" t="str">
        <f t="shared" si="118"/>
        <v/>
      </c>
      <c r="DN287" s="50" t="str">
        <f t="shared" si="119"/>
        <v/>
      </c>
      <c r="DO287" s="50">
        <f t="shared" si="120"/>
        <v>0</v>
      </c>
      <c r="DP287" s="51" t="str">
        <f t="shared" si="121"/>
        <v/>
      </c>
      <c r="DQ287" s="51">
        <f>IF(DM287=17,Tipologías!$E$18,0)+IF(ENCUESTAS!DN287=18,Tipologías!$E$17,0)+IF(ENCUESTAS!DO287=19,Tipologías!$E$19,0)+IF(ENCUESTAS!DP287=20,Tipologías!$E$21,0)</f>
        <v>0</v>
      </c>
      <c r="DR287" s="47" t="str">
        <f t="shared" si="122"/>
        <v>NO</v>
      </c>
      <c r="DS287" s="49">
        <f t="shared" si="123"/>
        <v>0</v>
      </c>
      <c r="DT287" s="52">
        <f>IF(DL287=0,"",(DL287+DS287+Tipologías!$E$6+Tipologías!$H$2))</f>
        <v>2422295.9016299644</v>
      </c>
      <c r="DU287" s="53" t="str">
        <f t="shared" si="124"/>
        <v>SI</v>
      </c>
      <c r="DV287" s="436" t="s">
        <v>3829</v>
      </c>
    </row>
    <row r="288" spans="1:126" ht="30" x14ac:dyDescent="0.25">
      <c r="A288" s="22">
        <v>42972</v>
      </c>
      <c r="B288" s="7" t="s">
        <v>1</v>
      </c>
      <c r="C288" s="7" t="s">
        <v>630</v>
      </c>
      <c r="D288" s="7">
        <v>579</v>
      </c>
      <c r="E288" s="7">
        <v>1039706195</v>
      </c>
      <c r="F288" s="7">
        <v>3004312255</v>
      </c>
      <c r="G288" s="188">
        <v>284</v>
      </c>
      <c r="H288" s="189" t="s">
        <v>1603</v>
      </c>
      <c r="I288" s="7" t="s">
        <v>1110</v>
      </c>
      <c r="J288" s="7"/>
      <c r="K288" s="7"/>
      <c r="L288" s="7"/>
      <c r="M288" s="7"/>
      <c r="N288" s="7"/>
      <c r="O288" s="7"/>
      <c r="P288" s="7"/>
      <c r="Q288" s="7"/>
      <c r="R288" s="190">
        <v>31014005445</v>
      </c>
      <c r="S288" s="7"/>
      <c r="T288" s="7"/>
      <c r="U288" s="362" t="str">
        <f t="shared" si="100"/>
        <v xml:space="preserve">PEATONAL   #   -  31014005445 </v>
      </c>
      <c r="V288" s="7">
        <v>3118261921</v>
      </c>
      <c r="W288" s="7" t="s">
        <v>2419</v>
      </c>
      <c r="X288" s="7" t="s">
        <v>2034</v>
      </c>
      <c r="Y288" s="7" t="s">
        <v>1916</v>
      </c>
      <c r="Z288" s="7" t="s">
        <v>1917</v>
      </c>
      <c r="AA288" s="434" t="str">
        <f t="shared" si="101"/>
        <v>FRANCIA ELENA  SEGURA RIOS</v>
      </c>
      <c r="AB288" s="7" t="s">
        <v>1268</v>
      </c>
      <c r="AC288" s="7">
        <v>21926477</v>
      </c>
      <c r="AD288" s="7" t="s">
        <v>1118</v>
      </c>
      <c r="AE288" s="7">
        <v>70</v>
      </c>
      <c r="AF288" s="6" t="s">
        <v>1086</v>
      </c>
      <c r="AG288" s="6"/>
      <c r="AH288" s="7"/>
      <c r="AI288" s="7"/>
      <c r="AJ288" s="7"/>
      <c r="AK288" s="434" t="str">
        <f t="shared" si="102"/>
        <v xml:space="preserve">   </v>
      </c>
      <c r="AL288" s="7"/>
      <c r="AM288" s="191"/>
      <c r="AN288" s="189" t="s">
        <v>1087</v>
      </c>
      <c r="AO288" s="7"/>
      <c r="AP288" s="7" t="s">
        <v>1087</v>
      </c>
      <c r="AQ288" s="7">
        <v>2</v>
      </c>
      <c r="AR288" s="7"/>
      <c r="AS288" s="7"/>
      <c r="AT288" s="230" t="s">
        <v>1148</v>
      </c>
      <c r="AU288" s="7"/>
      <c r="AV288" s="193" t="s">
        <v>1166</v>
      </c>
      <c r="AW288" s="7"/>
      <c r="AX288" s="192"/>
      <c r="AY288" s="7"/>
      <c r="AZ288" s="7"/>
      <c r="BA288" s="7"/>
      <c r="BB288" s="7" t="s">
        <v>1086</v>
      </c>
      <c r="BC288" s="7">
        <v>12332</v>
      </c>
      <c r="BD288" s="7" t="s">
        <v>1086</v>
      </c>
      <c r="BE288" s="7">
        <v>8630</v>
      </c>
      <c r="BF288" s="7" t="s">
        <v>1086</v>
      </c>
      <c r="BG288" s="7">
        <v>8345</v>
      </c>
      <c r="BH288" s="188" t="s">
        <v>1166</v>
      </c>
      <c r="BI288" s="233" t="s">
        <v>1175</v>
      </c>
      <c r="BJ288" s="234" t="s">
        <v>1180</v>
      </c>
      <c r="BK288" s="234" t="s">
        <v>1191</v>
      </c>
      <c r="BL288" s="6" t="s">
        <v>1087</v>
      </c>
      <c r="BM288" s="191" t="s">
        <v>1087</v>
      </c>
      <c r="BN288" s="195" t="s">
        <v>1086</v>
      </c>
      <c r="BO288" s="6" t="s">
        <v>1086</v>
      </c>
      <c r="BP288" s="6" t="s">
        <v>1086</v>
      </c>
      <c r="BQ288" s="6" t="s">
        <v>1086</v>
      </c>
      <c r="BR288" s="6" t="s">
        <v>1086</v>
      </c>
      <c r="BS288" s="6" t="s">
        <v>1086</v>
      </c>
      <c r="BT288" s="6" t="s">
        <v>1087</v>
      </c>
      <c r="BU288" s="6" t="s">
        <v>1087</v>
      </c>
      <c r="BV288" s="6" t="s">
        <v>1087</v>
      </c>
      <c r="BW288" s="6" t="s">
        <v>1087</v>
      </c>
      <c r="BX288" s="6" t="s">
        <v>1087</v>
      </c>
      <c r="BY288" s="6" t="s">
        <v>1087</v>
      </c>
      <c r="BZ288" s="6" t="s">
        <v>1087</v>
      </c>
      <c r="CA288" s="6" t="s">
        <v>1087</v>
      </c>
      <c r="CB288" s="6" t="s">
        <v>1087</v>
      </c>
      <c r="CC288" s="6" t="s">
        <v>1087</v>
      </c>
      <c r="CD288" s="234" t="s">
        <v>1196</v>
      </c>
      <c r="CE288" s="199" t="s">
        <v>2420</v>
      </c>
      <c r="CF288" s="6"/>
      <c r="CG288" s="6"/>
      <c r="CH288" s="6"/>
      <c r="CI288" s="6"/>
      <c r="CJ288" s="6" t="s">
        <v>1607</v>
      </c>
      <c r="CK288" s="6" t="s">
        <v>1608</v>
      </c>
      <c r="CL288" s="6" t="s">
        <v>1842</v>
      </c>
      <c r="CM288" s="6" t="s">
        <v>1087</v>
      </c>
      <c r="CN288" s="6" t="s">
        <v>1087</v>
      </c>
      <c r="CO288" s="6" t="s">
        <v>1490</v>
      </c>
      <c r="CP288" s="6" t="s">
        <v>1294</v>
      </c>
      <c r="CQ288" s="6" t="s">
        <v>1294</v>
      </c>
      <c r="CR288" s="6" t="s">
        <v>1294</v>
      </c>
      <c r="CS288" s="6" t="s">
        <v>1294</v>
      </c>
      <c r="CT288" s="6" t="s">
        <v>1294</v>
      </c>
      <c r="CU288" s="191" t="s">
        <v>1307</v>
      </c>
      <c r="CV288" s="6" t="str">
        <f t="shared" si="103"/>
        <v>OASIS PEATONAL31014005445</v>
      </c>
      <c r="CW288" s="46" t="str">
        <f t="shared" si="104"/>
        <v>OK</v>
      </c>
      <c r="CX288" s="47" t="str">
        <f t="shared" si="105"/>
        <v>SI</v>
      </c>
      <c r="CY288" s="47">
        <f t="shared" si="106"/>
        <v>1</v>
      </c>
      <c r="CZ288" s="47">
        <f t="shared" si="107"/>
        <v>2</v>
      </c>
      <c r="DA288" s="47">
        <f t="shared" si="108"/>
        <v>3</v>
      </c>
      <c r="DB288" s="47">
        <f t="shared" si="109"/>
        <v>4</v>
      </c>
      <c r="DC288" s="47">
        <f t="shared" si="110"/>
        <v>5</v>
      </c>
      <c r="DD288" s="47"/>
      <c r="DE288" s="47">
        <f t="shared" si="111"/>
        <v>7</v>
      </c>
      <c r="DF288" s="47">
        <f t="shared" si="112"/>
        <v>8</v>
      </c>
      <c r="DG288" s="47" t="str">
        <f t="shared" si="113"/>
        <v/>
      </c>
      <c r="DH288" s="47" t="str">
        <f t="shared" si="114"/>
        <v/>
      </c>
      <c r="DI288" s="47" t="str">
        <f t="shared" si="115"/>
        <v/>
      </c>
      <c r="DJ288" s="47">
        <f t="shared" si="116"/>
        <v>5</v>
      </c>
      <c r="DK288" s="48">
        <f>IF(CX288="NO",0,IF(CY288=1,Tipologías!$E$11,0)+IF(CZ288=2,Tipologías!$E$10,0)+IF(DA288=3,Tipologías!$E$9,0)+IF(DB288=4,Tipologías!$E$13,0)+IF(DC288=5,Tipologías!$E$12,0)+IF(DD288=6,Tipologías!$E$14,0)+IF(DE288=7,Tipologías!$E$20,0)+IF(DG288=9,Tipologías!$E$16,0)+IF(DF288=8,Tipologías!$E$23,0)+IF(DH288=10,Tipologías!$E$7,0)+IF(DI288=11,Tipologías!$E$8,0))</f>
        <v>6834981.4686359996</v>
      </c>
      <c r="DL288" s="49">
        <f t="shared" si="117"/>
        <v>6099266.2918499997</v>
      </c>
      <c r="DM288" s="50" t="str">
        <f t="shared" si="118"/>
        <v/>
      </c>
      <c r="DN288" s="50" t="str">
        <f t="shared" si="119"/>
        <v/>
      </c>
      <c r="DO288" s="50">
        <f t="shared" si="120"/>
        <v>0</v>
      </c>
      <c r="DP288" s="51" t="str">
        <f t="shared" si="121"/>
        <v/>
      </c>
      <c r="DQ288" s="51">
        <f>IF(DM288=17,Tipologías!$E$18,0)+IF(ENCUESTAS!DN288=18,Tipologías!$E$17,0)+IF(ENCUESTAS!DO288=19,Tipologías!$E$19,0)+IF(ENCUESTAS!DP288=20,Tipologías!$E$21,0)</f>
        <v>0</v>
      </c>
      <c r="DR288" s="47" t="str">
        <f t="shared" si="122"/>
        <v>NO</v>
      </c>
      <c r="DS288" s="49">
        <f t="shared" si="123"/>
        <v>0</v>
      </c>
      <c r="DT288" s="52">
        <f>IF(DL288=0,"",(DL288+DS288+Tipologías!$E$6+Tipologías!$H$2))</f>
        <v>6296343.6843899637</v>
      </c>
      <c r="DU288" s="53" t="str">
        <f t="shared" si="124"/>
        <v>SI</v>
      </c>
      <c r="DV288" s="436" t="s">
        <v>3614</v>
      </c>
    </row>
    <row r="289" spans="1:126" ht="45" x14ac:dyDescent="0.25">
      <c r="A289" s="22">
        <v>42972</v>
      </c>
      <c r="B289" s="7" t="s">
        <v>1</v>
      </c>
      <c r="C289" s="7" t="s">
        <v>630</v>
      </c>
      <c r="D289" s="7">
        <v>579</v>
      </c>
      <c r="E289" s="7">
        <v>1039706195</v>
      </c>
      <c r="F289" s="7">
        <v>3004312255</v>
      </c>
      <c r="G289" s="188">
        <v>285</v>
      </c>
      <c r="H289" s="189" t="s">
        <v>1603</v>
      </c>
      <c r="I289" s="7" t="s">
        <v>1110</v>
      </c>
      <c r="J289" s="7"/>
      <c r="K289" s="7"/>
      <c r="L289" s="7"/>
      <c r="M289" s="7"/>
      <c r="N289" s="7"/>
      <c r="O289" s="7"/>
      <c r="P289" s="7"/>
      <c r="Q289" s="7"/>
      <c r="R289" s="190">
        <v>434280</v>
      </c>
      <c r="S289" s="7"/>
      <c r="T289" s="7"/>
      <c r="U289" s="362" t="str">
        <f t="shared" si="100"/>
        <v xml:space="preserve">PEATONAL   #   -  434280 </v>
      </c>
      <c r="V289" s="7">
        <v>3218799480</v>
      </c>
      <c r="W289" s="7" t="s">
        <v>2421</v>
      </c>
      <c r="X289" s="7" t="s">
        <v>1351</v>
      </c>
      <c r="Y289" s="7" t="s">
        <v>1556</v>
      </c>
      <c r="Z289" s="7" t="s">
        <v>2289</v>
      </c>
      <c r="AA289" s="434" t="str">
        <f t="shared" si="101"/>
        <v>EDWIN ARBEY ARMIJO VEGA</v>
      </c>
      <c r="AB289" s="7" t="s">
        <v>1268</v>
      </c>
      <c r="AC289" s="7">
        <v>1039686793</v>
      </c>
      <c r="AD289" s="7" t="s">
        <v>1127</v>
      </c>
      <c r="AE289" s="7">
        <v>30</v>
      </c>
      <c r="AF289" s="6" t="s">
        <v>1087</v>
      </c>
      <c r="AG289" s="6" t="s">
        <v>2422</v>
      </c>
      <c r="AH289" s="7" t="s">
        <v>1787</v>
      </c>
      <c r="AI289" s="7" t="s">
        <v>2324</v>
      </c>
      <c r="AJ289" s="7"/>
      <c r="AK289" s="434" t="str">
        <f t="shared" si="102"/>
        <v>YERALDIN  CATRILLON ROJO</v>
      </c>
      <c r="AL289" s="7" t="s">
        <v>1268</v>
      </c>
      <c r="AM289" s="191">
        <v>1039692882</v>
      </c>
      <c r="AN289" s="189" t="s">
        <v>1087</v>
      </c>
      <c r="AO289" s="7"/>
      <c r="AP289" s="7" t="s">
        <v>1087</v>
      </c>
      <c r="AQ289" s="7">
        <v>4</v>
      </c>
      <c r="AR289" s="7">
        <v>2</v>
      </c>
      <c r="AS289" s="7">
        <v>1</v>
      </c>
      <c r="AT289" s="230" t="s">
        <v>1148</v>
      </c>
      <c r="AU289" s="7"/>
      <c r="AV289" s="231" t="s">
        <v>1161</v>
      </c>
      <c r="AW289" s="7"/>
      <c r="AX289" s="192"/>
      <c r="AY289" s="7"/>
      <c r="AZ289" s="7"/>
      <c r="BA289" s="7"/>
      <c r="BB289" s="7" t="s">
        <v>1086</v>
      </c>
      <c r="BC289" s="7">
        <v>23755</v>
      </c>
      <c r="BD289" s="7" t="s">
        <v>1086</v>
      </c>
      <c r="BE289" s="7">
        <v>17436</v>
      </c>
      <c r="BF289" s="7" t="s">
        <v>1086</v>
      </c>
      <c r="BG289" s="7">
        <v>8324</v>
      </c>
      <c r="BH289" s="232" t="s">
        <v>1167</v>
      </c>
      <c r="BI289" s="233" t="s">
        <v>1175</v>
      </c>
      <c r="BJ289" s="234" t="s">
        <v>1180</v>
      </c>
      <c r="BK289" s="234" t="s">
        <v>1189</v>
      </c>
      <c r="BL289" s="6" t="s">
        <v>1086</v>
      </c>
      <c r="BM289" s="191" t="s">
        <v>1086</v>
      </c>
      <c r="BN289" s="195" t="s">
        <v>1086</v>
      </c>
      <c r="BO289" s="6" t="s">
        <v>1086</v>
      </c>
      <c r="BP289" s="6" t="s">
        <v>1086</v>
      </c>
      <c r="BQ289" s="6" t="s">
        <v>1086</v>
      </c>
      <c r="BR289" s="6" t="s">
        <v>1086</v>
      </c>
      <c r="BS289" s="6" t="s">
        <v>1086</v>
      </c>
      <c r="BT289" s="6" t="s">
        <v>1086</v>
      </c>
      <c r="BU289" s="6" t="s">
        <v>1086</v>
      </c>
      <c r="BV289" s="6" t="s">
        <v>1087</v>
      </c>
      <c r="BW289" s="6" t="s">
        <v>1086</v>
      </c>
      <c r="BX289" s="6" t="s">
        <v>1086</v>
      </c>
      <c r="BY289" s="6" t="s">
        <v>1086</v>
      </c>
      <c r="BZ289" s="6" t="s">
        <v>1086</v>
      </c>
      <c r="CA289" s="6" t="s">
        <v>1087</v>
      </c>
      <c r="CB289" s="6" t="s">
        <v>1086</v>
      </c>
      <c r="CC289" s="6" t="s">
        <v>1086</v>
      </c>
      <c r="CD289" s="234" t="s">
        <v>1193</v>
      </c>
      <c r="CE289" s="199" t="s">
        <v>2423</v>
      </c>
      <c r="CF289" s="6"/>
      <c r="CG289" s="6"/>
      <c r="CH289" s="6"/>
      <c r="CI289" s="6"/>
      <c r="CJ289" s="6" t="s">
        <v>1607</v>
      </c>
      <c r="CK289" s="6" t="s">
        <v>1608</v>
      </c>
      <c r="CL289" s="6" t="s">
        <v>1086</v>
      </c>
      <c r="CM289" s="6" t="s">
        <v>1087</v>
      </c>
      <c r="CN289" s="6" t="s">
        <v>1087</v>
      </c>
      <c r="CO289" s="6" t="s">
        <v>1490</v>
      </c>
      <c r="CP289" s="6" t="s">
        <v>1086</v>
      </c>
      <c r="CQ289" s="6" t="s">
        <v>1086</v>
      </c>
      <c r="CR289" s="6" t="s">
        <v>1087</v>
      </c>
      <c r="CS289" s="6" t="s">
        <v>1086</v>
      </c>
      <c r="CT289" s="6" t="s">
        <v>1086</v>
      </c>
      <c r="CU289" s="191" t="s">
        <v>1273</v>
      </c>
      <c r="CV289" s="6" t="str">
        <f t="shared" si="103"/>
        <v>OASIS PEATONAL434280</v>
      </c>
      <c r="CW289" s="46" t="str">
        <f t="shared" si="104"/>
        <v>OK</v>
      </c>
      <c r="CX289" s="47" t="str">
        <f t="shared" si="105"/>
        <v>SI</v>
      </c>
      <c r="CY289" s="47">
        <f t="shared" si="106"/>
        <v>1</v>
      </c>
      <c r="CZ289" s="47" t="str">
        <f t="shared" si="107"/>
        <v/>
      </c>
      <c r="DA289" s="47" t="str">
        <f t="shared" si="108"/>
        <v/>
      </c>
      <c r="DB289" s="47" t="str">
        <f t="shared" si="109"/>
        <v/>
      </c>
      <c r="DC289" s="47" t="str">
        <f t="shared" si="110"/>
        <v/>
      </c>
      <c r="DD289" s="47"/>
      <c r="DE289" s="47" t="str">
        <f t="shared" si="111"/>
        <v/>
      </c>
      <c r="DF289" s="47" t="str">
        <f t="shared" si="112"/>
        <v/>
      </c>
      <c r="DG289" s="47">
        <f t="shared" si="113"/>
        <v>9</v>
      </c>
      <c r="DH289" s="47" t="str">
        <f t="shared" si="114"/>
        <v/>
      </c>
      <c r="DI289" s="47" t="str">
        <f t="shared" si="115"/>
        <v/>
      </c>
      <c r="DJ289" s="47">
        <f t="shared" si="116"/>
        <v>1</v>
      </c>
      <c r="DK289" s="48">
        <f>IF(CX289="NO",0,IF(CY289=1,Tipologías!$E$11,0)+IF(CZ289=2,Tipologías!$E$10,0)+IF(DA289=3,Tipologías!$E$9,0)+IF(DB289=4,Tipologías!$E$13,0)+IF(DC289=5,Tipologías!$E$12,0)+IF(DD289=6,Tipologías!$E$14,0)+IF(DE289=7,Tipologías!$E$20,0)+IF(DG289=9,Tipologías!$E$16,0)+IF(DF289=8,Tipologías!$E$23,0)+IF(DH289=10,Tipologías!$E$7,0)+IF(DI289=11,Tipologías!$E$8,0))</f>
        <v>2225218.5090899998</v>
      </c>
      <c r="DL289" s="49">
        <f t="shared" si="117"/>
        <v>2225218.5090899998</v>
      </c>
      <c r="DM289" s="50" t="str">
        <f t="shared" si="118"/>
        <v/>
      </c>
      <c r="DN289" s="50" t="str">
        <f t="shared" si="119"/>
        <v/>
      </c>
      <c r="DO289" s="50">
        <f t="shared" si="120"/>
        <v>0</v>
      </c>
      <c r="DP289" s="51" t="str">
        <f t="shared" si="121"/>
        <v/>
      </c>
      <c r="DQ289" s="51">
        <f>IF(DM289=17,Tipologías!$E$18,0)+IF(ENCUESTAS!DN289=18,Tipologías!$E$17,0)+IF(ENCUESTAS!DO289=19,Tipologías!$E$19,0)+IF(ENCUESTAS!DP289=20,Tipologías!$E$21,0)</f>
        <v>0</v>
      </c>
      <c r="DR289" s="47" t="str">
        <f t="shared" si="122"/>
        <v>NO</v>
      </c>
      <c r="DS289" s="49">
        <f t="shared" si="123"/>
        <v>0</v>
      </c>
      <c r="DT289" s="52">
        <f>IF(DL289=0,"",(DL289+DS289+Tipologías!$E$6+Tipologías!$H$2))</f>
        <v>2422295.9016299644</v>
      </c>
      <c r="DU289" s="53" t="str">
        <f t="shared" si="124"/>
        <v>SI</v>
      </c>
      <c r="DV289" s="436" t="s">
        <v>3615</v>
      </c>
    </row>
    <row r="290" spans="1:126" ht="75" x14ac:dyDescent="0.25">
      <c r="A290" s="22">
        <v>42972</v>
      </c>
      <c r="B290" s="7" t="s">
        <v>1</v>
      </c>
      <c r="C290" s="7" t="s">
        <v>630</v>
      </c>
      <c r="D290" s="7">
        <v>579</v>
      </c>
      <c r="E290" s="7">
        <v>1039706195</v>
      </c>
      <c r="F290" s="7">
        <v>3004312255</v>
      </c>
      <c r="G290" s="188">
        <v>286</v>
      </c>
      <c r="H290" s="189" t="s">
        <v>1603</v>
      </c>
      <c r="I290" s="7" t="s">
        <v>1102</v>
      </c>
      <c r="J290" s="7">
        <v>15</v>
      </c>
      <c r="K290" s="7" t="s">
        <v>1116</v>
      </c>
      <c r="L290" s="7"/>
      <c r="M290" s="7"/>
      <c r="N290" s="7"/>
      <c r="O290" s="7">
        <v>54</v>
      </c>
      <c r="P290" s="7" t="s">
        <v>1116</v>
      </c>
      <c r="Q290" s="7"/>
      <c r="R290" s="200">
        <v>220588090000</v>
      </c>
      <c r="S290" s="7"/>
      <c r="T290" s="7"/>
      <c r="U290" s="362" t="str">
        <f t="shared" si="100"/>
        <v xml:space="preserve">CARRERA 15B  #  54 B-  220588090000 </v>
      </c>
      <c r="V290" s="7">
        <v>3128271524</v>
      </c>
      <c r="W290" s="7" t="s">
        <v>2015</v>
      </c>
      <c r="X290" s="7" t="s">
        <v>1861</v>
      </c>
      <c r="Y290" s="7" t="s">
        <v>1287</v>
      </c>
      <c r="Z290" s="7" t="s">
        <v>1737</v>
      </c>
      <c r="AA290" s="434" t="str">
        <f t="shared" si="101"/>
        <v>MARIA CAMILA BETANCUR ISAZA</v>
      </c>
      <c r="AB290" s="7" t="s">
        <v>1268</v>
      </c>
      <c r="AC290" s="7">
        <v>1001733320</v>
      </c>
      <c r="AD290" s="7" t="s">
        <v>1118</v>
      </c>
      <c r="AE290" s="7">
        <v>18</v>
      </c>
      <c r="AF290" s="6" t="s">
        <v>1087</v>
      </c>
      <c r="AG290" s="6" t="s">
        <v>1789</v>
      </c>
      <c r="AH290" s="7" t="s">
        <v>1277</v>
      </c>
      <c r="AI290" s="7" t="s">
        <v>2424</v>
      </c>
      <c r="AJ290" s="7" t="s">
        <v>1644</v>
      </c>
      <c r="AK290" s="434" t="str">
        <f t="shared" si="102"/>
        <v>ARSECIO DE JESUS  USUGA GOMEZ</v>
      </c>
      <c r="AL290" s="7" t="s">
        <v>1268</v>
      </c>
      <c r="AM290" s="236">
        <v>1039699249</v>
      </c>
      <c r="AN290" s="189" t="s">
        <v>1086</v>
      </c>
      <c r="AO290" s="7">
        <v>1683822</v>
      </c>
      <c r="AP290" s="7" t="s">
        <v>1087</v>
      </c>
      <c r="AQ290" s="7">
        <v>2</v>
      </c>
      <c r="AR290" s="7"/>
      <c r="AS290" s="7"/>
      <c r="AT290" s="230" t="s">
        <v>1148</v>
      </c>
      <c r="AU290" s="7"/>
      <c r="AV290" s="231" t="s">
        <v>1163</v>
      </c>
      <c r="AW290" s="7"/>
      <c r="AX290" s="192"/>
      <c r="AY290" s="7"/>
      <c r="AZ290" s="7"/>
      <c r="BA290" s="7"/>
      <c r="BB290" s="7" t="s">
        <v>1086</v>
      </c>
      <c r="BC290" s="7">
        <v>16950</v>
      </c>
      <c r="BD290" s="7" t="s">
        <v>1086</v>
      </c>
      <c r="BE290" s="7">
        <v>12182</v>
      </c>
      <c r="BF290" s="7" t="s">
        <v>1086</v>
      </c>
      <c r="BG290" s="7">
        <v>8408</v>
      </c>
      <c r="BH290" s="232" t="s">
        <v>1167</v>
      </c>
      <c r="BI290" s="233" t="s">
        <v>1175</v>
      </c>
      <c r="BJ290" s="234" t="s">
        <v>1180</v>
      </c>
      <c r="BK290" s="234" t="s">
        <v>1189</v>
      </c>
      <c r="BL290" s="6" t="s">
        <v>1087</v>
      </c>
      <c r="BM290" s="191" t="s">
        <v>1086</v>
      </c>
      <c r="BN290" s="195" t="s">
        <v>1086</v>
      </c>
      <c r="BO290" s="6" t="s">
        <v>1087</v>
      </c>
      <c r="BP290" s="6" t="s">
        <v>1086</v>
      </c>
      <c r="BQ290" s="6" t="s">
        <v>1087</v>
      </c>
      <c r="BR290" s="6" t="s">
        <v>1086</v>
      </c>
      <c r="BS290" s="6" t="s">
        <v>1086</v>
      </c>
      <c r="BT290" s="6" t="s">
        <v>1086</v>
      </c>
      <c r="BU290" s="6" t="s">
        <v>1087</v>
      </c>
      <c r="BV290" s="6" t="s">
        <v>1087</v>
      </c>
      <c r="BW290" s="6" t="s">
        <v>1086</v>
      </c>
      <c r="BX290" s="6" t="s">
        <v>1087</v>
      </c>
      <c r="BY290" s="6" t="s">
        <v>1086</v>
      </c>
      <c r="BZ290" s="6" t="s">
        <v>1087</v>
      </c>
      <c r="CA290" s="6" t="s">
        <v>1087</v>
      </c>
      <c r="CB290" s="6" t="s">
        <v>1086</v>
      </c>
      <c r="CC290" s="6" t="s">
        <v>1087</v>
      </c>
      <c r="CD290" s="234" t="s">
        <v>1193</v>
      </c>
      <c r="CE290" s="199" t="s">
        <v>2425</v>
      </c>
      <c r="CF290" s="6"/>
      <c r="CG290" s="6"/>
      <c r="CH290" s="234" t="s">
        <v>2116</v>
      </c>
      <c r="CI290" s="6"/>
      <c r="CJ290" s="6" t="s">
        <v>1607</v>
      </c>
      <c r="CK290" s="6" t="s">
        <v>1608</v>
      </c>
      <c r="CL290" s="6" t="s">
        <v>1086</v>
      </c>
      <c r="CM290" s="6" t="s">
        <v>1087</v>
      </c>
      <c r="CN290" s="6" t="s">
        <v>1087</v>
      </c>
      <c r="CO290" s="6" t="s">
        <v>1490</v>
      </c>
      <c r="CP290" s="6" t="s">
        <v>1086</v>
      </c>
      <c r="CQ290" s="6" t="s">
        <v>1087</v>
      </c>
      <c r="CR290" s="6" t="s">
        <v>1087</v>
      </c>
      <c r="CS290" s="6" t="s">
        <v>1086</v>
      </c>
      <c r="CT290" s="6" t="s">
        <v>1087</v>
      </c>
      <c r="CU290" s="191" t="s">
        <v>1269</v>
      </c>
      <c r="CV290" s="6" t="str">
        <f t="shared" si="103"/>
        <v>OASIS CARRERA15B54B220588090000</v>
      </c>
      <c r="CW290" s="46" t="str">
        <f t="shared" si="104"/>
        <v>OK</v>
      </c>
      <c r="CX290" s="47" t="str">
        <f t="shared" si="105"/>
        <v>SI</v>
      </c>
      <c r="CY290" s="47">
        <f t="shared" si="106"/>
        <v>1</v>
      </c>
      <c r="CZ290" s="47">
        <f t="shared" si="107"/>
        <v>2</v>
      </c>
      <c r="DA290" s="47" t="str">
        <f t="shared" si="108"/>
        <v/>
      </c>
      <c r="DB290" s="47">
        <f t="shared" si="109"/>
        <v>4</v>
      </c>
      <c r="DC290" s="47" t="str">
        <f t="shared" si="110"/>
        <v/>
      </c>
      <c r="DD290" s="47"/>
      <c r="DE290" s="47">
        <f t="shared" si="111"/>
        <v>7</v>
      </c>
      <c r="DF290" s="47" t="str">
        <f t="shared" si="112"/>
        <v/>
      </c>
      <c r="DG290" s="47">
        <f t="shared" si="113"/>
        <v>9</v>
      </c>
      <c r="DH290" s="47" t="str">
        <f t="shared" si="114"/>
        <v/>
      </c>
      <c r="DI290" s="47" t="str">
        <f t="shared" si="115"/>
        <v/>
      </c>
      <c r="DJ290" s="47">
        <f t="shared" si="116"/>
        <v>3</v>
      </c>
      <c r="DK290" s="48">
        <f>IF(CX290="NO",0,IF(CY290=1,Tipologías!$E$11,0)+IF(CZ290=2,Tipologías!$E$10,0)+IF(DA290=3,Tipologías!$E$9,0)+IF(DB290=4,Tipologías!$E$13,0)+IF(DC290=5,Tipologías!$E$12,0)+IF(DD290=6,Tipologías!$E$14,0)+IF(DE290=7,Tipologías!$E$20,0)+IF(DG290=9,Tipologías!$E$16,0)+IF(DF290=8,Tipologías!$E$23,0)+IF(DH290=10,Tipologías!$E$7,0)+IF(DI290=11,Tipologías!$E$8,0))</f>
        <v>3421349.9628299996</v>
      </c>
      <c r="DL290" s="49">
        <f t="shared" si="117"/>
        <v>3421349.9628299996</v>
      </c>
      <c r="DM290" s="50" t="str">
        <f t="shared" si="118"/>
        <v/>
      </c>
      <c r="DN290" s="50">
        <f t="shared" si="119"/>
        <v>18</v>
      </c>
      <c r="DO290" s="50">
        <f t="shared" si="120"/>
        <v>0</v>
      </c>
      <c r="DP290" s="51">
        <f t="shared" si="121"/>
        <v>20</v>
      </c>
      <c r="DQ290" s="51">
        <f>IF(DM290=17,Tipologías!$E$18,0)+IF(ENCUESTAS!DN290=18,Tipologías!$E$17,0)+IF(ENCUESTAS!DO290=19,Tipologías!$E$19,0)+IF(ENCUESTAS!DP290=20,Tipologías!$E$21,0)</f>
        <v>1757703.420504</v>
      </c>
      <c r="DR290" s="47" t="str">
        <f t="shared" si="122"/>
        <v>SI</v>
      </c>
      <c r="DS290" s="49">
        <f t="shared" si="123"/>
        <v>1374366.7709999999</v>
      </c>
      <c r="DT290" s="52">
        <f>IF(DL290=0,"",(DL290+DS290+Tipologías!$E$6+Tipologías!$H$2))</f>
        <v>4992794.1263699634</v>
      </c>
      <c r="DU290" s="53" t="str">
        <f t="shared" si="124"/>
        <v>SI</v>
      </c>
      <c r="DV290" s="436" t="s">
        <v>3616</v>
      </c>
    </row>
    <row r="291" spans="1:126" ht="45" x14ac:dyDescent="0.25">
      <c r="A291" s="22">
        <v>42972</v>
      </c>
      <c r="B291" s="7" t="s">
        <v>1</v>
      </c>
      <c r="C291" s="7" t="s">
        <v>630</v>
      </c>
      <c r="D291" s="7">
        <v>579</v>
      </c>
      <c r="E291" s="7">
        <v>1039706195</v>
      </c>
      <c r="F291" s="7">
        <v>3004312255</v>
      </c>
      <c r="G291" s="188">
        <v>287</v>
      </c>
      <c r="H291" s="189" t="s">
        <v>1646</v>
      </c>
      <c r="I291" s="7" t="s">
        <v>1110</v>
      </c>
      <c r="J291" s="7"/>
      <c r="K291" s="7"/>
      <c r="L291" s="7"/>
      <c r="M291" s="7"/>
      <c r="N291" s="7"/>
      <c r="O291" s="7"/>
      <c r="P291" s="7"/>
      <c r="Q291" s="7"/>
      <c r="R291" s="200">
        <v>220141270008</v>
      </c>
      <c r="S291" s="7"/>
      <c r="T291" s="7"/>
      <c r="U291" s="362" t="str">
        <f t="shared" si="100"/>
        <v xml:space="preserve">PEATONAL   #   -  220141270008 </v>
      </c>
      <c r="V291" s="7">
        <v>3132886819</v>
      </c>
      <c r="W291" s="7" t="s">
        <v>2245</v>
      </c>
      <c r="X291" s="7" t="s">
        <v>2422</v>
      </c>
      <c r="Y291" s="7" t="s">
        <v>2277</v>
      </c>
      <c r="Z291" s="7"/>
      <c r="AA291" s="434" t="str">
        <f t="shared" si="101"/>
        <v>GILMA  RODAS CATRILLON</v>
      </c>
      <c r="AB291" s="7" t="s">
        <v>1268</v>
      </c>
      <c r="AC291" s="7">
        <v>43657004</v>
      </c>
      <c r="AD291" s="7" t="s">
        <v>1118</v>
      </c>
      <c r="AE291" s="7">
        <v>33</v>
      </c>
      <c r="AF291" s="6" t="s">
        <v>1087</v>
      </c>
      <c r="AG291" s="6" t="s">
        <v>1838</v>
      </c>
      <c r="AH291" s="7"/>
      <c r="AI291" s="7" t="s">
        <v>1274</v>
      </c>
      <c r="AJ291" s="7" t="s">
        <v>1528</v>
      </c>
      <c r="AK291" s="434" t="str">
        <f t="shared" si="102"/>
        <v xml:space="preserve">JOSE GREGORIO AGUDELO </v>
      </c>
      <c r="AL291" s="7" t="s">
        <v>1268</v>
      </c>
      <c r="AM291" s="191">
        <v>71190970</v>
      </c>
      <c r="AN291" s="189" t="s">
        <v>1086</v>
      </c>
      <c r="AO291" s="7">
        <v>1683974</v>
      </c>
      <c r="AP291" s="7" t="s">
        <v>1087</v>
      </c>
      <c r="AQ291" s="7">
        <v>6</v>
      </c>
      <c r="AR291" s="7">
        <v>4</v>
      </c>
      <c r="AS291" s="7">
        <v>1</v>
      </c>
      <c r="AT291" s="230" t="s">
        <v>1148</v>
      </c>
      <c r="AU291" s="7"/>
      <c r="AV291" s="193" t="s">
        <v>1161</v>
      </c>
      <c r="AW291" s="7"/>
      <c r="AX291" s="192"/>
      <c r="AY291" s="7"/>
      <c r="AZ291" s="7"/>
      <c r="BA291" s="7"/>
      <c r="BB291" s="7" t="s">
        <v>1086</v>
      </c>
      <c r="BC291" s="7">
        <v>10117</v>
      </c>
      <c r="BD291" s="7" t="s">
        <v>1087</v>
      </c>
      <c r="BE291" s="7"/>
      <c r="BF291" s="7" t="s">
        <v>1086</v>
      </c>
      <c r="BG291" s="7">
        <v>8366</v>
      </c>
      <c r="BH291" s="232" t="s">
        <v>1167</v>
      </c>
      <c r="BI291" s="233" t="s">
        <v>1171</v>
      </c>
      <c r="BJ291" s="234" t="s">
        <v>1183</v>
      </c>
      <c r="BK291" s="234" t="s">
        <v>1189</v>
      </c>
      <c r="BL291" s="6" t="s">
        <v>1086</v>
      </c>
      <c r="BM291" s="191" t="s">
        <v>1086</v>
      </c>
      <c r="BN291" s="195" t="s">
        <v>1086</v>
      </c>
      <c r="BO291" s="6" t="s">
        <v>1086</v>
      </c>
      <c r="BP291" s="6" t="s">
        <v>1086</v>
      </c>
      <c r="BQ291" s="6" t="s">
        <v>1086</v>
      </c>
      <c r="BR291" s="6" t="s">
        <v>1086</v>
      </c>
      <c r="BS291" s="6" t="s">
        <v>1086</v>
      </c>
      <c r="BT291" s="6" t="s">
        <v>1086</v>
      </c>
      <c r="BU291" s="6" t="s">
        <v>1086</v>
      </c>
      <c r="BV291" s="6" t="s">
        <v>1087</v>
      </c>
      <c r="BW291" s="6" t="s">
        <v>1087</v>
      </c>
      <c r="BX291" s="6" t="s">
        <v>1086</v>
      </c>
      <c r="BY291" s="6" t="s">
        <v>1086</v>
      </c>
      <c r="BZ291" s="6" t="s">
        <v>1086</v>
      </c>
      <c r="CA291" s="6" t="s">
        <v>1087</v>
      </c>
      <c r="CB291" s="6" t="s">
        <v>1087</v>
      </c>
      <c r="CC291" s="6" t="s">
        <v>1086</v>
      </c>
      <c r="CD291" s="234" t="s">
        <v>1193</v>
      </c>
      <c r="CE291" s="199" t="s">
        <v>2426</v>
      </c>
      <c r="CF291" s="6"/>
      <c r="CG291" s="6"/>
      <c r="CH291" s="6"/>
      <c r="CI291" s="6"/>
      <c r="CJ291" s="6" t="s">
        <v>1607</v>
      </c>
      <c r="CK291" s="6" t="s">
        <v>1608</v>
      </c>
      <c r="CL291" s="6" t="s">
        <v>1086</v>
      </c>
      <c r="CM291" s="6" t="s">
        <v>1087</v>
      </c>
      <c r="CN291" s="6" t="s">
        <v>1087</v>
      </c>
      <c r="CO291" s="6" t="s">
        <v>1490</v>
      </c>
      <c r="CP291" s="6" t="s">
        <v>1086</v>
      </c>
      <c r="CQ291" s="6" t="s">
        <v>1086</v>
      </c>
      <c r="CR291" s="6" t="s">
        <v>1087</v>
      </c>
      <c r="CS291" s="6" t="s">
        <v>1087</v>
      </c>
      <c r="CT291" s="6" t="s">
        <v>1086</v>
      </c>
      <c r="CU291" s="191" t="s">
        <v>1273</v>
      </c>
      <c r="CV291" s="6" t="str">
        <f t="shared" si="103"/>
        <v>NUEVO HORIZONTE PEATONAL220141270008</v>
      </c>
      <c r="CW291" s="46" t="str">
        <f t="shared" si="104"/>
        <v>OK</v>
      </c>
      <c r="CX291" s="47" t="str">
        <f t="shared" si="105"/>
        <v>SI</v>
      </c>
      <c r="CY291" s="47">
        <f t="shared" si="106"/>
        <v>1</v>
      </c>
      <c r="CZ291" s="47" t="str">
        <f t="shared" si="107"/>
        <v/>
      </c>
      <c r="DA291" s="47" t="str">
        <f t="shared" si="108"/>
        <v/>
      </c>
      <c r="DB291" s="47" t="str">
        <f t="shared" si="109"/>
        <v/>
      </c>
      <c r="DC291" s="47">
        <f t="shared" si="110"/>
        <v>5</v>
      </c>
      <c r="DD291" s="47"/>
      <c r="DE291" s="47" t="str">
        <f t="shared" si="111"/>
        <v/>
      </c>
      <c r="DF291" s="47" t="str">
        <f t="shared" si="112"/>
        <v/>
      </c>
      <c r="DG291" s="47">
        <f t="shared" si="113"/>
        <v>9</v>
      </c>
      <c r="DH291" s="47" t="str">
        <f t="shared" si="114"/>
        <v/>
      </c>
      <c r="DI291" s="47" t="str">
        <f t="shared" si="115"/>
        <v/>
      </c>
      <c r="DJ291" s="47">
        <f t="shared" si="116"/>
        <v>2</v>
      </c>
      <c r="DK291" s="48">
        <f>IF(CX291="NO",0,IF(CY291=1,Tipologías!$E$11,0)+IF(CZ291=2,Tipologías!$E$10,0)+IF(DA291=3,Tipologías!$E$9,0)+IF(DB291=4,Tipologías!$E$13,0)+IF(DC291=5,Tipologías!$E$12,0)+IF(DD291=6,Tipologías!$E$14,0)+IF(DE291=7,Tipologías!$E$20,0)+IF(DG291=9,Tipologías!$E$16,0)+IF(DF291=8,Tipologías!$E$23,0)+IF(DH291=10,Tipologías!$E$7,0)+IF(DI291=11,Tipologías!$E$8,0))</f>
        <v>2773070.4736259999</v>
      </c>
      <c r="DL291" s="49">
        <f t="shared" si="117"/>
        <v>2773070.4736259999</v>
      </c>
      <c r="DM291" s="50" t="str">
        <f t="shared" si="118"/>
        <v/>
      </c>
      <c r="DN291" s="50" t="str">
        <f t="shared" si="119"/>
        <v/>
      </c>
      <c r="DO291" s="50">
        <f t="shared" si="120"/>
        <v>0</v>
      </c>
      <c r="DP291" s="51" t="str">
        <f t="shared" si="121"/>
        <v/>
      </c>
      <c r="DQ291" s="51">
        <f>IF(DM291=17,Tipologías!$E$18,0)+IF(ENCUESTAS!DN291=18,Tipologías!$E$17,0)+IF(ENCUESTAS!DO291=19,Tipologías!$E$19,0)+IF(ENCUESTAS!DP291=20,Tipologías!$E$21,0)</f>
        <v>0</v>
      </c>
      <c r="DR291" s="47" t="str">
        <f t="shared" si="122"/>
        <v>NO</v>
      </c>
      <c r="DS291" s="49">
        <f t="shared" si="123"/>
        <v>0</v>
      </c>
      <c r="DT291" s="52">
        <f>IF(DL291=0,"",(DL291+DS291+Tipologías!$E$6+Tipologías!$H$2))</f>
        <v>2970147.8661659644</v>
      </c>
      <c r="DU291" s="53" t="str">
        <f t="shared" si="124"/>
        <v>SI</v>
      </c>
      <c r="DV291" s="436" t="s">
        <v>4373</v>
      </c>
    </row>
    <row r="292" spans="1:126" ht="60" x14ac:dyDescent="0.25">
      <c r="A292" s="22">
        <v>42972</v>
      </c>
      <c r="B292" s="7" t="s">
        <v>1</v>
      </c>
      <c r="C292" s="7" t="s">
        <v>630</v>
      </c>
      <c r="D292" s="7">
        <v>579</v>
      </c>
      <c r="E292" s="7">
        <v>1039706195</v>
      </c>
      <c r="F292" s="7">
        <v>3004312255</v>
      </c>
      <c r="G292" s="188">
        <v>288</v>
      </c>
      <c r="H292" s="189" t="s">
        <v>1646</v>
      </c>
      <c r="I292" s="7" t="s">
        <v>1110</v>
      </c>
      <c r="J292" s="7"/>
      <c r="K292" s="7"/>
      <c r="L292" s="7"/>
      <c r="M292" s="7"/>
      <c r="N292" s="7"/>
      <c r="O292" s="7"/>
      <c r="P292" s="7"/>
      <c r="Q292" s="7"/>
      <c r="R292" s="200">
        <v>220141250010</v>
      </c>
      <c r="S292" s="7"/>
      <c r="T292" s="7"/>
      <c r="U292" s="362" t="str">
        <f t="shared" si="100"/>
        <v xml:space="preserve">PEATONAL   #   -  220141250010 </v>
      </c>
      <c r="V292" s="7">
        <v>3233313796</v>
      </c>
      <c r="W292" s="7" t="s">
        <v>2188</v>
      </c>
      <c r="X292" s="7"/>
      <c r="Y292" s="7" t="s">
        <v>1993</v>
      </c>
      <c r="Z292" s="7" t="s">
        <v>1997</v>
      </c>
      <c r="AA292" s="434" t="str">
        <f t="shared" si="101"/>
        <v xml:space="preserve">DURLEY AMPARO AREIZA </v>
      </c>
      <c r="AB292" s="7" t="s">
        <v>1268</v>
      </c>
      <c r="AC292" s="7">
        <v>43657795</v>
      </c>
      <c r="AD292" s="7" t="s">
        <v>1118</v>
      </c>
      <c r="AE292" s="7">
        <v>32</v>
      </c>
      <c r="AF292" s="6" t="s">
        <v>1087</v>
      </c>
      <c r="AG292" s="149" t="s">
        <v>1868</v>
      </c>
      <c r="AH292" s="7"/>
      <c r="AI292" s="7" t="s">
        <v>2427</v>
      </c>
      <c r="AJ292" s="7" t="s">
        <v>1792</v>
      </c>
      <c r="AK292" s="434" t="str">
        <f t="shared" si="102"/>
        <v xml:space="preserve">JUAQUIN EMILIO CASTRILLON </v>
      </c>
      <c r="AL292" s="7" t="s">
        <v>1268</v>
      </c>
      <c r="AM292" s="237">
        <v>71192053</v>
      </c>
      <c r="AN292" s="189" t="s">
        <v>1087</v>
      </c>
      <c r="AO292" s="7"/>
      <c r="AP292" s="7" t="s">
        <v>1087</v>
      </c>
      <c r="AQ292" s="7">
        <v>6</v>
      </c>
      <c r="AR292" s="7">
        <v>4</v>
      </c>
      <c r="AS292" s="7"/>
      <c r="AT292" s="230" t="s">
        <v>1149</v>
      </c>
      <c r="AU292" s="7"/>
      <c r="AV292" s="193"/>
      <c r="AW292" s="7"/>
      <c r="AX292" s="192" t="s">
        <v>1153</v>
      </c>
      <c r="AY292" s="7"/>
      <c r="AZ292" s="7">
        <v>6</v>
      </c>
      <c r="BA292" s="235">
        <v>180000</v>
      </c>
      <c r="BB292" s="7" t="s">
        <v>1086</v>
      </c>
      <c r="BC292" s="7">
        <v>10102</v>
      </c>
      <c r="BD292" s="7" t="s">
        <v>1087</v>
      </c>
      <c r="BE292" s="7"/>
      <c r="BF292" s="7" t="s">
        <v>1086</v>
      </c>
      <c r="BG292" s="7">
        <v>8366</v>
      </c>
      <c r="BH292" s="232" t="s">
        <v>1167</v>
      </c>
      <c r="BI292" s="233" t="s">
        <v>1171</v>
      </c>
      <c r="BJ292" s="234" t="s">
        <v>1180</v>
      </c>
      <c r="BK292" s="234" t="s">
        <v>1190</v>
      </c>
      <c r="BL292" s="6" t="s">
        <v>1086</v>
      </c>
      <c r="BM292" s="191" t="s">
        <v>1086</v>
      </c>
      <c r="BN292" s="195" t="s">
        <v>1086</v>
      </c>
      <c r="BO292" s="6" t="s">
        <v>1086</v>
      </c>
      <c r="BP292" s="6" t="s">
        <v>1086</v>
      </c>
      <c r="BQ292" s="6" t="s">
        <v>1086</v>
      </c>
      <c r="BR292" s="6" t="s">
        <v>1086</v>
      </c>
      <c r="BS292" s="6" t="s">
        <v>1086</v>
      </c>
      <c r="BT292" s="6" t="s">
        <v>1086</v>
      </c>
      <c r="BU292" s="6" t="s">
        <v>1086</v>
      </c>
      <c r="BV292" s="6" t="s">
        <v>1087</v>
      </c>
      <c r="BW292" s="6" t="s">
        <v>1086</v>
      </c>
      <c r="BX292" s="6" t="s">
        <v>1086</v>
      </c>
      <c r="BY292" s="6" t="s">
        <v>1086</v>
      </c>
      <c r="BZ292" s="6" t="s">
        <v>1086</v>
      </c>
      <c r="CA292" s="6" t="s">
        <v>1087</v>
      </c>
      <c r="CB292" s="6" t="s">
        <v>1086</v>
      </c>
      <c r="CC292" s="6" t="s">
        <v>1086</v>
      </c>
      <c r="CD292" s="234" t="s">
        <v>1193</v>
      </c>
      <c r="CE292" s="199" t="s">
        <v>2428</v>
      </c>
      <c r="CF292" s="6"/>
      <c r="CG292" s="6"/>
      <c r="CH292" s="6"/>
      <c r="CI292" s="6"/>
      <c r="CJ292" s="6" t="s">
        <v>1607</v>
      </c>
      <c r="CK292" s="6" t="s">
        <v>1608</v>
      </c>
      <c r="CL292" s="6" t="s">
        <v>1086</v>
      </c>
      <c r="CM292" s="6" t="s">
        <v>1087</v>
      </c>
      <c r="CN292" s="6" t="s">
        <v>1087</v>
      </c>
      <c r="CO292" s="6" t="s">
        <v>1490</v>
      </c>
      <c r="CP292" s="6" t="s">
        <v>1086</v>
      </c>
      <c r="CQ292" s="6" t="s">
        <v>1086</v>
      </c>
      <c r="CR292" s="6" t="s">
        <v>1087</v>
      </c>
      <c r="CS292" s="6" t="s">
        <v>1086</v>
      </c>
      <c r="CT292" s="6" t="s">
        <v>1086</v>
      </c>
      <c r="CU292" s="191" t="s">
        <v>1273</v>
      </c>
      <c r="CV292" s="6" t="str">
        <f t="shared" si="103"/>
        <v>NUEVO HORIZONTE PEATONAL220141250010</v>
      </c>
      <c r="CW292" s="46" t="str">
        <f t="shared" si="104"/>
        <v>OK</v>
      </c>
      <c r="CX292" s="47" t="str">
        <f t="shared" si="105"/>
        <v>SI</v>
      </c>
      <c r="CY292" s="47">
        <f t="shared" si="106"/>
        <v>1</v>
      </c>
      <c r="CZ292" s="47" t="str">
        <f t="shared" si="107"/>
        <v/>
      </c>
      <c r="DA292" s="47" t="str">
        <f t="shared" si="108"/>
        <v/>
      </c>
      <c r="DB292" s="47" t="str">
        <f t="shared" si="109"/>
        <v/>
      </c>
      <c r="DC292" s="47" t="str">
        <f t="shared" si="110"/>
        <v/>
      </c>
      <c r="DD292" s="47"/>
      <c r="DE292" s="47" t="str">
        <f t="shared" si="111"/>
        <v/>
      </c>
      <c r="DF292" s="47" t="str">
        <f t="shared" si="112"/>
        <v/>
      </c>
      <c r="DG292" s="47">
        <f t="shared" si="113"/>
        <v>9</v>
      </c>
      <c r="DH292" s="47" t="str">
        <f t="shared" si="114"/>
        <v/>
      </c>
      <c r="DI292" s="47" t="str">
        <f t="shared" si="115"/>
        <v/>
      </c>
      <c r="DJ292" s="47">
        <f t="shared" si="116"/>
        <v>1</v>
      </c>
      <c r="DK292" s="48">
        <f>IF(CX292="NO",0,IF(CY292=1,Tipologías!$E$11,0)+IF(CZ292=2,Tipologías!$E$10,0)+IF(DA292=3,Tipologías!$E$9,0)+IF(DB292=4,Tipologías!$E$13,0)+IF(DC292=5,Tipologías!$E$12,0)+IF(DD292=6,Tipologías!$E$14,0)+IF(DE292=7,Tipologías!$E$20,0)+IF(DG292=9,Tipologías!$E$16,0)+IF(DF292=8,Tipologías!$E$23,0)+IF(DH292=10,Tipologías!$E$7,0)+IF(DI292=11,Tipologías!$E$8,0))</f>
        <v>2225218.5090899998</v>
      </c>
      <c r="DL292" s="49">
        <f t="shared" si="117"/>
        <v>2225218.5090899998</v>
      </c>
      <c r="DM292" s="50" t="str">
        <f t="shared" si="118"/>
        <v/>
      </c>
      <c r="DN292" s="50" t="str">
        <f t="shared" si="119"/>
        <v/>
      </c>
      <c r="DO292" s="50">
        <f t="shared" si="120"/>
        <v>0</v>
      </c>
      <c r="DP292" s="51" t="str">
        <f t="shared" si="121"/>
        <v/>
      </c>
      <c r="DQ292" s="51">
        <f>IF(DM292=17,Tipologías!$E$18,0)+IF(ENCUESTAS!DN292=18,Tipologías!$E$17,0)+IF(ENCUESTAS!DO292=19,Tipologías!$E$19,0)+IF(ENCUESTAS!DP292=20,Tipologías!$E$21,0)</f>
        <v>0</v>
      </c>
      <c r="DR292" s="47" t="str">
        <f t="shared" si="122"/>
        <v>NO</v>
      </c>
      <c r="DS292" s="49">
        <f t="shared" si="123"/>
        <v>0</v>
      </c>
      <c r="DT292" s="52">
        <f>IF(DL292=0,"",(DL292+DS292+Tipologías!$E$6+Tipologías!$H$2))</f>
        <v>2422295.9016299644</v>
      </c>
      <c r="DU292" s="53" t="str">
        <f t="shared" si="124"/>
        <v>SI</v>
      </c>
      <c r="DV292" s="436" t="s">
        <v>4374</v>
      </c>
    </row>
    <row r="293" spans="1:126" ht="45" x14ac:dyDescent="0.25">
      <c r="A293" s="22">
        <v>42972</v>
      </c>
      <c r="B293" s="7" t="s">
        <v>1</v>
      </c>
      <c r="C293" s="7" t="s">
        <v>630</v>
      </c>
      <c r="D293" s="7">
        <v>579</v>
      </c>
      <c r="E293" s="7">
        <v>1039706195</v>
      </c>
      <c r="F293" s="7">
        <v>3004312255</v>
      </c>
      <c r="G293" s="188">
        <v>289</v>
      </c>
      <c r="H293" s="189" t="s">
        <v>1646</v>
      </c>
      <c r="I293" s="7" t="s">
        <v>1110</v>
      </c>
      <c r="J293" s="7"/>
      <c r="K293" s="7"/>
      <c r="L293" s="7"/>
      <c r="M293" s="7"/>
      <c r="N293" s="7"/>
      <c r="O293" s="7"/>
      <c r="P293" s="7"/>
      <c r="Q293" s="7"/>
      <c r="R293" s="200">
        <v>220141250016</v>
      </c>
      <c r="S293" s="7"/>
      <c r="T293" s="7"/>
      <c r="U293" s="362" t="str">
        <f t="shared" si="100"/>
        <v xml:space="preserve">PEATONAL   #   -  220141250016 </v>
      </c>
      <c r="V293" s="7">
        <v>3114254784</v>
      </c>
      <c r="W293" s="7" t="s">
        <v>1877</v>
      </c>
      <c r="X293" s="7" t="s">
        <v>1305</v>
      </c>
      <c r="Y293" s="7" t="s">
        <v>1350</v>
      </c>
      <c r="Z293" s="7" t="s">
        <v>2429</v>
      </c>
      <c r="AA293" s="434" t="str">
        <f t="shared" si="101"/>
        <v>RUBEN OMAR CASTAÑO HERNANDEZ</v>
      </c>
      <c r="AB293" s="7" t="s">
        <v>1268</v>
      </c>
      <c r="AC293" s="7">
        <v>71189369</v>
      </c>
      <c r="AD293" s="7" t="s">
        <v>1127</v>
      </c>
      <c r="AE293" s="7">
        <v>42</v>
      </c>
      <c r="AF293" s="6" t="s">
        <v>1087</v>
      </c>
      <c r="AG293" s="6"/>
      <c r="AH293" s="7"/>
      <c r="AI293" s="7"/>
      <c r="AJ293" s="7"/>
      <c r="AK293" s="434" t="str">
        <f t="shared" si="102"/>
        <v xml:space="preserve">   </v>
      </c>
      <c r="AL293" s="7"/>
      <c r="AM293" s="191"/>
      <c r="AN293" s="189" t="s">
        <v>1087</v>
      </c>
      <c r="AO293" s="7"/>
      <c r="AP293" s="7" t="s">
        <v>1087</v>
      </c>
      <c r="AQ293" s="7">
        <v>1</v>
      </c>
      <c r="AR293" s="7"/>
      <c r="AS293" s="7"/>
      <c r="AT293" s="230" t="s">
        <v>1148</v>
      </c>
      <c r="AU293" s="7"/>
      <c r="AV293" s="193" t="s">
        <v>1161</v>
      </c>
      <c r="AW293" s="7"/>
      <c r="AX293" s="192"/>
      <c r="AY293" s="7"/>
      <c r="AZ293" s="7"/>
      <c r="BA293" s="7"/>
      <c r="BB293" s="7" t="s">
        <v>1086</v>
      </c>
      <c r="BC293" s="7">
        <v>8604</v>
      </c>
      <c r="BD293" s="7" t="s">
        <v>1087</v>
      </c>
      <c r="BE293" s="7"/>
      <c r="BF293" s="7" t="s">
        <v>1086</v>
      </c>
      <c r="BG293" s="7">
        <v>8366</v>
      </c>
      <c r="BH293" s="232" t="s">
        <v>1167</v>
      </c>
      <c r="BI293" s="233" t="s">
        <v>1171</v>
      </c>
      <c r="BJ293" s="234" t="s">
        <v>1180</v>
      </c>
      <c r="BK293" s="6" t="s">
        <v>1189</v>
      </c>
      <c r="BL293" s="6" t="s">
        <v>1086</v>
      </c>
      <c r="BM293" s="191" t="s">
        <v>1086</v>
      </c>
      <c r="BN293" s="195" t="s">
        <v>1086</v>
      </c>
      <c r="BO293" s="6" t="s">
        <v>1086</v>
      </c>
      <c r="BP293" s="6" t="s">
        <v>1086</v>
      </c>
      <c r="BQ293" s="6" t="s">
        <v>1086</v>
      </c>
      <c r="BR293" s="6" t="s">
        <v>1086</v>
      </c>
      <c r="BS293" s="6" t="s">
        <v>1086</v>
      </c>
      <c r="BT293" s="6" t="s">
        <v>1086</v>
      </c>
      <c r="BU293" s="6" t="s">
        <v>1086</v>
      </c>
      <c r="BV293" s="6" t="s">
        <v>1087</v>
      </c>
      <c r="BW293" s="6" t="s">
        <v>1086</v>
      </c>
      <c r="BX293" s="6" t="s">
        <v>1086</v>
      </c>
      <c r="BY293" s="6" t="s">
        <v>1086</v>
      </c>
      <c r="BZ293" s="6" t="s">
        <v>1086</v>
      </c>
      <c r="CA293" s="6" t="s">
        <v>1087</v>
      </c>
      <c r="CB293" s="6" t="s">
        <v>1086</v>
      </c>
      <c r="CC293" s="6" t="s">
        <v>1086</v>
      </c>
      <c r="CD293" s="234" t="s">
        <v>1193</v>
      </c>
      <c r="CE293" s="199" t="s">
        <v>2430</v>
      </c>
      <c r="CF293" s="6"/>
      <c r="CG293" s="6"/>
      <c r="CH293" s="6"/>
      <c r="CI293" s="6"/>
      <c r="CJ293" s="6" t="s">
        <v>1607</v>
      </c>
      <c r="CK293" s="6" t="s">
        <v>1608</v>
      </c>
      <c r="CL293" s="6" t="s">
        <v>1086</v>
      </c>
      <c r="CM293" s="6" t="s">
        <v>1087</v>
      </c>
      <c r="CN293" s="6"/>
      <c r="CO293" s="6" t="s">
        <v>1490</v>
      </c>
      <c r="CP293" s="6" t="s">
        <v>1086</v>
      </c>
      <c r="CQ293" s="6" t="s">
        <v>1086</v>
      </c>
      <c r="CR293" s="6" t="s">
        <v>1087</v>
      </c>
      <c r="CS293" s="6" t="s">
        <v>1086</v>
      </c>
      <c r="CT293" s="6" t="s">
        <v>1086</v>
      </c>
      <c r="CU293" s="191" t="s">
        <v>1273</v>
      </c>
      <c r="CV293" s="6" t="str">
        <f t="shared" si="103"/>
        <v>NUEVO HORIZONTE PEATONAL220141250016</v>
      </c>
      <c r="CW293" s="46" t="str">
        <f t="shared" si="104"/>
        <v>OK</v>
      </c>
      <c r="CX293" s="47" t="str">
        <f t="shared" si="105"/>
        <v>SI</v>
      </c>
      <c r="CY293" s="47">
        <f t="shared" si="106"/>
        <v>1</v>
      </c>
      <c r="CZ293" s="47" t="str">
        <f t="shared" si="107"/>
        <v/>
      </c>
      <c r="DA293" s="47" t="str">
        <f t="shared" si="108"/>
        <v/>
      </c>
      <c r="DB293" s="47" t="str">
        <f t="shared" si="109"/>
        <v/>
      </c>
      <c r="DC293" s="47" t="str">
        <f t="shared" si="110"/>
        <v/>
      </c>
      <c r="DD293" s="47"/>
      <c r="DE293" s="47" t="str">
        <f t="shared" si="111"/>
        <v/>
      </c>
      <c r="DF293" s="47" t="str">
        <f t="shared" si="112"/>
        <v/>
      </c>
      <c r="DG293" s="47">
        <f t="shared" si="113"/>
        <v>9</v>
      </c>
      <c r="DH293" s="47" t="str">
        <f t="shared" si="114"/>
        <v/>
      </c>
      <c r="DI293" s="47" t="str">
        <f t="shared" si="115"/>
        <v/>
      </c>
      <c r="DJ293" s="47">
        <f t="shared" si="116"/>
        <v>1</v>
      </c>
      <c r="DK293" s="48">
        <f>IF(CX293="NO",0,IF(CY293=1,Tipologías!$E$11,0)+IF(CZ293=2,Tipologías!$E$10,0)+IF(DA293=3,Tipologías!$E$9,0)+IF(DB293=4,Tipologías!$E$13,0)+IF(DC293=5,Tipologías!$E$12,0)+IF(DD293=6,Tipologías!$E$14,0)+IF(DE293=7,Tipologías!$E$20,0)+IF(DG293=9,Tipologías!$E$16,0)+IF(DF293=8,Tipologías!$E$23,0)+IF(DH293=10,Tipologías!$E$7,0)+IF(DI293=11,Tipologías!$E$8,0))</f>
        <v>2225218.5090899998</v>
      </c>
      <c r="DL293" s="49">
        <f t="shared" si="117"/>
        <v>2225218.5090899998</v>
      </c>
      <c r="DM293" s="50" t="str">
        <f t="shared" si="118"/>
        <v/>
      </c>
      <c r="DN293" s="50" t="str">
        <f t="shared" si="119"/>
        <v/>
      </c>
      <c r="DO293" s="50">
        <f t="shared" si="120"/>
        <v>0</v>
      </c>
      <c r="DP293" s="51" t="str">
        <f t="shared" si="121"/>
        <v/>
      </c>
      <c r="DQ293" s="51">
        <f>IF(DM293=17,Tipologías!$E$18,0)+IF(ENCUESTAS!DN293=18,Tipologías!$E$17,0)+IF(ENCUESTAS!DO293=19,Tipologías!$E$19,0)+IF(ENCUESTAS!DP293=20,Tipologías!$E$21,0)</f>
        <v>0</v>
      </c>
      <c r="DR293" s="47" t="str">
        <f t="shared" si="122"/>
        <v>NO</v>
      </c>
      <c r="DS293" s="49">
        <f t="shared" si="123"/>
        <v>0</v>
      </c>
      <c r="DT293" s="52">
        <f>IF(DL293=0,"",(DL293+DS293+Tipologías!$E$6+Tipologías!$H$2))</f>
        <v>2422295.9016299644</v>
      </c>
      <c r="DU293" s="53" t="str">
        <f t="shared" si="124"/>
        <v>SI</v>
      </c>
      <c r="DV293" s="436" t="s">
        <v>4375</v>
      </c>
    </row>
    <row r="294" spans="1:126" ht="45" x14ac:dyDescent="0.25">
      <c r="A294" s="22">
        <v>42972</v>
      </c>
      <c r="B294" s="7" t="s">
        <v>1</v>
      </c>
      <c r="C294" s="7" t="s">
        <v>630</v>
      </c>
      <c r="D294" s="7">
        <v>579</v>
      </c>
      <c r="E294" s="7">
        <v>1039706195</v>
      </c>
      <c r="F294" s="7">
        <v>3004312255</v>
      </c>
      <c r="G294" s="188">
        <v>290</v>
      </c>
      <c r="H294" s="189" t="s">
        <v>1646</v>
      </c>
      <c r="I294" s="7" t="s">
        <v>1110</v>
      </c>
      <c r="J294" s="7"/>
      <c r="K294" s="7"/>
      <c r="L294" s="7"/>
      <c r="M294" s="7"/>
      <c r="N294" s="7"/>
      <c r="O294" s="7"/>
      <c r="P294" s="7"/>
      <c r="Q294" s="7"/>
      <c r="R294" s="200">
        <v>220141250003</v>
      </c>
      <c r="S294" s="7"/>
      <c r="T294" s="7"/>
      <c r="U294" s="362" t="str">
        <f t="shared" si="100"/>
        <v xml:space="preserve">PEATONAL   #   -  220141250003 </v>
      </c>
      <c r="V294" s="7">
        <v>3104178685</v>
      </c>
      <c r="W294" s="7" t="s">
        <v>1885</v>
      </c>
      <c r="X294" s="7" t="s">
        <v>1655</v>
      </c>
      <c r="Y294" s="7" t="s">
        <v>1313</v>
      </c>
      <c r="Z294" s="7" t="s">
        <v>1280</v>
      </c>
      <c r="AA294" s="434" t="str">
        <f t="shared" si="101"/>
        <v>SANDRA MILENA RAVE MONSALVE</v>
      </c>
      <c r="AB294" s="7" t="s">
        <v>1268</v>
      </c>
      <c r="AC294" s="7">
        <v>22041415</v>
      </c>
      <c r="AD294" s="7" t="s">
        <v>1118</v>
      </c>
      <c r="AE294" s="7">
        <v>36</v>
      </c>
      <c r="AF294" s="6" t="s">
        <v>1087</v>
      </c>
      <c r="AG294" s="6" t="s">
        <v>2096</v>
      </c>
      <c r="AH294" s="7"/>
      <c r="AI294" s="7" t="s">
        <v>1332</v>
      </c>
      <c r="AJ294" s="7"/>
      <c r="AK294" s="434" t="str">
        <f t="shared" si="102"/>
        <v xml:space="preserve">ARNULFO  CADAVID </v>
      </c>
      <c r="AL294" s="7" t="s">
        <v>1268</v>
      </c>
      <c r="AM294" s="191"/>
      <c r="AN294" s="189" t="s">
        <v>1086</v>
      </c>
      <c r="AO294" s="7">
        <v>959668</v>
      </c>
      <c r="AP294" s="7" t="s">
        <v>1087</v>
      </c>
      <c r="AQ294" s="7">
        <v>3</v>
      </c>
      <c r="AR294" s="7">
        <v>1</v>
      </c>
      <c r="AS294" s="7"/>
      <c r="AT294" s="230" t="s">
        <v>1148</v>
      </c>
      <c r="AU294" s="7"/>
      <c r="AV294" s="193" t="s">
        <v>1161</v>
      </c>
      <c r="AW294" s="7"/>
      <c r="AX294" s="192"/>
      <c r="AY294" s="7"/>
      <c r="AZ294" s="7"/>
      <c r="BA294" s="7"/>
      <c r="BB294" s="7" t="s">
        <v>1086</v>
      </c>
      <c r="BC294" s="7">
        <v>13861</v>
      </c>
      <c r="BD294" s="7" t="s">
        <v>1087</v>
      </c>
      <c r="BE294" s="7"/>
      <c r="BF294" s="7" t="s">
        <v>1086</v>
      </c>
      <c r="BG294" s="7">
        <v>8366</v>
      </c>
      <c r="BH294" s="232" t="s">
        <v>1167</v>
      </c>
      <c r="BI294" s="233" t="s">
        <v>1171</v>
      </c>
      <c r="BJ294" s="234" t="s">
        <v>1180</v>
      </c>
      <c r="BK294" s="6" t="s">
        <v>1189</v>
      </c>
      <c r="BL294" s="6" t="s">
        <v>1086</v>
      </c>
      <c r="BM294" s="191" t="s">
        <v>1087</v>
      </c>
      <c r="BN294" s="195" t="s">
        <v>1086</v>
      </c>
      <c r="BO294" s="6" t="s">
        <v>1086</v>
      </c>
      <c r="BP294" s="6" t="s">
        <v>1086</v>
      </c>
      <c r="BQ294" s="6" t="s">
        <v>1086</v>
      </c>
      <c r="BR294" s="6" t="s">
        <v>1086</v>
      </c>
      <c r="BS294" s="6" t="s">
        <v>1086</v>
      </c>
      <c r="BT294" s="6" t="s">
        <v>1086</v>
      </c>
      <c r="BU294" s="6" t="s">
        <v>1086</v>
      </c>
      <c r="BV294" s="6" t="s">
        <v>1087</v>
      </c>
      <c r="BW294" s="6" t="s">
        <v>1086</v>
      </c>
      <c r="BX294" s="6" t="s">
        <v>1086</v>
      </c>
      <c r="BY294" s="6" t="s">
        <v>1086</v>
      </c>
      <c r="BZ294" s="6" t="s">
        <v>1086</v>
      </c>
      <c r="CA294" s="6" t="s">
        <v>1087</v>
      </c>
      <c r="CB294" s="6" t="s">
        <v>1086</v>
      </c>
      <c r="CC294" s="6" t="s">
        <v>1086</v>
      </c>
      <c r="CD294" s="234" t="s">
        <v>1193</v>
      </c>
      <c r="CE294" s="199" t="s">
        <v>2431</v>
      </c>
      <c r="CF294" s="6"/>
      <c r="CG294" s="6"/>
      <c r="CH294" s="6"/>
      <c r="CI294" s="6"/>
      <c r="CJ294" s="6" t="s">
        <v>1607</v>
      </c>
      <c r="CK294" s="6" t="s">
        <v>1608</v>
      </c>
      <c r="CL294" s="6" t="s">
        <v>1086</v>
      </c>
      <c r="CM294" s="6" t="s">
        <v>1087</v>
      </c>
      <c r="CN294" s="6" t="s">
        <v>1087</v>
      </c>
      <c r="CO294" s="6" t="s">
        <v>1490</v>
      </c>
      <c r="CP294" s="6" t="s">
        <v>1086</v>
      </c>
      <c r="CQ294" s="6" t="s">
        <v>1086</v>
      </c>
      <c r="CR294" s="6" t="s">
        <v>1087</v>
      </c>
      <c r="CS294" s="6" t="s">
        <v>1086</v>
      </c>
      <c r="CT294" s="6" t="s">
        <v>1086</v>
      </c>
      <c r="CU294" s="191" t="s">
        <v>1273</v>
      </c>
      <c r="CV294" s="6" t="str">
        <f t="shared" si="103"/>
        <v>NUEVO HORIZONTE PEATONAL220141250003</v>
      </c>
      <c r="CW294" s="46" t="str">
        <f t="shared" si="104"/>
        <v>OK</v>
      </c>
      <c r="CX294" s="47" t="str">
        <f t="shared" si="105"/>
        <v>SI</v>
      </c>
      <c r="CY294" s="47">
        <f t="shared" si="106"/>
        <v>1</v>
      </c>
      <c r="CZ294" s="47" t="str">
        <f t="shared" si="107"/>
        <v/>
      </c>
      <c r="DA294" s="47" t="str">
        <f t="shared" si="108"/>
        <v/>
      </c>
      <c r="DB294" s="47" t="str">
        <f t="shared" si="109"/>
        <v/>
      </c>
      <c r="DC294" s="47" t="str">
        <f t="shared" si="110"/>
        <v/>
      </c>
      <c r="DD294" s="47"/>
      <c r="DE294" s="47" t="str">
        <f t="shared" si="111"/>
        <v/>
      </c>
      <c r="DF294" s="47" t="str">
        <f t="shared" si="112"/>
        <v/>
      </c>
      <c r="DG294" s="47">
        <f t="shared" si="113"/>
        <v>9</v>
      </c>
      <c r="DH294" s="47" t="str">
        <f t="shared" si="114"/>
        <v/>
      </c>
      <c r="DI294" s="47" t="str">
        <f t="shared" si="115"/>
        <v/>
      </c>
      <c r="DJ294" s="47">
        <f t="shared" si="116"/>
        <v>1</v>
      </c>
      <c r="DK294" s="48">
        <f>IF(CX294="NO",0,IF(CY294=1,Tipologías!$E$11,0)+IF(CZ294=2,Tipologías!$E$10,0)+IF(DA294=3,Tipologías!$E$9,0)+IF(DB294=4,Tipologías!$E$13,0)+IF(DC294=5,Tipologías!$E$12,0)+IF(DD294=6,Tipologías!$E$14,0)+IF(DE294=7,Tipologías!$E$20,0)+IF(DG294=9,Tipologías!$E$16,0)+IF(DF294=8,Tipologías!$E$23,0)+IF(DH294=10,Tipologías!$E$7,0)+IF(DI294=11,Tipologías!$E$8,0))</f>
        <v>2225218.5090899998</v>
      </c>
      <c r="DL294" s="49">
        <f t="shared" si="117"/>
        <v>2225218.5090899998</v>
      </c>
      <c r="DM294" s="50" t="str">
        <f t="shared" si="118"/>
        <v/>
      </c>
      <c r="DN294" s="50" t="str">
        <f t="shared" si="119"/>
        <v/>
      </c>
      <c r="DO294" s="50">
        <f t="shared" si="120"/>
        <v>0</v>
      </c>
      <c r="DP294" s="51" t="str">
        <f t="shared" si="121"/>
        <v/>
      </c>
      <c r="DQ294" s="51">
        <f>IF(DM294=17,Tipologías!$E$18,0)+IF(ENCUESTAS!DN294=18,Tipologías!$E$17,0)+IF(ENCUESTAS!DO294=19,Tipologías!$E$19,0)+IF(ENCUESTAS!DP294=20,Tipologías!$E$21,0)</f>
        <v>0</v>
      </c>
      <c r="DR294" s="47" t="str">
        <f t="shared" si="122"/>
        <v>NO</v>
      </c>
      <c r="DS294" s="49">
        <f t="shared" si="123"/>
        <v>0</v>
      </c>
      <c r="DT294" s="52">
        <f>IF(DL294=0,"",(DL294+DS294+Tipologías!$E$6+Tipologías!$H$2))</f>
        <v>2422295.9016299644</v>
      </c>
      <c r="DU294" s="53" t="str">
        <f t="shared" si="124"/>
        <v>SI</v>
      </c>
      <c r="DV294" s="436" t="s">
        <v>4376</v>
      </c>
    </row>
    <row r="295" spans="1:126" ht="45" x14ac:dyDescent="0.25">
      <c r="A295" s="22">
        <v>42972</v>
      </c>
      <c r="B295" s="7" t="s">
        <v>1</v>
      </c>
      <c r="C295" s="7" t="s">
        <v>630</v>
      </c>
      <c r="D295" s="7">
        <v>579</v>
      </c>
      <c r="E295" s="7">
        <v>1039706195</v>
      </c>
      <c r="F295" s="7">
        <v>3004312255</v>
      </c>
      <c r="G295" s="188">
        <v>291</v>
      </c>
      <c r="H295" s="189" t="s">
        <v>1646</v>
      </c>
      <c r="I295" s="7" t="s">
        <v>1110</v>
      </c>
      <c r="J295" s="7"/>
      <c r="K295" s="7"/>
      <c r="L295" s="7"/>
      <c r="M295" s="7"/>
      <c r="N295" s="7"/>
      <c r="O295" s="7"/>
      <c r="P295" s="7"/>
      <c r="Q295" s="7"/>
      <c r="R295" s="200">
        <v>220141560000</v>
      </c>
      <c r="S295" s="7"/>
      <c r="T295" s="7"/>
      <c r="U295" s="362" t="str">
        <f t="shared" si="100"/>
        <v xml:space="preserve">PEATONAL   #   -  220141560000 </v>
      </c>
      <c r="V295" s="7"/>
      <c r="W295" s="7" t="s">
        <v>2104</v>
      </c>
      <c r="X295" s="7" t="s">
        <v>2432</v>
      </c>
      <c r="Y295" s="7" t="s">
        <v>1287</v>
      </c>
      <c r="Z295" s="7" t="s">
        <v>2433</v>
      </c>
      <c r="AA295" s="434" t="str">
        <f t="shared" si="101"/>
        <v xml:space="preserve">MARIA LUZMILA MAZO CASTRILLON </v>
      </c>
      <c r="AB295" s="7" t="s">
        <v>1268</v>
      </c>
      <c r="AC295" s="7">
        <v>21932324</v>
      </c>
      <c r="AD295" s="7" t="s">
        <v>1118</v>
      </c>
      <c r="AE295" s="7">
        <v>74</v>
      </c>
      <c r="AF295" s="6" t="s">
        <v>1086</v>
      </c>
      <c r="AG295" s="6"/>
      <c r="AH295" s="7"/>
      <c r="AI295" s="7"/>
      <c r="AJ295" s="7"/>
      <c r="AK295" s="434" t="str">
        <f t="shared" si="102"/>
        <v xml:space="preserve">   </v>
      </c>
      <c r="AL295" s="7"/>
      <c r="AM295" s="191"/>
      <c r="AN295" s="189" t="s">
        <v>1087</v>
      </c>
      <c r="AO295" s="7"/>
      <c r="AP295" s="7" t="s">
        <v>1087</v>
      </c>
      <c r="AQ295" s="7">
        <v>1</v>
      </c>
      <c r="AR295" s="7"/>
      <c r="AS295" s="7"/>
      <c r="AT295" s="230" t="s">
        <v>1148</v>
      </c>
      <c r="AU295" s="7"/>
      <c r="AV295" s="193" t="s">
        <v>1161</v>
      </c>
      <c r="AW295" s="7"/>
      <c r="AX295" s="192"/>
      <c r="AY295" s="7"/>
      <c r="AZ295" s="7"/>
      <c r="BA295" s="7"/>
      <c r="BB295" s="7" t="s">
        <v>1086</v>
      </c>
      <c r="BC295" s="7"/>
      <c r="BD295" s="7" t="s">
        <v>1086</v>
      </c>
      <c r="BE295" s="7"/>
      <c r="BF295" s="7" t="s">
        <v>1086</v>
      </c>
      <c r="BG295" s="7"/>
      <c r="BH295" s="232" t="s">
        <v>1167</v>
      </c>
      <c r="BI295" s="233" t="s">
        <v>1175</v>
      </c>
      <c r="BJ295" s="234" t="s">
        <v>1180</v>
      </c>
      <c r="BK295" s="6" t="s">
        <v>1189</v>
      </c>
      <c r="BL295" s="6" t="s">
        <v>1086</v>
      </c>
      <c r="BM295" s="191" t="s">
        <v>1087</v>
      </c>
      <c r="BN295" s="195" t="s">
        <v>1086</v>
      </c>
      <c r="BO295" s="6" t="s">
        <v>1086</v>
      </c>
      <c r="BP295" s="6" t="s">
        <v>1086</v>
      </c>
      <c r="BQ295" s="6" t="s">
        <v>1086</v>
      </c>
      <c r="BR295" s="6" t="s">
        <v>1086</v>
      </c>
      <c r="BS295" s="6" t="s">
        <v>1086</v>
      </c>
      <c r="BT295" s="6" t="s">
        <v>1086</v>
      </c>
      <c r="BU295" s="6" t="s">
        <v>1087</v>
      </c>
      <c r="BV295" s="6" t="s">
        <v>1087</v>
      </c>
      <c r="BW295" s="6" t="s">
        <v>1086</v>
      </c>
      <c r="BX295" s="6" t="s">
        <v>1086</v>
      </c>
      <c r="BY295" s="6" t="s">
        <v>1086</v>
      </c>
      <c r="BZ295" s="6" t="s">
        <v>1087</v>
      </c>
      <c r="CA295" s="6" t="s">
        <v>1087</v>
      </c>
      <c r="CB295" s="6" t="s">
        <v>1086</v>
      </c>
      <c r="CC295" s="6" t="s">
        <v>1086</v>
      </c>
      <c r="CD295" s="234" t="s">
        <v>1193</v>
      </c>
      <c r="CE295" s="199" t="s">
        <v>2434</v>
      </c>
      <c r="CF295" s="6"/>
      <c r="CG295" s="6"/>
      <c r="CH295" s="6"/>
      <c r="CI295" s="6"/>
      <c r="CJ295" s="6" t="s">
        <v>1607</v>
      </c>
      <c r="CK295" s="6" t="s">
        <v>1608</v>
      </c>
      <c r="CL295" s="6" t="s">
        <v>1086</v>
      </c>
      <c r="CM295" s="6" t="s">
        <v>1087</v>
      </c>
      <c r="CN295" s="6" t="s">
        <v>1087</v>
      </c>
      <c r="CO295" s="6" t="s">
        <v>1490</v>
      </c>
      <c r="CP295" s="6" t="s">
        <v>1086</v>
      </c>
      <c r="CQ295" s="6" t="s">
        <v>1294</v>
      </c>
      <c r="CR295" s="6" t="s">
        <v>1294</v>
      </c>
      <c r="CS295" s="6" t="s">
        <v>1086</v>
      </c>
      <c r="CT295" s="6" t="s">
        <v>1086</v>
      </c>
      <c r="CU295" s="191" t="s">
        <v>1273</v>
      </c>
      <c r="CV295" s="6" t="str">
        <f t="shared" si="103"/>
        <v>NUEVO HORIZONTE PEATONAL220141560000</v>
      </c>
      <c r="CW295" s="46" t="str">
        <f t="shared" si="104"/>
        <v>¿REPETIDA?</v>
      </c>
      <c r="CX295" s="47" t="str">
        <f t="shared" si="105"/>
        <v>SI</v>
      </c>
      <c r="CY295" s="47">
        <f t="shared" si="106"/>
        <v>1</v>
      </c>
      <c r="CZ295" s="47" t="str">
        <f t="shared" si="107"/>
        <v/>
      </c>
      <c r="DA295" s="47" t="str">
        <f t="shared" si="108"/>
        <v/>
      </c>
      <c r="DB295" s="47">
        <f t="shared" si="109"/>
        <v>4</v>
      </c>
      <c r="DC295" s="47" t="str">
        <f t="shared" si="110"/>
        <v/>
      </c>
      <c r="DD295" s="47"/>
      <c r="DE295" s="47" t="str">
        <f t="shared" si="111"/>
        <v/>
      </c>
      <c r="DF295" s="47" t="str">
        <f t="shared" si="112"/>
        <v/>
      </c>
      <c r="DG295" s="47">
        <f t="shared" si="113"/>
        <v>9</v>
      </c>
      <c r="DH295" s="47" t="str">
        <f t="shared" si="114"/>
        <v/>
      </c>
      <c r="DI295" s="47" t="str">
        <f t="shared" si="115"/>
        <v/>
      </c>
      <c r="DJ295" s="47">
        <f t="shared" si="116"/>
        <v>2</v>
      </c>
      <c r="DK295" s="48">
        <f>IF(CX295="NO",0,IF(CY295=1,Tipologías!$E$11,0)+IF(CZ295=2,Tipologías!$E$10,0)+IF(DA295=3,Tipologías!$E$9,0)+IF(DB295=4,Tipologías!$E$13,0)+IF(DC295=5,Tipologías!$E$12,0)+IF(DD295=6,Tipologías!$E$14,0)+IF(DE295=7,Tipologías!$E$20,0)+IF(DG295=9,Tipologías!$E$16,0)+IF(DF295=8,Tipologías!$E$23,0)+IF(DH295=10,Tipologías!$E$7,0)+IF(DI295=11,Tipologías!$E$8,0))</f>
        <v>2858472.5869979998</v>
      </c>
      <c r="DL295" s="49">
        <f t="shared" si="117"/>
        <v>2858472.5869979998</v>
      </c>
      <c r="DM295" s="50" t="str">
        <f t="shared" si="118"/>
        <v/>
      </c>
      <c r="DN295" s="50" t="str">
        <f t="shared" si="119"/>
        <v/>
      </c>
      <c r="DO295" s="50">
        <f t="shared" si="120"/>
        <v>0</v>
      </c>
      <c r="DP295" s="51" t="str">
        <f t="shared" si="121"/>
        <v/>
      </c>
      <c r="DQ295" s="51">
        <f>IF(DM295=17,Tipologías!$E$18,0)+IF(ENCUESTAS!DN295=18,Tipologías!$E$17,0)+IF(ENCUESTAS!DO295=19,Tipologías!$E$19,0)+IF(ENCUESTAS!DP295=20,Tipologías!$E$21,0)</f>
        <v>0</v>
      </c>
      <c r="DR295" s="47" t="str">
        <f t="shared" si="122"/>
        <v>NO</v>
      </c>
      <c r="DS295" s="49">
        <f t="shared" si="123"/>
        <v>0</v>
      </c>
      <c r="DT295" s="52">
        <f>IF(DL295=0,"",(DL295+DS295+Tipologías!$E$6+Tipologías!$H$2))</f>
        <v>3055549.9795379643</v>
      </c>
      <c r="DU295" s="53" t="str">
        <f t="shared" si="124"/>
        <v>SI</v>
      </c>
      <c r="DV295" s="436" t="s">
        <v>4377</v>
      </c>
    </row>
    <row r="296" spans="1:126" ht="45" hidden="1" x14ac:dyDescent="0.25">
      <c r="A296" s="22">
        <v>42972</v>
      </c>
      <c r="B296" s="7" t="s">
        <v>1</v>
      </c>
      <c r="C296" s="7" t="s">
        <v>630</v>
      </c>
      <c r="D296" s="7">
        <v>579</v>
      </c>
      <c r="E296" s="7">
        <v>1039702581</v>
      </c>
      <c r="F296" s="7">
        <v>3117047099</v>
      </c>
      <c r="G296" s="188">
        <v>292</v>
      </c>
      <c r="H296" s="189" t="s">
        <v>1640</v>
      </c>
      <c r="I296" s="7" t="s">
        <v>1110</v>
      </c>
      <c r="J296" s="7"/>
      <c r="K296" s="7"/>
      <c r="L296" s="7"/>
      <c r="M296" s="7"/>
      <c r="N296" s="7"/>
      <c r="O296" s="7"/>
      <c r="P296" s="7"/>
      <c r="Q296" s="7"/>
      <c r="R296" s="190">
        <v>583150050</v>
      </c>
      <c r="S296" s="7"/>
      <c r="T296" s="7"/>
      <c r="U296" s="362" t="str">
        <f t="shared" si="100"/>
        <v xml:space="preserve">PEATONAL   #   -  583150050 </v>
      </c>
      <c r="V296" s="7">
        <v>3103478396</v>
      </c>
      <c r="W296" s="7" t="s">
        <v>1323</v>
      </c>
      <c r="X296" s="7"/>
      <c r="Y296" s="7" t="s">
        <v>1506</v>
      </c>
      <c r="Z296" s="7" t="s">
        <v>1319</v>
      </c>
      <c r="AA296" s="434" t="str">
        <f t="shared" si="101"/>
        <v xml:space="preserve">SUSANA EDITH MEDINA </v>
      </c>
      <c r="AB296" s="7" t="s">
        <v>1268</v>
      </c>
      <c r="AC296" s="7">
        <v>21934354</v>
      </c>
      <c r="AD296" s="7" t="s">
        <v>1118</v>
      </c>
      <c r="AE296" s="7">
        <v>50</v>
      </c>
      <c r="AF296" s="6" t="s">
        <v>1086</v>
      </c>
      <c r="AG296" s="6"/>
      <c r="AH296" s="7"/>
      <c r="AI296" s="7"/>
      <c r="AJ296" s="7"/>
      <c r="AK296" s="434" t="str">
        <f t="shared" si="102"/>
        <v xml:space="preserve">   </v>
      </c>
      <c r="AL296" s="7"/>
      <c r="AM296" s="191"/>
      <c r="AN296" s="189" t="s">
        <v>1087</v>
      </c>
      <c r="AO296" s="7"/>
      <c r="AP296" s="7" t="s">
        <v>1087</v>
      </c>
      <c r="AQ296" s="7">
        <v>3</v>
      </c>
      <c r="AR296" s="7"/>
      <c r="AS296" s="7"/>
      <c r="AT296" s="230" t="s">
        <v>1148</v>
      </c>
      <c r="AU296" s="7"/>
      <c r="AV296" s="231" t="s">
        <v>1163</v>
      </c>
      <c r="AW296" s="7"/>
      <c r="AX296" s="192"/>
      <c r="AY296" s="7"/>
      <c r="AZ296" s="7"/>
      <c r="BA296" s="7"/>
      <c r="BB296" s="7" t="s">
        <v>1086</v>
      </c>
      <c r="BC296" s="7"/>
      <c r="BD296" s="7" t="s">
        <v>1086</v>
      </c>
      <c r="BE296" s="7"/>
      <c r="BF296" s="7" t="s">
        <v>1086</v>
      </c>
      <c r="BG296" s="7"/>
      <c r="BH296" s="232" t="s">
        <v>1167</v>
      </c>
      <c r="BI296" s="233" t="s">
        <v>1171</v>
      </c>
      <c r="BJ296" s="234" t="s">
        <v>1180</v>
      </c>
      <c r="BK296" s="6" t="s">
        <v>1191</v>
      </c>
      <c r="BL296" s="6" t="s">
        <v>1087</v>
      </c>
      <c r="BM296" s="191" t="s">
        <v>1087</v>
      </c>
      <c r="BN296" s="195" t="s">
        <v>1086</v>
      </c>
      <c r="BO296" s="6" t="s">
        <v>1086</v>
      </c>
      <c r="BP296" s="6" t="s">
        <v>1086</v>
      </c>
      <c r="BQ296" s="6" t="s">
        <v>1086</v>
      </c>
      <c r="BR296" s="6" t="s">
        <v>1086</v>
      </c>
      <c r="BS296" s="6" t="s">
        <v>1086</v>
      </c>
      <c r="BT296" s="6" t="s">
        <v>1086</v>
      </c>
      <c r="BU296" s="6" t="s">
        <v>1086</v>
      </c>
      <c r="BV296" s="6" t="s">
        <v>1086</v>
      </c>
      <c r="BW296" s="6" t="s">
        <v>1086</v>
      </c>
      <c r="BX296" s="6" t="s">
        <v>1086</v>
      </c>
      <c r="BY296" s="6" t="s">
        <v>1086</v>
      </c>
      <c r="BZ296" s="6" t="s">
        <v>1086</v>
      </c>
      <c r="CA296" s="6" t="s">
        <v>1086</v>
      </c>
      <c r="CB296" s="6" t="s">
        <v>1086</v>
      </c>
      <c r="CC296" s="6" t="s">
        <v>1086</v>
      </c>
      <c r="CD296" s="234" t="s">
        <v>1193</v>
      </c>
      <c r="CE296" s="199" t="s">
        <v>2435</v>
      </c>
      <c r="CF296" s="6"/>
      <c r="CG296" s="6"/>
      <c r="CH296" s="6"/>
      <c r="CI296" s="6"/>
      <c r="CJ296" s="6" t="s">
        <v>1607</v>
      </c>
      <c r="CK296" s="6" t="s">
        <v>1608</v>
      </c>
      <c r="CL296" s="6" t="s">
        <v>1086</v>
      </c>
      <c r="CM296" s="6" t="s">
        <v>1087</v>
      </c>
      <c r="CN296" s="6" t="s">
        <v>1087</v>
      </c>
      <c r="CO296" s="6" t="s">
        <v>1490</v>
      </c>
      <c r="CP296" s="6" t="s">
        <v>1086</v>
      </c>
      <c r="CQ296" s="6" t="s">
        <v>1086</v>
      </c>
      <c r="CR296" s="6" t="s">
        <v>1086</v>
      </c>
      <c r="CS296" s="6" t="s">
        <v>1086</v>
      </c>
      <c r="CT296" s="6" t="s">
        <v>1086</v>
      </c>
      <c r="CU296" s="191" t="s">
        <v>1273</v>
      </c>
      <c r="CV296" s="6" t="str">
        <f t="shared" si="103"/>
        <v>NUEVO MILENIOPEATONAL583150050</v>
      </c>
      <c r="CW296" s="46" t="str">
        <f t="shared" si="104"/>
        <v>OK</v>
      </c>
      <c r="CX296" s="47" t="str">
        <f t="shared" si="105"/>
        <v>SI</v>
      </c>
      <c r="CY296" s="47" t="str">
        <f t="shared" si="106"/>
        <v/>
      </c>
      <c r="CZ296" s="47" t="str">
        <f t="shared" si="107"/>
        <v/>
      </c>
      <c r="DA296" s="47" t="str">
        <f t="shared" si="108"/>
        <v/>
      </c>
      <c r="DB296" s="47" t="str">
        <f t="shared" si="109"/>
        <v/>
      </c>
      <c r="DC296" s="47" t="str">
        <f t="shared" si="110"/>
        <v/>
      </c>
      <c r="DD296" s="47"/>
      <c r="DE296" s="47" t="str">
        <f t="shared" si="111"/>
        <v/>
      </c>
      <c r="DF296" s="47" t="str">
        <f t="shared" si="112"/>
        <v/>
      </c>
      <c r="DG296" s="47" t="str">
        <f t="shared" si="113"/>
        <v/>
      </c>
      <c r="DH296" s="47" t="str">
        <f t="shared" si="114"/>
        <v/>
      </c>
      <c r="DI296" s="47" t="str">
        <f t="shared" si="115"/>
        <v/>
      </c>
      <c r="DJ296" s="47">
        <f t="shared" si="116"/>
        <v>0</v>
      </c>
      <c r="DK296" s="48">
        <f>IF(CX296="NO",0,IF(CY296=1,Tipologías!$E$11,0)+IF(CZ296=2,Tipologías!$E$10,0)+IF(DA296=3,Tipologías!$E$9,0)+IF(DB296=4,Tipologías!$E$13,0)+IF(DC296=5,Tipologías!$E$12,0)+IF(DD296=6,Tipologías!$E$14,0)+IF(DE296=7,Tipologías!$E$20,0)+IF(DG296=9,Tipologías!$E$16,0)+IF(DF296=8,Tipologías!$E$23,0)+IF(DH296=10,Tipologías!$E$7,0)+IF(DI296=11,Tipologías!$E$8,0))</f>
        <v>0</v>
      </c>
      <c r="DL296" s="49">
        <f t="shared" si="117"/>
        <v>0</v>
      </c>
      <c r="DM296" s="50" t="str">
        <f t="shared" si="118"/>
        <v/>
      </c>
      <c r="DN296" s="50" t="str">
        <f t="shared" si="119"/>
        <v/>
      </c>
      <c r="DO296" s="50" t="str">
        <f t="shared" si="120"/>
        <v/>
      </c>
      <c r="DP296" s="51" t="str">
        <f t="shared" si="121"/>
        <v/>
      </c>
      <c r="DQ296" s="51">
        <f>IF(DM296=17,Tipologías!$E$18,0)+IF(ENCUESTAS!DN296=18,Tipologías!$E$17,0)+IF(ENCUESTAS!DO296=19,Tipologías!$E$19,0)+IF(ENCUESTAS!DP296=20,Tipologías!$E$21,0)</f>
        <v>0</v>
      </c>
      <c r="DR296" s="47" t="str">
        <f t="shared" si="122"/>
        <v>NO</v>
      </c>
      <c r="DS296" s="49">
        <f t="shared" si="123"/>
        <v>0</v>
      </c>
      <c r="DT296" s="52" t="str">
        <f>IF(DL296=0,"",(DL296+DS296+Tipologías!$E$6+Tipologías!$H$2))</f>
        <v/>
      </c>
      <c r="DU296" s="53" t="str">
        <f t="shared" si="124"/>
        <v>NO</v>
      </c>
      <c r="DV296" s="437"/>
    </row>
    <row r="297" spans="1:126" ht="45" x14ac:dyDescent="0.25">
      <c r="A297" s="22">
        <v>42972</v>
      </c>
      <c r="B297" s="7" t="s">
        <v>1</v>
      </c>
      <c r="C297" s="7" t="s">
        <v>630</v>
      </c>
      <c r="D297" s="7">
        <v>579</v>
      </c>
      <c r="E297" s="7">
        <v>1039706195</v>
      </c>
      <c r="F297" s="7">
        <v>3004312255</v>
      </c>
      <c r="G297" s="188">
        <v>293</v>
      </c>
      <c r="H297" s="189" t="s">
        <v>1646</v>
      </c>
      <c r="I297" s="7" t="s">
        <v>1110</v>
      </c>
      <c r="J297" s="7"/>
      <c r="K297" s="7"/>
      <c r="L297" s="7"/>
      <c r="M297" s="7"/>
      <c r="N297" s="7"/>
      <c r="O297" s="7"/>
      <c r="P297" s="7"/>
      <c r="Q297" s="7"/>
      <c r="R297" s="200">
        <v>220129200000</v>
      </c>
      <c r="S297" s="7"/>
      <c r="T297" s="7"/>
      <c r="U297" s="362" t="str">
        <f t="shared" si="100"/>
        <v xml:space="preserve">PEATONAL   #   -  220129200000 </v>
      </c>
      <c r="V297" s="7">
        <v>3103607380</v>
      </c>
      <c r="W297" s="7" t="s">
        <v>2436</v>
      </c>
      <c r="X297" s="7" t="s">
        <v>1295</v>
      </c>
      <c r="Y297" s="7" t="s">
        <v>2377</v>
      </c>
      <c r="Z297" s="7" t="s">
        <v>1343</v>
      </c>
      <c r="AA297" s="434" t="str">
        <f t="shared" si="101"/>
        <v>MARTA  CECILIA TRUJILLO GARCIA</v>
      </c>
      <c r="AB297" s="7" t="s">
        <v>1268</v>
      </c>
      <c r="AC297" s="7">
        <v>43653881</v>
      </c>
      <c r="AD297" s="7" t="s">
        <v>1118</v>
      </c>
      <c r="AE297" s="7">
        <v>39</v>
      </c>
      <c r="AF297" s="6" t="s">
        <v>1087</v>
      </c>
      <c r="AG297" s="6" t="s">
        <v>1479</v>
      </c>
      <c r="AH297" s="7"/>
      <c r="AI297" s="7" t="s">
        <v>1331</v>
      </c>
      <c r="AJ297" s="7" t="s">
        <v>1320</v>
      </c>
      <c r="AK297" s="434" t="str">
        <f t="shared" si="102"/>
        <v xml:space="preserve">LUIS FELIPE SIERRA </v>
      </c>
      <c r="AL297" s="7" t="s">
        <v>1268</v>
      </c>
      <c r="AM297" s="191">
        <v>92694070</v>
      </c>
      <c r="AN297" s="189" t="s">
        <v>1086</v>
      </c>
      <c r="AO297" s="7">
        <v>1683337</v>
      </c>
      <c r="AP297" s="7" t="s">
        <v>1087</v>
      </c>
      <c r="AQ297" s="7">
        <v>2</v>
      </c>
      <c r="AR297" s="7"/>
      <c r="AS297" s="7"/>
      <c r="AT297" s="230" t="s">
        <v>1148</v>
      </c>
      <c r="AU297" s="7"/>
      <c r="AV297" s="193" t="s">
        <v>1161</v>
      </c>
      <c r="AW297" s="7"/>
      <c r="AX297" s="192"/>
      <c r="AY297" s="7"/>
      <c r="AZ297" s="7"/>
      <c r="BA297" s="7"/>
      <c r="BB297" s="7" t="s">
        <v>1086</v>
      </c>
      <c r="BC297" s="7">
        <v>36195</v>
      </c>
      <c r="BD297" s="7" t="s">
        <v>1086</v>
      </c>
      <c r="BE297" s="7">
        <v>29996</v>
      </c>
      <c r="BF297" s="7" t="s">
        <v>1086</v>
      </c>
      <c r="BG297" s="7">
        <v>8387</v>
      </c>
      <c r="BH297" s="232" t="s">
        <v>1167</v>
      </c>
      <c r="BI297" s="233" t="s">
        <v>1175</v>
      </c>
      <c r="BJ297" s="234" t="s">
        <v>1180</v>
      </c>
      <c r="BK297" s="6" t="s">
        <v>1189</v>
      </c>
      <c r="BL297" s="6" t="s">
        <v>1087</v>
      </c>
      <c r="BM297" s="191" t="s">
        <v>1087</v>
      </c>
      <c r="BN297" s="195" t="s">
        <v>1086</v>
      </c>
      <c r="BO297" s="6" t="s">
        <v>1086</v>
      </c>
      <c r="BP297" s="6" t="s">
        <v>1086</v>
      </c>
      <c r="BQ297" s="6" t="s">
        <v>1086</v>
      </c>
      <c r="BR297" s="6" t="s">
        <v>1086</v>
      </c>
      <c r="BS297" s="6" t="s">
        <v>1086</v>
      </c>
      <c r="BT297" s="6" t="s">
        <v>1087</v>
      </c>
      <c r="BU297" s="6" t="s">
        <v>1087</v>
      </c>
      <c r="BV297" s="6" t="s">
        <v>1087</v>
      </c>
      <c r="BW297" s="6" t="s">
        <v>1087</v>
      </c>
      <c r="BX297" s="6" t="s">
        <v>1087</v>
      </c>
      <c r="BY297" s="6" t="s">
        <v>1087</v>
      </c>
      <c r="BZ297" s="6" t="s">
        <v>1087</v>
      </c>
      <c r="CA297" s="6" t="s">
        <v>1087</v>
      </c>
      <c r="CB297" s="6" t="s">
        <v>1087</v>
      </c>
      <c r="CC297" s="6" t="s">
        <v>1087</v>
      </c>
      <c r="CD297" s="234" t="s">
        <v>1195</v>
      </c>
      <c r="CE297" s="199" t="s">
        <v>2437</v>
      </c>
      <c r="CF297" s="6"/>
      <c r="CG297" s="6"/>
      <c r="CH297" s="6"/>
      <c r="CI297" s="6"/>
      <c r="CJ297" s="6" t="s">
        <v>1607</v>
      </c>
      <c r="CK297" s="6" t="s">
        <v>1608</v>
      </c>
      <c r="CL297" s="6" t="s">
        <v>1086</v>
      </c>
      <c r="CM297" s="6" t="s">
        <v>1087</v>
      </c>
      <c r="CN297" s="6" t="s">
        <v>1087</v>
      </c>
      <c r="CO297" s="6" t="s">
        <v>1490</v>
      </c>
      <c r="CP297" s="6" t="s">
        <v>1294</v>
      </c>
      <c r="CQ297" s="6" t="s">
        <v>1294</v>
      </c>
      <c r="CR297" s="6" t="s">
        <v>1294</v>
      </c>
      <c r="CS297" s="6" t="s">
        <v>1294</v>
      </c>
      <c r="CT297" s="6" t="s">
        <v>1294</v>
      </c>
      <c r="CU297" s="191" t="s">
        <v>1269</v>
      </c>
      <c r="CV297" s="6" t="str">
        <f t="shared" si="103"/>
        <v>NUEVO HORIZONTE PEATONAL220129200000</v>
      </c>
      <c r="CW297" s="46" t="str">
        <f t="shared" si="104"/>
        <v>OK</v>
      </c>
      <c r="CX297" s="47" t="str">
        <f t="shared" si="105"/>
        <v>SI</v>
      </c>
      <c r="CY297" s="47">
        <f t="shared" si="106"/>
        <v>1</v>
      </c>
      <c r="CZ297" s="47">
        <f t="shared" si="107"/>
        <v>2</v>
      </c>
      <c r="DA297" s="47">
        <f t="shared" si="108"/>
        <v>3</v>
      </c>
      <c r="DB297" s="47">
        <f t="shared" si="109"/>
        <v>4</v>
      </c>
      <c r="DC297" s="47">
        <f t="shared" si="110"/>
        <v>5</v>
      </c>
      <c r="DD297" s="47"/>
      <c r="DE297" s="47">
        <f t="shared" si="111"/>
        <v>7</v>
      </c>
      <c r="DF297" s="47" t="str">
        <f t="shared" si="112"/>
        <v/>
      </c>
      <c r="DG297" s="47">
        <f t="shared" si="113"/>
        <v>9</v>
      </c>
      <c r="DH297" s="47" t="str">
        <f t="shared" si="114"/>
        <v/>
      </c>
      <c r="DI297" s="47" t="str">
        <f t="shared" si="115"/>
        <v/>
      </c>
      <c r="DJ297" s="47">
        <f t="shared" si="116"/>
        <v>5</v>
      </c>
      <c r="DK297" s="48">
        <f>IF(CX297="NO",0,IF(CY297=1,Tipologías!$E$11,0)+IF(CZ297=2,Tipologías!$E$10,0)+IF(DA297=3,Tipologías!$E$9,0)+IF(DB297=4,Tipologías!$E$13,0)+IF(DC297=5,Tipologías!$E$12,0)+IF(DD297=6,Tipologías!$E$14,0)+IF(DE297=7,Tipologías!$E$20,0)+IF(DG297=9,Tipologías!$E$16,0)+IF(DF297=8,Tipologías!$E$23,0)+IF(DH297=10,Tipologías!$E$7,0)+IF(DI297=11,Tipologías!$E$8,0))</f>
        <v>4352595.9829379991</v>
      </c>
      <c r="DL297" s="49">
        <f t="shared" si="117"/>
        <v>4352595.9829379991</v>
      </c>
      <c r="DM297" s="50" t="str">
        <f t="shared" si="118"/>
        <v/>
      </c>
      <c r="DN297" s="50" t="str">
        <f t="shared" si="119"/>
        <v/>
      </c>
      <c r="DO297" s="50">
        <f t="shared" si="120"/>
        <v>0</v>
      </c>
      <c r="DP297" s="51" t="str">
        <f t="shared" si="121"/>
        <v/>
      </c>
      <c r="DQ297" s="51">
        <f>IF(DM297=17,Tipologías!$E$18,0)+IF(ENCUESTAS!DN297=18,Tipologías!$E$17,0)+IF(ENCUESTAS!DO297=19,Tipologías!$E$19,0)+IF(ENCUESTAS!DP297=20,Tipologías!$E$21,0)</f>
        <v>0</v>
      </c>
      <c r="DR297" s="47" t="str">
        <f t="shared" si="122"/>
        <v>NO</v>
      </c>
      <c r="DS297" s="49">
        <f t="shared" si="123"/>
        <v>0</v>
      </c>
      <c r="DT297" s="52">
        <f>IF(DL297=0,"",(DL297+DS297+Tipologías!$E$6+Tipologías!$H$2))</f>
        <v>4549673.3754779631</v>
      </c>
      <c r="DU297" s="53" t="str">
        <f t="shared" si="124"/>
        <v>SI</v>
      </c>
      <c r="DV297" s="436" t="s">
        <v>4378</v>
      </c>
    </row>
    <row r="298" spans="1:126" ht="45" hidden="1" x14ac:dyDescent="0.25">
      <c r="A298" s="22">
        <v>42972</v>
      </c>
      <c r="B298" s="7" t="s">
        <v>1</v>
      </c>
      <c r="C298" s="7" t="s">
        <v>630</v>
      </c>
      <c r="D298" s="7">
        <v>579</v>
      </c>
      <c r="E298" s="7">
        <v>1039706195</v>
      </c>
      <c r="F298" s="7">
        <v>3004312255</v>
      </c>
      <c r="G298" s="188">
        <v>294</v>
      </c>
      <c r="H298" s="189" t="s">
        <v>1646</v>
      </c>
      <c r="I298" s="7" t="s">
        <v>1110</v>
      </c>
      <c r="J298" s="7"/>
      <c r="K298" s="7"/>
      <c r="L298" s="7"/>
      <c r="M298" s="7"/>
      <c r="N298" s="7"/>
      <c r="O298" s="7"/>
      <c r="P298" s="7"/>
      <c r="Q298" s="7"/>
      <c r="R298" s="200">
        <v>220129100000</v>
      </c>
      <c r="S298" s="7"/>
      <c r="T298" s="7"/>
      <c r="U298" s="362" t="str">
        <f t="shared" si="100"/>
        <v xml:space="preserve">PEATONAL   #   -  220129100000 </v>
      </c>
      <c r="V298" s="7">
        <v>3128743036</v>
      </c>
      <c r="W298" s="7" t="s">
        <v>1655</v>
      </c>
      <c r="X298" s="7" t="s">
        <v>1277</v>
      </c>
      <c r="Y298" s="7" t="s">
        <v>2138</v>
      </c>
      <c r="Z298" s="7" t="s">
        <v>1644</v>
      </c>
      <c r="AA298" s="434" t="str">
        <f t="shared" si="101"/>
        <v>CAROLINA DE JESUS  MONSALVE GOMEZ</v>
      </c>
      <c r="AB298" s="7" t="s">
        <v>1268</v>
      </c>
      <c r="AC298" s="7">
        <v>43649856</v>
      </c>
      <c r="AD298" s="7" t="s">
        <v>1118</v>
      </c>
      <c r="AE298" s="7">
        <v>41</v>
      </c>
      <c r="AF298" s="6" t="s">
        <v>1086</v>
      </c>
      <c r="AG298" s="6"/>
      <c r="AH298" s="7"/>
      <c r="AI298" s="7"/>
      <c r="AJ298" s="7"/>
      <c r="AK298" s="434" t="str">
        <f t="shared" si="102"/>
        <v xml:space="preserve">   </v>
      </c>
      <c r="AL298" s="7"/>
      <c r="AM298" s="191"/>
      <c r="AN298" s="189" t="s">
        <v>1087</v>
      </c>
      <c r="AO298" s="7"/>
      <c r="AP298" s="7" t="s">
        <v>1087</v>
      </c>
      <c r="AQ298" s="7">
        <v>2</v>
      </c>
      <c r="AR298" s="7"/>
      <c r="AS298" s="7"/>
      <c r="AT298" s="230" t="s">
        <v>1148</v>
      </c>
      <c r="AU298" s="7"/>
      <c r="AV298" s="193" t="s">
        <v>1161</v>
      </c>
      <c r="AW298" s="7"/>
      <c r="AX298" s="192"/>
      <c r="AY298" s="7"/>
      <c r="AZ298" s="7"/>
      <c r="BA298" s="7"/>
      <c r="BB298" s="7" t="s">
        <v>1086</v>
      </c>
      <c r="BC298" s="7">
        <v>7865</v>
      </c>
      <c r="BD298" s="7" t="s">
        <v>1086</v>
      </c>
      <c r="BE298" s="7">
        <v>5186</v>
      </c>
      <c r="BF298" s="7" t="s">
        <v>1086</v>
      </c>
      <c r="BG298" s="7">
        <v>8366</v>
      </c>
      <c r="BH298" s="239" t="s">
        <v>1167</v>
      </c>
      <c r="BI298" s="233" t="s">
        <v>1171</v>
      </c>
      <c r="BJ298" s="234" t="s">
        <v>1180</v>
      </c>
      <c r="BK298" s="234" t="s">
        <v>1189</v>
      </c>
      <c r="BL298" s="6" t="s">
        <v>1086</v>
      </c>
      <c r="BM298" s="191" t="s">
        <v>1086</v>
      </c>
      <c r="BN298" s="195" t="s">
        <v>1086</v>
      </c>
      <c r="BO298" s="6" t="s">
        <v>1086</v>
      </c>
      <c r="BP298" s="6" t="s">
        <v>1086</v>
      </c>
      <c r="BQ298" s="6" t="s">
        <v>1086</v>
      </c>
      <c r="BR298" s="6" t="s">
        <v>1086</v>
      </c>
      <c r="BS298" s="6" t="s">
        <v>1086</v>
      </c>
      <c r="BT298" s="6" t="s">
        <v>1086</v>
      </c>
      <c r="BU298" s="6" t="s">
        <v>1086</v>
      </c>
      <c r="BV298" s="6" t="s">
        <v>1086</v>
      </c>
      <c r="BW298" s="6" t="s">
        <v>1086</v>
      </c>
      <c r="BX298" s="6" t="s">
        <v>1086</v>
      </c>
      <c r="BY298" s="6" t="s">
        <v>1086</v>
      </c>
      <c r="BZ298" s="6" t="s">
        <v>1086</v>
      </c>
      <c r="CA298" s="6" t="s">
        <v>1086</v>
      </c>
      <c r="CB298" s="6" t="s">
        <v>1086</v>
      </c>
      <c r="CC298" s="6" t="s">
        <v>1086</v>
      </c>
      <c r="CD298" s="234" t="s">
        <v>1193</v>
      </c>
      <c r="CE298" s="199" t="s">
        <v>2438</v>
      </c>
      <c r="CF298" s="6"/>
      <c r="CG298" s="6"/>
      <c r="CH298" s="6"/>
      <c r="CI298" s="6"/>
      <c r="CJ298" s="6" t="s">
        <v>1607</v>
      </c>
      <c r="CK298" s="6" t="s">
        <v>1608</v>
      </c>
      <c r="CL298" s="6" t="s">
        <v>1086</v>
      </c>
      <c r="CM298" s="6" t="s">
        <v>1087</v>
      </c>
      <c r="CN298" s="6" t="s">
        <v>1087</v>
      </c>
      <c r="CO298" s="6" t="s">
        <v>1490</v>
      </c>
      <c r="CP298" s="6" t="s">
        <v>1086</v>
      </c>
      <c r="CQ298" s="6" t="s">
        <v>1086</v>
      </c>
      <c r="CR298" s="6" t="s">
        <v>1086</v>
      </c>
      <c r="CS298" s="6" t="s">
        <v>1086</v>
      </c>
      <c r="CT298" s="6" t="s">
        <v>1086</v>
      </c>
      <c r="CU298" s="191" t="s">
        <v>1288</v>
      </c>
      <c r="CV298" s="6" t="str">
        <f t="shared" si="103"/>
        <v>NUEVO HORIZONTE PEATONAL220129100000</v>
      </c>
      <c r="CW298" s="46" t="str">
        <f t="shared" si="104"/>
        <v>OK</v>
      </c>
      <c r="CX298" s="47" t="str">
        <f t="shared" si="105"/>
        <v>SI</v>
      </c>
      <c r="CY298" s="47" t="str">
        <f t="shared" si="106"/>
        <v/>
      </c>
      <c r="CZ298" s="47" t="str">
        <f t="shared" si="107"/>
        <v/>
      </c>
      <c r="DA298" s="47" t="str">
        <f t="shared" si="108"/>
        <v/>
      </c>
      <c r="DB298" s="47" t="str">
        <f t="shared" si="109"/>
        <v/>
      </c>
      <c r="DC298" s="47" t="str">
        <f t="shared" si="110"/>
        <v/>
      </c>
      <c r="DD298" s="47"/>
      <c r="DE298" s="47" t="str">
        <f t="shared" si="111"/>
        <v/>
      </c>
      <c r="DF298" s="47" t="str">
        <f t="shared" si="112"/>
        <v/>
      </c>
      <c r="DG298" s="47" t="str">
        <f t="shared" si="113"/>
        <v/>
      </c>
      <c r="DH298" s="47" t="str">
        <f t="shared" si="114"/>
        <v/>
      </c>
      <c r="DI298" s="47" t="str">
        <f t="shared" si="115"/>
        <v/>
      </c>
      <c r="DJ298" s="47">
        <f t="shared" si="116"/>
        <v>0</v>
      </c>
      <c r="DK298" s="48">
        <f>IF(CX298="NO",0,IF(CY298=1,Tipologías!$E$11,0)+IF(CZ298=2,Tipologías!$E$10,0)+IF(DA298=3,Tipologías!$E$9,0)+IF(DB298=4,Tipologías!$E$13,0)+IF(DC298=5,Tipologías!$E$12,0)+IF(DD298=6,Tipologías!$E$14,0)+IF(DE298=7,Tipologías!$E$20,0)+IF(DG298=9,Tipologías!$E$16,0)+IF(DF298=8,Tipologías!$E$23,0)+IF(DH298=10,Tipologías!$E$7,0)+IF(DI298=11,Tipologías!$E$8,0))</f>
        <v>0</v>
      </c>
      <c r="DL298" s="49">
        <f t="shared" si="117"/>
        <v>0</v>
      </c>
      <c r="DM298" s="50" t="str">
        <f t="shared" si="118"/>
        <v/>
      </c>
      <c r="DN298" s="50" t="str">
        <f t="shared" si="119"/>
        <v/>
      </c>
      <c r="DO298" s="50" t="str">
        <f t="shared" si="120"/>
        <v/>
      </c>
      <c r="DP298" s="51" t="str">
        <f t="shared" si="121"/>
        <v/>
      </c>
      <c r="DQ298" s="51">
        <f>IF(DM298=17,Tipologías!$E$18,0)+IF(ENCUESTAS!DN298=18,Tipologías!$E$17,0)+IF(ENCUESTAS!DO298=19,Tipologías!$E$19,0)+IF(ENCUESTAS!DP298=20,Tipologías!$E$21,0)</f>
        <v>0</v>
      </c>
      <c r="DR298" s="47" t="str">
        <f t="shared" si="122"/>
        <v>NO</v>
      </c>
      <c r="DS298" s="49">
        <f t="shared" si="123"/>
        <v>0</v>
      </c>
      <c r="DT298" s="52" t="str">
        <f>IF(DL298=0,"",(DL298+DS298+Tipologías!$E$6+Tipologías!$H$2))</f>
        <v/>
      </c>
      <c r="DU298" s="53" t="str">
        <f t="shared" si="124"/>
        <v>NO</v>
      </c>
      <c r="DV298" s="436"/>
    </row>
    <row r="299" spans="1:126" ht="45" x14ac:dyDescent="0.25">
      <c r="A299" s="22">
        <v>42972</v>
      </c>
      <c r="B299" s="7" t="s">
        <v>1</v>
      </c>
      <c r="C299" s="7" t="s">
        <v>630</v>
      </c>
      <c r="D299" s="7">
        <v>579</v>
      </c>
      <c r="E299" s="7">
        <v>1039706195</v>
      </c>
      <c r="F299" s="7">
        <v>3004312255</v>
      </c>
      <c r="G299" s="188">
        <v>295</v>
      </c>
      <c r="H299" s="189" t="s">
        <v>1632</v>
      </c>
      <c r="I299" s="7" t="s">
        <v>1110</v>
      </c>
      <c r="J299" s="7">
        <v>12</v>
      </c>
      <c r="K299" s="7" t="s">
        <v>1115</v>
      </c>
      <c r="L299" s="7"/>
      <c r="M299" s="7"/>
      <c r="N299" s="7"/>
      <c r="O299" s="7">
        <v>27</v>
      </c>
      <c r="P299" s="7"/>
      <c r="Q299" s="7"/>
      <c r="R299" s="190"/>
      <c r="S299" s="7"/>
      <c r="T299" s="7"/>
      <c r="U299" s="362" t="str">
        <f t="shared" si="100"/>
        <v xml:space="preserve">PEATONAL 12A  #  27 -   </v>
      </c>
      <c r="V299" s="7">
        <v>3128272451</v>
      </c>
      <c r="W299" s="7" t="s">
        <v>1856</v>
      </c>
      <c r="X299" s="7"/>
      <c r="Y299" s="7" t="s">
        <v>1445</v>
      </c>
      <c r="Z299" s="7" t="s">
        <v>1465</v>
      </c>
      <c r="AA299" s="434" t="str">
        <f t="shared" si="101"/>
        <v xml:space="preserve">OLGA DE JESUS URIBE </v>
      </c>
      <c r="AB299" s="7" t="s">
        <v>1268</v>
      </c>
      <c r="AC299" s="7">
        <v>21925517</v>
      </c>
      <c r="AD299" s="7" t="s">
        <v>1118</v>
      </c>
      <c r="AE299" s="7">
        <v>75</v>
      </c>
      <c r="AF299" s="6" t="s">
        <v>1086</v>
      </c>
      <c r="AG299" s="6"/>
      <c r="AH299" s="7"/>
      <c r="AI299" s="7"/>
      <c r="AJ299" s="7"/>
      <c r="AK299" s="434" t="str">
        <f t="shared" si="102"/>
        <v xml:space="preserve">   </v>
      </c>
      <c r="AL299" s="7"/>
      <c r="AM299" s="191"/>
      <c r="AN299" s="189" t="s">
        <v>1087</v>
      </c>
      <c r="AO299" s="7"/>
      <c r="AP299" s="7" t="s">
        <v>1087</v>
      </c>
      <c r="AQ299" s="7">
        <v>4</v>
      </c>
      <c r="AR299" s="7"/>
      <c r="AS299" s="7"/>
      <c r="AT299" s="230" t="s">
        <v>1148</v>
      </c>
      <c r="AU299" s="7"/>
      <c r="AV299" s="193" t="s">
        <v>1161</v>
      </c>
      <c r="AW299" s="7"/>
      <c r="AX299" s="192"/>
      <c r="AY299" s="7"/>
      <c r="AZ299" s="7"/>
      <c r="BA299" s="7"/>
      <c r="BB299" s="7" t="s">
        <v>1086</v>
      </c>
      <c r="BC299" s="7">
        <v>7102</v>
      </c>
      <c r="BD299" s="7" t="s">
        <v>1087</v>
      </c>
      <c r="BE299" s="7"/>
      <c r="BF299" s="7" t="s">
        <v>1086</v>
      </c>
      <c r="BG299" s="7">
        <v>8366</v>
      </c>
      <c r="BH299" s="232" t="s">
        <v>1167</v>
      </c>
      <c r="BI299" s="233" t="s">
        <v>1175</v>
      </c>
      <c r="BJ299" s="234" t="s">
        <v>1180</v>
      </c>
      <c r="BK299" s="6" t="s">
        <v>1189</v>
      </c>
      <c r="BL299" s="6" t="s">
        <v>1086</v>
      </c>
      <c r="BM299" s="191" t="s">
        <v>1086</v>
      </c>
      <c r="BN299" s="195" t="s">
        <v>1086</v>
      </c>
      <c r="BO299" s="6" t="s">
        <v>1086</v>
      </c>
      <c r="BP299" s="6" t="s">
        <v>1086</v>
      </c>
      <c r="BQ299" s="6" t="s">
        <v>1086</v>
      </c>
      <c r="BR299" s="6" t="s">
        <v>1086</v>
      </c>
      <c r="BS299" s="6" t="s">
        <v>1086</v>
      </c>
      <c r="BT299" s="6" t="s">
        <v>1086</v>
      </c>
      <c r="BU299" s="6" t="s">
        <v>1086</v>
      </c>
      <c r="BV299" s="6" t="s">
        <v>1086</v>
      </c>
      <c r="BW299" s="6" t="s">
        <v>1087</v>
      </c>
      <c r="BX299" s="6" t="s">
        <v>1086</v>
      </c>
      <c r="BY299" s="6" t="s">
        <v>1086</v>
      </c>
      <c r="BZ299" s="6" t="s">
        <v>1086</v>
      </c>
      <c r="CA299" s="6" t="s">
        <v>1086</v>
      </c>
      <c r="CB299" s="6" t="s">
        <v>1087</v>
      </c>
      <c r="CC299" s="6" t="s">
        <v>1086</v>
      </c>
      <c r="CD299" s="234" t="s">
        <v>1193</v>
      </c>
      <c r="CE299" s="199" t="s">
        <v>2439</v>
      </c>
      <c r="CF299" s="6"/>
      <c r="CG299" s="6"/>
      <c r="CH299" s="6"/>
      <c r="CI299" s="6"/>
      <c r="CJ299" s="6" t="s">
        <v>1607</v>
      </c>
      <c r="CK299" s="6" t="s">
        <v>1608</v>
      </c>
      <c r="CL299" s="6" t="s">
        <v>1086</v>
      </c>
      <c r="CM299" s="6" t="s">
        <v>1086</v>
      </c>
      <c r="CN299" s="6" t="s">
        <v>1087</v>
      </c>
      <c r="CO299" s="6" t="s">
        <v>1490</v>
      </c>
      <c r="CP299" s="6" t="s">
        <v>1086</v>
      </c>
      <c r="CQ299" s="6" t="s">
        <v>1086</v>
      </c>
      <c r="CR299" s="6" t="s">
        <v>1086</v>
      </c>
      <c r="CS299" s="6" t="s">
        <v>1294</v>
      </c>
      <c r="CT299" s="6" t="s">
        <v>1086</v>
      </c>
      <c r="CU299" s="191" t="s">
        <v>1288</v>
      </c>
      <c r="CV299" s="6" t="str">
        <f t="shared" si="103"/>
        <v>SAN MARTIN PEATONAL12A27</v>
      </c>
      <c r="CW299" s="46" t="str">
        <f t="shared" si="104"/>
        <v>¿REPETIDA?</v>
      </c>
      <c r="CX299" s="47" t="str">
        <f t="shared" si="105"/>
        <v>SI</v>
      </c>
      <c r="CY299" s="47" t="str">
        <f t="shared" si="106"/>
        <v/>
      </c>
      <c r="CZ299" s="47" t="str">
        <f t="shared" si="107"/>
        <v/>
      </c>
      <c r="DA299" s="47" t="str">
        <f t="shared" si="108"/>
        <v/>
      </c>
      <c r="DB299" s="47" t="str">
        <f t="shared" si="109"/>
        <v/>
      </c>
      <c r="DC299" s="47">
        <f t="shared" si="110"/>
        <v>5</v>
      </c>
      <c r="DD299" s="47"/>
      <c r="DE299" s="47" t="str">
        <f t="shared" si="111"/>
        <v/>
      </c>
      <c r="DF299" s="47" t="str">
        <f t="shared" si="112"/>
        <v/>
      </c>
      <c r="DG299" s="47" t="str">
        <f t="shared" si="113"/>
        <v/>
      </c>
      <c r="DH299" s="47" t="str">
        <f t="shared" si="114"/>
        <v/>
      </c>
      <c r="DI299" s="47" t="str">
        <f t="shared" si="115"/>
        <v/>
      </c>
      <c r="DJ299" s="47">
        <f t="shared" si="116"/>
        <v>1</v>
      </c>
      <c r="DK299" s="48">
        <f>IF(CX299="NO",0,IF(CY299=1,Tipologías!$E$11,0)+IF(CZ299=2,Tipologías!$E$10,0)+IF(DA299=3,Tipologías!$E$9,0)+IF(DB299=4,Tipologías!$E$13,0)+IF(DC299=5,Tipologías!$E$12,0)+IF(DD299=6,Tipologías!$E$14,0)+IF(DE299=7,Tipologías!$E$20,0)+IF(DG299=9,Tipologías!$E$16,0)+IF(DF299=8,Tipologías!$E$23,0)+IF(DH299=10,Tipologías!$E$7,0)+IF(DI299=11,Tipologías!$E$8,0))</f>
        <v>547851.96453600004</v>
      </c>
      <c r="DL299" s="49">
        <f t="shared" si="117"/>
        <v>547851.96453600004</v>
      </c>
      <c r="DM299" s="50" t="str">
        <f t="shared" si="118"/>
        <v/>
      </c>
      <c r="DN299" s="50" t="str">
        <f t="shared" si="119"/>
        <v/>
      </c>
      <c r="DO299" s="50">
        <f t="shared" si="120"/>
        <v>0</v>
      </c>
      <c r="DP299" s="51" t="str">
        <f t="shared" si="121"/>
        <v/>
      </c>
      <c r="DQ299" s="51">
        <f>IF(DM299=17,Tipologías!$E$18,0)+IF(ENCUESTAS!DN299=18,Tipologías!$E$17,0)+IF(ENCUESTAS!DO299=19,Tipologías!$E$19,0)+IF(ENCUESTAS!DP299=20,Tipologías!$E$21,0)</f>
        <v>0</v>
      </c>
      <c r="DR299" s="47" t="str">
        <f t="shared" si="122"/>
        <v>NO</v>
      </c>
      <c r="DS299" s="49">
        <f t="shared" si="123"/>
        <v>0</v>
      </c>
      <c r="DT299" s="52">
        <f>IF(DL299=0,"",(DL299+DS299+Tipologías!$E$6+Tipologías!$H$2))</f>
        <v>744929.35707596457</v>
      </c>
      <c r="DU299" s="53" t="str">
        <f t="shared" si="124"/>
        <v>SI</v>
      </c>
      <c r="DV299" s="436" t="s">
        <v>4229</v>
      </c>
    </row>
    <row r="300" spans="1:126" ht="45" hidden="1" x14ac:dyDescent="0.25">
      <c r="A300" s="22">
        <v>42972</v>
      </c>
      <c r="B300" s="7" t="s">
        <v>1</v>
      </c>
      <c r="C300" s="7" t="s">
        <v>630</v>
      </c>
      <c r="D300" s="7">
        <v>579</v>
      </c>
      <c r="E300" s="7">
        <v>1039706195</v>
      </c>
      <c r="F300" s="7">
        <v>3004312255</v>
      </c>
      <c r="G300" s="188">
        <v>296</v>
      </c>
      <c r="H300" s="189" t="s">
        <v>1632</v>
      </c>
      <c r="I300" s="7" t="s">
        <v>1097</v>
      </c>
      <c r="J300" s="7">
        <v>10</v>
      </c>
      <c r="K300" s="7"/>
      <c r="L300" s="7"/>
      <c r="M300" s="7"/>
      <c r="N300" s="7"/>
      <c r="O300" s="7">
        <v>12</v>
      </c>
      <c r="P300" s="7"/>
      <c r="Q300" s="7"/>
      <c r="R300" s="190"/>
      <c r="S300" s="7"/>
      <c r="T300" s="7"/>
      <c r="U300" s="362" t="str">
        <f t="shared" si="100"/>
        <v xml:space="preserve">CALLE 10  #  12 -   </v>
      </c>
      <c r="V300" s="7">
        <v>3115510057</v>
      </c>
      <c r="W300" s="7" t="s">
        <v>2422</v>
      </c>
      <c r="X300" s="7" t="s">
        <v>1581</v>
      </c>
      <c r="Y300" s="7" t="s">
        <v>1638</v>
      </c>
      <c r="Z300" s="7"/>
      <c r="AA300" s="434" t="str">
        <f t="shared" si="101"/>
        <v>ANDRES  CATRILLON GALEANO</v>
      </c>
      <c r="AB300" s="7" t="s">
        <v>1268</v>
      </c>
      <c r="AC300" s="7">
        <v>1096619749</v>
      </c>
      <c r="AD300" s="7" t="s">
        <v>1127</v>
      </c>
      <c r="AE300" s="7">
        <v>29</v>
      </c>
      <c r="AF300" s="6" t="s">
        <v>1087</v>
      </c>
      <c r="AG300" s="6" t="s">
        <v>1849</v>
      </c>
      <c r="AH300" s="7" t="s">
        <v>1344</v>
      </c>
      <c r="AI300" s="7" t="s">
        <v>2440</v>
      </c>
      <c r="AJ300" s="7"/>
      <c r="AK300" s="434" t="str">
        <f t="shared" si="102"/>
        <v>NERLY  DURAN ORTEGA</v>
      </c>
      <c r="AL300" s="7" t="s">
        <v>1268</v>
      </c>
      <c r="AM300" s="191"/>
      <c r="AN300" s="189" t="s">
        <v>1087</v>
      </c>
      <c r="AO300" s="7"/>
      <c r="AP300" s="7" t="s">
        <v>1087</v>
      </c>
      <c r="AQ300" s="7">
        <v>4</v>
      </c>
      <c r="AR300" s="7">
        <v>2</v>
      </c>
      <c r="AS300" s="7">
        <v>2</v>
      </c>
      <c r="AT300" s="230" t="s">
        <v>1149</v>
      </c>
      <c r="AU300" s="7"/>
      <c r="AV300" s="193"/>
      <c r="AW300" s="7"/>
      <c r="AX300" s="192" t="s">
        <v>1153</v>
      </c>
      <c r="AY300" s="7">
        <v>1</v>
      </c>
      <c r="AZ300" s="7"/>
      <c r="BA300" s="218">
        <v>500000</v>
      </c>
      <c r="BB300" s="7" t="s">
        <v>1086</v>
      </c>
      <c r="BC300" s="7">
        <v>15902</v>
      </c>
      <c r="BD300" s="7" t="s">
        <v>1086</v>
      </c>
      <c r="BE300" s="7">
        <v>11744</v>
      </c>
      <c r="BF300" s="7" t="s">
        <v>1086</v>
      </c>
      <c r="BG300" s="7">
        <v>9561</v>
      </c>
      <c r="BH300" s="232" t="s">
        <v>1167</v>
      </c>
      <c r="BI300" s="233" t="s">
        <v>1171</v>
      </c>
      <c r="BJ300" s="234" t="s">
        <v>1181</v>
      </c>
      <c r="BK300" s="234" t="s">
        <v>1188</v>
      </c>
      <c r="BL300" s="6" t="s">
        <v>1086</v>
      </c>
      <c r="BM300" s="191" t="s">
        <v>1086</v>
      </c>
      <c r="BN300" s="195" t="s">
        <v>1086</v>
      </c>
      <c r="BO300" s="6" t="s">
        <v>1086</v>
      </c>
      <c r="BP300" s="6" t="s">
        <v>1086</v>
      </c>
      <c r="BQ300" s="6" t="s">
        <v>1086</v>
      </c>
      <c r="BR300" s="6" t="s">
        <v>1086</v>
      </c>
      <c r="BS300" s="6" t="s">
        <v>1086</v>
      </c>
      <c r="BT300" s="6" t="s">
        <v>1086</v>
      </c>
      <c r="BU300" s="6" t="s">
        <v>1086</v>
      </c>
      <c r="BV300" s="6" t="s">
        <v>1086</v>
      </c>
      <c r="BW300" s="6" t="s">
        <v>1086</v>
      </c>
      <c r="BX300" s="6" t="s">
        <v>1086</v>
      </c>
      <c r="BY300" s="6" t="s">
        <v>1086</v>
      </c>
      <c r="BZ300" s="6" t="s">
        <v>1086</v>
      </c>
      <c r="CA300" s="6" t="s">
        <v>1086</v>
      </c>
      <c r="CB300" s="6" t="s">
        <v>1086</v>
      </c>
      <c r="CC300" s="196" t="s">
        <v>1086</v>
      </c>
      <c r="CD300" s="249" t="s">
        <v>1193</v>
      </c>
      <c r="CE300" s="197" t="s">
        <v>2441</v>
      </c>
      <c r="CF300" s="249"/>
      <c r="CG300" s="196"/>
      <c r="CH300" s="196"/>
      <c r="CI300" s="196"/>
      <c r="CJ300" s="196" t="s">
        <v>1753</v>
      </c>
      <c r="CK300" s="196" t="s">
        <v>1608</v>
      </c>
      <c r="CL300" s="196" t="s">
        <v>1086</v>
      </c>
      <c r="CM300" s="196" t="s">
        <v>1087</v>
      </c>
      <c r="CN300" s="196" t="s">
        <v>1087</v>
      </c>
      <c r="CO300" s="196" t="s">
        <v>1490</v>
      </c>
      <c r="CP300" s="196" t="s">
        <v>1086</v>
      </c>
      <c r="CQ300" s="196" t="s">
        <v>1086</v>
      </c>
      <c r="CR300" s="196" t="s">
        <v>1086</v>
      </c>
      <c r="CS300" s="196" t="s">
        <v>1086</v>
      </c>
      <c r="CT300" s="196" t="s">
        <v>1086</v>
      </c>
      <c r="CU300" s="198" t="s">
        <v>1288</v>
      </c>
      <c r="CV300" s="6" t="str">
        <f t="shared" si="103"/>
        <v>SAN MARTIN CALLE1012</v>
      </c>
      <c r="CW300" s="46" t="str">
        <f t="shared" si="104"/>
        <v>OK</v>
      </c>
      <c r="CX300" s="47" t="str">
        <f t="shared" si="105"/>
        <v>SI</v>
      </c>
      <c r="CY300" s="47" t="str">
        <f t="shared" si="106"/>
        <v/>
      </c>
      <c r="CZ300" s="47" t="str">
        <f t="shared" si="107"/>
        <v/>
      </c>
      <c r="DA300" s="47" t="str">
        <f t="shared" si="108"/>
        <v/>
      </c>
      <c r="DB300" s="47" t="str">
        <f t="shared" si="109"/>
        <v/>
      </c>
      <c r="DC300" s="47" t="str">
        <f t="shared" si="110"/>
        <v/>
      </c>
      <c r="DD300" s="47"/>
      <c r="DE300" s="47" t="str">
        <f t="shared" si="111"/>
        <v/>
      </c>
      <c r="DF300" s="47" t="str">
        <f t="shared" si="112"/>
        <v/>
      </c>
      <c r="DG300" s="47" t="str">
        <f t="shared" si="113"/>
        <v/>
      </c>
      <c r="DH300" s="47" t="str">
        <f t="shared" si="114"/>
        <v/>
      </c>
      <c r="DI300" s="47" t="str">
        <f t="shared" si="115"/>
        <v/>
      </c>
      <c r="DJ300" s="47">
        <f t="shared" si="116"/>
        <v>0</v>
      </c>
      <c r="DK300" s="48">
        <f>IF(CX300="NO",0,IF(CY300=1,Tipologías!$E$11,0)+IF(CZ300=2,Tipologías!$E$10,0)+IF(DA300=3,Tipologías!$E$9,0)+IF(DB300=4,Tipologías!$E$13,0)+IF(DC300=5,Tipologías!$E$12,0)+IF(DD300=6,Tipologías!$E$14,0)+IF(DE300=7,Tipologías!$E$20,0)+IF(DG300=9,Tipologías!$E$16,0)+IF(DF300=8,Tipologías!$E$23,0)+IF(DH300=10,Tipologías!$E$7,0)+IF(DI300=11,Tipologías!$E$8,0))</f>
        <v>0</v>
      </c>
      <c r="DL300" s="49">
        <f t="shared" si="117"/>
        <v>0</v>
      </c>
      <c r="DM300" s="50" t="str">
        <f t="shared" si="118"/>
        <v/>
      </c>
      <c r="DN300" s="50" t="str">
        <f t="shared" si="119"/>
        <v/>
      </c>
      <c r="DO300" s="50" t="str">
        <f t="shared" si="120"/>
        <v/>
      </c>
      <c r="DP300" s="51" t="str">
        <f t="shared" si="121"/>
        <v/>
      </c>
      <c r="DQ300" s="51">
        <f>IF(DM300=17,Tipologías!$E$18,0)+IF(ENCUESTAS!DN300=18,Tipologías!$E$17,0)+IF(ENCUESTAS!DO300=19,Tipologías!$E$19,0)+IF(ENCUESTAS!DP300=20,Tipologías!$E$21,0)</f>
        <v>0</v>
      </c>
      <c r="DR300" s="47" t="str">
        <f t="shared" si="122"/>
        <v>NO</v>
      </c>
      <c r="DS300" s="49">
        <f t="shared" si="123"/>
        <v>0</v>
      </c>
      <c r="DT300" s="52" t="str">
        <f>IF(DL300=0,"",(DL300+DS300+Tipologías!$E$6+Tipologías!$H$2))</f>
        <v/>
      </c>
      <c r="DU300" s="53" t="str">
        <f t="shared" si="124"/>
        <v>NO</v>
      </c>
      <c r="DV300" s="436"/>
    </row>
    <row r="301" spans="1:126" ht="45" x14ac:dyDescent="0.25">
      <c r="A301" s="22">
        <v>42972</v>
      </c>
      <c r="B301" s="7" t="s">
        <v>1</v>
      </c>
      <c r="C301" s="7" t="s">
        <v>630</v>
      </c>
      <c r="D301" s="7">
        <v>579</v>
      </c>
      <c r="E301" s="7">
        <v>1039706195</v>
      </c>
      <c r="F301" s="7">
        <v>3004312255</v>
      </c>
      <c r="G301" s="188">
        <v>297</v>
      </c>
      <c r="H301" s="189" t="s">
        <v>1646</v>
      </c>
      <c r="I301" s="7" t="s">
        <v>1097</v>
      </c>
      <c r="J301" s="7">
        <v>10</v>
      </c>
      <c r="K301" s="7"/>
      <c r="L301" s="7"/>
      <c r="M301" s="7"/>
      <c r="N301" s="7"/>
      <c r="O301" s="7">
        <v>13</v>
      </c>
      <c r="P301" s="7"/>
      <c r="Q301" s="7"/>
      <c r="R301" s="200">
        <v>220443700000</v>
      </c>
      <c r="S301" s="7"/>
      <c r="T301" s="7"/>
      <c r="U301" s="362" t="str">
        <f t="shared" si="100"/>
        <v xml:space="preserve">CALLE 10  #  13 -  220443700000 </v>
      </c>
      <c r="V301" s="7">
        <v>3218387269</v>
      </c>
      <c r="W301" s="7" t="s">
        <v>1295</v>
      </c>
      <c r="X301" s="7" t="s">
        <v>2442</v>
      </c>
      <c r="Y301" s="7" t="s">
        <v>1939</v>
      </c>
      <c r="Z301" s="7"/>
      <c r="AA301" s="434" t="str">
        <f t="shared" si="101"/>
        <v>DANIELA  GARCIA PINEDA</v>
      </c>
      <c r="AB301" s="7" t="s">
        <v>1268</v>
      </c>
      <c r="AC301" s="7">
        <v>1039697715</v>
      </c>
      <c r="AD301" s="7" t="s">
        <v>1118</v>
      </c>
      <c r="AE301" s="7">
        <v>24</v>
      </c>
      <c r="AF301" s="6" t="s">
        <v>1086</v>
      </c>
      <c r="AG301" s="6"/>
      <c r="AH301" s="7"/>
      <c r="AI301" s="7"/>
      <c r="AJ301" s="7"/>
      <c r="AK301" s="434" t="str">
        <f t="shared" si="102"/>
        <v xml:space="preserve">   </v>
      </c>
      <c r="AL301" s="7"/>
      <c r="AM301" s="191"/>
      <c r="AN301" s="189" t="s">
        <v>1087</v>
      </c>
      <c r="AO301" s="7"/>
      <c r="AP301" s="7" t="s">
        <v>1087</v>
      </c>
      <c r="AQ301" s="7">
        <v>2</v>
      </c>
      <c r="AR301" s="7"/>
      <c r="AS301" s="7"/>
      <c r="AT301" s="230" t="s">
        <v>1149</v>
      </c>
      <c r="AU301" s="7"/>
      <c r="AV301" s="193"/>
      <c r="AW301" s="7"/>
      <c r="AX301" s="192" t="s">
        <v>1153</v>
      </c>
      <c r="AY301" s="7"/>
      <c r="AZ301" s="7">
        <v>6</v>
      </c>
      <c r="BA301" s="218">
        <v>250000</v>
      </c>
      <c r="BB301" s="7" t="s">
        <v>1086</v>
      </c>
      <c r="BC301" s="7">
        <v>29224</v>
      </c>
      <c r="BD301" s="7" t="s">
        <v>1087</v>
      </c>
      <c r="BE301" s="7"/>
      <c r="BF301" s="7" t="s">
        <v>1086</v>
      </c>
      <c r="BG301" s="7">
        <v>16732</v>
      </c>
      <c r="BH301" s="232" t="s">
        <v>1167</v>
      </c>
      <c r="BI301" s="233" t="s">
        <v>1171</v>
      </c>
      <c r="BJ301" s="234" t="s">
        <v>1180</v>
      </c>
      <c r="BK301" s="6" t="s">
        <v>1189</v>
      </c>
      <c r="BL301" s="6" t="s">
        <v>1086</v>
      </c>
      <c r="BM301" s="191" t="s">
        <v>1086</v>
      </c>
      <c r="BN301" s="195" t="s">
        <v>1086</v>
      </c>
      <c r="BO301" s="6" t="s">
        <v>1086</v>
      </c>
      <c r="BP301" s="6" t="s">
        <v>1086</v>
      </c>
      <c r="BQ301" s="6" t="s">
        <v>1086</v>
      </c>
      <c r="BR301" s="6" t="s">
        <v>1086</v>
      </c>
      <c r="BS301" s="6" t="s">
        <v>1086</v>
      </c>
      <c r="BT301" s="6" t="s">
        <v>1086</v>
      </c>
      <c r="BU301" s="6" t="s">
        <v>1086</v>
      </c>
      <c r="BV301" s="6" t="s">
        <v>1087</v>
      </c>
      <c r="BW301" s="6" t="s">
        <v>1086</v>
      </c>
      <c r="BX301" s="6" t="s">
        <v>1086</v>
      </c>
      <c r="BY301" s="6" t="s">
        <v>1086</v>
      </c>
      <c r="BZ301" s="6" t="s">
        <v>1086</v>
      </c>
      <c r="CA301" s="6" t="s">
        <v>1087</v>
      </c>
      <c r="CB301" s="6" t="s">
        <v>1086</v>
      </c>
      <c r="CC301" s="6" t="s">
        <v>1086</v>
      </c>
      <c r="CD301" s="234" t="s">
        <v>1193</v>
      </c>
      <c r="CE301" s="199" t="s">
        <v>2443</v>
      </c>
      <c r="CF301" s="219"/>
      <c r="CG301" s="6"/>
      <c r="CH301" s="6"/>
      <c r="CI301" s="6"/>
      <c r="CJ301" s="6" t="s">
        <v>1607</v>
      </c>
      <c r="CK301" s="6" t="s">
        <v>1608</v>
      </c>
      <c r="CL301" s="6" t="s">
        <v>1086</v>
      </c>
      <c r="CM301" s="6" t="s">
        <v>1087</v>
      </c>
      <c r="CN301" s="6" t="s">
        <v>1086</v>
      </c>
      <c r="CO301" s="6" t="s">
        <v>1490</v>
      </c>
      <c r="CP301" s="6" t="s">
        <v>1086</v>
      </c>
      <c r="CQ301" s="6" t="s">
        <v>1086</v>
      </c>
      <c r="CR301" s="6" t="s">
        <v>1087</v>
      </c>
      <c r="CS301" s="6" t="s">
        <v>1086</v>
      </c>
      <c r="CT301" s="6" t="s">
        <v>1086</v>
      </c>
      <c r="CU301" s="191" t="s">
        <v>1273</v>
      </c>
      <c r="CV301" s="6" t="str">
        <f t="shared" si="103"/>
        <v>NUEVO HORIZONTE CALLE1013220443700000</v>
      </c>
      <c r="CW301" s="46" t="str">
        <f t="shared" si="104"/>
        <v>OK</v>
      </c>
      <c r="CX301" s="47" t="str">
        <f t="shared" si="105"/>
        <v>SI</v>
      </c>
      <c r="CY301" s="47">
        <f t="shared" si="106"/>
        <v>1</v>
      </c>
      <c r="CZ301" s="47" t="str">
        <f t="shared" si="107"/>
        <v/>
      </c>
      <c r="DA301" s="47" t="str">
        <f t="shared" si="108"/>
        <v/>
      </c>
      <c r="DB301" s="47" t="str">
        <f t="shared" si="109"/>
        <v/>
      </c>
      <c r="DC301" s="47" t="str">
        <f t="shared" si="110"/>
        <v/>
      </c>
      <c r="DD301" s="47"/>
      <c r="DE301" s="47" t="str">
        <f t="shared" si="111"/>
        <v/>
      </c>
      <c r="DF301" s="47" t="str">
        <f t="shared" si="112"/>
        <v/>
      </c>
      <c r="DG301" s="47">
        <f t="shared" si="113"/>
        <v>9</v>
      </c>
      <c r="DH301" s="47" t="str">
        <f t="shared" si="114"/>
        <v/>
      </c>
      <c r="DI301" s="47" t="str">
        <f t="shared" si="115"/>
        <v/>
      </c>
      <c r="DJ301" s="47">
        <f t="shared" si="116"/>
        <v>1</v>
      </c>
      <c r="DK301" s="48">
        <f>IF(CX301="NO",0,IF(CY301=1,Tipologías!$E$11,0)+IF(CZ301=2,Tipologías!$E$10,0)+IF(DA301=3,Tipologías!$E$9,0)+IF(DB301=4,Tipologías!$E$13,0)+IF(DC301=5,Tipologías!$E$12,0)+IF(DD301=6,Tipologías!$E$14,0)+IF(DE301=7,Tipologías!$E$20,0)+IF(DG301=9,Tipologías!$E$16,0)+IF(DF301=8,Tipologías!$E$23,0)+IF(DH301=10,Tipologías!$E$7,0)+IF(DI301=11,Tipologías!$E$8,0))</f>
        <v>2225218.5090899998</v>
      </c>
      <c r="DL301" s="49">
        <f t="shared" si="117"/>
        <v>2225218.5090899998</v>
      </c>
      <c r="DM301" s="50" t="str">
        <f t="shared" si="118"/>
        <v/>
      </c>
      <c r="DN301" s="50" t="str">
        <f t="shared" si="119"/>
        <v/>
      </c>
      <c r="DO301" s="50">
        <f t="shared" si="120"/>
        <v>0</v>
      </c>
      <c r="DP301" s="51" t="str">
        <f t="shared" si="121"/>
        <v/>
      </c>
      <c r="DQ301" s="51">
        <f>IF(DM301=17,Tipologías!$E$18,0)+IF(ENCUESTAS!DN301=18,Tipologías!$E$17,0)+IF(ENCUESTAS!DO301=19,Tipologías!$E$19,0)+IF(ENCUESTAS!DP301=20,Tipologías!$E$21,0)</f>
        <v>0</v>
      </c>
      <c r="DR301" s="47" t="str">
        <f t="shared" si="122"/>
        <v>NO</v>
      </c>
      <c r="DS301" s="49">
        <f t="shared" si="123"/>
        <v>0</v>
      </c>
      <c r="DT301" s="52">
        <f>IF(DL301=0,"",(DL301+DS301+Tipologías!$E$6+Tipologías!$H$2))</f>
        <v>2422295.9016299644</v>
      </c>
      <c r="DU301" s="53" t="str">
        <f t="shared" si="124"/>
        <v>SI</v>
      </c>
      <c r="DV301" s="436" t="s">
        <v>4379</v>
      </c>
    </row>
    <row r="302" spans="1:126" ht="45" hidden="1" x14ac:dyDescent="0.25">
      <c r="A302" s="22">
        <v>42972</v>
      </c>
      <c r="B302" s="7" t="s">
        <v>1</v>
      </c>
      <c r="C302" s="7" t="s">
        <v>630</v>
      </c>
      <c r="D302" s="7">
        <v>579</v>
      </c>
      <c r="E302" s="7">
        <v>1039706195</v>
      </c>
      <c r="F302" s="7">
        <v>3004312255</v>
      </c>
      <c r="G302" s="188">
        <v>298</v>
      </c>
      <c r="H302" s="189" t="s">
        <v>1632</v>
      </c>
      <c r="I302" s="7" t="s">
        <v>1097</v>
      </c>
      <c r="J302" s="7">
        <v>54</v>
      </c>
      <c r="K302" s="7"/>
      <c r="L302" s="7"/>
      <c r="M302" s="7"/>
      <c r="N302" s="7"/>
      <c r="O302" s="7">
        <v>12</v>
      </c>
      <c r="P302" s="7"/>
      <c r="Q302" s="7"/>
      <c r="R302" s="190"/>
      <c r="S302" s="7"/>
      <c r="T302" s="7"/>
      <c r="U302" s="362" t="str">
        <f t="shared" si="100"/>
        <v xml:space="preserve">CALLE 54  #  12 -   </v>
      </c>
      <c r="V302" s="7">
        <v>3193252284</v>
      </c>
      <c r="W302" s="7" t="s">
        <v>2096</v>
      </c>
      <c r="X302" s="7"/>
      <c r="Y302" s="7" t="s">
        <v>2444</v>
      </c>
      <c r="Z302" s="7"/>
      <c r="AA302" s="434" t="str">
        <f t="shared" si="101"/>
        <v xml:space="preserve">NORIDA  CADAVID </v>
      </c>
      <c r="AB302" s="7" t="s">
        <v>1268</v>
      </c>
      <c r="AC302" s="7">
        <v>1039682033</v>
      </c>
      <c r="AD302" s="7" t="s">
        <v>1118</v>
      </c>
      <c r="AE302" s="7">
        <v>30</v>
      </c>
      <c r="AF302" s="6" t="s">
        <v>1087</v>
      </c>
      <c r="AG302" s="6" t="s">
        <v>1693</v>
      </c>
      <c r="AH302" s="7" t="s">
        <v>2445</v>
      </c>
      <c r="AI302" s="7" t="s">
        <v>1430</v>
      </c>
      <c r="AJ302" s="7" t="s">
        <v>1792</v>
      </c>
      <c r="AK302" s="434" t="str">
        <f t="shared" si="102"/>
        <v xml:space="preserve">GUSTAVO EMILIO MUÑOZ ESPINOSA </v>
      </c>
      <c r="AL302" s="7" t="s">
        <v>1268</v>
      </c>
      <c r="AM302" s="191">
        <v>1039681574</v>
      </c>
      <c r="AN302" s="189" t="s">
        <v>1087</v>
      </c>
      <c r="AO302" s="7"/>
      <c r="AP302" s="7" t="s">
        <v>1087</v>
      </c>
      <c r="AQ302" s="7">
        <v>10</v>
      </c>
      <c r="AR302" s="7">
        <v>3</v>
      </c>
      <c r="AS302" s="7"/>
      <c r="AT302" s="230" t="s">
        <v>1148</v>
      </c>
      <c r="AU302" s="7"/>
      <c r="AV302" s="193" t="s">
        <v>1161</v>
      </c>
      <c r="AW302" s="7"/>
      <c r="AX302" s="192"/>
      <c r="AY302" s="7"/>
      <c r="AZ302" s="7"/>
      <c r="BA302" s="7"/>
      <c r="BB302" s="7" t="s">
        <v>1086</v>
      </c>
      <c r="BC302" s="7">
        <v>54080</v>
      </c>
      <c r="BD302" s="7" t="s">
        <v>1086</v>
      </c>
      <c r="BE302" s="7">
        <v>40681</v>
      </c>
      <c r="BF302" s="7" t="s">
        <v>1086</v>
      </c>
      <c r="BG302" s="7">
        <v>9315</v>
      </c>
      <c r="BH302" s="232" t="s">
        <v>1167</v>
      </c>
      <c r="BI302" s="233" t="s">
        <v>1171</v>
      </c>
      <c r="BJ302" s="234" t="s">
        <v>1183</v>
      </c>
      <c r="BK302" s="6" t="s">
        <v>1189</v>
      </c>
      <c r="BL302" s="6" t="s">
        <v>1086</v>
      </c>
      <c r="BM302" s="191" t="s">
        <v>1086</v>
      </c>
      <c r="BN302" s="195" t="s">
        <v>1086</v>
      </c>
      <c r="BO302" s="6" t="s">
        <v>1086</v>
      </c>
      <c r="BP302" s="6" t="s">
        <v>1086</v>
      </c>
      <c r="BQ302" s="6" t="s">
        <v>1086</v>
      </c>
      <c r="BR302" s="6" t="s">
        <v>1086</v>
      </c>
      <c r="BS302" s="6" t="s">
        <v>1086</v>
      </c>
      <c r="BT302" s="6" t="s">
        <v>1086</v>
      </c>
      <c r="BU302" s="6" t="s">
        <v>1086</v>
      </c>
      <c r="BV302" s="6" t="s">
        <v>1086</v>
      </c>
      <c r="BW302" s="6" t="s">
        <v>1086</v>
      </c>
      <c r="BX302" s="6" t="s">
        <v>1086</v>
      </c>
      <c r="BY302" s="6" t="s">
        <v>1086</v>
      </c>
      <c r="BZ302" s="6" t="s">
        <v>1086</v>
      </c>
      <c r="CA302" s="6" t="s">
        <v>1086</v>
      </c>
      <c r="CB302" s="6" t="s">
        <v>1086</v>
      </c>
      <c r="CC302" s="6" t="s">
        <v>1086</v>
      </c>
      <c r="CD302" s="234" t="s">
        <v>1193</v>
      </c>
      <c r="CE302" s="199" t="s">
        <v>2438</v>
      </c>
      <c r="CF302" s="6"/>
      <c r="CG302" s="6"/>
      <c r="CH302" s="6"/>
      <c r="CI302" s="6"/>
      <c r="CJ302" s="6" t="s">
        <v>1607</v>
      </c>
      <c r="CK302" s="6" t="s">
        <v>1608</v>
      </c>
      <c r="CL302" s="6" t="s">
        <v>1086</v>
      </c>
      <c r="CM302" s="6" t="s">
        <v>1087</v>
      </c>
      <c r="CN302" s="6" t="s">
        <v>1087</v>
      </c>
      <c r="CO302" s="6" t="s">
        <v>1490</v>
      </c>
      <c r="CP302" s="6" t="s">
        <v>1086</v>
      </c>
      <c r="CQ302" s="6" t="s">
        <v>1086</v>
      </c>
      <c r="CR302" s="6" t="s">
        <v>1086</v>
      </c>
      <c r="CS302" s="6" t="s">
        <v>1086</v>
      </c>
      <c r="CT302" s="6" t="s">
        <v>1086</v>
      </c>
      <c r="CU302" s="191" t="s">
        <v>1288</v>
      </c>
      <c r="CV302" s="6" t="str">
        <f t="shared" si="103"/>
        <v>SAN MARTIN CALLE5412</v>
      </c>
      <c r="CW302" s="46" t="str">
        <f t="shared" si="104"/>
        <v>OK</v>
      </c>
      <c r="CX302" s="47" t="str">
        <f t="shared" si="105"/>
        <v>SI</v>
      </c>
      <c r="CY302" s="47" t="str">
        <f t="shared" si="106"/>
        <v/>
      </c>
      <c r="CZ302" s="47" t="str">
        <f t="shared" si="107"/>
        <v/>
      </c>
      <c r="DA302" s="47" t="str">
        <f t="shared" si="108"/>
        <v/>
      </c>
      <c r="DB302" s="47" t="str">
        <f t="shared" si="109"/>
        <v/>
      </c>
      <c r="DC302" s="47" t="str">
        <f t="shared" si="110"/>
        <v/>
      </c>
      <c r="DD302" s="47"/>
      <c r="DE302" s="47" t="str">
        <f t="shared" si="111"/>
        <v/>
      </c>
      <c r="DF302" s="47" t="str">
        <f t="shared" si="112"/>
        <v/>
      </c>
      <c r="DG302" s="47" t="str">
        <f t="shared" si="113"/>
        <v/>
      </c>
      <c r="DH302" s="47" t="str">
        <f t="shared" si="114"/>
        <v/>
      </c>
      <c r="DI302" s="47" t="str">
        <f t="shared" si="115"/>
        <v/>
      </c>
      <c r="DJ302" s="47">
        <f t="shared" si="116"/>
        <v>0</v>
      </c>
      <c r="DK302" s="48">
        <f>IF(CX302="NO",0,IF(CY302=1,Tipologías!$E$11,0)+IF(CZ302=2,Tipologías!$E$10,0)+IF(DA302=3,Tipologías!$E$9,0)+IF(DB302=4,Tipologías!$E$13,0)+IF(DC302=5,Tipologías!$E$12,0)+IF(DD302=6,Tipologías!$E$14,0)+IF(DE302=7,Tipologías!$E$20,0)+IF(DG302=9,Tipologías!$E$16,0)+IF(DF302=8,Tipologías!$E$23,0)+IF(DH302=10,Tipologías!$E$7,0)+IF(DI302=11,Tipologías!$E$8,0))</f>
        <v>0</v>
      </c>
      <c r="DL302" s="49">
        <f t="shared" si="117"/>
        <v>0</v>
      </c>
      <c r="DM302" s="50" t="str">
        <f t="shared" si="118"/>
        <v/>
      </c>
      <c r="DN302" s="50" t="str">
        <f t="shared" si="119"/>
        <v/>
      </c>
      <c r="DO302" s="50" t="str">
        <f t="shared" si="120"/>
        <v/>
      </c>
      <c r="DP302" s="51" t="str">
        <f t="shared" si="121"/>
        <v/>
      </c>
      <c r="DQ302" s="51">
        <f>IF(DM302=17,Tipologías!$E$18,0)+IF(ENCUESTAS!DN302=18,Tipologías!$E$17,0)+IF(ENCUESTAS!DO302=19,Tipologías!$E$19,0)+IF(ENCUESTAS!DP302=20,Tipologías!$E$21,0)</f>
        <v>0</v>
      </c>
      <c r="DR302" s="47" t="str">
        <f t="shared" si="122"/>
        <v>NO</v>
      </c>
      <c r="DS302" s="49">
        <f t="shared" si="123"/>
        <v>0</v>
      </c>
      <c r="DT302" s="52" t="str">
        <f>IF(DL302=0,"",(DL302+DS302+Tipologías!$E$6+Tipologías!$H$2))</f>
        <v/>
      </c>
      <c r="DU302" s="53" t="str">
        <f t="shared" si="124"/>
        <v>NO</v>
      </c>
      <c r="DV302" s="437"/>
    </row>
    <row r="303" spans="1:126" ht="45" hidden="1" x14ac:dyDescent="0.25">
      <c r="A303" s="22">
        <v>42972</v>
      </c>
      <c r="B303" s="7" t="s">
        <v>1</v>
      </c>
      <c r="C303" s="7" t="s">
        <v>630</v>
      </c>
      <c r="D303" s="7">
        <v>579</v>
      </c>
      <c r="E303" s="7">
        <v>1039706195</v>
      </c>
      <c r="F303" s="7">
        <v>3004312255</v>
      </c>
      <c r="G303" s="188">
        <v>299</v>
      </c>
      <c r="H303" s="189" t="s">
        <v>1632</v>
      </c>
      <c r="I303" s="7" t="s">
        <v>1110</v>
      </c>
      <c r="J303" s="7">
        <v>12</v>
      </c>
      <c r="K303" s="7"/>
      <c r="L303" s="7"/>
      <c r="M303" s="7"/>
      <c r="N303" s="7"/>
      <c r="O303" s="7">
        <v>43</v>
      </c>
      <c r="P303" s="7"/>
      <c r="Q303" s="7"/>
      <c r="R303" s="200">
        <v>220442100000</v>
      </c>
      <c r="S303" s="7"/>
      <c r="T303" s="7"/>
      <c r="U303" s="362" t="str">
        <f t="shared" si="100"/>
        <v xml:space="preserve">PEATONAL 12  #  43 -  220442100000 </v>
      </c>
      <c r="V303" s="7">
        <v>3146035156</v>
      </c>
      <c r="W303" s="7" t="s">
        <v>2446</v>
      </c>
      <c r="X303" s="7"/>
      <c r="Y303" s="7" t="s">
        <v>2447</v>
      </c>
      <c r="Z303" s="7"/>
      <c r="AA303" s="434" t="str">
        <f t="shared" si="101"/>
        <v xml:space="preserve">BERTA  GRAJALES </v>
      </c>
      <c r="AB303" s="7" t="s">
        <v>1268</v>
      </c>
      <c r="AC303" s="7">
        <v>21928799</v>
      </c>
      <c r="AD303" s="7" t="s">
        <v>1118</v>
      </c>
      <c r="AE303" s="7">
        <v>63</v>
      </c>
      <c r="AF303" s="6" t="s">
        <v>1086</v>
      </c>
      <c r="AG303" s="6"/>
      <c r="AH303" s="7"/>
      <c r="AI303" s="7"/>
      <c r="AJ303" s="7"/>
      <c r="AK303" s="434" t="str">
        <f t="shared" si="102"/>
        <v xml:space="preserve">   </v>
      </c>
      <c r="AL303" s="7"/>
      <c r="AM303" s="191"/>
      <c r="AN303" s="189" t="s">
        <v>1087</v>
      </c>
      <c r="AO303" s="7"/>
      <c r="AP303" s="7" t="s">
        <v>1087</v>
      </c>
      <c r="AQ303" s="7">
        <v>2</v>
      </c>
      <c r="AR303" s="7"/>
      <c r="AS303" s="7"/>
      <c r="AT303" s="240" t="s">
        <v>1148</v>
      </c>
      <c r="AU303" s="7"/>
      <c r="AV303" s="193" t="s">
        <v>1161</v>
      </c>
      <c r="AW303" s="7"/>
      <c r="AX303" s="192"/>
      <c r="AY303" s="7"/>
      <c r="AZ303" s="7"/>
      <c r="BA303" s="7"/>
      <c r="BB303" s="7" t="s">
        <v>1086</v>
      </c>
      <c r="BC303" s="7">
        <v>24185</v>
      </c>
      <c r="BD303" s="7" t="s">
        <v>1086</v>
      </c>
      <c r="BE303" s="7">
        <v>17622</v>
      </c>
      <c r="BF303" s="7" t="s">
        <v>1086</v>
      </c>
      <c r="BG303" s="7">
        <v>9513</v>
      </c>
      <c r="BH303" s="232" t="s">
        <v>1167</v>
      </c>
      <c r="BI303" s="233" t="s">
        <v>1171</v>
      </c>
      <c r="BJ303" s="234" t="s">
        <v>1183</v>
      </c>
      <c r="BK303" s="234" t="s">
        <v>1189</v>
      </c>
      <c r="BL303" s="6" t="s">
        <v>1086</v>
      </c>
      <c r="BM303" s="191" t="s">
        <v>1086</v>
      </c>
      <c r="BN303" s="195" t="s">
        <v>1086</v>
      </c>
      <c r="BO303" s="6" t="s">
        <v>1086</v>
      </c>
      <c r="BP303" s="6" t="s">
        <v>1086</v>
      </c>
      <c r="BQ303" s="6" t="s">
        <v>1086</v>
      </c>
      <c r="BR303" s="6" t="s">
        <v>1086</v>
      </c>
      <c r="BS303" s="6" t="s">
        <v>1086</v>
      </c>
      <c r="BT303" s="6" t="s">
        <v>1086</v>
      </c>
      <c r="BU303" s="6" t="s">
        <v>1086</v>
      </c>
      <c r="BV303" s="6" t="s">
        <v>1086</v>
      </c>
      <c r="BW303" s="6" t="s">
        <v>1086</v>
      </c>
      <c r="BX303" s="6" t="s">
        <v>1086</v>
      </c>
      <c r="BY303" s="6" t="s">
        <v>1086</v>
      </c>
      <c r="BZ303" s="6" t="s">
        <v>1086</v>
      </c>
      <c r="CA303" s="6" t="s">
        <v>1086</v>
      </c>
      <c r="CB303" s="6" t="s">
        <v>1086</v>
      </c>
      <c r="CC303" s="6" t="s">
        <v>1086</v>
      </c>
      <c r="CD303" s="234" t="s">
        <v>1193</v>
      </c>
      <c r="CE303" s="199" t="s">
        <v>2438</v>
      </c>
      <c r="CF303" s="6"/>
      <c r="CG303" s="6"/>
      <c r="CH303" s="6"/>
      <c r="CI303" s="6"/>
      <c r="CJ303" s="6" t="s">
        <v>1607</v>
      </c>
      <c r="CK303" s="6" t="s">
        <v>1608</v>
      </c>
      <c r="CL303" s="6" t="s">
        <v>1086</v>
      </c>
      <c r="CM303" s="6" t="s">
        <v>1087</v>
      </c>
      <c r="CN303" s="6" t="s">
        <v>1087</v>
      </c>
      <c r="CO303" s="6" t="s">
        <v>1490</v>
      </c>
      <c r="CP303" s="6" t="s">
        <v>1086</v>
      </c>
      <c r="CQ303" s="6" t="s">
        <v>1086</v>
      </c>
      <c r="CR303" s="6" t="s">
        <v>1086</v>
      </c>
      <c r="CS303" s="6" t="s">
        <v>1086</v>
      </c>
      <c r="CT303" s="6" t="s">
        <v>1086</v>
      </c>
      <c r="CU303" s="191" t="s">
        <v>1288</v>
      </c>
      <c r="CV303" s="6" t="str">
        <f t="shared" si="103"/>
        <v>SAN MARTIN PEATONAL1243220442100000</v>
      </c>
      <c r="CW303" s="46" t="str">
        <f t="shared" si="104"/>
        <v>OK</v>
      </c>
      <c r="CX303" s="47" t="str">
        <f t="shared" si="105"/>
        <v>SI</v>
      </c>
      <c r="CY303" s="47" t="str">
        <f t="shared" si="106"/>
        <v/>
      </c>
      <c r="CZ303" s="47" t="str">
        <f t="shared" si="107"/>
        <v/>
      </c>
      <c r="DA303" s="47" t="str">
        <f t="shared" si="108"/>
        <v/>
      </c>
      <c r="DB303" s="47" t="str">
        <f t="shared" si="109"/>
        <v/>
      </c>
      <c r="DC303" s="47" t="str">
        <f t="shared" si="110"/>
        <v/>
      </c>
      <c r="DD303" s="47"/>
      <c r="DE303" s="47" t="str">
        <f t="shared" si="111"/>
        <v/>
      </c>
      <c r="DF303" s="47" t="str">
        <f t="shared" si="112"/>
        <v/>
      </c>
      <c r="DG303" s="47" t="str">
        <f t="shared" si="113"/>
        <v/>
      </c>
      <c r="DH303" s="47" t="str">
        <f t="shared" si="114"/>
        <v/>
      </c>
      <c r="DI303" s="47" t="str">
        <f t="shared" si="115"/>
        <v/>
      </c>
      <c r="DJ303" s="47">
        <f t="shared" si="116"/>
        <v>0</v>
      </c>
      <c r="DK303" s="48">
        <f>IF(CX303="NO",0,IF(CY303=1,Tipologías!$E$11,0)+IF(CZ303=2,Tipologías!$E$10,0)+IF(DA303=3,Tipologías!$E$9,0)+IF(DB303=4,Tipologías!$E$13,0)+IF(DC303=5,Tipologías!$E$12,0)+IF(DD303=6,Tipologías!$E$14,0)+IF(DE303=7,Tipologías!$E$20,0)+IF(DG303=9,Tipologías!$E$16,0)+IF(DF303=8,Tipologías!$E$23,0)+IF(DH303=10,Tipologías!$E$7,0)+IF(DI303=11,Tipologías!$E$8,0))</f>
        <v>0</v>
      </c>
      <c r="DL303" s="49">
        <f t="shared" si="117"/>
        <v>0</v>
      </c>
      <c r="DM303" s="50" t="str">
        <f t="shared" si="118"/>
        <v/>
      </c>
      <c r="DN303" s="50" t="str">
        <f t="shared" si="119"/>
        <v/>
      </c>
      <c r="DO303" s="50" t="str">
        <f t="shared" si="120"/>
        <v/>
      </c>
      <c r="DP303" s="51" t="str">
        <f t="shared" si="121"/>
        <v/>
      </c>
      <c r="DQ303" s="51">
        <f>IF(DM303=17,Tipologías!$E$18,0)+IF(ENCUESTAS!DN303=18,Tipologías!$E$17,0)+IF(ENCUESTAS!DO303=19,Tipologías!$E$19,0)+IF(ENCUESTAS!DP303=20,Tipologías!$E$21,0)</f>
        <v>0</v>
      </c>
      <c r="DR303" s="47" t="str">
        <f t="shared" si="122"/>
        <v>NO</v>
      </c>
      <c r="DS303" s="49">
        <f t="shared" si="123"/>
        <v>0</v>
      </c>
      <c r="DT303" s="52" t="str">
        <f>IF(DL303=0,"",(DL303+DS303+Tipologías!$E$6+Tipologías!$H$2))</f>
        <v/>
      </c>
      <c r="DU303" s="53" t="str">
        <f t="shared" si="124"/>
        <v>NO</v>
      </c>
      <c r="DV303" s="436"/>
    </row>
    <row r="304" spans="1:126" ht="45" x14ac:dyDescent="0.25">
      <c r="A304" s="22">
        <v>42972</v>
      </c>
      <c r="B304" s="7" t="s">
        <v>1</v>
      </c>
      <c r="C304" s="7" t="s">
        <v>630</v>
      </c>
      <c r="D304" s="7">
        <v>579</v>
      </c>
      <c r="E304" s="7">
        <v>1039706195</v>
      </c>
      <c r="F304" s="7">
        <v>3004312255</v>
      </c>
      <c r="G304" s="215">
        <v>300</v>
      </c>
      <c r="H304" s="189" t="s">
        <v>1632</v>
      </c>
      <c r="I304" s="7" t="s">
        <v>1110</v>
      </c>
      <c r="J304" s="7">
        <v>12</v>
      </c>
      <c r="K304" s="7" t="s">
        <v>1115</v>
      </c>
      <c r="L304" s="7"/>
      <c r="M304" s="7"/>
      <c r="N304" s="7"/>
      <c r="O304" s="7">
        <v>27</v>
      </c>
      <c r="P304" s="7"/>
      <c r="Q304" s="7"/>
      <c r="R304" s="190"/>
      <c r="S304" s="7"/>
      <c r="T304" s="7"/>
      <c r="U304" s="362" t="str">
        <f t="shared" si="100"/>
        <v xml:space="preserve">PEATONAL 12A  #  27 -   </v>
      </c>
      <c r="V304" s="200">
        <v>3128272451</v>
      </c>
      <c r="W304" s="7" t="s">
        <v>1856</v>
      </c>
      <c r="X304" s="7"/>
      <c r="Y304" s="7" t="s">
        <v>1287</v>
      </c>
      <c r="Z304" s="241" t="s">
        <v>2448</v>
      </c>
      <c r="AA304" s="434" t="str">
        <f t="shared" si="101"/>
        <v xml:space="preserve">MARIA DE LAS MERCEDES  URIBE </v>
      </c>
      <c r="AB304" s="7" t="s">
        <v>1268</v>
      </c>
      <c r="AC304" s="7">
        <v>21922958</v>
      </c>
      <c r="AD304" s="7" t="s">
        <v>1118</v>
      </c>
      <c r="AE304" s="7">
        <v>91</v>
      </c>
      <c r="AF304" s="6" t="s">
        <v>1086</v>
      </c>
      <c r="AG304" s="6"/>
      <c r="AH304" s="7"/>
      <c r="AI304" s="7"/>
      <c r="AJ304" s="7"/>
      <c r="AK304" s="434" t="str">
        <f t="shared" si="102"/>
        <v xml:space="preserve">   </v>
      </c>
      <c r="AL304" s="7"/>
      <c r="AM304" s="191"/>
      <c r="AN304" s="189" t="s">
        <v>1087</v>
      </c>
      <c r="AO304" s="7"/>
      <c r="AP304" s="7" t="s">
        <v>1087</v>
      </c>
      <c r="AQ304" s="7">
        <v>1</v>
      </c>
      <c r="AR304" s="7"/>
      <c r="AS304" s="7"/>
      <c r="AT304" s="240" t="s">
        <v>1148</v>
      </c>
      <c r="AU304" s="7"/>
      <c r="AV304" s="193" t="s">
        <v>1161</v>
      </c>
      <c r="AW304" s="7"/>
      <c r="AX304" s="192"/>
      <c r="AY304" s="7"/>
      <c r="AZ304" s="7"/>
      <c r="BA304" s="7"/>
      <c r="BB304" s="7" t="s">
        <v>1086</v>
      </c>
      <c r="BC304" s="7">
        <v>7102</v>
      </c>
      <c r="BD304" s="7" t="s">
        <v>1087</v>
      </c>
      <c r="BE304" s="7"/>
      <c r="BF304" s="7" t="s">
        <v>1086</v>
      </c>
      <c r="BG304" s="7">
        <v>8360</v>
      </c>
      <c r="BH304" s="232" t="s">
        <v>1167</v>
      </c>
      <c r="BI304" s="233" t="s">
        <v>1175</v>
      </c>
      <c r="BJ304" s="242" t="s">
        <v>1180</v>
      </c>
      <c r="BK304" s="234" t="s">
        <v>1189</v>
      </c>
      <c r="BL304" s="6" t="s">
        <v>1086</v>
      </c>
      <c r="BM304" s="191" t="s">
        <v>1086</v>
      </c>
      <c r="BN304" s="195" t="s">
        <v>1086</v>
      </c>
      <c r="BO304" s="6" t="s">
        <v>1086</v>
      </c>
      <c r="BP304" s="6" t="s">
        <v>1086</v>
      </c>
      <c r="BQ304" s="6" t="s">
        <v>1086</v>
      </c>
      <c r="BR304" s="6" t="s">
        <v>1086</v>
      </c>
      <c r="BS304" s="6" t="s">
        <v>1086</v>
      </c>
      <c r="BT304" s="6" t="s">
        <v>1086</v>
      </c>
      <c r="BU304" s="6" t="s">
        <v>1087</v>
      </c>
      <c r="BV304" s="6" t="s">
        <v>1087</v>
      </c>
      <c r="BW304" s="6" t="s">
        <v>1086</v>
      </c>
      <c r="BX304" s="6" t="s">
        <v>1087</v>
      </c>
      <c r="BY304" s="6" t="s">
        <v>1086</v>
      </c>
      <c r="BZ304" s="6" t="s">
        <v>1087</v>
      </c>
      <c r="CA304" s="6" t="s">
        <v>1087</v>
      </c>
      <c r="CB304" s="6" t="s">
        <v>1086</v>
      </c>
      <c r="CC304" s="6" t="s">
        <v>1087</v>
      </c>
      <c r="CD304" s="242" t="s">
        <v>1193</v>
      </c>
      <c r="CE304" s="199" t="s">
        <v>2449</v>
      </c>
      <c r="CF304" s="219"/>
      <c r="CG304" s="6"/>
      <c r="CH304" s="6"/>
      <c r="CI304" s="6"/>
      <c r="CJ304" s="6" t="s">
        <v>1607</v>
      </c>
      <c r="CK304" s="6" t="s">
        <v>1608</v>
      </c>
      <c r="CL304" s="6" t="s">
        <v>1086</v>
      </c>
      <c r="CM304" s="6" t="s">
        <v>1087</v>
      </c>
      <c r="CN304" s="6" t="s">
        <v>1087</v>
      </c>
      <c r="CO304" s="6" t="s">
        <v>1490</v>
      </c>
      <c r="CP304" s="6" t="s">
        <v>1086</v>
      </c>
      <c r="CQ304" s="6" t="s">
        <v>1294</v>
      </c>
      <c r="CR304" s="6" t="s">
        <v>1294</v>
      </c>
      <c r="CS304" s="6" t="s">
        <v>1086</v>
      </c>
      <c r="CT304" s="6" t="s">
        <v>1294</v>
      </c>
      <c r="CU304" s="191" t="s">
        <v>1273</v>
      </c>
      <c r="CV304" s="6" t="str">
        <f t="shared" si="103"/>
        <v>SAN MARTIN PEATONAL12A27</v>
      </c>
      <c r="CW304" s="46" t="str">
        <f t="shared" si="104"/>
        <v>¿REPETIDA?</v>
      </c>
      <c r="CX304" s="47" t="str">
        <f t="shared" si="105"/>
        <v>SI</v>
      </c>
      <c r="CY304" s="47">
        <f t="shared" si="106"/>
        <v>1</v>
      </c>
      <c r="CZ304" s="47">
        <f t="shared" si="107"/>
        <v>2</v>
      </c>
      <c r="DA304" s="47" t="str">
        <f t="shared" si="108"/>
        <v/>
      </c>
      <c r="DB304" s="47">
        <f t="shared" si="109"/>
        <v>4</v>
      </c>
      <c r="DC304" s="47" t="str">
        <f t="shared" si="110"/>
        <v/>
      </c>
      <c r="DD304" s="47"/>
      <c r="DE304" s="47">
        <f t="shared" si="111"/>
        <v>7</v>
      </c>
      <c r="DF304" s="47" t="str">
        <f t="shared" si="112"/>
        <v/>
      </c>
      <c r="DG304" s="47">
        <f t="shared" si="113"/>
        <v>9</v>
      </c>
      <c r="DH304" s="47" t="str">
        <f t="shared" si="114"/>
        <v/>
      </c>
      <c r="DI304" s="47" t="str">
        <f t="shared" si="115"/>
        <v/>
      </c>
      <c r="DJ304" s="47">
        <f t="shared" si="116"/>
        <v>3</v>
      </c>
      <c r="DK304" s="48">
        <f>IF(CX304="NO",0,IF(CY304=1,Tipologías!$E$11,0)+IF(CZ304=2,Tipologías!$E$10,0)+IF(DA304=3,Tipologías!$E$9,0)+IF(DB304=4,Tipologías!$E$13,0)+IF(DC304=5,Tipologías!$E$12,0)+IF(DD304=6,Tipologías!$E$14,0)+IF(DE304=7,Tipologías!$E$20,0)+IF(DG304=9,Tipologías!$E$16,0)+IF(DF304=8,Tipologías!$E$23,0)+IF(DH304=10,Tipologías!$E$7,0)+IF(DI304=11,Tipologías!$E$8,0))</f>
        <v>3421349.9628299996</v>
      </c>
      <c r="DL304" s="49">
        <f t="shared" si="117"/>
        <v>3421349.9628299996</v>
      </c>
      <c r="DM304" s="50" t="str">
        <f t="shared" si="118"/>
        <v/>
      </c>
      <c r="DN304" s="50" t="str">
        <f t="shared" si="119"/>
        <v/>
      </c>
      <c r="DO304" s="50">
        <f t="shared" si="120"/>
        <v>0</v>
      </c>
      <c r="DP304" s="51" t="str">
        <f t="shared" si="121"/>
        <v/>
      </c>
      <c r="DQ304" s="51">
        <f>IF(DM304=17,Tipologías!$E$18,0)+IF(ENCUESTAS!DN304=18,Tipologías!$E$17,0)+IF(ENCUESTAS!DO304=19,Tipologías!$E$19,0)+IF(ENCUESTAS!DP304=20,Tipologías!$E$21,0)</f>
        <v>0</v>
      </c>
      <c r="DR304" s="47" t="str">
        <f t="shared" si="122"/>
        <v>NO</v>
      </c>
      <c r="DS304" s="49">
        <f t="shared" si="123"/>
        <v>0</v>
      </c>
      <c r="DT304" s="52">
        <f>IF(DL304=0,"",(DL304+DS304+Tipologías!$E$6+Tipologías!$H$2))</f>
        <v>3618427.3553699641</v>
      </c>
      <c r="DU304" s="53" t="str">
        <f t="shared" si="124"/>
        <v>SI</v>
      </c>
      <c r="DV304" s="436" t="s">
        <v>4230</v>
      </c>
    </row>
    <row r="305" spans="1:126" ht="45" hidden="1" x14ac:dyDescent="0.25">
      <c r="A305" s="22">
        <v>42972</v>
      </c>
      <c r="B305" s="256" t="s">
        <v>1</v>
      </c>
      <c r="C305" s="256" t="s">
        <v>630</v>
      </c>
      <c r="D305" s="256">
        <v>579</v>
      </c>
      <c r="E305" s="256">
        <v>1039706195</v>
      </c>
      <c r="F305" s="256">
        <v>3004312255</v>
      </c>
      <c r="G305" s="257">
        <v>301</v>
      </c>
      <c r="H305" s="189" t="s">
        <v>1646</v>
      </c>
      <c r="I305" s="258" t="s">
        <v>1110</v>
      </c>
      <c r="J305" s="256"/>
      <c r="K305" s="256"/>
      <c r="L305" s="256"/>
      <c r="M305" s="256"/>
      <c r="N305" s="256"/>
      <c r="O305" s="256"/>
      <c r="P305" s="256"/>
      <c r="Q305" s="256"/>
      <c r="R305" s="259">
        <v>141300000</v>
      </c>
      <c r="S305" s="256"/>
      <c r="T305" s="256"/>
      <c r="U305" s="362" t="str">
        <f t="shared" si="100"/>
        <v xml:space="preserve">PEATONAL   #   -  141300000 </v>
      </c>
      <c r="V305" s="256">
        <v>3217027406</v>
      </c>
      <c r="W305" s="258" t="s">
        <v>2450</v>
      </c>
      <c r="X305" s="258" t="s">
        <v>2451</v>
      </c>
      <c r="Y305" s="258" t="s">
        <v>1954</v>
      </c>
      <c r="Z305" s="258"/>
      <c r="AA305" s="434" t="str">
        <f t="shared" si="101"/>
        <v>ROSALBA  CHARRIS ENCISO</v>
      </c>
      <c r="AB305" s="256" t="s">
        <v>1268</v>
      </c>
      <c r="AC305" s="256">
        <v>1085036275</v>
      </c>
      <c r="AD305" s="258" t="s">
        <v>1118</v>
      </c>
      <c r="AE305" s="256">
        <v>27</v>
      </c>
      <c r="AF305" s="150" t="s">
        <v>1086</v>
      </c>
      <c r="AG305" s="260"/>
      <c r="AH305" s="256"/>
      <c r="AI305" s="256"/>
      <c r="AJ305" s="256"/>
      <c r="AK305" s="434" t="str">
        <f t="shared" si="102"/>
        <v xml:space="preserve">   </v>
      </c>
      <c r="AL305" s="256"/>
      <c r="AM305" s="261"/>
      <c r="AN305" s="262" t="s">
        <v>1086</v>
      </c>
      <c r="AO305" s="256">
        <v>2956538</v>
      </c>
      <c r="AP305" s="258" t="s">
        <v>1086</v>
      </c>
      <c r="AQ305" s="256">
        <v>5</v>
      </c>
      <c r="AR305" s="256">
        <v>2</v>
      </c>
      <c r="AS305" s="256">
        <v>0</v>
      </c>
      <c r="AT305" s="263" t="s">
        <v>1149</v>
      </c>
      <c r="AU305" s="256"/>
      <c r="AV305" s="264"/>
      <c r="AW305" s="256"/>
      <c r="AX305" s="265" t="s">
        <v>1153</v>
      </c>
      <c r="AY305" s="256">
        <v>1</v>
      </c>
      <c r="AZ305" s="256"/>
      <c r="BA305" s="256">
        <v>300000</v>
      </c>
      <c r="BB305" s="258" t="s">
        <v>1086</v>
      </c>
      <c r="BC305" s="256">
        <v>47788</v>
      </c>
      <c r="BD305" s="258" t="s">
        <v>1087</v>
      </c>
      <c r="BE305" s="256"/>
      <c r="BF305" s="258" t="s">
        <v>1086</v>
      </c>
      <c r="BG305" s="256">
        <v>8345</v>
      </c>
      <c r="BH305" s="266" t="s">
        <v>1167</v>
      </c>
      <c r="BI305" s="267" t="s">
        <v>1171</v>
      </c>
      <c r="BJ305" s="268" t="s">
        <v>1180</v>
      </c>
      <c r="BK305" s="268" t="s">
        <v>1189</v>
      </c>
      <c r="BL305" s="150" t="s">
        <v>1086</v>
      </c>
      <c r="BM305" s="269" t="s">
        <v>1086</v>
      </c>
      <c r="BN305" s="270" t="s">
        <v>1086</v>
      </c>
      <c r="BO305" s="150" t="s">
        <v>1086</v>
      </c>
      <c r="BP305" s="150" t="s">
        <v>1086</v>
      </c>
      <c r="BQ305" s="150" t="s">
        <v>1086</v>
      </c>
      <c r="BR305" s="150" t="s">
        <v>1086</v>
      </c>
      <c r="BS305" s="150" t="s">
        <v>1086</v>
      </c>
      <c r="BT305" s="150" t="s">
        <v>1086</v>
      </c>
      <c r="BU305" s="150" t="s">
        <v>1086</v>
      </c>
      <c r="BV305" s="150" t="s">
        <v>1086</v>
      </c>
      <c r="BW305" s="150" t="s">
        <v>1086</v>
      </c>
      <c r="BX305" s="150" t="s">
        <v>1086</v>
      </c>
      <c r="BY305" s="150" t="s">
        <v>1086</v>
      </c>
      <c r="BZ305" s="150" t="s">
        <v>1086</v>
      </c>
      <c r="CA305" s="150" t="s">
        <v>1086</v>
      </c>
      <c r="CB305" s="150" t="s">
        <v>1086</v>
      </c>
      <c r="CC305" s="271" t="s">
        <v>1086</v>
      </c>
      <c r="CD305" s="272" t="s">
        <v>1193</v>
      </c>
      <c r="CE305" s="273" t="s">
        <v>2452</v>
      </c>
      <c r="CF305" s="274"/>
      <c r="CG305" s="274"/>
      <c r="CH305" s="274"/>
      <c r="CI305" s="274"/>
      <c r="CJ305" s="274" t="s">
        <v>1607</v>
      </c>
      <c r="CK305" s="274" t="s">
        <v>1608</v>
      </c>
      <c r="CL305" s="275" t="s">
        <v>1086</v>
      </c>
      <c r="CM305" s="275" t="s">
        <v>1087</v>
      </c>
      <c r="CN305" s="275" t="s">
        <v>1087</v>
      </c>
      <c r="CO305" s="274" t="s">
        <v>1490</v>
      </c>
      <c r="CP305" s="275" t="s">
        <v>1086</v>
      </c>
      <c r="CQ305" s="275" t="s">
        <v>1086</v>
      </c>
      <c r="CR305" s="275" t="s">
        <v>1086</v>
      </c>
      <c r="CS305" s="275" t="s">
        <v>1086</v>
      </c>
      <c r="CT305" s="275" t="s">
        <v>1086</v>
      </c>
      <c r="CU305" s="276" t="s">
        <v>1288</v>
      </c>
      <c r="CV305" s="6" t="str">
        <f t="shared" si="103"/>
        <v>NUEVO HORIZONTE PEATONAL141300000</v>
      </c>
      <c r="CW305" s="46" t="str">
        <f t="shared" si="104"/>
        <v>OK</v>
      </c>
      <c r="CX305" s="47" t="str">
        <f t="shared" si="105"/>
        <v>SI</v>
      </c>
      <c r="CY305" s="47" t="str">
        <f t="shared" si="106"/>
        <v/>
      </c>
      <c r="CZ305" s="47" t="str">
        <f t="shared" si="107"/>
        <v/>
      </c>
      <c r="DA305" s="47" t="str">
        <f t="shared" si="108"/>
        <v/>
      </c>
      <c r="DB305" s="47" t="str">
        <f t="shared" si="109"/>
        <v/>
      </c>
      <c r="DC305" s="47" t="str">
        <f t="shared" si="110"/>
        <v/>
      </c>
      <c r="DD305" s="47"/>
      <c r="DE305" s="47" t="str">
        <f t="shared" si="111"/>
        <v/>
      </c>
      <c r="DF305" s="47" t="str">
        <f t="shared" si="112"/>
        <v/>
      </c>
      <c r="DG305" s="47" t="str">
        <f t="shared" si="113"/>
        <v/>
      </c>
      <c r="DH305" s="47" t="str">
        <f t="shared" si="114"/>
        <v/>
      </c>
      <c r="DI305" s="47" t="str">
        <f t="shared" si="115"/>
        <v/>
      </c>
      <c r="DJ305" s="47">
        <f t="shared" si="116"/>
        <v>0</v>
      </c>
      <c r="DK305" s="48">
        <f>IF(CX305="NO",0,IF(CY305=1,Tipologías!$E$11,0)+IF(CZ305=2,Tipologías!$E$10,0)+IF(DA305=3,Tipologías!$E$9,0)+IF(DB305=4,Tipologías!$E$13,0)+IF(DC305=5,Tipologías!$E$12,0)+IF(DD305=6,Tipologías!$E$14,0)+IF(DE305=7,Tipologías!$E$20,0)+IF(DG305=9,Tipologías!$E$16,0)+IF(DF305=8,Tipologías!$E$23,0)+IF(DH305=10,Tipologías!$E$7,0)+IF(DI305=11,Tipologías!$E$8,0))</f>
        <v>0</v>
      </c>
      <c r="DL305" s="49">
        <f t="shared" si="117"/>
        <v>0</v>
      </c>
      <c r="DM305" s="50" t="str">
        <f t="shared" si="118"/>
        <v/>
      </c>
      <c r="DN305" s="50" t="str">
        <f t="shared" si="119"/>
        <v/>
      </c>
      <c r="DO305" s="50" t="str">
        <f t="shared" si="120"/>
        <v/>
      </c>
      <c r="DP305" s="51" t="str">
        <f t="shared" si="121"/>
        <v/>
      </c>
      <c r="DQ305" s="51">
        <f>IF(DM305=17,Tipologías!$E$18,0)+IF(ENCUESTAS!DN305=18,Tipologías!$E$17,0)+IF(ENCUESTAS!DO305=19,Tipologías!$E$19,0)+IF(ENCUESTAS!DP305=20,Tipologías!$E$21,0)</f>
        <v>0</v>
      </c>
      <c r="DR305" s="47" t="str">
        <f t="shared" si="122"/>
        <v>NO</v>
      </c>
      <c r="DS305" s="49">
        <f t="shared" si="123"/>
        <v>0</v>
      </c>
      <c r="DT305" s="52" t="str">
        <f>IF(DL305=0,"",(DL305+DS305+Tipologías!$E$6+Tipologías!$H$2))</f>
        <v/>
      </c>
      <c r="DU305" s="53" t="str">
        <f t="shared" si="124"/>
        <v>NO</v>
      </c>
      <c r="DV305" s="437"/>
    </row>
    <row r="306" spans="1:126" ht="45" hidden="1" x14ac:dyDescent="0.25">
      <c r="A306" s="22">
        <v>42972</v>
      </c>
      <c r="B306" s="256" t="s">
        <v>1</v>
      </c>
      <c r="C306" s="256" t="s">
        <v>630</v>
      </c>
      <c r="D306" s="256">
        <v>579</v>
      </c>
      <c r="E306" s="256">
        <v>1039706195</v>
      </c>
      <c r="F306" s="256">
        <v>3004312255</v>
      </c>
      <c r="G306" s="257">
        <v>302</v>
      </c>
      <c r="H306" s="189" t="s">
        <v>1646</v>
      </c>
      <c r="I306" s="258" t="s">
        <v>1110</v>
      </c>
      <c r="J306" s="256"/>
      <c r="K306" s="256"/>
      <c r="L306" s="256"/>
      <c r="M306" s="256"/>
      <c r="N306" s="256"/>
      <c r="O306" s="256"/>
      <c r="P306" s="256"/>
      <c r="Q306" s="256"/>
      <c r="R306" s="259">
        <v>129920000</v>
      </c>
      <c r="S306" s="256"/>
      <c r="T306" s="256"/>
      <c r="U306" s="362" t="str">
        <f t="shared" si="100"/>
        <v xml:space="preserve">PEATONAL   #   -  129920000 </v>
      </c>
      <c r="V306" s="256">
        <v>3218601423</v>
      </c>
      <c r="W306" s="258" t="s">
        <v>2453</v>
      </c>
      <c r="X306" s="258" t="s">
        <v>2454</v>
      </c>
      <c r="Y306" s="258" t="s">
        <v>2455</v>
      </c>
      <c r="Z306" s="258" t="s">
        <v>1533</v>
      </c>
      <c r="AA306" s="434" t="str">
        <f t="shared" si="101"/>
        <v>AMELIA DEL SOCORRO RODRIGUEZ  DE MISAS</v>
      </c>
      <c r="AB306" s="256" t="s">
        <v>1268</v>
      </c>
      <c r="AC306" s="256">
        <v>21927275</v>
      </c>
      <c r="AD306" s="258" t="s">
        <v>1118</v>
      </c>
      <c r="AE306" s="256">
        <v>66</v>
      </c>
      <c r="AF306" s="150" t="s">
        <v>1087</v>
      </c>
      <c r="AG306" s="150" t="s">
        <v>2456</v>
      </c>
      <c r="AH306" s="258" t="s">
        <v>1279</v>
      </c>
      <c r="AI306" s="258" t="s">
        <v>1547</v>
      </c>
      <c r="AJ306" s="258" t="s">
        <v>2457</v>
      </c>
      <c r="AK306" s="434" t="str">
        <f t="shared" si="102"/>
        <v>MANUEL  SALVADOR MEDINA  RAMIREZ</v>
      </c>
      <c r="AL306" s="256" t="s">
        <v>1268</v>
      </c>
      <c r="AM306" s="261">
        <v>3547631</v>
      </c>
      <c r="AN306" s="262" t="s">
        <v>1086</v>
      </c>
      <c r="AO306" s="256"/>
      <c r="AP306" s="258" t="s">
        <v>1087</v>
      </c>
      <c r="AQ306" s="256">
        <v>3</v>
      </c>
      <c r="AR306" s="256">
        <v>0</v>
      </c>
      <c r="AS306" s="256">
        <v>0</v>
      </c>
      <c r="AT306" s="263" t="s">
        <v>1148</v>
      </c>
      <c r="AU306" s="256"/>
      <c r="AV306" s="277" t="s">
        <v>1161</v>
      </c>
      <c r="AW306" s="256"/>
      <c r="AX306" s="265"/>
      <c r="AY306" s="256"/>
      <c r="AZ306" s="256"/>
      <c r="BA306" s="256"/>
      <c r="BB306" s="258" t="s">
        <v>1086</v>
      </c>
      <c r="BC306" s="256">
        <v>12297</v>
      </c>
      <c r="BD306" s="258" t="s">
        <v>1087</v>
      </c>
      <c r="BE306" s="256"/>
      <c r="BF306" s="258" t="s">
        <v>1086</v>
      </c>
      <c r="BG306" s="256">
        <v>8324</v>
      </c>
      <c r="BH306" s="266" t="s">
        <v>1167</v>
      </c>
      <c r="BI306" s="267" t="s">
        <v>1171</v>
      </c>
      <c r="BJ306" s="268" t="s">
        <v>1180</v>
      </c>
      <c r="BK306" s="260" t="s">
        <v>1189</v>
      </c>
      <c r="BL306" s="150" t="s">
        <v>1086</v>
      </c>
      <c r="BM306" s="269" t="s">
        <v>1086</v>
      </c>
      <c r="BN306" s="270" t="s">
        <v>1086</v>
      </c>
      <c r="BO306" s="150" t="s">
        <v>1086</v>
      </c>
      <c r="BP306" s="150" t="s">
        <v>1086</v>
      </c>
      <c r="BQ306" s="150" t="s">
        <v>1086</v>
      </c>
      <c r="BR306" s="150" t="s">
        <v>1086</v>
      </c>
      <c r="BS306" s="150" t="s">
        <v>1086</v>
      </c>
      <c r="BT306" s="150" t="s">
        <v>1086</v>
      </c>
      <c r="BU306" s="150" t="s">
        <v>1086</v>
      </c>
      <c r="BV306" s="150" t="s">
        <v>1086</v>
      </c>
      <c r="BW306" s="150" t="s">
        <v>1086</v>
      </c>
      <c r="BX306" s="150" t="s">
        <v>1086</v>
      </c>
      <c r="BY306" s="150" t="s">
        <v>1086</v>
      </c>
      <c r="BZ306" s="150" t="s">
        <v>1086</v>
      </c>
      <c r="CA306" s="150" t="s">
        <v>1086</v>
      </c>
      <c r="CB306" s="260" t="s">
        <v>1086</v>
      </c>
      <c r="CC306" s="260" t="s">
        <v>1086</v>
      </c>
      <c r="CD306" s="268" t="s">
        <v>1193</v>
      </c>
      <c r="CE306" s="278" t="s">
        <v>2458</v>
      </c>
      <c r="CF306" s="279"/>
      <c r="CG306" s="260"/>
      <c r="CH306" s="260"/>
      <c r="CI306" s="260"/>
      <c r="CJ306" s="260" t="s">
        <v>1607</v>
      </c>
      <c r="CK306" s="260" t="s">
        <v>1608</v>
      </c>
      <c r="CL306" s="150" t="s">
        <v>1086</v>
      </c>
      <c r="CM306" s="150" t="s">
        <v>1087</v>
      </c>
      <c r="CN306" s="150" t="s">
        <v>1087</v>
      </c>
      <c r="CO306" s="260" t="s">
        <v>1490</v>
      </c>
      <c r="CP306" s="150" t="s">
        <v>1086</v>
      </c>
      <c r="CQ306" s="150" t="s">
        <v>1086</v>
      </c>
      <c r="CR306" s="150" t="s">
        <v>1086</v>
      </c>
      <c r="CS306" s="150" t="s">
        <v>1086</v>
      </c>
      <c r="CT306" s="150" t="s">
        <v>1086</v>
      </c>
      <c r="CU306" s="261" t="s">
        <v>1288</v>
      </c>
      <c r="CV306" s="6" t="str">
        <f t="shared" si="103"/>
        <v>NUEVO HORIZONTE PEATONAL129920000</v>
      </c>
      <c r="CW306" s="46" t="str">
        <f t="shared" si="104"/>
        <v>OK</v>
      </c>
      <c r="CX306" s="47" t="str">
        <f t="shared" si="105"/>
        <v>SI</v>
      </c>
      <c r="CY306" s="47" t="str">
        <f t="shared" si="106"/>
        <v/>
      </c>
      <c r="CZ306" s="47" t="str">
        <f t="shared" si="107"/>
        <v/>
      </c>
      <c r="DA306" s="47" t="str">
        <f t="shared" si="108"/>
        <v/>
      </c>
      <c r="DB306" s="47" t="str">
        <f t="shared" si="109"/>
        <v/>
      </c>
      <c r="DC306" s="47" t="str">
        <f t="shared" si="110"/>
        <v/>
      </c>
      <c r="DD306" s="47"/>
      <c r="DE306" s="47" t="str">
        <f t="shared" si="111"/>
        <v/>
      </c>
      <c r="DF306" s="47" t="str">
        <f t="shared" si="112"/>
        <v/>
      </c>
      <c r="DG306" s="47" t="str">
        <f t="shared" si="113"/>
        <v/>
      </c>
      <c r="DH306" s="47" t="str">
        <f t="shared" si="114"/>
        <v/>
      </c>
      <c r="DI306" s="47" t="str">
        <f t="shared" si="115"/>
        <v/>
      </c>
      <c r="DJ306" s="47">
        <f t="shared" si="116"/>
        <v>0</v>
      </c>
      <c r="DK306" s="48">
        <f>IF(CX306="NO",0,IF(CY306=1,Tipologías!$E$11,0)+IF(CZ306=2,Tipologías!$E$10,0)+IF(DA306=3,Tipologías!$E$9,0)+IF(DB306=4,Tipologías!$E$13,0)+IF(DC306=5,Tipologías!$E$12,0)+IF(DD306=6,Tipologías!$E$14,0)+IF(DE306=7,Tipologías!$E$20,0)+IF(DG306=9,Tipologías!$E$16,0)+IF(DF306=8,Tipologías!$E$23,0)+IF(DH306=10,Tipologías!$E$7,0)+IF(DI306=11,Tipologías!$E$8,0))</f>
        <v>0</v>
      </c>
      <c r="DL306" s="49">
        <f t="shared" si="117"/>
        <v>0</v>
      </c>
      <c r="DM306" s="50" t="str">
        <f t="shared" si="118"/>
        <v/>
      </c>
      <c r="DN306" s="50" t="str">
        <f t="shared" si="119"/>
        <v/>
      </c>
      <c r="DO306" s="50" t="str">
        <f t="shared" si="120"/>
        <v/>
      </c>
      <c r="DP306" s="51" t="str">
        <f t="shared" si="121"/>
        <v/>
      </c>
      <c r="DQ306" s="51">
        <f>IF(DM306=17,Tipologías!$E$18,0)+IF(ENCUESTAS!DN306=18,Tipologías!$E$17,0)+IF(ENCUESTAS!DO306=19,Tipologías!$E$19,0)+IF(ENCUESTAS!DP306=20,Tipologías!$E$21,0)</f>
        <v>0</v>
      </c>
      <c r="DR306" s="47" t="str">
        <f t="shared" si="122"/>
        <v>NO</v>
      </c>
      <c r="DS306" s="49">
        <f t="shared" si="123"/>
        <v>0</v>
      </c>
      <c r="DT306" s="52" t="str">
        <f>IF(DL306=0,"",(DL306+DS306+Tipologías!$E$6+Tipologías!$H$2))</f>
        <v/>
      </c>
      <c r="DU306" s="53" t="str">
        <f t="shared" si="124"/>
        <v>NO</v>
      </c>
      <c r="DV306" s="436"/>
    </row>
    <row r="307" spans="1:126" ht="60" x14ac:dyDescent="0.25">
      <c r="A307" s="22">
        <v>42972</v>
      </c>
      <c r="B307" s="256" t="s">
        <v>1</v>
      </c>
      <c r="C307" s="256" t="s">
        <v>630</v>
      </c>
      <c r="D307" s="256">
        <v>579</v>
      </c>
      <c r="E307" s="256">
        <v>1039706195</v>
      </c>
      <c r="F307" s="256">
        <v>3004312255</v>
      </c>
      <c r="G307" s="257">
        <v>303</v>
      </c>
      <c r="H307" s="189" t="s">
        <v>1646</v>
      </c>
      <c r="I307" s="280" t="s">
        <v>1110</v>
      </c>
      <c r="J307" s="256"/>
      <c r="K307" s="256"/>
      <c r="L307" s="256"/>
      <c r="M307" s="256"/>
      <c r="N307" s="256"/>
      <c r="O307" s="256"/>
      <c r="P307" s="256"/>
      <c r="Q307" s="256"/>
      <c r="R307" s="259">
        <v>141280002</v>
      </c>
      <c r="S307" s="256"/>
      <c r="T307" s="256"/>
      <c r="U307" s="362" t="str">
        <f t="shared" si="100"/>
        <v xml:space="preserve">PEATONAL   #   -  141280002 </v>
      </c>
      <c r="V307" s="256">
        <v>3226735507</v>
      </c>
      <c r="W307" s="258" t="s">
        <v>2395</v>
      </c>
      <c r="X307" s="258" t="s">
        <v>1613</v>
      </c>
      <c r="Y307" s="258" t="s">
        <v>1270</v>
      </c>
      <c r="Z307" s="258" t="s">
        <v>2459</v>
      </c>
      <c r="AA307" s="434" t="str">
        <f t="shared" si="101"/>
        <v>LUZ ADRIANA PEREA CAPERA</v>
      </c>
      <c r="AB307" s="256" t="s">
        <v>1268</v>
      </c>
      <c r="AC307" s="256">
        <v>43657325</v>
      </c>
      <c r="AD307" s="258" t="s">
        <v>1118</v>
      </c>
      <c r="AE307" s="256">
        <v>32</v>
      </c>
      <c r="AF307" s="150" t="s">
        <v>1087</v>
      </c>
      <c r="AG307" s="150" t="s">
        <v>1531</v>
      </c>
      <c r="AH307" s="258" t="s">
        <v>1525</v>
      </c>
      <c r="AI307" s="280" t="s">
        <v>2460</v>
      </c>
      <c r="AJ307" s="258"/>
      <c r="AK307" s="434" t="str">
        <f t="shared" si="102"/>
        <v>GUILLERMO   PEREZ  CORREA</v>
      </c>
      <c r="AL307" s="256" t="s">
        <v>1268</v>
      </c>
      <c r="AM307" s="261"/>
      <c r="AN307" s="262" t="s">
        <v>1086</v>
      </c>
      <c r="AO307" s="256"/>
      <c r="AP307" s="258" t="s">
        <v>1087</v>
      </c>
      <c r="AQ307" s="256">
        <v>4</v>
      </c>
      <c r="AR307" s="256">
        <v>2</v>
      </c>
      <c r="AS307" s="256">
        <v>0</v>
      </c>
      <c r="AT307" s="263" t="s">
        <v>1149</v>
      </c>
      <c r="AU307" s="256"/>
      <c r="AV307" s="277"/>
      <c r="AW307" s="256"/>
      <c r="AX307" s="265" t="s">
        <v>1153</v>
      </c>
      <c r="AY307" s="256">
        <v>1</v>
      </c>
      <c r="AZ307" s="256"/>
      <c r="BA307" s="256">
        <v>130000</v>
      </c>
      <c r="BB307" s="258" t="s">
        <v>1086</v>
      </c>
      <c r="BC307" s="256">
        <v>26940</v>
      </c>
      <c r="BD307" s="258" t="s">
        <v>1086</v>
      </c>
      <c r="BE307" s="256"/>
      <c r="BF307" s="258" t="s">
        <v>1086</v>
      </c>
      <c r="BG307" s="256">
        <v>16260</v>
      </c>
      <c r="BH307" s="266" t="s">
        <v>1167</v>
      </c>
      <c r="BI307" s="267" t="s">
        <v>1175</v>
      </c>
      <c r="BJ307" s="268" t="s">
        <v>1180</v>
      </c>
      <c r="BK307" s="268" t="s">
        <v>1188</v>
      </c>
      <c r="BL307" s="150" t="s">
        <v>1086</v>
      </c>
      <c r="BM307" s="269" t="s">
        <v>1086</v>
      </c>
      <c r="BN307" s="270" t="s">
        <v>1086</v>
      </c>
      <c r="BO307" s="150" t="s">
        <v>1086</v>
      </c>
      <c r="BP307" s="150" t="s">
        <v>1086</v>
      </c>
      <c r="BQ307" s="150" t="s">
        <v>1086</v>
      </c>
      <c r="BR307" s="150" t="s">
        <v>1086</v>
      </c>
      <c r="BS307" s="150" t="s">
        <v>1086</v>
      </c>
      <c r="BT307" s="150" t="s">
        <v>1086</v>
      </c>
      <c r="BU307" s="150" t="s">
        <v>1086</v>
      </c>
      <c r="BV307" s="150" t="s">
        <v>1087</v>
      </c>
      <c r="BW307" s="150" t="s">
        <v>1086</v>
      </c>
      <c r="BX307" s="150" t="s">
        <v>1086</v>
      </c>
      <c r="BY307" s="150" t="s">
        <v>1086</v>
      </c>
      <c r="BZ307" s="150" t="s">
        <v>1086</v>
      </c>
      <c r="CA307" s="150" t="s">
        <v>1087</v>
      </c>
      <c r="CB307" s="150" t="s">
        <v>1086</v>
      </c>
      <c r="CC307" s="150" t="s">
        <v>1086</v>
      </c>
      <c r="CD307" s="268" t="s">
        <v>1193</v>
      </c>
      <c r="CE307" s="278" t="s">
        <v>2461</v>
      </c>
      <c r="CF307" s="260"/>
      <c r="CG307" s="260"/>
      <c r="CH307" s="260"/>
      <c r="CI307" s="260"/>
      <c r="CJ307" s="260" t="s">
        <v>1607</v>
      </c>
      <c r="CK307" s="260" t="s">
        <v>1608</v>
      </c>
      <c r="CL307" s="150" t="s">
        <v>1086</v>
      </c>
      <c r="CM307" s="150" t="s">
        <v>1086</v>
      </c>
      <c r="CN307" s="150" t="s">
        <v>1086</v>
      </c>
      <c r="CO307" s="260" t="s">
        <v>1490</v>
      </c>
      <c r="CP307" s="150" t="s">
        <v>1086</v>
      </c>
      <c r="CQ307" s="150" t="s">
        <v>1086</v>
      </c>
      <c r="CR307" s="150" t="s">
        <v>1087</v>
      </c>
      <c r="CS307" s="150" t="s">
        <v>1086</v>
      </c>
      <c r="CT307" s="150" t="s">
        <v>1086</v>
      </c>
      <c r="CU307" s="261" t="s">
        <v>1273</v>
      </c>
      <c r="CV307" s="6" t="str">
        <f t="shared" si="103"/>
        <v>NUEVO HORIZONTE PEATONAL141280002</v>
      </c>
      <c r="CW307" s="46" t="str">
        <f t="shared" si="104"/>
        <v>OK</v>
      </c>
      <c r="CX307" s="47" t="str">
        <f t="shared" si="105"/>
        <v>SI</v>
      </c>
      <c r="CY307" s="47">
        <f t="shared" si="106"/>
        <v>1</v>
      </c>
      <c r="CZ307" s="47" t="str">
        <f t="shared" si="107"/>
        <v/>
      </c>
      <c r="DA307" s="47" t="str">
        <f t="shared" si="108"/>
        <v/>
      </c>
      <c r="DB307" s="47" t="str">
        <f t="shared" si="109"/>
        <v/>
      </c>
      <c r="DC307" s="47" t="str">
        <f t="shared" si="110"/>
        <v/>
      </c>
      <c r="DD307" s="47"/>
      <c r="DE307" s="47" t="str">
        <f t="shared" si="111"/>
        <v/>
      </c>
      <c r="DF307" s="47" t="str">
        <f t="shared" si="112"/>
        <v/>
      </c>
      <c r="DG307" s="47">
        <f t="shared" si="113"/>
        <v>9</v>
      </c>
      <c r="DH307" s="47" t="str">
        <f t="shared" si="114"/>
        <v/>
      </c>
      <c r="DI307" s="47" t="str">
        <f t="shared" si="115"/>
        <v/>
      </c>
      <c r="DJ307" s="47">
        <f t="shared" si="116"/>
        <v>1</v>
      </c>
      <c r="DK307" s="48">
        <f>IF(CX307="NO",0,IF(CY307=1,Tipologías!$E$11,0)+IF(CZ307=2,Tipologías!$E$10,0)+IF(DA307=3,Tipologías!$E$9,0)+IF(DB307=4,Tipologías!$E$13,0)+IF(DC307=5,Tipologías!$E$12,0)+IF(DD307=6,Tipologías!$E$14,0)+IF(DE307=7,Tipologías!$E$20,0)+IF(DG307=9,Tipologías!$E$16,0)+IF(DF307=8,Tipologías!$E$23,0)+IF(DH307=10,Tipologías!$E$7,0)+IF(DI307=11,Tipologías!$E$8,0))</f>
        <v>2225218.5090899998</v>
      </c>
      <c r="DL307" s="49">
        <f t="shared" si="117"/>
        <v>2225218.5090899998</v>
      </c>
      <c r="DM307" s="50" t="str">
        <f t="shared" si="118"/>
        <v/>
      </c>
      <c r="DN307" s="50" t="str">
        <f t="shared" si="119"/>
        <v/>
      </c>
      <c r="DO307" s="50">
        <f t="shared" si="120"/>
        <v>0</v>
      </c>
      <c r="DP307" s="51" t="str">
        <f t="shared" si="121"/>
        <v/>
      </c>
      <c r="DQ307" s="51">
        <f>IF(DM307=17,Tipologías!$E$18,0)+IF(ENCUESTAS!DN307=18,Tipologías!$E$17,0)+IF(ENCUESTAS!DO307=19,Tipologías!$E$19,0)+IF(ENCUESTAS!DP307=20,Tipologías!$E$21,0)</f>
        <v>0</v>
      </c>
      <c r="DR307" s="47" t="str">
        <f t="shared" si="122"/>
        <v>NO</v>
      </c>
      <c r="DS307" s="49">
        <f t="shared" si="123"/>
        <v>0</v>
      </c>
      <c r="DT307" s="52">
        <f>IF(DL307=0,"",(DL307+DS307+Tipologías!$E$6+Tipologías!$H$2))</f>
        <v>2422295.9016299644</v>
      </c>
      <c r="DU307" s="53" t="str">
        <f t="shared" si="124"/>
        <v>SI</v>
      </c>
      <c r="DV307" s="436" t="s">
        <v>4380</v>
      </c>
    </row>
    <row r="308" spans="1:126" ht="45" x14ac:dyDescent="0.25">
      <c r="A308" s="22">
        <v>42972</v>
      </c>
      <c r="B308" s="256" t="s">
        <v>1</v>
      </c>
      <c r="C308" s="256" t="s">
        <v>630</v>
      </c>
      <c r="D308" s="256">
        <v>579</v>
      </c>
      <c r="E308" s="256">
        <v>1039706195</v>
      </c>
      <c r="F308" s="256">
        <v>3004312255</v>
      </c>
      <c r="G308" s="257">
        <v>304</v>
      </c>
      <c r="H308" s="189" t="s">
        <v>1646</v>
      </c>
      <c r="I308" s="280" t="s">
        <v>1110</v>
      </c>
      <c r="J308" s="256"/>
      <c r="K308" s="256"/>
      <c r="L308" s="256"/>
      <c r="M308" s="256"/>
      <c r="N308" s="256"/>
      <c r="O308" s="256"/>
      <c r="P308" s="256"/>
      <c r="Q308" s="256"/>
      <c r="R308" s="259">
        <v>141270010</v>
      </c>
      <c r="S308" s="256"/>
      <c r="T308" s="256"/>
      <c r="U308" s="362" t="str">
        <f t="shared" si="100"/>
        <v xml:space="preserve">PEATONAL   #   -  141270010 </v>
      </c>
      <c r="V308" s="256">
        <v>3207328716</v>
      </c>
      <c r="W308" s="258" t="s">
        <v>2462</v>
      </c>
      <c r="X308" s="258" t="s">
        <v>2188</v>
      </c>
      <c r="Y308" s="258" t="s">
        <v>1461</v>
      </c>
      <c r="Z308" s="258" t="s">
        <v>1315</v>
      </c>
      <c r="AA308" s="434" t="str">
        <f t="shared" si="101"/>
        <v>YESICA PATRICIA RAIGOZA  AREIZA</v>
      </c>
      <c r="AB308" s="256" t="s">
        <v>1268</v>
      </c>
      <c r="AC308" s="256">
        <v>1039695971</v>
      </c>
      <c r="AD308" s="258" t="s">
        <v>1118</v>
      </c>
      <c r="AE308" s="256">
        <v>24</v>
      </c>
      <c r="AF308" s="150" t="s">
        <v>1087</v>
      </c>
      <c r="AG308" s="150" t="s">
        <v>1299</v>
      </c>
      <c r="AH308" s="258" t="s">
        <v>1443</v>
      </c>
      <c r="AI308" s="258" t="s">
        <v>2463</v>
      </c>
      <c r="AJ308" s="258"/>
      <c r="AK308" s="434" t="str">
        <f t="shared" si="102"/>
        <v>ALEXIS  SANCHEZ LOPEZ</v>
      </c>
      <c r="AL308" s="256" t="s">
        <v>1268</v>
      </c>
      <c r="AM308" s="261">
        <v>1039691026</v>
      </c>
      <c r="AN308" s="262" t="s">
        <v>1086</v>
      </c>
      <c r="AO308" s="256">
        <v>963000</v>
      </c>
      <c r="AP308" s="258" t="s">
        <v>1087</v>
      </c>
      <c r="AQ308" s="256">
        <v>3</v>
      </c>
      <c r="AR308" s="256">
        <v>1</v>
      </c>
      <c r="AS308" s="256">
        <v>0</v>
      </c>
      <c r="AT308" s="263" t="s">
        <v>1149</v>
      </c>
      <c r="AU308" s="256"/>
      <c r="AV308" s="277"/>
      <c r="AW308" s="256"/>
      <c r="AX308" s="265" t="s">
        <v>1153</v>
      </c>
      <c r="AY308" s="256">
        <v>1</v>
      </c>
      <c r="AZ308" s="256"/>
      <c r="BA308" s="256">
        <v>120000</v>
      </c>
      <c r="BB308" s="258" t="s">
        <v>1086</v>
      </c>
      <c r="BC308" s="256">
        <v>16865</v>
      </c>
      <c r="BD308" s="258" t="s">
        <v>1087</v>
      </c>
      <c r="BE308" s="256"/>
      <c r="BF308" s="258" t="s">
        <v>1086</v>
      </c>
      <c r="BG308" s="256">
        <v>8366</v>
      </c>
      <c r="BH308" s="266" t="s">
        <v>1167</v>
      </c>
      <c r="BI308" s="267" t="s">
        <v>1171</v>
      </c>
      <c r="BJ308" s="268" t="s">
        <v>1180</v>
      </c>
      <c r="BK308" s="260" t="s">
        <v>1189</v>
      </c>
      <c r="BL308" s="150" t="s">
        <v>1086</v>
      </c>
      <c r="BM308" s="269" t="s">
        <v>1086</v>
      </c>
      <c r="BN308" s="270" t="s">
        <v>1086</v>
      </c>
      <c r="BO308" s="150" t="s">
        <v>1086</v>
      </c>
      <c r="BP308" s="150" t="s">
        <v>1086</v>
      </c>
      <c r="BQ308" s="150" t="s">
        <v>1086</v>
      </c>
      <c r="BR308" s="150" t="s">
        <v>1086</v>
      </c>
      <c r="BS308" s="150" t="s">
        <v>1086</v>
      </c>
      <c r="BT308" s="150" t="s">
        <v>1086</v>
      </c>
      <c r="BU308" s="150" t="s">
        <v>1086</v>
      </c>
      <c r="BV308" s="150" t="s">
        <v>1087</v>
      </c>
      <c r="BW308" s="150" t="s">
        <v>1086</v>
      </c>
      <c r="BX308" s="150" t="s">
        <v>1086</v>
      </c>
      <c r="BY308" s="150" t="s">
        <v>1086</v>
      </c>
      <c r="BZ308" s="150" t="s">
        <v>1086</v>
      </c>
      <c r="CA308" s="150" t="s">
        <v>1087</v>
      </c>
      <c r="CB308" s="150" t="s">
        <v>1086</v>
      </c>
      <c r="CC308" s="150" t="s">
        <v>1086</v>
      </c>
      <c r="CD308" s="268" t="s">
        <v>1193</v>
      </c>
      <c r="CE308" s="278" t="s">
        <v>2464</v>
      </c>
      <c r="CF308" s="260"/>
      <c r="CG308" s="260"/>
      <c r="CH308" s="260"/>
      <c r="CI308" s="260"/>
      <c r="CJ308" s="260" t="s">
        <v>1607</v>
      </c>
      <c r="CK308" s="260" t="s">
        <v>1608</v>
      </c>
      <c r="CL308" s="150" t="s">
        <v>1086</v>
      </c>
      <c r="CM308" s="150" t="s">
        <v>1087</v>
      </c>
      <c r="CN308" s="150" t="s">
        <v>1087</v>
      </c>
      <c r="CO308" s="260" t="s">
        <v>1490</v>
      </c>
      <c r="CP308" s="150" t="s">
        <v>1086</v>
      </c>
      <c r="CQ308" s="150" t="s">
        <v>1086</v>
      </c>
      <c r="CR308" s="150" t="s">
        <v>1294</v>
      </c>
      <c r="CS308" s="150" t="s">
        <v>1086</v>
      </c>
      <c r="CT308" s="150" t="s">
        <v>1086</v>
      </c>
      <c r="CU308" s="261" t="s">
        <v>1273</v>
      </c>
      <c r="CV308" s="6" t="str">
        <f t="shared" si="103"/>
        <v>NUEVO HORIZONTE PEATONAL141270010</v>
      </c>
      <c r="CW308" s="46" t="str">
        <f t="shared" si="104"/>
        <v>OK</v>
      </c>
      <c r="CX308" s="47" t="str">
        <f t="shared" si="105"/>
        <v>SI</v>
      </c>
      <c r="CY308" s="47">
        <f t="shared" si="106"/>
        <v>1</v>
      </c>
      <c r="CZ308" s="47" t="str">
        <f t="shared" si="107"/>
        <v/>
      </c>
      <c r="DA308" s="47" t="str">
        <f t="shared" si="108"/>
        <v/>
      </c>
      <c r="DB308" s="47" t="str">
        <f t="shared" si="109"/>
        <v/>
      </c>
      <c r="DC308" s="47" t="str">
        <f t="shared" si="110"/>
        <v/>
      </c>
      <c r="DD308" s="47"/>
      <c r="DE308" s="47" t="str">
        <f t="shared" si="111"/>
        <v/>
      </c>
      <c r="DF308" s="47" t="str">
        <f t="shared" si="112"/>
        <v/>
      </c>
      <c r="DG308" s="47">
        <f t="shared" si="113"/>
        <v>9</v>
      </c>
      <c r="DH308" s="47" t="str">
        <f t="shared" si="114"/>
        <v/>
      </c>
      <c r="DI308" s="47" t="str">
        <f t="shared" si="115"/>
        <v/>
      </c>
      <c r="DJ308" s="47">
        <f t="shared" si="116"/>
        <v>1</v>
      </c>
      <c r="DK308" s="48">
        <f>IF(CX308="NO",0,IF(CY308=1,Tipologías!$E$11,0)+IF(CZ308=2,Tipologías!$E$10,0)+IF(DA308=3,Tipologías!$E$9,0)+IF(DB308=4,Tipologías!$E$13,0)+IF(DC308=5,Tipologías!$E$12,0)+IF(DD308=6,Tipologías!$E$14,0)+IF(DE308=7,Tipologías!$E$20,0)+IF(DG308=9,Tipologías!$E$16,0)+IF(DF308=8,Tipologías!$E$23,0)+IF(DH308=10,Tipologías!$E$7,0)+IF(DI308=11,Tipologías!$E$8,0))</f>
        <v>2225218.5090899998</v>
      </c>
      <c r="DL308" s="49">
        <f t="shared" si="117"/>
        <v>2225218.5090899998</v>
      </c>
      <c r="DM308" s="50" t="str">
        <f t="shared" si="118"/>
        <v/>
      </c>
      <c r="DN308" s="50" t="str">
        <f t="shared" si="119"/>
        <v/>
      </c>
      <c r="DO308" s="50">
        <f t="shared" si="120"/>
        <v>0</v>
      </c>
      <c r="DP308" s="51" t="str">
        <f t="shared" si="121"/>
        <v/>
      </c>
      <c r="DQ308" s="51">
        <f>IF(DM308=17,Tipologías!$E$18,0)+IF(ENCUESTAS!DN308=18,Tipologías!$E$17,0)+IF(ENCUESTAS!DO308=19,Tipologías!$E$19,0)+IF(ENCUESTAS!DP308=20,Tipologías!$E$21,0)</f>
        <v>0</v>
      </c>
      <c r="DR308" s="47" t="str">
        <f t="shared" si="122"/>
        <v>NO</v>
      </c>
      <c r="DS308" s="49">
        <f t="shared" si="123"/>
        <v>0</v>
      </c>
      <c r="DT308" s="52">
        <f>IF(DL308=0,"",(DL308+DS308+Tipologías!$E$6+Tipologías!$H$2))</f>
        <v>2422295.9016299644</v>
      </c>
      <c r="DU308" s="53" t="str">
        <f t="shared" si="124"/>
        <v>SI</v>
      </c>
      <c r="DV308" s="436" t="s">
        <v>4381</v>
      </c>
    </row>
    <row r="309" spans="1:126" ht="45" hidden="1" x14ac:dyDescent="0.25">
      <c r="A309" s="22">
        <v>42972</v>
      </c>
      <c r="B309" s="256" t="s">
        <v>1</v>
      </c>
      <c r="C309" s="256" t="s">
        <v>630</v>
      </c>
      <c r="D309" s="256">
        <v>579</v>
      </c>
      <c r="E309" s="256">
        <v>1039706195</v>
      </c>
      <c r="F309" s="256">
        <v>3004312255</v>
      </c>
      <c r="G309" s="257">
        <v>305</v>
      </c>
      <c r="H309" s="189" t="s">
        <v>1646</v>
      </c>
      <c r="I309" s="258" t="s">
        <v>1110</v>
      </c>
      <c r="J309" s="256"/>
      <c r="K309" s="258"/>
      <c r="L309" s="256"/>
      <c r="M309" s="256"/>
      <c r="N309" s="256"/>
      <c r="O309" s="256"/>
      <c r="P309" s="256"/>
      <c r="Q309" s="256"/>
      <c r="R309" s="259">
        <v>141280000</v>
      </c>
      <c r="S309" s="256"/>
      <c r="T309" s="256"/>
      <c r="U309" s="362" t="str">
        <f t="shared" si="100"/>
        <v xml:space="preserve">PEATONAL   #   -  141280000 </v>
      </c>
      <c r="V309" s="256">
        <v>3138442729</v>
      </c>
      <c r="W309" s="258" t="s">
        <v>1277</v>
      </c>
      <c r="X309" s="258" t="s">
        <v>1526</v>
      </c>
      <c r="Y309" s="258" t="s">
        <v>2297</v>
      </c>
      <c r="Z309" s="258" t="s">
        <v>2465</v>
      </c>
      <c r="AA309" s="434" t="str">
        <f t="shared" si="101"/>
        <v>DEISY INES GOMEZ GONZALEZ</v>
      </c>
      <c r="AB309" s="256" t="s">
        <v>1268</v>
      </c>
      <c r="AC309" s="256">
        <v>21933815</v>
      </c>
      <c r="AD309" s="258" t="s">
        <v>1118</v>
      </c>
      <c r="AE309" s="256">
        <v>53</v>
      </c>
      <c r="AF309" s="150" t="s">
        <v>1086</v>
      </c>
      <c r="AG309" s="260"/>
      <c r="AH309" s="256"/>
      <c r="AI309" s="256"/>
      <c r="AJ309" s="256"/>
      <c r="AK309" s="434" t="str">
        <f t="shared" si="102"/>
        <v xml:space="preserve">   </v>
      </c>
      <c r="AL309" s="256"/>
      <c r="AM309" s="261"/>
      <c r="AN309" s="262" t="s">
        <v>1086</v>
      </c>
      <c r="AO309" s="256">
        <v>1683277</v>
      </c>
      <c r="AP309" s="258" t="s">
        <v>1086</v>
      </c>
      <c r="AQ309" s="256">
        <v>2</v>
      </c>
      <c r="AR309" s="256">
        <v>0</v>
      </c>
      <c r="AS309" s="256">
        <v>0</v>
      </c>
      <c r="AT309" s="263" t="s">
        <v>1148</v>
      </c>
      <c r="AU309" s="256"/>
      <c r="AV309" s="264" t="s">
        <v>1161</v>
      </c>
      <c r="AW309" s="256"/>
      <c r="AX309" s="265"/>
      <c r="AY309" s="256"/>
      <c r="AZ309" s="256"/>
      <c r="BA309" s="256"/>
      <c r="BB309" s="258" t="s">
        <v>1086</v>
      </c>
      <c r="BC309" s="256">
        <v>18182</v>
      </c>
      <c r="BD309" s="258" t="s">
        <v>1087</v>
      </c>
      <c r="BE309" s="256"/>
      <c r="BF309" s="258" t="s">
        <v>1086</v>
      </c>
      <c r="BG309" s="256">
        <v>8408</v>
      </c>
      <c r="BH309" s="266" t="s">
        <v>1167</v>
      </c>
      <c r="BI309" s="267" t="s">
        <v>1174</v>
      </c>
      <c r="BJ309" s="268" t="s">
        <v>1180</v>
      </c>
      <c r="BK309" s="260" t="s">
        <v>1189</v>
      </c>
      <c r="BL309" s="150" t="s">
        <v>1086</v>
      </c>
      <c r="BM309" s="269" t="s">
        <v>1086</v>
      </c>
      <c r="BN309" s="270" t="s">
        <v>1086</v>
      </c>
      <c r="BO309" s="150" t="s">
        <v>1086</v>
      </c>
      <c r="BP309" s="150" t="s">
        <v>1086</v>
      </c>
      <c r="BQ309" s="150" t="s">
        <v>1086</v>
      </c>
      <c r="BR309" s="150" t="s">
        <v>1086</v>
      </c>
      <c r="BS309" s="150" t="s">
        <v>1086</v>
      </c>
      <c r="BT309" s="150" t="s">
        <v>1086</v>
      </c>
      <c r="BU309" s="150" t="s">
        <v>1086</v>
      </c>
      <c r="BV309" s="150" t="s">
        <v>1086</v>
      </c>
      <c r="BW309" s="150" t="s">
        <v>1086</v>
      </c>
      <c r="BX309" s="150" t="s">
        <v>1086</v>
      </c>
      <c r="BY309" s="150" t="s">
        <v>1086</v>
      </c>
      <c r="BZ309" s="150" t="s">
        <v>1086</v>
      </c>
      <c r="CA309" s="150" t="s">
        <v>1086</v>
      </c>
      <c r="CB309" s="150" t="s">
        <v>1086</v>
      </c>
      <c r="CC309" s="150" t="s">
        <v>1086</v>
      </c>
      <c r="CD309" s="268" t="s">
        <v>1193</v>
      </c>
      <c r="CE309" s="278" t="s">
        <v>2466</v>
      </c>
      <c r="CF309" s="279"/>
      <c r="CG309" s="260"/>
      <c r="CH309" s="260"/>
      <c r="CI309" s="260"/>
      <c r="CJ309" s="260" t="s">
        <v>1607</v>
      </c>
      <c r="CK309" s="260" t="s">
        <v>1608</v>
      </c>
      <c r="CL309" s="150" t="s">
        <v>1086</v>
      </c>
      <c r="CM309" s="150" t="s">
        <v>1087</v>
      </c>
      <c r="CN309" s="150" t="s">
        <v>1087</v>
      </c>
      <c r="CO309" s="260" t="s">
        <v>1490</v>
      </c>
      <c r="CP309" s="150" t="s">
        <v>1086</v>
      </c>
      <c r="CQ309" s="150" t="s">
        <v>1086</v>
      </c>
      <c r="CR309" s="150" t="s">
        <v>1086</v>
      </c>
      <c r="CS309" s="150" t="s">
        <v>1086</v>
      </c>
      <c r="CT309" s="150" t="s">
        <v>1086</v>
      </c>
      <c r="CU309" s="261" t="s">
        <v>1273</v>
      </c>
      <c r="CV309" s="6" t="str">
        <f t="shared" si="103"/>
        <v>NUEVO HORIZONTE PEATONAL141280000</v>
      </c>
      <c r="CW309" s="46" t="str">
        <f t="shared" si="104"/>
        <v>OK</v>
      </c>
      <c r="CX309" s="47" t="str">
        <f t="shared" si="105"/>
        <v>SI</v>
      </c>
      <c r="CY309" s="47" t="str">
        <f t="shared" si="106"/>
        <v/>
      </c>
      <c r="CZ309" s="47" t="str">
        <f t="shared" si="107"/>
        <v/>
      </c>
      <c r="DA309" s="47" t="str">
        <f t="shared" si="108"/>
        <v/>
      </c>
      <c r="DB309" s="47" t="str">
        <f t="shared" si="109"/>
        <v/>
      </c>
      <c r="DC309" s="47" t="str">
        <f t="shared" si="110"/>
        <v/>
      </c>
      <c r="DD309" s="47"/>
      <c r="DE309" s="47" t="str">
        <f t="shared" si="111"/>
        <v/>
      </c>
      <c r="DF309" s="47" t="str">
        <f t="shared" si="112"/>
        <v/>
      </c>
      <c r="DG309" s="47" t="str">
        <f t="shared" si="113"/>
        <v/>
      </c>
      <c r="DH309" s="47" t="str">
        <f t="shared" si="114"/>
        <v/>
      </c>
      <c r="DI309" s="47" t="str">
        <f t="shared" si="115"/>
        <v/>
      </c>
      <c r="DJ309" s="47">
        <f t="shared" si="116"/>
        <v>0</v>
      </c>
      <c r="DK309" s="48">
        <f>IF(CX309="NO",0,IF(CY309=1,Tipologías!$E$11,0)+IF(CZ309=2,Tipologías!$E$10,0)+IF(DA309=3,Tipologías!$E$9,0)+IF(DB309=4,Tipologías!$E$13,0)+IF(DC309=5,Tipologías!$E$12,0)+IF(DD309=6,Tipologías!$E$14,0)+IF(DE309=7,Tipologías!$E$20,0)+IF(DG309=9,Tipologías!$E$16,0)+IF(DF309=8,Tipologías!$E$23,0)+IF(DH309=10,Tipologías!$E$7,0)+IF(DI309=11,Tipologías!$E$8,0))</f>
        <v>0</v>
      </c>
      <c r="DL309" s="49">
        <f t="shared" si="117"/>
        <v>0</v>
      </c>
      <c r="DM309" s="50" t="str">
        <f t="shared" si="118"/>
        <v/>
      </c>
      <c r="DN309" s="50" t="str">
        <f t="shared" si="119"/>
        <v/>
      </c>
      <c r="DO309" s="50" t="str">
        <f t="shared" si="120"/>
        <v/>
      </c>
      <c r="DP309" s="51" t="str">
        <f t="shared" si="121"/>
        <v/>
      </c>
      <c r="DQ309" s="51">
        <f>IF(DM309=17,Tipologías!$E$18,0)+IF(ENCUESTAS!DN309=18,Tipologías!$E$17,0)+IF(ENCUESTAS!DO309=19,Tipologías!$E$19,0)+IF(ENCUESTAS!DP309=20,Tipologías!$E$21,0)</f>
        <v>0</v>
      </c>
      <c r="DR309" s="47" t="str">
        <f t="shared" si="122"/>
        <v>NO</v>
      </c>
      <c r="DS309" s="49">
        <f t="shared" si="123"/>
        <v>0</v>
      </c>
      <c r="DT309" s="52" t="str">
        <f>IF(DL309=0,"",(DL309+DS309+Tipologías!$E$6+Tipologías!$H$2))</f>
        <v/>
      </c>
      <c r="DU309" s="53" t="str">
        <f t="shared" si="124"/>
        <v>NO</v>
      </c>
      <c r="DV309" s="436"/>
    </row>
    <row r="310" spans="1:126" ht="45" x14ac:dyDescent="0.25">
      <c r="A310" s="22">
        <v>42972</v>
      </c>
      <c r="B310" s="256" t="s">
        <v>1</v>
      </c>
      <c r="C310" s="256" t="s">
        <v>630</v>
      </c>
      <c r="D310" s="256">
        <v>579</v>
      </c>
      <c r="E310" s="256">
        <v>1039702581</v>
      </c>
      <c r="F310" s="256">
        <v>3117047099</v>
      </c>
      <c r="G310" s="257">
        <v>306</v>
      </c>
      <c r="H310" s="189" t="s">
        <v>1632</v>
      </c>
      <c r="I310" s="258" t="s">
        <v>1102</v>
      </c>
      <c r="J310" s="281">
        <v>12</v>
      </c>
      <c r="K310" s="256"/>
      <c r="L310" s="256"/>
      <c r="M310" s="256"/>
      <c r="N310" s="256"/>
      <c r="O310" s="256">
        <v>16</v>
      </c>
      <c r="P310" s="256"/>
      <c r="Q310" s="256"/>
      <c r="R310" s="259">
        <v>402040000</v>
      </c>
      <c r="S310" s="256"/>
      <c r="T310" s="256"/>
      <c r="U310" s="362" t="str">
        <f t="shared" si="100"/>
        <v xml:space="preserve">CARRERA 12  #  16 -  402040000 </v>
      </c>
      <c r="V310" s="256">
        <v>3135340777</v>
      </c>
      <c r="W310" s="258" t="s">
        <v>1333</v>
      </c>
      <c r="X310" s="258" t="s">
        <v>1097</v>
      </c>
      <c r="Y310" s="258" t="s">
        <v>2467</v>
      </c>
      <c r="Z310" s="256"/>
      <c r="AA310" s="434" t="str">
        <f t="shared" si="101"/>
        <v>AMANDA  RUIZ CALLE</v>
      </c>
      <c r="AB310" s="256" t="s">
        <v>1268</v>
      </c>
      <c r="AC310" s="256">
        <v>21491135</v>
      </c>
      <c r="AD310" s="258" t="s">
        <v>1118</v>
      </c>
      <c r="AE310" s="256">
        <v>61</v>
      </c>
      <c r="AF310" s="150" t="s">
        <v>1087</v>
      </c>
      <c r="AG310" s="260"/>
      <c r="AH310" s="256"/>
      <c r="AI310" s="256"/>
      <c r="AJ310" s="256"/>
      <c r="AK310" s="434" t="str">
        <f t="shared" si="102"/>
        <v xml:space="preserve">   </v>
      </c>
      <c r="AL310" s="256"/>
      <c r="AM310" s="261"/>
      <c r="AN310" s="262" t="s">
        <v>1087</v>
      </c>
      <c r="AO310" s="256"/>
      <c r="AP310" s="258" t="s">
        <v>1087</v>
      </c>
      <c r="AQ310" s="256">
        <v>5</v>
      </c>
      <c r="AR310" s="256">
        <v>2</v>
      </c>
      <c r="AS310" s="256">
        <v>0</v>
      </c>
      <c r="AT310" s="263" t="s">
        <v>1149</v>
      </c>
      <c r="AU310" s="256"/>
      <c r="AV310" s="277"/>
      <c r="AW310" s="256"/>
      <c r="AX310" s="265" t="s">
        <v>1154</v>
      </c>
      <c r="AY310" s="256"/>
      <c r="AZ310" s="256">
        <v>8</v>
      </c>
      <c r="BA310" s="256">
        <v>150000</v>
      </c>
      <c r="BB310" s="258" t="s">
        <v>1086</v>
      </c>
      <c r="BC310" s="256">
        <v>14677</v>
      </c>
      <c r="BD310" s="258" t="s">
        <v>1086</v>
      </c>
      <c r="BE310" s="256">
        <v>10431</v>
      </c>
      <c r="BF310" s="258" t="s">
        <v>1086</v>
      </c>
      <c r="BG310" s="256">
        <v>8407</v>
      </c>
      <c r="BH310" s="266" t="s">
        <v>1167</v>
      </c>
      <c r="BI310" s="267"/>
      <c r="BJ310" s="268" t="s">
        <v>1180</v>
      </c>
      <c r="BK310" s="260" t="s">
        <v>1189</v>
      </c>
      <c r="BL310" s="150" t="s">
        <v>1087</v>
      </c>
      <c r="BM310" s="269" t="s">
        <v>1086</v>
      </c>
      <c r="BN310" s="270" t="s">
        <v>1086</v>
      </c>
      <c r="BO310" s="150" t="s">
        <v>1086</v>
      </c>
      <c r="BP310" s="150" t="s">
        <v>1086</v>
      </c>
      <c r="BQ310" s="150" t="s">
        <v>1086</v>
      </c>
      <c r="BR310" s="150" t="s">
        <v>1086</v>
      </c>
      <c r="BS310" s="150" t="s">
        <v>1086</v>
      </c>
      <c r="BT310" s="150" t="s">
        <v>1086</v>
      </c>
      <c r="BU310" s="150" t="s">
        <v>1087</v>
      </c>
      <c r="BV310" s="150" t="s">
        <v>1087</v>
      </c>
      <c r="BW310" s="150" t="s">
        <v>1086</v>
      </c>
      <c r="BX310" s="150" t="s">
        <v>1086</v>
      </c>
      <c r="BY310" s="150" t="s">
        <v>1086</v>
      </c>
      <c r="BZ310" s="150" t="s">
        <v>1087</v>
      </c>
      <c r="CA310" s="150" t="s">
        <v>1087</v>
      </c>
      <c r="CB310" s="150" t="s">
        <v>1086</v>
      </c>
      <c r="CC310" s="150" t="s">
        <v>1086</v>
      </c>
      <c r="CD310" s="268" t="s">
        <v>1193</v>
      </c>
      <c r="CE310" s="278" t="s">
        <v>2468</v>
      </c>
      <c r="CF310" s="260"/>
      <c r="CG310" s="260"/>
      <c r="CH310" s="260"/>
      <c r="CI310" s="260"/>
      <c r="CJ310" s="260" t="s">
        <v>1607</v>
      </c>
      <c r="CK310" s="260" t="s">
        <v>1608</v>
      </c>
      <c r="CL310" s="150" t="s">
        <v>1086</v>
      </c>
      <c r="CM310" s="150" t="s">
        <v>1087</v>
      </c>
      <c r="CN310" s="150" t="s">
        <v>1087</v>
      </c>
      <c r="CO310" s="260" t="s">
        <v>1490</v>
      </c>
      <c r="CP310" s="150" t="s">
        <v>1086</v>
      </c>
      <c r="CQ310" s="260" t="s">
        <v>1087</v>
      </c>
      <c r="CR310" s="260" t="s">
        <v>1294</v>
      </c>
      <c r="CS310" s="150" t="s">
        <v>1086</v>
      </c>
      <c r="CT310" s="150" t="s">
        <v>1086</v>
      </c>
      <c r="CU310" s="261" t="s">
        <v>1269</v>
      </c>
      <c r="CV310" s="6" t="str">
        <f t="shared" si="103"/>
        <v>SAN MARTIN CARRERA1216402040000</v>
      </c>
      <c r="CW310" s="46" t="str">
        <f t="shared" si="104"/>
        <v>OK</v>
      </c>
      <c r="CX310" s="47" t="str">
        <f t="shared" si="105"/>
        <v>SI</v>
      </c>
      <c r="CY310" s="47">
        <f t="shared" si="106"/>
        <v>1</v>
      </c>
      <c r="CZ310" s="47" t="str">
        <f t="shared" si="107"/>
        <v/>
      </c>
      <c r="DA310" s="47" t="str">
        <f t="shared" si="108"/>
        <v/>
      </c>
      <c r="DB310" s="47">
        <f t="shared" si="109"/>
        <v>4</v>
      </c>
      <c r="DC310" s="47" t="str">
        <f t="shared" si="110"/>
        <v/>
      </c>
      <c r="DD310" s="47"/>
      <c r="DE310" s="47" t="str">
        <f t="shared" si="111"/>
        <v/>
      </c>
      <c r="DF310" s="47" t="str">
        <f t="shared" si="112"/>
        <v/>
      </c>
      <c r="DG310" s="47">
        <f t="shared" si="113"/>
        <v>9</v>
      </c>
      <c r="DH310" s="47" t="str">
        <f t="shared" si="114"/>
        <v/>
      </c>
      <c r="DI310" s="47" t="str">
        <f t="shared" si="115"/>
        <v/>
      </c>
      <c r="DJ310" s="47">
        <f t="shared" si="116"/>
        <v>2</v>
      </c>
      <c r="DK310" s="48">
        <f>IF(CX310="NO",0,IF(CY310=1,Tipologías!$E$11,0)+IF(CZ310=2,Tipologías!$E$10,0)+IF(DA310=3,Tipologías!$E$9,0)+IF(DB310=4,Tipologías!$E$13,0)+IF(DC310=5,Tipologías!$E$12,0)+IF(DD310=6,Tipologías!$E$14,0)+IF(DE310=7,Tipologías!$E$20,0)+IF(DG310=9,Tipologías!$E$16,0)+IF(DF310=8,Tipologías!$E$23,0)+IF(DH310=10,Tipologías!$E$7,0)+IF(DI310=11,Tipologías!$E$8,0))</f>
        <v>2858472.5869979998</v>
      </c>
      <c r="DL310" s="49">
        <f t="shared" si="117"/>
        <v>2858472.5869979998</v>
      </c>
      <c r="DM310" s="50" t="str">
        <f t="shared" si="118"/>
        <v/>
      </c>
      <c r="DN310" s="50" t="str">
        <f t="shared" si="119"/>
        <v/>
      </c>
      <c r="DO310" s="50">
        <f t="shared" si="120"/>
        <v>0</v>
      </c>
      <c r="DP310" s="51" t="str">
        <f t="shared" si="121"/>
        <v/>
      </c>
      <c r="DQ310" s="51">
        <f>IF(DM310=17,Tipologías!$E$18,0)+IF(ENCUESTAS!DN310=18,Tipologías!$E$17,0)+IF(ENCUESTAS!DO310=19,Tipologías!$E$19,0)+IF(ENCUESTAS!DP310=20,Tipologías!$E$21,0)</f>
        <v>0</v>
      </c>
      <c r="DR310" s="47" t="str">
        <f t="shared" si="122"/>
        <v>NO</v>
      </c>
      <c r="DS310" s="49">
        <f t="shared" si="123"/>
        <v>0</v>
      </c>
      <c r="DT310" s="52">
        <f>IF(DL310=0,"",(DL310+DS310+Tipologías!$E$6+Tipologías!$H$2))</f>
        <v>3055549.9795379643</v>
      </c>
      <c r="DU310" s="53" t="str">
        <f t="shared" si="124"/>
        <v>SI</v>
      </c>
      <c r="DV310" s="436" t="s">
        <v>4231</v>
      </c>
    </row>
    <row r="311" spans="1:126" ht="45" x14ac:dyDescent="0.25">
      <c r="A311" s="22">
        <v>42972</v>
      </c>
      <c r="B311" s="256" t="s">
        <v>1</v>
      </c>
      <c r="C311" s="256" t="s">
        <v>630</v>
      </c>
      <c r="D311" s="256">
        <v>579</v>
      </c>
      <c r="E311" s="256">
        <v>1039702581</v>
      </c>
      <c r="F311" s="256">
        <v>3117047099</v>
      </c>
      <c r="G311" s="257">
        <v>307</v>
      </c>
      <c r="H311" s="189" t="s">
        <v>1632</v>
      </c>
      <c r="I311" s="258" t="s">
        <v>1102</v>
      </c>
      <c r="J311" s="256">
        <v>12</v>
      </c>
      <c r="K311" s="256"/>
      <c r="L311" s="256"/>
      <c r="M311" s="256"/>
      <c r="N311" s="256"/>
      <c r="O311" s="256">
        <v>58</v>
      </c>
      <c r="P311" s="256"/>
      <c r="Q311" s="256"/>
      <c r="R311" s="259"/>
      <c r="S311" s="256"/>
      <c r="T311" s="256"/>
      <c r="U311" s="362" t="str">
        <f t="shared" si="100"/>
        <v xml:space="preserve">CARRERA 12  #  58 -   </v>
      </c>
      <c r="V311" s="256">
        <v>8333892</v>
      </c>
      <c r="W311" s="258" t="s">
        <v>1567</v>
      </c>
      <c r="X311" s="258"/>
      <c r="Y311" s="258" t="s">
        <v>1287</v>
      </c>
      <c r="Z311" s="258" t="s">
        <v>2469</v>
      </c>
      <c r="AA311" s="434" t="str">
        <f t="shared" si="101"/>
        <v xml:space="preserve">MARIA NAZARETH SANCHEZ  </v>
      </c>
      <c r="AB311" s="256" t="s">
        <v>1268</v>
      </c>
      <c r="AC311" s="256">
        <v>21926511</v>
      </c>
      <c r="AD311" s="256" t="s">
        <v>1118</v>
      </c>
      <c r="AE311" s="256">
        <v>80</v>
      </c>
      <c r="AF311" s="150" t="s">
        <v>1086</v>
      </c>
      <c r="AG311" s="260"/>
      <c r="AH311" s="256"/>
      <c r="AI311" s="256"/>
      <c r="AJ311" s="256"/>
      <c r="AK311" s="434" t="str">
        <f t="shared" si="102"/>
        <v xml:space="preserve">   </v>
      </c>
      <c r="AL311" s="256"/>
      <c r="AM311" s="261"/>
      <c r="AN311" s="262" t="s">
        <v>1087</v>
      </c>
      <c r="AO311" s="256"/>
      <c r="AP311" s="258" t="s">
        <v>1087</v>
      </c>
      <c r="AQ311" s="256">
        <v>4</v>
      </c>
      <c r="AR311" s="256">
        <v>0</v>
      </c>
      <c r="AS311" s="256">
        <v>0</v>
      </c>
      <c r="AT311" s="263" t="s">
        <v>1148</v>
      </c>
      <c r="AU311" s="256"/>
      <c r="AV311" s="264" t="s">
        <v>1163</v>
      </c>
      <c r="AW311" s="256"/>
      <c r="AX311" s="265"/>
      <c r="AY311" s="256"/>
      <c r="AZ311" s="256"/>
      <c r="BA311" s="256"/>
      <c r="BB311" s="258" t="s">
        <v>1086</v>
      </c>
      <c r="BC311" s="256"/>
      <c r="BD311" s="258" t="s">
        <v>1086</v>
      </c>
      <c r="BE311" s="256"/>
      <c r="BF311" s="258" t="s">
        <v>1086</v>
      </c>
      <c r="BG311" s="256"/>
      <c r="BH311" s="266" t="s">
        <v>1167</v>
      </c>
      <c r="BI311" s="267" t="s">
        <v>1171</v>
      </c>
      <c r="BJ311" s="268" t="s">
        <v>1180</v>
      </c>
      <c r="BK311" s="260" t="s">
        <v>1189</v>
      </c>
      <c r="BL311" s="150" t="s">
        <v>1087</v>
      </c>
      <c r="BM311" s="269" t="s">
        <v>1086</v>
      </c>
      <c r="BN311" s="270" t="s">
        <v>1086</v>
      </c>
      <c r="BO311" s="150" t="s">
        <v>1086</v>
      </c>
      <c r="BP311" s="150" t="s">
        <v>1086</v>
      </c>
      <c r="BQ311" s="150" t="s">
        <v>1086</v>
      </c>
      <c r="BR311" s="150" t="s">
        <v>1086</v>
      </c>
      <c r="BS311" s="150" t="s">
        <v>1086</v>
      </c>
      <c r="BT311" s="150" t="s">
        <v>1086</v>
      </c>
      <c r="BU311" s="150" t="s">
        <v>1086</v>
      </c>
      <c r="BV311" s="150" t="s">
        <v>1086</v>
      </c>
      <c r="BW311" s="150" t="s">
        <v>1086</v>
      </c>
      <c r="BX311" s="150" t="s">
        <v>1086</v>
      </c>
      <c r="BY311" s="150" t="s">
        <v>1086</v>
      </c>
      <c r="BZ311" s="150" t="s">
        <v>1086</v>
      </c>
      <c r="CA311" s="150" t="s">
        <v>1086</v>
      </c>
      <c r="CB311" s="150" t="s">
        <v>1086</v>
      </c>
      <c r="CC311" s="150" t="s">
        <v>1086</v>
      </c>
      <c r="CD311" s="268" t="s">
        <v>1194</v>
      </c>
      <c r="CE311" s="278" t="s">
        <v>2470</v>
      </c>
      <c r="CF311" s="260"/>
      <c r="CG311" s="260"/>
      <c r="CH311" s="260"/>
      <c r="CI311" s="260"/>
      <c r="CJ311" s="260" t="s">
        <v>1607</v>
      </c>
      <c r="CK311" s="260" t="s">
        <v>1608</v>
      </c>
      <c r="CL311" s="150" t="s">
        <v>1086</v>
      </c>
      <c r="CM311" s="150" t="s">
        <v>1087</v>
      </c>
      <c r="CN311" s="150" t="s">
        <v>1087</v>
      </c>
      <c r="CO311" s="260" t="s">
        <v>1490</v>
      </c>
      <c r="CP311" s="150" t="s">
        <v>1086</v>
      </c>
      <c r="CQ311" s="150" t="s">
        <v>1086</v>
      </c>
      <c r="CR311" s="150" t="s">
        <v>1086</v>
      </c>
      <c r="CS311" s="150" t="s">
        <v>1086</v>
      </c>
      <c r="CT311" s="150" t="s">
        <v>1086</v>
      </c>
      <c r="CU311" s="261" t="s">
        <v>1269</v>
      </c>
      <c r="CV311" s="6" t="str">
        <f t="shared" si="103"/>
        <v>SAN MARTIN CARRERA1258</v>
      </c>
      <c r="CW311" s="46" t="str">
        <f t="shared" si="104"/>
        <v>OK</v>
      </c>
      <c r="CX311" s="47" t="str">
        <f t="shared" si="105"/>
        <v>SI</v>
      </c>
      <c r="CY311" s="47" t="str">
        <f t="shared" si="106"/>
        <v/>
      </c>
      <c r="CZ311" s="47" t="str">
        <f t="shared" si="107"/>
        <v/>
      </c>
      <c r="DA311" s="47">
        <f t="shared" si="108"/>
        <v>3</v>
      </c>
      <c r="DB311" s="47" t="str">
        <f t="shared" si="109"/>
        <v/>
      </c>
      <c r="DC311" s="47" t="str">
        <f t="shared" si="110"/>
        <v/>
      </c>
      <c r="DD311" s="47"/>
      <c r="DE311" s="47" t="str">
        <f t="shared" si="111"/>
        <v/>
      </c>
      <c r="DF311" s="47" t="str">
        <f t="shared" si="112"/>
        <v/>
      </c>
      <c r="DG311" s="47">
        <f t="shared" si="113"/>
        <v>9</v>
      </c>
      <c r="DH311" s="47" t="str">
        <f t="shared" si="114"/>
        <v/>
      </c>
      <c r="DI311" s="47" t="str">
        <f t="shared" si="115"/>
        <v/>
      </c>
      <c r="DJ311" s="47">
        <f t="shared" si="116"/>
        <v>1</v>
      </c>
      <c r="DK311" s="48">
        <f>IF(CX311="NO",0,IF(CY311=1,Tipologías!$E$11,0)+IF(CZ311=2,Tipologías!$E$10,0)+IF(DA311=3,Tipologías!$E$9,0)+IF(DB311=4,Tipologías!$E$13,0)+IF(DC311=5,Tipologías!$E$12,0)+IF(DD311=6,Tipologías!$E$14,0)+IF(DE311=7,Tipologías!$E$20,0)+IF(DG311=9,Tipologías!$E$16,0)+IF(DF311=8,Tipologías!$E$23,0)+IF(DH311=10,Tipologías!$E$7,0)+IF(DI311=11,Tipologías!$E$8,0))</f>
        <v>2385603.0968939997</v>
      </c>
      <c r="DL311" s="49">
        <f t="shared" si="117"/>
        <v>2385603.0968939997</v>
      </c>
      <c r="DM311" s="50" t="str">
        <f t="shared" si="118"/>
        <v/>
      </c>
      <c r="DN311" s="50" t="str">
        <f t="shared" si="119"/>
        <v/>
      </c>
      <c r="DO311" s="50">
        <f t="shared" si="120"/>
        <v>0</v>
      </c>
      <c r="DP311" s="51" t="str">
        <f t="shared" si="121"/>
        <v/>
      </c>
      <c r="DQ311" s="51">
        <f>IF(DM311=17,Tipologías!$E$18,0)+IF(ENCUESTAS!DN311=18,Tipologías!$E$17,0)+IF(ENCUESTAS!DO311=19,Tipologías!$E$19,0)+IF(ENCUESTAS!DP311=20,Tipologías!$E$21,0)</f>
        <v>0</v>
      </c>
      <c r="DR311" s="47" t="str">
        <f t="shared" si="122"/>
        <v>NO</v>
      </c>
      <c r="DS311" s="49">
        <f t="shared" si="123"/>
        <v>0</v>
      </c>
      <c r="DT311" s="52">
        <f>IF(DL311=0,"",(DL311+DS311+Tipologías!$E$6+Tipologías!$H$2))</f>
        <v>2582680.4894339642</v>
      </c>
      <c r="DU311" s="53" t="str">
        <f t="shared" si="124"/>
        <v>SI</v>
      </c>
      <c r="DV311" s="436" t="s">
        <v>4232</v>
      </c>
    </row>
    <row r="312" spans="1:126" ht="45" hidden="1" x14ac:dyDescent="0.25">
      <c r="A312" s="22">
        <v>42972</v>
      </c>
      <c r="B312" s="256" t="s">
        <v>1</v>
      </c>
      <c r="C312" s="256" t="s">
        <v>630</v>
      </c>
      <c r="D312" s="256">
        <v>579</v>
      </c>
      <c r="E312" s="256">
        <v>10369704469</v>
      </c>
      <c r="F312" s="256">
        <v>3196416668</v>
      </c>
      <c r="G312" s="257">
        <v>308</v>
      </c>
      <c r="H312" s="189" t="s">
        <v>1603</v>
      </c>
      <c r="I312" s="258" t="s">
        <v>1110</v>
      </c>
      <c r="J312" s="256"/>
      <c r="K312" s="256"/>
      <c r="L312" s="256"/>
      <c r="M312" s="256"/>
      <c r="N312" s="256"/>
      <c r="O312" s="256"/>
      <c r="P312" s="256"/>
      <c r="Q312" s="256"/>
      <c r="R312" s="259">
        <v>581830004</v>
      </c>
      <c r="S312" s="256"/>
      <c r="T312" s="256"/>
      <c r="U312" s="362" t="str">
        <f t="shared" si="100"/>
        <v xml:space="preserve">PEATONAL   #   -  581830004 </v>
      </c>
      <c r="V312" s="258"/>
      <c r="W312" s="258" t="s">
        <v>1542</v>
      </c>
      <c r="X312" s="258" t="s">
        <v>2471</v>
      </c>
      <c r="Y312" s="258" t="s">
        <v>1270</v>
      </c>
      <c r="Z312" s="258" t="s">
        <v>2472</v>
      </c>
      <c r="AA312" s="434" t="str">
        <f t="shared" si="101"/>
        <v>LUZ MARLENI HERNANDEZ  ARBOLEDA</v>
      </c>
      <c r="AB312" s="256" t="s">
        <v>1268</v>
      </c>
      <c r="AC312" s="256">
        <v>43518592</v>
      </c>
      <c r="AD312" s="258" t="s">
        <v>1118</v>
      </c>
      <c r="AE312" s="256">
        <v>50</v>
      </c>
      <c r="AF312" s="150" t="s">
        <v>1086</v>
      </c>
      <c r="AG312" s="260"/>
      <c r="AH312" s="256"/>
      <c r="AI312" s="256"/>
      <c r="AJ312" s="256"/>
      <c r="AK312" s="434" t="str">
        <f t="shared" si="102"/>
        <v xml:space="preserve">   </v>
      </c>
      <c r="AL312" s="256"/>
      <c r="AM312" s="261"/>
      <c r="AN312" s="262" t="s">
        <v>1087</v>
      </c>
      <c r="AO312" s="256"/>
      <c r="AP312" s="258" t="s">
        <v>1087</v>
      </c>
      <c r="AQ312" s="256">
        <v>3</v>
      </c>
      <c r="AR312" s="256">
        <v>0</v>
      </c>
      <c r="AS312" s="256">
        <v>0</v>
      </c>
      <c r="AT312" s="263" t="s">
        <v>1148</v>
      </c>
      <c r="AU312" s="256"/>
      <c r="AV312" s="264" t="s">
        <v>1163</v>
      </c>
      <c r="AW312" s="256"/>
      <c r="AX312" s="265"/>
      <c r="AY312" s="256"/>
      <c r="AZ312" s="256"/>
      <c r="BA312" s="256"/>
      <c r="BB312" s="258" t="s">
        <v>1086</v>
      </c>
      <c r="BC312" s="256">
        <v>23919</v>
      </c>
      <c r="BD312" s="258" t="s">
        <v>1087</v>
      </c>
      <c r="BE312" s="256"/>
      <c r="BF312" s="258" t="s">
        <v>1086</v>
      </c>
      <c r="BG312" s="256">
        <v>8407</v>
      </c>
      <c r="BH312" s="266" t="s">
        <v>1167</v>
      </c>
      <c r="BI312" s="267" t="s">
        <v>1171</v>
      </c>
      <c r="BJ312" s="268" t="s">
        <v>1183</v>
      </c>
      <c r="BK312" s="268" t="s">
        <v>1189</v>
      </c>
      <c r="BL312" s="150" t="s">
        <v>1086</v>
      </c>
      <c r="BM312" s="269" t="s">
        <v>1087</v>
      </c>
      <c r="BN312" s="270" t="s">
        <v>1086</v>
      </c>
      <c r="BO312" s="150" t="s">
        <v>1086</v>
      </c>
      <c r="BP312" s="150" t="s">
        <v>1086</v>
      </c>
      <c r="BQ312" s="150" t="s">
        <v>1086</v>
      </c>
      <c r="BR312" s="150" t="s">
        <v>1086</v>
      </c>
      <c r="BS312" s="150" t="s">
        <v>1086</v>
      </c>
      <c r="BT312" s="150" t="s">
        <v>1086</v>
      </c>
      <c r="BU312" s="150" t="s">
        <v>1086</v>
      </c>
      <c r="BV312" s="150" t="s">
        <v>1086</v>
      </c>
      <c r="BW312" s="150" t="s">
        <v>1086</v>
      </c>
      <c r="BX312" s="150" t="s">
        <v>1086</v>
      </c>
      <c r="BY312" s="150" t="s">
        <v>1086</v>
      </c>
      <c r="BZ312" s="150" t="s">
        <v>1086</v>
      </c>
      <c r="CA312" s="150" t="s">
        <v>1086</v>
      </c>
      <c r="CB312" s="150" t="s">
        <v>1086</v>
      </c>
      <c r="CC312" s="150" t="s">
        <v>1086</v>
      </c>
      <c r="CD312" s="268" t="s">
        <v>1193</v>
      </c>
      <c r="CE312" s="278" t="s">
        <v>2473</v>
      </c>
      <c r="CF312" s="260"/>
      <c r="CG312" s="260"/>
      <c r="CH312" s="260"/>
      <c r="CI312" s="260"/>
      <c r="CJ312" s="260" t="s">
        <v>1607</v>
      </c>
      <c r="CK312" s="260" t="s">
        <v>1608</v>
      </c>
      <c r="CL312" s="150" t="s">
        <v>1086</v>
      </c>
      <c r="CM312" s="150" t="s">
        <v>1087</v>
      </c>
      <c r="CN312" s="150" t="s">
        <v>1087</v>
      </c>
      <c r="CO312" s="260" t="s">
        <v>1490</v>
      </c>
      <c r="CP312" s="150" t="s">
        <v>1086</v>
      </c>
      <c r="CQ312" s="150" t="s">
        <v>1086</v>
      </c>
      <c r="CR312" s="150" t="s">
        <v>1086</v>
      </c>
      <c r="CS312" s="150" t="s">
        <v>1086</v>
      </c>
      <c r="CT312" s="150" t="s">
        <v>1086</v>
      </c>
      <c r="CU312" s="261" t="s">
        <v>1273</v>
      </c>
      <c r="CV312" s="6" t="str">
        <f t="shared" si="103"/>
        <v>OASIS PEATONAL581830004</v>
      </c>
      <c r="CW312" s="46" t="str">
        <f t="shared" si="104"/>
        <v>OK</v>
      </c>
      <c r="CX312" s="47" t="str">
        <f t="shared" si="105"/>
        <v>SI</v>
      </c>
      <c r="CY312" s="47" t="str">
        <f t="shared" si="106"/>
        <v/>
      </c>
      <c r="CZ312" s="47" t="str">
        <f t="shared" si="107"/>
        <v/>
      </c>
      <c r="DA312" s="47" t="str">
        <f t="shared" si="108"/>
        <v/>
      </c>
      <c r="DB312" s="47" t="str">
        <f t="shared" si="109"/>
        <v/>
      </c>
      <c r="DC312" s="47" t="str">
        <f t="shared" si="110"/>
        <v/>
      </c>
      <c r="DD312" s="47"/>
      <c r="DE312" s="47" t="str">
        <f t="shared" si="111"/>
        <v/>
      </c>
      <c r="DF312" s="47" t="str">
        <f t="shared" si="112"/>
        <v/>
      </c>
      <c r="DG312" s="47" t="str">
        <f t="shared" si="113"/>
        <v/>
      </c>
      <c r="DH312" s="47" t="str">
        <f t="shared" si="114"/>
        <v/>
      </c>
      <c r="DI312" s="47" t="str">
        <f t="shared" si="115"/>
        <v/>
      </c>
      <c r="DJ312" s="47">
        <f t="shared" si="116"/>
        <v>0</v>
      </c>
      <c r="DK312" s="48">
        <f>IF(CX312="NO",0,IF(CY312=1,Tipologías!$E$11,0)+IF(CZ312=2,Tipologías!$E$10,0)+IF(DA312=3,Tipologías!$E$9,0)+IF(DB312=4,Tipologías!$E$13,0)+IF(DC312=5,Tipologías!$E$12,0)+IF(DD312=6,Tipologías!$E$14,0)+IF(DE312=7,Tipologías!$E$20,0)+IF(DG312=9,Tipologías!$E$16,0)+IF(DF312=8,Tipologías!$E$23,0)+IF(DH312=10,Tipologías!$E$7,0)+IF(DI312=11,Tipologías!$E$8,0))</f>
        <v>0</v>
      </c>
      <c r="DL312" s="49">
        <f t="shared" si="117"/>
        <v>0</v>
      </c>
      <c r="DM312" s="50" t="str">
        <f t="shared" si="118"/>
        <v/>
      </c>
      <c r="DN312" s="50" t="str">
        <f t="shared" si="119"/>
        <v/>
      </c>
      <c r="DO312" s="50" t="str">
        <f t="shared" si="120"/>
        <v/>
      </c>
      <c r="DP312" s="51" t="str">
        <f t="shared" si="121"/>
        <v/>
      </c>
      <c r="DQ312" s="51">
        <f>IF(DM312=17,Tipologías!$E$18,0)+IF(ENCUESTAS!DN312=18,Tipologías!$E$17,0)+IF(ENCUESTAS!DO312=19,Tipologías!$E$19,0)+IF(ENCUESTAS!DP312=20,Tipologías!$E$21,0)</f>
        <v>0</v>
      </c>
      <c r="DR312" s="47" t="str">
        <f t="shared" si="122"/>
        <v>NO</v>
      </c>
      <c r="DS312" s="49">
        <f t="shared" si="123"/>
        <v>0</v>
      </c>
      <c r="DT312" s="52" t="str">
        <f>IF(DL312=0,"",(DL312+DS312+Tipologías!$E$6+Tipologías!$H$2))</f>
        <v/>
      </c>
      <c r="DU312" s="53" t="str">
        <f t="shared" si="124"/>
        <v>NO</v>
      </c>
      <c r="DV312" s="436"/>
    </row>
    <row r="313" spans="1:126" ht="45" hidden="1" x14ac:dyDescent="0.25">
      <c r="A313" s="22">
        <v>42972</v>
      </c>
      <c r="B313" s="256" t="s">
        <v>1</v>
      </c>
      <c r="C313" s="256" t="s">
        <v>630</v>
      </c>
      <c r="D313" s="256">
        <v>579</v>
      </c>
      <c r="E313" s="256">
        <v>1039704469</v>
      </c>
      <c r="F313" s="256">
        <v>3196416668</v>
      </c>
      <c r="G313" s="257">
        <v>309</v>
      </c>
      <c r="H313" s="189" t="s">
        <v>1640</v>
      </c>
      <c r="I313" s="258" t="s">
        <v>1097</v>
      </c>
      <c r="J313" s="256">
        <v>53</v>
      </c>
      <c r="K313" s="256"/>
      <c r="L313" s="256"/>
      <c r="M313" s="256"/>
      <c r="N313" s="256"/>
      <c r="O313" s="256">
        <v>16</v>
      </c>
      <c r="P313" s="256"/>
      <c r="Q313" s="256"/>
      <c r="R313" s="259">
        <v>583130028</v>
      </c>
      <c r="S313" s="256"/>
      <c r="T313" s="256"/>
      <c r="U313" s="362" t="str">
        <f t="shared" si="100"/>
        <v xml:space="preserve">CALLE 53  #  16 -  583130028 </v>
      </c>
      <c r="V313" s="256"/>
      <c r="W313" s="258" t="s">
        <v>2009</v>
      </c>
      <c r="X313" s="256"/>
      <c r="Y313" s="258" t="s">
        <v>2050</v>
      </c>
      <c r="Z313" s="258"/>
      <c r="AA313" s="434" t="str">
        <f t="shared" si="101"/>
        <v xml:space="preserve">JAIRO  AVENDAÑO </v>
      </c>
      <c r="AB313" s="256" t="s">
        <v>1268</v>
      </c>
      <c r="AC313" s="256">
        <v>91446798</v>
      </c>
      <c r="AD313" s="258" t="s">
        <v>1127</v>
      </c>
      <c r="AE313" s="256"/>
      <c r="AF313" s="150" t="s">
        <v>1087</v>
      </c>
      <c r="AG313" s="150" t="s">
        <v>2022</v>
      </c>
      <c r="AH313" s="258"/>
      <c r="AI313" s="258" t="s">
        <v>2474</v>
      </c>
      <c r="AJ313" s="258"/>
      <c r="AK313" s="434" t="str">
        <f t="shared" si="102"/>
        <v xml:space="preserve">DORIELA  MURILLO </v>
      </c>
      <c r="AL313" s="256" t="s">
        <v>1268</v>
      </c>
      <c r="AM313" s="261">
        <v>52476964</v>
      </c>
      <c r="AN313" s="262" t="s">
        <v>1087</v>
      </c>
      <c r="AO313" s="256"/>
      <c r="AP313" s="258" t="s">
        <v>1086</v>
      </c>
      <c r="AQ313" s="256">
        <v>3</v>
      </c>
      <c r="AR313" s="256">
        <v>1</v>
      </c>
      <c r="AS313" s="256">
        <v>0</v>
      </c>
      <c r="AT313" s="263" t="s">
        <v>1149</v>
      </c>
      <c r="AU313" s="256"/>
      <c r="AV313" s="277"/>
      <c r="AW313" s="256"/>
      <c r="AX313" s="265" t="s">
        <v>1153</v>
      </c>
      <c r="AY313" s="256"/>
      <c r="AZ313" s="256">
        <v>6</v>
      </c>
      <c r="BA313" s="256">
        <v>150000</v>
      </c>
      <c r="BB313" s="258" t="s">
        <v>1086</v>
      </c>
      <c r="BC313" s="256">
        <v>10853</v>
      </c>
      <c r="BD313" s="258" t="s">
        <v>1086</v>
      </c>
      <c r="BE313" s="256">
        <v>7488</v>
      </c>
      <c r="BF313" s="258" t="s">
        <v>1086</v>
      </c>
      <c r="BG313" s="256">
        <v>8366</v>
      </c>
      <c r="BH313" s="266" t="s">
        <v>1167</v>
      </c>
      <c r="BI313" s="267" t="s">
        <v>1175</v>
      </c>
      <c r="BJ313" s="268" t="s">
        <v>1180</v>
      </c>
      <c r="BK313" s="268" t="s">
        <v>1189</v>
      </c>
      <c r="BL313" s="150" t="s">
        <v>1086</v>
      </c>
      <c r="BM313" s="269" t="s">
        <v>1086</v>
      </c>
      <c r="BN313" s="270" t="s">
        <v>1086</v>
      </c>
      <c r="BO313" s="150" t="s">
        <v>1086</v>
      </c>
      <c r="BP313" s="150" t="s">
        <v>1086</v>
      </c>
      <c r="BQ313" s="150" t="s">
        <v>1086</v>
      </c>
      <c r="BR313" s="150" t="s">
        <v>1086</v>
      </c>
      <c r="BS313" s="150" t="s">
        <v>1086</v>
      </c>
      <c r="BT313" s="150" t="s">
        <v>1086</v>
      </c>
      <c r="BU313" s="150" t="s">
        <v>1086</v>
      </c>
      <c r="BV313" s="150" t="s">
        <v>1086</v>
      </c>
      <c r="BW313" s="150" t="s">
        <v>1086</v>
      </c>
      <c r="BX313" s="150" t="s">
        <v>1086</v>
      </c>
      <c r="BY313" s="150" t="s">
        <v>1086</v>
      </c>
      <c r="BZ313" s="150" t="s">
        <v>1086</v>
      </c>
      <c r="CA313" s="150" t="s">
        <v>1086</v>
      </c>
      <c r="CB313" s="150" t="s">
        <v>1086</v>
      </c>
      <c r="CC313" s="150" t="s">
        <v>1086</v>
      </c>
      <c r="CD313" s="268" t="s">
        <v>1193</v>
      </c>
      <c r="CE313" s="278" t="s">
        <v>2475</v>
      </c>
      <c r="CF313" s="260"/>
      <c r="CG313" s="260"/>
      <c r="CH313" s="260"/>
      <c r="CI313" s="260"/>
      <c r="CJ313" s="260" t="s">
        <v>1607</v>
      </c>
      <c r="CK313" s="260" t="s">
        <v>1608</v>
      </c>
      <c r="CL313" s="150" t="s">
        <v>1086</v>
      </c>
      <c r="CM313" s="150" t="s">
        <v>1087</v>
      </c>
      <c r="CN313" s="150" t="s">
        <v>1087</v>
      </c>
      <c r="CO313" s="260" t="s">
        <v>1490</v>
      </c>
      <c r="CP313" s="150" t="s">
        <v>1086</v>
      </c>
      <c r="CQ313" s="150" t="s">
        <v>1086</v>
      </c>
      <c r="CR313" s="150" t="s">
        <v>1086</v>
      </c>
      <c r="CS313" s="150" t="s">
        <v>1086</v>
      </c>
      <c r="CT313" s="150" t="s">
        <v>1086</v>
      </c>
      <c r="CU313" s="261" t="s">
        <v>1273</v>
      </c>
      <c r="CV313" s="6" t="str">
        <f t="shared" si="103"/>
        <v>NUEVO MILENIOCALLE5316583130028</v>
      </c>
      <c r="CW313" s="46" t="str">
        <f t="shared" si="104"/>
        <v>OK</v>
      </c>
      <c r="CX313" s="47" t="str">
        <f t="shared" si="105"/>
        <v>SI</v>
      </c>
      <c r="CY313" s="47" t="str">
        <f t="shared" si="106"/>
        <v/>
      </c>
      <c r="CZ313" s="47" t="str">
        <f t="shared" si="107"/>
        <v/>
      </c>
      <c r="DA313" s="47" t="str">
        <f t="shared" si="108"/>
        <v/>
      </c>
      <c r="DB313" s="47" t="str">
        <f t="shared" si="109"/>
        <v/>
      </c>
      <c r="DC313" s="47" t="str">
        <f t="shared" si="110"/>
        <v/>
      </c>
      <c r="DD313" s="47"/>
      <c r="DE313" s="47" t="str">
        <f t="shared" si="111"/>
        <v/>
      </c>
      <c r="DF313" s="47" t="str">
        <f t="shared" si="112"/>
        <v/>
      </c>
      <c r="DG313" s="47" t="str">
        <f t="shared" si="113"/>
        <v/>
      </c>
      <c r="DH313" s="47" t="str">
        <f t="shared" si="114"/>
        <v/>
      </c>
      <c r="DI313" s="47" t="str">
        <f t="shared" si="115"/>
        <v/>
      </c>
      <c r="DJ313" s="47">
        <f t="shared" si="116"/>
        <v>0</v>
      </c>
      <c r="DK313" s="48">
        <f>IF(CX313="NO",0,IF(CY313=1,Tipologías!$E$11,0)+IF(CZ313=2,Tipologías!$E$10,0)+IF(DA313=3,Tipologías!$E$9,0)+IF(DB313=4,Tipologías!$E$13,0)+IF(DC313=5,Tipologías!$E$12,0)+IF(DD313=6,Tipologías!$E$14,0)+IF(DE313=7,Tipologías!$E$20,0)+IF(DG313=9,Tipologías!$E$16,0)+IF(DF313=8,Tipologías!$E$23,0)+IF(DH313=10,Tipologías!$E$7,0)+IF(DI313=11,Tipologías!$E$8,0))</f>
        <v>0</v>
      </c>
      <c r="DL313" s="49">
        <f t="shared" si="117"/>
        <v>0</v>
      </c>
      <c r="DM313" s="50" t="str">
        <f t="shared" si="118"/>
        <v/>
      </c>
      <c r="DN313" s="50" t="str">
        <f t="shared" si="119"/>
        <v/>
      </c>
      <c r="DO313" s="50" t="str">
        <f t="shared" si="120"/>
        <v/>
      </c>
      <c r="DP313" s="51" t="str">
        <f t="shared" si="121"/>
        <v/>
      </c>
      <c r="DQ313" s="51">
        <f>IF(DM313=17,Tipologías!$E$18,0)+IF(ENCUESTAS!DN313=18,Tipologías!$E$17,0)+IF(ENCUESTAS!DO313=19,Tipologías!$E$19,0)+IF(ENCUESTAS!DP313=20,Tipologías!$E$21,0)</f>
        <v>0</v>
      </c>
      <c r="DR313" s="47" t="str">
        <f t="shared" si="122"/>
        <v>NO</v>
      </c>
      <c r="DS313" s="49">
        <f t="shared" si="123"/>
        <v>0</v>
      </c>
      <c r="DT313" s="52" t="str">
        <f>IF(DL313=0,"",(DL313+DS313+Tipologías!$E$6+Tipologías!$H$2))</f>
        <v/>
      </c>
      <c r="DU313" s="53" t="str">
        <f t="shared" si="124"/>
        <v>NO</v>
      </c>
      <c r="DV313" s="436"/>
    </row>
    <row r="314" spans="1:126" ht="45" x14ac:dyDescent="0.25">
      <c r="A314" s="22">
        <v>42972</v>
      </c>
      <c r="B314" s="256" t="s">
        <v>1</v>
      </c>
      <c r="C314" s="256" t="s">
        <v>630</v>
      </c>
      <c r="D314" s="256">
        <v>579</v>
      </c>
      <c r="E314" s="256">
        <v>1039702581</v>
      </c>
      <c r="F314" s="256">
        <v>3117047099</v>
      </c>
      <c r="G314" s="257">
        <v>310</v>
      </c>
      <c r="H314" s="189" t="s">
        <v>1632</v>
      </c>
      <c r="I314" s="258" t="s">
        <v>1102</v>
      </c>
      <c r="J314" s="256">
        <v>12</v>
      </c>
      <c r="K314" s="256"/>
      <c r="L314" s="256"/>
      <c r="M314" s="256"/>
      <c r="N314" s="256"/>
      <c r="O314" s="256">
        <v>55</v>
      </c>
      <c r="P314" s="256"/>
      <c r="Q314" s="256"/>
      <c r="R314" s="259">
        <v>448090002</v>
      </c>
      <c r="S314" s="256"/>
      <c r="T314" s="256"/>
      <c r="U314" s="362" t="str">
        <f t="shared" si="100"/>
        <v xml:space="preserve">CARRERA 12  #  55 -  448090002 </v>
      </c>
      <c r="V314" s="256">
        <v>3206170996</v>
      </c>
      <c r="W314" s="258" t="s">
        <v>1443</v>
      </c>
      <c r="X314" s="258" t="s">
        <v>2015</v>
      </c>
      <c r="Y314" s="258" t="s">
        <v>2476</v>
      </c>
      <c r="Z314" s="256"/>
      <c r="AA314" s="434" t="str">
        <f t="shared" si="101"/>
        <v>YAQUELINE  LOPEZ BETANCUR</v>
      </c>
      <c r="AB314" s="256" t="s">
        <v>1268</v>
      </c>
      <c r="AC314" s="256">
        <v>21932926</v>
      </c>
      <c r="AD314" s="258" t="s">
        <v>1118</v>
      </c>
      <c r="AE314" s="256">
        <v>53</v>
      </c>
      <c r="AF314" s="150" t="s">
        <v>1086</v>
      </c>
      <c r="AG314" s="150" t="s">
        <v>1652</v>
      </c>
      <c r="AH314" s="258" t="s">
        <v>2477</v>
      </c>
      <c r="AI314" s="258" t="s">
        <v>2167</v>
      </c>
      <c r="AJ314" s="256"/>
      <c r="AK314" s="434" t="str">
        <f t="shared" si="102"/>
        <v>WILLIAM  JARAMILLO AGUILAR</v>
      </c>
      <c r="AL314" s="256" t="s">
        <v>1268</v>
      </c>
      <c r="AM314" s="261">
        <v>71185971</v>
      </c>
      <c r="AN314" s="262" t="s">
        <v>1087</v>
      </c>
      <c r="AO314" s="256"/>
      <c r="AP314" s="258" t="s">
        <v>1087</v>
      </c>
      <c r="AQ314" s="256">
        <v>2</v>
      </c>
      <c r="AR314" s="256">
        <v>0</v>
      </c>
      <c r="AS314" s="256">
        <v>0</v>
      </c>
      <c r="AT314" s="263" t="s">
        <v>1148</v>
      </c>
      <c r="AU314" s="256"/>
      <c r="AV314" s="264" t="s">
        <v>1162</v>
      </c>
      <c r="AW314" s="256"/>
      <c r="AX314" s="265"/>
      <c r="AY314" s="256"/>
      <c r="AZ314" s="256"/>
      <c r="BA314" s="256"/>
      <c r="BB314" s="258" t="s">
        <v>1086</v>
      </c>
      <c r="BC314" s="256">
        <v>13113</v>
      </c>
      <c r="BD314" s="258" t="s">
        <v>1086</v>
      </c>
      <c r="BE314" s="256">
        <v>9231</v>
      </c>
      <c r="BF314" s="258" t="s">
        <v>1086</v>
      </c>
      <c r="BG314" s="256">
        <v>8366</v>
      </c>
      <c r="BH314" s="266" t="s">
        <v>1167</v>
      </c>
      <c r="BI314" s="267" t="s">
        <v>1171</v>
      </c>
      <c r="BJ314" s="268" t="s">
        <v>1180</v>
      </c>
      <c r="BK314" s="268" t="s">
        <v>1189</v>
      </c>
      <c r="BL314" s="150" t="s">
        <v>1087</v>
      </c>
      <c r="BM314" s="269" t="s">
        <v>1086</v>
      </c>
      <c r="BN314" s="270" t="s">
        <v>1086</v>
      </c>
      <c r="BO314" s="150" t="s">
        <v>1086</v>
      </c>
      <c r="BP314" s="150" t="s">
        <v>1086</v>
      </c>
      <c r="BQ314" s="150" t="s">
        <v>1086</v>
      </c>
      <c r="BR314" s="150" t="s">
        <v>1086</v>
      </c>
      <c r="BS314" s="150" t="s">
        <v>1086</v>
      </c>
      <c r="BT314" s="150" t="s">
        <v>1086</v>
      </c>
      <c r="BU314" s="150" t="s">
        <v>1086</v>
      </c>
      <c r="BV314" s="150" t="s">
        <v>1087</v>
      </c>
      <c r="BW314" s="150" t="s">
        <v>1086</v>
      </c>
      <c r="BX314" s="150" t="s">
        <v>1086</v>
      </c>
      <c r="BY314" s="150" t="s">
        <v>1086</v>
      </c>
      <c r="BZ314" s="150" t="s">
        <v>1086</v>
      </c>
      <c r="CA314" s="150" t="s">
        <v>1087</v>
      </c>
      <c r="CB314" s="150" t="s">
        <v>1086</v>
      </c>
      <c r="CC314" s="150" t="s">
        <v>1086</v>
      </c>
      <c r="CD314" s="268" t="s">
        <v>1193</v>
      </c>
      <c r="CE314" s="278" t="s">
        <v>2478</v>
      </c>
      <c r="CF314" s="260"/>
      <c r="CG314" s="260"/>
      <c r="CH314" s="260"/>
      <c r="CI314" s="260"/>
      <c r="CJ314" s="260" t="s">
        <v>1607</v>
      </c>
      <c r="CK314" s="260" t="s">
        <v>1608</v>
      </c>
      <c r="CL314" s="150" t="s">
        <v>1086</v>
      </c>
      <c r="CM314" s="150" t="s">
        <v>1087</v>
      </c>
      <c r="CN314" s="150" t="s">
        <v>1087</v>
      </c>
      <c r="CO314" s="260" t="s">
        <v>1490</v>
      </c>
      <c r="CP314" s="150" t="s">
        <v>1086</v>
      </c>
      <c r="CQ314" s="150" t="s">
        <v>1086</v>
      </c>
      <c r="CR314" s="150" t="s">
        <v>1087</v>
      </c>
      <c r="CS314" s="150" t="s">
        <v>1086</v>
      </c>
      <c r="CT314" s="150" t="s">
        <v>1086</v>
      </c>
      <c r="CU314" s="261" t="s">
        <v>1273</v>
      </c>
      <c r="CV314" s="6" t="str">
        <f t="shared" si="103"/>
        <v>SAN MARTIN CARRERA1255448090002</v>
      </c>
      <c r="CW314" s="46" t="str">
        <f t="shared" si="104"/>
        <v>OK</v>
      </c>
      <c r="CX314" s="47" t="str">
        <f t="shared" si="105"/>
        <v>SI</v>
      </c>
      <c r="CY314" s="47">
        <f t="shared" si="106"/>
        <v>1</v>
      </c>
      <c r="CZ314" s="47" t="str">
        <f t="shared" si="107"/>
        <v/>
      </c>
      <c r="DA314" s="47" t="str">
        <f t="shared" si="108"/>
        <v/>
      </c>
      <c r="DB314" s="47" t="str">
        <f t="shared" si="109"/>
        <v/>
      </c>
      <c r="DC314" s="47" t="str">
        <f t="shared" si="110"/>
        <v/>
      </c>
      <c r="DD314" s="47"/>
      <c r="DE314" s="47" t="str">
        <f t="shared" si="111"/>
        <v/>
      </c>
      <c r="DF314" s="47" t="str">
        <f t="shared" si="112"/>
        <v/>
      </c>
      <c r="DG314" s="47">
        <f t="shared" si="113"/>
        <v>9</v>
      </c>
      <c r="DH314" s="47" t="str">
        <f t="shared" si="114"/>
        <v/>
      </c>
      <c r="DI314" s="47" t="str">
        <f t="shared" si="115"/>
        <v/>
      </c>
      <c r="DJ314" s="47">
        <f t="shared" si="116"/>
        <v>1</v>
      </c>
      <c r="DK314" s="48">
        <f>IF(CX314="NO",0,IF(CY314=1,Tipologías!$E$11,0)+IF(CZ314=2,Tipologías!$E$10,0)+IF(DA314=3,Tipologías!$E$9,0)+IF(DB314=4,Tipologías!$E$13,0)+IF(DC314=5,Tipologías!$E$12,0)+IF(DD314=6,Tipologías!$E$14,0)+IF(DE314=7,Tipologías!$E$20,0)+IF(DG314=9,Tipologías!$E$16,0)+IF(DF314=8,Tipologías!$E$23,0)+IF(DH314=10,Tipologías!$E$7,0)+IF(DI314=11,Tipologías!$E$8,0))</f>
        <v>2225218.5090899998</v>
      </c>
      <c r="DL314" s="49">
        <f t="shared" si="117"/>
        <v>2225218.5090899998</v>
      </c>
      <c r="DM314" s="50" t="str">
        <f t="shared" si="118"/>
        <v/>
      </c>
      <c r="DN314" s="50" t="str">
        <f t="shared" si="119"/>
        <v/>
      </c>
      <c r="DO314" s="50">
        <f t="shared" si="120"/>
        <v>0</v>
      </c>
      <c r="DP314" s="51" t="str">
        <f t="shared" si="121"/>
        <v/>
      </c>
      <c r="DQ314" s="51">
        <f>IF(DM314=17,Tipologías!$E$18,0)+IF(ENCUESTAS!DN314=18,Tipologías!$E$17,0)+IF(ENCUESTAS!DO314=19,Tipologías!$E$19,0)+IF(ENCUESTAS!DP314=20,Tipologías!$E$21,0)</f>
        <v>0</v>
      </c>
      <c r="DR314" s="47" t="str">
        <f t="shared" si="122"/>
        <v>NO</v>
      </c>
      <c r="DS314" s="49">
        <f t="shared" si="123"/>
        <v>0</v>
      </c>
      <c r="DT314" s="52">
        <f>IF(DL314=0,"",(DL314+DS314+Tipologías!$E$6+Tipologías!$H$2))</f>
        <v>2422295.9016299644</v>
      </c>
      <c r="DU314" s="53" t="str">
        <f t="shared" si="124"/>
        <v>SI</v>
      </c>
      <c r="DV314" s="436" t="s">
        <v>4233</v>
      </c>
    </row>
    <row r="315" spans="1:126" ht="60" x14ac:dyDescent="0.25">
      <c r="A315" s="22">
        <v>42972</v>
      </c>
      <c r="B315" s="256" t="s">
        <v>1</v>
      </c>
      <c r="C315" s="256" t="s">
        <v>630</v>
      </c>
      <c r="D315" s="256">
        <v>579</v>
      </c>
      <c r="E315" s="256">
        <v>1039704469</v>
      </c>
      <c r="F315" s="256">
        <v>3196416668</v>
      </c>
      <c r="G315" s="257">
        <v>311</v>
      </c>
      <c r="H315" s="189" t="s">
        <v>1603</v>
      </c>
      <c r="I315" s="258" t="s">
        <v>1110</v>
      </c>
      <c r="J315" s="256"/>
      <c r="K315" s="256"/>
      <c r="L315" s="256"/>
      <c r="M315" s="256"/>
      <c r="N315" s="256"/>
      <c r="O315" s="256"/>
      <c r="P315" s="256"/>
      <c r="Q315" s="256"/>
      <c r="R315" s="259">
        <v>295058000</v>
      </c>
      <c r="S315" s="256"/>
      <c r="T315" s="256"/>
      <c r="U315" s="362" t="str">
        <f t="shared" si="100"/>
        <v xml:space="preserve">PEATONAL   #   -  295058000 </v>
      </c>
      <c r="V315" s="256">
        <v>3105326820</v>
      </c>
      <c r="W315" s="258" t="s">
        <v>2019</v>
      </c>
      <c r="X315" s="258" t="s">
        <v>2219</v>
      </c>
      <c r="Y315" s="258" t="s">
        <v>2479</v>
      </c>
      <c r="Z315" s="258" t="s">
        <v>1465</v>
      </c>
      <c r="AA315" s="434" t="str">
        <f t="shared" si="101"/>
        <v>ARACELI DE JESUS ZULETA MADRIGAL</v>
      </c>
      <c r="AB315" s="256" t="s">
        <v>1268</v>
      </c>
      <c r="AC315" s="256">
        <v>21932573</v>
      </c>
      <c r="AD315" s="258" t="s">
        <v>1118</v>
      </c>
      <c r="AE315" s="256">
        <v>62</v>
      </c>
      <c r="AF315" s="150" t="s">
        <v>1086</v>
      </c>
      <c r="AG315" s="260"/>
      <c r="AH315" s="256"/>
      <c r="AI315" s="256"/>
      <c r="AJ315" s="256"/>
      <c r="AK315" s="434" t="str">
        <f t="shared" si="102"/>
        <v xml:space="preserve">   </v>
      </c>
      <c r="AL315" s="256"/>
      <c r="AM315" s="261"/>
      <c r="AN315" s="262" t="s">
        <v>1087</v>
      </c>
      <c r="AO315" s="256"/>
      <c r="AP315" s="258" t="s">
        <v>1086</v>
      </c>
      <c r="AQ315" s="256">
        <v>4</v>
      </c>
      <c r="AR315" s="256">
        <v>1</v>
      </c>
      <c r="AS315" s="256">
        <v>0</v>
      </c>
      <c r="AT315" s="263" t="s">
        <v>1148</v>
      </c>
      <c r="AU315" s="256"/>
      <c r="AV315" s="264" t="s">
        <v>1163</v>
      </c>
      <c r="AW315" s="256"/>
      <c r="AX315" s="265"/>
      <c r="AY315" s="256"/>
      <c r="AZ315" s="256"/>
      <c r="BA315" s="256"/>
      <c r="BB315" s="258" t="s">
        <v>1087</v>
      </c>
      <c r="BC315" s="256"/>
      <c r="BD315" s="258" t="s">
        <v>1087</v>
      </c>
      <c r="BE315" s="256"/>
      <c r="BF315" s="258" t="s">
        <v>1087</v>
      </c>
      <c r="BG315" s="256"/>
      <c r="BH315" s="266" t="s">
        <v>1167</v>
      </c>
      <c r="BI315" s="267" t="s">
        <v>1175</v>
      </c>
      <c r="BJ315" s="268" t="s">
        <v>1180</v>
      </c>
      <c r="BK315" s="260" t="s">
        <v>1191</v>
      </c>
      <c r="BL315" s="150" t="s">
        <v>1087</v>
      </c>
      <c r="BM315" s="269" t="s">
        <v>1086</v>
      </c>
      <c r="BN315" s="270" t="s">
        <v>1087</v>
      </c>
      <c r="BO315" s="150" t="s">
        <v>1087</v>
      </c>
      <c r="BP315" s="150" t="s">
        <v>1087</v>
      </c>
      <c r="BQ315" s="150" t="s">
        <v>1086</v>
      </c>
      <c r="BR315" s="150" t="s">
        <v>1087</v>
      </c>
      <c r="BS315" s="150" t="s">
        <v>1086</v>
      </c>
      <c r="BT315" s="150" t="s">
        <v>1086</v>
      </c>
      <c r="BU315" s="150" t="s">
        <v>1087</v>
      </c>
      <c r="BV315" s="150" t="s">
        <v>1087</v>
      </c>
      <c r="BW315" s="150" t="s">
        <v>1087</v>
      </c>
      <c r="BX315" s="150" t="s">
        <v>1087</v>
      </c>
      <c r="BY315" s="150" t="s">
        <v>1086</v>
      </c>
      <c r="BZ315" s="150" t="s">
        <v>1087</v>
      </c>
      <c r="CA315" s="150" t="s">
        <v>1087</v>
      </c>
      <c r="CB315" s="150" t="s">
        <v>1087</v>
      </c>
      <c r="CC315" s="150" t="s">
        <v>1087</v>
      </c>
      <c r="CD315" s="268" t="s">
        <v>1194</v>
      </c>
      <c r="CE315" s="278" t="s">
        <v>2480</v>
      </c>
      <c r="CF315" s="260" t="s">
        <v>2481</v>
      </c>
      <c r="CG315" s="260" t="s">
        <v>1307</v>
      </c>
      <c r="CH315" s="260" t="s">
        <v>1307</v>
      </c>
      <c r="CI315" s="260" t="s">
        <v>1307</v>
      </c>
      <c r="CJ315" s="268" t="s">
        <v>2053</v>
      </c>
      <c r="CK315" s="260" t="s">
        <v>2054</v>
      </c>
      <c r="CL315" s="150" t="s">
        <v>1087</v>
      </c>
      <c r="CM315" s="150" t="s">
        <v>1087</v>
      </c>
      <c r="CN315" s="150" t="s">
        <v>1087</v>
      </c>
      <c r="CO315" s="260" t="s">
        <v>1307</v>
      </c>
      <c r="CP315" s="150" t="s">
        <v>1087</v>
      </c>
      <c r="CQ315" s="260" t="s">
        <v>1294</v>
      </c>
      <c r="CR315" s="260" t="s">
        <v>1294</v>
      </c>
      <c r="CS315" s="260" t="s">
        <v>1294</v>
      </c>
      <c r="CT315" s="260" t="s">
        <v>1294</v>
      </c>
      <c r="CU315" s="261" t="s">
        <v>1286</v>
      </c>
      <c r="CV315" s="6" t="str">
        <f t="shared" si="103"/>
        <v>OASIS PEATONAL295058000</v>
      </c>
      <c r="CW315" s="46" t="str">
        <f t="shared" si="104"/>
        <v>OK</v>
      </c>
      <c r="CX315" s="47" t="str">
        <f t="shared" si="105"/>
        <v>SI</v>
      </c>
      <c r="CY315" s="47">
        <f t="shared" si="106"/>
        <v>1</v>
      </c>
      <c r="CZ315" s="47">
        <f t="shared" si="107"/>
        <v>2</v>
      </c>
      <c r="DA315" s="47">
        <f t="shared" si="108"/>
        <v>3</v>
      </c>
      <c r="DB315" s="47">
        <f t="shared" si="109"/>
        <v>4</v>
      </c>
      <c r="DC315" s="47">
        <f t="shared" si="110"/>
        <v>5</v>
      </c>
      <c r="DD315" s="47"/>
      <c r="DE315" s="47">
        <f t="shared" si="111"/>
        <v>7</v>
      </c>
      <c r="DF315" s="47">
        <f t="shared" si="112"/>
        <v>8</v>
      </c>
      <c r="DG315" s="47" t="str">
        <f t="shared" si="113"/>
        <v/>
      </c>
      <c r="DH315" s="47">
        <f t="shared" si="114"/>
        <v>10</v>
      </c>
      <c r="DI315" s="47" t="str">
        <f t="shared" si="115"/>
        <v/>
      </c>
      <c r="DJ315" s="47">
        <f t="shared" si="116"/>
        <v>5</v>
      </c>
      <c r="DK315" s="48">
        <f>IF(CX315="NO",0,IF(CY315=1,Tipologías!$E$11,0)+IF(CZ315=2,Tipologías!$E$10,0)+IF(DA315=3,Tipologías!$E$9,0)+IF(DB315=4,Tipologías!$E$13,0)+IF(DC315=5,Tipologías!$E$12,0)+IF(DD315=6,Tipologías!$E$14,0)+IF(DE315=7,Tipologías!$E$20,0)+IF(DG315=9,Tipologías!$E$16,0)+IF(DF315=8,Tipologías!$E$23,0)+IF(DH315=10,Tipologías!$E$7,0)+IF(DI315=11,Tipologías!$E$8,0))</f>
        <v>7109509.4126999993</v>
      </c>
      <c r="DL315" s="49">
        <f t="shared" si="117"/>
        <v>6099266.2918499997</v>
      </c>
      <c r="DM315" s="50">
        <f t="shared" si="118"/>
        <v>17</v>
      </c>
      <c r="DN315" s="50">
        <f t="shared" si="119"/>
        <v>18</v>
      </c>
      <c r="DO315" s="50">
        <f t="shared" si="120"/>
        <v>19</v>
      </c>
      <c r="DP315" s="51" t="str">
        <f t="shared" si="121"/>
        <v/>
      </c>
      <c r="DQ315" s="51">
        <f>IF(DM315=17,Tipologías!$E$18,0)+IF(ENCUESTAS!DN315=18,Tipologías!$E$17,0)+IF(ENCUESTAS!DO315=19,Tipologías!$E$19,0)+IF(ENCUESTAS!DP315=20,Tipologías!$E$21,0)</f>
        <v>1975694.2229519999</v>
      </c>
      <c r="DR315" s="47" t="str">
        <f t="shared" si="122"/>
        <v>SI</v>
      </c>
      <c r="DS315" s="49">
        <f t="shared" si="123"/>
        <v>1374366.7709999999</v>
      </c>
      <c r="DT315" s="52">
        <f>IF(DL315=0,"",(DL315+DS315+Tipologías!$E$6+Tipologías!$H$2))</f>
        <v>7670710.4553899635</v>
      </c>
      <c r="DU315" s="53" t="str">
        <f t="shared" si="124"/>
        <v>SI</v>
      </c>
      <c r="DV315" s="436" t="s">
        <v>3617</v>
      </c>
    </row>
    <row r="316" spans="1:126" ht="45" x14ac:dyDescent="0.25">
      <c r="A316" s="22">
        <v>42972</v>
      </c>
      <c r="B316" s="256" t="s">
        <v>1</v>
      </c>
      <c r="C316" s="256" t="s">
        <v>630</v>
      </c>
      <c r="D316" s="256">
        <v>579</v>
      </c>
      <c r="E316" s="256">
        <v>1039702581</v>
      </c>
      <c r="F316" s="256">
        <v>3117047099</v>
      </c>
      <c r="G316" s="257">
        <v>312</v>
      </c>
      <c r="H316" s="189" t="s">
        <v>1646</v>
      </c>
      <c r="I316" s="258" t="s">
        <v>1102</v>
      </c>
      <c r="J316" s="256">
        <v>13</v>
      </c>
      <c r="K316" s="256"/>
      <c r="L316" s="256"/>
      <c r="M316" s="256"/>
      <c r="N316" s="256"/>
      <c r="O316" s="256">
        <v>65</v>
      </c>
      <c r="P316" s="256"/>
      <c r="Q316" s="256"/>
      <c r="R316" s="259">
        <v>141360000</v>
      </c>
      <c r="S316" s="256"/>
      <c r="T316" s="256"/>
      <c r="U316" s="362" t="str">
        <f t="shared" si="100"/>
        <v xml:space="preserve">CARRERA 13  #  65 -  141360000 </v>
      </c>
      <c r="V316" s="256">
        <v>3133201806</v>
      </c>
      <c r="W316" s="258" t="s">
        <v>1907</v>
      </c>
      <c r="X316" s="256"/>
      <c r="Y316" s="258" t="s">
        <v>1287</v>
      </c>
      <c r="Z316" s="258" t="s">
        <v>1506</v>
      </c>
      <c r="AA316" s="434" t="str">
        <f t="shared" si="101"/>
        <v xml:space="preserve">MARIA SUSANA ZAPATA </v>
      </c>
      <c r="AB316" s="256" t="s">
        <v>1268</v>
      </c>
      <c r="AC316" s="256">
        <v>21900203</v>
      </c>
      <c r="AD316" s="258" t="s">
        <v>1118</v>
      </c>
      <c r="AE316" s="256">
        <v>79</v>
      </c>
      <c r="AF316" s="150" t="s">
        <v>1086</v>
      </c>
      <c r="AG316" s="150"/>
      <c r="AH316" s="256"/>
      <c r="AI316" s="256"/>
      <c r="AJ316" s="256"/>
      <c r="AK316" s="434" t="str">
        <f t="shared" si="102"/>
        <v xml:space="preserve">   </v>
      </c>
      <c r="AL316" s="256"/>
      <c r="AM316" s="261"/>
      <c r="AN316" s="262" t="s">
        <v>1087</v>
      </c>
      <c r="AO316" s="256"/>
      <c r="AP316" s="258" t="s">
        <v>1087</v>
      </c>
      <c r="AQ316" s="256">
        <v>2</v>
      </c>
      <c r="AR316" s="256">
        <v>0</v>
      </c>
      <c r="AS316" s="256">
        <v>0</v>
      </c>
      <c r="AT316" s="263" t="s">
        <v>1148</v>
      </c>
      <c r="AU316" s="256"/>
      <c r="AV316" s="277" t="s">
        <v>1161</v>
      </c>
      <c r="AW316" s="256"/>
      <c r="AX316" s="265"/>
      <c r="AY316" s="256"/>
      <c r="AZ316" s="256"/>
      <c r="BA316" s="256"/>
      <c r="BB316" s="258" t="s">
        <v>1086</v>
      </c>
      <c r="BC316" s="256">
        <v>10858</v>
      </c>
      <c r="BD316" s="258" t="s">
        <v>1087</v>
      </c>
      <c r="BE316" s="256"/>
      <c r="BF316" s="258" t="s">
        <v>1086</v>
      </c>
      <c r="BG316" s="256">
        <v>8366</v>
      </c>
      <c r="BH316" s="266" t="s">
        <v>1167</v>
      </c>
      <c r="BI316" s="267" t="s">
        <v>1171</v>
      </c>
      <c r="BJ316" s="268" t="s">
        <v>1180</v>
      </c>
      <c r="BK316" s="260" t="s">
        <v>1189</v>
      </c>
      <c r="BL316" s="150" t="s">
        <v>1086</v>
      </c>
      <c r="BM316" s="269" t="s">
        <v>1086</v>
      </c>
      <c r="BN316" s="270" t="s">
        <v>1086</v>
      </c>
      <c r="BO316" s="150" t="s">
        <v>1086</v>
      </c>
      <c r="BP316" s="150" t="s">
        <v>1086</v>
      </c>
      <c r="BQ316" s="150" t="s">
        <v>1086</v>
      </c>
      <c r="BR316" s="150" t="s">
        <v>1086</v>
      </c>
      <c r="BS316" s="150" t="s">
        <v>1086</v>
      </c>
      <c r="BT316" s="150" t="s">
        <v>1086</v>
      </c>
      <c r="BU316" s="150" t="s">
        <v>1086</v>
      </c>
      <c r="BV316" s="150" t="s">
        <v>1087</v>
      </c>
      <c r="BW316" s="150" t="s">
        <v>1086</v>
      </c>
      <c r="BX316" s="150" t="s">
        <v>1086</v>
      </c>
      <c r="BY316" s="150" t="s">
        <v>1086</v>
      </c>
      <c r="BZ316" s="150" t="s">
        <v>1086</v>
      </c>
      <c r="CA316" s="150" t="s">
        <v>1087</v>
      </c>
      <c r="CB316" s="150" t="s">
        <v>1086</v>
      </c>
      <c r="CC316" s="150" t="s">
        <v>1086</v>
      </c>
      <c r="CD316" s="268" t="s">
        <v>1193</v>
      </c>
      <c r="CE316" s="278" t="s">
        <v>2482</v>
      </c>
      <c r="CF316" s="260"/>
      <c r="CG316" s="260"/>
      <c r="CH316" s="260"/>
      <c r="CI316" s="260"/>
      <c r="CJ316" s="260" t="s">
        <v>1607</v>
      </c>
      <c r="CK316" s="260" t="s">
        <v>1608</v>
      </c>
      <c r="CL316" s="150" t="s">
        <v>1086</v>
      </c>
      <c r="CM316" s="150" t="s">
        <v>1087</v>
      </c>
      <c r="CN316" s="150" t="s">
        <v>1087</v>
      </c>
      <c r="CO316" s="260" t="s">
        <v>1490</v>
      </c>
      <c r="CP316" s="150" t="s">
        <v>1086</v>
      </c>
      <c r="CQ316" s="150" t="s">
        <v>1086</v>
      </c>
      <c r="CR316" s="150" t="s">
        <v>1087</v>
      </c>
      <c r="CS316" s="150" t="s">
        <v>1087</v>
      </c>
      <c r="CT316" s="150" t="s">
        <v>1086</v>
      </c>
      <c r="CU316" s="261" t="s">
        <v>1269</v>
      </c>
      <c r="CV316" s="6" t="str">
        <f t="shared" si="103"/>
        <v>NUEVO HORIZONTE CARRERA1365141360000</v>
      </c>
      <c r="CW316" s="46" t="str">
        <f t="shared" si="104"/>
        <v>OK</v>
      </c>
      <c r="CX316" s="47" t="str">
        <f t="shared" si="105"/>
        <v>SI</v>
      </c>
      <c r="CY316" s="47">
        <f t="shared" si="106"/>
        <v>1</v>
      </c>
      <c r="CZ316" s="47" t="str">
        <f t="shared" si="107"/>
        <v/>
      </c>
      <c r="DA316" s="47" t="str">
        <f t="shared" si="108"/>
        <v/>
      </c>
      <c r="DB316" s="47" t="str">
        <f t="shared" si="109"/>
        <v/>
      </c>
      <c r="DC316" s="47">
        <f t="shared" si="110"/>
        <v>5</v>
      </c>
      <c r="DD316" s="47"/>
      <c r="DE316" s="47" t="str">
        <f t="shared" si="111"/>
        <v/>
      </c>
      <c r="DF316" s="47" t="str">
        <f t="shared" si="112"/>
        <v/>
      </c>
      <c r="DG316" s="47">
        <f t="shared" si="113"/>
        <v>9</v>
      </c>
      <c r="DH316" s="47" t="str">
        <f t="shared" si="114"/>
        <v/>
      </c>
      <c r="DI316" s="47" t="str">
        <f t="shared" si="115"/>
        <v/>
      </c>
      <c r="DJ316" s="47">
        <f t="shared" si="116"/>
        <v>2</v>
      </c>
      <c r="DK316" s="48">
        <f>IF(CX316="NO",0,IF(CY316=1,Tipologías!$E$11,0)+IF(CZ316=2,Tipologías!$E$10,0)+IF(DA316=3,Tipologías!$E$9,0)+IF(DB316=4,Tipologías!$E$13,0)+IF(DC316=5,Tipologías!$E$12,0)+IF(DD316=6,Tipologías!$E$14,0)+IF(DE316=7,Tipologías!$E$20,0)+IF(DG316=9,Tipologías!$E$16,0)+IF(DF316=8,Tipologías!$E$23,0)+IF(DH316=10,Tipologías!$E$7,0)+IF(DI316=11,Tipologías!$E$8,0))</f>
        <v>2773070.4736259999</v>
      </c>
      <c r="DL316" s="49">
        <f t="shared" si="117"/>
        <v>2773070.4736259999</v>
      </c>
      <c r="DM316" s="50" t="str">
        <f t="shared" si="118"/>
        <v/>
      </c>
      <c r="DN316" s="50" t="str">
        <f t="shared" si="119"/>
        <v/>
      </c>
      <c r="DO316" s="50">
        <f t="shared" si="120"/>
        <v>0</v>
      </c>
      <c r="DP316" s="51" t="str">
        <f t="shared" si="121"/>
        <v/>
      </c>
      <c r="DQ316" s="51">
        <f>IF(DM316=17,Tipologías!$E$18,0)+IF(ENCUESTAS!DN316=18,Tipologías!$E$17,0)+IF(ENCUESTAS!DO316=19,Tipologías!$E$19,0)+IF(ENCUESTAS!DP316=20,Tipologías!$E$21,0)</f>
        <v>0</v>
      </c>
      <c r="DR316" s="47" t="str">
        <f t="shared" si="122"/>
        <v>NO</v>
      </c>
      <c r="DS316" s="49">
        <f t="shared" si="123"/>
        <v>0</v>
      </c>
      <c r="DT316" s="52">
        <f>IF(DL316=0,"",(DL316+DS316+Tipologías!$E$6+Tipologías!$H$2))</f>
        <v>2970147.8661659644</v>
      </c>
      <c r="DU316" s="53" t="str">
        <f t="shared" si="124"/>
        <v>SI</v>
      </c>
      <c r="DV316" s="436" t="s">
        <v>4382</v>
      </c>
    </row>
    <row r="317" spans="1:126" ht="45" hidden="1" x14ac:dyDescent="0.25">
      <c r="A317" s="22">
        <v>42972</v>
      </c>
      <c r="B317" s="256" t="s">
        <v>1</v>
      </c>
      <c r="C317" s="256" t="s">
        <v>630</v>
      </c>
      <c r="D317" s="256">
        <v>579</v>
      </c>
      <c r="E317" s="256">
        <v>1039702581</v>
      </c>
      <c r="F317" s="256">
        <v>3117047099</v>
      </c>
      <c r="G317" s="257">
        <v>313</v>
      </c>
      <c r="H317" s="189" t="s">
        <v>1640</v>
      </c>
      <c r="I317" s="258" t="s">
        <v>1110</v>
      </c>
      <c r="J317" s="256"/>
      <c r="K317" s="256"/>
      <c r="L317" s="256"/>
      <c r="M317" s="256"/>
      <c r="N317" s="256"/>
      <c r="O317" s="256"/>
      <c r="P317" s="256"/>
      <c r="Q317" s="256"/>
      <c r="R317" s="259">
        <v>583130054</v>
      </c>
      <c r="S317" s="256"/>
      <c r="T317" s="256"/>
      <c r="U317" s="362" t="str">
        <f t="shared" si="100"/>
        <v xml:space="preserve">PEATONAL   #   -  583130054 </v>
      </c>
      <c r="V317" s="256"/>
      <c r="W317" s="258" t="s">
        <v>1277</v>
      </c>
      <c r="X317" s="258" t="s">
        <v>2483</v>
      </c>
      <c r="Y317" s="258" t="s">
        <v>1270</v>
      </c>
      <c r="Z317" s="258" t="s">
        <v>2484</v>
      </c>
      <c r="AA317" s="434" t="str">
        <f t="shared" si="101"/>
        <v>LUZ MERY GOMEZ CUEVAS</v>
      </c>
      <c r="AB317" s="256" t="s">
        <v>1268</v>
      </c>
      <c r="AC317" s="256">
        <v>39288790</v>
      </c>
      <c r="AD317" s="258" t="s">
        <v>1118</v>
      </c>
      <c r="AE317" s="256">
        <v>32</v>
      </c>
      <c r="AF317" s="150" t="s">
        <v>1086</v>
      </c>
      <c r="AG317" s="150" t="s">
        <v>2485</v>
      </c>
      <c r="AH317" s="258" t="s">
        <v>2099</v>
      </c>
      <c r="AI317" s="258" t="s">
        <v>1431</v>
      </c>
      <c r="AJ317" s="256"/>
      <c r="AK317" s="434" t="str">
        <f t="shared" si="102"/>
        <v>ALBERTO  GUTIRREZ  PATIÑO</v>
      </c>
      <c r="AL317" s="256" t="s">
        <v>1268</v>
      </c>
      <c r="AM317" s="261">
        <v>71195518</v>
      </c>
      <c r="AN317" s="262" t="s">
        <v>1087</v>
      </c>
      <c r="AO317" s="256"/>
      <c r="AP317" s="258" t="s">
        <v>1087</v>
      </c>
      <c r="AQ317" s="256">
        <v>4</v>
      </c>
      <c r="AR317" s="256">
        <v>3</v>
      </c>
      <c r="AS317" s="256">
        <v>0</v>
      </c>
      <c r="AT317" s="263" t="s">
        <v>1149</v>
      </c>
      <c r="AU317" s="256"/>
      <c r="AV317" s="264"/>
      <c r="AW317" s="256"/>
      <c r="AX317" s="265" t="s">
        <v>1153</v>
      </c>
      <c r="AY317" s="256">
        <v>1</v>
      </c>
      <c r="AZ317" s="256"/>
      <c r="BA317" s="256">
        <v>200000</v>
      </c>
      <c r="BB317" s="258" t="s">
        <v>1086</v>
      </c>
      <c r="BC317" s="256">
        <v>11696</v>
      </c>
      <c r="BD317" s="258" t="s">
        <v>1086</v>
      </c>
      <c r="BE317" s="256">
        <v>8134</v>
      </c>
      <c r="BF317" s="258" t="s">
        <v>1086</v>
      </c>
      <c r="BG317" s="256">
        <v>8408</v>
      </c>
      <c r="BH317" s="266" t="s">
        <v>1167</v>
      </c>
      <c r="BI317" s="267" t="s">
        <v>1171</v>
      </c>
      <c r="BJ317" s="268" t="s">
        <v>1180</v>
      </c>
      <c r="BK317" s="260" t="s">
        <v>1189</v>
      </c>
      <c r="BL317" s="150" t="s">
        <v>1086</v>
      </c>
      <c r="BM317" s="269" t="s">
        <v>1086</v>
      </c>
      <c r="BN317" s="270" t="s">
        <v>1086</v>
      </c>
      <c r="BO317" s="150" t="s">
        <v>1086</v>
      </c>
      <c r="BP317" s="150" t="s">
        <v>1086</v>
      </c>
      <c r="BQ317" s="150" t="s">
        <v>1086</v>
      </c>
      <c r="BR317" s="150" t="s">
        <v>1086</v>
      </c>
      <c r="BS317" s="150" t="s">
        <v>1086</v>
      </c>
      <c r="BT317" s="150" t="s">
        <v>1086</v>
      </c>
      <c r="BU317" s="150" t="s">
        <v>1086</v>
      </c>
      <c r="BV317" s="150" t="s">
        <v>1086</v>
      </c>
      <c r="BW317" s="150" t="s">
        <v>1086</v>
      </c>
      <c r="BX317" s="150" t="s">
        <v>1086</v>
      </c>
      <c r="BY317" s="150" t="s">
        <v>1086</v>
      </c>
      <c r="BZ317" s="150" t="s">
        <v>1086</v>
      </c>
      <c r="CA317" s="150" t="s">
        <v>1086</v>
      </c>
      <c r="CB317" s="150" t="s">
        <v>1086</v>
      </c>
      <c r="CC317" s="150" t="s">
        <v>1086</v>
      </c>
      <c r="CD317" s="268" t="s">
        <v>1193</v>
      </c>
      <c r="CE317" s="278" t="s">
        <v>2486</v>
      </c>
      <c r="CF317" s="260"/>
      <c r="CG317" s="260"/>
      <c r="CH317" s="260"/>
      <c r="CI317" s="260"/>
      <c r="CJ317" s="260" t="s">
        <v>1607</v>
      </c>
      <c r="CK317" s="260" t="s">
        <v>1608</v>
      </c>
      <c r="CL317" s="260" t="s">
        <v>1842</v>
      </c>
      <c r="CM317" s="150" t="s">
        <v>1087</v>
      </c>
      <c r="CN317" s="150" t="s">
        <v>1087</v>
      </c>
      <c r="CO317" s="260" t="s">
        <v>1490</v>
      </c>
      <c r="CP317" s="150" t="s">
        <v>1086</v>
      </c>
      <c r="CQ317" s="150" t="s">
        <v>1086</v>
      </c>
      <c r="CR317" s="150" t="s">
        <v>1086</v>
      </c>
      <c r="CS317" s="150" t="s">
        <v>1086</v>
      </c>
      <c r="CT317" s="150" t="s">
        <v>1086</v>
      </c>
      <c r="CU317" s="261" t="s">
        <v>1273</v>
      </c>
      <c r="CV317" s="6" t="str">
        <f t="shared" si="103"/>
        <v>NUEVO MILENIOPEATONAL583130054</v>
      </c>
      <c r="CW317" s="46" t="str">
        <f t="shared" si="104"/>
        <v>OK</v>
      </c>
      <c r="CX317" s="47" t="str">
        <f t="shared" si="105"/>
        <v>SI</v>
      </c>
      <c r="CY317" s="47" t="str">
        <f t="shared" si="106"/>
        <v/>
      </c>
      <c r="CZ317" s="47" t="str">
        <f t="shared" si="107"/>
        <v/>
      </c>
      <c r="DA317" s="47" t="str">
        <f t="shared" si="108"/>
        <v/>
      </c>
      <c r="DB317" s="47" t="str">
        <f t="shared" si="109"/>
        <v/>
      </c>
      <c r="DC317" s="47" t="str">
        <f t="shared" si="110"/>
        <v/>
      </c>
      <c r="DD317" s="47"/>
      <c r="DE317" s="47" t="str">
        <f t="shared" si="111"/>
        <v/>
      </c>
      <c r="DF317" s="47" t="str">
        <f t="shared" si="112"/>
        <v/>
      </c>
      <c r="DG317" s="47" t="str">
        <f t="shared" si="113"/>
        <v/>
      </c>
      <c r="DH317" s="47" t="str">
        <f t="shared" si="114"/>
        <v/>
      </c>
      <c r="DI317" s="47" t="str">
        <f t="shared" si="115"/>
        <v/>
      </c>
      <c r="DJ317" s="47">
        <f t="shared" si="116"/>
        <v>0</v>
      </c>
      <c r="DK317" s="48">
        <f>IF(CX317="NO",0,IF(CY317=1,Tipologías!$E$11,0)+IF(CZ317=2,Tipologías!$E$10,0)+IF(DA317=3,Tipologías!$E$9,0)+IF(DB317=4,Tipologías!$E$13,0)+IF(DC317=5,Tipologías!$E$12,0)+IF(DD317=6,Tipologías!$E$14,0)+IF(DE317=7,Tipologías!$E$20,0)+IF(DG317=9,Tipologías!$E$16,0)+IF(DF317=8,Tipologías!$E$23,0)+IF(DH317=10,Tipologías!$E$7,0)+IF(DI317=11,Tipologías!$E$8,0))</f>
        <v>0</v>
      </c>
      <c r="DL317" s="49">
        <f t="shared" si="117"/>
        <v>0</v>
      </c>
      <c r="DM317" s="50" t="str">
        <f t="shared" si="118"/>
        <v/>
      </c>
      <c r="DN317" s="50" t="str">
        <f t="shared" si="119"/>
        <v/>
      </c>
      <c r="DO317" s="50" t="str">
        <f t="shared" si="120"/>
        <v/>
      </c>
      <c r="DP317" s="51" t="str">
        <f t="shared" si="121"/>
        <v/>
      </c>
      <c r="DQ317" s="51">
        <f>IF(DM317=17,Tipologías!$E$18,0)+IF(ENCUESTAS!DN317=18,Tipologías!$E$17,0)+IF(ENCUESTAS!DO317=19,Tipologías!$E$19,0)+IF(ENCUESTAS!DP317=20,Tipologías!$E$21,0)</f>
        <v>0</v>
      </c>
      <c r="DR317" s="47" t="str">
        <f t="shared" si="122"/>
        <v>NO</v>
      </c>
      <c r="DS317" s="49">
        <f t="shared" si="123"/>
        <v>0</v>
      </c>
      <c r="DT317" s="52" t="str">
        <f>IF(DL317=0,"",(DL317+DS317+Tipologías!$E$6+Tipologías!$H$2))</f>
        <v/>
      </c>
      <c r="DU317" s="53" t="str">
        <f t="shared" si="124"/>
        <v>NO</v>
      </c>
      <c r="DV317" s="437"/>
    </row>
    <row r="318" spans="1:126" ht="45" x14ac:dyDescent="0.25">
      <c r="A318" s="22">
        <v>42972</v>
      </c>
      <c r="B318" s="256" t="s">
        <v>1</v>
      </c>
      <c r="C318" s="256" t="s">
        <v>630</v>
      </c>
      <c r="D318" s="256">
        <v>579</v>
      </c>
      <c r="E318" s="256">
        <v>1039702581</v>
      </c>
      <c r="F318" s="256">
        <v>3117047099</v>
      </c>
      <c r="G318" s="257">
        <v>314</v>
      </c>
      <c r="H318" s="189" t="s">
        <v>1632</v>
      </c>
      <c r="I318" s="258" t="s">
        <v>1110</v>
      </c>
      <c r="J318" s="256"/>
      <c r="K318" s="256"/>
      <c r="L318" s="256"/>
      <c r="M318" s="256"/>
      <c r="N318" s="256"/>
      <c r="O318" s="256"/>
      <c r="P318" s="256"/>
      <c r="Q318" s="256"/>
      <c r="R318" s="259">
        <v>45140000</v>
      </c>
      <c r="S318" s="256"/>
      <c r="T318" s="256"/>
      <c r="U318" s="362" t="str">
        <f t="shared" si="100"/>
        <v xml:space="preserve">PEATONAL   #   -  45140000 </v>
      </c>
      <c r="V318" s="256">
        <v>3116141858</v>
      </c>
      <c r="W318" s="258" t="s">
        <v>1460</v>
      </c>
      <c r="X318" s="258" t="s">
        <v>1625</v>
      </c>
      <c r="Y318" s="258" t="s">
        <v>1287</v>
      </c>
      <c r="Z318" s="258" t="s">
        <v>1794</v>
      </c>
      <c r="AA318" s="434" t="str">
        <f t="shared" si="101"/>
        <v>MARIA ISMENIA ESCOBAR MONTOYA</v>
      </c>
      <c r="AB318" s="256" t="s">
        <v>1268</v>
      </c>
      <c r="AC318" s="256">
        <v>21860631</v>
      </c>
      <c r="AD318" s="258" t="s">
        <v>1118</v>
      </c>
      <c r="AE318" s="256">
        <v>85</v>
      </c>
      <c r="AF318" s="150" t="s">
        <v>1086</v>
      </c>
      <c r="AG318" s="260"/>
      <c r="AH318" s="256"/>
      <c r="AI318" s="256"/>
      <c r="AJ318" s="256"/>
      <c r="AK318" s="434" t="str">
        <f t="shared" si="102"/>
        <v xml:space="preserve">   </v>
      </c>
      <c r="AL318" s="256"/>
      <c r="AM318" s="261"/>
      <c r="AN318" s="262" t="s">
        <v>1087</v>
      </c>
      <c r="AO318" s="256"/>
      <c r="AP318" s="258" t="s">
        <v>1087</v>
      </c>
      <c r="AQ318" s="256">
        <v>6</v>
      </c>
      <c r="AR318" s="256">
        <v>2</v>
      </c>
      <c r="AS318" s="256">
        <v>0</v>
      </c>
      <c r="AT318" s="263" t="s">
        <v>1148</v>
      </c>
      <c r="AU318" s="256"/>
      <c r="AV318" s="264" t="s">
        <v>1162</v>
      </c>
      <c r="AW318" s="256"/>
      <c r="AX318" s="265"/>
      <c r="AY318" s="256"/>
      <c r="AZ318" s="256"/>
      <c r="BA318" s="256"/>
      <c r="BB318" s="258" t="s">
        <v>1086</v>
      </c>
      <c r="BC318" s="256">
        <v>28736</v>
      </c>
      <c r="BD318" s="258" t="s">
        <v>1086</v>
      </c>
      <c r="BE318" s="256">
        <v>21275</v>
      </c>
      <c r="BF318" s="258" t="s">
        <v>1086</v>
      </c>
      <c r="BG318" s="256">
        <v>8324</v>
      </c>
      <c r="BH318" s="266" t="s">
        <v>1167</v>
      </c>
      <c r="BI318" s="267" t="s">
        <v>1171</v>
      </c>
      <c r="BJ318" s="268" t="s">
        <v>1180</v>
      </c>
      <c r="BK318" s="260" t="s">
        <v>1189</v>
      </c>
      <c r="BL318" s="150" t="s">
        <v>1086</v>
      </c>
      <c r="BM318" s="269" t="s">
        <v>1087</v>
      </c>
      <c r="BN318" s="270" t="s">
        <v>1086</v>
      </c>
      <c r="BO318" s="150" t="s">
        <v>1086</v>
      </c>
      <c r="BP318" s="150" t="s">
        <v>1086</v>
      </c>
      <c r="BQ318" s="150" t="s">
        <v>1086</v>
      </c>
      <c r="BR318" s="150" t="s">
        <v>1086</v>
      </c>
      <c r="BS318" s="150" t="s">
        <v>1086</v>
      </c>
      <c r="BT318" s="150" t="s">
        <v>1086</v>
      </c>
      <c r="BU318" s="150" t="s">
        <v>1086</v>
      </c>
      <c r="BV318" s="150" t="s">
        <v>1087</v>
      </c>
      <c r="BW318" s="150" t="s">
        <v>1086</v>
      </c>
      <c r="BX318" s="150" t="s">
        <v>1086</v>
      </c>
      <c r="BY318" s="150" t="s">
        <v>1086</v>
      </c>
      <c r="BZ318" s="150" t="s">
        <v>1086</v>
      </c>
      <c r="CA318" s="150" t="s">
        <v>1087</v>
      </c>
      <c r="CB318" s="150" t="s">
        <v>1086</v>
      </c>
      <c r="CC318" s="150" t="s">
        <v>1086</v>
      </c>
      <c r="CD318" s="268" t="s">
        <v>1193</v>
      </c>
      <c r="CE318" s="278" t="s">
        <v>2257</v>
      </c>
      <c r="CF318" s="260"/>
      <c r="CG318" s="260"/>
      <c r="CH318" s="260"/>
      <c r="CI318" s="260"/>
      <c r="CJ318" s="260" t="s">
        <v>1607</v>
      </c>
      <c r="CK318" s="260" t="s">
        <v>1608</v>
      </c>
      <c r="CL318" s="150" t="s">
        <v>1086</v>
      </c>
      <c r="CM318" s="150" t="s">
        <v>1087</v>
      </c>
      <c r="CN318" s="150" t="s">
        <v>1087</v>
      </c>
      <c r="CO318" s="260" t="s">
        <v>1490</v>
      </c>
      <c r="CP318" s="150" t="s">
        <v>1086</v>
      </c>
      <c r="CQ318" s="150" t="s">
        <v>1086</v>
      </c>
      <c r="CR318" s="260" t="s">
        <v>1294</v>
      </c>
      <c r="CS318" s="150" t="s">
        <v>1086</v>
      </c>
      <c r="CT318" s="150" t="s">
        <v>1086</v>
      </c>
      <c r="CU318" s="261" t="s">
        <v>1273</v>
      </c>
      <c r="CV318" s="6" t="str">
        <f t="shared" si="103"/>
        <v>SAN MARTIN PEATONAL45140000</v>
      </c>
      <c r="CW318" s="46" t="str">
        <f t="shared" si="104"/>
        <v>OK</v>
      </c>
      <c r="CX318" s="47" t="str">
        <f t="shared" si="105"/>
        <v>SI</v>
      </c>
      <c r="CY318" s="47">
        <f t="shared" si="106"/>
        <v>1</v>
      </c>
      <c r="CZ318" s="47" t="str">
        <f t="shared" si="107"/>
        <v/>
      </c>
      <c r="DA318" s="47" t="str">
        <f t="shared" si="108"/>
        <v/>
      </c>
      <c r="DB318" s="47" t="str">
        <f t="shared" si="109"/>
        <v/>
      </c>
      <c r="DC318" s="47" t="str">
        <f t="shared" si="110"/>
        <v/>
      </c>
      <c r="DD318" s="47"/>
      <c r="DE318" s="47" t="str">
        <f t="shared" si="111"/>
        <v/>
      </c>
      <c r="DF318" s="47" t="str">
        <f t="shared" si="112"/>
        <v/>
      </c>
      <c r="DG318" s="47">
        <f t="shared" si="113"/>
        <v>9</v>
      </c>
      <c r="DH318" s="47" t="str">
        <f t="shared" si="114"/>
        <v/>
      </c>
      <c r="DI318" s="47" t="str">
        <f t="shared" si="115"/>
        <v/>
      </c>
      <c r="DJ318" s="47">
        <f t="shared" si="116"/>
        <v>1</v>
      </c>
      <c r="DK318" s="48">
        <f>IF(CX318="NO",0,IF(CY318=1,Tipologías!$E$11,0)+IF(CZ318=2,Tipologías!$E$10,0)+IF(DA318=3,Tipologías!$E$9,0)+IF(DB318=4,Tipologías!$E$13,0)+IF(DC318=5,Tipologías!$E$12,0)+IF(DD318=6,Tipologías!$E$14,0)+IF(DE318=7,Tipologías!$E$20,0)+IF(DG318=9,Tipologías!$E$16,0)+IF(DF318=8,Tipologías!$E$23,0)+IF(DH318=10,Tipologías!$E$7,0)+IF(DI318=11,Tipologías!$E$8,0))</f>
        <v>2225218.5090899998</v>
      </c>
      <c r="DL318" s="49">
        <f t="shared" si="117"/>
        <v>2225218.5090899998</v>
      </c>
      <c r="DM318" s="50" t="str">
        <f t="shared" si="118"/>
        <v/>
      </c>
      <c r="DN318" s="50" t="str">
        <f t="shared" si="119"/>
        <v/>
      </c>
      <c r="DO318" s="50">
        <f t="shared" si="120"/>
        <v>0</v>
      </c>
      <c r="DP318" s="51" t="str">
        <f t="shared" si="121"/>
        <v/>
      </c>
      <c r="DQ318" s="51">
        <f>IF(DM318=17,Tipologías!$E$18,0)+IF(ENCUESTAS!DN318=18,Tipologías!$E$17,0)+IF(ENCUESTAS!DO318=19,Tipologías!$E$19,0)+IF(ENCUESTAS!DP318=20,Tipologías!$E$21,0)</f>
        <v>0</v>
      </c>
      <c r="DR318" s="47" t="str">
        <f t="shared" si="122"/>
        <v>NO</v>
      </c>
      <c r="DS318" s="49">
        <f t="shared" si="123"/>
        <v>0</v>
      </c>
      <c r="DT318" s="52">
        <f>IF(DL318=0,"",(DL318+DS318+Tipologías!$E$6+Tipologías!$H$2))</f>
        <v>2422295.9016299644</v>
      </c>
      <c r="DU318" s="53" t="str">
        <f t="shared" si="124"/>
        <v>SI</v>
      </c>
      <c r="DV318" s="436" t="s">
        <v>4234</v>
      </c>
    </row>
    <row r="319" spans="1:126" ht="45" hidden="1" x14ac:dyDescent="0.25">
      <c r="A319" s="22">
        <v>42972</v>
      </c>
      <c r="B319" s="256" t="s">
        <v>1</v>
      </c>
      <c r="C319" s="256" t="s">
        <v>630</v>
      </c>
      <c r="D319" s="256">
        <v>579</v>
      </c>
      <c r="E319" s="256">
        <v>1039702581</v>
      </c>
      <c r="F319" s="256">
        <v>3117047099</v>
      </c>
      <c r="G319" s="257">
        <v>315</v>
      </c>
      <c r="H319" s="189" t="s">
        <v>1646</v>
      </c>
      <c r="I319" s="258" t="s">
        <v>1110</v>
      </c>
      <c r="J319" s="256"/>
      <c r="K319" s="256"/>
      <c r="L319" s="256"/>
      <c r="M319" s="256"/>
      <c r="N319" s="256"/>
      <c r="O319" s="256"/>
      <c r="P319" s="256"/>
      <c r="Q319" s="256"/>
      <c r="R319" s="259">
        <v>142910000</v>
      </c>
      <c r="S319" s="256"/>
      <c r="T319" s="256"/>
      <c r="U319" s="362" t="str">
        <f t="shared" si="100"/>
        <v xml:space="preserve">PEATONAL   #   -  142910000 </v>
      </c>
      <c r="V319" s="256"/>
      <c r="W319" s="258" t="s">
        <v>1323</v>
      </c>
      <c r="X319" s="256"/>
      <c r="Y319" s="258" t="s">
        <v>1334</v>
      </c>
      <c r="Z319" s="256"/>
      <c r="AA319" s="434" t="str">
        <f t="shared" si="101"/>
        <v xml:space="preserve">LIBIA  MEDINA </v>
      </c>
      <c r="AB319" s="256" t="s">
        <v>1268</v>
      </c>
      <c r="AC319" s="256">
        <v>21924457</v>
      </c>
      <c r="AD319" s="258" t="s">
        <v>1118</v>
      </c>
      <c r="AE319" s="256">
        <v>86</v>
      </c>
      <c r="AF319" s="150" t="s">
        <v>1086</v>
      </c>
      <c r="AG319" s="268"/>
      <c r="AH319" s="256"/>
      <c r="AI319" s="256"/>
      <c r="AJ319" s="256"/>
      <c r="AK319" s="434" t="str">
        <f t="shared" si="102"/>
        <v xml:space="preserve">   </v>
      </c>
      <c r="AL319" s="256"/>
      <c r="AM319" s="261"/>
      <c r="AN319" s="262" t="s">
        <v>1087</v>
      </c>
      <c r="AO319" s="256"/>
      <c r="AP319" s="258" t="s">
        <v>1087</v>
      </c>
      <c r="AQ319" s="256">
        <v>2</v>
      </c>
      <c r="AR319" s="256">
        <v>0</v>
      </c>
      <c r="AS319" s="256">
        <v>0</v>
      </c>
      <c r="AT319" s="263" t="s">
        <v>1148</v>
      </c>
      <c r="AU319" s="256"/>
      <c r="AV319" s="277" t="s">
        <v>1161</v>
      </c>
      <c r="AW319" s="256"/>
      <c r="AX319" s="265"/>
      <c r="AY319" s="256"/>
      <c r="AZ319" s="256"/>
      <c r="BA319" s="256"/>
      <c r="BB319" s="258" t="s">
        <v>1086</v>
      </c>
      <c r="BC319" s="256">
        <v>8561</v>
      </c>
      <c r="BD319" s="258" t="s">
        <v>1086</v>
      </c>
      <c r="BE319" s="256">
        <v>5726</v>
      </c>
      <c r="BF319" s="258" t="s">
        <v>1086</v>
      </c>
      <c r="BG319" s="256">
        <v>8324</v>
      </c>
      <c r="BH319" s="266" t="s">
        <v>1167</v>
      </c>
      <c r="BI319" s="267" t="s">
        <v>1171</v>
      </c>
      <c r="BJ319" s="268" t="s">
        <v>1180</v>
      </c>
      <c r="BK319" s="260" t="s">
        <v>1189</v>
      </c>
      <c r="BL319" s="150" t="s">
        <v>1086</v>
      </c>
      <c r="BM319" s="269" t="s">
        <v>1087</v>
      </c>
      <c r="BN319" s="270" t="s">
        <v>1086</v>
      </c>
      <c r="BO319" s="150" t="s">
        <v>1086</v>
      </c>
      <c r="BP319" s="150" t="s">
        <v>1086</v>
      </c>
      <c r="BQ319" s="150" t="s">
        <v>1086</v>
      </c>
      <c r="BR319" s="150" t="s">
        <v>1086</v>
      </c>
      <c r="BS319" s="150" t="s">
        <v>1086</v>
      </c>
      <c r="BT319" s="150" t="s">
        <v>1086</v>
      </c>
      <c r="BU319" s="150" t="s">
        <v>1086</v>
      </c>
      <c r="BV319" s="150" t="s">
        <v>1086</v>
      </c>
      <c r="BW319" s="150" t="s">
        <v>1086</v>
      </c>
      <c r="BX319" s="150" t="s">
        <v>1086</v>
      </c>
      <c r="BY319" s="150" t="s">
        <v>1086</v>
      </c>
      <c r="BZ319" s="150" t="s">
        <v>1086</v>
      </c>
      <c r="CA319" s="150" t="s">
        <v>1086</v>
      </c>
      <c r="CB319" s="150" t="s">
        <v>1086</v>
      </c>
      <c r="CC319" s="150" t="s">
        <v>1086</v>
      </c>
      <c r="CD319" s="268" t="s">
        <v>1193</v>
      </c>
      <c r="CE319" s="278" t="s">
        <v>2487</v>
      </c>
      <c r="CF319" s="260"/>
      <c r="CG319" s="260"/>
      <c r="CH319" s="260"/>
      <c r="CI319" s="260"/>
      <c r="CJ319" s="260" t="s">
        <v>1607</v>
      </c>
      <c r="CK319" s="260" t="s">
        <v>1608</v>
      </c>
      <c r="CL319" s="150" t="s">
        <v>1086</v>
      </c>
      <c r="CM319" s="150" t="s">
        <v>1087</v>
      </c>
      <c r="CN319" s="150" t="s">
        <v>1087</v>
      </c>
      <c r="CO319" s="260" t="s">
        <v>1490</v>
      </c>
      <c r="CP319" s="150" t="s">
        <v>1086</v>
      </c>
      <c r="CQ319" s="150" t="s">
        <v>1086</v>
      </c>
      <c r="CR319" s="150" t="s">
        <v>1086</v>
      </c>
      <c r="CS319" s="150" t="s">
        <v>1086</v>
      </c>
      <c r="CT319" s="150" t="s">
        <v>1086</v>
      </c>
      <c r="CU319" s="261" t="s">
        <v>1273</v>
      </c>
      <c r="CV319" s="6" t="str">
        <f t="shared" si="103"/>
        <v>NUEVO HORIZONTE PEATONAL142910000</v>
      </c>
      <c r="CW319" s="46" t="str">
        <f t="shared" si="104"/>
        <v>OK</v>
      </c>
      <c r="CX319" s="47" t="str">
        <f t="shared" si="105"/>
        <v>SI</v>
      </c>
      <c r="CY319" s="47" t="str">
        <f t="shared" si="106"/>
        <v/>
      </c>
      <c r="CZ319" s="47" t="str">
        <f t="shared" si="107"/>
        <v/>
      </c>
      <c r="DA319" s="47" t="str">
        <f t="shared" si="108"/>
        <v/>
      </c>
      <c r="DB319" s="47" t="str">
        <f t="shared" si="109"/>
        <v/>
      </c>
      <c r="DC319" s="47" t="str">
        <f t="shared" si="110"/>
        <v/>
      </c>
      <c r="DD319" s="47"/>
      <c r="DE319" s="47" t="str">
        <f t="shared" si="111"/>
        <v/>
      </c>
      <c r="DF319" s="47" t="str">
        <f t="shared" si="112"/>
        <v/>
      </c>
      <c r="DG319" s="47" t="str">
        <f t="shared" si="113"/>
        <v/>
      </c>
      <c r="DH319" s="47" t="str">
        <f t="shared" si="114"/>
        <v/>
      </c>
      <c r="DI319" s="47" t="str">
        <f t="shared" si="115"/>
        <v/>
      </c>
      <c r="DJ319" s="47">
        <f t="shared" si="116"/>
        <v>0</v>
      </c>
      <c r="DK319" s="48">
        <f>IF(CX319="NO",0,IF(CY319=1,Tipologías!$E$11,0)+IF(CZ319=2,Tipologías!$E$10,0)+IF(DA319=3,Tipologías!$E$9,0)+IF(DB319=4,Tipologías!$E$13,0)+IF(DC319=5,Tipologías!$E$12,0)+IF(DD319=6,Tipologías!$E$14,0)+IF(DE319=7,Tipologías!$E$20,0)+IF(DG319=9,Tipologías!$E$16,0)+IF(DF319=8,Tipologías!$E$23,0)+IF(DH319=10,Tipologías!$E$7,0)+IF(DI319=11,Tipologías!$E$8,0))</f>
        <v>0</v>
      </c>
      <c r="DL319" s="49">
        <f t="shared" si="117"/>
        <v>0</v>
      </c>
      <c r="DM319" s="50" t="str">
        <f t="shared" si="118"/>
        <v/>
      </c>
      <c r="DN319" s="50" t="str">
        <f t="shared" si="119"/>
        <v/>
      </c>
      <c r="DO319" s="50" t="str">
        <f t="shared" si="120"/>
        <v/>
      </c>
      <c r="DP319" s="51" t="str">
        <f t="shared" si="121"/>
        <v/>
      </c>
      <c r="DQ319" s="51">
        <f>IF(DM319=17,Tipologías!$E$18,0)+IF(ENCUESTAS!DN319=18,Tipologías!$E$17,0)+IF(ENCUESTAS!DO319=19,Tipologías!$E$19,0)+IF(ENCUESTAS!DP319=20,Tipologías!$E$21,0)</f>
        <v>0</v>
      </c>
      <c r="DR319" s="47" t="str">
        <f t="shared" si="122"/>
        <v>NO</v>
      </c>
      <c r="DS319" s="49">
        <f t="shared" si="123"/>
        <v>0</v>
      </c>
      <c r="DT319" s="52" t="str">
        <f>IF(DL319=0,"",(DL319+DS319+Tipologías!$E$6+Tipologías!$H$2))</f>
        <v/>
      </c>
      <c r="DU319" s="53" t="str">
        <f t="shared" si="124"/>
        <v>NO</v>
      </c>
      <c r="DV319" s="436"/>
    </row>
    <row r="320" spans="1:126" ht="45" x14ac:dyDescent="0.25">
      <c r="A320" s="22">
        <v>42972</v>
      </c>
      <c r="B320" s="256" t="s">
        <v>1</v>
      </c>
      <c r="C320" s="256" t="s">
        <v>630</v>
      </c>
      <c r="D320" s="256">
        <v>579</v>
      </c>
      <c r="E320" s="256">
        <v>1039702581</v>
      </c>
      <c r="F320" s="256">
        <v>3117047099</v>
      </c>
      <c r="G320" s="257">
        <v>316</v>
      </c>
      <c r="H320" s="189" t="s">
        <v>1640</v>
      </c>
      <c r="I320" s="258" t="s">
        <v>1110</v>
      </c>
      <c r="J320" s="256"/>
      <c r="K320" s="256"/>
      <c r="L320" s="256"/>
      <c r="M320" s="256"/>
      <c r="N320" s="256"/>
      <c r="O320" s="256"/>
      <c r="P320" s="256"/>
      <c r="Q320" s="256"/>
      <c r="R320" s="259">
        <v>241290018</v>
      </c>
      <c r="S320" s="256"/>
      <c r="T320" s="256"/>
      <c r="U320" s="362" t="str">
        <f t="shared" si="100"/>
        <v xml:space="preserve">PEATONAL   #   -  241290018 </v>
      </c>
      <c r="V320" s="256">
        <v>31014455773</v>
      </c>
      <c r="W320" s="258" t="s">
        <v>1585</v>
      </c>
      <c r="X320" s="258" t="s">
        <v>1277</v>
      </c>
      <c r="Y320" s="258" t="s">
        <v>1452</v>
      </c>
      <c r="Z320" s="258" t="s">
        <v>2050</v>
      </c>
      <c r="AA320" s="434" t="str">
        <f t="shared" si="101"/>
        <v>LUIS  JAIRO RUIZ  GOMEZ</v>
      </c>
      <c r="AB320" s="256" t="s">
        <v>1268</v>
      </c>
      <c r="AC320" s="256">
        <v>71194317</v>
      </c>
      <c r="AD320" s="258" t="s">
        <v>1127</v>
      </c>
      <c r="AE320" s="256">
        <v>33</v>
      </c>
      <c r="AF320" s="150" t="s">
        <v>1086</v>
      </c>
      <c r="AG320" s="260"/>
      <c r="AH320" s="256"/>
      <c r="AI320" s="256"/>
      <c r="AJ320" s="256"/>
      <c r="AK320" s="434" t="str">
        <f t="shared" si="102"/>
        <v xml:space="preserve">   </v>
      </c>
      <c r="AL320" s="256"/>
      <c r="AM320" s="261"/>
      <c r="AN320" s="262" t="s">
        <v>1087</v>
      </c>
      <c r="AO320" s="256"/>
      <c r="AP320" s="258" t="s">
        <v>1087</v>
      </c>
      <c r="AQ320" s="256">
        <v>3</v>
      </c>
      <c r="AR320" s="256">
        <v>1</v>
      </c>
      <c r="AS320" s="256">
        <v>0</v>
      </c>
      <c r="AT320" s="263" t="s">
        <v>1149</v>
      </c>
      <c r="AU320" s="256"/>
      <c r="AV320" s="277"/>
      <c r="AW320" s="256"/>
      <c r="AX320" s="265" t="s">
        <v>1154</v>
      </c>
      <c r="AY320" s="256"/>
      <c r="AZ320" s="256">
        <v>10</v>
      </c>
      <c r="BA320" s="256">
        <v>150000</v>
      </c>
      <c r="BB320" s="258" t="s">
        <v>1086</v>
      </c>
      <c r="BC320" s="256">
        <v>54619</v>
      </c>
      <c r="BD320" s="258" t="s">
        <v>1087</v>
      </c>
      <c r="BE320" s="256"/>
      <c r="BF320" s="258" t="s">
        <v>1086</v>
      </c>
      <c r="BG320" s="256">
        <v>16774</v>
      </c>
      <c r="BH320" s="266" t="s">
        <v>1167</v>
      </c>
      <c r="BI320" s="267" t="s">
        <v>1171</v>
      </c>
      <c r="BJ320" s="268" t="s">
        <v>1180</v>
      </c>
      <c r="BK320" s="260" t="s">
        <v>1189</v>
      </c>
      <c r="BL320" s="150" t="s">
        <v>1087</v>
      </c>
      <c r="BM320" s="269" t="s">
        <v>1087</v>
      </c>
      <c r="BN320" s="270" t="s">
        <v>1086</v>
      </c>
      <c r="BO320" s="150" t="s">
        <v>1086</v>
      </c>
      <c r="BP320" s="150" t="s">
        <v>1086</v>
      </c>
      <c r="BQ320" s="150" t="s">
        <v>1086</v>
      </c>
      <c r="BR320" s="150" t="s">
        <v>1086</v>
      </c>
      <c r="BS320" s="150" t="s">
        <v>1086</v>
      </c>
      <c r="BT320" s="150" t="s">
        <v>1086</v>
      </c>
      <c r="BU320" s="150" t="s">
        <v>1086</v>
      </c>
      <c r="BV320" s="150" t="s">
        <v>1087</v>
      </c>
      <c r="BW320" s="150" t="s">
        <v>1086</v>
      </c>
      <c r="BX320" s="150" t="s">
        <v>1086</v>
      </c>
      <c r="BY320" s="150" t="s">
        <v>1086</v>
      </c>
      <c r="BZ320" s="150" t="s">
        <v>1086</v>
      </c>
      <c r="CA320" s="150" t="s">
        <v>1087</v>
      </c>
      <c r="CB320" s="150" t="s">
        <v>1086</v>
      </c>
      <c r="CC320" s="150" t="s">
        <v>1086</v>
      </c>
      <c r="CD320" s="268" t="s">
        <v>1193</v>
      </c>
      <c r="CE320" s="278" t="s">
        <v>2488</v>
      </c>
      <c r="CF320" s="282"/>
      <c r="CG320" s="260"/>
      <c r="CH320" s="260"/>
      <c r="CI320" s="260"/>
      <c r="CJ320" s="260" t="s">
        <v>1607</v>
      </c>
      <c r="CK320" s="260" t="s">
        <v>1608</v>
      </c>
      <c r="CL320" s="260" t="s">
        <v>1087</v>
      </c>
      <c r="CM320" s="150" t="s">
        <v>1087</v>
      </c>
      <c r="CN320" s="150" t="s">
        <v>1087</v>
      </c>
      <c r="CO320" s="260" t="s">
        <v>1490</v>
      </c>
      <c r="CP320" s="150" t="s">
        <v>1086</v>
      </c>
      <c r="CQ320" s="150" t="s">
        <v>1086</v>
      </c>
      <c r="CR320" s="150" t="s">
        <v>1087</v>
      </c>
      <c r="CS320" s="150" t="s">
        <v>1086</v>
      </c>
      <c r="CT320" s="150" t="s">
        <v>1086</v>
      </c>
      <c r="CU320" s="261" t="s">
        <v>1269</v>
      </c>
      <c r="CV320" s="6" t="str">
        <f t="shared" si="103"/>
        <v>NUEVO MILENIOPEATONAL241290018</v>
      </c>
      <c r="CW320" s="46" t="str">
        <f t="shared" si="104"/>
        <v>OK</v>
      </c>
      <c r="CX320" s="47" t="str">
        <f t="shared" si="105"/>
        <v>SI</v>
      </c>
      <c r="CY320" s="47">
        <f t="shared" si="106"/>
        <v>1</v>
      </c>
      <c r="CZ320" s="47" t="str">
        <f t="shared" si="107"/>
        <v/>
      </c>
      <c r="DA320" s="47" t="str">
        <f t="shared" si="108"/>
        <v/>
      </c>
      <c r="DB320" s="47" t="str">
        <f t="shared" si="109"/>
        <v/>
      </c>
      <c r="DC320" s="47" t="str">
        <f t="shared" si="110"/>
        <v/>
      </c>
      <c r="DD320" s="47"/>
      <c r="DE320" s="47" t="str">
        <f t="shared" si="111"/>
        <v/>
      </c>
      <c r="DF320" s="47" t="str">
        <f t="shared" si="112"/>
        <v/>
      </c>
      <c r="DG320" s="47">
        <f t="shared" si="113"/>
        <v>9</v>
      </c>
      <c r="DH320" s="47" t="str">
        <f t="shared" si="114"/>
        <v/>
      </c>
      <c r="DI320" s="47" t="str">
        <f t="shared" si="115"/>
        <v/>
      </c>
      <c r="DJ320" s="47">
        <f t="shared" si="116"/>
        <v>1</v>
      </c>
      <c r="DK320" s="48">
        <f>IF(CX320="NO",0,IF(CY320=1,Tipologías!$E$11,0)+IF(CZ320=2,Tipologías!$E$10,0)+IF(DA320=3,Tipologías!$E$9,0)+IF(DB320=4,Tipologías!$E$13,0)+IF(DC320=5,Tipologías!$E$12,0)+IF(DD320=6,Tipologías!$E$14,0)+IF(DE320=7,Tipologías!$E$20,0)+IF(DG320=9,Tipologías!$E$16,0)+IF(DF320=8,Tipologías!$E$23,0)+IF(DH320=10,Tipologías!$E$7,0)+IF(DI320=11,Tipologías!$E$8,0))</f>
        <v>2225218.5090899998</v>
      </c>
      <c r="DL320" s="49">
        <f t="shared" si="117"/>
        <v>2225218.5090899998</v>
      </c>
      <c r="DM320" s="50" t="str">
        <f t="shared" si="118"/>
        <v/>
      </c>
      <c r="DN320" s="50" t="str">
        <f t="shared" si="119"/>
        <v/>
      </c>
      <c r="DO320" s="50">
        <f t="shared" si="120"/>
        <v>0</v>
      </c>
      <c r="DP320" s="51" t="str">
        <f t="shared" si="121"/>
        <v/>
      </c>
      <c r="DQ320" s="51">
        <f>IF(DM320=17,Tipologías!$E$18,0)+IF(ENCUESTAS!DN320=18,Tipologías!$E$17,0)+IF(ENCUESTAS!DO320=19,Tipologías!$E$19,0)+IF(ENCUESTAS!DP320=20,Tipologías!$E$21,0)</f>
        <v>0</v>
      </c>
      <c r="DR320" s="47" t="str">
        <f t="shared" si="122"/>
        <v>NO</v>
      </c>
      <c r="DS320" s="49">
        <f t="shared" si="123"/>
        <v>0</v>
      </c>
      <c r="DT320" s="52">
        <f>IF(DL320=0,"",(DL320+DS320+Tipologías!$E$6+Tipologías!$H$2))</f>
        <v>2422295.9016299644</v>
      </c>
      <c r="DU320" s="53" t="str">
        <f t="shared" si="124"/>
        <v>SI</v>
      </c>
      <c r="DV320" s="436" t="s">
        <v>3830</v>
      </c>
    </row>
    <row r="321" spans="1:126" ht="45" x14ac:dyDescent="0.25">
      <c r="A321" s="22">
        <v>42972</v>
      </c>
      <c r="B321" s="256" t="s">
        <v>1</v>
      </c>
      <c r="C321" s="256" t="s">
        <v>630</v>
      </c>
      <c r="D321" s="256">
        <v>579</v>
      </c>
      <c r="E321" s="256">
        <v>1039702581</v>
      </c>
      <c r="F321" s="256">
        <v>3117047099</v>
      </c>
      <c r="G321" s="257">
        <v>317</v>
      </c>
      <c r="H321" s="189" t="s">
        <v>1603</v>
      </c>
      <c r="I321" s="258" t="s">
        <v>1097</v>
      </c>
      <c r="J321" s="256">
        <v>54</v>
      </c>
      <c r="K321" s="258" t="s">
        <v>1115</v>
      </c>
      <c r="L321" s="256"/>
      <c r="M321" s="256"/>
      <c r="N321" s="256"/>
      <c r="O321" s="256">
        <v>90</v>
      </c>
      <c r="P321" s="256"/>
      <c r="Q321" s="256"/>
      <c r="R321" s="259">
        <v>588030004</v>
      </c>
      <c r="S321" s="256"/>
      <c r="T321" s="256"/>
      <c r="U321" s="362" t="str">
        <f t="shared" si="100"/>
        <v xml:space="preserve">CALLE 54A  #  90 -  588030004 </v>
      </c>
      <c r="V321" s="256">
        <v>3105071554</v>
      </c>
      <c r="W321" s="258" t="s">
        <v>2489</v>
      </c>
      <c r="X321" s="258" t="s">
        <v>1279</v>
      </c>
      <c r="Y321" s="258" t="s">
        <v>1473</v>
      </c>
      <c r="Z321" s="258" t="s">
        <v>1503</v>
      </c>
      <c r="AA321" s="434" t="str">
        <f t="shared" si="101"/>
        <v>MARTHA  ELENA OROZCO  RAMIREZ</v>
      </c>
      <c r="AB321" s="256" t="s">
        <v>1268</v>
      </c>
      <c r="AC321" s="256">
        <v>43652653</v>
      </c>
      <c r="AD321" s="258" t="s">
        <v>1118</v>
      </c>
      <c r="AE321" s="256">
        <v>36</v>
      </c>
      <c r="AF321" s="150" t="s">
        <v>1086</v>
      </c>
      <c r="AG321" s="260"/>
      <c r="AH321" s="256"/>
      <c r="AI321" s="256"/>
      <c r="AJ321" s="256"/>
      <c r="AK321" s="434" t="str">
        <f t="shared" si="102"/>
        <v xml:space="preserve">   </v>
      </c>
      <c r="AL321" s="256"/>
      <c r="AM321" s="261"/>
      <c r="AN321" s="262" t="s">
        <v>1086</v>
      </c>
      <c r="AO321" s="256">
        <v>951924</v>
      </c>
      <c r="AP321" s="258" t="s">
        <v>1087</v>
      </c>
      <c r="AQ321" s="256">
        <v>3</v>
      </c>
      <c r="AR321" s="256">
        <v>2</v>
      </c>
      <c r="AS321" s="256">
        <v>0</v>
      </c>
      <c r="AT321" s="263" t="s">
        <v>1149</v>
      </c>
      <c r="AU321" s="256"/>
      <c r="AV321" s="277"/>
      <c r="AW321" s="256"/>
      <c r="AX321" s="265" t="s">
        <v>1153</v>
      </c>
      <c r="AY321" s="256">
        <v>1</v>
      </c>
      <c r="AZ321" s="256"/>
      <c r="BA321" s="256">
        <v>100000</v>
      </c>
      <c r="BB321" s="258" t="s">
        <v>1086</v>
      </c>
      <c r="BC321" s="256">
        <v>7917</v>
      </c>
      <c r="BD321" s="258" t="s">
        <v>1086</v>
      </c>
      <c r="BE321" s="256">
        <v>10328</v>
      </c>
      <c r="BF321" s="258" t="s">
        <v>1086</v>
      </c>
      <c r="BG321" s="256">
        <v>8449</v>
      </c>
      <c r="BH321" s="266" t="s">
        <v>1169</v>
      </c>
      <c r="BI321" s="267" t="s">
        <v>1175</v>
      </c>
      <c r="BJ321" s="268" t="s">
        <v>1180</v>
      </c>
      <c r="BK321" s="268" t="s">
        <v>1189</v>
      </c>
      <c r="BL321" s="150" t="s">
        <v>1086</v>
      </c>
      <c r="BM321" s="269" t="s">
        <v>1087</v>
      </c>
      <c r="BN321" s="270" t="s">
        <v>1086</v>
      </c>
      <c r="BO321" s="150" t="s">
        <v>1086</v>
      </c>
      <c r="BP321" s="150" t="s">
        <v>1087</v>
      </c>
      <c r="BQ321" s="150" t="s">
        <v>1087</v>
      </c>
      <c r="BR321" s="150" t="s">
        <v>1086</v>
      </c>
      <c r="BS321" s="150" t="s">
        <v>1086</v>
      </c>
      <c r="BT321" s="150" t="s">
        <v>1086</v>
      </c>
      <c r="BU321" s="150" t="s">
        <v>1087</v>
      </c>
      <c r="BV321" s="150" t="s">
        <v>1087</v>
      </c>
      <c r="BW321" s="150" t="s">
        <v>1086</v>
      </c>
      <c r="BX321" s="150" t="s">
        <v>1087</v>
      </c>
      <c r="BY321" s="150" t="s">
        <v>1086</v>
      </c>
      <c r="BZ321" s="150" t="s">
        <v>1087</v>
      </c>
      <c r="CA321" s="150" t="s">
        <v>1087</v>
      </c>
      <c r="CB321" s="150" t="s">
        <v>1086</v>
      </c>
      <c r="CC321" s="150" t="s">
        <v>1087</v>
      </c>
      <c r="CD321" s="283" t="s">
        <v>1195</v>
      </c>
      <c r="CE321" s="278" t="s">
        <v>2490</v>
      </c>
      <c r="CF321" s="260"/>
      <c r="CG321" s="260"/>
      <c r="CH321" s="260" t="s">
        <v>2491</v>
      </c>
      <c r="CI321" s="260" t="s">
        <v>2491</v>
      </c>
      <c r="CJ321" s="260" t="s">
        <v>1607</v>
      </c>
      <c r="CK321" s="260" t="s">
        <v>1608</v>
      </c>
      <c r="CL321" s="260" t="s">
        <v>1842</v>
      </c>
      <c r="CM321" s="260" t="s">
        <v>1087</v>
      </c>
      <c r="CN321" s="260" t="s">
        <v>1087</v>
      </c>
      <c r="CO321" s="260" t="s">
        <v>1490</v>
      </c>
      <c r="CP321" s="150" t="s">
        <v>1087</v>
      </c>
      <c r="CQ321" s="150" t="s">
        <v>1087</v>
      </c>
      <c r="CR321" s="150" t="s">
        <v>1087</v>
      </c>
      <c r="CS321" s="150" t="s">
        <v>1086</v>
      </c>
      <c r="CT321" s="150" t="s">
        <v>1087</v>
      </c>
      <c r="CU321" s="261" t="s">
        <v>1286</v>
      </c>
      <c r="CV321" s="6" t="str">
        <f t="shared" si="103"/>
        <v>OASIS CALLE54A90588030004</v>
      </c>
      <c r="CW321" s="46" t="str">
        <f t="shared" si="104"/>
        <v>OK</v>
      </c>
      <c r="CX321" s="47" t="str">
        <f t="shared" si="105"/>
        <v>SI</v>
      </c>
      <c r="CY321" s="47">
        <f t="shared" si="106"/>
        <v>1</v>
      </c>
      <c r="CZ321" s="47">
        <f t="shared" si="107"/>
        <v>2</v>
      </c>
      <c r="DA321" s="47">
        <f t="shared" si="108"/>
        <v>3</v>
      </c>
      <c r="DB321" s="47">
        <f t="shared" si="109"/>
        <v>4</v>
      </c>
      <c r="DC321" s="47" t="str">
        <f t="shared" si="110"/>
        <v/>
      </c>
      <c r="DD321" s="47"/>
      <c r="DE321" s="47">
        <f t="shared" si="111"/>
        <v>7</v>
      </c>
      <c r="DF321" s="47">
        <f t="shared" si="112"/>
        <v>8</v>
      </c>
      <c r="DG321" s="47" t="str">
        <f t="shared" si="113"/>
        <v/>
      </c>
      <c r="DH321" s="47" t="str">
        <f t="shared" si="114"/>
        <v/>
      </c>
      <c r="DI321" s="47" t="str">
        <f t="shared" si="115"/>
        <v/>
      </c>
      <c r="DJ321" s="47">
        <f t="shared" si="116"/>
        <v>4</v>
      </c>
      <c r="DK321" s="48">
        <f>IF(CX321="NO",0,IF(CY321=1,Tipologías!$E$11,0)+IF(CZ321=2,Tipologías!$E$10,0)+IF(DA321=3,Tipologías!$E$9,0)+IF(DB321=4,Tipologías!$E$13,0)+IF(DC321=5,Tipologías!$E$12,0)+IF(DD321=6,Tipologías!$E$14,0)+IF(DE321=7,Tipologías!$E$20,0)+IF(DG321=9,Tipologías!$E$16,0)+IF(DF321=8,Tipologías!$E$23,0)+IF(DH321=10,Tipologías!$E$7,0)+IF(DI321=11,Tipologías!$E$8,0))</f>
        <v>6287129.5040999996</v>
      </c>
      <c r="DL321" s="49">
        <f t="shared" si="117"/>
        <v>6099266.2918499997</v>
      </c>
      <c r="DM321" s="50" t="str">
        <f t="shared" si="118"/>
        <v/>
      </c>
      <c r="DN321" s="50" t="str">
        <f t="shared" si="119"/>
        <v/>
      </c>
      <c r="DO321" s="50">
        <f t="shared" si="120"/>
        <v>19</v>
      </c>
      <c r="DP321" s="51">
        <f t="shared" si="121"/>
        <v>20</v>
      </c>
      <c r="DQ321" s="51">
        <f>IF(DM321=17,Tipologías!$E$18,0)+IF(ENCUESTAS!DN321=18,Tipologías!$E$17,0)+IF(ENCUESTAS!DO321=19,Tipologías!$E$19,0)+IF(ENCUESTAS!DP321=20,Tipologías!$E$21,0)</f>
        <v>742202.21192399994</v>
      </c>
      <c r="DR321" s="47" t="str">
        <f t="shared" si="122"/>
        <v>SI</v>
      </c>
      <c r="DS321" s="49">
        <f t="shared" si="123"/>
        <v>742202.21192399994</v>
      </c>
      <c r="DT321" s="52">
        <f>IF(DL321=0,"",(DL321+DS321+Tipologías!$E$6+Tipologías!$H$2))</f>
        <v>7038545.8963139635</v>
      </c>
      <c r="DU321" s="53" t="str">
        <f t="shared" si="124"/>
        <v>SI</v>
      </c>
      <c r="DV321" s="436" t="s">
        <v>3618</v>
      </c>
    </row>
    <row r="322" spans="1:126" ht="45" hidden="1" x14ac:dyDescent="0.25">
      <c r="A322" s="22">
        <v>42972</v>
      </c>
      <c r="B322" s="256" t="s">
        <v>1</v>
      </c>
      <c r="C322" s="256" t="s">
        <v>630</v>
      </c>
      <c r="D322" s="256">
        <v>579</v>
      </c>
      <c r="E322" s="256">
        <v>1039702581</v>
      </c>
      <c r="F322" s="256">
        <v>3117047099</v>
      </c>
      <c r="G322" s="257">
        <v>318</v>
      </c>
      <c r="H322" s="189" t="s">
        <v>1646</v>
      </c>
      <c r="I322" s="258" t="s">
        <v>1097</v>
      </c>
      <c r="J322" s="256">
        <v>64</v>
      </c>
      <c r="K322" s="256"/>
      <c r="L322" s="256"/>
      <c r="M322" s="256"/>
      <c r="N322" s="256"/>
      <c r="O322" s="256">
        <v>12</v>
      </c>
      <c r="P322" s="256"/>
      <c r="Q322" s="256"/>
      <c r="R322" s="259">
        <v>142400000</v>
      </c>
      <c r="S322" s="256"/>
      <c r="T322" s="256"/>
      <c r="U322" s="362" t="str">
        <f t="shared" si="100"/>
        <v xml:space="preserve">CALLE 64  #  12 -  142400000 </v>
      </c>
      <c r="V322" s="256">
        <v>3206441531</v>
      </c>
      <c r="W322" s="258" t="s">
        <v>2492</v>
      </c>
      <c r="X322" s="258" t="s">
        <v>1443</v>
      </c>
      <c r="Y322" s="258" t="s">
        <v>2493</v>
      </c>
      <c r="Z322" s="258" t="s">
        <v>1352</v>
      </c>
      <c r="AA322" s="434" t="str">
        <f t="shared" si="101"/>
        <v>BREIDY ALFREDO VEGA  LOPEZ</v>
      </c>
      <c r="AB322" s="256" t="s">
        <v>1268</v>
      </c>
      <c r="AC322" s="256">
        <v>1038120112</v>
      </c>
      <c r="AD322" s="258" t="s">
        <v>1127</v>
      </c>
      <c r="AE322" s="256">
        <v>24</v>
      </c>
      <c r="AF322" s="150" t="s">
        <v>1086</v>
      </c>
      <c r="AG322" s="150" t="s">
        <v>1907</v>
      </c>
      <c r="AH322" s="256"/>
      <c r="AI322" s="258" t="s">
        <v>2494</v>
      </c>
      <c r="AJ322" s="256"/>
      <c r="AK322" s="434" t="str">
        <f t="shared" si="102"/>
        <v xml:space="preserve">TAILLEDA  ZAPATA </v>
      </c>
      <c r="AL322" s="256" t="s">
        <v>1268</v>
      </c>
      <c r="AM322" s="261">
        <v>1039700569</v>
      </c>
      <c r="AN322" s="262" t="s">
        <v>1087</v>
      </c>
      <c r="AO322" s="256"/>
      <c r="AP322" s="258" t="s">
        <v>1087</v>
      </c>
      <c r="AQ322" s="256">
        <v>4</v>
      </c>
      <c r="AR322" s="256">
        <v>0</v>
      </c>
      <c r="AS322" s="256">
        <v>2</v>
      </c>
      <c r="AT322" s="263" t="s">
        <v>1149</v>
      </c>
      <c r="AU322" s="256"/>
      <c r="AV322" s="264"/>
      <c r="AW322" s="256"/>
      <c r="AX322" s="265" t="s">
        <v>1154</v>
      </c>
      <c r="AY322" s="256"/>
      <c r="AZ322" s="256">
        <v>6</v>
      </c>
      <c r="BA322" s="256">
        <v>200000</v>
      </c>
      <c r="BB322" s="258" t="s">
        <v>1086</v>
      </c>
      <c r="BC322" s="256">
        <v>33795</v>
      </c>
      <c r="BD322" s="258" t="s">
        <v>1086</v>
      </c>
      <c r="BE322" s="256">
        <v>24290</v>
      </c>
      <c r="BF322" s="258" t="s">
        <v>1086</v>
      </c>
      <c r="BG322" s="256">
        <v>16774</v>
      </c>
      <c r="BH322" s="266" t="s">
        <v>1167</v>
      </c>
      <c r="BI322" s="267" t="s">
        <v>1171</v>
      </c>
      <c r="BJ322" s="268" t="s">
        <v>1180</v>
      </c>
      <c r="BK322" s="268" t="s">
        <v>1188</v>
      </c>
      <c r="BL322" s="150" t="s">
        <v>1087</v>
      </c>
      <c r="BM322" s="269" t="s">
        <v>1086</v>
      </c>
      <c r="BN322" s="270" t="s">
        <v>1086</v>
      </c>
      <c r="BO322" s="150" t="s">
        <v>1086</v>
      </c>
      <c r="BP322" s="150" t="s">
        <v>1086</v>
      </c>
      <c r="BQ322" s="150" t="s">
        <v>1086</v>
      </c>
      <c r="BR322" s="150" t="s">
        <v>1086</v>
      </c>
      <c r="BS322" s="150" t="s">
        <v>1086</v>
      </c>
      <c r="BT322" s="150" t="s">
        <v>1086</v>
      </c>
      <c r="BU322" s="150" t="s">
        <v>1086</v>
      </c>
      <c r="BV322" s="150" t="s">
        <v>1086</v>
      </c>
      <c r="BW322" s="150" t="s">
        <v>1086</v>
      </c>
      <c r="BX322" s="150" t="s">
        <v>1086</v>
      </c>
      <c r="BY322" s="150" t="s">
        <v>1086</v>
      </c>
      <c r="BZ322" s="150" t="s">
        <v>1086</v>
      </c>
      <c r="CA322" s="150" t="s">
        <v>1086</v>
      </c>
      <c r="CB322" s="150" t="s">
        <v>1086</v>
      </c>
      <c r="CC322" s="150" t="s">
        <v>1086</v>
      </c>
      <c r="CD322" s="268" t="s">
        <v>1193</v>
      </c>
      <c r="CE322" s="284" t="s">
        <v>2481</v>
      </c>
      <c r="CF322" s="260"/>
      <c r="CG322" s="260"/>
      <c r="CH322" s="260"/>
      <c r="CI322" s="260"/>
      <c r="CJ322" s="260" t="s">
        <v>1607</v>
      </c>
      <c r="CK322" s="260" t="s">
        <v>1608</v>
      </c>
      <c r="CL322" s="150" t="s">
        <v>1086</v>
      </c>
      <c r="CM322" s="150" t="s">
        <v>1087</v>
      </c>
      <c r="CN322" s="150" t="s">
        <v>1087</v>
      </c>
      <c r="CO322" s="260" t="s">
        <v>1490</v>
      </c>
      <c r="CP322" s="150" t="s">
        <v>1086</v>
      </c>
      <c r="CQ322" s="150" t="s">
        <v>1086</v>
      </c>
      <c r="CR322" s="150" t="s">
        <v>1086</v>
      </c>
      <c r="CS322" s="150" t="s">
        <v>1086</v>
      </c>
      <c r="CT322" s="150" t="s">
        <v>1086</v>
      </c>
      <c r="CU322" s="261" t="s">
        <v>1269</v>
      </c>
      <c r="CV322" s="6" t="str">
        <f t="shared" si="103"/>
        <v>NUEVO HORIZONTE CALLE6412142400000</v>
      </c>
      <c r="CW322" s="46" t="str">
        <f t="shared" si="104"/>
        <v>OK</v>
      </c>
      <c r="CX322" s="47" t="str">
        <f t="shared" si="105"/>
        <v>SI</v>
      </c>
      <c r="CY322" s="47" t="str">
        <f t="shared" si="106"/>
        <v/>
      </c>
      <c r="CZ322" s="47" t="str">
        <f t="shared" si="107"/>
        <v/>
      </c>
      <c r="DA322" s="47" t="str">
        <f t="shared" si="108"/>
        <v/>
      </c>
      <c r="DB322" s="47" t="str">
        <f t="shared" si="109"/>
        <v/>
      </c>
      <c r="DC322" s="47" t="str">
        <f t="shared" si="110"/>
        <v/>
      </c>
      <c r="DD322" s="47"/>
      <c r="DE322" s="47" t="str">
        <f t="shared" si="111"/>
        <v/>
      </c>
      <c r="DF322" s="47" t="str">
        <f t="shared" si="112"/>
        <v/>
      </c>
      <c r="DG322" s="47" t="str">
        <f t="shared" si="113"/>
        <v/>
      </c>
      <c r="DH322" s="47" t="str">
        <f t="shared" si="114"/>
        <v/>
      </c>
      <c r="DI322" s="47" t="str">
        <f t="shared" si="115"/>
        <v/>
      </c>
      <c r="DJ322" s="47">
        <f t="shared" si="116"/>
        <v>0</v>
      </c>
      <c r="DK322" s="48">
        <f>IF(CX322="NO",0,IF(CY322=1,Tipologías!$E$11,0)+IF(CZ322=2,Tipologías!$E$10,0)+IF(DA322=3,Tipologías!$E$9,0)+IF(DB322=4,Tipologías!$E$13,0)+IF(DC322=5,Tipologías!$E$12,0)+IF(DD322=6,Tipologías!$E$14,0)+IF(DE322=7,Tipologías!$E$20,0)+IF(DG322=9,Tipologías!$E$16,0)+IF(DF322=8,Tipologías!$E$23,0)+IF(DH322=10,Tipologías!$E$7,0)+IF(DI322=11,Tipologías!$E$8,0))</f>
        <v>0</v>
      </c>
      <c r="DL322" s="49">
        <f t="shared" si="117"/>
        <v>0</v>
      </c>
      <c r="DM322" s="50" t="str">
        <f t="shared" si="118"/>
        <v/>
      </c>
      <c r="DN322" s="50" t="str">
        <f t="shared" si="119"/>
        <v/>
      </c>
      <c r="DO322" s="50" t="str">
        <f t="shared" si="120"/>
        <v/>
      </c>
      <c r="DP322" s="51" t="str">
        <f t="shared" si="121"/>
        <v/>
      </c>
      <c r="DQ322" s="51">
        <f>IF(DM322=17,Tipologías!$E$18,0)+IF(ENCUESTAS!DN322=18,Tipologías!$E$17,0)+IF(ENCUESTAS!DO322=19,Tipologías!$E$19,0)+IF(ENCUESTAS!DP322=20,Tipologías!$E$21,0)</f>
        <v>0</v>
      </c>
      <c r="DR322" s="47" t="str">
        <f t="shared" si="122"/>
        <v>NO</v>
      </c>
      <c r="DS322" s="49">
        <f t="shared" si="123"/>
        <v>0</v>
      </c>
      <c r="DT322" s="52" t="str">
        <f>IF(DL322=0,"",(DL322+DS322+Tipologías!$E$6+Tipologías!$H$2))</f>
        <v/>
      </c>
      <c r="DU322" s="53" t="str">
        <f t="shared" si="124"/>
        <v>NO</v>
      </c>
      <c r="DV322" s="436"/>
    </row>
    <row r="323" spans="1:126" ht="45" x14ac:dyDescent="0.25">
      <c r="A323" s="22">
        <v>42972</v>
      </c>
      <c r="B323" s="256" t="s">
        <v>1</v>
      </c>
      <c r="C323" s="256" t="s">
        <v>630</v>
      </c>
      <c r="D323" s="256">
        <v>579</v>
      </c>
      <c r="E323" s="256">
        <v>43653838</v>
      </c>
      <c r="F323" s="256">
        <v>3148378856</v>
      </c>
      <c r="G323" s="257">
        <v>319</v>
      </c>
      <c r="H323" s="189" t="s">
        <v>1603</v>
      </c>
      <c r="I323" s="258" t="s">
        <v>1110</v>
      </c>
      <c r="J323" s="256"/>
      <c r="K323" s="256"/>
      <c r="L323" s="256"/>
      <c r="M323" s="256"/>
      <c r="N323" s="256"/>
      <c r="O323" s="256"/>
      <c r="P323" s="256"/>
      <c r="Q323" s="256"/>
      <c r="R323" s="259">
        <v>588100000</v>
      </c>
      <c r="S323" s="256"/>
      <c r="T323" s="256"/>
      <c r="U323" s="362" t="str">
        <f t="shared" si="100"/>
        <v xml:space="preserve">PEATONAL   #   -  588100000 </v>
      </c>
      <c r="V323" s="256">
        <v>3117758708</v>
      </c>
      <c r="W323" s="258" t="s">
        <v>1495</v>
      </c>
      <c r="X323" s="256"/>
      <c r="Y323" s="258" t="s">
        <v>1452</v>
      </c>
      <c r="Z323" s="258" t="s">
        <v>1321</v>
      </c>
      <c r="AA323" s="434" t="str">
        <f t="shared" si="101"/>
        <v xml:space="preserve">LUIS  EDUARDO ATILANO </v>
      </c>
      <c r="AB323" s="256" t="s">
        <v>1268</v>
      </c>
      <c r="AC323" s="256">
        <v>71182645</v>
      </c>
      <c r="AD323" s="258" t="s">
        <v>1127</v>
      </c>
      <c r="AE323" s="256">
        <v>55</v>
      </c>
      <c r="AF323" s="150" t="s">
        <v>1086</v>
      </c>
      <c r="AG323" s="260"/>
      <c r="AH323" s="256"/>
      <c r="AI323" s="256"/>
      <c r="AJ323" s="256"/>
      <c r="AK323" s="434" t="str">
        <f t="shared" si="102"/>
        <v xml:space="preserve">   </v>
      </c>
      <c r="AL323" s="256"/>
      <c r="AM323" s="261"/>
      <c r="AN323" s="262" t="s">
        <v>1086</v>
      </c>
      <c r="AO323" s="256">
        <v>3165244</v>
      </c>
      <c r="AP323" s="258" t="s">
        <v>1087</v>
      </c>
      <c r="AQ323" s="256">
        <v>2</v>
      </c>
      <c r="AR323" s="256">
        <v>0</v>
      </c>
      <c r="AS323" s="256">
        <v>0</v>
      </c>
      <c r="AT323" s="263" t="s">
        <v>1148</v>
      </c>
      <c r="AU323" s="256"/>
      <c r="AV323" s="264" t="s">
        <v>1165</v>
      </c>
      <c r="AW323" s="256"/>
      <c r="AX323" s="265"/>
      <c r="AY323" s="256"/>
      <c r="AZ323" s="256"/>
      <c r="BA323" s="256"/>
      <c r="BB323" s="258" t="s">
        <v>1086</v>
      </c>
      <c r="BC323" s="256">
        <v>10500</v>
      </c>
      <c r="BD323" s="258" t="s">
        <v>1086</v>
      </c>
      <c r="BE323" s="256">
        <v>7500</v>
      </c>
      <c r="BF323" s="258" t="s">
        <v>1086</v>
      </c>
      <c r="BG323" s="256">
        <v>8300</v>
      </c>
      <c r="BH323" s="266" t="s">
        <v>1167</v>
      </c>
      <c r="BI323" s="267" t="s">
        <v>1175</v>
      </c>
      <c r="BJ323" s="268" t="s">
        <v>1180</v>
      </c>
      <c r="BK323" s="268" t="s">
        <v>1189</v>
      </c>
      <c r="BL323" s="150" t="s">
        <v>1087</v>
      </c>
      <c r="BM323" s="269" t="s">
        <v>1087</v>
      </c>
      <c r="BN323" s="270" t="s">
        <v>1087</v>
      </c>
      <c r="BO323" s="150" t="s">
        <v>1086</v>
      </c>
      <c r="BP323" s="150" t="s">
        <v>1086</v>
      </c>
      <c r="BQ323" s="150" t="s">
        <v>1086</v>
      </c>
      <c r="BR323" s="150" t="s">
        <v>1086</v>
      </c>
      <c r="BS323" s="150" t="s">
        <v>1087</v>
      </c>
      <c r="BT323" s="150" t="s">
        <v>1086</v>
      </c>
      <c r="BU323" s="150" t="s">
        <v>1086</v>
      </c>
      <c r="BV323" s="150" t="s">
        <v>1087</v>
      </c>
      <c r="BW323" s="150" t="s">
        <v>1087</v>
      </c>
      <c r="BX323" s="150" t="s">
        <v>1087</v>
      </c>
      <c r="BY323" s="150" t="s">
        <v>1087</v>
      </c>
      <c r="BZ323" s="150" t="s">
        <v>1087</v>
      </c>
      <c r="CA323" s="150" t="s">
        <v>1087</v>
      </c>
      <c r="CB323" s="150" t="s">
        <v>1087</v>
      </c>
      <c r="CC323" s="150" t="s">
        <v>1087</v>
      </c>
      <c r="CD323" s="268" t="s">
        <v>1194</v>
      </c>
      <c r="CE323" s="278" t="s">
        <v>2495</v>
      </c>
      <c r="CF323" s="282"/>
      <c r="CG323" s="260"/>
      <c r="CH323" s="260"/>
      <c r="CI323" s="260"/>
      <c r="CJ323" s="260" t="s">
        <v>1607</v>
      </c>
      <c r="CK323" s="260" t="s">
        <v>1608</v>
      </c>
      <c r="CL323" s="150" t="s">
        <v>1086</v>
      </c>
      <c r="CM323" s="150" t="s">
        <v>1087</v>
      </c>
      <c r="CN323" s="150" t="s">
        <v>1087</v>
      </c>
      <c r="CO323" s="260" t="s">
        <v>1490</v>
      </c>
      <c r="CP323" s="150" t="s">
        <v>1087</v>
      </c>
      <c r="CQ323" s="150" t="s">
        <v>1087</v>
      </c>
      <c r="CR323" s="150" t="s">
        <v>1087</v>
      </c>
      <c r="CS323" s="150" t="s">
        <v>1087</v>
      </c>
      <c r="CT323" s="150" t="s">
        <v>1087</v>
      </c>
      <c r="CU323" s="261" t="s">
        <v>1286</v>
      </c>
      <c r="CV323" s="6" t="str">
        <f t="shared" si="103"/>
        <v>OASIS PEATONAL588100000</v>
      </c>
      <c r="CW323" s="46" t="str">
        <f t="shared" si="104"/>
        <v>OK</v>
      </c>
      <c r="CX323" s="47" t="str">
        <f t="shared" si="105"/>
        <v>SI</v>
      </c>
      <c r="CY323" s="47">
        <f t="shared" si="106"/>
        <v>1</v>
      </c>
      <c r="CZ323" s="47">
        <f t="shared" si="107"/>
        <v>2</v>
      </c>
      <c r="DA323" s="47">
        <f t="shared" si="108"/>
        <v>3</v>
      </c>
      <c r="DB323" s="47">
        <f t="shared" si="109"/>
        <v>4</v>
      </c>
      <c r="DC323" s="47">
        <f t="shared" si="110"/>
        <v>5</v>
      </c>
      <c r="DD323" s="47"/>
      <c r="DE323" s="47">
        <f t="shared" si="111"/>
        <v>7</v>
      </c>
      <c r="DF323" s="47">
        <f t="shared" si="112"/>
        <v>8</v>
      </c>
      <c r="DG323" s="47" t="str">
        <f t="shared" si="113"/>
        <v/>
      </c>
      <c r="DH323" s="47" t="str">
        <f t="shared" si="114"/>
        <v/>
      </c>
      <c r="DI323" s="47">
        <f t="shared" si="115"/>
        <v>11</v>
      </c>
      <c r="DJ323" s="47">
        <f t="shared" si="116"/>
        <v>5</v>
      </c>
      <c r="DK323" s="48">
        <f>IF(CX323="NO",0,IF(CY323=1,Tipologías!$E$11,0)+IF(CZ323=2,Tipologías!$E$10,0)+IF(DA323=3,Tipologías!$E$9,0)+IF(DB323=4,Tipologías!$E$13,0)+IF(DC323=5,Tipologías!$E$12,0)+IF(DD323=6,Tipologías!$E$14,0)+IF(DE323=7,Tipologías!$E$20,0)+IF(DG323=9,Tipologías!$E$16,0)+IF(DF323=8,Tipologías!$E$23,0)+IF(DH323=10,Tipologías!$E$7,0)+IF(DI323=11,Tipologías!$E$8,0))</f>
        <v>7473222.2369879996</v>
      </c>
      <c r="DL323" s="49">
        <f t="shared" si="117"/>
        <v>6099266.2918499997</v>
      </c>
      <c r="DM323" s="50">
        <f t="shared" si="118"/>
        <v>17</v>
      </c>
      <c r="DN323" s="50" t="str">
        <f t="shared" si="119"/>
        <v/>
      </c>
      <c r="DO323" s="50">
        <f t="shared" si="120"/>
        <v>0</v>
      </c>
      <c r="DP323" s="51" t="str">
        <f t="shared" si="121"/>
        <v/>
      </c>
      <c r="DQ323" s="51">
        <f>IF(DM323=17,Tipologías!$E$18,0)+IF(ENCUESTAS!DN323=18,Tipologías!$E$17,0)+IF(ENCUESTAS!DO323=19,Tipologías!$E$19,0)+IF(ENCUESTAS!DP323=20,Tipologías!$E$21,0)</f>
        <v>450902.75029200001</v>
      </c>
      <c r="DR323" s="47" t="str">
        <f t="shared" si="122"/>
        <v>SI</v>
      </c>
      <c r="DS323" s="49">
        <f t="shared" si="123"/>
        <v>450902.75029200001</v>
      </c>
      <c r="DT323" s="52">
        <f>IF(DL323=0,"",(DL323+DS323+Tipologías!$E$6+Tipologías!$H$2))</f>
        <v>6747246.4346819641</v>
      </c>
      <c r="DU323" s="53" t="str">
        <f t="shared" si="124"/>
        <v>SI</v>
      </c>
      <c r="DV323" s="436" t="s">
        <v>3619</v>
      </c>
    </row>
    <row r="324" spans="1:126" ht="45" x14ac:dyDescent="0.25">
      <c r="A324" s="22">
        <v>42972</v>
      </c>
      <c r="B324" s="256" t="s">
        <v>1</v>
      </c>
      <c r="C324" s="256" t="s">
        <v>630</v>
      </c>
      <c r="D324" s="256">
        <v>579</v>
      </c>
      <c r="E324" s="285">
        <v>43653838</v>
      </c>
      <c r="F324" s="285">
        <v>3148378856</v>
      </c>
      <c r="G324" s="257">
        <v>320</v>
      </c>
      <c r="H324" s="189" t="s">
        <v>1603</v>
      </c>
      <c r="I324" s="258" t="s">
        <v>1110</v>
      </c>
      <c r="J324" s="256"/>
      <c r="K324" s="256"/>
      <c r="L324" s="256"/>
      <c r="M324" s="256"/>
      <c r="N324" s="256"/>
      <c r="O324" s="256"/>
      <c r="P324" s="256"/>
      <c r="Q324" s="256"/>
      <c r="R324" s="259">
        <v>587840000</v>
      </c>
      <c r="S324" s="256"/>
      <c r="T324" s="256"/>
      <c r="U324" s="362" t="str">
        <f t="shared" si="100"/>
        <v xml:space="preserve">PEATONAL   #   -  587840000 </v>
      </c>
      <c r="V324" s="256">
        <v>3218025260</v>
      </c>
      <c r="W324" s="258" t="s">
        <v>1655</v>
      </c>
      <c r="X324" s="258" t="s">
        <v>2496</v>
      </c>
      <c r="Y324" s="258" t="s">
        <v>1322</v>
      </c>
      <c r="Z324" s="258" t="s">
        <v>2497</v>
      </c>
      <c r="AA324" s="434" t="str">
        <f t="shared" si="101"/>
        <v>ISABEL CRISTINA MONSALVE ARISTIZABAL</v>
      </c>
      <c r="AB324" s="256" t="s">
        <v>1268</v>
      </c>
      <c r="AC324" s="256">
        <v>1039700840</v>
      </c>
      <c r="AD324" s="256" t="s">
        <v>1118</v>
      </c>
      <c r="AE324" s="256">
        <v>23</v>
      </c>
      <c r="AF324" s="150" t="s">
        <v>1086</v>
      </c>
      <c r="AG324" s="260"/>
      <c r="AH324" s="256"/>
      <c r="AI324" s="256"/>
      <c r="AJ324" s="256"/>
      <c r="AK324" s="434" t="str">
        <f t="shared" si="102"/>
        <v xml:space="preserve">   </v>
      </c>
      <c r="AL324" s="256"/>
      <c r="AM324" s="261"/>
      <c r="AN324" s="262" t="s">
        <v>1087</v>
      </c>
      <c r="AO324" s="256"/>
      <c r="AP324" s="258" t="s">
        <v>1087</v>
      </c>
      <c r="AQ324" s="256">
        <v>6</v>
      </c>
      <c r="AR324" s="256">
        <v>3</v>
      </c>
      <c r="AS324" s="256">
        <v>2</v>
      </c>
      <c r="AT324" s="263" t="s">
        <v>1148</v>
      </c>
      <c r="AU324" s="256"/>
      <c r="AV324" s="264" t="s">
        <v>1163</v>
      </c>
      <c r="AW324" s="256"/>
      <c r="AX324" s="265"/>
      <c r="AY324" s="256"/>
      <c r="AZ324" s="256"/>
      <c r="BA324" s="256"/>
      <c r="BB324" s="258" t="s">
        <v>1086</v>
      </c>
      <c r="BC324" s="256">
        <v>5624</v>
      </c>
      <c r="BD324" s="280" t="s">
        <v>1086</v>
      </c>
      <c r="BE324" s="256">
        <v>3424</v>
      </c>
      <c r="BF324" s="258" t="s">
        <v>1086</v>
      </c>
      <c r="BG324" s="256">
        <v>8407</v>
      </c>
      <c r="BH324" s="266" t="s">
        <v>1167</v>
      </c>
      <c r="BI324" s="267" t="s">
        <v>1171</v>
      </c>
      <c r="BJ324" s="268" t="s">
        <v>1180</v>
      </c>
      <c r="BK324" s="283" t="s">
        <v>1189</v>
      </c>
      <c r="BL324" s="150" t="s">
        <v>1086</v>
      </c>
      <c r="BM324" s="269" t="s">
        <v>1087</v>
      </c>
      <c r="BN324" s="270" t="s">
        <v>1086</v>
      </c>
      <c r="BO324" s="150" t="s">
        <v>1086</v>
      </c>
      <c r="BP324" s="150" t="s">
        <v>1086</v>
      </c>
      <c r="BQ324" s="150" t="s">
        <v>1087</v>
      </c>
      <c r="BR324" s="150" t="s">
        <v>1086</v>
      </c>
      <c r="BS324" s="150" t="s">
        <v>1086</v>
      </c>
      <c r="BT324" s="150" t="s">
        <v>1086</v>
      </c>
      <c r="BU324" s="150" t="s">
        <v>1086</v>
      </c>
      <c r="BV324" s="150" t="s">
        <v>1087</v>
      </c>
      <c r="BW324" s="150" t="s">
        <v>1087</v>
      </c>
      <c r="BX324" s="150" t="s">
        <v>1086</v>
      </c>
      <c r="BY324" s="150" t="s">
        <v>1086</v>
      </c>
      <c r="BZ324" s="150" t="s">
        <v>1086</v>
      </c>
      <c r="CA324" s="150" t="s">
        <v>1087</v>
      </c>
      <c r="CB324" s="150" t="s">
        <v>1087</v>
      </c>
      <c r="CC324" s="150" t="s">
        <v>1086</v>
      </c>
      <c r="CD324" s="268" t="s">
        <v>1193</v>
      </c>
      <c r="CE324" s="278" t="s">
        <v>2498</v>
      </c>
      <c r="CF324" s="260"/>
      <c r="CG324" s="260"/>
      <c r="CH324" s="260"/>
      <c r="CI324" s="260"/>
      <c r="CJ324" s="260" t="s">
        <v>1607</v>
      </c>
      <c r="CK324" s="260" t="s">
        <v>1608</v>
      </c>
      <c r="CL324" s="150" t="s">
        <v>1086</v>
      </c>
      <c r="CM324" s="150" t="s">
        <v>1087</v>
      </c>
      <c r="CN324" s="150" t="s">
        <v>1087</v>
      </c>
      <c r="CO324" s="260" t="s">
        <v>1490</v>
      </c>
      <c r="CP324" s="150" t="s">
        <v>1086</v>
      </c>
      <c r="CQ324" s="150" t="s">
        <v>1086</v>
      </c>
      <c r="CR324" s="150" t="s">
        <v>1087</v>
      </c>
      <c r="CS324" s="150" t="s">
        <v>1087</v>
      </c>
      <c r="CT324" s="150" t="s">
        <v>1086</v>
      </c>
      <c r="CU324" s="261" t="s">
        <v>1273</v>
      </c>
      <c r="CV324" s="6" t="str">
        <f t="shared" si="103"/>
        <v>OASIS PEATONAL587840000</v>
      </c>
      <c r="CW324" s="46" t="str">
        <f t="shared" si="104"/>
        <v>OK</v>
      </c>
      <c r="CX324" s="47" t="str">
        <f t="shared" si="105"/>
        <v>SI</v>
      </c>
      <c r="CY324" s="47">
        <f t="shared" si="106"/>
        <v>1</v>
      </c>
      <c r="CZ324" s="47" t="str">
        <f t="shared" si="107"/>
        <v/>
      </c>
      <c r="DA324" s="47" t="str">
        <f t="shared" si="108"/>
        <v/>
      </c>
      <c r="DB324" s="47" t="str">
        <f t="shared" si="109"/>
        <v/>
      </c>
      <c r="DC324" s="47">
        <f t="shared" si="110"/>
        <v>5</v>
      </c>
      <c r="DD324" s="47"/>
      <c r="DE324" s="47" t="str">
        <f t="shared" si="111"/>
        <v/>
      </c>
      <c r="DF324" s="47" t="str">
        <f t="shared" si="112"/>
        <v/>
      </c>
      <c r="DG324" s="47">
        <f t="shared" si="113"/>
        <v>9</v>
      </c>
      <c r="DH324" s="47" t="str">
        <f t="shared" si="114"/>
        <v/>
      </c>
      <c r="DI324" s="47" t="str">
        <f t="shared" si="115"/>
        <v/>
      </c>
      <c r="DJ324" s="47">
        <f t="shared" si="116"/>
        <v>2</v>
      </c>
      <c r="DK324" s="48">
        <f>IF(CX324="NO",0,IF(CY324=1,Tipologías!$E$11,0)+IF(CZ324=2,Tipologías!$E$10,0)+IF(DA324=3,Tipologías!$E$9,0)+IF(DB324=4,Tipologías!$E$13,0)+IF(DC324=5,Tipologías!$E$12,0)+IF(DD324=6,Tipologías!$E$14,0)+IF(DE324=7,Tipologías!$E$20,0)+IF(DG324=9,Tipologías!$E$16,0)+IF(DF324=8,Tipologías!$E$23,0)+IF(DH324=10,Tipologías!$E$7,0)+IF(DI324=11,Tipologías!$E$8,0))</f>
        <v>2773070.4736259999</v>
      </c>
      <c r="DL324" s="49">
        <f t="shared" si="117"/>
        <v>2773070.4736259999</v>
      </c>
      <c r="DM324" s="50" t="str">
        <f t="shared" si="118"/>
        <v/>
      </c>
      <c r="DN324" s="50" t="str">
        <f t="shared" si="119"/>
        <v/>
      </c>
      <c r="DO324" s="50">
        <f t="shared" si="120"/>
        <v>0</v>
      </c>
      <c r="DP324" s="51">
        <f t="shared" si="121"/>
        <v>20</v>
      </c>
      <c r="DQ324" s="51">
        <f>IF(DM324=17,Tipologías!$E$18,0)+IF(ENCUESTAS!DN324=18,Tipologías!$E$17,0)+IF(ENCUESTAS!DO324=19,Tipologías!$E$19,0)+IF(ENCUESTAS!DP324=20,Tipologías!$E$21,0)</f>
        <v>487557.07988400001</v>
      </c>
      <c r="DR324" s="47" t="str">
        <f t="shared" si="122"/>
        <v>SI</v>
      </c>
      <c r="DS324" s="49">
        <f t="shared" si="123"/>
        <v>487557.07988400001</v>
      </c>
      <c r="DT324" s="52">
        <f>IF(DL324=0,"",(DL324+DS324+Tipologías!$E$6+Tipologías!$H$2))</f>
        <v>3457704.9460499645</v>
      </c>
      <c r="DU324" s="53" t="str">
        <f t="shared" si="124"/>
        <v>SI</v>
      </c>
      <c r="DV324" s="436" t="s">
        <v>3620</v>
      </c>
    </row>
    <row r="325" spans="1:126" ht="45" x14ac:dyDescent="0.25">
      <c r="A325" s="22">
        <v>42972</v>
      </c>
      <c r="B325" s="256" t="s">
        <v>1</v>
      </c>
      <c r="C325" s="256" t="s">
        <v>630</v>
      </c>
      <c r="D325" s="256">
        <v>579</v>
      </c>
      <c r="E325" s="256">
        <v>15362949</v>
      </c>
      <c r="F325" s="256">
        <v>3147962419</v>
      </c>
      <c r="G325" s="257">
        <v>321</v>
      </c>
      <c r="H325" s="189" t="s">
        <v>1603</v>
      </c>
      <c r="I325" s="258" t="s">
        <v>1110</v>
      </c>
      <c r="J325" s="256"/>
      <c r="K325" s="256"/>
      <c r="L325" s="256"/>
      <c r="M325" s="256"/>
      <c r="N325" s="256"/>
      <c r="O325" s="256"/>
      <c r="P325" s="256"/>
      <c r="Q325" s="256"/>
      <c r="R325" s="259">
        <v>589800000</v>
      </c>
      <c r="S325" s="256"/>
      <c r="T325" s="256"/>
      <c r="U325" s="362" t="str">
        <f t="shared" si="100"/>
        <v xml:space="preserve">PEATONAL   #   -  589800000 </v>
      </c>
      <c r="V325" s="256">
        <v>3148805294</v>
      </c>
      <c r="W325" s="258" t="s">
        <v>2499</v>
      </c>
      <c r="X325" s="258" t="s">
        <v>2500</v>
      </c>
      <c r="Y325" s="258" t="s">
        <v>1459</v>
      </c>
      <c r="Z325" s="258" t="s">
        <v>1503</v>
      </c>
      <c r="AA325" s="434" t="str">
        <f t="shared" si="101"/>
        <v>MARIA  ELENA SIERRA  OLGUIN</v>
      </c>
      <c r="AB325" s="256" t="s">
        <v>1268</v>
      </c>
      <c r="AC325" s="256">
        <v>43650006</v>
      </c>
      <c r="AD325" s="258" t="s">
        <v>1118</v>
      </c>
      <c r="AE325" s="256">
        <v>48</v>
      </c>
      <c r="AF325" s="150" t="s">
        <v>1087</v>
      </c>
      <c r="AG325" s="150" t="s">
        <v>2184</v>
      </c>
      <c r="AH325" s="258" t="s">
        <v>2501</v>
      </c>
      <c r="AI325" s="258" t="s">
        <v>1452</v>
      </c>
      <c r="AJ325" s="258" t="s">
        <v>2502</v>
      </c>
      <c r="AK325" s="434" t="str">
        <f t="shared" si="102"/>
        <v>LUIS  ERNESTO IBARRA CARDENAS</v>
      </c>
      <c r="AL325" s="256" t="s">
        <v>1268</v>
      </c>
      <c r="AM325" s="261">
        <v>71184073</v>
      </c>
      <c r="AN325" s="262" t="s">
        <v>1086</v>
      </c>
      <c r="AO325" s="256">
        <v>3165236</v>
      </c>
      <c r="AP325" s="258" t="s">
        <v>1087</v>
      </c>
      <c r="AQ325" s="256">
        <v>4</v>
      </c>
      <c r="AR325" s="256">
        <v>1</v>
      </c>
      <c r="AS325" s="256">
        <v>0</v>
      </c>
      <c r="AT325" s="263" t="s">
        <v>1148</v>
      </c>
      <c r="AU325" s="256"/>
      <c r="AV325" s="277" t="s">
        <v>1166</v>
      </c>
      <c r="AW325" s="256"/>
      <c r="AX325" s="265"/>
      <c r="AY325" s="256"/>
      <c r="AZ325" s="256"/>
      <c r="BA325" s="256"/>
      <c r="BB325" s="258" t="s">
        <v>1086</v>
      </c>
      <c r="BC325" s="256">
        <v>8561</v>
      </c>
      <c r="BD325" s="258" t="s">
        <v>1086</v>
      </c>
      <c r="BE325" s="256">
        <v>5726</v>
      </c>
      <c r="BF325" s="258" t="s">
        <v>1086</v>
      </c>
      <c r="BG325" s="256">
        <v>8324</v>
      </c>
      <c r="BH325" s="266" t="s">
        <v>1167</v>
      </c>
      <c r="BI325" s="267" t="s">
        <v>1171</v>
      </c>
      <c r="BJ325" s="268" t="s">
        <v>1180</v>
      </c>
      <c r="BK325" s="268" t="s">
        <v>1189</v>
      </c>
      <c r="BL325" s="150" t="s">
        <v>1086</v>
      </c>
      <c r="BM325" s="269" t="s">
        <v>1086</v>
      </c>
      <c r="BN325" s="270" t="s">
        <v>1086</v>
      </c>
      <c r="BO325" s="150" t="s">
        <v>1086</v>
      </c>
      <c r="BP325" s="150" t="s">
        <v>1086</v>
      </c>
      <c r="BQ325" s="150" t="s">
        <v>1086</v>
      </c>
      <c r="BR325" s="150" t="s">
        <v>1086</v>
      </c>
      <c r="BS325" s="150" t="s">
        <v>1086</v>
      </c>
      <c r="BT325" s="150" t="s">
        <v>1086</v>
      </c>
      <c r="BU325" s="150" t="s">
        <v>1086</v>
      </c>
      <c r="BV325" s="150" t="s">
        <v>1087</v>
      </c>
      <c r="BW325" s="150" t="s">
        <v>1086</v>
      </c>
      <c r="BX325" s="150" t="s">
        <v>1086</v>
      </c>
      <c r="BY325" s="150" t="s">
        <v>1086</v>
      </c>
      <c r="BZ325" s="150" t="s">
        <v>1086</v>
      </c>
      <c r="CA325" s="150" t="s">
        <v>1087</v>
      </c>
      <c r="CB325" s="150" t="s">
        <v>1086</v>
      </c>
      <c r="CC325" s="150" t="s">
        <v>1086</v>
      </c>
      <c r="CD325" s="268" t="s">
        <v>1193</v>
      </c>
      <c r="CE325" s="278" t="s">
        <v>2257</v>
      </c>
      <c r="CF325" s="260"/>
      <c r="CG325" s="260"/>
      <c r="CH325" s="260"/>
      <c r="CI325" s="260"/>
      <c r="CJ325" s="260" t="s">
        <v>1607</v>
      </c>
      <c r="CK325" s="260" t="s">
        <v>1608</v>
      </c>
      <c r="CL325" s="260" t="s">
        <v>1842</v>
      </c>
      <c r="CM325" s="150" t="s">
        <v>1087</v>
      </c>
      <c r="CN325" s="150" t="s">
        <v>1087</v>
      </c>
      <c r="CO325" s="260" t="s">
        <v>1490</v>
      </c>
      <c r="CP325" s="150" t="s">
        <v>1086</v>
      </c>
      <c r="CQ325" s="150" t="s">
        <v>1086</v>
      </c>
      <c r="CR325" s="150" t="s">
        <v>1087</v>
      </c>
      <c r="CS325" s="150" t="s">
        <v>1086</v>
      </c>
      <c r="CT325" s="150" t="s">
        <v>1086</v>
      </c>
      <c r="CU325" s="261" t="s">
        <v>1288</v>
      </c>
      <c r="CV325" s="6" t="str">
        <f t="shared" si="103"/>
        <v>OASIS PEATONAL589800000</v>
      </c>
      <c r="CW325" s="46" t="str">
        <f t="shared" si="104"/>
        <v>OK</v>
      </c>
      <c r="CX325" s="47" t="str">
        <f t="shared" si="105"/>
        <v>SI</v>
      </c>
      <c r="CY325" s="47">
        <f t="shared" si="106"/>
        <v>1</v>
      </c>
      <c r="CZ325" s="47" t="str">
        <f t="shared" si="107"/>
        <v/>
      </c>
      <c r="DA325" s="47" t="str">
        <f t="shared" si="108"/>
        <v/>
      </c>
      <c r="DB325" s="47" t="str">
        <f t="shared" si="109"/>
        <v/>
      </c>
      <c r="DC325" s="47" t="str">
        <f t="shared" si="110"/>
        <v/>
      </c>
      <c r="DD325" s="47"/>
      <c r="DE325" s="47" t="str">
        <f t="shared" si="111"/>
        <v/>
      </c>
      <c r="DF325" s="47" t="str">
        <f t="shared" si="112"/>
        <v/>
      </c>
      <c r="DG325" s="47" t="str">
        <f t="shared" si="113"/>
        <v/>
      </c>
      <c r="DH325" s="47" t="str">
        <f t="shared" si="114"/>
        <v/>
      </c>
      <c r="DI325" s="47" t="str">
        <f t="shared" si="115"/>
        <v/>
      </c>
      <c r="DJ325" s="47">
        <f t="shared" si="116"/>
        <v>1</v>
      </c>
      <c r="DK325" s="48">
        <f>IF(CX325="NO",0,IF(CY325=1,Tipologías!$E$11,0)+IF(CZ325=2,Tipologías!$E$10,0)+IF(DA325=3,Tipologías!$E$9,0)+IF(DB325=4,Tipologías!$E$13,0)+IF(DC325=5,Tipologías!$E$12,0)+IF(DD325=6,Tipologías!$E$14,0)+IF(DE325=7,Tipologías!$E$20,0)+IF(DG325=9,Tipologías!$E$16,0)+IF(DF325=8,Tipologías!$E$23,0)+IF(DH325=10,Tipologías!$E$7,0)+IF(DI325=11,Tipologías!$E$8,0))</f>
        <v>223009.46776799997</v>
      </c>
      <c r="DL325" s="49">
        <f t="shared" si="117"/>
        <v>223009.46776799997</v>
      </c>
      <c r="DM325" s="50" t="str">
        <f t="shared" si="118"/>
        <v/>
      </c>
      <c r="DN325" s="50" t="str">
        <f t="shared" si="119"/>
        <v/>
      </c>
      <c r="DO325" s="50">
        <f t="shared" si="120"/>
        <v>0</v>
      </c>
      <c r="DP325" s="51" t="str">
        <f t="shared" si="121"/>
        <v/>
      </c>
      <c r="DQ325" s="51">
        <f>IF(DM325=17,Tipologías!$E$18,0)+IF(ENCUESTAS!DN325=18,Tipologías!$E$17,0)+IF(ENCUESTAS!DO325=19,Tipologías!$E$19,0)+IF(ENCUESTAS!DP325=20,Tipologías!$E$21,0)</f>
        <v>0</v>
      </c>
      <c r="DR325" s="47" t="str">
        <f t="shared" si="122"/>
        <v>NO</v>
      </c>
      <c r="DS325" s="49">
        <f t="shared" si="123"/>
        <v>0</v>
      </c>
      <c r="DT325" s="52">
        <f>IF(DL325=0,"",(DL325+DS325+Tipologías!$E$6+Tipologías!$H$2))</f>
        <v>420086.86030796444</v>
      </c>
      <c r="DU325" s="53" t="str">
        <f t="shared" si="124"/>
        <v>SI</v>
      </c>
      <c r="DV325" s="436" t="s">
        <v>3621</v>
      </c>
    </row>
    <row r="326" spans="1:126" ht="60" x14ac:dyDescent="0.25">
      <c r="A326" s="22">
        <v>42972</v>
      </c>
      <c r="B326" s="256" t="s">
        <v>1</v>
      </c>
      <c r="C326" s="256" t="s">
        <v>630</v>
      </c>
      <c r="D326" s="256">
        <v>579</v>
      </c>
      <c r="E326" s="256">
        <v>43653838</v>
      </c>
      <c r="F326" s="256">
        <v>3148378856</v>
      </c>
      <c r="G326" s="257">
        <v>322</v>
      </c>
      <c r="H326" s="189" t="s">
        <v>1603</v>
      </c>
      <c r="I326" s="258" t="s">
        <v>1110</v>
      </c>
      <c r="J326" s="256"/>
      <c r="K326" s="256"/>
      <c r="L326" s="256"/>
      <c r="M326" s="256"/>
      <c r="N326" s="256"/>
      <c r="O326" s="256"/>
      <c r="P326" s="256"/>
      <c r="Q326" s="256"/>
      <c r="R326" s="259">
        <v>587220000</v>
      </c>
      <c r="S326" s="256"/>
      <c r="T326" s="256"/>
      <c r="U326" s="362" t="str">
        <f t="shared" si="100"/>
        <v xml:space="preserve">PEATONAL   #   -  587220000 </v>
      </c>
      <c r="V326" s="256">
        <v>3142321577</v>
      </c>
      <c r="W326" s="258" t="s">
        <v>2503</v>
      </c>
      <c r="X326" s="258" t="s">
        <v>1672</v>
      </c>
      <c r="Y326" s="258" t="s">
        <v>2504</v>
      </c>
      <c r="Z326" s="258"/>
      <c r="AA326" s="434" t="str">
        <f t="shared" si="101"/>
        <v>RUBIELA   SEPULVEDA  GAVIRIA</v>
      </c>
      <c r="AB326" s="256" t="s">
        <v>1268</v>
      </c>
      <c r="AC326" s="256">
        <v>39412427</v>
      </c>
      <c r="AD326" s="258" t="s">
        <v>1118</v>
      </c>
      <c r="AE326" s="256">
        <v>48</v>
      </c>
      <c r="AF326" s="150" t="s">
        <v>1086</v>
      </c>
      <c r="AG326" s="150"/>
      <c r="AH326" s="258"/>
      <c r="AI326" s="258"/>
      <c r="AJ326" s="256"/>
      <c r="AK326" s="434" t="str">
        <f t="shared" si="102"/>
        <v xml:space="preserve">   </v>
      </c>
      <c r="AL326" s="256"/>
      <c r="AM326" s="261"/>
      <c r="AN326" s="262" t="s">
        <v>1087</v>
      </c>
      <c r="AO326" s="256"/>
      <c r="AP326" s="258" t="s">
        <v>1086</v>
      </c>
      <c r="AQ326" s="256">
        <v>3</v>
      </c>
      <c r="AR326" s="256">
        <v>1</v>
      </c>
      <c r="AS326" s="256">
        <v>0</v>
      </c>
      <c r="AT326" s="263" t="s">
        <v>1149</v>
      </c>
      <c r="AU326" s="256"/>
      <c r="AV326" s="264"/>
      <c r="AW326" s="256"/>
      <c r="AX326" s="265" t="s">
        <v>1153</v>
      </c>
      <c r="AY326" s="256"/>
      <c r="AZ326" s="256">
        <v>6</v>
      </c>
      <c r="BA326" s="256">
        <v>80000</v>
      </c>
      <c r="BB326" s="258" t="s">
        <v>1086</v>
      </c>
      <c r="BC326" s="256"/>
      <c r="BD326" s="258" t="s">
        <v>1086</v>
      </c>
      <c r="BE326" s="256"/>
      <c r="BF326" s="258" t="s">
        <v>1086</v>
      </c>
      <c r="BG326" s="256"/>
      <c r="BH326" s="266" t="s">
        <v>1167</v>
      </c>
      <c r="BI326" s="267" t="s">
        <v>1175</v>
      </c>
      <c r="BJ326" s="268" t="s">
        <v>1180</v>
      </c>
      <c r="BK326" s="268" t="s">
        <v>1189</v>
      </c>
      <c r="BL326" s="150" t="s">
        <v>1087</v>
      </c>
      <c r="BM326" s="269" t="s">
        <v>1086</v>
      </c>
      <c r="BN326" s="270" t="s">
        <v>1086</v>
      </c>
      <c r="BO326" s="150" t="s">
        <v>1086</v>
      </c>
      <c r="BP326" s="150" t="s">
        <v>1086</v>
      </c>
      <c r="BQ326" s="150" t="s">
        <v>1087</v>
      </c>
      <c r="BR326" s="150" t="s">
        <v>1086</v>
      </c>
      <c r="BS326" s="150" t="s">
        <v>1086</v>
      </c>
      <c r="BT326" s="150" t="s">
        <v>1087</v>
      </c>
      <c r="BU326" s="150" t="s">
        <v>1087</v>
      </c>
      <c r="BV326" s="150" t="s">
        <v>1087</v>
      </c>
      <c r="BW326" s="150" t="s">
        <v>1087</v>
      </c>
      <c r="BX326" s="150" t="s">
        <v>1087</v>
      </c>
      <c r="BY326" s="150" t="s">
        <v>1087</v>
      </c>
      <c r="BZ326" s="150" t="s">
        <v>1087</v>
      </c>
      <c r="CA326" s="150" t="s">
        <v>1087</v>
      </c>
      <c r="CB326" s="150" t="s">
        <v>1087</v>
      </c>
      <c r="CC326" s="150" t="s">
        <v>1087</v>
      </c>
      <c r="CD326" s="268" t="s">
        <v>1197</v>
      </c>
      <c r="CE326" s="278" t="s">
        <v>2505</v>
      </c>
      <c r="CF326" s="260"/>
      <c r="CG326" s="260"/>
      <c r="CH326" s="260"/>
      <c r="CI326" s="260"/>
      <c r="CJ326" s="260" t="s">
        <v>1607</v>
      </c>
      <c r="CK326" s="260" t="s">
        <v>1608</v>
      </c>
      <c r="CL326" s="150" t="s">
        <v>1086</v>
      </c>
      <c r="CM326" s="150" t="s">
        <v>1087</v>
      </c>
      <c r="CN326" s="150" t="s">
        <v>1087</v>
      </c>
      <c r="CO326" s="260" t="s">
        <v>1490</v>
      </c>
      <c r="CP326" s="150" t="s">
        <v>1087</v>
      </c>
      <c r="CQ326" s="150" t="s">
        <v>1294</v>
      </c>
      <c r="CR326" s="150" t="s">
        <v>1294</v>
      </c>
      <c r="CS326" s="150" t="s">
        <v>1294</v>
      </c>
      <c r="CT326" s="150" t="s">
        <v>1294</v>
      </c>
      <c r="CU326" s="261" t="s">
        <v>1286</v>
      </c>
      <c r="CV326" s="6" t="str">
        <f t="shared" si="103"/>
        <v>OASIS PEATONAL587220000</v>
      </c>
      <c r="CW326" s="46" t="str">
        <f t="shared" si="104"/>
        <v>OK</v>
      </c>
      <c r="CX326" s="47" t="str">
        <f t="shared" si="105"/>
        <v>SI</v>
      </c>
      <c r="CY326" s="47">
        <f t="shared" si="106"/>
        <v>1</v>
      </c>
      <c r="CZ326" s="47">
        <f t="shared" si="107"/>
        <v>2</v>
      </c>
      <c r="DA326" s="47">
        <f t="shared" si="108"/>
        <v>3</v>
      </c>
      <c r="DB326" s="47">
        <f t="shared" si="109"/>
        <v>4</v>
      </c>
      <c r="DC326" s="47">
        <f t="shared" si="110"/>
        <v>5</v>
      </c>
      <c r="DD326" s="47"/>
      <c r="DE326" s="47">
        <f t="shared" si="111"/>
        <v>7</v>
      </c>
      <c r="DF326" s="47">
        <f t="shared" si="112"/>
        <v>8</v>
      </c>
      <c r="DG326" s="47" t="str">
        <f t="shared" si="113"/>
        <v/>
      </c>
      <c r="DH326" s="47" t="str">
        <f t="shared" si="114"/>
        <v/>
      </c>
      <c r="DI326" s="47" t="str">
        <f t="shared" si="115"/>
        <v/>
      </c>
      <c r="DJ326" s="47">
        <f t="shared" si="116"/>
        <v>5</v>
      </c>
      <c r="DK326" s="48">
        <f>IF(CX326="NO",0,IF(CY326=1,Tipologías!$E$11,0)+IF(CZ326=2,Tipologías!$E$10,0)+IF(DA326=3,Tipologías!$E$9,0)+IF(DB326=4,Tipologías!$E$13,0)+IF(DC326=5,Tipologías!$E$12,0)+IF(DD326=6,Tipologías!$E$14,0)+IF(DE326=7,Tipologías!$E$20,0)+IF(DG326=9,Tipologías!$E$16,0)+IF(DF326=8,Tipologías!$E$23,0)+IF(DH326=10,Tipologías!$E$7,0)+IF(DI326=11,Tipologías!$E$8,0))</f>
        <v>6834981.4686359996</v>
      </c>
      <c r="DL326" s="49">
        <f t="shared" si="117"/>
        <v>6099266.2918499997</v>
      </c>
      <c r="DM326" s="50" t="str">
        <f t="shared" si="118"/>
        <v/>
      </c>
      <c r="DN326" s="50" t="str">
        <f t="shared" si="119"/>
        <v/>
      </c>
      <c r="DO326" s="50">
        <f t="shared" si="120"/>
        <v>0</v>
      </c>
      <c r="DP326" s="51">
        <f t="shared" si="121"/>
        <v>20</v>
      </c>
      <c r="DQ326" s="51">
        <f>IF(DM326=17,Tipologías!$E$18,0)+IF(ENCUESTAS!DN326=18,Tipologías!$E$17,0)+IF(ENCUESTAS!DO326=19,Tipologías!$E$19,0)+IF(ENCUESTAS!DP326=20,Tipologías!$E$21,0)</f>
        <v>487557.07988400001</v>
      </c>
      <c r="DR326" s="47" t="str">
        <f t="shared" si="122"/>
        <v>SI</v>
      </c>
      <c r="DS326" s="49">
        <f t="shared" si="123"/>
        <v>487557.07988400001</v>
      </c>
      <c r="DT326" s="52">
        <f>IF(DL326=0,"",(DL326+DS326+Tipologías!$E$6+Tipologías!$H$2))</f>
        <v>6783900.7642739639</v>
      </c>
      <c r="DU326" s="53" t="str">
        <f t="shared" si="124"/>
        <v>SI</v>
      </c>
      <c r="DV326" s="436" t="s">
        <v>3622</v>
      </c>
    </row>
    <row r="327" spans="1:126" ht="45" hidden="1" x14ac:dyDescent="0.25">
      <c r="A327" s="22">
        <v>42972</v>
      </c>
      <c r="B327" s="256" t="s">
        <v>1</v>
      </c>
      <c r="C327" s="256" t="s">
        <v>630</v>
      </c>
      <c r="D327" s="256">
        <v>579</v>
      </c>
      <c r="E327" s="256">
        <v>43653838</v>
      </c>
      <c r="F327" s="256">
        <v>3148378856</v>
      </c>
      <c r="G327" s="257">
        <v>323</v>
      </c>
      <c r="H327" s="189" t="s">
        <v>1640</v>
      </c>
      <c r="I327" s="258" t="s">
        <v>1110</v>
      </c>
      <c r="J327" s="256"/>
      <c r="K327" s="256"/>
      <c r="L327" s="256"/>
      <c r="M327" s="256"/>
      <c r="N327" s="256"/>
      <c r="O327" s="256"/>
      <c r="P327" s="256"/>
      <c r="Q327" s="256"/>
      <c r="R327" s="259">
        <v>583730080</v>
      </c>
      <c r="S327" s="256"/>
      <c r="T327" s="256"/>
      <c r="U327" s="362" t="str">
        <f t="shared" ref="U327:U390" si="125">CONCATENATE(I327," ",J327,K327," ",L327," ",M327,"# "," ",N327,O327," ",P327,"- ",Q327," ",R327," ",S327)</f>
        <v xml:space="preserve">PEATONAL   #   -  583730080 </v>
      </c>
      <c r="V327" s="256"/>
      <c r="W327" s="258" t="s">
        <v>1700</v>
      </c>
      <c r="X327" s="258" t="s">
        <v>1720</v>
      </c>
      <c r="Y327" s="258" t="s">
        <v>2506</v>
      </c>
      <c r="Z327" s="258" t="s">
        <v>1315</v>
      </c>
      <c r="AA327" s="434" t="str">
        <f t="shared" ref="AA327:AA390" si="126">+CONCATENATE(Y327," ",Z327," ",W327," ",X327)</f>
        <v>ERIKA  PATRICIA VALENCIA GIL</v>
      </c>
      <c r="AB327" s="256" t="s">
        <v>1268</v>
      </c>
      <c r="AC327" s="256">
        <v>43653063</v>
      </c>
      <c r="AD327" s="258" t="s">
        <v>1118</v>
      </c>
      <c r="AE327" s="256">
        <v>41</v>
      </c>
      <c r="AF327" s="150" t="s">
        <v>1087</v>
      </c>
      <c r="AG327" s="150" t="s">
        <v>2507</v>
      </c>
      <c r="AH327" s="258" t="s">
        <v>2508</v>
      </c>
      <c r="AI327" s="258" t="s">
        <v>1274</v>
      </c>
      <c r="AJ327" s="258" t="s">
        <v>2509</v>
      </c>
      <c r="AK327" s="434" t="str">
        <f t="shared" ref="AK327:AK390" si="127">+CONCATENATE(AI327," ",AJ327," ",AG327," ",AH327)</f>
        <v>JOSE LEONARDO LOPERA  OROZCO</v>
      </c>
      <c r="AL327" s="256" t="s">
        <v>1268</v>
      </c>
      <c r="AM327" s="261">
        <v>98483653</v>
      </c>
      <c r="AN327" s="262" t="s">
        <v>1086</v>
      </c>
      <c r="AO327" s="256">
        <v>168353</v>
      </c>
      <c r="AP327" s="258" t="s">
        <v>1087</v>
      </c>
      <c r="AQ327" s="256">
        <v>3</v>
      </c>
      <c r="AR327" s="256">
        <v>0</v>
      </c>
      <c r="AS327" s="256">
        <v>0</v>
      </c>
      <c r="AT327" s="263" t="s">
        <v>1148</v>
      </c>
      <c r="AU327" s="256"/>
      <c r="AV327" s="264" t="s">
        <v>1165</v>
      </c>
      <c r="AW327" s="256"/>
      <c r="AX327" s="265"/>
      <c r="AY327" s="256"/>
      <c r="AZ327" s="256"/>
      <c r="BA327" s="256"/>
      <c r="BB327" s="258" t="s">
        <v>1086</v>
      </c>
      <c r="BC327" s="256">
        <v>10055</v>
      </c>
      <c r="BD327" s="258" t="s">
        <v>1086</v>
      </c>
      <c r="BE327" s="256">
        <v>6878</v>
      </c>
      <c r="BF327" s="258" t="s">
        <v>1086</v>
      </c>
      <c r="BG327" s="256">
        <v>8324</v>
      </c>
      <c r="BH327" s="266" t="s">
        <v>1167</v>
      </c>
      <c r="BI327" s="267" t="s">
        <v>1171</v>
      </c>
      <c r="BJ327" s="268" t="s">
        <v>1180</v>
      </c>
      <c r="BK327" s="268" t="s">
        <v>1188</v>
      </c>
      <c r="BL327" s="150" t="s">
        <v>1086</v>
      </c>
      <c r="BM327" s="269" t="s">
        <v>1087</v>
      </c>
      <c r="BN327" s="270" t="s">
        <v>1086</v>
      </c>
      <c r="BO327" s="150" t="s">
        <v>1086</v>
      </c>
      <c r="BP327" s="150" t="s">
        <v>1086</v>
      </c>
      <c r="BQ327" s="150" t="s">
        <v>1087</v>
      </c>
      <c r="BR327" s="150" t="s">
        <v>1086</v>
      </c>
      <c r="BS327" s="150" t="s">
        <v>1086</v>
      </c>
      <c r="BT327" s="150" t="s">
        <v>1086</v>
      </c>
      <c r="BU327" s="150" t="s">
        <v>1086</v>
      </c>
      <c r="BV327" s="150" t="s">
        <v>1086</v>
      </c>
      <c r="BW327" s="150" t="s">
        <v>1086</v>
      </c>
      <c r="BX327" s="150" t="s">
        <v>1086</v>
      </c>
      <c r="BY327" s="150" t="s">
        <v>1086</v>
      </c>
      <c r="BZ327" s="150" t="s">
        <v>1086</v>
      </c>
      <c r="CA327" s="150" t="s">
        <v>1086</v>
      </c>
      <c r="CB327" s="150" t="s">
        <v>1086</v>
      </c>
      <c r="CC327" s="150" t="s">
        <v>1086</v>
      </c>
      <c r="CD327" s="268" t="s">
        <v>1193</v>
      </c>
      <c r="CE327" s="278" t="s">
        <v>2510</v>
      </c>
      <c r="CF327" s="260"/>
      <c r="CG327" s="260"/>
      <c r="CH327" s="260"/>
      <c r="CI327" s="260"/>
      <c r="CJ327" s="260" t="s">
        <v>1607</v>
      </c>
      <c r="CK327" s="260" t="s">
        <v>1608</v>
      </c>
      <c r="CL327" s="150" t="s">
        <v>1086</v>
      </c>
      <c r="CM327" s="150" t="s">
        <v>1087</v>
      </c>
      <c r="CN327" s="150" t="s">
        <v>1087</v>
      </c>
      <c r="CO327" s="260" t="s">
        <v>1490</v>
      </c>
      <c r="CP327" s="150" t="s">
        <v>1086</v>
      </c>
      <c r="CQ327" s="150" t="s">
        <v>1086</v>
      </c>
      <c r="CR327" s="150" t="s">
        <v>1086</v>
      </c>
      <c r="CS327" s="150" t="s">
        <v>1086</v>
      </c>
      <c r="CT327" s="150" t="s">
        <v>1086</v>
      </c>
      <c r="CU327" s="261" t="s">
        <v>1288</v>
      </c>
      <c r="CV327" s="6" t="str">
        <f t="shared" ref="CV327:CV390" si="128">CONCATENATE(H327,I327,J327,K327,L327,M327,N327,O327,P327,Q327,R327,S327,T327)</f>
        <v>NUEVO MILENIOPEATONAL583730080</v>
      </c>
      <c r="CW327" s="46" t="str">
        <f t="shared" ref="CW327:CW390" si="129">IF(CV327="","",IF(COUNTIF($CV$6:$CV$777,CV327)=1,"OK","¿REPETIDA?"))</f>
        <v>OK</v>
      </c>
      <c r="CX327" s="47" t="str">
        <f t="shared" ref="CX327:CX390" si="130">IF(COUNTBLANK(AC327)+COUNTBLANK(BH327)+COUNTBLANK(BN327:CD327)&gt;11,"NO","SI")</f>
        <v>SI</v>
      </c>
      <c r="CY327" s="47" t="str">
        <f t="shared" ref="CY327:CY390" si="131">IF(CX327="NO","",IF(BV327="NO",$CY$5,IF(CA327="SI",IF(CR327="SI","",$CY$5),$CY$5)))</f>
        <v/>
      </c>
      <c r="CZ327" s="47" t="str">
        <f t="shared" ref="CZ327:CZ390" si="132">IF(CX327="NO","",IF(BX327="NO",$CZ$5,IF(CC327="SI",IF(CT327="SI","",$CZ$5),$CZ$5)))</f>
        <v/>
      </c>
      <c r="DA327" s="47" t="str">
        <f t="shared" ref="DA327:DA390" si="133">IF(CX327="NO","",IF(BT327="SI",IF(CD327="INODORO CON TANQUE",IF(BY327="SI",IF(CP327="SI","",$DA$5),$DA$5),$DA$5),$DA$5))</f>
        <v/>
      </c>
      <c r="DB327" s="47" t="str">
        <f t="shared" ref="DB327:DB390" si="134">IF(CX327="NO","",IF(BU327="NO",$DB$5,IF(BZ327="SI",IF(CQ327="SI","",$DB$5),$DB$5)))</f>
        <v/>
      </c>
      <c r="DC327" s="47" t="str">
        <f t="shared" ref="DC327:DC390" si="135">IF(CX327="NO","",IF(BW327="NO",$DC$5,IF(CB327="SI",IF(CS327="SI","",$DC$5),$DC$5)))</f>
        <v/>
      </c>
      <c r="DD327" s="47"/>
      <c r="DE327" s="47" t="str">
        <f t="shared" ref="DE327:DE390" si="136">IF(DF327=8,$DE$5,IF(COUNT(CY327:DC327)&lt;3,"",$DE$5))</f>
        <v/>
      </c>
      <c r="DF327" s="47" t="str">
        <f t="shared" ref="DF327:DF390" si="137">IF(CX327="NO","",IF(COUNT(CY327:DA327)&lt;1,"",IF(CU327="OBRA GRIS","",IF(CU327="OBRA BLANCA","",IF(CU327="OBRA NEGRA","",$DF$5)))))</f>
        <v/>
      </c>
      <c r="DG327" s="47" t="str">
        <f t="shared" ref="DG327:DG390" si="138">IF(DF327=8,"",IF(COUNT(CY327:DA327)&lt;1,"",IF(CU327="OBRA GRIS",$DG$5,IF(CU327="OBRA NEGRA",$DG$5,""))))</f>
        <v/>
      </c>
      <c r="DH327" s="47" t="str">
        <f t="shared" ref="DH327:DH390" si="139">IF(CX327="NO","",IF(BR327="SI","",$DH$5))</f>
        <v/>
      </c>
      <c r="DI327" s="47" t="str">
        <f t="shared" ref="DI327:DI390" si="140">IF(CX327="NO","",IF(BS327="SI","",$DI$5))</f>
        <v/>
      </c>
      <c r="DJ327" s="47">
        <f t="shared" ref="DJ327:DJ390" si="141">IF(CX327="NO","",COUNT(CY327:DC327))</f>
        <v>0</v>
      </c>
      <c r="DK327" s="48">
        <f>IF(CX327="NO",0,IF(CY327=1,Tipologías!$E$11,0)+IF(CZ327=2,Tipologías!$E$10,0)+IF(DA327=3,Tipologías!$E$9,0)+IF(DB327=4,Tipologías!$E$13,0)+IF(DC327=5,Tipologías!$E$12,0)+IF(DD327=6,Tipologías!$E$14,0)+IF(DE327=7,Tipologías!$E$20,0)+IF(DG327=9,Tipologías!$E$16,0)+IF(DF327=8,Tipologías!$E$23,0)+IF(DH327=10,Tipologías!$E$7,0)+IF(DI327=11,Tipologías!$E$8,0))</f>
        <v>0</v>
      </c>
      <c r="DL327" s="49">
        <f t="shared" ref="DL327:DL390" si="142">IF(DK327&gt;0,IF(DK327&gt;$DM$1,$DM$1,DK327),0)</f>
        <v>0</v>
      </c>
      <c r="DM327" s="50" t="str">
        <f t="shared" ref="DM327:DM390" si="143">IF(DK327=0,"",IF(BN327="SI","",$DM$5))</f>
        <v/>
      </c>
      <c r="DN327" s="50" t="str">
        <f t="shared" ref="DN327:DN390" si="144">IF(DK327=0,"",IF(BO327="SI","",$DN$5))</f>
        <v/>
      </c>
      <c r="DO327" s="50" t="str">
        <f t="shared" ref="DO327:DO390" si="145">IF(DK327=0,"",IF(BP327="SI",0,$DO$5))</f>
        <v/>
      </c>
      <c r="DP327" s="51" t="str">
        <f t="shared" ref="DP327:DP390" si="146">IF(DK327=0,"",IF(BQ327="SI","",$DP$5))</f>
        <v/>
      </c>
      <c r="DQ327" s="51">
        <f>IF(DM327=17,Tipologías!$E$18,0)+IF(ENCUESTAS!DN327=18,Tipologías!$E$17,0)+IF(ENCUESTAS!DO327=19,Tipologías!$E$19,0)+IF(ENCUESTAS!DP327=20,Tipologías!$E$21,0)</f>
        <v>0</v>
      </c>
      <c r="DR327" s="47" t="str">
        <f t="shared" ref="DR327:DR390" si="147">IF(DK327="0","NO",IF(SUM(DM327:DP327)&lt;1,"NO","SI"))</f>
        <v>NO</v>
      </c>
      <c r="DS327" s="49">
        <f t="shared" ref="DS327:DS390" si="148">IF(DL327&gt;0,IF(DR327="SI",IF(DQ327&gt;$DS$1,$DS$1,DQ327),0),0)</f>
        <v>0</v>
      </c>
      <c r="DT327" s="52" t="str">
        <f>IF(DL327=0,"",(DL327+DS327+Tipologías!$E$6+Tipologías!$H$2))</f>
        <v/>
      </c>
      <c r="DU327" s="53" t="str">
        <f t="shared" ref="DU327:DU390" si="149">IF(CX327="NO","NO",IF(DK327&gt;0,"SI","NO"))</f>
        <v>NO</v>
      </c>
      <c r="DV327" s="436"/>
    </row>
    <row r="328" spans="1:126" ht="45" x14ac:dyDescent="0.25">
      <c r="A328" s="22">
        <v>42972</v>
      </c>
      <c r="B328" s="256" t="s">
        <v>1</v>
      </c>
      <c r="C328" s="256" t="s">
        <v>630</v>
      </c>
      <c r="D328" s="256">
        <v>579</v>
      </c>
      <c r="E328" s="256">
        <v>15362949</v>
      </c>
      <c r="F328" s="256">
        <v>3147962419</v>
      </c>
      <c r="G328" s="286">
        <v>324</v>
      </c>
      <c r="H328" s="189" t="s">
        <v>1740</v>
      </c>
      <c r="I328" s="258" t="s">
        <v>1110</v>
      </c>
      <c r="J328" s="256"/>
      <c r="K328" s="256"/>
      <c r="L328" s="256"/>
      <c r="M328" s="256"/>
      <c r="N328" s="256"/>
      <c r="O328" s="256"/>
      <c r="P328" s="256"/>
      <c r="Q328" s="256"/>
      <c r="R328" s="259">
        <v>558200000</v>
      </c>
      <c r="S328" s="256"/>
      <c r="T328" s="256"/>
      <c r="U328" s="362" t="str">
        <f t="shared" si="125"/>
        <v xml:space="preserve">PEATONAL   #   -  558200000 </v>
      </c>
      <c r="V328" s="256">
        <v>3136180120</v>
      </c>
      <c r="W328" s="258" t="s">
        <v>1348</v>
      </c>
      <c r="X328" s="258" t="s">
        <v>1943</v>
      </c>
      <c r="Y328" s="258" t="s">
        <v>1997</v>
      </c>
      <c r="Z328" s="258"/>
      <c r="AA328" s="434" t="str">
        <f t="shared" si="126"/>
        <v>AMPARO  SANTOS TAMAYO</v>
      </c>
      <c r="AB328" s="256" t="s">
        <v>1268</v>
      </c>
      <c r="AC328" s="256">
        <v>21232719</v>
      </c>
      <c r="AD328" s="258" t="s">
        <v>1118</v>
      </c>
      <c r="AE328" s="256">
        <v>57</v>
      </c>
      <c r="AF328" s="150" t="s">
        <v>1086</v>
      </c>
      <c r="AG328" s="150"/>
      <c r="AH328" s="258"/>
      <c r="AI328" s="258"/>
      <c r="AJ328" s="258"/>
      <c r="AK328" s="434" t="str">
        <f t="shared" si="127"/>
        <v xml:space="preserve">   </v>
      </c>
      <c r="AL328" s="256"/>
      <c r="AM328" s="261"/>
      <c r="AN328" s="262" t="s">
        <v>1087</v>
      </c>
      <c r="AO328" s="258"/>
      <c r="AP328" s="258" t="s">
        <v>1087</v>
      </c>
      <c r="AQ328" s="256">
        <v>3</v>
      </c>
      <c r="AR328" s="256">
        <v>1</v>
      </c>
      <c r="AS328" s="256">
        <v>0</v>
      </c>
      <c r="AT328" s="263" t="s">
        <v>1148</v>
      </c>
      <c r="AU328" s="256"/>
      <c r="AV328" s="264" t="s">
        <v>1161</v>
      </c>
      <c r="AW328" s="256"/>
      <c r="AX328" s="265"/>
      <c r="AY328" s="256"/>
      <c r="AZ328" s="256"/>
      <c r="BA328" s="256"/>
      <c r="BB328" s="258" t="s">
        <v>1086</v>
      </c>
      <c r="BC328" s="256">
        <v>11608</v>
      </c>
      <c r="BD328" s="258" t="s">
        <v>1086</v>
      </c>
      <c r="BE328" s="256">
        <v>8070</v>
      </c>
      <c r="BF328" s="258" t="s">
        <v>1086</v>
      </c>
      <c r="BG328" s="256">
        <v>8366</v>
      </c>
      <c r="BH328" s="266" t="s">
        <v>1167</v>
      </c>
      <c r="BI328" s="267" t="s">
        <v>1171</v>
      </c>
      <c r="BJ328" s="268" t="s">
        <v>1180</v>
      </c>
      <c r="BK328" s="268" t="s">
        <v>1189</v>
      </c>
      <c r="BL328" s="150" t="s">
        <v>1086</v>
      </c>
      <c r="BM328" s="269" t="s">
        <v>1086</v>
      </c>
      <c r="BN328" s="270" t="s">
        <v>1086</v>
      </c>
      <c r="BO328" s="150" t="s">
        <v>1086</v>
      </c>
      <c r="BP328" s="150" t="s">
        <v>1086</v>
      </c>
      <c r="BQ328" s="150" t="s">
        <v>1086</v>
      </c>
      <c r="BR328" s="150" t="s">
        <v>1086</v>
      </c>
      <c r="BS328" s="150" t="s">
        <v>1086</v>
      </c>
      <c r="BT328" s="150" t="s">
        <v>1086</v>
      </c>
      <c r="BU328" s="150" t="s">
        <v>1087</v>
      </c>
      <c r="BV328" s="150" t="s">
        <v>1087</v>
      </c>
      <c r="BW328" s="150" t="s">
        <v>1086</v>
      </c>
      <c r="BX328" s="150" t="s">
        <v>1086</v>
      </c>
      <c r="BY328" s="150" t="s">
        <v>1086</v>
      </c>
      <c r="BZ328" s="150" t="s">
        <v>1086</v>
      </c>
      <c r="CA328" s="150" t="s">
        <v>1086</v>
      </c>
      <c r="CB328" s="150" t="s">
        <v>1086</v>
      </c>
      <c r="CC328" s="150" t="s">
        <v>1086</v>
      </c>
      <c r="CD328" s="268" t="s">
        <v>1193</v>
      </c>
      <c r="CE328" s="278" t="s">
        <v>2511</v>
      </c>
      <c r="CF328" s="260"/>
      <c r="CG328" s="260"/>
      <c r="CH328" s="260"/>
      <c r="CI328" s="260"/>
      <c r="CJ328" s="260" t="s">
        <v>1607</v>
      </c>
      <c r="CK328" s="260" t="s">
        <v>1608</v>
      </c>
      <c r="CL328" s="150" t="s">
        <v>1086</v>
      </c>
      <c r="CM328" s="150" t="s">
        <v>1086</v>
      </c>
      <c r="CN328" s="150" t="s">
        <v>1087</v>
      </c>
      <c r="CO328" s="260" t="s">
        <v>1490</v>
      </c>
      <c r="CP328" s="150" t="s">
        <v>1086</v>
      </c>
      <c r="CQ328" s="150" t="s">
        <v>1087</v>
      </c>
      <c r="CR328" s="150" t="s">
        <v>1087</v>
      </c>
      <c r="CS328" s="150" t="s">
        <v>1086</v>
      </c>
      <c r="CT328" s="150" t="s">
        <v>1086</v>
      </c>
      <c r="CU328" s="261" t="s">
        <v>1288</v>
      </c>
      <c r="CV328" s="6" t="str">
        <f t="shared" si="128"/>
        <v>TAHAMIPEATONAL558200000</v>
      </c>
      <c r="CW328" s="46" t="str">
        <f t="shared" si="129"/>
        <v>OK</v>
      </c>
      <c r="CX328" s="47" t="str">
        <f t="shared" si="130"/>
        <v>SI</v>
      </c>
      <c r="CY328" s="47">
        <f t="shared" si="131"/>
        <v>1</v>
      </c>
      <c r="CZ328" s="47" t="str">
        <f t="shared" si="132"/>
        <v/>
      </c>
      <c r="DA328" s="47" t="str">
        <f t="shared" si="133"/>
        <v/>
      </c>
      <c r="DB328" s="47">
        <f t="shared" si="134"/>
        <v>4</v>
      </c>
      <c r="DC328" s="47" t="str">
        <f t="shared" si="135"/>
        <v/>
      </c>
      <c r="DD328" s="47"/>
      <c r="DE328" s="47" t="str">
        <f t="shared" si="136"/>
        <v/>
      </c>
      <c r="DF328" s="47" t="str">
        <f t="shared" si="137"/>
        <v/>
      </c>
      <c r="DG328" s="47" t="str">
        <f t="shared" si="138"/>
        <v/>
      </c>
      <c r="DH328" s="47" t="str">
        <f t="shared" si="139"/>
        <v/>
      </c>
      <c r="DI328" s="47" t="str">
        <f t="shared" si="140"/>
        <v/>
      </c>
      <c r="DJ328" s="47">
        <f t="shared" si="141"/>
        <v>2</v>
      </c>
      <c r="DK328" s="48">
        <f>IF(CX328="NO",0,IF(CY328=1,Tipologías!$E$11,0)+IF(CZ328=2,Tipologías!$E$10,0)+IF(DA328=3,Tipologías!$E$9,0)+IF(DB328=4,Tipologías!$E$13,0)+IF(DC328=5,Tipologías!$E$12,0)+IF(DD328=6,Tipologías!$E$14,0)+IF(DE328=7,Tipologías!$E$20,0)+IF(DG328=9,Tipologías!$E$16,0)+IF(DF328=8,Tipologías!$E$23,0)+IF(DH328=10,Tipologías!$E$7,0)+IF(DI328=11,Tipologías!$E$8,0))</f>
        <v>856263.54567599983</v>
      </c>
      <c r="DL328" s="49">
        <f t="shared" si="142"/>
        <v>856263.54567599983</v>
      </c>
      <c r="DM328" s="50" t="str">
        <f t="shared" si="143"/>
        <v/>
      </c>
      <c r="DN328" s="50" t="str">
        <f t="shared" si="144"/>
        <v/>
      </c>
      <c r="DO328" s="50">
        <f t="shared" si="145"/>
        <v>0</v>
      </c>
      <c r="DP328" s="51" t="str">
        <f t="shared" si="146"/>
        <v/>
      </c>
      <c r="DQ328" s="51">
        <f>IF(DM328=17,Tipologías!$E$18,0)+IF(ENCUESTAS!DN328=18,Tipologías!$E$17,0)+IF(ENCUESTAS!DO328=19,Tipologías!$E$19,0)+IF(ENCUESTAS!DP328=20,Tipologías!$E$21,0)</f>
        <v>0</v>
      </c>
      <c r="DR328" s="47" t="str">
        <f t="shared" si="147"/>
        <v>NO</v>
      </c>
      <c r="DS328" s="49">
        <f t="shared" si="148"/>
        <v>0</v>
      </c>
      <c r="DT328" s="52">
        <f>IF(DL328=0,"",(DL328+DS328+Tipologías!$E$6+Tipologías!$H$2))</f>
        <v>1053340.9382159642</v>
      </c>
      <c r="DU328" s="53" t="str">
        <f t="shared" si="149"/>
        <v>SI</v>
      </c>
      <c r="DV328" s="436" t="s">
        <v>4308</v>
      </c>
    </row>
    <row r="329" spans="1:126" ht="60" x14ac:dyDescent="0.25">
      <c r="A329" s="22">
        <v>42972</v>
      </c>
      <c r="B329" s="256" t="s">
        <v>1</v>
      </c>
      <c r="C329" s="256" t="s">
        <v>630</v>
      </c>
      <c r="D329" s="256">
        <v>579</v>
      </c>
      <c r="E329" s="256">
        <v>1039702581</v>
      </c>
      <c r="F329" s="256">
        <v>3117047099</v>
      </c>
      <c r="G329" s="257">
        <v>325</v>
      </c>
      <c r="H329" s="189" t="s">
        <v>1646</v>
      </c>
      <c r="I329" s="258" t="s">
        <v>1102</v>
      </c>
      <c r="J329" s="256">
        <v>12</v>
      </c>
      <c r="K329" s="256"/>
      <c r="L329" s="256"/>
      <c r="M329" s="256"/>
      <c r="N329" s="256"/>
      <c r="O329" s="256">
        <v>60</v>
      </c>
      <c r="P329" s="258" t="s">
        <v>1115</v>
      </c>
      <c r="Q329" s="256"/>
      <c r="R329" s="259">
        <v>141230010</v>
      </c>
      <c r="S329" s="256"/>
      <c r="T329" s="256"/>
      <c r="U329" s="362" t="str">
        <f t="shared" si="125"/>
        <v xml:space="preserve">CARRERA 12  #  60 A-  141230010 </v>
      </c>
      <c r="V329" s="256">
        <v>3002954552</v>
      </c>
      <c r="W329" s="258" t="s">
        <v>1860</v>
      </c>
      <c r="X329" s="258" t="s">
        <v>2077</v>
      </c>
      <c r="Y329" s="258" t="s">
        <v>2512</v>
      </c>
      <c r="Z329" s="258" t="s">
        <v>1433</v>
      </c>
      <c r="AA329" s="434" t="str">
        <f t="shared" si="126"/>
        <v>YUY MARCELA SERNA  ROJAS</v>
      </c>
      <c r="AB329" s="256" t="s">
        <v>1268</v>
      </c>
      <c r="AC329" s="256">
        <v>1038540947</v>
      </c>
      <c r="AD329" s="258" t="s">
        <v>1118</v>
      </c>
      <c r="AE329" s="258">
        <v>18</v>
      </c>
      <c r="AF329" s="150" t="s">
        <v>1086</v>
      </c>
      <c r="AG329" s="150"/>
      <c r="AH329" s="258"/>
      <c r="AI329" s="258"/>
      <c r="AJ329" s="258"/>
      <c r="AK329" s="434" t="str">
        <f t="shared" si="127"/>
        <v xml:space="preserve">   </v>
      </c>
      <c r="AL329" s="256"/>
      <c r="AM329" s="261"/>
      <c r="AN329" s="262" t="s">
        <v>1087</v>
      </c>
      <c r="AO329" s="256"/>
      <c r="AP329" s="258" t="s">
        <v>1087</v>
      </c>
      <c r="AQ329" s="256">
        <v>6</v>
      </c>
      <c r="AR329" s="256">
        <v>2</v>
      </c>
      <c r="AS329" s="256">
        <v>1</v>
      </c>
      <c r="AT329" s="263" t="s">
        <v>1148</v>
      </c>
      <c r="AU329" s="256"/>
      <c r="AV329" s="264" t="s">
        <v>1163</v>
      </c>
      <c r="AW329" s="256"/>
      <c r="AX329" s="265"/>
      <c r="AY329" s="256"/>
      <c r="AZ329" s="256"/>
      <c r="BA329" s="256"/>
      <c r="BB329" s="258" t="s">
        <v>1086</v>
      </c>
      <c r="BC329" s="256">
        <v>19740</v>
      </c>
      <c r="BD329" s="258" t="s">
        <v>1086</v>
      </c>
      <c r="BE329" s="256"/>
      <c r="BF329" s="258" t="s">
        <v>1086</v>
      </c>
      <c r="BG329" s="256">
        <v>16774</v>
      </c>
      <c r="BH329" s="266" t="s">
        <v>1167</v>
      </c>
      <c r="BI329" s="267" t="s">
        <v>1174</v>
      </c>
      <c r="BJ329" s="268" t="s">
        <v>1180</v>
      </c>
      <c r="BK329" s="268" t="s">
        <v>1188</v>
      </c>
      <c r="BL329" s="150" t="s">
        <v>1087</v>
      </c>
      <c r="BM329" s="269" t="s">
        <v>1086</v>
      </c>
      <c r="BN329" s="270" t="s">
        <v>1086</v>
      </c>
      <c r="BO329" s="150" t="s">
        <v>1087</v>
      </c>
      <c r="BP329" s="150" t="s">
        <v>1086</v>
      </c>
      <c r="BQ329" s="150" t="s">
        <v>1086</v>
      </c>
      <c r="BR329" s="150" t="s">
        <v>1086</v>
      </c>
      <c r="BS329" s="150" t="s">
        <v>1086</v>
      </c>
      <c r="BT329" s="150" t="s">
        <v>1086</v>
      </c>
      <c r="BU329" s="150" t="s">
        <v>1086</v>
      </c>
      <c r="BV329" s="150" t="s">
        <v>1087</v>
      </c>
      <c r="BW329" s="150" t="s">
        <v>1086</v>
      </c>
      <c r="BX329" s="150" t="s">
        <v>1086</v>
      </c>
      <c r="BY329" s="150" t="s">
        <v>1086</v>
      </c>
      <c r="BZ329" s="150" t="s">
        <v>1086</v>
      </c>
      <c r="CA329" s="150" t="s">
        <v>1087</v>
      </c>
      <c r="CB329" s="150" t="s">
        <v>1086</v>
      </c>
      <c r="CC329" s="150" t="s">
        <v>1086</v>
      </c>
      <c r="CD329" s="268" t="s">
        <v>1193</v>
      </c>
      <c r="CE329" s="278" t="s">
        <v>2513</v>
      </c>
      <c r="CF329" s="260"/>
      <c r="CG329" s="260"/>
      <c r="CH329" s="260"/>
      <c r="CI329" s="260"/>
      <c r="CJ329" s="260" t="s">
        <v>1607</v>
      </c>
      <c r="CK329" s="260" t="s">
        <v>1608</v>
      </c>
      <c r="CL329" s="150" t="s">
        <v>1086</v>
      </c>
      <c r="CM329" s="150" t="s">
        <v>1087</v>
      </c>
      <c r="CN329" s="150" t="s">
        <v>1087</v>
      </c>
      <c r="CO329" s="260" t="s">
        <v>1490</v>
      </c>
      <c r="CP329" s="150" t="s">
        <v>1086</v>
      </c>
      <c r="CQ329" s="150" t="s">
        <v>1086</v>
      </c>
      <c r="CR329" s="150" t="s">
        <v>1087</v>
      </c>
      <c r="CS329" s="150" t="s">
        <v>1086</v>
      </c>
      <c r="CT329" s="150" t="s">
        <v>1086</v>
      </c>
      <c r="CU329" s="261" t="s">
        <v>1269</v>
      </c>
      <c r="CV329" s="6" t="str">
        <f t="shared" si="128"/>
        <v>NUEVO HORIZONTE CARRERA1260A141230010</v>
      </c>
      <c r="CW329" s="46" t="str">
        <f t="shared" si="129"/>
        <v>OK</v>
      </c>
      <c r="CX329" s="47" t="str">
        <f t="shared" si="130"/>
        <v>SI</v>
      </c>
      <c r="CY329" s="47">
        <f t="shared" si="131"/>
        <v>1</v>
      </c>
      <c r="CZ329" s="47" t="str">
        <f t="shared" si="132"/>
        <v/>
      </c>
      <c r="DA329" s="47" t="str">
        <f t="shared" si="133"/>
        <v/>
      </c>
      <c r="DB329" s="47" t="str">
        <f t="shared" si="134"/>
        <v/>
      </c>
      <c r="DC329" s="47" t="str">
        <f t="shared" si="135"/>
        <v/>
      </c>
      <c r="DD329" s="47"/>
      <c r="DE329" s="47" t="str">
        <f t="shared" si="136"/>
        <v/>
      </c>
      <c r="DF329" s="47" t="str">
        <f t="shared" si="137"/>
        <v/>
      </c>
      <c r="DG329" s="47">
        <f t="shared" si="138"/>
        <v>9</v>
      </c>
      <c r="DH329" s="47" t="str">
        <f t="shared" si="139"/>
        <v/>
      </c>
      <c r="DI329" s="47" t="str">
        <f t="shared" si="140"/>
        <v/>
      </c>
      <c r="DJ329" s="47">
        <f t="shared" si="141"/>
        <v>1</v>
      </c>
      <c r="DK329" s="48">
        <f>IF(CX329="NO",0,IF(CY329=1,Tipologías!$E$11,0)+IF(CZ329=2,Tipologías!$E$10,0)+IF(DA329=3,Tipologías!$E$9,0)+IF(DB329=4,Tipologías!$E$13,0)+IF(DC329=5,Tipologías!$E$12,0)+IF(DD329=6,Tipologías!$E$14,0)+IF(DE329=7,Tipologías!$E$20,0)+IF(DG329=9,Tipologías!$E$16,0)+IF(DF329=8,Tipologías!$E$23,0)+IF(DH329=10,Tipologías!$E$7,0)+IF(DI329=11,Tipologías!$E$8,0))</f>
        <v>2225218.5090899998</v>
      </c>
      <c r="DL329" s="49">
        <f t="shared" si="142"/>
        <v>2225218.5090899998</v>
      </c>
      <c r="DM329" s="50" t="str">
        <f t="shared" si="143"/>
        <v/>
      </c>
      <c r="DN329" s="50">
        <f t="shared" si="144"/>
        <v>18</v>
      </c>
      <c r="DO329" s="50">
        <f t="shared" si="145"/>
        <v>0</v>
      </c>
      <c r="DP329" s="51" t="str">
        <f t="shared" si="146"/>
        <v/>
      </c>
      <c r="DQ329" s="51">
        <f>IF(DM329=17,Tipologías!$E$18,0)+IF(ENCUESTAS!DN329=18,Tipologías!$E$17,0)+IF(ENCUESTAS!DO329=19,Tipologías!$E$19,0)+IF(ENCUESTAS!DP329=20,Tipologías!$E$21,0)</f>
        <v>1270146.3406199999</v>
      </c>
      <c r="DR329" s="47" t="str">
        <f t="shared" si="147"/>
        <v>SI</v>
      </c>
      <c r="DS329" s="49">
        <f t="shared" si="148"/>
        <v>1270146.3406199999</v>
      </c>
      <c r="DT329" s="52">
        <f>IF(DL329=0,"",(DL329+DS329+Tipologías!$E$6+Tipologías!$H$2))</f>
        <v>3692442.2422499643</v>
      </c>
      <c r="DU329" s="53" t="str">
        <f t="shared" si="149"/>
        <v>SI</v>
      </c>
      <c r="DV329" s="436" t="s">
        <v>4383</v>
      </c>
    </row>
    <row r="330" spans="1:126" ht="45" x14ac:dyDescent="0.25">
      <c r="A330" s="22">
        <v>42972</v>
      </c>
      <c r="B330" s="256" t="s">
        <v>1</v>
      </c>
      <c r="C330" s="256" t="s">
        <v>630</v>
      </c>
      <c r="D330" s="256">
        <v>579</v>
      </c>
      <c r="E330" s="256">
        <v>71184422</v>
      </c>
      <c r="F330" s="256">
        <v>3147348837</v>
      </c>
      <c r="G330" s="257">
        <v>326</v>
      </c>
      <c r="H330" s="189" t="s">
        <v>1603</v>
      </c>
      <c r="I330" s="258" t="s">
        <v>1110</v>
      </c>
      <c r="J330" s="256"/>
      <c r="K330" s="256"/>
      <c r="L330" s="256"/>
      <c r="M330" s="256"/>
      <c r="N330" s="256"/>
      <c r="O330" s="256"/>
      <c r="P330" s="256"/>
      <c r="Q330" s="256"/>
      <c r="R330" s="259">
        <v>577500000</v>
      </c>
      <c r="S330" s="256"/>
      <c r="T330" s="256"/>
      <c r="U330" s="362" t="str">
        <f t="shared" si="125"/>
        <v xml:space="preserve">PEATONAL   #   -  577500000 </v>
      </c>
      <c r="V330" s="256">
        <v>3127913743</v>
      </c>
      <c r="W330" s="258" t="s">
        <v>2514</v>
      </c>
      <c r="X330" s="258" t="s">
        <v>1629</v>
      </c>
      <c r="Y330" s="258" t="s">
        <v>2515</v>
      </c>
      <c r="Z330" s="258"/>
      <c r="AA330" s="434" t="str">
        <f t="shared" si="126"/>
        <v>GUIDO  MOSQUERA  PALACIOS</v>
      </c>
      <c r="AB330" s="256" t="s">
        <v>1268</v>
      </c>
      <c r="AC330" s="256">
        <v>71193407</v>
      </c>
      <c r="AD330" s="258" t="s">
        <v>1127</v>
      </c>
      <c r="AE330" s="256">
        <v>35</v>
      </c>
      <c r="AF330" s="150" t="s">
        <v>1087</v>
      </c>
      <c r="AG330" s="150" t="s">
        <v>2516</v>
      </c>
      <c r="AH330" s="258" t="s">
        <v>1655</v>
      </c>
      <c r="AI330" s="258" t="s">
        <v>1270</v>
      </c>
      <c r="AJ330" s="258" t="s">
        <v>2517</v>
      </c>
      <c r="AK330" s="434" t="str">
        <f t="shared" si="127"/>
        <v>LUZ JANETH ALZATE  MONSALVE</v>
      </c>
      <c r="AL330" s="256" t="s">
        <v>1268</v>
      </c>
      <c r="AM330" s="261">
        <v>43655772</v>
      </c>
      <c r="AN330" s="262" t="s">
        <v>1086</v>
      </c>
      <c r="AO330" s="256"/>
      <c r="AP330" s="258" t="s">
        <v>1087</v>
      </c>
      <c r="AQ330" s="256">
        <v>7</v>
      </c>
      <c r="AR330" s="256">
        <v>5</v>
      </c>
      <c r="AS330" s="256">
        <v>2</v>
      </c>
      <c r="AT330" s="263" t="s">
        <v>1148</v>
      </c>
      <c r="AU330" s="256"/>
      <c r="AV330" s="264" t="s">
        <v>1163</v>
      </c>
      <c r="AW330" s="256"/>
      <c r="AX330" s="265"/>
      <c r="AY330" s="256"/>
      <c r="AZ330" s="256"/>
      <c r="BA330" s="256"/>
      <c r="BB330" s="258" t="s">
        <v>1086</v>
      </c>
      <c r="BC330" s="256">
        <v>47837</v>
      </c>
      <c r="BD330" s="258" t="s">
        <v>1087</v>
      </c>
      <c r="BE330" s="256"/>
      <c r="BF330" s="258" t="s">
        <v>1086</v>
      </c>
      <c r="BG330" s="256">
        <v>16774</v>
      </c>
      <c r="BH330" s="266" t="s">
        <v>1167</v>
      </c>
      <c r="BI330" s="267" t="s">
        <v>1175</v>
      </c>
      <c r="BJ330" s="268" t="s">
        <v>1180</v>
      </c>
      <c r="BK330" s="268" t="s">
        <v>1189</v>
      </c>
      <c r="BL330" s="150" t="s">
        <v>1087</v>
      </c>
      <c r="BM330" s="269" t="s">
        <v>1087</v>
      </c>
      <c r="BN330" s="270" t="s">
        <v>1086</v>
      </c>
      <c r="BO330" s="150" t="s">
        <v>1086</v>
      </c>
      <c r="BP330" s="150" t="s">
        <v>1086</v>
      </c>
      <c r="BQ330" s="150" t="s">
        <v>1087</v>
      </c>
      <c r="BR330" s="150" t="s">
        <v>1086</v>
      </c>
      <c r="BS330" s="150" t="s">
        <v>1086</v>
      </c>
      <c r="BT330" s="150" t="s">
        <v>1086</v>
      </c>
      <c r="BU330" s="150" t="s">
        <v>1086</v>
      </c>
      <c r="BV330" s="150" t="s">
        <v>1087</v>
      </c>
      <c r="BW330" s="150" t="s">
        <v>1087</v>
      </c>
      <c r="BX330" s="150" t="s">
        <v>1086</v>
      </c>
      <c r="BY330" s="150" t="s">
        <v>1086</v>
      </c>
      <c r="BZ330" s="150" t="s">
        <v>1086</v>
      </c>
      <c r="CA330" s="150" t="s">
        <v>1087</v>
      </c>
      <c r="CB330" s="150" t="s">
        <v>1087</v>
      </c>
      <c r="CC330" s="150" t="s">
        <v>1086</v>
      </c>
      <c r="CD330" s="268" t="s">
        <v>1193</v>
      </c>
      <c r="CE330" s="278" t="s">
        <v>2518</v>
      </c>
      <c r="CF330" s="260"/>
      <c r="CG330" s="260"/>
      <c r="CH330" s="260"/>
      <c r="CI330" s="260"/>
      <c r="CJ330" s="260" t="s">
        <v>1607</v>
      </c>
      <c r="CK330" s="260" t="s">
        <v>1608</v>
      </c>
      <c r="CL330" s="150" t="s">
        <v>1086</v>
      </c>
      <c r="CM330" s="150" t="s">
        <v>1087</v>
      </c>
      <c r="CN330" s="150" t="s">
        <v>1087</v>
      </c>
      <c r="CO330" s="260" t="s">
        <v>1490</v>
      </c>
      <c r="CP330" s="150" t="s">
        <v>1086</v>
      </c>
      <c r="CQ330" s="150" t="s">
        <v>1086</v>
      </c>
      <c r="CR330" s="150" t="s">
        <v>1294</v>
      </c>
      <c r="CS330" s="150" t="s">
        <v>1294</v>
      </c>
      <c r="CT330" s="150" t="s">
        <v>1086</v>
      </c>
      <c r="CU330" s="261" t="s">
        <v>1269</v>
      </c>
      <c r="CV330" s="6" t="str">
        <f t="shared" si="128"/>
        <v>OASIS PEATONAL577500000</v>
      </c>
      <c r="CW330" s="46" t="str">
        <f t="shared" si="129"/>
        <v>OK</v>
      </c>
      <c r="CX330" s="47" t="str">
        <f t="shared" si="130"/>
        <v>SI</v>
      </c>
      <c r="CY330" s="47">
        <f t="shared" si="131"/>
        <v>1</v>
      </c>
      <c r="CZ330" s="47" t="str">
        <f t="shared" si="132"/>
        <v/>
      </c>
      <c r="DA330" s="47" t="str">
        <f t="shared" si="133"/>
        <v/>
      </c>
      <c r="DB330" s="47" t="str">
        <f t="shared" si="134"/>
        <v/>
      </c>
      <c r="DC330" s="47">
        <f t="shared" si="135"/>
        <v>5</v>
      </c>
      <c r="DD330" s="47"/>
      <c r="DE330" s="47" t="str">
        <f t="shared" si="136"/>
        <v/>
      </c>
      <c r="DF330" s="47" t="str">
        <f t="shared" si="137"/>
        <v/>
      </c>
      <c r="DG330" s="47">
        <f t="shared" si="138"/>
        <v>9</v>
      </c>
      <c r="DH330" s="47" t="str">
        <f t="shared" si="139"/>
        <v/>
      </c>
      <c r="DI330" s="47" t="str">
        <f t="shared" si="140"/>
        <v/>
      </c>
      <c r="DJ330" s="47">
        <f t="shared" si="141"/>
        <v>2</v>
      </c>
      <c r="DK330" s="48">
        <f>IF(CX330="NO",0,IF(CY330=1,Tipologías!$E$11,0)+IF(CZ330=2,Tipologías!$E$10,0)+IF(DA330=3,Tipologías!$E$9,0)+IF(DB330=4,Tipologías!$E$13,0)+IF(DC330=5,Tipologías!$E$12,0)+IF(DD330=6,Tipologías!$E$14,0)+IF(DE330=7,Tipologías!$E$20,0)+IF(DG330=9,Tipologías!$E$16,0)+IF(DF330=8,Tipologías!$E$23,0)+IF(DH330=10,Tipologías!$E$7,0)+IF(DI330=11,Tipologías!$E$8,0))</f>
        <v>2773070.4736259999</v>
      </c>
      <c r="DL330" s="49">
        <f t="shared" si="142"/>
        <v>2773070.4736259999</v>
      </c>
      <c r="DM330" s="50" t="str">
        <f t="shared" si="143"/>
        <v/>
      </c>
      <c r="DN330" s="50" t="str">
        <f t="shared" si="144"/>
        <v/>
      </c>
      <c r="DO330" s="50">
        <f t="shared" si="145"/>
        <v>0</v>
      </c>
      <c r="DP330" s="51">
        <f t="shared" si="146"/>
        <v>20</v>
      </c>
      <c r="DQ330" s="51">
        <f>IF(DM330=17,Tipologías!$E$18,0)+IF(ENCUESTAS!DN330=18,Tipologías!$E$17,0)+IF(ENCUESTAS!DO330=19,Tipologías!$E$19,0)+IF(ENCUESTAS!DP330=20,Tipologías!$E$21,0)</f>
        <v>487557.07988400001</v>
      </c>
      <c r="DR330" s="47" t="str">
        <f t="shared" si="147"/>
        <v>SI</v>
      </c>
      <c r="DS330" s="49">
        <f t="shared" si="148"/>
        <v>487557.07988400001</v>
      </c>
      <c r="DT330" s="52">
        <f>IF(DL330=0,"",(DL330+DS330+Tipologías!$E$6+Tipologías!$H$2))</f>
        <v>3457704.9460499645</v>
      </c>
      <c r="DU330" s="53" t="str">
        <f t="shared" si="149"/>
        <v>SI</v>
      </c>
      <c r="DV330" s="436" t="s">
        <v>3623</v>
      </c>
    </row>
    <row r="331" spans="1:126" ht="45" x14ac:dyDescent="0.25">
      <c r="A331" s="22">
        <v>42972</v>
      </c>
      <c r="B331" s="256" t="s">
        <v>1</v>
      </c>
      <c r="C331" s="256" t="s">
        <v>630</v>
      </c>
      <c r="D331" s="256">
        <v>579</v>
      </c>
      <c r="E331" s="256">
        <v>71187461</v>
      </c>
      <c r="F331" s="256">
        <v>3147476437</v>
      </c>
      <c r="G331" s="257">
        <v>327</v>
      </c>
      <c r="H331" s="189" t="s">
        <v>1603</v>
      </c>
      <c r="I331" s="258" t="s">
        <v>1110</v>
      </c>
      <c r="J331" s="256"/>
      <c r="K331" s="256"/>
      <c r="L331" s="256"/>
      <c r="M331" s="256"/>
      <c r="N331" s="256"/>
      <c r="O331" s="256"/>
      <c r="P331" s="256"/>
      <c r="Q331" s="256"/>
      <c r="R331" s="259">
        <v>549780000</v>
      </c>
      <c r="S331" s="256"/>
      <c r="T331" s="256"/>
      <c r="U331" s="362" t="str">
        <f t="shared" si="125"/>
        <v xml:space="preserve">PEATONAL   #   -  549780000 </v>
      </c>
      <c r="V331" s="256">
        <v>3115173133</v>
      </c>
      <c r="W331" s="258" t="s">
        <v>1447</v>
      </c>
      <c r="X331" s="258" t="s">
        <v>1443</v>
      </c>
      <c r="Y331" s="258" t="s">
        <v>1331</v>
      </c>
      <c r="Z331" s="258" t="s">
        <v>2519</v>
      </c>
      <c r="AA331" s="434" t="str">
        <f t="shared" si="126"/>
        <v>LUIS ALBEIRO ORTIZ LOPEZ</v>
      </c>
      <c r="AB331" s="256" t="s">
        <v>1268</v>
      </c>
      <c r="AC331" s="256">
        <v>71663013</v>
      </c>
      <c r="AD331" s="258" t="s">
        <v>1127</v>
      </c>
      <c r="AE331" s="256">
        <v>54</v>
      </c>
      <c r="AF331" s="150" t="s">
        <v>1087</v>
      </c>
      <c r="AG331" s="150"/>
      <c r="AH331" s="256"/>
      <c r="AI331" s="258"/>
      <c r="AJ331" s="258"/>
      <c r="AK331" s="434" t="str">
        <f t="shared" si="127"/>
        <v xml:space="preserve">   </v>
      </c>
      <c r="AL331" s="256"/>
      <c r="AM331" s="261"/>
      <c r="AN331" s="262" t="s">
        <v>1087</v>
      </c>
      <c r="AO331" s="256"/>
      <c r="AP331" s="258" t="s">
        <v>1087</v>
      </c>
      <c r="AQ331" s="256">
        <v>1</v>
      </c>
      <c r="AR331" s="256">
        <v>0</v>
      </c>
      <c r="AS331" s="256">
        <v>0</v>
      </c>
      <c r="AT331" s="263" t="s">
        <v>1148</v>
      </c>
      <c r="AU331" s="256"/>
      <c r="AV331" s="277" t="s">
        <v>1165</v>
      </c>
      <c r="AW331" s="256"/>
      <c r="AX331" s="265"/>
      <c r="AY331" s="256"/>
      <c r="AZ331" s="256"/>
      <c r="BA331" s="256"/>
      <c r="BB331" s="258" t="s">
        <v>1086</v>
      </c>
      <c r="BC331" s="256">
        <v>15830</v>
      </c>
      <c r="BD331" s="258" t="s">
        <v>1086</v>
      </c>
      <c r="BE331" s="256">
        <v>4090</v>
      </c>
      <c r="BF331" s="258" t="s">
        <v>1086</v>
      </c>
      <c r="BG331" s="256">
        <v>8306</v>
      </c>
      <c r="BH331" s="266" t="s">
        <v>1167</v>
      </c>
      <c r="BI331" s="267" t="s">
        <v>1175</v>
      </c>
      <c r="BJ331" s="268" t="s">
        <v>1180</v>
      </c>
      <c r="BK331" s="268" t="s">
        <v>1189</v>
      </c>
      <c r="BL331" s="150" t="s">
        <v>1086</v>
      </c>
      <c r="BM331" s="269" t="s">
        <v>1086</v>
      </c>
      <c r="BN331" s="270" t="s">
        <v>1086</v>
      </c>
      <c r="BO331" s="150" t="s">
        <v>1086</v>
      </c>
      <c r="BP331" s="150" t="s">
        <v>1087</v>
      </c>
      <c r="BQ331" s="150" t="s">
        <v>1087</v>
      </c>
      <c r="BR331" s="150" t="s">
        <v>1086</v>
      </c>
      <c r="BS331" s="150" t="s">
        <v>1086</v>
      </c>
      <c r="BT331" s="150" t="s">
        <v>1087</v>
      </c>
      <c r="BU331" s="150" t="s">
        <v>1087</v>
      </c>
      <c r="BV331" s="150" t="s">
        <v>1087</v>
      </c>
      <c r="BW331" s="150" t="s">
        <v>1087</v>
      </c>
      <c r="BX331" s="150" t="s">
        <v>1086</v>
      </c>
      <c r="BY331" s="150" t="s">
        <v>1087</v>
      </c>
      <c r="BZ331" s="150" t="s">
        <v>1087</v>
      </c>
      <c r="CA331" s="150" t="s">
        <v>1087</v>
      </c>
      <c r="CB331" s="150" t="s">
        <v>1087</v>
      </c>
      <c r="CC331" s="150" t="s">
        <v>1086</v>
      </c>
      <c r="CD331" s="268" t="s">
        <v>1194</v>
      </c>
      <c r="CE331" s="278" t="s">
        <v>2520</v>
      </c>
      <c r="CF331" s="260"/>
      <c r="CG331" s="260"/>
      <c r="CH331" s="260"/>
      <c r="CI331" s="260"/>
      <c r="CJ331" s="260" t="s">
        <v>1607</v>
      </c>
      <c r="CK331" s="260" t="s">
        <v>1608</v>
      </c>
      <c r="CL331" s="150" t="s">
        <v>1086</v>
      </c>
      <c r="CM331" s="150" t="s">
        <v>1087</v>
      </c>
      <c r="CN331" s="150" t="s">
        <v>1087</v>
      </c>
      <c r="CO331" s="260" t="s">
        <v>1490</v>
      </c>
      <c r="CP331" s="150" t="s">
        <v>1087</v>
      </c>
      <c r="CQ331" s="150" t="s">
        <v>1087</v>
      </c>
      <c r="CR331" s="150" t="s">
        <v>1087</v>
      </c>
      <c r="CS331" s="150" t="s">
        <v>1087</v>
      </c>
      <c r="CT331" s="150" t="s">
        <v>1086</v>
      </c>
      <c r="CU331" s="261" t="s">
        <v>1288</v>
      </c>
      <c r="CV331" s="6" t="str">
        <f t="shared" si="128"/>
        <v>OASIS PEATONAL549780000</v>
      </c>
      <c r="CW331" s="46" t="str">
        <f t="shared" si="129"/>
        <v>OK</v>
      </c>
      <c r="CX331" s="47" t="str">
        <f t="shared" si="130"/>
        <v>SI</v>
      </c>
      <c r="CY331" s="47">
        <f t="shared" si="131"/>
        <v>1</v>
      </c>
      <c r="CZ331" s="47" t="str">
        <f t="shared" si="132"/>
        <v/>
      </c>
      <c r="DA331" s="47">
        <f t="shared" si="133"/>
        <v>3</v>
      </c>
      <c r="DB331" s="47">
        <f t="shared" si="134"/>
        <v>4</v>
      </c>
      <c r="DC331" s="47">
        <f t="shared" si="135"/>
        <v>5</v>
      </c>
      <c r="DD331" s="47"/>
      <c r="DE331" s="47">
        <f t="shared" si="136"/>
        <v>7</v>
      </c>
      <c r="DF331" s="47" t="str">
        <f t="shared" si="137"/>
        <v/>
      </c>
      <c r="DG331" s="47" t="str">
        <f t="shared" si="138"/>
        <v/>
      </c>
      <c r="DH331" s="47" t="str">
        <f t="shared" si="139"/>
        <v/>
      </c>
      <c r="DI331" s="47" t="str">
        <f t="shared" si="140"/>
        <v/>
      </c>
      <c r="DJ331" s="47">
        <f t="shared" si="141"/>
        <v>4</v>
      </c>
      <c r="DK331" s="48">
        <f>IF(CX331="NO",0,IF(CY331=1,Tipologías!$E$11,0)+IF(CZ331=2,Tipologías!$E$10,0)+IF(DA331=3,Tipologías!$E$9,0)+IF(DB331=4,Tipologías!$E$13,0)+IF(DC331=5,Tipologías!$E$12,0)+IF(DD331=6,Tipologías!$E$14,0)+IF(DE331=7,Tipologías!$E$20,0)+IF(DG331=9,Tipologías!$E$16,0)+IF(DF331=8,Tipologías!$E$23,0)+IF(DH331=10,Tipologías!$E$7,0)+IF(DI331=11,Tipologías!$E$8,0))</f>
        <v>2156039.4746519998</v>
      </c>
      <c r="DL331" s="49">
        <f t="shared" si="142"/>
        <v>2156039.4746519998</v>
      </c>
      <c r="DM331" s="50" t="str">
        <f t="shared" si="143"/>
        <v/>
      </c>
      <c r="DN331" s="50" t="str">
        <f t="shared" si="144"/>
        <v/>
      </c>
      <c r="DO331" s="50">
        <f t="shared" si="145"/>
        <v>19</v>
      </c>
      <c r="DP331" s="51">
        <f t="shared" si="146"/>
        <v>20</v>
      </c>
      <c r="DQ331" s="51">
        <f>IF(DM331=17,Tipologías!$E$18,0)+IF(ENCUESTAS!DN331=18,Tipologías!$E$17,0)+IF(ENCUESTAS!DO331=19,Tipologías!$E$19,0)+IF(ENCUESTAS!DP331=20,Tipologías!$E$21,0)</f>
        <v>742202.21192399994</v>
      </c>
      <c r="DR331" s="47" t="str">
        <f t="shared" si="147"/>
        <v>SI</v>
      </c>
      <c r="DS331" s="49">
        <f t="shared" si="148"/>
        <v>742202.21192399994</v>
      </c>
      <c r="DT331" s="52">
        <f>IF(DL331=0,"",(DL331+DS331+Tipologías!$E$6+Tipologías!$H$2))</f>
        <v>3095319.079115964</v>
      </c>
      <c r="DU331" s="53" t="str">
        <f t="shared" si="149"/>
        <v>SI</v>
      </c>
      <c r="DV331" s="436" t="s">
        <v>3624</v>
      </c>
    </row>
    <row r="332" spans="1:126" ht="45" x14ac:dyDescent="0.25">
      <c r="A332" s="22">
        <v>42972</v>
      </c>
      <c r="B332" s="256" t="s">
        <v>1</v>
      </c>
      <c r="C332" s="256" t="s">
        <v>630</v>
      </c>
      <c r="D332" s="256">
        <v>579</v>
      </c>
      <c r="E332" s="256">
        <v>71187461</v>
      </c>
      <c r="F332" s="256">
        <v>3147476437</v>
      </c>
      <c r="G332" s="257">
        <v>328</v>
      </c>
      <c r="H332" s="189" t="s">
        <v>1603</v>
      </c>
      <c r="I332" s="258" t="s">
        <v>1110</v>
      </c>
      <c r="J332" s="256"/>
      <c r="K332" s="256"/>
      <c r="L332" s="256"/>
      <c r="M332" s="256"/>
      <c r="N332" s="256"/>
      <c r="O332" s="256"/>
      <c r="P332" s="256"/>
      <c r="Q332" s="256"/>
      <c r="R332" s="259">
        <v>577200000</v>
      </c>
      <c r="S332" s="256"/>
      <c r="T332" s="256"/>
      <c r="U332" s="362" t="str">
        <f t="shared" si="125"/>
        <v xml:space="preserve">PEATONAL   #   -  577200000 </v>
      </c>
      <c r="V332" s="256"/>
      <c r="W332" s="258" t="s">
        <v>2219</v>
      </c>
      <c r="X332" s="258" t="s">
        <v>2521</v>
      </c>
      <c r="Y332" s="258" t="s">
        <v>2522</v>
      </c>
      <c r="Z332" s="258" t="s">
        <v>1433</v>
      </c>
      <c r="AA332" s="434" t="str">
        <f t="shared" si="126"/>
        <v>LEDY MARCELA MADRIGAL TAVERA</v>
      </c>
      <c r="AB332" s="256" t="s">
        <v>1268</v>
      </c>
      <c r="AC332" s="256">
        <v>1039700231</v>
      </c>
      <c r="AD332" s="258" t="s">
        <v>1118</v>
      </c>
      <c r="AE332" s="256">
        <v>22</v>
      </c>
      <c r="AF332" s="150" t="s">
        <v>1087</v>
      </c>
      <c r="AG332" s="150" t="s">
        <v>1655</v>
      </c>
      <c r="AH332" s="258" t="s">
        <v>1308</v>
      </c>
      <c r="AI332" s="258" t="s">
        <v>2523</v>
      </c>
      <c r="AJ332" s="258" t="s">
        <v>1660</v>
      </c>
      <c r="AK332" s="434" t="str">
        <f t="shared" si="127"/>
        <v>FERLEY  ALEXANDER MONSALVE FERNANDEZ</v>
      </c>
      <c r="AL332" s="256" t="s">
        <v>1268</v>
      </c>
      <c r="AM332" s="261">
        <v>1007114100</v>
      </c>
      <c r="AN332" s="262" t="s">
        <v>1087</v>
      </c>
      <c r="AO332" s="256"/>
      <c r="AP332" s="258" t="s">
        <v>1087</v>
      </c>
      <c r="AQ332" s="256">
        <v>3</v>
      </c>
      <c r="AR332" s="256">
        <v>1</v>
      </c>
      <c r="AS332" s="256">
        <v>1</v>
      </c>
      <c r="AT332" s="263" t="s">
        <v>1149</v>
      </c>
      <c r="AU332" s="256"/>
      <c r="AV332" s="277"/>
      <c r="AW332" s="256"/>
      <c r="AX332" s="265" t="s">
        <v>1154</v>
      </c>
      <c r="AY332" s="256">
        <v>1</v>
      </c>
      <c r="AZ332" s="256"/>
      <c r="BA332" s="256">
        <v>150000</v>
      </c>
      <c r="BB332" s="258" t="s">
        <v>1086</v>
      </c>
      <c r="BC332" s="256">
        <v>30660</v>
      </c>
      <c r="BD332" s="258" t="s">
        <v>1086</v>
      </c>
      <c r="BE332" s="256">
        <v>21882</v>
      </c>
      <c r="BF332" s="258" t="s">
        <v>1086</v>
      </c>
      <c r="BG332" s="256">
        <v>16690</v>
      </c>
      <c r="BH332" s="266" t="s">
        <v>1167</v>
      </c>
      <c r="BI332" s="267" t="s">
        <v>1171</v>
      </c>
      <c r="BJ332" s="268" t="s">
        <v>1180</v>
      </c>
      <c r="BK332" s="260" t="s">
        <v>1189</v>
      </c>
      <c r="BL332" s="150" t="s">
        <v>1087</v>
      </c>
      <c r="BM332" s="269" t="s">
        <v>1087</v>
      </c>
      <c r="BN332" s="270" t="s">
        <v>1086</v>
      </c>
      <c r="BO332" s="150" t="s">
        <v>1086</v>
      </c>
      <c r="BP332" s="150" t="s">
        <v>1086</v>
      </c>
      <c r="BQ332" s="150" t="s">
        <v>1086</v>
      </c>
      <c r="BR332" s="150" t="s">
        <v>1086</v>
      </c>
      <c r="BS332" s="150" t="s">
        <v>1086</v>
      </c>
      <c r="BT332" s="150" t="s">
        <v>1086</v>
      </c>
      <c r="BU332" s="150" t="s">
        <v>1086</v>
      </c>
      <c r="BV332" s="150" t="s">
        <v>1087</v>
      </c>
      <c r="BW332" s="150" t="s">
        <v>1086</v>
      </c>
      <c r="BX332" s="150" t="s">
        <v>1086</v>
      </c>
      <c r="BY332" s="150" t="s">
        <v>1086</v>
      </c>
      <c r="BZ332" s="150" t="s">
        <v>1086</v>
      </c>
      <c r="CA332" s="150" t="s">
        <v>1087</v>
      </c>
      <c r="CB332" s="150" t="s">
        <v>1086</v>
      </c>
      <c r="CC332" s="150" t="s">
        <v>1086</v>
      </c>
      <c r="CD332" s="268" t="s">
        <v>1193</v>
      </c>
      <c r="CE332" s="278" t="s">
        <v>2524</v>
      </c>
      <c r="CF332" s="260"/>
      <c r="CG332" s="260"/>
      <c r="CH332" s="260"/>
      <c r="CI332" s="260"/>
      <c r="CJ332" s="260" t="s">
        <v>1607</v>
      </c>
      <c r="CK332" s="260" t="s">
        <v>1608</v>
      </c>
      <c r="CL332" s="150" t="s">
        <v>1086</v>
      </c>
      <c r="CM332" s="150" t="s">
        <v>1087</v>
      </c>
      <c r="CN332" s="150" t="s">
        <v>1087</v>
      </c>
      <c r="CO332" s="260" t="s">
        <v>1490</v>
      </c>
      <c r="CP332" s="150" t="s">
        <v>1086</v>
      </c>
      <c r="CQ332" s="150" t="s">
        <v>1086</v>
      </c>
      <c r="CR332" s="260" t="s">
        <v>1294</v>
      </c>
      <c r="CS332" s="150" t="s">
        <v>1086</v>
      </c>
      <c r="CT332" s="150" t="s">
        <v>1086</v>
      </c>
      <c r="CU332" s="261" t="s">
        <v>1269</v>
      </c>
      <c r="CV332" s="6" t="str">
        <f t="shared" si="128"/>
        <v>OASIS PEATONAL577200000</v>
      </c>
      <c r="CW332" s="46" t="str">
        <f t="shared" si="129"/>
        <v>OK</v>
      </c>
      <c r="CX332" s="47" t="str">
        <f t="shared" si="130"/>
        <v>SI</v>
      </c>
      <c r="CY332" s="47">
        <f t="shared" si="131"/>
        <v>1</v>
      </c>
      <c r="CZ332" s="47" t="str">
        <f t="shared" si="132"/>
        <v/>
      </c>
      <c r="DA332" s="47" t="str">
        <f t="shared" si="133"/>
        <v/>
      </c>
      <c r="DB332" s="47" t="str">
        <f t="shared" si="134"/>
        <v/>
      </c>
      <c r="DC332" s="47" t="str">
        <f t="shared" si="135"/>
        <v/>
      </c>
      <c r="DD332" s="47"/>
      <c r="DE332" s="47" t="str">
        <f t="shared" si="136"/>
        <v/>
      </c>
      <c r="DF332" s="47" t="str">
        <f t="shared" si="137"/>
        <v/>
      </c>
      <c r="DG332" s="47">
        <f t="shared" si="138"/>
        <v>9</v>
      </c>
      <c r="DH332" s="47" t="str">
        <f t="shared" si="139"/>
        <v/>
      </c>
      <c r="DI332" s="47" t="str">
        <f t="shared" si="140"/>
        <v/>
      </c>
      <c r="DJ332" s="47">
        <f t="shared" si="141"/>
        <v>1</v>
      </c>
      <c r="DK332" s="48">
        <f>IF(CX332="NO",0,IF(CY332=1,Tipologías!$E$11,0)+IF(CZ332=2,Tipologías!$E$10,0)+IF(DA332=3,Tipologías!$E$9,0)+IF(DB332=4,Tipologías!$E$13,0)+IF(DC332=5,Tipologías!$E$12,0)+IF(DD332=6,Tipologías!$E$14,0)+IF(DE332=7,Tipologías!$E$20,0)+IF(DG332=9,Tipologías!$E$16,0)+IF(DF332=8,Tipologías!$E$23,0)+IF(DH332=10,Tipologías!$E$7,0)+IF(DI332=11,Tipologías!$E$8,0))</f>
        <v>2225218.5090899998</v>
      </c>
      <c r="DL332" s="49">
        <f t="shared" si="142"/>
        <v>2225218.5090899998</v>
      </c>
      <c r="DM332" s="50" t="str">
        <f t="shared" si="143"/>
        <v/>
      </c>
      <c r="DN332" s="50" t="str">
        <f t="shared" si="144"/>
        <v/>
      </c>
      <c r="DO332" s="50">
        <f t="shared" si="145"/>
        <v>0</v>
      </c>
      <c r="DP332" s="51" t="str">
        <f t="shared" si="146"/>
        <v/>
      </c>
      <c r="DQ332" s="51">
        <f>IF(DM332=17,Tipologías!$E$18,0)+IF(ENCUESTAS!DN332=18,Tipologías!$E$17,0)+IF(ENCUESTAS!DO332=19,Tipologías!$E$19,0)+IF(ENCUESTAS!DP332=20,Tipologías!$E$21,0)</f>
        <v>0</v>
      </c>
      <c r="DR332" s="47" t="str">
        <f t="shared" si="147"/>
        <v>NO</v>
      </c>
      <c r="DS332" s="49">
        <f t="shared" si="148"/>
        <v>0</v>
      </c>
      <c r="DT332" s="52">
        <f>IF(DL332=0,"",(DL332+DS332+Tipologías!$E$6+Tipologías!$H$2))</f>
        <v>2422295.9016299644</v>
      </c>
      <c r="DU332" s="53" t="str">
        <f t="shared" si="149"/>
        <v>SI</v>
      </c>
      <c r="DV332" s="436" t="s">
        <v>3625</v>
      </c>
    </row>
    <row r="333" spans="1:126" ht="45" x14ac:dyDescent="0.25">
      <c r="A333" s="22">
        <v>42972</v>
      </c>
      <c r="B333" s="256" t="s">
        <v>1</v>
      </c>
      <c r="C333" s="256" t="s">
        <v>630</v>
      </c>
      <c r="D333" s="256">
        <v>579</v>
      </c>
      <c r="E333" s="256">
        <v>71187461</v>
      </c>
      <c r="F333" s="256">
        <v>3147476437</v>
      </c>
      <c r="G333" s="257">
        <v>329</v>
      </c>
      <c r="H333" s="189" t="s">
        <v>1603</v>
      </c>
      <c r="I333" s="258" t="s">
        <v>1110</v>
      </c>
      <c r="J333" s="256"/>
      <c r="K333" s="256"/>
      <c r="L333" s="256"/>
      <c r="M333" s="256"/>
      <c r="N333" s="256"/>
      <c r="O333" s="256"/>
      <c r="P333" s="256"/>
      <c r="Q333" s="256"/>
      <c r="R333" s="259">
        <v>574900000</v>
      </c>
      <c r="S333" s="256"/>
      <c r="T333" s="256"/>
      <c r="U333" s="362" t="str">
        <f t="shared" si="125"/>
        <v xml:space="preserve">PEATONAL   #   -  574900000 </v>
      </c>
      <c r="V333" s="256">
        <v>3138406334</v>
      </c>
      <c r="W333" s="258" t="s">
        <v>2029</v>
      </c>
      <c r="X333" s="258" t="s">
        <v>2525</v>
      </c>
      <c r="Y333" s="258" t="s">
        <v>2526</v>
      </c>
      <c r="Z333" s="258"/>
      <c r="AA333" s="434" t="str">
        <f t="shared" si="126"/>
        <v>GONZALO  CIFUENTES CEBALLOS</v>
      </c>
      <c r="AB333" s="256" t="s">
        <v>1268</v>
      </c>
      <c r="AC333" s="256">
        <v>15362255</v>
      </c>
      <c r="AD333" s="258" t="s">
        <v>1127</v>
      </c>
      <c r="AE333" s="256">
        <v>65</v>
      </c>
      <c r="AF333" s="150" t="s">
        <v>1087</v>
      </c>
      <c r="AG333" s="150" t="s">
        <v>2527</v>
      </c>
      <c r="AH333" s="258" t="s">
        <v>1478</v>
      </c>
      <c r="AI333" s="258" t="s">
        <v>1459</v>
      </c>
      <c r="AJ333" s="258" t="s">
        <v>1545</v>
      </c>
      <c r="AK333" s="434" t="str">
        <f t="shared" si="127"/>
        <v>MARIA  DEL CARMEN  MONSALVE  VELASQUEZ</v>
      </c>
      <c r="AL333" s="256" t="s">
        <v>1268</v>
      </c>
      <c r="AM333" s="261">
        <v>21662255</v>
      </c>
      <c r="AN333" s="262" t="s">
        <v>1087</v>
      </c>
      <c r="AO333" s="256"/>
      <c r="AP333" s="258" t="s">
        <v>1087</v>
      </c>
      <c r="AQ333" s="256">
        <v>6</v>
      </c>
      <c r="AR333" s="256">
        <v>3</v>
      </c>
      <c r="AS333" s="256">
        <v>2</v>
      </c>
      <c r="AT333" s="263" t="s">
        <v>1147</v>
      </c>
      <c r="AU333" s="256"/>
      <c r="AV333" s="264" t="s">
        <v>1163</v>
      </c>
      <c r="AW333" s="256"/>
      <c r="AX333" s="265"/>
      <c r="AY333" s="256"/>
      <c r="AZ333" s="256"/>
      <c r="BA333" s="256"/>
      <c r="BB333" s="258" t="s">
        <v>1086</v>
      </c>
      <c r="BC333" s="256">
        <v>25000</v>
      </c>
      <c r="BD333" s="258" t="s">
        <v>1086</v>
      </c>
      <c r="BE333" s="256">
        <v>18395</v>
      </c>
      <c r="BF333" s="258" t="s">
        <v>1086</v>
      </c>
      <c r="BG333" s="256">
        <v>8394</v>
      </c>
      <c r="BH333" s="266" t="s">
        <v>1167</v>
      </c>
      <c r="BI333" s="267" t="s">
        <v>1171</v>
      </c>
      <c r="BJ333" s="268" t="s">
        <v>1180</v>
      </c>
      <c r="BK333" s="268" t="s">
        <v>1189</v>
      </c>
      <c r="BL333" s="150" t="s">
        <v>1086</v>
      </c>
      <c r="BM333" s="269" t="s">
        <v>1087</v>
      </c>
      <c r="BN333" s="270" t="s">
        <v>1086</v>
      </c>
      <c r="BO333" s="150" t="s">
        <v>1086</v>
      </c>
      <c r="BP333" s="150" t="s">
        <v>1086</v>
      </c>
      <c r="BQ333" s="150" t="s">
        <v>1087</v>
      </c>
      <c r="BR333" s="150" t="s">
        <v>1086</v>
      </c>
      <c r="BS333" s="150" t="s">
        <v>1086</v>
      </c>
      <c r="BT333" s="150" t="s">
        <v>1086</v>
      </c>
      <c r="BU333" s="150" t="s">
        <v>1086</v>
      </c>
      <c r="BV333" s="150" t="s">
        <v>1087</v>
      </c>
      <c r="BW333" s="150" t="s">
        <v>1086</v>
      </c>
      <c r="BX333" s="150" t="s">
        <v>1086</v>
      </c>
      <c r="BY333" s="150" t="s">
        <v>1086</v>
      </c>
      <c r="BZ333" s="150" t="s">
        <v>1086</v>
      </c>
      <c r="CA333" s="150" t="s">
        <v>1087</v>
      </c>
      <c r="CB333" s="150" t="s">
        <v>1086</v>
      </c>
      <c r="CC333" s="150" t="s">
        <v>1086</v>
      </c>
      <c r="CD333" s="268" t="s">
        <v>1193</v>
      </c>
      <c r="CE333" s="278" t="s">
        <v>2528</v>
      </c>
      <c r="CF333" s="260"/>
      <c r="CG333" s="260"/>
      <c r="CH333" s="260"/>
      <c r="CI333" s="260"/>
      <c r="CJ333" s="260" t="s">
        <v>1607</v>
      </c>
      <c r="CK333" s="260" t="s">
        <v>1608</v>
      </c>
      <c r="CL333" s="150" t="s">
        <v>1086</v>
      </c>
      <c r="CM333" s="150" t="s">
        <v>1087</v>
      </c>
      <c r="CN333" s="150" t="s">
        <v>1087</v>
      </c>
      <c r="CO333" s="260" t="s">
        <v>1490</v>
      </c>
      <c r="CP333" s="150" t="s">
        <v>1086</v>
      </c>
      <c r="CQ333" s="150" t="s">
        <v>1086</v>
      </c>
      <c r="CR333" s="150" t="s">
        <v>1087</v>
      </c>
      <c r="CS333" s="150" t="s">
        <v>1086</v>
      </c>
      <c r="CT333" s="150" t="s">
        <v>1086</v>
      </c>
      <c r="CU333" s="261" t="s">
        <v>1269</v>
      </c>
      <c r="CV333" s="6" t="str">
        <f t="shared" si="128"/>
        <v>OASIS PEATONAL574900000</v>
      </c>
      <c r="CW333" s="46" t="str">
        <f t="shared" si="129"/>
        <v>OK</v>
      </c>
      <c r="CX333" s="47" t="str">
        <f t="shared" si="130"/>
        <v>SI</v>
      </c>
      <c r="CY333" s="47">
        <f t="shared" si="131"/>
        <v>1</v>
      </c>
      <c r="CZ333" s="47" t="str">
        <f t="shared" si="132"/>
        <v/>
      </c>
      <c r="DA333" s="47" t="str">
        <f t="shared" si="133"/>
        <v/>
      </c>
      <c r="DB333" s="47" t="str">
        <f t="shared" si="134"/>
        <v/>
      </c>
      <c r="DC333" s="47" t="str">
        <f t="shared" si="135"/>
        <v/>
      </c>
      <c r="DD333" s="47"/>
      <c r="DE333" s="47" t="str">
        <f t="shared" si="136"/>
        <v/>
      </c>
      <c r="DF333" s="47" t="str">
        <f t="shared" si="137"/>
        <v/>
      </c>
      <c r="DG333" s="47">
        <f t="shared" si="138"/>
        <v>9</v>
      </c>
      <c r="DH333" s="47" t="str">
        <f t="shared" si="139"/>
        <v/>
      </c>
      <c r="DI333" s="47" t="str">
        <f t="shared" si="140"/>
        <v/>
      </c>
      <c r="DJ333" s="47">
        <f t="shared" si="141"/>
        <v>1</v>
      </c>
      <c r="DK333" s="48">
        <f>IF(CX333="NO",0,IF(CY333=1,Tipologías!$E$11,0)+IF(CZ333=2,Tipologías!$E$10,0)+IF(DA333=3,Tipologías!$E$9,0)+IF(DB333=4,Tipologías!$E$13,0)+IF(DC333=5,Tipologías!$E$12,0)+IF(DD333=6,Tipologías!$E$14,0)+IF(DE333=7,Tipologías!$E$20,0)+IF(DG333=9,Tipologías!$E$16,0)+IF(DF333=8,Tipologías!$E$23,0)+IF(DH333=10,Tipologías!$E$7,0)+IF(DI333=11,Tipologías!$E$8,0))</f>
        <v>2225218.5090899998</v>
      </c>
      <c r="DL333" s="49">
        <f t="shared" si="142"/>
        <v>2225218.5090899998</v>
      </c>
      <c r="DM333" s="50" t="str">
        <f t="shared" si="143"/>
        <v/>
      </c>
      <c r="DN333" s="50" t="str">
        <f t="shared" si="144"/>
        <v/>
      </c>
      <c r="DO333" s="50">
        <f t="shared" si="145"/>
        <v>0</v>
      </c>
      <c r="DP333" s="51">
        <f t="shared" si="146"/>
        <v>20</v>
      </c>
      <c r="DQ333" s="51">
        <f>IF(DM333=17,Tipologías!$E$18,0)+IF(ENCUESTAS!DN333=18,Tipologías!$E$17,0)+IF(ENCUESTAS!DO333=19,Tipologías!$E$19,0)+IF(ENCUESTAS!DP333=20,Tipologías!$E$21,0)</f>
        <v>487557.07988400001</v>
      </c>
      <c r="DR333" s="47" t="str">
        <f t="shared" si="147"/>
        <v>SI</v>
      </c>
      <c r="DS333" s="49">
        <f t="shared" si="148"/>
        <v>487557.07988400001</v>
      </c>
      <c r="DT333" s="52">
        <f>IF(DL333=0,"",(DL333+DS333+Tipologías!$E$6+Tipologías!$H$2))</f>
        <v>2909852.9815139645</v>
      </c>
      <c r="DU333" s="53" t="str">
        <f t="shared" si="149"/>
        <v>SI</v>
      </c>
      <c r="DV333" s="436" t="s">
        <v>3626</v>
      </c>
    </row>
    <row r="334" spans="1:126" ht="45" x14ac:dyDescent="0.25">
      <c r="A334" s="22">
        <v>42972</v>
      </c>
      <c r="B334" s="256" t="s">
        <v>1</v>
      </c>
      <c r="C334" s="256" t="s">
        <v>630</v>
      </c>
      <c r="D334" s="256">
        <v>579</v>
      </c>
      <c r="E334" s="256">
        <v>71187461</v>
      </c>
      <c r="F334" s="256">
        <v>3147476437</v>
      </c>
      <c r="G334" s="257">
        <v>330</v>
      </c>
      <c r="H334" s="189" t="s">
        <v>1603</v>
      </c>
      <c r="I334" s="258" t="s">
        <v>1110</v>
      </c>
      <c r="J334" s="256"/>
      <c r="K334" s="256"/>
      <c r="L334" s="256"/>
      <c r="M334" s="256"/>
      <c r="N334" s="256"/>
      <c r="O334" s="256"/>
      <c r="P334" s="256"/>
      <c r="Q334" s="256"/>
      <c r="R334" s="259">
        <v>575700000</v>
      </c>
      <c r="S334" s="256"/>
      <c r="T334" s="256"/>
      <c r="U334" s="362" t="str">
        <f t="shared" si="125"/>
        <v xml:space="preserve">PEATONAL   #   -  575700000 </v>
      </c>
      <c r="V334" s="256">
        <v>3127990533</v>
      </c>
      <c r="W334" s="258" t="s">
        <v>1424</v>
      </c>
      <c r="X334" s="258" t="s">
        <v>1295</v>
      </c>
      <c r="Y334" s="258" t="s">
        <v>2529</v>
      </c>
      <c r="Z334" s="258"/>
      <c r="AA334" s="434" t="str">
        <f t="shared" si="126"/>
        <v>HERNESTINA  SUAREZ GARCIA</v>
      </c>
      <c r="AB334" s="256" t="s">
        <v>1268</v>
      </c>
      <c r="AC334" s="256"/>
      <c r="AD334" s="258" t="s">
        <v>1118</v>
      </c>
      <c r="AE334" s="256">
        <v>55</v>
      </c>
      <c r="AF334" s="150" t="s">
        <v>1086</v>
      </c>
      <c r="AG334" s="260"/>
      <c r="AH334" s="256"/>
      <c r="AI334" s="256"/>
      <c r="AJ334" s="256"/>
      <c r="AK334" s="434" t="str">
        <f t="shared" si="127"/>
        <v xml:space="preserve">   </v>
      </c>
      <c r="AL334" s="256"/>
      <c r="AM334" s="261"/>
      <c r="AN334" s="262" t="s">
        <v>1087</v>
      </c>
      <c r="AO334" s="256"/>
      <c r="AP334" s="258" t="s">
        <v>1087</v>
      </c>
      <c r="AQ334" s="256">
        <v>8</v>
      </c>
      <c r="AR334" s="256">
        <v>4</v>
      </c>
      <c r="AS334" s="256">
        <v>2</v>
      </c>
      <c r="AT334" s="263" t="s">
        <v>1147</v>
      </c>
      <c r="AU334" s="256"/>
      <c r="AV334" s="277" t="s">
        <v>1166</v>
      </c>
      <c r="AW334" s="256"/>
      <c r="AX334" s="265"/>
      <c r="AY334" s="256"/>
      <c r="AZ334" s="256"/>
      <c r="BA334" s="256"/>
      <c r="BB334" s="258" t="s">
        <v>1086</v>
      </c>
      <c r="BC334" s="256"/>
      <c r="BD334" s="258" t="s">
        <v>1086</v>
      </c>
      <c r="BE334" s="256"/>
      <c r="BF334" s="258" t="s">
        <v>1086</v>
      </c>
      <c r="BG334" s="256"/>
      <c r="BH334" s="266" t="s">
        <v>1167</v>
      </c>
      <c r="BI334" s="267" t="s">
        <v>1175</v>
      </c>
      <c r="BJ334" s="268" t="s">
        <v>1180</v>
      </c>
      <c r="BK334" s="268" t="s">
        <v>1189</v>
      </c>
      <c r="BL334" s="150" t="s">
        <v>1087</v>
      </c>
      <c r="BM334" s="269" t="s">
        <v>1087</v>
      </c>
      <c r="BN334" s="270" t="s">
        <v>1086</v>
      </c>
      <c r="BO334" s="150" t="s">
        <v>1086</v>
      </c>
      <c r="BP334" s="150" t="s">
        <v>1086</v>
      </c>
      <c r="BQ334" s="150" t="s">
        <v>1087</v>
      </c>
      <c r="BR334" s="150" t="s">
        <v>1086</v>
      </c>
      <c r="BS334" s="150" t="s">
        <v>1086</v>
      </c>
      <c r="BT334" s="150" t="s">
        <v>1086</v>
      </c>
      <c r="BU334" s="150" t="s">
        <v>1086</v>
      </c>
      <c r="BV334" s="150" t="s">
        <v>1087</v>
      </c>
      <c r="BW334" s="150" t="s">
        <v>1086</v>
      </c>
      <c r="BX334" s="150" t="s">
        <v>1086</v>
      </c>
      <c r="BY334" s="150" t="s">
        <v>1086</v>
      </c>
      <c r="BZ334" s="150" t="s">
        <v>1086</v>
      </c>
      <c r="CA334" s="150" t="s">
        <v>1087</v>
      </c>
      <c r="CB334" s="150" t="s">
        <v>1086</v>
      </c>
      <c r="CC334" s="150" t="s">
        <v>1086</v>
      </c>
      <c r="CD334" s="268" t="s">
        <v>1193</v>
      </c>
      <c r="CE334" s="278" t="s">
        <v>2530</v>
      </c>
      <c r="CF334" s="260"/>
      <c r="CG334" s="260"/>
      <c r="CH334" s="260"/>
      <c r="CI334" s="260"/>
      <c r="CJ334" s="260" t="s">
        <v>1607</v>
      </c>
      <c r="CK334" s="260" t="s">
        <v>1608</v>
      </c>
      <c r="CL334" s="150" t="s">
        <v>1086</v>
      </c>
      <c r="CM334" s="150" t="s">
        <v>1087</v>
      </c>
      <c r="CN334" s="150" t="s">
        <v>1087</v>
      </c>
      <c r="CO334" s="260" t="s">
        <v>1490</v>
      </c>
      <c r="CP334" s="150" t="s">
        <v>1086</v>
      </c>
      <c r="CQ334" s="150" t="s">
        <v>1086</v>
      </c>
      <c r="CR334" s="150" t="s">
        <v>1087</v>
      </c>
      <c r="CS334" s="150" t="s">
        <v>1086</v>
      </c>
      <c r="CT334" s="150" t="s">
        <v>1086</v>
      </c>
      <c r="CU334" s="261" t="s">
        <v>1269</v>
      </c>
      <c r="CV334" s="6" t="str">
        <f t="shared" si="128"/>
        <v>OASIS PEATONAL575700000</v>
      </c>
      <c r="CW334" s="46" t="str">
        <f t="shared" si="129"/>
        <v>OK</v>
      </c>
      <c r="CX334" s="47" t="str">
        <f t="shared" si="130"/>
        <v>SI</v>
      </c>
      <c r="CY334" s="47">
        <f t="shared" si="131"/>
        <v>1</v>
      </c>
      <c r="CZ334" s="47" t="str">
        <f t="shared" si="132"/>
        <v/>
      </c>
      <c r="DA334" s="47" t="str">
        <f t="shared" si="133"/>
        <v/>
      </c>
      <c r="DB334" s="47" t="str">
        <f t="shared" si="134"/>
        <v/>
      </c>
      <c r="DC334" s="47" t="str">
        <f t="shared" si="135"/>
        <v/>
      </c>
      <c r="DD334" s="47"/>
      <c r="DE334" s="47" t="str">
        <f t="shared" si="136"/>
        <v/>
      </c>
      <c r="DF334" s="47" t="str">
        <f t="shared" si="137"/>
        <v/>
      </c>
      <c r="DG334" s="47">
        <f t="shared" si="138"/>
        <v>9</v>
      </c>
      <c r="DH334" s="47" t="str">
        <f t="shared" si="139"/>
        <v/>
      </c>
      <c r="DI334" s="47" t="str">
        <f t="shared" si="140"/>
        <v/>
      </c>
      <c r="DJ334" s="47">
        <f t="shared" si="141"/>
        <v>1</v>
      </c>
      <c r="DK334" s="48">
        <f>IF(CX334="NO",0,IF(CY334=1,Tipologías!$E$11,0)+IF(CZ334=2,Tipologías!$E$10,0)+IF(DA334=3,Tipologías!$E$9,0)+IF(DB334=4,Tipologías!$E$13,0)+IF(DC334=5,Tipologías!$E$12,0)+IF(DD334=6,Tipologías!$E$14,0)+IF(DE334=7,Tipologías!$E$20,0)+IF(DG334=9,Tipologías!$E$16,0)+IF(DF334=8,Tipologías!$E$23,0)+IF(DH334=10,Tipologías!$E$7,0)+IF(DI334=11,Tipologías!$E$8,0))</f>
        <v>2225218.5090899998</v>
      </c>
      <c r="DL334" s="49">
        <f t="shared" si="142"/>
        <v>2225218.5090899998</v>
      </c>
      <c r="DM334" s="50" t="str">
        <f t="shared" si="143"/>
        <v/>
      </c>
      <c r="DN334" s="50" t="str">
        <f t="shared" si="144"/>
        <v/>
      </c>
      <c r="DO334" s="50">
        <f t="shared" si="145"/>
        <v>0</v>
      </c>
      <c r="DP334" s="51">
        <f t="shared" si="146"/>
        <v>20</v>
      </c>
      <c r="DQ334" s="51">
        <f>IF(DM334=17,Tipologías!$E$18,0)+IF(ENCUESTAS!DN334=18,Tipologías!$E$17,0)+IF(ENCUESTAS!DO334=19,Tipologías!$E$19,0)+IF(ENCUESTAS!DP334=20,Tipologías!$E$21,0)</f>
        <v>487557.07988400001</v>
      </c>
      <c r="DR334" s="47" t="str">
        <f t="shared" si="147"/>
        <v>SI</v>
      </c>
      <c r="DS334" s="49">
        <f t="shared" si="148"/>
        <v>487557.07988400001</v>
      </c>
      <c r="DT334" s="52">
        <f>IF(DL334=0,"",(DL334+DS334+Tipologías!$E$6+Tipologías!$H$2))</f>
        <v>2909852.9815139645</v>
      </c>
      <c r="DU334" s="53" t="str">
        <f t="shared" si="149"/>
        <v>SI</v>
      </c>
      <c r="DV334" s="436" t="s">
        <v>3627</v>
      </c>
    </row>
    <row r="335" spans="1:126" ht="45" hidden="1" x14ac:dyDescent="0.25">
      <c r="A335" s="22">
        <v>42972</v>
      </c>
      <c r="B335" s="256" t="s">
        <v>1</v>
      </c>
      <c r="C335" s="256" t="s">
        <v>630</v>
      </c>
      <c r="D335" s="256">
        <v>579</v>
      </c>
      <c r="E335" s="256">
        <v>10077435096</v>
      </c>
      <c r="F335" s="256">
        <v>3005949869</v>
      </c>
      <c r="G335" s="257">
        <v>331</v>
      </c>
      <c r="H335" s="189" t="s">
        <v>1740</v>
      </c>
      <c r="I335" s="258" t="s">
        <v>1110</v>
      </c>
      <c r="J335" s="256"/>
      <c r="K335" s="256"/>
      <c r="L335" s="256"/>
      <c r="M335" s="256"/>
      <c r="N335" s="256"/>
      <c r="O335" s="256"/>
      <c r="P335" s="256"/>
      <c r="Q335" s="256"/>
      <c r="R335" s="259">
        <v>551100000</v>
      </c>
      <c r="S335" s="256"/>
      <c r="T335" s="256"/>
      <c r="U335" s="362" t="str">
        <f t="shared" si="125"/>
        <v xml:space="preserve">PEATONAL   #   -  551100000 </v>
      </c>
      <c r="V335" s="256">
        <v>3117960810</v>
      </c>
      <c r="W335" s="258" t="s">
        <v>1838</v>
      </c>
      <c r="X335" s="258" t="s">
        <v>2531</v>
      </c>
      <c r="Y335" s="258" t="s">
        <v>2117</v>
      </c>
      <c r="Z335" s="258" t="s">
        <v>1533</v>
      </c>
      <c r="AA335" s="434" t="str">
        <f t="shared" si="126"/>
        <v>SONIA DEL SOCORRO AGUDELO HIDARRAGA</v>
      </c>
      <c r="AB335" s="256" t="s">
        <v>1268</v>
      </c>
      <c r="AC335" s="256"/>
      <c r="AD335" s="258" t="s">
        <v>1118</v>
      </c>
      <c r="AE335" s="256">
        <v>53</v>
      </c>
      <c r="AF335" s="150" t="s">
        <v>1086</v>
      </c>
      <c r="AG335" s="260"/>
      <c r="AH335" s="256"/>
      <c r="AI335" s="256"/>
      <c r="AJ335" s="256"/>
      <c r="AK335" s="434" t="str">
        <f t="shared" si="127"/>
        <v xml:space="preserve">   </v>
      </c>
      <c r="AL335" s="256"/>
      <c r="AM335" s="261"/>
      <c r="AN335" s="262" t="s">
        <v>1087</v>
      </c>
      <c r="AO335" s="256"/>
      <c r="AP335" s="258" t="s">
        <v>1087</v>
      </c>
      <c r="AQ335" s="256">
        <v>3</v>
      </c>
      <c r="AR335" s="256">
        <v>1</v>
      </c>
      <c r="AS335" s="256">
        <v>1</v>
      </c>
      <c r="AT335" s="263" t="s">
        <v>1148</v>
      </c>
      <c r="AU335" s="256"/>
      <c r="AV335" s="264" t="s">
        <v>1163</v>
      </c>
      <c r="AW335" s="256"/>
      <c r="AX335" s="265"/>
      <c r="AY335" s="256"/>
      <c r="AZ335" s="256"/>
      <c r="BA335" s="256"/>
      <c r="BB335" s="258" t="s">
        <v>1086</v>
      </c>
      <c r="BC335" s="256">
        <v>17528</v>
      </c>
      <c r="BD335" s="258" t="s">
        <v>1087</v>
      </c>
      <c r="BE335" s="256"/>
      <c r="BF335" s="258" t="s">
        <v>1086</v>
      </c>
      <c r="BG335" s="256">
        <v>8324</v>
      </c>
      <c r="BH335" s="266" t="s">
        <v>1167</v>
      </c>
      <c r="BI335" s="267" t="s">
        <v>1171</v>
      </c>
      <c r="BJ335" s="268" t="s">
        <v>1180</v>
      </c>
      <c r="BK335" s="260" t="s">
        <v>1189</v>
      </c>
      <c r="BL335" s="150" t="s">
        <v>1086</v>
      </c>
      <c r="BM335" s="269" t="s">
        <v>1087</v>
      </c>
      <c r="BN335" s="270" t="s">
        <v>1086</v>
      </c>
      <c r="BO335" s="150" t="s">
        <v>1086</v>
      </c>
      <c r="BP335" s="150" t="s">
        <v>1086</v>
      </c>
      <c r="BQ335" s="150" t="s">
        <v>1087</v>
      </c>
      <c r="BR335" s="150" t="s">
        <v>1086</v>
      </c>
      <c r="BS335" s="150" t="s">
        <v>1086</v>
      </c>
      <c r="BT335" s="150" t="s">
        <v>1086</v>
      </c>
      <c r="BU335" s="150" t="s">
        <v>1086</v>
      </c>
      <c r="BV335" s="150" t="s">
        <v>1086</v>
      </c>
      <c r="BW335" s="150" t="s">
        <v>1086</v>
      </c>
      <c r="BX335" s="150" t="s">
        <v>1086</v>
      </c>
      <c r="BY335" s="150" t="s">
        <v>1086</v>
      </c>
      <c r="BZ335" s="150" t="s">
        <v>1086</v>
      </c>
      <c r="CA335" s="150" t="s">
        <v>1086</v>
      </c>
      <c r="CB335" s="150" t="s">
        <v>1086</v>
      </c>
      <c r="CC335" s="150" t="s">
        <v>1086</v>
      </c>
      <c r="CD335" s="268" t="s">
        <v>1193</v>
      </c>
      <c r="CE335" s="278" t="s">
        <v>2532</v>
      </c>
      <c r="CF335" s="260"/>
      <c r="CG335" s="260"/>
      <c r="CH335" s="260"/>
      <c r="CI335" s="260"/>
      <c r="CJ335" s="260" t="s">
        <v>1607</v>
      </c>
      <c r="CK335" s="260" t="s">
        <v>1608</v>
      </c>
      <c r="CL335" s="150" t="s">
        <v>1086</v>
      </c>
      <c r="CM335" s="150" t="s">
        <v>1087</v>
      </c>
      <c r="CN335" s="150" t="s">
        <v>1087</v>
      </c>
      <c r="CO335" s="260" t="s">
        <v>1490</v>
      </c>
      <c r="CP335" s="150" t="s">
        <v>1086</v>
      </c>
      <c r="CQ335" s="150" t="s">
        <v>1086</v>
      </c>
      <c r="CR335" s="150" t="s">
        <v>1086</v>
      </c>
      <c r="CS335" s="150" t="s">
        <v>1086</v>
      </c>
      <c r="CT335" s="150" t="s">
        <v>1086</v>
      </c>
      <c r="CU335" s="261" t="s">
        <v>1288</v>
      </c>
      <c r="CV335" s="6" t="str">
        <f t="shared" si="128"/>
        <v>TAHAMIPEATONAL551100000</v>
      </c>
      <c r="CW335" s="46" t="str">
        <f t="shared" si="129"/>
        <v>OK</v>
      </c>
      <c r="CX335" s="47" t="str">
        <f t="shared" si="130"/>
        <v>SI</v>
      </c>
      <c r="CY335" s="47" t="str">
        <f t="shared" si="131"/>
        <v/>
      </c>
      <c r="CZ335" s="47" t="str">
        <f t="shared" si="132"/>
        <v/>
      </c>
      <c r="DA335" s="47" t="str">
        <f t="shared" si="133"/>
        <v/>
      </c>
      <c r="DB335" s="47" t="str">
        <f t="shared" si="134"/>
        <v/>
      </c>
      <c r="DC335" s="47" t="str">
        <f t="shared" si="135"/>
        <v/>
      </c>
      <c r="DD335" s="47"/>
      <c r="DE335" s="47" t="str">
        <f t="shared" si="136"/>
        <v/>
      </c>
      <c r="DF335" s="47" t="str">
        <f t="shared" si="137"/>
        <v/>
      </c>
      <c r="DG335" s="47" t="str">
        <f t="shared" si="138"/>
        <v/>
      </c>
      <c r="DH335" s="47" t="str">
        <f t="shared" si="139"/>
        <v/>
      </c>
      <c r="DI335" s="47" t="str">
        <f t="shared" si="140"/>
        <v/>
      </c>
      <c r="DJ335" s="47">
        <f t="shared" si="141"/>
        <v>0</v>
      </c>
      <c r="DK335" s="48">
        <f>IF(CX335="NO",0,IF(CY335=1,Tipologías!$E$11,0)+IF(CZ335=2,Tipologías!$E$10,0)+IF(DA335=3,Tipologías!$E$9,0)+IF(DB335=4,Tipologías!$E$13,0)+IF(DC335=5,Tipologías!$E$12,0)+IF(DD335=6,Tipologías!$E$14,0)+IF(DE335=7,Tipologías!$E$20,0)+IF(DG335=9,Tipologías!$E$16,0)+IF(DF335=8,Tipologías!$E$23,0)+IF(DH335=10,Tipologías!$E$7,0)+IF(DI335=11,Tipologías!$E$8,0))</f>
        <v>0</v>
      </c>
      <c r="DL335" s="49">
        <f t="shared" si="142"/>
        <v>0</v>
      </c>
      <c r="DM335" s="50" t="str">
        <f t="shared" si="143"/>
        <v/>
      </c>
      <c r="DN335" s="50" t="str">
        <f t="shared" si="144"/>
        <v/>
      </c>
      <c r="DO335" s="50" t="str">
        <f t="shared" si="145"/>
        <v/>
      </c>
      <c r="DP335" s="51" t="str">
        <f t="shared" si="146"/>
        <v/>
      </c>
      <c r="DQ335" s="51">
        <f>IF(DM335=17,Tipologías!$E$18,0)+IF(ENCUESTAS!DN335=18,Tipologías!$E$17,0)+IF(ENCUESTAS!DO335=19,Tipologías!$E$19,0)+IF(ENCUESTAS!DP335=20,Tipologías!$E$21,0)</f>
        <v>0</v>
      </c>
      <c r="DR335" s="47" t="str">
        <f t="shared" si="147"/>
        <v>NO</v>
      </c>
      <c r="DS335" s="49">
        <f t="shared" si="148"/>
        <v>0</v>
      </c>
      <c r="DT335" s="52" t="str">
        <f>IF(DL335=0,"",(DL335+DS335+Tipologías!$E$6+Tipologías!$H$2))</f>
        <v/>
      </c>
      <c r="DU335" s="53" t="str">
        <f t="shared" si="149"/>
        <v>NO</v>
      </c>
      <c r="DV335" s="437"/>
    </row>
    <row r="336" spans="1:126" ht="45" x14ac:dyDescent="0.25">
      <c r="A336" s="22">
        <v>42972</v>
      </c>
      <c r="B336" s="256" t="s">
        <v>1</v>
      </c>
      <c r="C336" s="256" t="s">
        <v>630</v>
      </c>
      <c r="D336" s="256">
        <v>579</v>
      </c>
      <c r="E336" s="256">
        <v>1039706195</v>
      </c>
      <c r="F336" s="256">
        <v>3004312255</v>
      </c>
      <c r="G336" s="257">
        <v>332</v>
      </c>
      <c r="H336" s="189" t="s">
        <v>1740</v>
      </c>
      <c r="I336" s="258" t="s">
        <v>1110</v>
      </c>
      <c r="J336" s="256"/>
      <c r="K336" s="256"/>
      <c r="L336" s="256"/>
      <c r="M336" s="256"/>
      <c r="N336" s="256"/>
      <c r="O336" s="256"/>
      <c r="P336" s="256"/>
      <c r="Q336" s="256"/>
      <c r="R336" s="259">
        <v>550500000</v>
      </c>
      <c r="S336" s="256"/>
      <c r="T336" s="256"/>
      <c r="U336" s="362" t="str">
        <f t="shared" si="125"/>
        <v xml:space="preserve">PEATONAL   #   -  550500000 </v>
      </c>
      <c r="V336" s="256">
        <v>8326267</v>
      </c>
      <c r="W336" s="258" t="s">
        <v>1293</v>
      </c>
      <c r="X336" s="258" t="s">
        <v>1525</v>
      </c>
      <c r="Y336" s="258" t="s">
        <v>2533</v>
      </c>
      <c r="Z336" s="258" t="s">
        <v>1427</v>
      </c>
      <c r="AA336" s="434" t="str">
        <f t="shared" si="126"/>
        <v>MIRIAS  STELLA BEDOYA CORREA</v>
      </c>
      <c r="AB336" s="256" t="s">
        <v>1268</v>
      </c>
      <c r="AC336" s="256">
        <v>39435363</v>
      </c>
      <c r="AD336" s="258" t="s">
        <v>1118</v>
      </c>
      <c r="AE336" s="256">
        <v>54</v>
      </c>
      <c r="AF336" s="150" t="s">
        <v>1086</v>
      </c>
      <c r="AG336" s="260"/>
      <c r="AH336" s="256"/>
      <c r="AI336" s="256"/>
      <c r="AJ336" s="256"/>
      <c r="AK336" s="434" t="str">
        <f t="shared" si="127"/>
        <v xml:space="preserve">   </v>
      </c>
      <c r="AL336" s="256"/>
      <c r="AM336" s="261"/>
      <c r="AN336" s="262" t="s">
        <v>1087</v>
      </c>
      <c r="AO336" s="256"/>
      <c r="AP336" s="258" t="s">
        <v>1087</v>
      </c>
      <c r="AQ336" s="256">
        <v>5</v>
      </c>
      <c r="AR336" s="256">
        <v>1</v>
      </c>
      <c r="AS336" s="256">
        <v>0</v>
      </c>
      <c r="AT336" s="263" t="s">
        <v>1148</v>
      </c>
      <c r="AU336" s="256"/>
      <c r="AV336" s="264" t="s">
        <v>1163</v>
      </c>
      <c r="AW336" s="256"/>
      <c r="AX336" s="265"/>
      <c r="AY336" s="256"/>
      <c r="AZ336" s="256"/>
      <c r="BA336" s="256"/>
      <c r="BB336" s="258" t="s">
        <v>1086</v>
      </c>
      <c r="BC336" s="256">
        <v>15286</v>
      </c>
      <c r="BD336" s="258" t="s">
        <v>1086</v>
      </c>
      <c r="BE336" s="256">
        <v>10909</v>
      </c>
      <c r="BF336" s="258" t="s">
        <v>1086</v>
      </c>
      <c r="BG336" s="256">
        <v>8324</v>
      </c>
      <c r="BH336" s="266" t="s">
        <v>1167</v>
      </c>
      <c r="BI336" s="267" t="s">
        <v>1171</v>
      </c>
      <c r="BJ336" s="268" t="s">
        <v>1180</v>
      </c>
      <c r="BK336" s="260" t="s">
        <v>1189</v>
      </c>
      <c r="BL336" s="150" t="s">
        <v>1086</v>
      </c>
      <c r="BM336" s="269" t="s">
        <v>1086</v>
      </c>
      <c r="BN336" s="270" t="s">
        <v>1086</v>
      </c>
      <c r="BO336" s="150" t="s">
        <v>1086</v>
      </c>
      <c r="BP336" s="150" t="s">
        <v>1086</v>
      </c>
      <c r="BQ336" s="150" t="s">
        <v>1086</v>
      </c>
      <c r="BR336" s="150" t="s">
        <v>1086</v>
      </c>
      <c r="BS336" s="150" t="s">
        <v>1086</v>
      </c>
      <c r="BT336" s="150" t="s">
        <v>1086</v>
      </c>
      <c r="BU336" s="150" t="s">
        <v>1086</v>
      </c>
      <c r="BV336" s="150" t="s">
        <v>1087</v>
      </c>
      <c r="BW336" s="150" t="s">
        <v>1086</v>
      </c>
      <c r="BX336" s="150" t="s">
        <v>1086</v>
      </c>
      <c r="BY336" s="150" t="s">
        <v>1086</v>
      </c>
      <c r="BZ336" s="150" t="s">
        <v>1086</v>
      </c>
      <c r="CA336" s="150" t="s">
        <v>1087</v>
      </c>
      <c r="CB336" s="150" t="s">
        <v>1086</v>
      </c>
      <c r="CC336" s="150" t="s">
        <v>1086</v>
      </c>
      <c r="CD336" s="268" t="s">
        <v>1193</v>
      </c>
      <c r="CE336" s="278" t="s">
        <v>2257</v>
      </c>
      <c r="CF336" s="260"/>
      <c r="CG336" s="260"/>
      <c r="CH336" s="260"/>
      <c r="CI336" s="260"/>
      <c r="CJ336" s="260" t="s">
        <v>1607</v>
      </c>
      <c r="CK336" s="260" t="s">
        <v>1608</v>
      </c>
      <c r="CL336" s="150" t="s">
        <v>1086</v>
      </c>
      <c r="CM336" s="150" t="s">
        <v>1087</v>
      </c>
      <c r="CN336" s="150" t="s">
        <v>1087</v>
      </c>
      <c r="CO336" s="260" t="s">
        <v>1490</v>
      </c>
      <c r="CP336" s="150" t="s">
        <v>1086</v>
      </c>
      <c r="CQ336" s="150" t="s">
        <v>1086</v>
      </c>
      <c r="CR336" s="150" t="s">
        <v>1294</v>
      </c>
      <c r="CS336" s="150" t="s">
        <v>1086</v>
      </c>
      <c r="CT336" s="150" t="s">
        <v>1086</v>
      </c>
      <c r="CU336" s="261" t="s">
        <v>1288</v>
      </c>
      <c r="CV336" s="6" t="str">
        <f t="shared" si="128"/>
        <v>TAHAMIPEATONAL550500000</v>
      </c>
      <c r="CW336" s="46" t="str">
        <f t="shared" si="129"/>
        <v>OK</v>
      </c>
      <c r="CX336" s="47" t="str">
        <f t="shared" si="130"/>
        <v>SI</v>
      </c>
      <c r="CY336" s="47">
        <f t="shared" si="131"/>
        <v>1</v>
      </c>
      <c r="CZ336" s="47" t="str">
        <f t="shared" si="132"/>
        <v/>
      </c>
      <c r="DA336" s="47" t="str">
        <f t="shared" si="133"/>
        <v/>
      </c>
      <c r="DB336" s="47" t="str">
        <f t="shared" si="134"/>
        <v/>
      </c>
      <c r="DC336" s="47" t="str">
        <f t="shared" si="135"/>
        <v/>
      </c>
      <c r="DD336" s="47"/>
      <c r="DE336" s="47" t="str">
        <f t="shared" si="136"/>
        <v/>
      </c>
      <c r="DF336" s="47" t="str">
        <f t="shared" si="137"/>
        <v/>
      </c>
      <c r="DG336" s="47" t="str">
        <f t="shared" si="138"/>
        <v/>
      </c>
      <c r="DH336" s="47" t="str">
        <f t="shared" si="139"/>
        <v/>
      </c>
      <c r="DI336" s="47" t="str">
        <f t="shared" si="140"/>
        <v/>
      </c>
      <c r="DJ336" s="47">
        <f t="shared" si="141"/>
        <v>1</v>
      </c>
      <c r="DK336" s="48">
        <f>IF(CX336="NO",0,IF(CY336=1,Tipologías!$E$11,0)+IF(CZ336=2,Tipologías!$E$10,0)+IF(DA336=3,Tipologías!$E$9,0)+IF(DB336=4,Tipologías!$E$13,0)+IF(DC336=5,Tipologías!$E$12,0)+IF(DD336=6,Tipologías!$E$14,0)+IF(DE336=7,Tipologías!$E$20,0)+IF(DG336=9,Tipologías!$E$16,0)+IF(DF336=8,Tipologías!$E$23,0)+IF(DH336=10,Tipologías!$E$7,0)+IF(DI336=11,Tipologías!$E$8,0))</f>
        <v>223009.46776799997</v>
      </c>
      <c r="DL336" s="49">
        <f t="shared" si="142"/>
        <v>223009.46776799997</v>
      </c>
      <c r="DM336" s="50" t="str">
        <f t="shared" si="143"/>
        <v/>
      </c>
      <c r="DN336" s="50" t="str">
        <f t="shared" si="144"/>
        <v/>
      </c>
      <c r="DO336" s="50">
        <f t="shared" si="145"/>
        <v>0</v>
      </c>
      <c r="DP336" s="51" t="str">
        <f t="shared" si="146"/>
        <v/>
      </c>
      <c r="DQ336" s="51">
        <f>IF(DM336=17,Tipologías!$E$18,0)+IF(ENCUESTAS!DN336=18,Tipologías!$E$17,0)+IF(ENCUESTAS!DO336=19,Tipologías!$E$19,0)+IF(ENCUESTAS!DP336=20,Tipologías!$E$21,0)</f>
        <v>0</v>
      </c>
      <c r="DR336" s="47" t="str">
        <f t="shared" si="147"/>
        <v>NO</v>
      </c>
      <c r="DS336" s="49">
        <f t="shared" si="148"/>
        <v>0</v>
      </c>
      <c r="DT336" s="52">
        <f>IF(DL336=0,"",(DL336+DS336+Tipologías!$E$6+Tipologías!$H$2))</f>
        <v>420086.86030796444</v>
      </c>
      <c r="DU336" s="53" t="str">
        <f t="shared" si="149"/>
        <v>SI</v>
      </c>
      <c r="DV336" s="436" t="s">
        <v>4309</v>
      </c>
    </row>
    <row r="337" spans="1:126" ht="60" x14ac:dyDescent="0.25">
      <c r="A337" s="22">
        <v>42972</v>
      </c>
      <c r="B337" s="256" t="s">
        <v>1</v>
      </c>
      <c r="C337" s="256" t="s">
        <v>630</v>
      </c>
      <c r="D337" s="256">
        <v>579</v>
      </c>
      <c r="E337" s="256">
        <v>1039704469</v>
      </c>
      <c r="F337" s="256">
        <v>3196416668</v>
      </c>
      <c r="G337" s="257">
        <v>333</v>
      </c>
      <c r="H337" s="189" t="s">
        <v>1603</v>
      </c>
      <c r="I337" s="258" t="s">
        <v>1110</v>
      </c>
      <c r="J337" s="256"/>
      <c r="K337" s="256"/>
      <c r="L337" s="256"/>
      <c r="M337" s="256"/>
      <c r="N337" s="256"/>
      <c r="O337" s="256"/>
      <c r="P337" s="256"/>
      <c r="Q337" s="256"/>
      <c r="R337" s="259">
        <v>583300000</v>
      </c>
      <c r="S337" s="256"/>
      <c r="T337" s="256"/>
      <c r="U337" s="362" t="str">
        <f t="shared" si="125"/>
        <v xml:space="preserve">PEATONAL   #   -  583300000 </v>
      </c>
      <c r="V337" s="256"/>
      <c r="W337" s="258" t="s">
        <v>1542</v>
      </c>
      <c r="X337" s="258" t="s">
        <v>1456</v>
      </c>
      <c r="Y337" s="258" t="s">
        <v>1423</v>
      </c>
      <c r="Z337" s="258" t="s">
        <v>1431</v>
      </c>
      <c r="AA337" s="434" t="str">
        <f t="shared" si="126"/>
        <v>CARLOS ALBERTO HERNANDEZ  PEREZ</v>
      </c>
      <c r="AB337" s="256" t="s">
        <v>1268</v>
      </c>
      <c r="AC337" s="256"/>
      <c r="AD337" s="258" t="s">
        <v>1127</v>
      </c>
      <c r="AE337" s="256">
        <v>60</v>
      </c>
      <c r="AF337" s="150" t="s">
        <v>1087</v>
      </c>
      <c r="AG337" s="150" t="s">
        <v>2534</v>
      </c>
      <c r="AH337" s="258" t="s">
        <v>1658</v>
      </c>
      <c r="AI337" s="258" t="s">
        <v>1782</v>
      </c>
      <c r="AJ337" s="258" t="s">
        <v>1297</v>
      </c>
      <c r="AK337" s="434" t="str">
        <f t="shared" si="127"/>
        <v>BLANCA  DEL CARMEN CAÑAS  DELGADO</v>
      </c>
      <c r="AL337" s="256" t="s">
        <v>1268</v>
      </c>
      <c r="AM337" s="261">
        <v>21862360</v>
      </c>
      <c r="AN337" s="262" t="s">
        <v>1087</v>
      </c>
      <c r="AO337" s="256"/>
      <c r="AP337" s="258" t="s">
        <v>1087</v>
      </c>
      <c r="AQ337" s="256">
        <v>2</v>
      </c>
      <c r="AR337" s="256">
        <v>0</v>
      </c>
      <c r="AS337" s="256">
        <v>0</v>
      </c>
      <c r="AT337" s="263" t="s">
        <v>1149</v>
      </c>
      <c r="AU337" s="256"/>
      <c r="AV337" s="277"/>
      <c r="AW337" s="256"/>
      <c r="AX337" s="265" t="s">
        <v>1153</v>
      </c>
      <c r="AY337" s="256"/>
      <c r="AZ337" s="256">
        <v>6</v>
      </c>
      <c r="BA337" s="256">
        <v>100000</v>
      </c>
      <c r="BB337" s="258" t="s">
        <v>1086</v>
      </c>
      <c r="BC337" s="256">
        <v>16961</v>
      </c>
      <c r="BD337" s="258" t="s">
        <v>1086</v>
      </c>
      <c r="BE337" s="256">
        <v>12250</v>
      </c>
      <c r="BF337" s="258" t="s">
        <v>1086</v>
      </c>
      <c r="BG337" s="256">
        <v>8069</v>
      </c>
      <c r="BH337" s="266" t="s">
        <v>1167</v>
      </c>
      <c r="BI337" s="267" t="s">
        <v>1175</v>
      </c>
      <c r="BJ337" s="268" t="s">
        <v>1180</v>
      </c>
      <c r="BK337" s="260" t="s">
        <v>1189</v>
      </c>
      <c r="BL337" s="150" t="s">
        <v>1086</v>
      </c>
      <c r="BM337" s="269" t="s">
        <v>1086</v>
      </c>
      <c r="BN337" s="270" t="s">
        <v>1086</v>
      </c>
      <c r="BO337" s="150" t="s">
        <v>1086</v>
      </c>
      <c r="BP337" s="150" t="s">
        <v>1086</v>
      </c>
      <c r="BQ337" s="150" t="s">
        <v>1086</v>
      </c>
      <c r="BR337" s="150" t="s">
        <v>1086</v>
      </c>
      <c r="BS337" s="150" t="s">
        <v>1086</v>
      </c>
      <c r="BT337" s="150" t="s">
        <v>1086</v>
      </c>
      <c r="BU337" s="150" t="s">
        <v>1087</v>
      </c>
      <c r="BV337" s="150" t="s">
        <v>1087</v>
      </c>
      <c r="BW337" s="150" t="s">
        <v>1086</v>
      </c>
      <c r="BX337" s="150" t="s">
        <v>1086</v>
      </c>
      <c r="BY337" s="150" t="s">
        <v>1086</v>
      </c>
      <c r="BZ337" s="150" t="s">
        <v>1087</v>
      </c>
      <c r="CA337" s="150" t="s">
        <v>1087</v>
      </c>
      <c r="CB337" s="150" t="s">
        <v>1086</v>
      </c>
      <c r="CC337" s="150" t="s">
        <v>1086</v>
      </c>
      <c r="CD337" s="268" t="s">
        <v>1193</v>
      </c>
      <c r="CE337" s="278" t="s">
        <v>2535</v>
      </c>
      <c r="CF337" s="260"/>
      <c r="CG337" s="260"/>
      <c r="CH337" s="260"/>
      <c r="CI337" s="260"/>
      <c r="CJ337" s="260" t="s">
        <v>1607</v>
      </c>
      <c r="CK337" s="260" t="s">
        <v>1608</v>
      </c>
      <c r="CL337" s="150" t="s">
        <v>1086</v>
      </c>
      <c r="CM337" s="150" t="s">
        <v>1087</v>
      </c>
      <c r="CN337" s="150" t="s">
        <v>1087</v>
      </c>
      <c r="CO337" s="260" t="s">
        <v>1490</v>
      </c>
      <c r="CP337" s="150" t="s">
        <v>1086</v>
      </c>
      <c r="CQ337" s="150" t="s">
        <v>1294</v>
      </c>
      <c r="CR337" s="150" t="s">
        <v>1294</v>
      </c>
      <c r="CS337" s="150" t="s">
        <v>1086</v>
      </c>
      <c r="CT337" s="150" t="s">
        <v>1086</v>
      </c>
      <c r="CU337" s="261" t="s">
        <v>1273</v>
      </c>
      <c r="CV337" s="6" t="str">
        <f t="shared" si="128"/>
        <v>OASIS PEATONAL583300000</v>
      </c>
      <c r="CW337" s="46" t="str">
        <f t="shared" si="129"/>
        <v>OK</v>
      </c>
      <c r="CX337" s="47" t="str">
        <f t="shared" si="130"/>
        <v>SI</v>
      </c>
      <c r="CY337" s="47">
        <f t="shared" si="131"/>
        <v>1</v>
      </c>
      <c r="CZ337" s="47" t="str">
        <f t="shared" si="132"/>
        <v/>
      </c>
      <c r="DA337" s="47" t="str">
        <f t="shared" si="133"/>
        <v/>
      </c>
      <c r="DB337" s="47">
        <f t="shared" si="134"/>
        <v>4</v>
      </c>
      <c r="DC337" s="47" t="str">
        <f t="shared" si="135"/>
        <v/>
      </c>
      <c r="DD337" s="47"/>
      <c r="DE337" s="47" t="str">
        <f t="shared" si="136"/>
        <v/>
      </c>
      <c r="DF337" s="47" t="str">
        <f t="shared" si="137"/>
        <v/>
      </c>
      <c r="DG337" s="47">
        <f t="shared" si="138"/>
        <v>9</v>
      </c>
      <c r="DH337" s="47" t="str">
        <f t="shared" si="139"/>
        <v/>
      </c>
      <c r="DI337" s="47" t="str">
        <f t="shared" si="140"/>
        <v/>
      </c>
      <c r="DJ337" s="47">
        <f t="shared" si="141"/>
        <v>2</v>
      </c>
      <c r="DK337" s="48">
        <f>IF(CX337="NO",0,IF(CY337=1,Tipologías!$E$11,0)+IF(CZ337=2,Tipologías!$E$10,0)+IF(DA337=3,Tipologías!$E$9,0)+IF(DB337=4,Tipologías!$E$13,0)+IF(DC337=5,Tipologías!$E$12,0)+IF(DD337=6,Tipologías!$E$14,0)+IF(DE337=7,Tipologías!$E$20,0)+IF(DG337=9,Tipologías!$E$16,0)+IF(DF337=8,Tipologías!$E$23,0)+IF(DH337=10,Tipologías!$E$7,0)+IF(DI337=11,Tipologías!$E$8,0))</f>
        <v>2858472.5869979998</v>
      </c>
      <c r="DL337" s="49">
        <f t="shared" si="142"/>
        <v>2858472.5869979998</v>
      </c>
      <c r="DM337" s="50" t="str">
        <f t="shared" si="143"/>
        <v/>
      </c>
      <c r="DN337" s="50" t="str">
        <f t="shared" si="144"/>
        <v/>
      </c>
      <c r="DO337" s="50">
        <f t="shared" si="145"/>
        <v>0</v>
      </c>
      <c r="DP337" s="51" t="str">
        <f t="shared" si="146"/>
        <v/>
      </c>
      <c r="DQ337" s="51">
        <f>IF(DM337=17,Tipologías!$E$18,0)+IF(ENCUESTAS!DN337=18,Tipologías!$E$17,0)+IF(ENCUESTAS!DO337=19,Tipologías!$E$19,0)+IF(ENCUESTAS!DP337=20,Tipologías!$E$21,0)</f>
        <v>0</v>
      </c>
      <c r="DR337" s="47" t="str">
        <f t="shared" si="147"/>
        <v>NO</v>
      </c>
      <c r="DS337" s="49">
        <f t="shared" si="148"/>
        <v>0</v>
      </c>
      <c r="DT337" s="52">
        <f>IF(DL337=0,"",(DL337+DS337+Tipologías!$E$6+Tipologías!$H$2))</f>
        <v>3055549.9795379643</v>
      </c>
      <c r="DU337" s="53" t="str">
        <f t="shared" si="149"/>
        <v>SI</v>
      </c>
      <c r="DV337" s="436" t="s">
        <v>3628</v>
      </c>
    </row>
    <row r="338" spans="1:126" ht="45" x14ac:dyDescent="0.25">
      <c r="A338" s="22">
        <v>42972</v>
      </c>
      <c r="B338" s="256" t="s">
        <v>1</v>
      </c>
      <c r="C338" s="256" t="s">
        <v>630</v>
      </c>
      <c r="D338" s="256">
        <v>579</v>
      </c>
      <c r="E338" s="256">
        <v>1039704469</v>
      </c>
      <c r="F338" s="256">
        <v>3196416668</v>
      </c>
      <c r="G338" s="257">
        <v>334</v>
      </c>
      <c r="H338" s="189" t="s">
        <v>1640</v>
      </c>
      <c r="I338" s="258" t="s">
        <v>1110</v>
      </c>
      <c r="J338" s="256"/>
      <c r="K338" s="256"/>
      <c r="L338" s="256"/>
      <c r="M338" s="256"/>
      <c r="N338" s="256"/>
      <c r="O338" s="256"/>
      <c r="P338" s="256"/>
      <c r="Q338" s="256"/>
      <c r="R338" s="259">
        <v>583130012</v>
      </c>
      <c r="S338" s="256"/>
      <c r="T338" s="256"/>
      <c r="U338" s="362" t="str">
        <f t="shared" si="125"/>
        <v xml:space="preserve">PEATONAL   #   -  583130012 </v>
      </c>
      <c r="V338" s="256"/>
      <c r="W338" s="258" t="s">
        <v>2536</v>
      </c>
      <c r="X338" s="258" t="s">
        <v>2537</v>
      </c>
      <c r="Y338" s="258" t="s">
        <v>2538</v>
      </c>
      <c r="Z338" s="258" t="s">
        <v>2539</v>
      </c>
      <c r="AA338" s="434" t="str">
        <f t="shared" si="126"/>
        <v>LEIMY DE JUESUS PEÑATES SOLIPAZ</v>
      </c>
      <c r="AB338" s="256" t="s">
        <v>1268</v>
      </c>
      <c r="AC338" s="256">
        <v>78382298</v>
      </c>
      <c r="AD338" s="258" t="s">
        <v>1127</v>
      </c>
      <c r="AE338" s="256">
        <v>37</v>
      </c>
      <c r="AF338" s="150"/>
      <c r="AG338" s="150" t="s">
        <v>2451</v>
      </c>
      <c r="AH338" s="258" t="s">
        <v>1833</v>
      </c>
      <c r="AI338" s="258" t="s">
        <v>2540</v>
      </c>
      <c r="AJ338" s="258" t="s">
        <v>1272</v>
      </c>
      <c r="AK338" s="434" t="str">
        <f t="shared" si="127"/>
        <v>LAURA  ROSA ENCISO MESA</v>
      </c>
      <c r="AL338" s="256" t="s">
        <v>1268</v>
      </c>
      <c r="AM338" s="261">
        <v>43657691</v>
      </c>
      <c r="AN338" s="262" t="s">
        <v>1087</v>
      </c>
      <c r="AO338" s="256"/>
      <c r="AP338" s="258" t="s">
        <v>1087</v>
      </c>
      <c r="AQ338" s="256">
        <v>4</v>
      </c>
      <c r="AR338" s="256">
        <v>2</v>
      </c>
      <c r="AS338" s="256">
        <v>0</v>
      </c>
      <c r="AT338" s="263" t="s">
        <v>1152</v>
      </c>
      <c r="AU338" s="256"/>
      <c r="AV338" s="277" t="s">
        <v>1165</v>
      </c>
      <c r="AW338" s="256"/>
      <c r="AX338" s="265"/>
      <c r="AY338" s="256"/>
      <c r="AZ338" s="256"/>
      <c r="BA338" s="256"/>
      <c r="BB338" s="258" t="s">
        <v>1086</v>
      </c>
      <c r="BC338" s="256">
        <v>168847</v>
      </c>
      <c r="BD338" s="258" t="s">
        <v>1086</v>
      </c>
      <c r="BE338" s="256">
        <v>61687</v>
      </c>
      <c r="BF338" s="258" t="s">
        <v>1086</v>
      </c>
      <c r="BG338" s="256">
        <v>68055</v>
      </c>
      <c r="BH338" s="266" t="s">
        <v>1167</v>
      </c>
      <c r="BI338" s="267" t="s">
        <v>1175</v>
      </c>
      <c r="BJ338" s="268" t="s">
        <v>1180</v>
      </c>
      <c r="BK338" s="260" t="s">
        <v>1189</v>
      </c>
      <c r="BL338" s="150" t="s">
        <v>1086</v>
      </c>
      <c r="BM338" s="269" t="s">
        <v>1087</v>
      </c>
      <c r="BN338" s="270" t="s">
        <v>1086</v>
      </c>
      <c r="BO338" s="150" t="s">
        <v>1086</v>
      </c>
      <c r="BP338" s="150" t="s">
        <v>1086</v>
      </c>
      <c r="BQ338" s="150" t="s">
        <v>1086</v>
      </c>
      <c r="BR338" s="150" t="s">
        <v>1086</v>
      </c>
      <c r="BS338" s="150" t="s">
        <v>1086</v>
      </c>
      <c r="BT338" s="150" t="s">
        <v>1086</v>
      </c>
      <c r="BU338" s="150" t="s">
        <v>1087</v>
      </c>
      <c r="BV338" s="150" t="s">
        <v>1087</v>
      </c>
      <c r="BW338" s="150" t="s">
        <v>1086</v>
      </c>
      <c r="BX338" s="150" t="s">
        <v>1086</v>
      </c>
      <c r="BY338" s="150" t="s">
        <v>1086</v>
      </c>
      <c r="BZ338" s="150" t="s">
        <v>1087</v>
      </c>
      <c r="CA338" s="150" t="s">
        <v>1087</v>
      </c>
      <c r="CB338" s="150" t="s">
        <v>1086</v>
      </c>
      <c r="CC338" s="150" t="s">
        <v>1086</v>
      </c>
      <c r="CD338" s="268" t="s">
        <v>1193</v>
      </c>
      <c r="CE338" s="278" t="s">
        <v>2541</v>
      </c>
      <c r="CF338" s="260"/>
      <c r="CG338" s="260"/>
      <c r="CH338" s="260"/>
      <c r="CI338" s="260"/>
      <c r="CJ338" s="260" t="s">
        <v>1607</v>
      </c>
      <c r="CK338" s="260" t="s">
        <v>1608</v>
      </c>
      <c r="CL338" s="150" t="s">
        <v>1086</v>
      </c>
      <c r="CM338" s="150" t="s">
        <v>1087</v>
      </c>
      <c r="CN338" s="150" t="s">
        <v>1087</v>
      </c>
      <c r="CO338" s="260" t="s">
        <v>1490</v>
      </c>
      <c r="CP338" s="150" t="s">
        <v>1086</v>
      </c>
      <c r="CQ338" s="260" t="s">
        <v>1294</v>
      </c>
      <c r="CR338" s="260" t="s">
        <v>1294</v>
      </c>
      <c r="CS338" s="260" t="s">
        <v>1086</v>
      </c>
      <c r="CT338" s="260" t="s">
        <v>1086</v>
      </c>
      <c r="CU338" s="261" t="s">
        <v>1273</v>
      </c>
      <c r="CV338" s="6" t="str">
        <f t="shared" si="128"/>
        <v>NUEVO MILENIOPEATONAL583130012</v>
      </c>
      <c r="CW338" s="46" t="str">
        <f t="shared" si="129"/>
        <v>OK</v>
      </c>
      <c r="CX338" s="47" t="str">
        <f t="shared" si="130"/>
        <v>SI</v>
      </c>
      <c r="CY338" s="47">
        <f t="shared" si="131"/>
        <v>1</v>
      </c>
      <c r="CZ338" s="47" t="str">
        <f t="shared" si="132"/>
        <v/>
      </c>
      <c r="DA338" s="47" t="str">
        <f t="shared" si="133"/>
        <v/>
      </c>
      <c r="DB338" s="47">
        <f t="shared" si="134"/>
        <v>4</v>
      </c>
      <c r="DC338" s="47" t="str">
        <f t="shared" si="135"/>
        <v/>
      </c>
      <c r="DD338" s="47"/>
      <c r="DE338" s="47" t="str">
        <f t="shared" si="136"/>
        <v/>
      </c>
      <c r="DF338" s="47" t="str">
        <f t="shared" si="137"/>
        <v/>
      </c>
      <c r="DG338" s="47">
        <f t="shared" si="138"/>
        <v>9</v>
      </c>
      <c r="DH338" s="47" t="str">
        <f t="shared" si="139"/>
        <v/>
      </c>
      <c r="DI338" s="47" t="str">
        <f t="shared" si="140"/>
        <v/>
      </c>
      <c r="DJ338" s="47">
        <f t="shared" si="141"/>
        <v>2</v>
      </c>
      <c r="DK338" s="48">
        <f>IF(CX338="NO",0,IF(CY338=1,Tipologías!$E$11,0)+IF(CZ338=2,Tipologías!$E$10,0)+IF(DA338=3,Tipologías!$E$9,0)+IF(DB338=4,Tipologías!$E$13,0)+IF(DC338=5,Tipologías!$E$12,0)+IF(DD338=6,Tipologías!$E$14,0)+IF(DE338=7,Tipologías!$E$20,0)+IF(DG338=9,Tipologías!$E$16,0)+IF(DF338=8,Tipologías!$E$23,0)+IF(DH338=10,Tipologías!$E$7,0)+IF(DI338=11,Tipologías!$E$8,0))</f>
        <v>2858472.5869979998</v>
      </c>
      <c r="DL338" s="49">
        <f t="shared" si="142"/>
        <v>2858472.5869979998</v>
      </c>
      <c r="DM338" s="50" t="str">
        <f t="shared" si="143"/>
        <v/>
      </c>
      <c r="DN338" s="50" t="str">
        <f t="shared" si="144"/>
        <v/>
      </c>
      <c r="DO338" s="50">
        <f t="shared" si="145"/>
        <v>0</v>
      </c>
      <c r="DP338" s="51" t="str">
        <f t="shared" si="146"/>
        <v/>
      </c>
      <c r="DQ338" s="51">
        <f>IF(DM338=17,Tipologías!$E$18,0)+IF(ENCUESTAS!DN338=18,Tipologías!$E$17,0)+IF(ENCUESTAS!DO338=19,Tipologías!$E$19,0)+IF(ENCUESTAS!DP338=20,Tipologías!$E$21,0)</f>
        <v>0</v>
      </c>
      <c r="DR338" s="47" t="str">
        <f t="shared" si="147"/>
        <v>NO</v>
      </c>
      <c r="DS338" s="49">
        <f t="shared" si="148"/>
        <v>0</v>
      </c>
      <c r="DT338" s="52">
        <f>IF(DL338=0,"",(DL338+DS338+Tipologías!$E$6+Tipologías!$H$2))</f>
        <v>3055549.9795379643</v>
      </c>
      <c r="DU338" s="53" t="str">
        <f t="shared" si="149"/>
        <v>SI</v>
      </c>
      <c r="DV338" s="436" t="s">
        <v>3831</v>
      </c>
    </row>
    <row r="339" spans="1:126" ht="45" x14ac:dyDescent="0.25">
      <c r="A339" s="22">
        <v>42972</v>
      </c>
      <c r="B339" s="256" t="s">
        <v>1</v>
      </c>
      <c r="C339" s="256" t="s">
        <v>630</v>
      </c>
      <c r="D339" s="256">
        <v>579</v>
      </c>
      <c r="E339" s="256">
        <v>43653838</v>
      </c>
      <c r="F339" s="256">
        <v>3148378856</v>
      </c>
      <c r="G339" s="257">
        <v>335</v>
      </c>
      <c r="H339" s="189" t="s">
        <v>1640</v>
      </c>
      <c r="I339" s="258" t="s">
        <v>1110</v>
      </c>
      <c r="J339" s="256"/>
      <c r="K339" s="256"/>
      <c r="L339" s="256"/>
      <c r="M339" s="256"/>
      <c r="N339" s="256"/>
      <c r="O339" s="256"/>
      <c r="P339" s="256"/>
      <c r="Q339" s="256"/>
      <c r="R339" s="259">
        <v>583130042</v>
      </c>
      <c r="S339" s="256"/>
      <c r="T339" s="256"/>
      <c r="U339" s="362" t="str">
        <f t="shared" si="125"/>
        <v xml:space="preserve">PEATONAL   #   -  583130042 </v>
      </c>
      <c r="V339" s="256">
        <v>3137266811</v>
      </c>
      <c r="W339" s="258" t="s">
        <v>1521</v>
      </c>
      <c r="X339" s="258"/>
      <c r="Y339" s="258" t="s">
        <v>1331</v>
      </c>
      <c r="Z339" s="258"/>
      <c r="AA339" s="434" t="str">
        <f t="shared" si="126"/>
        <v xml:space="preserve">LUIS  MEJIA </v>
      </c>
      <c r="AB339" s="256" t="s">
        <v>1268</v>
      </c>
      <c r="AC339" s="256">
        <v>71185827</v>
      </c>
      <c r="AD339" s="258" t="s">
        <v>1127</v>
      </c>
      <c r="AE339" s="256">
        <v>49</v>
      </c>
      <c r="AF339" s="150" t="s">
        <v>1087</v>
      </c>
      <c r="AG339" s="150" t="s">
        <v>1339</v>
      </c>
      <c r="AH339" s="258"/>
      <c r="AI339" s="258" t="s">
        <v>2542</v>
      </c>
      <c r="AJ339" s="258" t="s">
        <v>1330</v>
      </c>
      <c r="AK339" s="434" t="str">
        <f t="shared" si="127"/>
        <v xml:space="preserve">LOURDES DEL PILAR GUTIERREZ </v>
      </c>
      <c r="AL339" s="256" t="s">
        <v>1268</v>
      </c>
      <c r="AM339" s="261">
        <v>43649981</v>
      </c>
      <c r="AN339" s="262" t="s">
        <v>1087</v>
      </c>
      <c r="AO339" s="256"/>
      <c r="AP339" s="258" t="s">
        <v>1087</v>
      </c>
      <c r="AQ339" s="256">
        <v>2</v>
      </c>
      <c r="AR339" s="256">
        <v>0</v>
      </c>
      <c r="AS339" s="256">
        <v>0</v>
      </c>
      <c r="AT339" s="263" t="s">
        <v>1148</v>
      </c>
      <c r="AU339" s="256"/>
      <c r="AV339" s="264" t="s">
        <v>1165</v>
      </c>
      <c r="AW339" s="256"/>
      <c r="AX339" s="265"/>
      <c r="AY339" s="256"/>
      <c r="AZ339" s="256"/>
      <c r="BA339" s="256"/>
      <c r="BB339" s="258" t="s">
        <v>1086</v>
      </c>
      <c r="BC339" s="256">
        <v>8615</v>
      </c>
      <c r="BD339" s="258" t="s">
        <v>1086</v>
      </c>
      <c r="BE339" s="256">
        <v>5763</v>
      </c>
      <c r="BF339" s="258" t="s">
        <v>1086</v>
      </c>
      <c r="BG339" s="256">
        <v>8336</v>
      </c>
      <c r="BH339" s="266" t="s">
        <v>1167</v>
      </c>
      <c r="BI339" s="267" t="s">
        <v>1171</v>
      </c>
      <c r="BJ339" s="268" t="s">
        <v>1183</v>
      </c>
      <c r="BK339" s="260" t="s">
        <v>1189</v>
      </c>
      <c r="BL339" s="150" t="s">
        <v>1086</v>
      </c>
      <c r="BM339" s="269" t="s">
        <v>1086</v>
      </c>
      <c r="BN339" s="270" t="s">
        <v>1086</v>
      </c>
      <c r="BO339" s="150" t="s">
        <v>1086</v>
      </c>
      <c r="BP339" s="150" t="s">
        <v>1086</v>
      </c>
      <c r="BQ339" s="150" t="s">
        <v>1087</v>
      </c>
      <c r="BR339" s="150" t="s">
        <v>1086</v>
      </c>
      <c r="BS339" s="150" t="s">
        <v>1086</v>
      </c>
      <c r="BT339" s="150" t="s">
        <v>1086</v>
      </c>
      <c r="BU339" s="150" t="s">
        <v>1086</v>
      </c>
      <c r="BV339" s="150" t="s">
        <v>1087</v>
      </c>
      <c r="BW339" s="150" t="s">
        <v>1087</v>
      </c>
      <c r="BX339" s="150" t="s">
        <v>1086</v>
      </c>
      <c r="BY339" s="150" t="s">
        <v>1086</v>
      </c>
      <c r="BZ339" s="150" t="s">
        <v>1086</v>
      </c>
      <c r="CA339" s="150" t="s">
        <v>1087</v>
      </c>
      <c r="CB339" s="150" t="s">
        <v>1087</v>
      </c>
      <c r="CC339" s="150" t="s">
        <v>1086</v>
      </c>
      <c r="CD339" s="268" t="s">
        <v>1193</v>
      </c>
      <c r="CE339" s="278" t="s">
        <v>2543</v>
      </c>
      <c r="CF339" s="260"/>
      <c r="CG339" s="260"/>
      <c r="CH339" s="260"/>
      <c r="CI339" s="260"/>
      <c r="CJ339" s="260" t="s">
        <v>1607</v>
      </c>
      <c r="CK339" s="260" t="s">
        <v>1608</v>
      </c>
      <c r="CL339" s="150" t="s">
        <v>1086</v>
      </c>
      <c r="CM339" s="150" t="s">
        <v>1087</v>
      </c>
      <c r="CN339" s="150" t="s">
        <v>1087</v>
      </c>
      <c r="CO339" s="260" t="s">
        <v>1490</v>
      </c>
      <c r="CP339" s="150" t="s">
        <v>1086</v>
      </c>
      <c r="CQ339" s="150" t="s">
        <v>1086</v>
      </c>
      <c r="CR339" s="150" t="s">
        <v>1294</v>
      </c>
      <c r="CS339" s="150" t="s">
        <v>1294</v>
      </c>
      <c r="CT339" s="150" t="s">
        <v>1086</v>
      </c>
      <c r="CU339" s="261" t="s">
        <v>1273</v>
      </c>
      <c r="CV339" s="6" t="str">
        <f t="shared" si="128"/>
        <v>NUEVO MILENIOPEATONAL583130042</v>
      </c>
      <c r="CW339" s="46" t="str">
        <f t="shared" si="129"/>
        <v>OK</v>
      </c>
      <c r="CX339" s="47" t="str">
        <f t="shared" si="130"/>
        <v>SI</v>
      </c>
      <c r="CY339" s="47">
        <f t="shared" si="131"/>
        <v>1</v>
      </c>
      <c r="CZ339" s="47" t="str">
        <f t="shared" si="132"/>
        <v/>
      </c>
      <c r="DA339" s="47" t="str">
        <f t="shared" si="133"/>
        <v/>
      </c>
      <c r="DB339" s="47" t="str">
        <f t="shared" si="134"/>
        <v/>
      </c>
      <c r="DC339" s="47">
        <f t="shared" si="135"/>
        <v>5</v>
      </c>
      <c r="DD339" s="47"/>
      <c r="DE339" s="47" t="str">
        <f t="shared" si="136"/>
        <v/>
      </c>
      <c r="DF339" s="47" t="str">
        <f t="shared" si="137"/>
        <v/>
      </c>
      <c r="DG339" s="47">
        <f t="shared" si="138"/>
        <v>9</v>
      </c>
      <c r="DH339" s="47" t="str">
        <f t="shared" si="139"/>
        <v/>
      </c>
      <c r="DI339" s="47" t="str">
        <f t="shared" si="140"/>
        <v/>
      </c>
      <c r="DJ339" s="47">
        <f t="shared" si="141"/>
        <v>2</v>
      </c>
      <c r="DK339" s="48">
        <f>IF(CX339="NO",0,IF(CY339=1,Tipologías!$E$11,0)+IF(CZ339=2,Tipologías!$E$10,0)+IF(DA339=3,Tipologías!$E$9,0)+IF(DB339=4,Tipologías!$E$13,0)+IF(DC339=5,Tipologías!$E$12,0)+IF(DD339=6,Tipologías!$E$14,0)+IF(DE339=7,Tipologías!$E$20,0)+IF(DG339=9,Tipologías!$E$16,0)+IF(DF339=8,Tipologías!$E$23,0)+IF(DH339=10,Tipologías!$E$7,0)+IF(DI339=11,Tipologías!$E$8,0))</f>
        <v>2773070.4736259999</v>
      </c>
      <c r="DL339" s="49">
        <f t="shared" si="142"/>
        <v>2773070.4736259999</v>
      </c>
      <c r="DM339" s="50" t="str">
        <f t="shared" si="143"/>
        <v/>
      </c>
      <c r="DN339" s="50" t="str">
        <f t="shared" si="144"/>
        <v/>
      </c>
      <c r="DO339" s="50">
        <f t="shared" si="145"/>
        <v>0</v>
      </c>
      <c r="DP339" s="51">
        <f t="shared" si="146"/>
        <v>20</v>
      </c>
      <c r="DQ339" s="51">
        <f>IF(DM339=17,Tipologías!$E$18,0)+IF(ENCUESTAS!DN339=18,Tipologías!$E$17,0)+IF(ENCUESTAS!DO339=19,Tipologías!$E$19,0)+IF(ENCUESTAS!DP339=20,Tipologías!$E$21,0)</f>
        <v>487557.07988400001</v>
      </c>
      <c r="DR339" s="47" t="str">
        <f t="shared" si="147"/>
        <v>SI</v>
      </c>
      <c r="DS339" s="49">
        <f t="shared" si="148"/>
        <v>487557.07988400001</v>
      </c>
      <c r="DT339" s="52">
        <f>IF(DL339=0,"",(DL339+DS339+Tipologías!$E$6+Tipologías!$H$2))</f>
        <v>3457704.9460499645</v>
      </c>
      <c r="DU339" s="53" t="str">
        <f t="shared" si="149"/>
        <v>SI</v>
      </c>
      <c r="DV339" s="436" t="s">
        <v>3832</v>
      </c>
    </row>
    <row r="340" spans="1:126" ht="45" x14ac:dyDescent="0.25">
      <c r="A340" s="22">
        <v>42972</v>
      </c>
      <c r="B340" s="256" t="s">
        <v>1</v>
      </c>
      <c r="C340" s="256" t="s">
        <v>630</v>
      </c>
      <c r="D340" s="256">
        <v>579</v>
      </c>
      <c r="E340" s="256">
        <v>43653838</v>
      </c>
      <c r="F340" s="256">
        <v>3148378856</v>
      </c>
      <c r="G340" s="257">
        <v>336</v>
      </c>
      <c r="H340" s="189" t="s">
        <v>1603</v>
      </c>
      <c r="I340" s="258" t="s">
        <v>1110</v>
      </c>
      <c r="J340" s="256"/>
      <c r="K340" s="256"/>
      <c r="L340" s="256"/>
      <c r="M340" s="256"/>
      <c r="N340" s="256"/>
      <c r="O340" s="256"/>
      <c r="P340" s="256"/>
      <c r="Q340" s="256"/>
      <c r="R340" s="259">
        <v>586700000</v>
      </c>
      <c r="S340" s="256"/>
      <c r="T340" s="256"/>
      <c r="U340" s="362" t="str">
        <f t="shared" si="125"/>
        <v xml:space="preserve">PEATONAL   #   -  586700000 </v>
      </c>
      <c r="V340" s="256">
        <v>3147080732</v>
      </c>
      <c r="W340" s="258" t="s">
        <v>2544</v>
      </c>
      <c r="X340" s="258"/>
      <c r="Y340" s="258" t="s">
        <v>1954</v>
      </c>
      <c r="Z340" s="258"/>
      <c r="AA340" s="434" t="str">
        <f t="shared" si="126"/>
        <v xml:space="preserve">ROSALBA  DE USUGA </v>
      </c>
      <c r="AB340" s="256" t="s">
        <v>1268</v>
      </c>
      <c r="AC340" s="256">
        <v>21693017</v>
      </c>
      <c r="AD340" s="258" t="s">
        <v>1118</v>
      </c>
      <c r="AE340" s="256">
        <v>63</v>
      </c>
      <c r="AF340" s="150" t="s">
        <v>1087</v>
      </c>
      <c r="AG340" s="150" t="s">
        <v>1789</v>
      </c>
      <c r="AH340" s="258"/>
      <c r="AI340" s="258" t="s">
        <v>2545</v>
      </c>
      <c r="AJ340" s="258" t="s">
        <v>1316</v>
      </c>
      <c r="AK340" s="434" t="str">
        <f t="shared" si="127"/>
        <v xml:space="preserve">ARNOLDO ANTONIO USUGA </v>
      </c>
      <c r="AL340" s="256" t="s">
        <v>1268</v>
      </c>
      <c r="AM340" s="261">
        <v>15361535</v>
      </c>
      <c r="AN340" s="262" t="s">
        <v>1087</v>
      </c>
      <c r="AO340" s="256"/>
      <c r="AP340" s="258" t="s">
        <v>1087</v>
      </c>
      <c r="AQ340" s="256">
        <v>4</v>
      </c>
      <c r="AR340" s="256">
        <v>1</v>
      </c>
      <c r="AS340" s="256">
        <v>0</v>
      </c>
      <c r="AT340" s="263" t="s">
        <v>1148</v>
      </c>
      <c r="AU340" s="256"/>
      <c r="AV340" s="277" t="s">
        <v>1165</v>
      </c>
      <c r="AW340" s="256"/>
      <c r="AX340" s="265"/>
      <c r="AY340" s="256"/>
      <c r="AZ340" s="256"/>
      <c r="BA340" s="256"/>
      <c r="BB340" s="258" t="s">
        <v>1086</v>
      </c>
      <c r="BC340" s="256">
        <v>26246</v>
      </c>
      <c r="BD340" s="258" t="s">
        <v>1086</v>
      </c>
      <c r="BE340" s="256">
        <v>19355</v>
      </c>
      <c r="BF340" s="258" t="s">
        <v>1086</v>
      </c>
      <c r="BG340" s="256">
        <v>8324</v>
      </c>
      <c r="BH340" s="266" t="s">
        <v>1167</v>
      </c>
      <c r="BI340" s="267" t="s">
        <v>1171</v>
      </c>
      <c r="BJ340" s="268" t="s">
        <v>1180</v>
      </c>
      <c r="BK340" s="260" t="s">
        <v>1189</v>
      </c>
      <c r="BL340" s="150" t="s">
        <v>1086</v>
      </c>
      <c r="BM340" s="269" t="s">
        <v>1087</v>
      </c>
      <c r="BN340" s="270" t="s">
        <v>1086</v>
      </c>
      <c r="BO340" s="150" t="s">
        <v>1086</v>
      </c>
      <c r="BP340" s="150" t="s">
        <v>1086</v>
      </c>
      <c r="BQ340" s="150" t="s">
        <v>1087</v>
      </c>
      <c r="BR340" s="150" t="s">
        <v>1086</v>
      </c>
      <c r="BS340" s="150" t="s">
        <v>1086</v>
      </c>
      <c r="BT340" s="150" t="s">
        <v>1086</v>
      </c>
      <c r="BU340" s="150" t="s">
        <v>1086</v>
      </c>
      <c r="BV340" s="150" t="s">
        <v>1086</v>
      </c>
      <c r="BW340" s="150" t="s">
        <v>1086</v>
      </c>
      <c r="BX340" s="150" t="s">
        <v>1086</v>
      </c>
      <c r="BY340" s="150" t="s">
        <v>1086</v>
      </c>
      <c r="BZ340" s="150" t="s">
        <v>1086</v>
      </c>
      <c r="CA340" s="150" t="s">
        <v>1086</v>
      </c>
      <c r="CB340" s="150" t="s">
        <v>1086</v>
      </c>
      <c r="CC340" s="150" t="s">
        <v>1086</v>
      </c>
      <c r="CD340" s="268" t="s">
        <v>1193</v>
      </c>
      <c r="CE340" s="278" t="s">
        <v>2546</v>
      </c>
      <c r="CF340" s="260"/>
      <c r="CG340" s="260"/>
      <c r="CH340" s="260"/>
      <c r="CI340" s="260"/>
      <c r="CJ340" s="260" t="s">
        <v>1607</v>
      </c>
      <c r="CK340" s="260" t="s">
        <v>1608</v>
      </c>
      <c r="CL340" s="150" t="s">
        <v>1086</v>
      </c>
      <c r="CM340" s="150" t="s">
        <v>1087</v>
      </c>
      <c r="CN340" s="150" t="s">
        <v>1087</v>
      </c>
      <c r="CO340" s="260" t="s">
        <v>1490</v>
      </c>
      <c r="CP340" s="150" t="s">
        <v>1087</v>
      </c>
      <c r="CQ340" s="150" t="s">
        <v>1086</v>
      </c>
      <c r="CR340" s="150" t="s">
        <v>1086</v>
      </c>
      <c r="CS340" s="150" t="s">
        <v>1086</v>
      </c>
      <c r="CT340" s="150" t="s">
        <v>1086</v>
      </c>
      <c r="CU340" s="261" t="s">
        <v>1273</v>
      </c>
      <c r="CV340" s="6" t="str">
        <f t="shared" si="128"/>
        <v>OASIS PEATONAL586700000</v>
      </c>
      <c r="CW340" s="46" t="str">
        <f t="shared" si="129"/>
        <v>OK</v>
      </c>
      <c r="CX340" s="47" t="str">
        <f t="shared" si="130"/>
        <v>SI</v>
      </c>
      <c r="CY340" s="47" t="str">
        <f t="shared" si="131"/>
        <v/>
      </c>
      <c r="CZ340" s="47" t="str">
        <f t="shared" si="132"/>
        <v/>
      </c>
      <c r="DA340" s="47">
        <f t="shared" si="133"/>
        <v>3</v>
      </c>
      <c r="DB340" s="47" t="str">
        <f t="shared" si="134"/>
        <v/>
      </c>
      <c r="DC340" s="47" t="str">
        <f t="shared" si="135"/>
        <v/>
      </c>
      <c r="DD340" s="47"/>
      <c r="DE340" s="47" t="str">
        <f t="shared" si="136"/>
        <v/>
      </c>
      <c r="DF340" s="47" t="str">
        <f t="shared" si="137"/>
        <v/>
      </c>
      <c r="DG340" s="47">
        <f t="shared" si="138"/>
        <v>9</v>
      </c>
      <c r="DH340" s="47" t="str">
        <f t="shared" si="139"/>
        <v/>
      </c>
      <c r="DI340" s="47" t="str">
        <f t="shared" si="140"/>
        <v/>
      </c>
      <c r="DJ340" s="47">
        <f t="shared" si="141"/>
        <v>1</v>
      </c>
      <c r="DK340" s="48">
        <f>IF(CX340="NO",0,IF(CY340=1,Tipologías!$E$11,0)+IF(CZ340=2,Tipologías!$E$10,0)+IF(DA340=3,Tipologías!$E$9,0)+IF(DB340=4,Tipologías!$E$13,0)+IF(DC340=5,Tipologías!$E$12,0)+IF(DD340=6,Tipologías!$E$14,0)+IF(DE340=7,Tipologías!$E$20,0)+IF(DG340=9,Tipologías!$E$16,0)+IF(DF340=8,Tipologías!$E$23,0)+IF(DH340=10,Tipologías!$E$7,0)+IF(DI340=11,Tipologías!$E$8,0))</f>
        <v>2385603.0968939997</v>
      </c>
      <c r="DL340" s="49">
        <f t="shared" si="142"/>
        <v>2385603.0968939997</v>
      </c>
      <c r="DM340" s="50" t="str">
        <f t="shared" si="143"/>
        <v/>
      </c>
      <c r="DN340" s="50" t="str">
        <f t="shared" si="144"/>
        <v/>
      </c>
      <c r="DO340" s="50">
        <f t="shared" si="145"/>
        <v>0</v>
      </c>
      <c r="DP340" s="51">
        <f t="shared" si="146"/>
        <v>20</v>
      </c>
      <c r="DQ340" s="51">
        <f>IF(DM340=17,Tipologías!$E$18,0)+IF(ENCUESTAS!DN340=18,Tipologías!$E$17,0)+IF(ENCUESTAS!DO340=19,Tipologías!$E$19,0)+IF(ENCUESTAS!DP340=20,Tipologías!$E$21,0)</f>
        <v>487557.07988400001</v>
      </c>
      <c r="DR340" s="47" t="str">
        <f t="shared" si="147"/>
        <v>SI</v>
      </c>
      <c r="DS340" s="49">
        <f t="shared" si="148"/>
        <v>487557.07988400001</v>
      </c>
      <c r="DT340" s="52">
        <f>IF(DL340=0,"",(DL340+DS340+Tipologías!$E$6+Tipologías!$H$2))</f>
        <v>3070237.5693179644</v>
      </c>
      <c r="DU340" s="53" t="str">
        <f t="shared" si="149"/>
        <v>SI</v>
      </c>
      <c r="DV340" s="436" t="s">
        <v>3629</v>
      </c>
    </row>
    <row r="341" spans="1:126" ht="60" x14ac:dyDescent="0.25">
      <c r="A341" s="22">
        <v>42972</v>
      </c>
      <c r="B341" s="256" t="s">
        <v>1</v>
      </c>
      <c r="C341" s="256" t="s">
        <v>630</v>
      </c>
      <c r="D341" s="256">
        <v>579</v>
      </c>
      <c r="E341" s="256">
        <v>43653838</v>
      </c>
      <c r="F341" s="256">
        <v>3148378856</v>
      </c>
      <c r="G341" s="257">
        <v>337</v>
      </c>
      <c r="H341" s="189" t="s">
        <v>1640</v>
      </c>
      <c r="I341" s="258" t="s">
        <v>1110</v>
      </c>
      <c r="J341" s="256"/>
      <c r="K341" s="256"/>
      <c r="L341" s="256"/>
      <c r="M341" s="256"/>
      <c r="N341" s="256"/>
      <c r="O341" s="256"/>
      <c r="P341" s="256"/>
      <c r="Q341" s="256"/>
      <c r="R341" s="259">
        <v>583160014</v>
      </c>
      <c r="S341" s="256"/>
      <c r="T341" s="256"/>
      <c r="U341" s="362" t="str">
        <f t="shared" si="125"/>
        <v xml:space="preserve">PEATONAL   #   -  583160014 </v>
      </c>
      <c r="V341" s="256">
        <v>3197646268</v>
      </c>
      <c r="W341" s="258" t="s">
        <v>1733</v>
      </c>
      <c r="X341" s="258" t="s">
        <v>1696</v>
      </c>
      <c r="Y341" s="258" t="s">
        <v>1270</v>
      </c>
      <c r="Z341" s="258" t="s">
        <v>1503</v>
      </c>
      <c r="AA341" s="434" t="str">
        <f t="shared" si="126"/>
        <v>LUZ ELENA RINCON VILLA</v>
      </c>
      <c r="AB341" s="256" t="s">
        <v>1268</v>
      </c>
      <c r="AC341" s="256">
        <v>21930843</v>
      </c>
      <c r="AD341" s="258" t="s">
        <v>1118</v>
      </c>
      <c r="AE341" s="256">
        <v>54</v>
      </c>
      <c r="AF341" s="150" t="s">
        <v>1086</v>
      </c>
      <c r="AG341" s="150"/>
      <c r="AH341" s="256"/>
      <c r="AI341" s="258"/>
      <c r="AJ341" s="258"/>
      <c r="AK341" s="434" t="str">
        <f t="shared" si="127"/>
        <v xml:space="preserve">   </v>
      </c>
      <c r="AL341" s="256"/>
      <c r="AM341" s="261"/>
      <c r="AN341" s="262" t="s">
        <v>1087</v>
      </c>
      <c r="AO341" s="258"/>
      <c r="AP341" s="258" t="s">
        <v>1086</v>
      </c>
      <c r="AQ341" s="256">
        <v>1</v>
      </c>
      <c r="AR341" s="256">
        <v>0</v>
      </c>
      <c r="AS341" s="256">
        <v>0</v>
      </c>
      <c r="AT341" s="263" t="s">
        <v>1148</v>
      </c>
      <c r="AU341" s="256"/>
      <c r="AV341" s="264" t="s">
        <v>1163</v>
      </c>
      <c r="AW341" s="256"/>
      <c r="AX341" s="265"/>
      <c r="AY341" s="256"/>
      <c r="AZ341" s="256"/>
      <c r="BA341" s="256"/>
      <c r="BB341" s="258" t="s">
        <v>1086</v>
      </c>
      <c r="BC341" s="256">
        <v>7853</v>
      </c>
      <c r="BD341" s="258" t="s">
        <v>1086</v>
      </c>
      <c r="BE341" s="256">
        <v>5177</v>
      </c>
      <c r="BF341" s="258" t="s">
        <v>1086</v>
      </c>
      <c r="BG341" s="256">
        <v>8366</v>
      </c>
      <c r="BH341" s="257" t="s">
        <v>1166</v>
      </c>
      <c r="BI341" s="267" t="s">
        <v>1175</v>
      </c>
      <c r="BJ341" s="268" t="s">
        <v>1180</v>
      </c>
      <c r="BK341" s="260" t="s">
        <v>1189</v>
      </c>
      <c r="BL341" s="150" t="s">
        <v>1087</v>
      </c>
      <c r="BM341" s="269" t="s">
        <v>1087</v>
      </c>
      <c r="BN341" s="270" t="s">
        <v>1086</v>
      </c>
      <c r="BO341" s="150" t="s">
        <v>1086</v>
      </c>
      <c r="BP341" s="150" t="s">
        <v>1086</v>
      </c>
      <c r="BQ341" s="150" t="s">
        <v>1087</v>
      </c>
      <c r="BR341" s="150" t="s">
        <v>1086</v>
      </c>
      <c r="BS341" s="150" t="s">
        <v>1086</v>
      </c>
      <c r="BT341" s="150" t="s">
        <v>1087</v>
      </c>
      <c r="BU341" s="150" t="s">
        <v>1087</v>
      </c>
      <c r="BV341" s="150" t="s">
        <v>1087</v>
      </c>
      <c r="BW341" s="150" t="s">
        <v>1086</v>
      </c>
      <c r="BX341" s="150" t="s">
        <v>1087</v>
      </c>
      <c r="BY341" s="150" t="s">
        <v>1087</v>
      </c>
      <c r="BZ341" s="150" t="s">
        <v>1087</v>
      </c>
      <c r="CA341" s="150" t="s">
        <v>1087</v>
      </c>
      <c r="CB341" s="150" t="s">
        <v>1086</v>
      </c>
      <c r="CC341" s="150" t="s">
        <v>1087</v>
      </c>
      <c r="CD341" s="268" t="s">
        <v>1196</v>
      </c>
      <c r="CE341" s="278" t="s">
        <v>2547</v>
      </c>
      <c r="CF341" s="260"/>
      <c r="CG341" s="260"/>
      <c r="CH341" s="260"/>
      <c r="CI341" s="260"/>
      <c r="CJ341" s="260" t="s">
        <v>1607</v>
      </c>
      <c r="CK341" s="260" t="s">
        <v>1608</v>
      </c>
      <c r="CL341" s="150" t="s">
        <v>1086</v>
      </c>
      <c r="CM341" s="150" t="s">
        <v>1087</v>
      </c>
      <c r="CN341" s="150" t="s">
        <v>1087</v>
      </c>
      <c r="CO341" s="260" t="s">
        <v>1490</v>
      </c>
      <c r="CP341" s="150" t="s">
        <v>1087</v>
      </c>
      <c r="CQ341" s="150" t="s">
        <v>1087</v>
      </c>
      <c r="CR341" s="150" t="s">
        <v>1087</v>
      </c>
      <c r="CS341" s="150" t="s">
        <v>1086</v>
      </c>
      <c r="CT341" s="150" t="s">
        <v>1087</v>
      </c>
      <c r="CU341" s="261" t="s">
        <v>1273</v>
      </c>
      <c r="CV341" s="6" t="str">
        <f t="shared" si="128"/>
        <v>NUEVO MILENIOPEATONAL583160014</v>
      </c>
      <c r="CW341" s="46" t="str">
        <f t="shared" si="129"/>
        <v>OK</v>
      </c>
      <c r="CX341" s="47" t="str">
        <f t="shared" si="130"/>
        <v>SI</v>
      </c>
      <c r="CY341" s="47">
        <f t="shared" si="131"/>
        <v>1</v>
      </c>
      <c r="CZ341" s="47">
        <f t="shared" si="132"/>
        <v>2</v>
      </c>
      <c r="DA341" s="47">
        <f t="shared" si="133"/>
        <v>3</v>
      </c>
      <c r="DB341" s="47">
        <f t="shared" si="134"/>
        <v>4</v>
      </c>
      <c r="DC341" s="47" t="str">
        <f t="shared" si="135"/>
        <v/>
      </c>
      <c r="DD341" s="47"/>
      <c r="DE341" s="47">
        <f t="shared" si="136"/>
        <v>7</v>
      </c>
      <c r="DF341" s="47" t="str">
        <f t="shared" si="137"/>
        <v/>
      </c>
      <c r="DG341" s="47">
        <f t="shared" si="138"/>
        <v>9</v>
      </c>
      <c r="DH341" s="47" t="str">
        <f t="shared" si="139"/>
        <v/>
      </c>
      <c r="DI341" s="47" t="str">
        <f t="shared" si="140"/>
        <v/>
      </c>
      <c r="DJ341" s="47">
        <f t="shared" si="141"/>
        <v>4</v>
      </c>
      <c r="DK341" s="48">
        <f>IF(CX341="NO",0,IF(CY341=1,Tipologías!$E$11,0)+IF(CZ341=2,Tipologías!$E$10,0)+IF(DA341=3,Tipologías!$E$9,0)+IF(DB341=4,Tipologías!$E$13,0)+IF(DC341=5,Tipologías!$E$12,0)+IF(DD341=6,Tipologías!$E$14,0)+IF(DE341=7,Tipologías!$E$20,0)+IF(DG341=9,Tipologías!$E$16,0)+IF(DF341=8,Tipologías!$E$23,0)+IF(DH341=10,Tipologías!$E$7,0)+IF(DI341=11,Tipologías!$E$8,0))</f>
        <v>3804744.0184019995</v>
      </c>
      <c r="DL341" s="49">
        <f t="shared" si="142"/>
        <v>3804744.0184019995</v>
      </c>
      <c r="DM341" s="50" t="str">
        <f t="shared" si="143"/>
        <v/>
      </c>
      <c r="DN341" s="50" t="str">
        <f t="shared" si="144"/>
        <v/>
      </c>
      <c r="DO341" s="50">
        <f t="shared" si="145"/>
        <v>0</v>
      </c>
      <c r="DP341" s="51">
        <f t="shared" si="146"/>
        <v>20</v>
      </c>
      <c r="DQ341" s="51">
        <f>IF(DM341=17,Tipologías!$E$18,0)+IF(ENCUESTAS!DN341=18,Tipologías!$E$17,0)+IF(ENCUESTAS!DO341=19,Tipologías!$E$19,0)+IF(ENCUESTAS!DP341=20,Tipologías!$E$21,0)</f>
        <v>487557.07988400001</v>
      </c>
      <c r="DR341" s="47" t="str">
        <f t="shared" si="147"/>
        <v>SI</v>
      </c>
      <c r="DS341" s="49">
        <f t="shared" si="148"/>
        <v>487557.07988400001</v>
      </c>
      <c r="DT341" s="52">
        <f>IF(DL341=0,"",(DL341+DS341+Tipologías!$E$6+Tipologías!$H$2))</f>
        <v>4489378.4908259632</v>
      </c>
      <c r="DU341" s="53" t="str">
        <f t="shared" si="149"/>
        <v>SI</v>
      </c>
      <c r="DV341" s="436" t="s">
        <v>3833</v>
      </c>
    </row>
    <row r="342" spans="1:126" ht="45" x14ac:dyDescent="0.25">
      <c r="A342" s="22">
        <v>42972</v>
      </c>
      <c r="B342" s="256" t="s">
        <v>1</v>
      </c>
      <c r="C342" s="256" t="s">
        <v>630</v>
      </c>
      <c r="D342" s="256">
        <v>579</v>
      </c>
      <c r="E342" s="256">
        <v>15362949</v>
      </c>
      <c r="F342" s="256">
        <v>3147962419</v>
      </c>
      <c r="G342" s="257">
        <v>338</v>
      </c>
      <c r="H342" s="189" t="s">
        <v>1646</v>
      </c>
      <c r="I342" s="258" t="s">
        <v>1102</v>
      </c>
      <c r="J342" s="256">
        <v>12</v>
      </c>
      <c r="K342" s="256"/>
      <c r="L342" s="256"/>
      <c r="M342" s="256"/>
      <c r="N342" s="256"/>
      <c r="O342" s="256"/>
      <c r="P342" s="256"/>
      <c r="Q342" s="256"/>
      <c r="R342" s="259">
        <v>141220016</v>
      </c>
      <c r="S342" s="256"/>
      <c r="T342" s="256"/>
      <c r="U342" s="362" t="str">
        <f t="shared" si="125"/>
        <v xml:space="preserve">CARRERA 12  #   -  141220016 </v>
      </c>
      <c r="V342" s="256">
        <v>3206609492</v>
      </c>
      <c r="W342" s="258" t="s">
        <v>2548</v>
      </c>
      <c r="X342" s="258"/>
      <c r="Y342" s="258" t="s">
        <v>1270</v>
      </c>
      <c r="Z342" s="258" t="s">
        <v>1302</v>
      </c>
      <c r="AA342" s="434" t="str">
        <f t="shared" si="126"/>
        <v xml:space="preserve">LUZ MARINA RUEDA </v>
      </c>
      <c r="AB342" s="256" t="s">
        <v>1268</v>
      </c>
      <c r="AC342" s="256">
        <v>32210856</v>
      </c>
      <c r="AD342" s="258" t="s">
        <v>1118</v>
      </c>
      <c r="AE342" s="256">
        <v>44</v>
      </c>
      <c r="AF342" s="150" t="s">
        <v>1086</v>
      </c>
      <c r="AG342" s="150"/>
      <c r="AH342" s="258"/>
      <c r="AI342" s="258"/>
      <c r="AJ342" s="256"/>
      <c r="AK342" s="434" t="str">
        <f t="shared" si="127"/>
        <v xml:space="preserve">   </v>
      </c>
      <c r="AL342" s="256"/>
      <c r="AM342" s="261"/>
      <c r="AN342" s="262" t="s">
        <v>1087</v>
      </c>
      <c r="AO342" s="258"/>
      <c r="AP342" s="258" t="s">
        <v>1087</v>
      </c>
      <c r="AQ342" s="256">
        <v>5</v>
      </c>
      <c r="AR342" s="256">
        <v>3</v>
      </c>
      <c r="AS342" s="256">
        <v>0</v>
      </c>
      <c r="AT342" s="263" t="s">
        <v>1148</v>
      </c>
      <c r="AU342" s="256"/>
      <c r="AV342" s="277" t="s">
        <v>1161</v>
      </c>
      <c r="AW342" s="256"/>
      <c r="AX342" s="265"/>
      <c r="AY342" s="256"/>
      <c r="AZ342" s="256"/>
      <c r="BA342" s="256"/>
      <c r="BB342" s="258" t="s">
        <v>1086</v>
      </c>
      <c r="BC342" s="256">
        <v>7102</v>
      </c>
      <c r="BD342" s="258" t="s">
        <v>1087</v>
      </c>
      <c r="BE342" s="256"/>
      <c r="BF342" s="258" t="s">
        <v>1086</v>
      </c>
      <c r="BG342" s="256">
        <v>8366</v>
      </c>
      <c r="BH342" s="266" t="s">
        <v>1167</v>
      </c>
      <c r="BI342" s="267" t="s">
        <v>1175</v>
      </c>
      <c r="BJ342" s="268" t="s">
        <v>1180</v>
      </c>
      <c r="BK342" s="260" t="s">
        <v>1189</v>
      </c>
      <c r="BL342" s="150" t="s">
        <v>1087</v>
      </c>
      <c r="BM342" s="269" t="s">
        <v>1086</v>
      </c>
      <c r="BN342" s="270" t="s">
        <v>1086</v>
      </c>
      <c r="BO342" s="150" t="s">
        <v>1086</v>
      </c>
      <c r="BP342" s="150" t="s">
        <v>1086</v>
      </c>
      <c r="BQ342" s="150" t="s">
        <v>1086</v>
      </c>
      <c r="BR342" s="150" t="s">
        <v>1086</v>
      </c>
      <c r="BS342" s="150" t="s">
        <v>1086</v>
      </c>
      <c r="BT342" s="150" t="s">
        <v>1086</v>
      </c>
      <c r="BU342" s="150" t="s">
        <v>1087</v>
      </c>
      <c r="BV342" s="150" t="s">
        <v>1087</v>
      </c>
      <c r="BW342" s="150" t="s">
        <v>1086</v>
      </c>
      <c r="BX342" s="150" t="s">
        <v>1087</v>
      </c>
      <c r="BY342" s="150" t="s">
        <v>1086</v>
      </c>
      <c r="BZ342" s="150" t="s">
        <v>1087</v>
      </c>
      <c r="CA342" s="150" t="s">
        <v>1087</v>
      </c>
      <c r="CB342" s="150" t="s">
        <v>1086</v>
      </c>
      <c r="CC342" s="150" t="s">
        <v>1087</v>
      </c>
      <c r="CD342" s="268" t="s">
        <v>1193</v>
      </c>
      <c r="CE342" s="278" t="s">
        <v>2549</v>
      </c>
      <c r="CF342" s="260"/>
      <c r="CG342" s="260"/>
      <c r="CH342" s="260"/>
      <c r="CI342" s="260"/>
      <c r="CJ342" s="260" t="s">
        <v>1607</v>
      </c>
      <c r="CK342" s="260" t="s">
        <v>1608</v>
      </c>
      <c r="CL342" s="150" t="s">
        <v>1087</v>
      </c>
      <c r="CM342" s="150" t="s">
        <v>1087</v>
      </c>
      <c r="CN342" s="150" t="s">
        <v>1087</v>
      </c>
      <c r="CO342" s="260" t="s">
        <v>1490</v>
      </c>
      <c r="CP342" s="150" t="s">
        <v>1086</v>
      </c>
      <c r="CQ342" s="150" t="s">
        <v>1087</v>
      </c>
      <c r="CR342" s="150" t="s">
        <v>1087</v>
      </c>
      <c r="CS342" s="150" t="s">
        <v>1086</v>
      </c>
      <c r="CT342" s="150" t="s">
        <v>1087</v>
      </c>
      <c r="CU342" s="261" t="s">
        <v>1269</v>
      </c>
      <c r="CV342" s="6" t="str">
        <f t="shared" si="128"/>
        <v>NUEVO HORIZONTE CARRERA12141220016</v>
      </c>
      <c r="CW342" s="46" t="str">
        <f t="shared" si="129"/>
        <v>OK</v>
      </c>
      <c r="CX342" s="47" t="str">
        <f t="shared" si="130"/>
        <v>SI</v>
      </c>
      <c r="CY342" s="47">
        <f t="shared" si="131"/>
        <v>1</v>
      </c>
      <c r="CZ342" s="47">
        <f t="shared" si="132"/>
        <v>2</v>
      </c>
      <c r="DA342" s="47" t="str">
        <f t="shared" si="133"/>
        <v/>
      </c>
      <c r="DB342" s="47">
        <f t="shared" si="134"/>
        <v>4</v>
      </c>
      <c r="DC342" s="47" t="str">
        <f t="shared" si="135"/>
        <v/>
      </c>
      <c r="DD342" s="47"/>
      <c r="DE342" s="47">
        <f t="shared" si="136"/>
        <v>7</v>
      </c>
      <c r="DF342" s="47" t="str">
        <f t="shared" si="137"/>
        <v/>
      </c>
      <c r="DG342" s="47">
        <f t="shared" si="138"/>
        <v>9</v>
      </c>
      <c r="DH342" s="47" t="str">
        <f t="shared" si="139"/>
        <v/>
      </c>
      <c r="DI342" s="47" t="str">
        <f t="shared" si="140"/>
        <v/>
      </c>
      <c r="DJ342" s="47">
        <f t="shared" si="141"/>
        <v>3</v>
      </c>
      <c r="DK342" s="48">
        <f>IF(CX342="NO",0,IF(CY342=1,Tipologías!$E$11,0)+IF(CZ342=2,Tipologías!$E$10,0)+IF(DA342=3,Tipologías!$E$9,0)+IF(DB342=4,Tipologías!$E$13,0)+IF(DC342=5,Tipologías!$E$12,0)+IF(DD342=6,Tipologías!$E$14,0)+IF(DE342=7,Tipologías!$E$20,0)+IF(DG342=9,Tipologías!$E$16,0)+IF(DF342=8,Tipologías!$E$23,0)+IF(DH342=10,Tipologías!$E$7,0)+IF(DI342=11,Tipologías!$E$8,0))</f>
        <v>3421349.9628299996</v>
      </c>
      <c r="DL342" s="49">
        <f t="shared" si="142"/>
        <v>3421349.9628299996</v>
      </c>
      <c r="DM342" s="50" t="str">
        <f t="shared" si="143"/>
        <v/>
      </c>
      <c r="DN342" s="50" t="str">
        <f t="shared" si="144"/>
        <v/>
      </c>
      <c r="DO342" s="50">
        <f t="shared" si="145"/>
        <v>0</v>
      </c>
      <c r="DP342" s="51" t="str">
        <f t="shared" si="146"/>
        <v/>
      </c>
      <c r="DQ342" s="51">
        <f>IF(DM342=17,Tipologías!$E$18,0)+IF(ENCUESTAS!DN342=18,Tipologías!$E$17,0)+IF(ENCUESTAS!DO342=19,Tipologías!$E$19,0)+IF(ENCUESTAS!DP342=20,Tipologías!$E$21,0)</f>
        <v>0</v>
      </c>
      <c r="DR342" s="47" t="str">
        <f t="shared" si="147"/>
        <v>NO</v>
      </c>
      <c r="DS342" s="49">
        <f t="shared" si="148"/>
        <v>0</v>
      </c>
      <c r="DT342" s="52">
        <f>IF(DL342=0,"",(DL342+DS342+Tipologías!$E$6+Tipologías!$H$2))</f>
        <v>3618427.3553699641</v>
      </c>
      <c r="DU342" s="53" t="str">
        <f t="shared" si="149"/>
        <v>SI</v>
      </c>
      <c r="DV342" s="436" t="s">
        <v>4384</v>
      </c>
    </row>
    <row r="343" spans="1:126" ht="30" x14ac:dyDescent="0.25">
      <c r="A343" s="22">
        <v>42972</v>
      </c>
      <c r="B343" s="256" t="s">
        <v>1</v>
      </c>
      <c r="C343" s="256" t="s">
        <v>630</v>
      </c>
      <c r="D343" s="256">
        <v>579</v>
      </c>
      <c r="E343" s="256">
        <v>15362949</v>
      </c>
      <c r="F343" s="256">
        <v>3147962419</v>
      </c>
      <c r="G343" s="257">
        <v>339</v>
      </c>
      <c r="H343" s="189" t="s">
        <v>1603</v>
      </c>
      <c r="I343" s="258" t="s">
        <v>1110</v>
      </c>
      <c r="J343" s="256"/>
      <c r="K343" s="256"/>
      <c r="L343" s="256"/>
      <c r="M343" s="256"/>
      <c r="N343" s="256"/>
      <c r="O343" s="256"/>
      <c r="P343" s="256"/>
      <c r="Q343" s="256"/>
      <c r="R343" s="259">
        <v>588200000</v>
      </c>
      <c r="S343" s="256"/>
      <c r="T343" s="256"/>
      <c r="U343" s="362" t="str">
        <f t="shared" si="125"/>
        <v xml:space="preserve">PEATONAL   #   -  588200000 </v>
      </c>
      <c r="V343" s="256">
        <v>3146138178</v>
      </c>
      <c r="W343" s="258" t="s">
        <v>1730</v>
      </c>
      <c r="X343" s="258" t="s">
        <v>1281</v>
      </c>
      <c r="Y343" s="258" t="s">
        <v>1527</v>
      </c>
      <c r="Z343" s="256"/>
      <c r="AA343" s="434" t="str">
        <f t="shared" si="126"/>
        <v>BERTILDA  SERNA TORRES</v>
      </c>
      <c r="AB343" s="256" t="s">
        <v>1268</v>
      </c>
      <c r="AC343" s="256">
        <v>43652623</v>
      </c>
      <c r="AD343" s="258" t="s">
        <v>1118</v>
      </c>
      <c r="AE343" s="256">
        <v>42</v>
      </c>
      <c r="AF343" s="150" t="s">
        <v>1086</v>
      </c>
      <c r="AG343" s="150" t="s">
        <v>1868</v>
      </c>
      <c r="AH343" s="256"/>
      <c r="AI343" s="258" t="s">
        <v>2550</v>
      </c>
      <c r="AJ343" s="258" t="s">
        <v>1431</v>
      </c>
      <c r="AK343" s="434" t="str">
        <f t="shared" si="127"/>
        <v xml:space="preserve">OCTAVIO ALBERTO CASTRILLON </v>
      </c>
      <c r="AL343" s="256" t="s">
        <v>1268</v>
      </c>
      <c r="AM343" s="261">
        <v>71187191</v>
      </c>
      <c r="AN343" s="262" t="s">
        <v>1086</v>
      </c>
      <c r="AO343" s="256">
        <v>1683804</v>
      </c>
      <c r="AP343" s="258" t="s">
        <v>1086</v>
      </c>
      <c r="AQ343" s="256">
        <v>5</v>
      </c>
      <c r="AR343" s="256">
        <v>2</v>
      </c>
      <c r="AS343" s="256">
        <v>1</v>
      </c>
      <c r="AT343" s="263" t="s">
        <v>1148</v>
      </c>
      <c r="AU343" s="256"/>
      <c r="AV343" s="264" t="s">
        <v>1163</v>
      </c>
      <c r="AW343" s="256"/>
      <c r="AX343" s="265"/>
      <c r="AY343" s="256"/>
      <c r="AZ343" s="256"/>
      <c r="BA343" s="256"/>
      <c r="BB343" s="258" t="s">
        <v>1086</v>
      </c>
      <c r="BC343" s="256">
        <v>11249</v>
      </c>
      <c r="BD343" s="258" t="s">
        <v>1086</v>
      </c>
      <c r="BE343" s="256">
        <v>7820</v>
      </c>
      <c r="BF343" s="258" t="s">
        <v>1086</v>
      </c>
      <c r="BG343" s="256">
        <v>8110</v>
      </c>
      <c r="BH343" s="266" t="s">
        <v>1166</v>
      </c>
      <c r="BI343" s="267" t="s">
        <v>1171</v>
      </c>
      <c r="BJ343" s="268" t="s">
        <v>1180</v>
      </c>
      <c r="BK343" s="268" t="s">
        <v>1189</v>
      </c>
      <c r="BL343" s="150" t="s">
        <v>1087</v>
      </c>
      <c r="BM343" s="269" t="s">
        <v>1086</v>
      </c>
      <c r="BN343" s="270" t="s">
        <v>1086</v>
      </c>
      <c r="BO343" s="150" t="s">
        <v>1086</v>
      </c>
      <c r="BP343" s="150" t="s">
        <v>1086</v>
      </c>
      <c r="BQ343" s="150" t="s">
        <v>1087</v>
      </c>
      <c r="BR343" s="150" t="s">
        <v>1086</v>
      </c>
      <c r="BS343" s="150" t="s">
        <v>1086</v>
      </c>
      <c r="BT343" s="150" t="s">
        <v>1087</v>
      </c>
      <c r="BU343" s="150" t="s">
        <v>1087</v>
      </c>
      <c r="BV343" s="150" t="s">
        <v>1087</v>
      </c>
      <c r="BW343" s="150" t="s">
        <v>1086</v>
      </c>
      <c r="BX343" s="150" t="s">
        <v>1087</v>
      </c>
      <c r="BY343" s="150" t="s">
        <v>1087</v>
      </c>
      <c r="BZ343" s="150" t="s">
        <v>1087</v>
      </c>
      <c r="CA343" s="150" t="s">
        <v>1087</v>
      </c>
      <c r="CB343" s="150" t="s">
        <v>1086</v>
      </c>
      <c r="CC343" s="150" t="s">
        <v>1087</v>
      </c>
      <c r="CD343" s="268" t="s">
        <v>1197</v>
      </c>
      <c r="CE343" s="278" t="s">
        <v>2551</v>
      </c>
      <c r="CF343" s="260"/>
      <c r="CG343" s="260"/>
      <c r="CH343" s="260"/>
      <c r="CI343" s="260"/>
      <c r="CJ343" s="260" t="s">
        <v>1607</v>
      </c>
      <c r="CK343" s="260" t="s">
        <v>1608</v>
      </c>
      <c r="CL343" s="150" t="s">
        <v>1086</v>
      </c>
      <c r="CM343" s="150" t="s">
        <v>1087</v>
      </c>
      <c r="CN343" s="150" t="s">
        <v>1086</v>
      </c>
      <c r="CO343" s="260" t="s">
        <v>1490</v>
      </c>
      <c r="CP343" s="150" t="s">
        <v>1087</v>
      </c>
      <c r="CQ343" s="150" t="s">
        <v>1087</v>
      </c>
      <c r="CR343" s="150" t="s">
        <v>1087</v>
      </c>
      <c r="CS343" s="150" t="s">
        <v>1086</v>
      </c>
      <c r="CT343" s="150" t="s">
        <v>1087</v>
      </c>
      <c r="CU343" s="261" t="s">
        <v>1307</v>
      </c>
      <c r="CV343" s="6" t="str">
        <f t="shared" si="128"/>
        <v>OASIS PEATONAL588200000</v>
      </c>
      <c r="CW343" s="46" t="str">
        <f t="shared" si="129"/>
        <v>OK</v>
      </c>
      <c r="CX343" s="47" t="str">
        <f t="shared" si="130"/>
        <v>SI</v>
      </c>
      <c r="CY343" s="47">
        <f t="shared" si="131"/>
        <v>1</v>
      </c>
      <c r="CZ343" s="47">
        <f t="shared" si="132"/>
        <v>2</v>
      </c>
      <c r="DA343" s="47">
        <f t="shared" si="133"/>
        <v>3</v>
      </c>
      <c r="DB343" s="47">
        <f t="shared" si="134"/>
        <v>4</v>
      </c>
      <c r="DC343" s="47" t="str">
        <f t="shared" si="135"/>
        <v/>
      </c>
      <c r="DD343" s="47"/>
      <c r="DE343" s="47">
        <f t="shared" si="136"/>
        <v>7</v>
      </c>
      <c r="DF343" s="47">
        <f t="shared" si="137"/>
        <v>8</v>
      </c>
      <c r="DG343" s="47" t="str">
        <f t="shared" si="138"/>
        <v/>
      </c>
      <c r="DH343" s="47" t="str">
        <f t="shared" si="139"/>
        <v/>
      </c>
      <c r="DI343" s="47" t="str">
        <f t="shared" si="140"/>
        <v/>
      </c>
      <c r="DJ343" s="47">
        <f t="shared" si="141"/>
        <v>4</v>
      </c>
      <c r="DK343" s="48">
        <f>IF(CX343="NO",0,IF(CY343=1,Tipologías!$E$11,0)+IF(CZ343=2,Tipologías!$E$10,0)+IF(DA343=3,Tipologías!$E$9,0)+IF(DB343=4,Tipologías!$E$13,0)+IF(DC343=5,Tipologías!$E$12,0)+IF(DD343=6,Tipologías!$E$14,0)+IF(DE343=7,Tipologías!$E$20,0)+IF(DG343=9,Tipologías!$E$16,0)+IF(DF343=8,Tipologías!$E$23,0)+IF(DH343=10,Tipologías!$E$7,0)+IF(DI343=11,Tipologías!$E$8,0))</f>
        <v>6287129.5040999996</v>
      </c>
      <c r="DL343" s="49">
        <f t="shared" si="142"/>
        <v>6099266.2918499997</v>
      </c>
      <c r="DM343" s="50" t="str">
        <f t="shared" si="143"/>
        <v/>
      </c>
      <c r="DN343" s="50" t="str">
        <f t="shared" si="144"/>
        <v/>
      </c>
      <c r="DO343" s="50">
        <f t="shared" si="145"/>
        <v>0</v>
      </c>
      <c r="DP343" s="51">
        <f t="shared" si="146"/>
        <v>20</v>
      </c>
      <c r="DQ343" s="51">
        <f>IF(DM343=17,Tipologías!$E$18,0)+IF(ENCUESTAS!DN343=18,Tipologías!$E$17,0)+IF(ENCUESTAS!DO343=19,Tipologías!$E$19,0)+IF(ENCUESTAS!DP343=20,Tipologías!$E$21,0)</f>
        <v>487557.07988400001</v>
      </c>
      <c r="DR343" s="47" t="str">
        <f t="shared" si="147"/>
        <v>SI</v>
      </c>
      <c r="DS343" s="49">
        <f t="shared" si="148"/>
        <v>487557.07988400001</v>
      </c>
      <c r="DT343" s="52">
        <f>IF(DL343=0,"",(DL343+DS343+Tipologías!$E$6+Tipologías!$H$2))</f>
        <v>6783900.7642739639</v>
      </c>
      <c r="DU343" s="53" t="str">
        <f t="shared" si="149"/>
        <v>SI</v>
      </c>
      <c r="DV343" s="436" t="s">
        <v>3630</v>
      </c>
    </row>
    <row r="344" spans="1:126" ht="45" x14ac:dyDescent="0.25">
      <c r="A344" s="22">
        <v>42972</v>
      </c>
      <c r="B344" s="256" t="s">
        <v>1</v>
      </c>
      <c r="C344" s="256" t="s">
        <v>630</v>
      </c>
      <c r="D344" s="256">
        <v>579</v>
      </c>
      <c r="E344" s="256">
        <v>43653838</v>
      </c>
      <c r="F344" s="256">
        <v>314378856</v>
      </c>
      <c r="G344" s="257">
        <v>340</v>
      </c>
      <c r="H344" s="189" t="s">
        <v>1640</v>
      </c>
      <c r="I344" s="258" t="s">
        <v>1110</v>
      </c>
      <c r="J344" s="256"/>
      <c r="K344" s="256"/>
      <c r="L344" s="256"/>
      <c r="M344" s="256"/>
      <c r="N344" s="256"/>
      <c r="O344" s="256"/>
      <c r="P344" s="256"/>
      <c r="Q344" s="256"/>
      <c r="R344" s="259">
        <v>583130038</v>
      </c>
      <c r="S344" s="256"/>
      <c r="T344" s="256"/>
      <c r="U344" s="362" t="str">
        <f t="shared" si="125"/>
        <v xml:space="preserve">PEATONAL   #   -  583130038 </v>
      </c>
      <c r="V344" s="256">
        <v>3146504000</v>
      </c>
      <c r="W344" s="258" t="s">
        <v>1690</v>
      </c>
      <c r="X344" s="258"/>
      <c r="Y344" s="258" t="s">
        <v>2552</v>
      </c>
      <c r="Z344" s="258" t="s">
        <v>1465</v>
      </c>
      <c r="AA344" s="434" t="str">
        <f t="shared" si="126"/>
        <v xml:space="preserve">MIRIAN  DE JESUS SEPULVEDA </v>
      </c>
      <c r="AB344" s="256" t="s">
        <v>1268</v>
      </c>
      <c r="AC344" s="256">
        <v>21930691</v>
      </c>
      <c r="AD344" s="258" t="s">
        <v>1118</v>
      </c>
      <c r="AE344" s="256">
        <v>55</v>
      </c>
      <c r="AF344" s="150" t="s">
        <v>1086</v>
      </c>
      <c r="AG344" s="260"/>
      <c r="AH344" s="256"/>
      <c r="AI344" s="256"/>
      <c r="AJ344" s="256"/>
      <c r="AK344" s="434" t="str">
        <f t="shared" si="127"/>
        <v xml:space="preserve">   </v>
      </c>
      <c r="AL344" s="256"/>
      <c r="AM344" s="261"/>
      <c r="AN344" s="262" t="s">
        <v>1087</v>
      </c>
      <c r="AO344" s="256"/>
      <c r="AP344" s="258" t="s">
        <v>1087</v>
      </c>
      <c r="AQ344" s="256">
        <v>3</v>
      </c>
      <c r="AR344" s="256">
        <v>1</v>
      </c>
      <c r="AS344" s="256">
        <v>0</v>
      </c>
      <c r="AT344" s="263" t="s">
        <v>1148</v>
      </c>
      <c r="AU344" s="256"/>
      <c r="AV344" s="277" t="s">
        <v>1165</v>
      </c>
      <c r="AW344" s="256"/>
      <c r="AX344" s="265"/>
      <c r="AY344" s="256"/>
      <c r="AZ344" s="256"/>
      <c r="BA344" s="256"/>
      <c r="BB344" s="258" t="s">
        <v>1086</v>
      </c>
      <c r="BC344" s="256">
        <v>17528</v>
      </c>
      <c r="BD344" s="258" t="s">
        <v>1086</v>
      </c>
      <c r="BE344" s="256">
        <v>12637</v>
      </c>
      <c r="BF344" s="258" t="s">
        <v>1086</v>
      </c>
      <c r="BG344" s="256">
        <v>8324</v>
      </c>
      <c r="BH344" s="266" t="s">
        <v>1167</v>
      </c>
      <c r="BI344" s="267" t="s">
        <v>1175</v>
      </c>
      <c r="BJ344" s="268" t="s">
        <v>1180</v>
      </c>
      <c r="BK344" s="260" t="s">
        <v>1191</v>
      </c>
      <c r="BL344" s="150" t="s">
        <v>1087</v>
      </c>
      <c r="BM344" s="269" t="s">
        <v>1086</v>
      </c>
      <c r="BN344" s="270" t="s">
        <v>1086</v>
      </c>
      <c r="BO344" s="150" t="s">
        <v>1086</v>
      </c>
      <c r="BP344" s="150" t="s">
        <v>1086</v>
      </c>
      <c r="BQ344" s="150" t="s">
        <v>1087</v>
      </c>
      <c r="BR344" s="150" t="s">
        <v>1086</v>
      </c>
      <c r="BS344" s="150" t="s">
        <v>1086</v>
      </c>
      <c r="BT344" s="150" t="s">
        <v>1086</v>
      </c>
      <c r="BU344" s="150" t="s">
        <v>1087</v>
      </c>
      <c r="BV344" s="150" t="s">
        <v>1087</v>
      </c>
      <c r="BW344" s="150" t="s">
        <v>1087</v>
      </c>
      <c r="BX344" s="150" t="s">
        <v>1087</v>
      </c>
      <c r="BY344" s="150" t="s">
        <v>1086</v>
      </c>
      <c r="BZ344" s="150" t="s">
        <v>1087</v>
      </c>
      <c r="CA344" s="150" t="s">
        <v>1087</v>
      </c>
      <c r="CB344" s="150" t="s">
        <v>1087</v>
      </c>
      <c r="CC344" s="150" t="s">
        <v>1087</v>
      </c>
      <c r="CD344" s="268" t="s">
        <v>1194</v>
      </c>
      <c r="CE344" s="278" t="s">
        <v>2553</v>
      </c>
      <c r="CF344" s="260"/>
      <c r="CG344" s="260"/>
      <c r="CH344" s="260"/>
      <c r="CI344" s="260"/>
      <c r="CJ344" s="260" t="s">
        <v>1607</v>
      </c>
      <c r="CK344" s="260" t="s">
        <v>1608</v>
      </c>
      <c r="CL344" s="150" t="s">
        <v>1842</v>
      </c>
      <c r="CM344" s="150" t="s">
        <v>1087</v>
      </c>
      <c r="CN344" s="150" t="s">
        <v>1087</v>
      </c>
      <c r="CO344" s="260" t="s">
        <v>1490</v>
      </c>
      <c r="CP344" s="150" t="s">
        <v>1086</v>
      </c>
      <c r="CQ344" s="260" t="s">
        <v>1294</v>
      </c>
      <c r="CR344" s="260" t="s">
        <v>1294</v>
      </c>
      <c r="CS344" s="260" t="s">
        <v>1294</v>
      </c>
      <c r="CT344" s="260" t="s">
        <v>1087</v>
      </c>
      <c r="CU344" s="261" t="s">
        <v>1307</v>
      </c>
      <c r="CV344" s="6" t="str">
        <f t="shared" si="128"/>
        <v>NUEVO MILENIOPEATONAL583130038</v>
      </c>
      <c r="CW344" s="46" t="str">
        <f t="shared" si="129"/>
        <v>OK</v>
      </c>
      <c r="CX344" s="47" t="str">
        <f t="shared" si="130"/>
        <v>SI</v>
      </c>
      <c r="CY344" s="47">
        <f t="shared" si="131"/>
        <v>1</v>
      </c>
      <c r="CZ344" s="47">
        <f t="shared" si="132"/>
        <v>2</v>
      </c>
      <c r="DA344" s="47">
        <f t="shared" si="133"/>
        <v>3</v>
      </c>
      <c r="DB344" s="47">
        <f t="shared" si="134"/>
        <v>4</v>
      </c>
      <c r="DC344" s="47">
        <f t="shared" si="135"/>
        <v>5</v>
      </c>
      <c r="DD344" s="47"/>
      <c r="DE344" s="47">
        <f t="shared" si="136"/>
        <v>7</v>
      </c>
      <c r="DF344" s="47">
        <f t="shared" si="137"/>
        <v>8</v>
      </c>
      <c r="DG344" s="47" t="str">
        <f t="shared" si="138"/>
        <v/>
      </c>
      <c r="DH344" s="47" t="str">
        <f t="shared" si="139"/>
        <v/>
      </c>
      <c r="DI344" s="47" t="str">
        <f t="shared" si="140"/>
        <v/>
      </c>
      <c r="DJ344" s="47">
        <f t="shared" si="141"/>
        <v>5</v>
      </c>
      <c r="DK344" s="48">
        <f>IF(CX344="NO",0,IF(CY344=1,Tipologías!$E$11,0)+IF(CZ344=2,Tipologías!$E$10,0)+IF(DA344=3,Tipologías!$E$9,0)+IF(DB344=4,Tipologías!$E$13,0)+IF(DC344=5,Tipologías!$E$12,0)+IF(DD344=6,Tipologías!$E$14,0)+IF(DE344=7,Tipologías!$E$20,0)+IF(DG344=9,Tipologías!$E$16,0)+IF(DF344=8,Tipologías!$E$23,0)+IF(DH344=10,Tipologías!$E$7,0)+IF(DI344=11,Tipologías!$E$8,0))</f>
        <v>6834981.4686359996</v>
      </c>
      <c r="DL344" s="49">
        <f t="shared" si="142"/>
        <v>6099266.2918499997</v>
      </c>
      <c r="DM344" s="50" t="str">
        <f t="shared" si="143"/>
        <v/>
      </c>
      <c r="DN344" s="50" t="str">
        <f t="shared" si="144"/>
        <v/>
      </c>
      <c r="DO344" s="50">
        <f t="shared" si="145"/>
        <v>0</v>
      </c>
      <c r="DP344" s="51">
        <f t="shared" si="146"/>
        <v>20</v>
      </c>
      <c r="DQ344" s="51">
        <f>IF(DM344=17,Tipologías!$E$18,0)+IF(ENCUESTAS!DN344=18,Tipologías!$E$17,0)+IF(ENCUESTAS!DO344=19,Tipologías!$E$19,0)+IF(ENCUESTAS!DP344=20,Tipologías!$E$21,0)</f>
        <v>487557.07988400001</v>
      </c>
      <c r="DR344" s="47" t="str">
        <f t="shared" si="147"/>
        <v>SI</v>
      </c>
      <c r="DS344" s="49">
        <f t="shared" si="148"/>
        <v>487557.07988400001</v>
      </c>
      <c r="DT344" s="52">
        <f>IF(DL344=0,"",(DL344+DS344+Tipologías!$E$6+Tipologías!$H$2))</f>
        <v>6783900.7642739639</v>
      </c>
      <c r="DU344" s="53" t="str">
        <f t="shared" si="149"/>
        <v>SI</v>
      </c>
      <c r="DV344" s="436" t="s">
        <v>3834</v>
      </c>
    </row>
    <row r="345" spans="1:126" ht="45" x14ac:dyDescent="0.25">
      <c r="A345" s="22">
        <v>42972</v>
      </c>
      <c r="B345" s="256" t="s">
        <v>1</v>
      </c>
      <c r="C345" s="256" t="s">
        <v>630</v>
      </c>
      <c r="D345" s="256">
        <v>579</v>
      </c>
      <c r="E345" s="256">
        <v>15362949</v>
      </c>
      <c r="F345" s="256">
        <v>3147932419</v>
      </c>
      <c r="G345" s="257">
        <v>341</v>
      </c>
      <c r="H345" s="189" t="s">
        <v>1603</v>
      </c>
      <c r="I345" s="258" t="s">
        <v>1110</v>
      </c>
      <c r="J345" s="256"/>
      <c r="K345" s="256"/>
      <c r="L345" s="256"/>
      <c r="M345" s="256"/>
      <c r="N345" s="256"/>
      <c r="O345" s="256"/>
      <c r="P345" s="256"/>
      <c r="Q345" s="256"/>
      <c r="R345" s="259">
        <v>585400000</v>
      </c>
      <c r="S345" s="256"/>
      <c r="T345" s="256"/>
      <c r="U345" s="362" t="str">
        <f t="shared" si="125"/>
        <v xml:space="preserve">PEATONAL   #   -  585400000 </v>
      </c>
      <c r="V345" s="256"/>
      <c r="W345" s="258" t="s">
        <v>1693</v>
      </c>
      <c r="X345" s="258" t="s">
        <v>2554</v>
      </c>
      <c r="Y345" s="258" t="s">
        <v>1270</v>
      </c>
      <c r="Z345" s="258" t="s">
        <v>2555</v>
      </c>
      <c r="AA345" s="434" t="str">
        <f t="shared" si="126"/>
        <v>LUZ AMADA MUÑOZ SILVA</v>
      </c>
      <c r="AB345" s="256" t="s">
        <v>1268</v>
      </c>
      <c r="AC345" s="256">
        <v>42935721</v>
      </c>
      <c r="AD345" s="258" t="s">
        <v>1118</v>
      </c>
      <c r="AE345" s="256">
        <v>56</v>
      </c>
      <c r="AF345" s="150" t="s">
        <v>1086</v>
      </c>
      <c r="AG345" s="260"/>
      <c r="AH345" s="256"/>
      <c r="AI345" s="256"/>
      <c r="AJ345" s="256"/>
      <c r="AK345" s="434" t="str">
        <f t="shared" si="127"/>
        <v xml:space="preserve">   </v>
      </c>
      <c r="AL345" s="256"/>
      <c r="AM345" s="261"/>
      <c r="AN345" s="262" t="s">
        <v>1087</v>
      </c>
      <c r="AO345" s="256"/>
      <c r="AP345" s="258" t="s">
        <v>1086</v>
      </c>
      <c r="AQ345" s="256">
        <v>2</v>
      </c>
      <c r="AR345" s="256">
        <v>0</v>
      </c>
      <c r="AS345" s="256">
        <v>0</v>
      </c>
      <c r="AT345" s="263" t="s">
        <v>1148</v>
      </c>
      <c r="AU345" s="256"/>
      <c r="AV345" s="264" t="s">
        <v>1166</v>
      </c>
      <c r="AW345" s="256"/>
      <c r="AX345" s="265"/>
      <c r="AY345" s="256"/>
      <c r="AZ345" s="256"/>
      <c r="BA345" s="256"/>
      <c r="BB345" s="258" t="s">
        <v>1086</v>
      </c>
      <c r="BC345" s="256">
        <v>13792</v>
      </c>
      <c r="BD345" s="258" t="s">
        <v>1086</v>
      </c>
      <c r="BE345" s="256">
        <v>9757</v>
      </c>
      <c r="BF345" s="258" t="s">
        <v>1086</v>
      </c>
      <c r="BG345" s="256">
        <v>8324</v>
      </c>
      <c r="BH345" s="266" t="s">
        <v>1167</v>
      </c>
      <c r="BI345" s="267" t="s">
        <v>1175</v>
      </c>
      <c r="BJ345" s="268" t="s">
        <v>1180</v>
      </c>
      <c r="BK345" s="268" t="s">
        <v>1189</v>
      </c>
      <c r="BL345" s="150" t="s">
        <v>1086</v>
      </c>
      <c r="BM345" s="269" t="s">
        <v>1087</v>
      </c>
      <c r="BN345" s="270" t="s">
        <v>1086</v>
      </c>
      <c r="BO345" s="150" t="s">
        <v>1086</v>
      </c>
      <c r="BP345" s="150" t="s">
        <v>1086</v>
      </c>
      <c r="BQ345" s="150" t="s">
        <v>1087</v>
      </c>
      <c r="BR345" s="150" t="s">
        <v>1086</v>
      </c>
      <c r="BS345" s="150" t="s">
        <v>1086</v>
      </c>
      <c r="BT345" s="150" t="s">
        <v>1086</v>
      </c>
      <c r="BU345" s="150" t="s">
        <v>1087</v>
      </c>
      <c r="BV345" s="150" t="s">
        <v>1087</v>
      </c>
      <c r="BW345" s="150" t="s">
        <v>1086</v>
      </c>
      <c r="BX345" s="150" t="s">
        <v>1086</v>
      </c>
      <c r="BY345" s="150" t="s">
        <v>1086</v>
      </c>
      <c r="BZ345" s="150" t="s">
        <v>1087</v>
      </c>
      <c r="CA345" s="150" t="s">
        <v>1087</v>
      </c>
      <c r="CB345" s="150" t="s">
        <v>1086</v>
      </c>
      <c r="CC345" s="287" t="s">
        <v>1086</v>
      </c>
      <c r="CD345" s="268" t="s">
        <v>1193</v>
      </c>
      <c r="CE345" s="278" t="s">
        <v>2556</v>
      </c>
      <c r="CF345" s="260"/>
      <c r="CG345" s="260"/>
      <c r="CH345" s="260"/>
      <c r="CI345" s="260"/>
      <c r="CJ345" s="260" t="s">
        <v>1607</v>
      </c>
      <c r="CK345" s="260" t="s">
        <v>1608</v>
      </c>
      <c r="CL345" s="150" t="s">
        <v>1842</v>
      </c>
      <c r="CM345" s="150" t="s">
        <v>1087</v>
      </c>
      <c r="CN345" s="150" t="s">
        <v>1087</v>
      </c>
      <c r="CO345" s="260" t="s">
        <v>1490</v>
      </c>
      <c r="CP345" s="150" t="s">
        <v>1086</v>
      </c>
      <c r="CQ345" s="150" t="s">
        <v>1087</v>
      </c>
      <c r="CR345" s="150" t="s">
        <v>1087</v>
      </c>
      <c r="CS345" s="150" t="s">
        <v>1086</v>
      </c>
      <c r="CT345" s="150" t="s">
        <v>1086</v>
      </c>
      <c r="CU345" s="261" t="s">
        <v>1273</v>
      </c>
      <c r="CV345" s="6" t="str">
        <f t="shared" si="128"/>
        <v>OASIS PEATONAL585400000</v>
      </c>
      <c r="CW345" s="46" t="str">
        <f t="shared" si="129"/>
        <v>OK</v>
      </c>
      <c r="CX345" s="47" t="str">
        <f t="shared" si="130"/>
        <v>SI</v>
      </c>
      <c r="CY345" s="47">
        <f t="shared" si="131"/>
        <v>1</v>
      </c>
      <c r="CZ345" s="47" t="str">
        <f t="shared" si="132"/>
        <v/>
      </c>
      <c r="DA345" s="47" t="str">
        <f t="shared" si="133"/>
        <v/>
      </c>
      <c r="DB345" s="47">
        <f t="shared" si="134"/>
        <v>4</v>
      </c>
      <c r="DC345" s="47" t="str">
        <f t="shared" si="135"/>
        <v/>
      </c>
      <c r="DD345" s="47"/>
      <c r="DE345" s="47" t="str">
        <f t="shared" si="136"/>
        <v/>
      </c>
      <c r="DF345" s="47" t="str">
        <f t="shared" si="137"/>
        <v/>
      </c>
      <c r="DG345" s="47">
        <f t="shared" si="138"/>
        <v>9</v>
      </c>
      <c r="DH345" s="47" t="str">
        <f t="shared" si="139"/>
        <v/>
      </c>
      <c r="DI345" s="47" t="str">
        <f t="shared" si="140"/>
        <v/>
      </c>
      <c r="DJ345" s="47">
        <f t="shared" si="141"/>
        <v>2</v>
      </c>
      <c r="DK345" s="48">
        <f>IF(CX345="NO",0,IF(CY345=1,Tipologías!$E$11,0)+IF(CZ345=2,Tipologías!$E$10,0)+IF(DA345=3,Tipologías!$E$9,0)+IF(DB345=4,Tipologías!$E$13,0)+IF(DC345=5,Tipologías!$E$12,0)+IF(DD345=6,Tipologías!$E$14,0)+IF(DE345=7,Tipologías!$E$20,0)+IF(DG345=9,Tipologías!$E$16,0)+IF(DF345=8,Tipologías!$E$23,0)+IF(DH345=10,Tipologías!$E$7,0)+IF(DI345=11,Tipologías!$E$8,0))</f>
        <v>2858472.5869979998</v>
      </c>
      <c r="DL345" s="49">
        <f t="shared" si="142"/>
        <v>2858472.5869979998</v>
      </c>
      <c r="DM345" s="50" t="str">
        <f t="shared" si="143"/>
        <v/>
      </c>
      <c r="DN345" s="50" t="str">
        <f t="shared" si="144"/>
        <v/>
      </c>
      <c r="DO345" s="50">
        <f t="shared" si="145"/>
        <v>0</v>
      </c>
      <c r="DP345" s="51">
        <f t="shared" si="146"/>
        <v>20</v>
      </c>
      <c r="DQ345" s="51">
        <f>IF(DM345=17,Tipologías!$E$18,0)+IF(ENCUESTAS!DN345=18,Tipologías!$E$17,0)+IF(ENCUESTAS!DO345=19,Tipologías!$E$19,0)+IF(ENCUESTAS!DP345=20,Tipologías!$E$21,0)</f>
        <v>487557.07988400001</v>
      </c>
      <c r="DR345" s="47" t="str">
        <f t="shared" si="147"/>
        <v>SI</v>
      </c>
      <c r="DS345" s="49">
        <f t="shared" si="148"/>
        <v>487557.07988400001</v>
      </c>
      <c r="DT345" s="52">
        <f>IF(DL345=0,"",(DL345+DS345+Tipologías!$E$6+Tipologías!$H$2))</f>
        <v>3543107.0594219645</v>
      </c>
      <c r="DU345" s="53" t="str">
        <f t="shared" si="149"/>
        <v>SI</v>
      </c>
      <c r="DV345" s="436" t="s">
        <v>3631</v>
      </c>
    </row>
    <row r="346" spans="1:126" ht="45" x14ac:dyDescent="0.25">
      <c r="A346" s="22">
        <v>42972</v>
      </c>
      <c r="B346" s="256" t="s">
        <v>1</v>
      </c>
      <c r="C346" s="256" t="s">
        <v>630</v>
      </c>
      <c r="D346" s="256">
        <v>579</v>
      </c>
      <c r="E346" s="256">
        <v>15362949</v>
      </c>
      <c r="F346" s="256">
        <v>3147962419</v>
      </c>
      <c r="G346" s="257">
        <v>342</v>
      </c>
      <c r="H346" s="189" t="s">
        <v>1603</v>
      </c>
      <c r="I346" s="258" t="s">
        <v>1110</v>
      </c>
      <c r="J346" s="256"/>
      <c r="K346" s="256"/>
      <c r="L346" s="256"/>
      <c r="M346" s="256"/>
      <c r="N346" s="256"/>
      <c r="O346" s="256"/>
      <c r="P346" s="256"/>
      <c r="Q346" s="256"/>
      <c r="R346" s="259">
        <v>585900000</v>
      </c>
      <c r="S346" s="256"/>
      <c r="T346" s="256"/>
      <c r="U346" s="362" t="str">
        <f t="shared" si="125"/>
        <v xml:space="preserve">PEATONAL   #   -  585900000 </v>
      </c>
      <c r="V346" s="256"/>
      <c r="W346" s="258" t="s">
        <v>1720</v>
      </c>
      <c r="X346" s="258" t="s">
        <v>2169</v>
      </c>
      <c r="Y346" s="258" t="s">
        <v>2557</v>
      </c>
      <c r="Z346" s="258" t="s">
        <v>1533</v>
      </c>
      <c r="AA346" s="434" t="str">
        <f t="shared" si="126"/>
        <v>EDY DEL SOCORRO GIL ALZATE</v>
      </c>
      <c r="AB346" s="256" t="s">
        <v>1268</v>
      </c>
      <c r="AC346" s="256"/>
      <c r="AD346" s="258" t="s">
        <v>1118</v>
      </c>
      <c r="AE346" s="256">
        <v>50</v>
      </c>
      <c r="AF346" s="150" t="s">
        <v>1086</v>
      </c>
      <c r="AG346" s="260"/>
      <c r="AH346" s="256"/>
      <c r="AI346" s="256"/>
      <c r="AJ346" s="256"/>
      <c r="AK346" s="434" t="str">
        <f t="shared" si="127"/>
        <v xml:space="preserve">   </v>
      </c>
      <c r="AL346" s="256"/>
      <c r="AM346" s="261"/>
      <c r="AN346" s="262" t="s">
        <v>1087</v>
      </c>
      <c r="AO346" s="256"/>
      <c r="AP346" s="258" t="s">
        <v>1086</v>
      </c>
      <c r="AQ346" s="256">
        <v>3</v>
      </c>
      <c r="AR346" s="256">
        <v>1</v>
      </c>
      <c r="AS346" s="256">
        <v>0</v>
      </c>
      <c r="AT346" s="263" t="s">
        <v>1149</v>
      </c>
      <c r="AU346" s="256"/>
      <c r="AV346" s="277"/>
      <c r="AW346" s="256"/>
      <c r="AX346" s="265" t="s">
        <v>1153</v>
      </c>
      <c r="AY346" s="256">
        <v>1</v>
      </c>
      <c r="AZ346" s="256"/>
      <c r="BA346" s="256">
        <v>150000</v>
      </c>
      <c r="BB346" s="258" t="s">
        <v>1086</v>
      </c>
      <c r="BC346" s="256">
        <v>12297</v>
      </c>
      <c r="BD346" s="258" t="s">
        <v>1086</v>
      </c>
      <c r="BE346" s="256">
        <v>8606</v>
      </c>
      <c r="BF346" s="258" t="s">
        <v>1086</v>
      </c>
      <c r="BG346" s="256">
        <v>8324</v>
      </c>
      <c r="BH346" s="266" t="s">
        <v>1167</v>
      </c>
      <c r="BI346" s="267" t="s">
        <v>1175</v>
      </c>
      <c r="BJ346" s="268" t="s">
        <v>1180</v>
      </c>
      <c r="BK346" s="260" t="s">
        <v>1189</v>
      </c>
      <c r="BL346" s="150" t="s">
        <v>1086</v>
      </c>
      <c r="BM346" s="269" t="s">
        <v>1086</v>
      </c>
      <c r="BN346" s="270" t="s">
        <v>1086</v>
      </c>
      <c r="BO346" s="150" t="s">
        <v>1086</v>
      </c>
      <c r="BP346" s="150" t="s">
        <v>1086</v>
      </c>
      <c r="BQ346" s="150" t="s">
        <v>1087</v>
      </c>
      <c r="BR346" s="150" t="s">
        <v>1086</v>
      </c>
      <c r="BS346" s="150" t="s">
        <v>1086</v>
      </c>
      <c r="BT346" s="150" t="s">
        <v>1086</v>
      </c>
      <c r="BU346" s="150" t="s">
        <v>1087</v>
      </c>
      <c r="BV346" s="150" t="s">
        <v>1087</v>
      </c>
      <c r="BW346" s="150" t="s">
        <v>1086</v>
      </c>
      <c r="BX346" s="150" t="s">
        <v>1087</v>
      </c>
      <c r="BY346" s="150" t="s">
        <v>1086</v>
      </c>
      <c r="BZ346" s="150" t="s">
        <v>1087</v>
      </c>
      <c r="CA346" s="150" t="s">
        <v>1087</v>
      </c>
      <c r="CB346" s="150" t="s">
        <v>1086</v>
      </c>
      <c r="CC346" s="150" t="s">
        <v>1087</v>
      </c>
      <c r="CD346" s="268" t="s">
        <v>1193</v>
      </c>
      <c r="CE346" s="278" t="s">
        <v>2558</v>
      </c>
      <c r="CF346" s="260"/>
      <c r="CG346" s="260"/>
      <c r="CH346" s="260"/>
      <c r="CI346" s="260"/>
      <c r="CJ346" s="260" t="s">
        <v>1607</v>
      </c>
      <c r="CK346" s="260" t="s">
        <v>1608</v>
      </c>
      <c r="CL346" s="150" t="s">
        <v>1842</v>
      </c>
      <c r="CM346" s="150" t="s">
        <v>1087</v>
      </c>
      <c r="CN346" s="150" t="s">
        <v>1087</v>
      </c>
      <c r="CO346" s="260" t="s">
        <v>1490</v>
      </c>
      <c r="CP346" s="150" t="s">
        <v>1086</v>
      </c>
      <c r="CQ346" s="150" t="s">
        <v>1087</v>
      </c>
      <c r="CR346" s="150" t="s">
        <v>1087</v>
      </c>
      <c r="CS346" s="150" t="s">
        <v>1086</v>
      </c>
      <c r="CT346" s="150" t="s">
        <v>1087</v>
      </c>
      <c r="CU346" s="261" t="s">
        <v>1269</v>
      </c>
      <c r="CV346" s="6" t="str">
        <f t="shared" si="128"/>
        <v>OASIS PEATONAL585900000</v>
      </c>
      <c r="CW346" s="46" t="str">
        <f t="shared" si="129"/>
        <v>OK</v>
      </c>
      <c r="CX346" s="47" t="str">
        <f t="shared" si="130"/>
        <v>SI</v>
      </c>
      <c r="CY346" s="47">
        <f t="shared" si="131"/>
        <v>1</v>
      </c>
      <c r="CZ346" s="47">
        <f t="shared" si="132"/>
        <v>2</v>
      </c>
      <c r="DA346" s="47" t="str">
        <f t="shared" si="133"/>
        <v/>
      </c>
      <c r="DB346" s="47">
        <f t="shared" si="134"/>
        <v>4</v>
      </c>
      <c r="DC346" s="47" t="str">
        <f t="shared" si="135"/>
        <v/>
      </c>
      <c r="DD346" s="47"/>
      <c r="DE346" s="47">
        <f t="shared" si="136"/>
        <v>7</v>
      </c>
      <c r="DF346" s="47" t="str">
        <f t="shared" si="137"/>
        <v/>
      </c>
      <c r="DG346" s="47">
        <f t="shared" si="138"/>
        <v>9</v>
      </c>
      <c r="DH346" s="47" t="str">
        <f t="shared" si="139"/>
        <v/>
      </c>
      <c r="DI346" s="47" t="str">
        <f t="shared" si="140"/>
        <v/>
      </c>
      <c r="DJ346" s="47">
        <f t="shared" si="141"/>
        <v>3</v>
      </c>
      <c r="DK346" s="48">
        <f>IF(CX346="NO",0,IF(CY346=1,Tipologías!$E$11,0)+IF(CZ346=2,Tipologías!$E$10,0)+IF(DA346=3,Tipologías!$E$9,0)+IF(DB346=4,Tipologías!$E$13,0)+IF(DC346=5,Tipologías!$E$12,0)+IF(DD346=6,Tipologías!$E$14,0)+IF(DE346=7,Tipologías!$E$20,0)+IF(DG346=9,Tipologías!$E$16,0)+IF(DF346=8,Tipologías!$E$23,0)+IF(DH346=10,Tipologías!$E$7,0)+IF(DI346=11,Tipologías!$E$8,0))</f>
        <v>3421349.9628299996</v>
      </c>
      <c r="DL346" s="49">
        <f t="shared" si="142"/>
        <v>3421349.9628299996</v>
      </c>
      <c r="DM346" s="50" t="str">
        <f t="shared" si="143"/>
        <v/>
      </c>
      <c r="DN346" s="50" t="str">
        <f t="shared" si="144"/>
        <v/>
      </c>
      <c r="DO346" s="50">
        <f t="shared" si="145"/>
        <v>0</v>
      </c>
      <c r="DP346" s="51">
        <f t="shared" si="146"/>
        <v>20</v>
      </c>
      <c r="DQ346" s="51">
        <f>IF(DM346=17,Tipologías!$E$18,0)+IF(ENCUESTAS!DN346=18,Tipologías!$E$17,0)+IF(ENCUESTAS!DO346=19,Tipologías!$E$19,0)+IF(ENCUESTAS!DP346=20,Tipologías!$E$21,0)</f>
        <v>487557.07988400001</v>
      </c>
      <c r="DR346" s="47" t="str">
        <f t="shared" si="147"/>
        <v>SI</v>
      </c>
      <c r="DS346" s="49">
        <f t="shared" si="148"/>
        <v>487557.07988400001</v>
      </c>
      <c r="DT346" s="52">
        <f>IF(DL346=0,"",(DL346+DS346+Tipologías!$E$6+Tipologías!$H$2))</f>
        <v>4105984.4352539643</v>
      </c>
      <c r="DU346" s="53" t="str">
        <f t="shared" si="149"/>
        <v>SI</v>
      </c>
      <c r="DV346" s="436" t="s">
        <v>3632</v>
      </c>
    </row>
    <row r="347" spans="1:126" ht="45" x14ac:dyDescent="0.25">
      <c r="A347" s="22">
        <v>42972</v>
      </c>
      <c r="B347" s="256" t="s">
        <v>1</v>
      </c>
      <c r="C347" s="256" t="s">
        <v>630</v>
      </c>
      <c r="D347" s="256">
        <v>579</v>
      </c>
      <c r="E347" s="256">
        <v>15362949</v>
      </c>
      <c r="F347" s="256">
        <v>3147962419</v>
      </c>
      <c r="G347" s="257">
        <v>343</v>
      </c>
      <c r="H347" s="189" t="s">
        <v>1603</v>
      </c>
      <c r="I347" s="258" t="s">
        <v>1110</v>
      </c>
      <c r="J347" s="256"/>
      <c r="K347" s="256"/>
      <c r="L347" s="256"/>
      <c r="M347" s="256"/>
      <c r="N347" s="256"/>
      <c r="O347" s="256"/>
      <c r="P347" s="256"/>
      <c r="Q347" s="256"/>
      <c r="R347" s="259">
        <v>586800000</v>
      </c>
      <c r="S347" s="256"/>
      <c r="T347" s="256"/>
      <c r="U347" s="362" t="str">
        <f t="shared" si="125"/>
        <v xml:space="preserve">PEATONAL   #   -  586800000 </v>
      </c>
      <c r="V347" s="258"/>
      <c r="W347" s="258" t="s">
        <v>2559</v>
      </c>
      <c r="X347" s="258" t="s">
        <v>1804</v>
      </c>
      <c r="Y347" s="258" t="s">
        <v>1882</v>
      </c>
      <c r="Z347" s="258" t="s">
        <v>1748</v>
      </c>
      <c r="AA347" s="434" t="str">
        <f t="shared" si="126"/>
        <v>YULIZA FERNANDA LASCARRO  GIRALDO</v>
      </c>
      <c r="AB347" s="256" t="s">
        <v>1268</v>
      </c>
      <c r="AC347" s="256">
        <v>1039704932</v>
      </c>
      <c r="AD347" s="258" t="s">
        <v>1118</v>
      </c>
      <c r="AE347" s="256">
        <v>19</v>
      </c>
      <c r="AF347" s="150" t="s">
        <v>1087</v>
      </c>
      <c r="AG347" s="150" t="s">
        <v>1652</v>
      </c>
      <c r="AH347" s="258" t="s">
        <v>1733</v>
      </c>
      <c r="AI347" s="258" t="s">
        <v>2386</v>
      </c>
      <c r="AJ347" s="258" t="s">
        <v>1298</v>
      </c>
      <c r="AK347" s="434" t="str">
        <f t="shared" si="127"/>
        <v>DIEGO FERNANDO JARAMILLO RINCON</v>
      </c>
      <c r="AL347" s="256" t="s">
        <v>1268</v>
      </c>
      <c r="AM347" s="261"/>
      <c r="AN347" s="262" t="s">
        <v>1087</v>
      </c>
      <c r="AO347" s="256"/>
      <c r="AP347" s="258" t="s">
        <v>1086</v>
      </c>
      <c r="AQ347" s="256">
        <v>2</v>
      </c>
      <c r="AR347" s="256">
        <v>0</v>
      </c>
      <c r="AS347" s="256">
        <v>0</v>
      </c>
      <c r="AT347" s="263" t="s">
        <v>1149</v>
      </c>
      <c r="AU347" s="256"/>
      <c r="AV347" s="277"/>
      <c r="AW347" s="256"/>
      <c r="AX347" s="265" t="s">
        <v>1154</v>
      </c>
      <c r="AY347" s="256"/>
      <c r="AZ347" s="256"/>
      <c r="BA347" s="256">
        <v>150000</v>
      </c>
      <c r="BB347" s="258" t="s">
        <v>1086</v>
      </c>
      <c r="BC347" s="256">
        <v>7850</v>
      </c>
      <c r="BD347" s="258" t="s">
        <v>1086</v>
      </c>
      <c r="BE347" s="256">
        <v>5174</v>
      </c>
      <c r="BF347" s="258" t="s">
        <v>1086</v>
      </c>
      <c r="BG347" s="256">
        <v>8366</v>
      </c>
      <c r="BH347" s="266" t="s">
        <v>1167</v>
      </c>
      <c r="BI347" s="267" t="s">
        <v>1172</v>
      </c>
      <c r="BJ347" s="268" t="s">
        <v>1180</v>
      </c>
      <c r="BK347" s="268" t="s">
        <v>1189</v>
      </c>
      <c r="BL347" s="150" t="s">
        <v>1086</v>
      </c>
      <c r="BM347" s="269" t="s">
        <v>1087</v>
      </c>
      <c r="BN347" s="270" t="s">
        <v>1086</v>
      </c>
      <c r="BO347" s="150" t="s">
        <v>1086</v>
      </c>
      <c r="BP347" s="150" t="s">
        <v>1086</v>
      </c>
      <c r="BQ347" s="150" t="s">
        <v>1087</v>
      </c>
      <c r="BR347" s="150" t="s">
        <v>1086</v>
      </c>
      <c r="BS347" s="150" t="s">
        <v>1086</v>
      </c>
      <c r="BT347" s="150" t="s">
        <v>1086</v>
      </c>
      <c r="BU347" s="150" t="s">
        <v>1086</v>
      </c>
      <c r="BV347" s="150" t="s">
        <v>1087</v>
      </c>
      <c r="BW347" s="150" t="s">
        <v>1086</v>
      </c>
      <c r="BX347" s="150" t="s">
        <v>1086</v>
      </c>
      <c r="BY347" s="150" t="s">
        <v>1086</v>
      </c>
      <c r="BZ347" s="150" t="s">
        <v>1086</v>
      </c>
      <c r="CA347" s="150" t="s">
        <v>1087</v>
      </c>
      <c r="CB347" s="150" t="s">
        <v>1086</v>
      </c>
      <c r="CC347" s="150" t="s">
        <v>1086</v>
      </c>
      <c r="CD347" s="268" t="s">
        <v>1194</v>
      </c>
      <c r="CE347" s="278" t="s">
        <v>2560</v>
      </c>
      <c r="CF347" s="260"/>
      <c r="CG347" s="260"/>
      <c r="CH347" s="260"/>
      <c r="CI347" s="260"/>
      <c r="CJ347" s="260" t="s">
        <v>1607</v>
      </c>
      <c r="CK347" s="260" t="s">
        <v>1608</v>
      </c>
      <c r="CL347" s="150" t="s">
        <v>1086</v>
      </c>
      <c r="CM347" s="150" t="s">
        <v>1087</v>
      </c>
      <c r="CN347" s="150" t="s">
        <v>1087</v>
      </c>
      <c r="CO347" s="260" t="s">
        <v>1490</v>
      </c>
      <c r="CP347" s="150" t="s">
        <v>1086</v>
      </c>
      <c r="CQ347" s="150" t="s">
        <v>1086</v>
      </c>
      <c r="CR347" s="150" t="s">
        <v>1087</v>
      </c>
      <c r="CS347" s="150" t="s">
        <v>1086</v>
      </c>
      <c r="CT347" s="150" t="s">
        <v>1086</v>
      </c>
      <c r="CU347" s="261" t="s">
        <v>1273</v>
      </c>
      <c r="CV347" s="6" t="str">
        <f t="shared" si="128"/>
        <v>OASIS PEATONAL586800000</v>
      </c>
      <c r="CW347" s="46" t="str">
        <f t="shared" si="129"/>
        <v>OK</v>
      </c>
      <c r="CX347" s="47" t="str">
        <f t="shared" si="130"/>
        <v>SI</v>
      </c>
      <c r="CY347" s="47">
        <f t="shared" si="131"/>
        <v>1</v>
      </c>
      <c r="CZ347" s="47" t="str">
        <f t="shared" si="132"/>
        <v/>
      </c>
      <c r="DA347" s="47">
        <f t="shared" si="133"/>
        <v>3</v>
      </c>
      <c r="DB347" s="47" t="str">
        <f t="shared" si="134"/>
        <v/>
      </c>
      <c r="DC347" s="47" t="str">
        <f t="shared" si="135"/>
        <v/>
      </c>
      <c r="DD347" s="47"/>
      <c r="DE347" s="47" t="str">
        <f t="shared" si="136"/>
        <v/>
      </c>
      <c r="DF347" s="47" t="str">
        <f t="shared" si="137"/>
        <v/>
      </c>
      <c r="DG347" s="47">
        <f t="shared" si="138"/>
        <v>9</v>
      </c>
      <c r="DH347" s="47" t="str">
        <f t="shared" si="139"/>
        <v/>
      </c>
      <c r="DI347" s="47" t="str">
        <f t="shared" si="140"/>
        <v/>
      </c>
      <c r="DJ347" s="47">
        <f t="shared" si="141"/>
        <v>2</v>
      </c>
      <c r="DK347" s="48">
        <f>IF(CX347="NO",0,IF(CY347=1,Tipologías!$E$11,0)+IF(CZ347=2,Tipologías!$E$10,0)+IF(DA347=3,Tipologías!$E$9,0)+IF(DB347=4,Tipologías!$E$13,0)+IF(DC347=5,Tipologías!$E$12,0)+IF(DD347=6,Tipologías!$E$14,0)+IF(DE347=7,Tipologías!$E$20,0)+IF(DG347=9,Tipologías!$E$16,0)+IF(DF347=8,Tipologías!$E$23,0)+IF(DH347=10,Tipologías!$E$7,0)+IF(DI347=11,Tipologías!$E$8,0))</f>
        <v>2608612.5646619997</v>
      </c>
      <c r="DL347" s="49">
        <f t="shared" si="142"/>
        <v>2608612.5646619997</v>
      </c>
      <c r="DM347" s="50" t="str">
        <f t="shared" si="143"/>
        <v/>
      </c>
      <c r="DN347" s="50" t="str">
        <f t="shared" si="144"/>
        <v/>
      </c>
      <c r="DO347" s="50">
        <f t="shared" si="145"/>
        <v>0</v>
      </c>
      <c r="DP347" s="51">
        <f t="shared" si="146"/>
        <v>20</v>
      </c>
      <c r="DQ347" s="51">
        <f>IF(DM347=17,Tipologías!$E$18,0)+IF(ENCUESTAS!DN347=18,Tipologías!$E$17,0)+IF(ENCUESTAS!DO347=19,Tipologías!$E$19,0)+IF(ENCUESTAS!DP347=20,Tipologías!$E$21,0)</f>
        <v>487557.07988400001</v>
      </c>
      <c r="DR347" s="47" t="str">
        <f t="shared" si="147"/>
        <v>SI</v>
      </c>
      <c r="DS347" s="49">
        <f t="shared" si="148"/>
        <v>487557.07988400001</v>
      </c>
      <c r="DT347" s="52">
        <f>IF(DL347=0,"",(DL347+DS347+Tipologías!$E$6+Tipologías!$H$2))</f>
        <v>3293247.0370859643</v>
      </c>
      <c r="DU347" s="53" t="str">
        <f t="shared" si="149"/>
        <v>SI</v>
      </c>
      <c r="DV347" s="436" t="s">
        <v>3633</v>
      </c>
    </row>
    <row r="348" spans="1:126" ht="45" x14ac:dyDescent="0.25">
      <c r="A348" s="22">
        <v>42972</v>
      </c>
      <c r="B348" s="256" t="s">
        <v>1</v>
      </c>
      <c r="C348" s="256" t="s">
        <v>630</v>
      </c>
      <c r="D348" s="256">
        <v>579</v>
      </c>
      <c r="E348" s="256">
        <v>43653838</v>
      </c>
      <c r="F348" s="256">
        <v>3148378856</v>
      </c>
      <c r="G348" s="257">
        <v>344</v>
      </c>
      <c r="H348" s="189" t="s">
        <v>1640</v>
      </c>
      <c r="I348" s="258" t="s">
        <v>1110</v>
      </c>
      <c r="J348" s="256"/>
      <c r="K348" s="256"/>
      <c r="L348" s="256"/>
      <c r="M348" s="256"/>
      <c r="N348" s="256"/>
      <c r="O348" s="256"/>
      <c r="P348" s="256"/>
      <c r="Q348" s="256"/>
      <c r="R348" s="259">
        <v>583130046</v>
      </c>
      <c r="S348" s="256"/>
      <c r="T348" s="256"/>
      <c r="U348" s="362" t="str">
        <f t="shared" si="125"/>
        <v xml:space="preserve">PEATONAL   #   -  583130046 </v>
      </c>
      <c r="V348" s="256">
        <v>3117204299</v>
      </c>
      <c r="W348" s="258" t="s">
        <v>2499</v>
      </c>
      <c r="X348" s="258" t="s">
        <v>1572</v>
      </c>
      <c r="Y348" s="258" t="s">
        <v>1529</v>
      </c>
      <c r="Z348" s="258" t="s">
        <v>2561</v>
      </c>
      <c r="AA348" s="434" t="str">
        <f t="shared" si="126"/>
        <v>JUANA MARITZA SIERRA  VERGARA</v>
      </c>
      <c r="AB348" s="256" t="s">
        <v>1268</v>
      </c>
      <c r="AC348" s="256">
        <v>43649296</v>
      </c>
      <c r="AD348" s="258" t="s">
        <v>1118</v>
      </c>
      <c r="AE348" s="256">
        <v>60</v>
      </c>
      <c r="AF348" s="150" t="s">
        <v>1086</v>
      </c>
      <c r="AG348" s="150"/>
      <c r="AH348" s="258"/>
      <c r="AI348" s="258"/>
      <c r="AJ348" s="258"/>
      <c r="AK348" s="434" t="str">
        <f t="shared" si="127"/>
        <v xml:space="preserve">   </v>
      </c>
      <c r="AL348" s="256"/>
      <c r="AM348" s="261"/>
      <c r="AN348" s="262" t="s">
        <v>1087</v>
      </c>
      <c r="AO348" s="256"/>
      <c r="AP348" s="258" t="s">
        <v>1087</v>
      </c>
      <c r="AQ348" s="256">
        <v>1</v>
      </c>
      <c r="AR348" s="256">
        <v>0</v>
      </c>
      <c r="AS348" s="256">
        <v>0</v>
      </c>
      <c r="AT348" s="263" t="s">
        <v>1148</v>
      </c>
      <c r="AU348" s="256"/>
      <c r="AV348" s="264" t="s">
        <v>1163</v>
      </c>
      <c r="AW348" s="256"/>
      <c r="AX348" s="265"/>
      <c r="AY348" s="256"/>
      <c r="AZ348" s="256"/>
      <c r="BA348" s="256"/>
      <c r="BB348" s="258" t="s">
        <v>1086</v>
      </c>
      <c r="BC348" s="256">
        <v>10803</v>
      </c>
      <c r="BD348" s="258" t="s">
        <v>1086</v>
      </c>
      <c r="BE348" s="256">
        <v>7454</v>
      </c>
      <c r="BF348" s="258" t="s">
        <v>1086</v>
      </c>
      <c r="BG348" s="256">
        <v>8324</v>
      </c>
      <c r="BH348" s="266" t="s">
        <v>1167</v>
      </c>
      <c r="BI348" s="267" t="s">
        <v>1171</v>
      </c>
      <c r="BJ348" s="268" t="s">
        <v>1180</v>
      </c>
      <c r="BK348" s="260" t="s">
        <v>1189</v>
      </c>
      <c r="BL348" s="150" t="s">
        <v>1087</v>
      </c>
      <c r="BM348" s="269" t="s">
        <v>1086</v>
      </c>
      <c r="BN348" s="270" t="s">
        <v>1086</v>
      </c>
      <c r="BO348" s="150" t="s">
        <v>1086</v>
      </c>
      <c r="BP348" s="150" t="s">
        <v>1086</v>
      </c>
      <c r="BQ348" s="150" t="s">
        <v>1086</v>
      </c>
      <c r="BR348" s="150" t="s">
        <v>1086</v>
      </c>
      <c r="BS348" s="150" t="s">
        <v>1086</v>
      </c>
      <c r="BT348" s="150" t="s">
        <v>1086</v>
      </c>
      <c r="BU348" s="150" t="s">
        <v>1086</v>
      </c>
      <c r="BV348" s="150" t="s">
        <v>1087</v>
      </c>
      <c r="BW348" s="150" t="s">
        <v>1086</v>
      </c>
      <c r="BX348" s="150" t="s">
        <v>1086</v>
      </c>
      <c r="BY348" s="150" t="s">
        <v>1086</v>
      </c>
      <c r="BZ348" s="150" t="s">
        <v>1086</v>
      </c>
      <c r="CA348" s="150" t="s">
        <v>1087</v>
      </c>
      <c r="CB348" s="150" t="s">
        <v>1086</v>
      </c>
      <c r="CC348" s="150" t="s">
        <v>1086</v>
      </c>
      <c r="CD348" s="268" t="s">
        <v>1194</v>
      </c>
      <c r="CE348" s="278" t="s">
        <v>2562</v>
      </c>
      <c r="CF348" s="260"/>
      <c r="CG348" s="260"/>
      <c r="CH348" s="260"/>
      <c r="CI348" s="260"/>
      <c r="CJ348" s="260" t="s">
        <v>1607</v>
      </c>
      <c r="CK348" s="260" t="s">
        <v>1608</v>
      </c>
      <c r="CL348" s="150" t="s">
        <v>1086</v>
      </c>
      <c r="CM348" s="150" t="s">
        <v>1087</v>
      </c>
      <c r="CN348" s="150" t="s">
        <v>1087</v>
      </c>
      <c r="CO348" s="260" t="s">
        <v>1490</v>
      </c>
      <c r="CP348" s="150" t="s">
        <v>1086</v>
      </c>
      <c r="CQ348" s="150" t="s">
        <v>1086</v>
      </c>
      <c r="CR348" s="150" t="s">
        <v>1087</v>
      </c>
      <c r="CS348" s="150" t="s">
        <v>1086</v>
      </c>
      <c r="CT348" s="150" t="s">
        <v>1086</v>
      </c>
      <c r="CU348" s="261" t="s">
        <v>1273</v>
      </c>
      <c r="CV348" s="6" t="str">
        <f t="shared" si="128"/>
        <v>NUEVO MILENIOPEATONAL583130046</v>
      </c>
      <c r="CW348" s="46" t="str">
        <f t="shared" si="129"/>
        <v>OK</v>
      </c>
      <c r="CX348" s="47" t="str">
        <f t="shared" si="130"/>
        <v>SI</v>
      </c>
      <c r="CY348" s="47">
        <f t="shared" si="131"/>
        <v>1</v>
      </c>
      <c r="CZ348" s="47" t="str">
        <f t="shared" si="132"/>
        <v/>
      </c>
      <c r="DA348" s="47">
        <f t="shared" si="133"/>
        <v>3</v>
      </c>
      <c r="DB348" s="47" t="str">
        <f t="shared" si="134"/>
        <v/>
      </c>
      <c r="DC348" s="47" t="str">
        <f t="shared" si="135"/>
        <v/>
      </c>
      <c r="DD348" s="47"/>
      <c r="DE348" s="47" t="str">
        <f t="shared" si="136"/>
        <v/>
      </c>
      <c r="DF348" s="47" t="str">
        <f t="shared" si="137"/>
        <v/>
      </c>
      <c r="DG348" s="47">
        <f t="shared" si="138"/>
        <v>9</v>
      </c>
      <c r="DH348" s="47" t="str">
        <f t="shared" si="139"/>
        <v/>
      </c>
      <c r="DI348" s="47" t="str">
        <f t="shared" si="140"/>
        <v/>
      </c>
      <c r="DJ348" s="47">
        <f t="shared" si="141"/>
        <v>2</v>
      </c>
      <c r="DK348" s="48">
        <f>IF(CX348="NO",0,IF(CY348=1,Tipologías!$E$11,0)+IF(CZ348=2,Tipologías!$E$10,0)+IF(DA348=3,Tipologías!$E$9,0)+IF(DB348=4,Tipologías!$E$13,0)+IF(DC348=5,Tipologías!$E$12,0)+IF(DD348=6,Tipologías!$E$14,0)+IF(DE348=7,Tipologías!$E$20,0)+IF(DG348=9,Tipologías!$E$16,0)+IF(DF348=8,Tipologías!$E$23,0)+IF(DH348=10,Tipologías!$E$7,0)+IF(DI348=11,Tipologías!$E$8,0))</f>
        <v>2608612.5646619997</v>
      </c>
      <c r="DL348" s="49">
        <f t="shared" si="142"/>
        <v>2608612.5646619997</v>
      </c>
      <c r="DM348" s="50" t="str">
        <f t="shared" si="143"/>
        <v/>
      </c>
      <c r="DN348" s="50" t="str">
        <f t="shared" si="144"/>
        <v/>
      </c>
      <c r="DO348" s="50">
        <f t="shared" si="145"/>
        <v>0</v>
      </c>
      <c r="DP348" s="51" t="str">
        <f t="shared" si="146"/>
        <v/>
      </c>
      <c r="DQ348" s="51">
        <f>IF(DM348=17,Tipologías!$E$18,0)+IF(ENCUESTAS!DN348=18,Tipologías!$E$17,0)+IF(ENCUESTAS!DO348=19,Tipologías!$E$19,0)+IF(ENCUESTAS!DP348=20,Tipologías!$E$21,0)</f>
        <v>0</v>
      </c>
      <c r="DR348" s="47" t="str">
        <f t="shared" si="147"/>
        <v>NO</v>
      </c>
      <c r="DS348" s="49">
        <f t="shared" si="148"/>
        <v>0</v>
      </c>
      <c r="DT348" s="52">
        <f>IF(DL348=0,"",(DL348+DS348+Tipologías!$E$6+Tipologías!$H$2))</f>
        <v>2805689.9572019642</v>
      </c>
      <c r="DU348" s="53" t="str">
        <f t="shared" si="149"/>
        <v>SI</v>
      </c>
      <c r="DV348" s="436" t="s">
        <v>3835</v>
      </c>
    </row>
    <row r="349" spans="1:126" ht="30" x14ac:dyDescent="0.25">
      <c r="A349" s="22">
        <v>42972</v>
      </c>
      <c r="B349" s="256" t="s">
        <v>1</v>
      </c>
      <c r="C349" s="256" t="s">
        <v>630</v>
      </c>
      <c r="D349" s="256">
        <v>579</v>
      </c>
      <c r="E349" s="256">
        <v>15362949</v>
      </c>
      <c r="F349" s="256">
        <v>3147962419</v>
      </c>
      <c r="G349" s="257">
        <v>345</v>
      </c>
      <c r="H349" s="189" t="s">
        <v>1640</v>
      </c>
      <c r="I349" s="258" t="s">
        <v>1110</v>
      </c>
      <c r="J349" s="256"/>
      <c r="K349" s="258"/>
      <c r="L349" s="256"/>
      <c r="M349" s="256"/>
      <c r="N349" s="256"/>
      <c r="O349" s="256"/>
      <c r="P349" s="256"/>
      <c r="Q349" s="256"/>
      <c r="R349" s="259">
        <v>58413002</v>
      </c>
      <c r="S349" s="256"/>
      <c r="T349" s="256"/>
      <c r="U349" s="362" t="str">
        <f t="shared" si="125"/>
        <v xml:space="preserve">PEATONAL   #   -  58413002 </v>
      </c>
      <c r="V349" s="256">
        <v>3118518012</v>
      </c>
      <c r="W349" s="258" t="s">
        <v>1919</v>
      </c>
      <c r="X349" s="258" t="s">
        <v>1573</v>
      </c>
      <c r="Y349" s="258" t="s">
        <v>1316</v>
      </c>
      <c r="Z349" s="258" t="s">
        <v>2563</v>
      </c>
      <c r="AA349" s="434" t="str">
        <f t="shared" si="126"/>
        <v>ANTONIO CLARE ARANGO VASQUEZ</v>
      </c>
      <c r="AB349" s="256" t="s">
        <v>1268</v>
      </c>
      <c r="AC349" s="256">
        <v>40570983</v>
      </c>
      <c r="AD349" s="258" t="s">
        <v>1127</v>
      </c>
      <c r="AE349" s="256">
        <v>63</v>
      </c>
      <c r="AF349" s="150" t="s">
        <v>1086</v>
      </c>
      <c r="AG349" s="260"/>
      <c r="AH349" s="256"/>
      <c r="AI349" s="256"/>
      <c r="AJ349" s="256"/>
      <c r="AK349" s="434" t="str">
        <f t="shared" si="127"/>
        <v xml:space="preserve">   </v>
      </c>
      <c r="AL349" s="256"/>
      <c r="AM349" s="261"/>
      <c r="AN349" s="262" t="s">
        <v>1087</v>
      </c>
      <c r="AO349" s="256"/>
      <c r="AP349" s="258" t="s">
        <v>1087</v>
      </c>
      <c r="AQ349" s="256">
        <v>3</v>
      </c>
      <c r="AR349" s="256">
        <v>0</v>
      </c>
      <c r="AS349" s="256">
        <v>0</v>
      </c>
      <c r="AT349" s="263" t="s">
        <v>1148</v>
      </c>
      <c r="AU349" s="256"/>
      <c r="AV349" s="264" t="s">
        <v>1163</v>
      </c>
      <c r="AW349" s="256"/>
      <c r="AX349" s="265"/>
      <c r="AY349" s="256"/>
      <c r="AZ349" s="256"/>
      <c r="BA349" s="256"/>
      <c r="BB349" s="258" t="s">
        <v>1086</v>
      </c>
      <c r="BC349" s="256"/>
      <c r="BD349" s="258" t="s">
        <v>1086</v>
      </c>
      <c r="BE349" s="256"/>
      <c r="BF349" s="258" t="s">
        <v>1086</v>
      </c>
      <c r="BG349" s="256"/>
      <c r="BH349" s="266" t="s">
        <v>1166</v>
      </c>
      <c r="BI349" s="267" t="s">
        <v>1171</v>
      </c>
      <c r="BJ349" s="268" t="s">
        <v>1180</v>
      </c>
      <c r="BK349" s="260" t="s">
        <v>1189</v>
      </c>
      <c r="BL349" s="150" t="s">
        <v>1087</v>
      </c>
      <c r="BM349" s="269" t="s">
        <v>1086</v>
      </c>
      <c r="BN349" s="270" t="s">
        <v>1086</v>
      </c>
      <c r="BO349" s="150" t="s">
        <v>1086</v>
      </c>
      <c r="BP349" s="150" t="s">
        <v>1086</v>
      </c>
      <c r="BQ349" s="150" t="s">
        <v>1086</v>
      </c>
      <c r="BR349" s="150" t="s">
        <v>1086</v>
      </c>
      <c r="BS349" s="150" t="s">
        <v>1086</v>
      </c>
      <c r="BT349" s="150" t="s">
        <v>1087</v>
      </c>
      <c r="BU349" s="150" t="s">
        <v>1087</v>
      </c>
      <c r="BV349" s="150" t="s">
        <v>1087</v>
      </c>
      <c r="BW349" s="150" t="s">
        <v>1087</v>
      </c>
      <c r="BX349" s="150" t="s">
        <v>1086</v>
      </c>
      <c r="BY349" s="150" t="s">
        <v>1086</v>
      </c>
      <c r="BZ349" s="150" t="s">
        <v>1086</v>
      </c>
      <c r="CA349" s="150" t="s">
        <v>1086</v>
      </c>
      <c r="CB349" s="150" t="s">
        <v>1086</v>
      </c>
      <c r="CC349" s="150" t="s">
        <v>1086</v>
      </c>
      <c r="CD349" s="268" t="s">
        <v>1195</v>
      </c>
      <c r="CE349" s="278" t="s">
        <v>2564</v>
      </c>
      <c r="CF349" s="260"/>
      <c r="CG349" s="260"/>
      <c r="CH349" s="260"/>
      <c r="CI349" s="260"/>
      <c r="CJ349" s="260" t="s">
        <v>1607</v>
      </c>
      <c r="CK349" s="260" t="s">
        <v>1608</v>
      </c>
      <c r="CL349" s="150" t="s">
        <v>1086</v>
      </c>
      <c r="CM349" s="150" t="s">
        <v>1087</v>
      </c>
      <c r="CN349" s="150" t="s">
        <v>1087</v>
      </c>
      <c r="CO349" s="260" t="s">
        <v>1490</v>
      </c>
      <c r="CP349" s="260" t="s">
        <v>1294</v>
      </c>
      <c r="CQ349" s="260" t="s">
        <v>1294</v>
      </c>
      <c r="CR349" s="260" t="s">
        <v>1294</v>
      </c>
      <c r="CS349" s="260" t="s">
        <v>1087</v>
      </c>
      <c r="CT349" s="260" t="s">
        <v>1086</v>
      </c>
      <c r="CU349" s="261" t="s">
        <v>1286</v>
      </c>
      <c r="CV349" s="6" t="str">
        <f t="shared" si="128"/>
        <v>NUEVO MILENIOPEATONAL58413002</v>
      </c>
      <c r="CW349" s="46" t="str">
        <f t="shared" si="129"/>
        <v>OK</v>
      </c>
      <c r="CX349" s="47" t="str">
        <f t="shared" si="130"/>
        <v>SI</v>
      </c>
      <c r="CY349" s="47">
        <f t="shared" si="131"/>
        <v>1</v>
      </c>
      <c r="CZ349" s="47" t="str">
        <f t="shared" si="132"/>
        <v/>
      </c>
      <c r="DA349" s="47">
        <f t="shared" si="133"/>
        <v>3</v>
      </c>
      <c r="DB349" s="47">
        <f t="shared" si="134"/>
        <v>4</v>
      </c>
      <c r="DC349" s="47">
        <f t="shared" si="135"/>
        <v>5</v>
      </c>
      <c r="DD349" s="47"/>
      <c r="DE349" s="47">
        <f t="shared" si="136"/>
        <v>7</v>
      </c>
      <c r="DF349" s="47">
        <f t="shared" si="137"/>
        <v>8</v>
      </c>
      <c r="DG349" s="47" t="str">
        <f t="shared" si="138"/>
        <v/>
      </c>
      <c r="DH349" s="47" t="str">
        <f t="shared" si="139"/>
        <v/>
      </c>
      <c r="DI349" s="47" t="str">
        <f t="shared" si="140"/>
        <v/>
      </c>
      <c r="DJ349" s="47">
        <f t="shared" si="141"/>
        <v>4</v>
      </c>
      <c r="DK349" s="48">
        <f>IF(CX349="NO",0,IF(CY349=1,Tipologías!$E$11,0)+IF(CZ349=2,Tipologías!$E$10,0)+IF(DA349=3,Tipologías!$E$9,0)+IF(DB349=4,Tipologías!$E$13,0)+IF(DC349=5,Tipologías!$E$12,0)+IF(DD349=6,Tipologías!$E$14,0)+IF(DE349=7,Tipologías!$E$20,0)+IF(DG349=9,Tipologías!$E$16,0)+IF(DF349=8,Tipologías!$E$23,0)+IF(DH349=10,Tipologías!$E$7,0)+IF(DI349=11,Tipologías!$E$8,0))</f>
        <v>6640634.0016719997</v>
      </c>
      <c r="DL349" s="49">
        <f t="shared" si="142"/>
        <v>6099266.2918499997</v>
      </c>
      <c r="DM349" s="50" t="str">
        <f t="shared" si="143"/>
        <v/>
      </c>
      <c r="DN349" s="50" t="str">
        <f t="shared" si="144"/>
        <v/>
      </c>
      <c r="DO349" s="50">
        <f t="shared" si="145"/>
        <v>0</v>
      </c>
      <c r="DP349" s="51" t="str">
        <f t="shared" si="146"/>
        <v/>
      </c>
      <c r="DQ349" s="51">
        <f>IF(DM349=17,Tipologías!$E$18,0)+IF(ENCUESTAS!DN349=18,Tipologías!$E$17,0)+IF(ENCUESTAS!DO349=19,Tipologías!$E$19,0)+IF(ENCUESTAS!DP349=20,Tipologías!$E$21,0)</f>
        <v>0</v>
      </c>
      <c r="DR349" s="47" t="str">
        <f t="shared" si="147"/>
        <v>NO</v>
      </c>
      <c r="DS349" s="49">
        <f t="shared" si="148"/>
        <v>0</v>
      </c>
      <c r="DT349" s="52">
        <f>IF(DL349=0,"",(DL349+DS349+Tipologías!$E$6+Tipologías!$H$2))</f>
        <v>6296343.6843899637</v>
      </c>
      <c r="DU349" s="53" t="str">
        <f t="shared" si="149"/>
        <v>SI</v>
      </c>
      <c r="DV349" s="436" t="s">
        <v>3836</v>
      </c>
    </row>
    <row r="350" spans="1:126" ht="105" x14ac:dyDescent="0.25">
      <c r="A350" s="22">
        <v>42972</v>
      </c>
      <c r="B350" s="256" t="s">
        <v>1</v>
      </c>
      <c r="C350" s="256" t="s">
        <v>630</v>
      </c>
      <c r="D350" s="256">
        <v>579</v>
      </c>
      <c r="E350" s="256">
        <v>43653838</v>
      </c>
      <c r="F350" s="256">
        <v>3148378856</v>
      </c>
      <c r="G350" s="257">
        <v>346</v>
      </c>
      <c r="H350" s="189" t="s">
        <v>1640</v>
      </c>
      <c r="I350" s="258" t="s">
        <v>1110</v>
      </c>
      <c r="J350" s="256"/>
      <c r="K350" s="256"/>
      <c r="L350" s="256"/>
      <c r="M350" s="256"/>
      <c r="N350" s="256"/>
      <c r="O350" s="256"/>
      <c r="P350" s="256"/>
      <c r="Q350" s="256"/>
      <c r="R350" s="259">
        <v>583130070</v>
      </c>
      <c r="S350" s="256"/>
      <c r="T350" s="256"/>
      <c r="U350" s="362" t="str">
        <f t="shared" si="125"/>
        <v xml:space="preserve">PEATONAL   #   -  583130070 </v>
      </c>
      <c r="V350" s="256">
        <v>3118278372</v>
      </c>
      <c r="W350" s="258" t="s">
        <v>2301</v>
      </c>
      <c r="X350" s="258" t="s">
        <v>2140</v>
      </c>
      <c r="Y350" s="258" t="s">
        <v>1287</v>
      </c>
      <c r="Z350" s="258" t="s">
        <v>2565</v>
      </c>
      <c r="AA350" s="434" t="str">
        <f t="shared" si="126"/>
        <v>MARIA HERCILIA RUA SANTAMARIA</v>
      </c>
      <c r="AB350" s="256" t="s">
        <v>1268</v>
      </c>
      <c r="AC350" s="256">
        <v>21587363</v>
      </c>
      <c r="AD350" s="258" t="s">
        <v>1118</v>
      </c>
      <c r="AE350" s="256">
        <v>45</v>
      </c>
      <c r="AF350" s="150" t="s">
        <v>1086</v>
      </c>
      <c r="AG350" s="260"/>
      <c r="AH350" s="256"/>
      <c r="AI350" s="256"/>
      <c r="AJ350" s="256"/>
      <c r="AK350" s="434" t="str">
        <f t="shared" si="127"/>
        <v xml:space="preserve">   </v>
      </c>
      <c r="AL350" s="256"/>
      <c r="AM350" s="261"/>
      <c r="AN350" s="262" t="s">
        <v>1087</v>
      </c>
      <c r="AO350" s="256"/>
      <c r="AP350" s="258" t="s">
        <v>1087</v>
      </c>
      <c r="AQ350" s="256">
        <v>2</v>
      </c>
      <c r="AR350" s="256">
        <v>0</v>
      </c>
      <c r="AS350" s="256">
        <v>0</v>
      </c>
      <c r="AT350" s="263" t="s">
        <v>1148</v>
      </c>
      <c r="AU350" s="256"/>
      <c r="AV350" s="264" t="s">
        <v>1163</v>
      </c>
      <c r="AW350" s="256"/>
      <c r="AX350" s="265"/>
      <c r="AY350" s="256"/>
      <c r="AZ350" s="256"/>
      <c r="BA350" s="256"/>
      <c r="BB350" s="258" t="s">
        <v>1086</v>
      </c>
      <c r="BC350" s="256">
        <v>4825</v>
      </c>
      <c r="BD350" s="258" t="s">
        <v>1086</v>
      </c>
      <c r="BE350" s="256">
        <v>2847</v>
      </c>
      <c r="BF350" s="258" t="s">
        <v>1086</v>
      </c>
      <c r="BG350" s="256">
        <v>8324</v>
      </c>
      <c r="BH350" s="266" t="s">
        <v>1167</v>
      </c>
      <c r="BI350" s="267" t="s">
        <v>1175</v>
      </c>
      <c r="BJ350" s="268" t="s">
        <v>1180</v>
      </c>
      <c r="BK350" s="260" t="s">
        <v>1189</v>
      </c>
      <c r="BL350" s="150" t="s">
        <v>1086</v>
      </c>
      <c r="BM350" s="269" t="s">
        <v>1086</v>
      </c>
      <c r="BN350" s="270" t="s">
        <v>1086</v>
      </c>
      <c r="BO350" s="150" t="s">
        <v>1086</v>
      </c>
      <c r="BP350" s="150" t="s">
        <v>1086</v>
      </c>
      <c r="BQ350" s="150" t="s">
        <v>1087</v>
      </c>
      <c r="BR350" s="150" t="s">
        <v>1086</v>
      </c>
      <c r="BS350" s="150" t="s">
        <v>1086</v>
      </c>
      <c r="BT350" s="150" t="s">
        <v>1086</v>
      </c>
      <c r="BU350" s="150" t="s">
        <v>1087</v>
      </c>
      <c r="BV350" s="150" t="s">
        <v>1087</v>
      </c>
      <c r="BW350" s="150" t="s">
        <v>1086</v>
      </c>
      <c r="BX350" s="150" t="s">
        <v>1086</v>
      </c>
      <c r="BY350" s="150" t="s">
        <v>1086</v>
      </c>
      <c r="BZ350" s="150" t="s">
        <v>1087</v>
      </c>
      <c r="CA350" s="150" t="s">
        <v>1087</v>
      </c>
      <c r="CB350" s="150" t="s">
        <v>1086</v>
      </c>
      <c r="CC350" s="150" t="s">
        <v>1086</v>
      </c>
      <c r="CD350" s="268" t="s">
        <v>1193</v>
      </c>
      <c r="CE350" s="278" t="s">
        <v>2566</v>
      </c>
      <c r="CF350" s="260"/>
      <c r="CG350" s="260"/>
      <c r="CH350" s="260"/>
      <c r="CI350" s="260"/>
      <c r="CJ350" s="260" t="s">
        <v>1607</v>
      </c>
      <c r="CK350" s="260" t="s">
        <v>1608</v>
      </c>
      <c r="CL350" s="150" t="s">
        <v>1086</v>
      </c>
      <c r="CM350" s="150" t="s">
        <v>1087</v>
      </c>
      <c r="CN350" s="150" t="s">
        <v>1087</v>
      </c>
      <c r="CO350" s="260" t="s">
        <v>1490</v>
      </c>
      <c r="CP350" s="150" t="s">
        <v>1086</v>
      </c>
      <c r="CQ350" s="260" t="s">
        <v>1294</v>
      </c>
      <c r="CR350" s="260" t="s">
        <v>1294</v>
      </c>
      <c r="CS350" s="150" t="s">
        <v>1086</v>
      </c>
      <c r="CT350" s="150" t="s">
        <v>1086</v>
      </c>
      <c r="CU350" s="261" t="s">
        <v>1273</v>
      </c>
      <c r="CV350" s="6" t="str">
        <f t="shared" si="128"/>
        <v>NUEVO MILENIOPEATONAL583130070</v>
      </c>
      <c r="CW350" s="46" t="str">
        <f t="shared" si="129"/>
        <v>OK</v>
      </c>
      <c r="CX350" s="47" t="str">
        <f t="shared" si="130"/>
        <v>SI</v>
      </c>
      <c r="CY350" s="47">
        <f t="shared" si="131"/>
        <v>1</v>
      </c>
      <c r="CZ350" s="47" t="str">
        <f t="shared" si="132"/>
        <v/>
      </c>
      <c r="DA350" s="47" t="str">
        <f t="shared" si="133"/>
        <v/>
      </c>
      <c r="DB350" s="47">
        <f t="shared" si="134"/>
        <v>4</v>
      </c>
      <c r="DC350" s="47" t="str">
        <f t="shared" si="135"/>
        <v/>
      </c>
      <c r="DD350" s="47"/>
      <c r="DE350" s="47" t="str">
        <f t="shared" si="136"/>
        <v/>
      </c>
      <c r="DF350" s="47" t="str">
        <f t="shared" si="137"/>
        <v/>
      </c>
      <c r="DG350" s="47">
        <f t="shared" si="138"/>
        <v>9</v>
      </c>
      <c r="DH350" s="47" t="str">
        <f t="shared" si="139"/>
        <v/>
      </c>
      <c r="DI350" s="47" t="str">
        <f t="shared" si="140"/>
        <v/>
      </c>
      <c r="DJ350" s="47">
        <f t="shared" si="141"/>
        <v>2</v>
      </c>
      <c r="DK350" s="48">
        <f>IF(CX350="NO",0,IF(CY350=1,Tipologías!$E$11,0)+IF(CZ350=2,Tipologías!$E$10,0)+IF(DA350=3,Tipologías!$E$9,0)+IF(DB350=4,Tipologías!$E$13,0)+IF(DC350=5,Tipologías!$E$12,0)+IF(DD350=6,Tipologías!$E$14,0)+IF(DE350=7,Tipologías!$E$20,0)+IF(DG350=9,Tipologías!$E$16,0)+IF(DF350=8,Tipologías!$E$23,0)+IF(DH350=10,Tipologías!$E$7,0)+IF(DI350=11,Tipologías!$E$8,0))</f>
        <v>2858472.5869979998</v>
      </c>
      <c r="DL350" s="49">
        <f t="shared" si="142"/>
        <v>2858472.5869979998</v>
      </c>
      <c r="DM350" s="50" t="str">
        <f t="shared" si="143"/>
        <v/>
      </c>
      <c r="DN350" s="50" t="str">
        <f t="shared" si="144"/>
        <v/>
      </c>
      <c r="DO350" s="50">
        <f t="shared" si="145"/>
        <v>0</v>
      </c>
      <c r="DP350" s="51">
        <f t="shared" si="146"/>
        <v>20</v>
      </c>
      <c r="DQ350" s="51">
        <f>IF(DM350=17,Tipologías!$E$18,0)+IF(ENCUESTAS!DN350=18,Tipologías!$E$17,0)+IF(ENCUESTAS!DO350=19,Tipologías!$E$19,0)+IF(ENCUESTAS!DP350=20,Tipologías!$E$21,0)</f>
        <v>487557.07988400001</v>
      </c>
      <c r="DR350" s="47" t="str">
        <f t="shared" si="147"/>
        <v>SI</v>
      </c>
      <c r="DS350" s="49">
        <f t="shared" si="148"/>
        <v>487557.07988400001</v>
      </c>
      <c r="DT350" s="52">
        <f>IF(DL350=0,"",(DL350+DS350+Tipologías!$E$6+Tipologías!$H$2))</f>
        <v>3543107.0594219645</v>
      </c>
      <c r="DU350" s="53" t="str">
        <f t="shared" si="149"/>
        <v>SI</v>
      </c>
      <c r="DV350" s="436" t="s">
        <v>3837</v>
      </c>
    </row>
    <row r="351" spans="1:126" ht="60" x14ac:dyDescent="0.25">
      <c r="A351" s="22">
        <v>42972</v>
      </c>
      <c r="B351" s="256" t="s">
        <v>1</v>
      </c>
      <c r="C351" s="256" t="s">
        <v>630</v>
      </c>
      <c r="D351" s="256">
        <v>579</v>
      </c>
      <c r="E351" s="256">
        <v>15362949</v>
      </c>
      <c r="F351" s="256">
        <v>3147962419</v>
      </c>
      <c r="G351" s="257">
        <v>347</v>
      </c>
      <c r="H351" s="189" t="s">
        <v>1603</v>
      </c>
      <c r="I351" s="258" t="s">
        <v>1110</v>
      </c>
      <c r="J351" s="256"/>
      <c r="K351" s="256"/>
      <c r="L351" s="256"/>
      <c r="M351" s="256"/>
      <c r="N351" s="256"/>
      <c r="O351" s="256"/>
      <c r="P351" s="256"/>
      <c r="Q351" s="256"/>
      <c r="R351" s="259">
        <v>576000000</v>
      </c>
      <c r="S351" s="256"/>
      <c r="T351" s="256"/>
      <c r="U351" s="362" t="str">
        <f t="shared" si="125"/>
        <v xml:space="preserve">PEATONAL   #   -  576000000 </v>
      </c>
      <c r="V351" s="256">
        <v>3136390671</v>
      </c>
      <c r="W351" s="258" t="s">
        <v>2567</v>
      </c>
      <c r="X351" s="258"/>
      <c r="Y351" s="258" t="s">
        <v>2153</v>
      </c>
      <c r="Z351" s="258" t="s">
        <v>1287</v>
      </c>
      <c r="AA351" s="434" t="str">
        <f t="shared" si="126"/>
        <v xml:space="preserve">MARGARITA MARIA ARENAS  </v>
      </c>
      <c r="AB351" s="256" t="s">
        <v>1268</v>
      </c>
      <c r="AC351" s="256">
        <v>43652469</v>
      </c>
      <c r="AD351" s="258" t="s">
        <v>1118</v>
      </c>
      <c r="AE351" s="256">
        <v>48</v>
      </c>
      <c r="AF351" s="150" t="s">
        <v>1086</v>
      </c>
      <c r="AG351" s="260"/>
      <c r="AH351" s="256"/>
      <c r="AI351" s="256"/>
      <c r="AJ351" s="256"/>
      <c r="AK351" s="434" t="str">
        <f t="shared" si="127"/>
        <v xml:space="preserve">   </v>
      </c>
      <c r="AL351" s="256"/>
      <c r="AM351" s="261"/>
      <c r="AN351" s="262" t="s">
        <v>1086</v>
      </c>
      <c r="AO351" s="256">
        <v>29032</v>
      </c>
      <c r="AP351" s="258" t="s">
        <v>1087</v>
      </c>
      <c r="AQ351" s="256">
        <v>4</v>
      </c>
      <c r="AR351" s="256">
        <v>1</v>
      </c>
      <c r="AS351" s="256">
        <v>0</v>
      </c>
      <c r="AT351" s="263" t="s">
        <v>1148</v>
      </c>
      <c r="AU351" s="256"/>
      <c r="AV351" s="264" t="s">
        <v>1163</v>
      </c>
      <c r="AW351" s="256"/>
      <c r="AX351" s="265"/>
      <c r="AY351" s="256"/>
      <c r="AZ351" s="256"/>
      <c r="BA351" s="256"/>
      <c r="BB351" s="258" t="s">
        <v>1086</v>
      </c>
      <c r="BC351" s="256">
        <v>25498</v>
      </c>
      <c r="BD351" s="258" t="s">
        <v>1086</v>
      </c>
      <c r="BE351" s="256">
        <v>18779</v>
      </c>
      <c r="BF351" s="258" t="s">
        <v>1086</v>
      </c>
      <c r="BG351" s="256">
        <v>8324</v>
      </c>
      <c r="BH351" s="266" t="s">
        <v>1167</v>
      </c>
      <c r="BI351" s="267" t="s">
        <v>1171</v>
      </c>
      <c r="BJ351" s="268" t="s">
        <v>1180</v>
      </c>
      <c r="BK351" s="260" t="s">
        <v>1189</v>
      </c>
      <c r="BL351" s="150" t="s">
        <v>1087</v>
      </c>
      <c r="BM351" s="269" t="s">
        <v>1086</v>
      </c>
      <c r="BN351" s="270" t="s">
        <v>1086</v>
      </c>
      <c r="BO351" s="150" t="s">
        <v>1086</v>
      </c>
      <c r="BP351" s="150" t="s">
        <v>1086</v>
      </c>
      <c r="BQ351" s="150" t="s">
        <v>1087</v>
      </c>
      <c r="BR351" s="150" t="s">
        <v>1086</v>
      </c>
      <c r="BS351" s="150" t="s">
        <v>1086</v>
      </c>
      <c r="BT351" s="150" t="s">
        <v>1086</v>
      </c>
      <c r="BU351" s="150" t="s">
        <v>1086</v>
      </c>
      <c r="BV351" s="150" t="s">
        <v>1087</v>
      </c>
      <c r="BW351" s="150" t="s">
        <v>1087</v>
      </c>
      <c r="BX351" s="150" t="s">
        <v>1087</v>
      </c>
      <c r="BY351" s="150" t="s">
        <v>1086</v>
      </c>
      <c r="BZ351" s="150" t="s">
        <v>1086</v>
      </c>
      <c r="CA351" s="150" t="s">
        <v>1087</v>
      </c>
      <c r="CB351" s="150" t="s">
        <v>1087</v>
      </c>
      <c r="CC351" s="150" t="s">
        <v>1087</v>
      </c>
      <c r="CD351" s="268" t="s">
        <v>1193</v>
      </c>
      <c r="CE351" s="278" t="s">
        <v>2568</v>
      </c>
      <c r="CF351" s="260"/>
      <c r="CG351" s="260"/>
      <c r="CH351" s="260"/>
      <c r="CI351" s="260"/>
      <c r="CJ351" s="260" t="s">
        <v>1607</v>
      </c>
      <c r="CK351" s="260" t="s">
        <v>1608</v>
      </c>
      <c r="CL351" s="150" t="s">
        <v>1086</v>
      </c>
      <c r="CM351" s="150" t="s">
        <v>1087</v>
      </c>
      <c r="CN351" s="150" t="s">
        <v>1087</v>
      </c>
      <c r="CO351" s="260" t="s">
        <v>1490</v>
      </c>
      <c r="CP351" s="150" t="s">
        <v>1086</v>
      </c>
      <c r="CQ351" s="150" t="s">
        <v>1086</v>
      </c>
      <c r="CR351" s="150" t="s">
        <v>1087</v>
      </c>
      <c r="CS351" s="150" t="s">
        <v>1087</v>
      </c>
      <c r="CT351" s="150" t="s">
        <v>1087</v>
      </c>
      <c r="CU351" s="261" t="s">
        <v>1286</v>
      </c>
      <c r="CV351" s="6" t="str">
        <f t="shared" si="128"/>
        <v>OASIS PEATONAL576000000</v>
      </c>
      <c r="CW351" s="46" t="str">
        <f t="shared" si="129"/>
        <v>OK</v>
      </c>
      <c r="CX351" s="47" t="str">
        <f t="shared" si="130"/>
        <v>SI</v>
      </c>
      <c r="CY351" s="47">
        <f t="shared" si="131"/>
        <v>1</v>
      </c>
      <c r="CZ351" s="47">
        <f t="shared" si="132"/>
        <v>2</v>
      </c>
      <c r="DA351" s="47" t="str">
        <f t="shared" si="133"/>
        <v/>
      </c>
      <c r="DB351" s="47" t="str">
        <f t="shared" si="134"/>
        <v/>
      </c>
      <c r="DC351" s="47">
        <f t="shared" si="135"/>
        <v>5</v>
      </c>
      <c r="DD351" s="47"/>
      <c r="DE351" s="47">
        <f t="shared" si="136"/>
        <v>7</v>
      </c>
      <c r="DF351" s="47">
        <f t="shared" si="137"/>
        <v>8</v>
      </c>
      <c r="DG351" s="47" t="str">
        <f t="shared" si="138"/>
        <v/>
      </c>
      <c r="DH351" s="47" t="str">
        <f t="shared" si="139"/>
        <v/>
      </c>
      <c r="DI351" s="47" t="str">
        <f t="shared" si="140"/>
        <v/>
      </c>
      <c r="DJ351" s="47">
        <f t="shared" si="141"/>
        <v>3</v>
      </c>
      <c r="DK351" s="48">
        <f>IF(CX351="NO",0,IF(CY351=1,Tipologías!$E$11,0)+IF(CZ351=2,Tipologías!$E$10,0)+IF(DA351=3,Tipologías!$E$9,0)+IF(DB351=4,Tipologías!$E$13,0)+IF(DC351=5,Tipologías!$E$12,0)+IF(DD351=6,Tipologías!$E$14,0)+IF(DE351=7,Tipologías!$E$20,0)+IF(DG351=9,Tipologías!$E$16,0)+IF(DF351=8,Tipologías!$E$23,0)+IF(DH351=10,Tipologías!$E$7,0)+IF(DI351=11,Tipologías!$E$8,0))</f>
        <v>5818333.3351559993</v>
      </c>
      <c r="DL351" s="49">
        <f t="shared" si="142"/>
        <v>5818333.3351559993</v>
      </c>
      <c r="DM351" s="50" t="str">
        <f t="shared" si="143"/>
        <v/>
      </c>
      <c r="DN351" s="50" t="str">
        <f t="shared" si="144"/>
        <v/>
      </c>
      <c r="DO351" s="50">
        <f t="shared" si="145"/>
        <v>0</v>
      </c>
      <c r="DP351" s="51">
        <f t="shared" si="146"/>
        <v>20</v>
      </c>
      <c r="DQ351" s="51">
        <f>IF(DM351=17,Tipologías!$E$18,0)+IF(ENCUESTAS!DN351=18,Tipologías!$E$17,0)+IF(ENCUESTAS!DO351=19,Tipologías!$E$19,0)+IF(ENCUESTAS!DP351=20,Tipologías!$E$21,0)</f>
        <v>487557.07988400001</v>
      </c>
      <c r="DR351" s="47" t="str">
        <f t="shared" si="147"/>
        <v>SI</v>
      </c>
      <c r="DS351" s="49">
        <f t="shared" si="148"/>
        <v>487557.07988400001</v>
      </c>
      <c r="DT351" s="52">
        <f>IF(DL351=0,"",(DL351+DS351+Tipologías!$E$6+Tipologías!$H$2))</f>
        <v>6502967.8075799635</v>
      </c>
      <c r="DU351" s="53" t="str">
        <f t="shared" si="149"/>
        <v>SI</v>
      </c>
      <c r="DV351" s="436" t="s">
        <v>3634</v>
      </c>
    </row>
    <row r="352" spans="1:126" ht="45" hidden="1" x14ac:dyDescent="0.25">
      <c r="A352" s="22">
        <v>42972</v>
      </c>
      <c r="B352" s="256" t="s">
        <v>1</v>
      </c>
      <c r="C352" s="256" t="s">
        <v>630</v>
      </c>
      <c r="D352" s="256">
        <v>579</v>
      </c>
      <c r="E352" s="256">
        <v>15362949</v>
      </c>
      <c r="F352" s="256">
        <v>3147962419</v>
      </c>
      <c r="G352" s="257">
        <v>348</v>
      </c>
      <c r="H352" s="189" t="s">
        <v>1603</v>
      </c>
      <c r="I352" s="258" t="s">
        <v>1110</v>
      </c>
      <c r="J352" s="256"/>
      <c r="K352" s="256"/>
      <c r="L352" s="256"/>
      <c r="M352" s="256"/>
      <c r="N352" s="256"/>
      <c r="O352" s="256"/>
      <c r="P352" s="256"/>
      <c r="Q352" s="256"/>
      <c r="R352" s="259">
        <v>582800000</v>
      </c>
      <c r="S352" s="256"/>
      <c r="T352" s="256"/>
      <c r="U352" s="362" t="str">
        <f t="shared" si="125"/>
        <v xml:space="preserve">PEATONAL   #   -  582800000 </v>
      </c>
      <c r="V352" s="258">
        <v>3103999031</v>
      </c>
      <c r="W352" s="258" t="s">
        <v>1345</v>
      </c>
      <c r="X352" s="258"/>
      <c r="Y352" s="258" t="s">
        <v>2569</v>
      </c>
      <c r="Z352" s="258" t="s">
        <v>11</v>
      </c>
      <c r="AA352" s="434" t="str">
        <f t="shared" si="126"/>
        <v xml:space="preserve">JULIO  CESAR MARTINEZ </v>
      </c>
      <c r="AB352" s="256" t="s">
        <v>1268</v>
      </c>
      <c r="AC352" s="256">
        <v>1068819240</v>
      </c>
      <c r="AD352" s="258" t="s">
        <v>1127</v>
      </c>
      <c r="AE352" s="256">
        <v>23</v>
      </c>
      <c r="AF352" s="150" t="s">
        <v>1086</v>
      </c>
      <c r="AG352" s="260"/>
      <c r="AH352" s="256"/>
      <c r="AI352" s="256"/>
      <c r="AJ352" s="256"/>
      <c r="AK352" s="434" t="str">
        <f t="shared" si="127"/>
        <v xml:space="preserve">   </v>
      </c>
      <c r="AL352" s="256"/>
      <c r="AM352" s="261"/>
      <c r="AN352" s="262" t="s">
        <v>1087</v>
      </c>
      <c r="AO352" s="256"/>
      <c r="AP352" s="258" t="s">
        <v>1087</v>
      </c>
      <c r="AQ352" s="256">
        <v>1</v>
      </c>
      <c r="AR352" s="256">
        <v>0</v>
      </c>
      <c r="AS352" s="256">
        <v>0</v>
      </c>
      <c r="AT352" s="263" t="s">
        <v>1148</v>
      </c>
      <c r="AU352" s="256"/>
      <c r="AV352" s="264" t="s">
        <v>1162</v>
      </c>
      <c r="AW352" s="256"/>
      <c r="AX352" s="265"/>
      <c r="AY352" s="256"/>
      <c r="AZ352" s="256"/>
      <c r="BA352" s="256"/>
      <c r="BB352" s="258" t="s">
        <v>1086</v>
      </c>
      <c r="BC352" s="256">
        <v>6383</v>
      </c>
      <c r="BD352" s="258" t="s">
        <v>1087</v>
      </c>
      <c r="BE352" s="256"/>
      <c r="BF352" s="258" t="s">
        <v>1086</v>
      </c>
      <c r="BG352" s="256">
        <v>8408</v>
      </c>
      <c r="BH352" s="266" t="s">
        <v>1168</v>
      </c>
      <c r="BI352" s="267" t="s">
        <v>1171</v>
      </c>
      <c r="BJ352" s="268" t="s">
        <v>1180</v>
      </c>
      <c r="BK352" s="268" t="s">
        <v>1189</v>
      </c>
      <c r="BL352" s="150" t="s">
        <v>1087</v>
      </c>
      <c r="BM352" s="269" t="s">
        <v>1087</v>
      </c>
      <c r="BN352" s="270" t="s">
        <v>1086</v>
      </c>
      <c r="BO352" s="150" t="s">
        <v>1087</v>
      </c>
      <c r="BP352" s="150" t="s">
        <v>1086</v>
      </c>
      <c r="BQ352" s="150" t="s">
        <v>1086</v>
      </c>
      <c r="BR352" s="150" t="s">
        <v>1086</v>
      </c>
      <c r="BS352" s="150" t="s">
        <v>1086</v>
      </c>
      <c r="BT352" s="150" t="s">
        <v>1086</v>
      </c>
      <c r="BU352" s="150" t="s">
        <v>1086</v>
      </c>
      <c r="BV352" s="150" t="s">
        <v>1086</v>
      </c>
      <c r="BW352" s="150" t="s">
        <v>1086</v>
      </c>
      <c r="BX352" s="150" t="s">
        <v>1086</v>
      </c>
      <c r="BY352" s="150" t="s">
        <v>1086</v>
      </c>
      <c r="BZ352" s="150" t="s">
        <v>1086</v>
      </c>
      <c r="CA352" s="150" t="s">
        <v>1086</v>
      </c>
      <c r="CB352" s="150" t="s">
        <v>1086</v>
      </c>
      <c r="CC352" s="150" t="s">
        <v>1086</v>
      </c>
      <c r="CD352" s="268" t="s">
        <v>1193</v>
      </c>
      <c r="CE352" s="278" t="s">
        <v>2570</v>
      </c>
      <c r="CF352" s="260"/>
      <c r="CG352" s="260"/>
      <c r="CH352" s="260"/>
      <c r="CI352" s="260"/>
      <c r="CJ352" s="260" t="s">
        <v>1607</v>
      </c>
      <c r="CK352" s="260" t="s">
        <v>1608</v>
      </c>
      <c r="CL352" s="150" t="s">
        <v>1086</v>
      </c>
      <c r="CM352" s="150" t="s">
        <v>1441</v>
      </c>
      <c r="CN352" s="150" t="s">
        <v>1087</v>
      </c>
      <c r="CO352" s="260" t="s">
        <v>1490</v>
      </c>
      <c r="CP352" s="150" t="s">
        <v>1086</v>
      </c>
      <c r="CQ352" s="150" t="s">
        <v>1086</v>
      </c>
      <c r="CR352" s="150" t="s">
        <v>1086</v>
      </c>
      <c r="CS352" s="150" t="s">
        <v>1086</v>
      </c>
      <c r="CT352" s="150" t="s">
        <v>1086</v>
      </c>
      <c r="CU352" s="261" t="s">
        <v>1273</v>
      </c>
      <c r="CV352" s="6" t="str">
        <f t="shared" si="128"/>
        <v>OASIS PEATONAL582800000</v>
      </c>
      <c r="CW352" s="46" t="str">
        <f t="shared" si="129"/>
        <v>OK</v>
      </c>
      <c r="CX352" s="47" t="str">
        <f t="shared" si="130"/>
        <v>SI</v>
      </c>
      <c r="CY352" s="47" t="str">
        <f t="shared" si="131"/>
        <v/>
      </c>
      <c r="CZ352" s="47" t="str">
        <f t="shared" si="132"/>
        <v/>
      </c>
      <c r="DA352" s="47" t="str">
        <f t="shared" si="133"/>
        <v/>
      </c>
      <c r="DB352" s="47" t="str">
        <f t="shared" si="134"/>
        <v/>
      </c>
      <c r="DC352" s="47" t="str">
        <f t="shared" si="135"/>
        <v/>
      </c>
      <c r="DD352" s="47"/>
      <c r="DE352" s="47" t="str">
        <f t="shared" si="136"/>
        <v/>
      </c>
      <c r="DF352" s="47" t="str">
        <f t="shared" si="137"/>
        <v/>
      </c>
      <c r="DG352" s="47" t="str">
        <f t="shared" si="138"/>
        <v/>
      </c>
      <c r="DH352" s="47" t="str">
        <f t="shared" si="139"/>
        <v/>
      </c>
      <c r="DI352" s="47" t="str">
        <f t="shared" si="140"/>
        <v/>
      </c>
      <c r="DJ352" s="47">
        <f t="shared" si="141"/>
        <v>0</v>
      </c>
      <c r="DK352" s="48">
        <f>IF(CX352="NO",0,IF(CY352=1,Tipologías!$E$11,0)+IF(CZ352=2,Tipologías!$E$10,0)+IF(DA352=3,Tipologías!$E$9,0)+IF(DB352=4,Tipologías!$E$13,0)+IF(DC352=5,Tipologías!$E$12,0)+IF(DD352=6,Tipologías!$E$14,0)+IF(DE352=7,Tipologías!$E$20,0)+IF(DG352=9,Tipologías!$E$16,0)+IF(DF352=8,Tipologías!$E$23,0)+IF(DH352=10,Tipologías!$E$7,0)+IF(DI352=11,Tipologías!$E$8,0))</f>
        <v>0</v>
      </c>
      <c r="DL352" s="49">
        <f t="shared" si="142"/>
        <v>0</v>
      </c>
      <c r="DM352" s="50" t="str">
        <f t="shared" si="143"/>
        <v/>
      </c>
      <c r="DN352" s="50" t="str">
        <f t="shared" si="144"/>
        <v/>
      </c>
      <c r="DO352" s="50" t="str">
        <f t="shared" si="145"/>
        <v/>
      </c>
      <c r="DP352" s="51" t="str">
        <f t="shared" si="146"/>
        <v/>
      </c>
      <c r="DQ352" s="51">
        <f>IF(DM352=17,Tipologías!$E$18,0)+IF(ENCUESTAS!DN352=18,Tipologías!$E$17,0)+IF(ENCUESTAS!DO352=19,Tipologías!$E$19,0)+IF(ENCUESTAS!DP352=20,Tipologías!$E$21,0)</f>
        <v>0</v>
      </c>
      <c r="DR352" s="47" t="str">
        <f t="shared" si="147"/>
        <v>NO</v>
      </c>
      <c r="DS352" s="49">
        <f t="shared" si="148"/>
        <v>0</v>
      </c>
      <c r="DT352" s="52" t="str">
        <f>IF(DL352=0,"",(DL352+DS352+Tipologías!$E$6+Tipologías!$H$2))</f>
        <v/>
      </c>
      <c r="DU352" s="53" t="str">
        <f t="shared" si="149"/>
        <v>NO</v>
      </c>
      <c r="DV352" s="436"/>
    </row>
    <row r="353" spans="1:126" ht="45" x14ac:dyDescent="0.25">
      <c r="A353" s="22">
        <v>42972</v>
      </c>
      <c r="B353" s="256" t="s">
        <v>1</v>
      </c>
      <c r="C353" s="256" t="s">
        <v>630</v>
      </c>
      <c r="D353" s="256">
        <v>579</v>
      </c>
      <c r="E353" s="256">
        <v>43653838</v>
      </c>
      <c r="F353" s="256">
        <v>3148378856</v>
      </c>
      <c r="G353" s="257">
        <v>349</v>
      </c>
      <c r="H353" s="189" t="s">
        <v>1640</v>
      </c>
      <c r="I353" s="258" t="s">
        <v>1110</v>
      </c>
      <c r="J353" s="256"/>
      <c r="K353" s="256"/>
      <c r="L353" s="256"/>
      <c r="M353" s="256"/>
      <c r="N353" s="256"/>
      <c r="O353" s="256"/>
      <c r="P353" s="256"/>
      <c r="Q353" s="256"/>
      <c r="R353" s="259">
        <v>583130040</v>
      </c>
      <c r="S353" s="256"/>
      <c r="T353" s="256"/>
      <c r="U353" s="362" t="str">
        <f t="shared" si="125"/>
        <v xml:space="preserve">PEATONAL   #   -  583130040 </v>
      </c>
      <c r="V353" s="256">
        <v>3235938859</v>
      </c>
      <c r="W353" s="258" t="s">
        <v>1339</v>
      </c>
      <c r="X353" s="256"/>
      <c r="Y353" s="258" t="s">
        <v>1318</v>
      </c>
      <c r="Z353" s="258" t="s">
        <v>1343</v>
      </c>
      <c r="AA353" s="434" t="str">
        <f t="shared" si="126"/>
        <v xml:space="preserve">ANA CECILIA GUTIERREZ </v>
      </c>
      <c r="AB353" s="256" t="s">
        <v>1268</v>
      </c>
      <c r="AC353" s="256">
        <v>21934152</v>
      </c>
      <c r="AD353" s="258" t="s">
        <v>1118</v>
      </c>
      <c r="AE353" s="256">
        <v>52</v>
      </c>
      <c r="AF353" s="150" t="s">
        <v>1086</v>
      </c>
      <c r="AG353" s="150"/>
      <c r="AH353" s="258"/>
      <c r="AI353" s="258"/>
      <c r="AJ353" s="258"/>
      <c r="AK353" s="434" t="str">
        <f t="shared" si="127"/>
        <v xml:space="preserve">   </v>
      </c>
      <c r="AL353" s="256"/>
      <c r="AM353" s="261"/>
      <c r="AN353" s="262" t="s">
        <v>1087</v>
      </c>
      <c r="AO353" s="256"/>
      <c r="AP353" s="258" t="s">
        <v>1087</v>
      </c>
      <c r="AQ353" s="256">
        <v>4</v>
      </c>
      <c r="AR353" s="256">
        <v>1</v>
      </c>
      <c r="AS353" s="256">
        <v>0</v>
      </c>
      <c r="AT353" s="263" t="s">
        <v>1148</v>
      </c>
      <c r="AU353" s="256"/>
      <c r="AV353" s="277" t="s">
        <v>1165</v>
      </c>
      <c r="AW353" s="256"/>
      <c r="AX353" s="265"/>
      <c r="AY353" s="256"/>
      <c r="AZ353" s="256"/>
      <c r="BA353" s="256"/>
      <c r="BB353" s="258" t="s">
        <v>1086</v>
      </c>
      <c r="BC353" s="256">
        <v>16781</v>
      </c>
      <c r="BD353" s="258" t="s">
        <v>1086</v>
      </c>
      <c r="BE353" s="256">
        <v>12061</v>
      </c>
      <c r="BF353" s="258" t="s">
        <v>1086</v>
      </c>
      <c r="BG353" s="256">
        <v>8324</v>
      </c>
      <c r="BH353" s="266" t="s">
        <v>1167</v>
      </c>
      <c r="BI353" s="267" t="s">
        <v>1171</v>
      </c>
      <c r="BJ353" s="268" t="s">
        <v>1180</v>
      </c>
      <c r="BK353" s="268" t="s">
        <v>1189</v>
      </c>
      <c r="BL353" s="150" t="s">
        <v>1086</v>
      </c>
      <c r="BM353" s="269" t="s">
        <v>1086</v>
      </c>
      <c r="BN353" s="270" t="s">
        <v>1086</v>
      </c>
      <c r="BO353" s="150" t="s">
        <v>1086</v>
      </c>
      <c r="BP353" s="150" t="s">
        <v>1086</v>
      </c>
      <c r="BQ353" s="150" t="s">
        <v>1087</v>
      </c>
      <c r="BR353" s="150" t="s">
        <v>1086</v>
      </c>
      <c r="BS353" s="150" t="s">
        <v>1086</v>
      </c>
      <c r="BT353" s="150" t="s">
        <v>1086</v>
      </c>
      <c r="BU353" s="150" t="s">
        <v>1086</v>
      </c>
      <c r="BV353" s="150" t="s">
        <v>1086</v>
      </c>
      <c r="BW353" s="150" t="s">
        <v>1087</v>
      </c>
      <c r="BX353" s="150" t="s">
        <v>1086</v>
      </c>
      <c r="BY353" s="150" t="s">
        <v>1086</v>
      </c>
      <c r="BZ353" s="150" t="s">
        <v>1086</v>
      </c>
      <c r="CA353" s="150" t="s">
        <v>1086</v>
      </c>
      <c r="CB353" s="150" t="s">
        <v>1087</v>
      </c>
      <c r="CC353" s="150" t="s">
        <v>1086</v>
      </c>
      <c r="CD353" s="268" t="s">
        <v>1193</v>
      </c>
      <c r="CE353" s="278" t="s">
        <v>2571</v>
      </c>
      <c r="CF353" s="260"/>
      <c r="CG353" s="260"/>
      <c r="CH353" s="260"/>
      <c r="CI353" s="260"/>
      <c r="CJ353" s="260" t="s">
        <v>1607</v>
      </c>
      <c r="CK353" s="260" t="s">
        <v>1608</v>
      </c>
      <c r="CL353" s="260" t="s">
        <v>1842</v>
      </c>
      <c r="CM353" s="150" t="s">
        <v>1087</v>
      </c>
      <c r="CN353" s="150" t="s">
        <v>1087</v>
      </c>
      <c r="CO353" s="260" t="s">
        <v>1490</v>
      </c>
      <c r="CP353" s="150" t="s">
        <v>1086</v>
      </c>
      <c r="CQ353" s="150" t="s">
        <v>1086</v>
      </c>
      <c r="CR353" s="150" t="s">
        <v>1086</v>
      </c>
      <c r="CS353" s="260" t="s">
        <v>1294</v>
      </c>
      <c r="CT353" s="150" t="s">
        <v>1086</v>
      </c>
      <c r="CU353" s="261" t="s">
        <v>1273</v>
      </c>
      <c r="CV353" s="6" t="str">
        <f t="shared" si="128"/>
        <v>NUEVO MILENIOPEATONAL583130040</v>
      </c>
      <c r="CW353" s="46" t="str">
        <f t="shared" si="129"/>
        <v>OK</v>
      </c>
      <c r="CX353" s="47" t="str">
        <f t="shared" si="130"/>
        <v>SI</v>
      </c>
      <c r="CY353" s="47" t="str">
        <f t="shared" si="131"/>
        <v/>
      </c>
      <c r="CZ353" s="47" t="str">
        <f t="shared" si="132"/>
        <v/>
      </c>
      <c r="DA353" s="47" t="str">
        <f t="shared" si="133"/>
        <v/>
      </c>
      <c r="DB353" s="47" t="str">
        <f t="shared" si="134"/>
        <v/>
      </c>
      <c r="DC353" s="47">
        <f t="shared" si="135"/>
        <v>5</v>
      </c>
      <c r="DD353" s="47"/>
      <c r="DE353" s="47" t="str">
        <f t="shared" si="136"/>
        <v/>
      </c>
      <c r="DF353" s="47" t="str">
        <f t="shared" si="137"/>
        <v/>
      </c>
      <c r="DG353" s="47" t="str">
        <f t="shared" si="138"/>
        <v/>
      </c>
      <c r="DH353" s="47" t="str">
        <f t="shared" si="139"/>
        <v/>
      </c>
      <c r="DI353" s="47" t="str">
        <f t="shared" si="140"/>
        <v/>
      </c>
      <c r="DJ353" s="47">
        <f t="shared" si="141"/>
        <v>1</v>
      </c>
      <c r="DK353" s="48">
        <f>IF(CX353="NO",0,IF(CY353=1,Tipologías!$E$11,0)+IF(CZ353=2,Tipologías!$E$10,0)+IF(DA353=3,Tipologías!$E$9,0)+IF(DB353=4,Tipologías!$E$13,0)+IF(DC353=5,Tipologías!$E$12,0)+IF(DD353=6,Tipologías!$E$14,0)+IF(DE353=7,Tipologías!$E$20,0)+IF(DG353=9,Tipologías!$E$16,0)+IF(DF353=8,Tipologías!$E$23,0)+IF(DH353=10,Tipologías!$E$7,0)+IF(DI353=11,Tipologías!$E$8,0))</f>
        <v>547851.96453600004</v>
      </c>
      <c r="DL353" s="49">
        <f t="shared" si="142"/>
        <v>547851.96453600004</v>
      </c>
      <c r="DM353" s="50" t="str">
        <f t="shared" si="143"/>
        <v/>
      </c>
      <c r="DN353" s="50" t="str">
        <f t="shared" si="144"/>
        <v/>
      </c>
      <c r="DO353" s="50">
        <f t="shared" si="145"/>
        <v>0</v>
      </c>
      <c r="DP353" s="51">
        <f t="shared" si="146"/>
        <v>20</v>
      </c>
      <c r="DQ353" s="51">
        <f>IF(DM353=17,Tipologías!$E$18,0)+IF(ENCUESTAS!DN353=18,Tipologías!$E$17,0)+IF(ENCUESTAS!DO353=19,Tipologías!$E$19,0)+IF(ENCUESTAS!DP353=20,Tipologías!$E$21,0)</f>
        <v>487557.07988400001</v>
      </c>
      <c r="DR353" s="47" t="str">
        <f t="shared" si="147"/>
        <v>SI</v>
      </c>
      <c r="DS353" s="49">
        <f t="shared" si="148"/>
        <v>487557.07988400001</v>
      </c>
      <c r="DT353" s="52">
        <f>IF(DL353=0,"",(DL353+DS353+Tipologías!$E$6+Tipologías!$H$2))</f>
        <v>1232486.4369599647</v>
      </c>
      <c r="DU353" s="53" t="str">
        <f t="shared" si="149"/>
        <v>SI</v>
      </c>
      <c r="DV353" s="436" t="s">
        <v>3838</v>
      </c>
    </row>
    <row r="354" spans="1:126" ht="60" x14ac:dyDescent="0.25">
      <c r="A354" s="22">
        <v>42972</v>
      </c>
      <c r="B354" s="256" t="s">
        <v>1</v>
      </c>
      <c r="C354" s="256" t="s">
        <v>630</v>
      </c>
      <c r="D354" s="256">
        <v>579</v>
      </c>
      <c r="E354" s="256">
        <v>1039702581</v>
      </c>
      <c r="F354" s="256">
        <v>3117047099</v>
      </c>
      <c r="G354" s="257">
        <v>350</v>
      </c>
      <c r="H354" s="189" t="s">
        <v>1646</v>
      </c>
      <c r="I354" s="258" t="s">
        <v>1102</v>
      </c>
      <c r="J354" s="256">
        <v>12</v>
      </c>
      <c r="K354" s="256"/>
      <c r="L354" s="256"/>
      <c r="M354" s="256"/>
      <c r="N354" s="256"/>
      <c r="O354" s="256">
        <v>66</v>
      </c>
      <c r="P354" s="256"/>
      <c r="Q354" s="256"/>
      <c r="R354" s="259">
        <v>141220014</v>
      </c>
      <c r="S354" s="256"/>
      <c r="T354" s="256"/>
      <c r="U354" s="362" t="str">
        <f t="shared" si="125"/>
        <v xml:space="preserve">CARRERA 12  #  66 -  141220014 </v>
      </c>
      <c r="V354" s="256">
        <v>3127794988</v>
      </c>
      <c r="W354" s="258" t="s">
        <v>1700</v>
      </c>
      <c r="X354" s="256"/>
      <c r="Y354" s="258" t="s">
        <v>2260</v>
      </c>
      <c r="Z354" s="258" t="s">
        <v>1496</v>
      </c>
      <c r="AA354" s="434" t="str">
        <f t="shared" si="126"/>
        <v xml:space="preserve">BERTHA LIGIA VALENCIA </v>
      </c>
      <c r="AB354" s="256" t="s">
        <v>1268</v>
      </c>
      <c r="AC354" s="256">
        <v>43649405</v>
      </c>
      <c r="AD354" s="258" t="s">
        <v>1118</v>
      </c>
      <c r="AE354" s="256">
        <v>50</v>
      </c>
      <c r="AF354" s="150" t="s">
        <v>1086</v>
      </c>
      <c r="AG354" s="260"/>
      <c r="AH354" s="256"/>
      <c r="AI354" s="256"/>
      <c r="AJ354" s="256"/>
      <c r="AK354" s="434" t="str">
        <f t="shared" si="127"/>
        <v xml:space="preserve">   </v>
      </c>
      <c r="AL354" s="256"/>
      <c r="AM354" s="261"/>
      <c r="AN354" s="262" t="s">
        <v>1087</v>
      </c>
      <c r="AO354" s="256"/>
      <c r="AP354" s="258" t="s">
        <v>1087</v>
      </c>
      <c r="AQ354" s="256">
        <v>5</v>
      </c>
      <c r="AR354" s="256">
        <v>1</v>
      </c>
      <c r="AS354" s="256">
        <v>1</v>
      </c>
      <c r="AT354" s="263" t="s">
        <v>1149</v>
      </c>
      <c r="AU354" s="256"/>
      <c r="AV354" s="277"/>
      <c r="AW354" s="256"/>
      <c r="AX354" s="265" t="s">
        <v>1154</v>
      </c>
      <c r="AY354" s="256"/>
      <c r="AZ354" s="256">
        <v>6</v>
      </c>
      <c r="BA354" s="256">
        <v>130000</v>
      </c>
      <c r="BB354" s="258" t="s">
        <v>1086</v>
      </c>
      <c r="BC354" s="256">
        <v>26219</v>
      </c>
      <c r="BD354" s="258" t="s">
        <v>1087</v>
      </c>
      <c r="BE354" s="256"/>
      <c r="BF354" s="258" t="s">
        <v>1086</v>
      </c>
      <c r="BG354" s="256">
        <v>16732</v>
      </c>
      <c r="BH354" s="266" t="s">
        <v>1167</v>
      </c>
      <c r="BI354" s="267" t="s">
        <v>1171</v>
      </c>
      <c r="BJ354" s="268" t="s">
        <v>1180</v>
      </c>
      <c r="BK354" s="268" t="s">
        <v>1189</v>
      </c>
      <c r="BL354" s="150" t="s">
        <v>1087</v>
      </c>
      <c r="BM354" s="269" t="s">
        <v>1087</v>
      </c>
      <c r="BN354" s="270" t="s">
        <v>1086</v>
      </c>
      <c r="BO354" s="150" t="s">
        <v>1086</v>
      </c>
      <c r="BP354" s="150" t="s">
        <v>1086</v>
      </c>
      <c r="BQ354" s="150" t="s">
        <v>1086</v>
      </c>
      <c r="BR354" s="150" t="s">
        <v>1086</v>
      </c>
      <c r="BS354" s="150" t="s">
        <v>1086</v>
      </c>
      <c r="BT354" s="150" t="s">
        <v>1086</v>
      </c>
      <c r="BU354" s="150" t="s">
        <v>1086</v>
      </c>
      <c r="BV354" s="150" t="s">
        <v>1087</v>
      </c>
      <c r="BW354" s="150" t="s">
        <v>1086</v>
      </c>
      <c r="BX354" s="150" t="s">
        <v>1086</v>
      </c>
      <c r="BY354" s="150" t="s">
        <v>1086</v>
      </c>
      <c r="BZ354" s="150" t="s">
        <v>1086</v>
      </c>
      <c r="CA354" s="150" t="s">
        <v>1087</v>
      </c>
      <c r="CB354" s="150" t="s">
        <v>1086</v>
      </c>
      <c r="CC354" s="150" t="s">
        <v>1086</v>
      </c>
      <c r="CD354" s="268" t="s">
        <v>1195</v>
      </c>
      <c r="CE354" s="278" t="s">
        <v>2572</v>
      </c>
      <c r="CF354" s="260"/>
      <c r="CG354" s="260"/>
      <c r="CH354" s="260"/>
      <c r="CI354" s="260"/>
      <c r="CJ354" s="260" t="s">
        <v>1607</v>
      </c>
      <c r="CK354" s="260" t="s">
        <v>1608</v>
      </c>
      <c r="CL354" s="260" t="s">
        <v>1087</v>
      </c>
      <c r="CM354" s="260" t="s">
        <v>1087</v>
      </c>
      <c r="CN354" s="260" t="s">
        <v>1087</v>
      </c>
      <c r="CO354" s="260" t="s">
        <v>1490</v>
      </c>
      <c r="CP354" s="150" t="s">
        <v>1086</v>
      </c>
      <c r="CQ354" s="150" t="s">
        <v>1086</v>
      </c>
      <c r="CR354" s="150" t="s">
        <v>1087</v>
      </c>
      <c r="CS354" s="150" t="s">
        <v>1086</v>
      </c>
      <c r="CT354" s="150" t="s">
        <v>1086</v>
      </c>
      <c r="CU354" s="261" t="s">
        <v>1269</v>
      </c>
      <c r="CV354" s="6" t="str">
        <f t="shared" si="128"/>
        <v>NUEVO HORIZONTE CARRERA1266141220014</v>
      </c>
      <c r="CW354" s="46" t="str">
        <f t="shared" si="129"/>
        <v>OK</v>
      </c>
      <c r="CX354" s="47" t="str">
        <f t="shared" si="130"/>
        <v>SI</v>
      </c>
      <c r="CY354" s="47">
        <f t="shared" si="131"/>
        <v>1</v>
      </c>
      <c r="CZ354" s="47" t="str">
        <f t="shared" si="132"/>
        <v/>
      </c>
      <c r="DA354" s="47">
        <f t="shared" si="133"/>
        <v>3</v>
      </c>
      <c r="DB354" s="47" t="str">
        <f t="shared" si="134"/>
        <v/>
      </c>
      <c r="DC354" s="47" t="str">
        <f t="shared" si="135"/>
        <v/>
      </c>
      <c r="DD354" s="47"/>
      <c r="DE354" s="47" t="str">
        <f t="shared" si="136"/>
        <v/>
      </c>
      <c r="DF354" s="47" t="str">
        <f t="shared" si="137"/>
        <v/>
      </c>
      <c r="DG354" s="47">
        <f t="shared" si="138"/>
        <v>9</v>
      </c>
      <c r="DH354" s="47" t="str">
        <f t="shared" si="139"/>
        <v/>
      </c>
      <c r="DI354" s="47" t="str">
        <f t="shared" si="140"/>
        <v/>
      </c>
      <c r="DJ354" s="47">
        <f t="shared" si="141"/>
        <v>2</v>
      </c>
      <c r="DK354" s="48">
        <f>IF(CX354="NO",0,IF(CY354=1,Tipologías!$E$11,0)+IF(CZ354=2,Tipologías!$E$10,0)+IF(DA354=3,Tipologías!$E$9,0)+IF(DB354=4,Tipologías!$E$13,0)+IF(DC354=5,Tipologías!$E$12,0)+IF(DD354=6,Tipologías!$E$14,0)+IF(DE354=7,Tipologías!$E$20,0)+IF(DG354=9,Tipologías!$E$16,0)+IF(DF354=8,Tipologías!$E$23,0)+IF(DH354=10,Tipologías!$E$7,0)+IF(DI354=11,Tipologías!$E$8,0))</f>
        <v>2608612.5646619997</v>
      </c>
      <c r="DL354" s="49">
        <f t="shared" si="142"/>
        <v>2608612.5646619997</v>
      </c>
      <c r="DM354" s="50" t="str">
        <f t="shared" si="143"/>
        <v/>
      </c>
      <c r="DN354" s="50" t="str">
        <f t="shared" si="144"/>
        <v/>
      </c>
      <c r="DO354" s="50">
        <f t="shared" si="145"/>
        <v>0</v>
      </c>
      <c r="DP354" s="51" t="str">
        <f t="shared" si="146"/>
        <v/>
      </c>
      <c r="DQ354" s="51">
        <f>IF(DM354=17,Tipologías!$E$18,0)+IF(ENCUESTAS!DN354=18,Tipologías!$E$17,0)+IF(ENCUESTAS!DO354=19,Tipologías!$E$19,0)+IF(ENCUESTAS!DP354=20,Tipologías!$E$21,0)</f>
        <v>0</v>
      </c>
      <c r="DR354" s="47" t="str">
        <f t="shared" si="147"/>
        <v>NO</v>
      </c>
      <c r="DS354" s="49">
        <f t="shared" si="148"/>
        <v>0</v>
      </c>
      <c r="DT354" s="52">
        <f>IF(DL354=0,"",(DL354+DS354+Tipologías!$E$6+Tipologías!$H$2))</f>
        <v>2805689.9572019642</v>
      </c>
      <c r="DU354" s="53" t="str">
        <f t="shared" si="149"/>
        <v>SI</v>
      </c>
      <c r="DV354" s="436" t="s">
        <v>4385</v>
      </c>
    </row>
    <row r="355" spans="1:126" ht="45" hidden="1" x14ac:dyDescent="0.25">
      <c r="A355" s="22">
        <v>42972</v>
      </c>
      <c r="B355" s="256" t="s">
        <v>1</v>
      </c>
      <c r="C355" s="256" t="s">
        <v>630</v>
      </c>
      <c r="D355" s="256">
        <v>579</v>
      </c>
      <c r="E355" s="256">
        <v>71184422</v>
      </c>
      <c r="F355" s="256">
        <v>3147348837</v>
      </c>
      <c r="G355" s="257">
        <v>351</v>
      </c>
      <c r="H355" s="189" t="s">
        <v>1740</v>
      </c>
      <c r="I355" s="258" t="s">
        <v>1110</v>
      </c>
      <c r="J355" s="256"/>
      <c r="K355" s="256"/>
      <c r="L355" s="256"/>
      <c r="M355" s="256"/>
      <c r="N355" s="256"/>
      <c r="O355" s="256"/>
      <c r="P355" s="256"/>
      <c r="Q355" s="256"/>
      <c r="R355" s="259">
        <v>550700000</v>
      </c>
      <c r="S355" s="256"/>
      <c r="T355" s="256"/>
      <c r="U355" s="362" t="str">
        <f t="shared" si="125"/>
        <v xml:space="preserve">PEATONAL   #   -  550700000 </v>
      </c>
      <c r="V355" s="256">
        <v>3156164439</v>
      </c>
      <c r="W355" s="258" t="s">
        <v>2573</v>
      </c>
      <c r="X355" s="258" t="s">
        <v>2158</v>
      </c>
      <c r="Y355" s="258" t="s">
        <v>2332</v>
      </c>
      <c r="Z355" s="256"/>
      <c r="AA355" s="434" t="str">
        <f t="shared" si="126"/>
        <v>ESMERALDA  SOTO BURITICA</v>
      </c>
      <c r="AB355" s="256" t="s">
        <v>1268</v>
      </c>
      <c r="AC355" s="256">
        <v>43654734</v>
      </c>
      <c r="AD355" s="256" t="s">
        <v>1118</v>
      </c>
      <c r="AE355" s="256">
        <v>37</v>
      </c>
      <c r="AF355" s="150" t="s">
        <v>1086</v>
      </c>
      <c r="AG355" s="260"/>
      <c r="AH355" s="256"/>
      <c r="AI355" s="256"/>
      <c r="AJ355" s="256"/>
      <c r="AK355" s="434" t="str">
        <f t="shared" si="127"/>
        <v xml:space="preserve">   </v>
      </c>
      <c r="AL355" s="256"/>
      <c r="AM355" s="261"/>
      <c r="AN355" s="262" t="s">
        <v>1087</v>
      </c>
      <c r="AO355" s="256"/>
      <c r="AP355" s="258" t="s">
        <v>1087</v>
      </c>
      <c r="AQ355" s="256">
        <v>6</v>
      </c>
      <c r="AR355" s="256">
        <v>1</v>
      </c>
      <c r="AS355" s="256">
        <v>0</v>
      </c>
      <c r="AT355" s="263" t="s">
        <v>1148</v>
      </c>
      <c r="AU355" s="256"/>
      <c r="AV355" s="264" t="s">
        <v>1161</v>
      </c>
      <c r="AW355" s="256"/>
      <c r="AX355" s="265"/>
      <c r="AY355" s="256"/>
      <c r="AZ355" s="256"/>
      <c r="BA355" s="256"/>
      <c r="BB355" s="258" t="s">
        <v>1086</v>
      </c>
      <c r="BC355" s="256"/>
      <c r="BD355" s="258" t="s">
        <v>1086</v>
      </c>
      <c r="BE355" s="256"/>
      <c r="BF355" s="258" t="s">
        <v>1086</v>
      </c>
      <c r="BG355" s="256"/>
      <c r="BH355" s="266" t="s">
        <v>1167</v>
      </c>
      <c r="BI355" s="267" t="s">
        <v>1171</v>
      </c>
      <c r="BJ355" s="268" t="s">
        <v>1180</v>
      </c>
      <c r="BK355" s="268" t="s">
        <v>1188</v>
      </c>
      <c r="BL355" s="150" t="s">
        <v>1086</v>
      </c>
      <c r="BM355" s="269" t="s">
        <v>1086</v>
      </c>
      <c r="BN355" s="270" t="s">
        <v>1086</v>
      </c>
      <c r="BO355" s="150" t="s">
        <v>1086</v>
      </c>
      <c r="BP355" s="150" t="s">
        <v>1086</v>
      </c>
      <c r="BQ355" s="150" t="s">
        <v>1087</v>
      </c>
      <c r="BR355" s="150" t="s">
        <v>1086</v>
      </c>
      <c r="BS355" s="150" t="s">
        <v>1086</v>
      </c>
      <c r="BT355" s="150" t="s">
        <v>1086</v>
      </c>
      <c r="BU355" s="150" t="s">
        <v>1086</v>
      </c>
      <c r="BV355" s="150" t="s">
        <v>1086</v>
      </c>
      <c r="BW355" s="150" t="s">
        <v>1086</v>
      </c>
      <c r="BX355" s="150" t="s">
        <v>1086</v>
      </c>
      <c r="BY355" s="150" t="s">
        <v>1086</v>
      </c>
      <c r="BZ355" s="150" t="s">
        <v>1086</v>
      </c>
      <c r="CA355" s="150" t="s">
        <v>1086</v>
      </c>
      <c r="CB355" s="150" t="s">
        <v>1086</v>
      </c>
      <c r="CC355" s="150" t="s">
        <v>1086</v>
      </c>
      <c r="CD355" s="268" t="s">
        <v>1193</v>
      </c>
      <c r="CE355" s="278" t="s">
        <v>2574</v>
      </c>
      <c r="CF355" s="260"/>
      <c r="CG355" s="260"/>
      <c r="CH355" s="260"/>
      <c r="CI355" s="260"/>
      <c r="CJ355" s="260" t="s">
        <v>1607</v>
      </c>
      <c r="CK355" s="260" t="s">
        <v>1608</v>
      </c>
      <c r="CL355" s="150" t="s">
        <v>1086</v>
      </c>
      <c r="CM355" s="150" t="s">
        <v>1087</v>
      </c>
      <c r="CN355" s="150" t="s">
        <v>1087</v>
      </c>
      <c r="CO355" s="260" t="s">
        <v>1490</v>
      </c>
      <c r="CP355" s="150" t="s">
        <v>1086</v>
      </c>
      <c r="CQ355" s="150" t="s">
        <v>1086</v>
      </c>
      <c r="CR355" s="150" t="s">
        <v>1086</v>
      </c>
      <c r="CS355" s="150" t="s">
        <v>1086</v>
      </c>
      <c r="CT355" s="150" t="s">
        <v>1086</v>
      </c>
      <c r="CU355" s="261" t="s">
        <v>1288</v>
      </c>
      <c r="CV355" s="6" t="str">
        <f t="shared" si="128"/>
        <v>TAHAMIPEATONAL550700000</v>
      </c>
      <c r="CW355" s="46" t="str">
        <f t="shared" si="129"/>
        <v>OK</v>
      </c>
      <c r="CX355" s="47" t="str">
        <f t="shared" si="130"/>
        <v>SI</v>
      </c>
      <c r="CY355" s="47" t="str">
        <f t="shared" si="131"/>
        <v/>
      </c>
      <c r="CZ355" s="47" t="str">
        <f t="shared" si="132"/>
        <v/>
      </c>
      <c r="DA355" s="47" t="str">
        <f t="shared" si="133"/>
        <v/>
      </c>
      <c r="DB355" s="47" t="str">
        <f t="shared" si="134"/>
        <v/>
      </c>
      <c r="DC355" s="47" t="str">
        <f t="shared" si="135"/>
        <v/>
      </c>
      <c r="DD355" s="47"/>
      <c r="DE355" s="47" t="str">
        <f t="shared" si="136"/>
        <v/>
      </c>
      <c r="DF355" s="47" t="str">
        <f t="shared" si="137"/>
        <v/>
      </c>
      <c r="DG355" s="47" t="str">
        <f t="shared" si="138"/>
        <v/>
      </c>
      <c r="DH355" s="47" t="str">
        <f t="shared" si="139"/>
        <v/>
      </c>
      <c r="DI355" s="47" t="str">
        <f t="shared" si="140"/>
        <v/>
      </c>
      <c r="DJ355" s="47">
        <f t="shared" si="141"/>
        <v>0</v>
      </c>
      <c r="DK355" s="48">
        <f>IF(CX355="NO",0,IF(CY355=1,Tipologías!$E$11,0)+IF(CZ355=2,Tipologías!$E$10,0)+IF(DA355=3,Tipologías!$E$9,0)+IF(DB355=4,Tipologías!$E$13,0)+IF(DC355=5,Tipologías!$E$12,0)+IF(DD355=6,Tipologías!$E$14,0)+IF(DE355=7,Tipologías!$E$20,0)+IF(DG355=9,Tipologías!$E$16,0)+IF(DF355=8,Tipologías!$E$23,0)+IF(DH355=10,Tipologías!$E$7,0)+IF(DI355=11,Tipologías!$E$8,0))</f>
        <v>0</v>
      </c>
      <c r="DL355" s="49">
        <f t="shared" si="142"/>
        <v>0</v>
      </c>
      <c r="DM355" s="50" t="str">
        <f t="shared" si="143"/>
        <v/>
      </c>
      <c r="DN355" s="50" t="str">
        <f t="shared" si="144"/>
        <v/>
      </c>
      <c r="DO355" s="50" t="str">
        <f t="shared" si="145"/>
        <v/>
      </c>
      <c r="DP355" s="51" t="str">
        <f t="shared" si="146"/>
        <v/>
      </c>
      <c r="DQ355" s="51">
        <f>IF(DM355=17,Tipologías!$E$18,0)+IF(ENCUESTAS!DN355=18,Tipologías!$E$17,0)+IF(ENCUESTAS!DO355=19,Tipologías!$E$19,0)+IF(ENCUESTAS!DP355=20,Tipologías!$E$21,0)</f>
        <v>0</v>
      </c>
      <c r="DR355" s="47" t="str">
        <f t="shared" si="147"/>
        <v>NO</v>
      </c>
      <c r="DS355" s="49">
        <f t="shared" si="148"/>
        <v>0</v>
      </c>
      <c r="DT355" s="52" t="str">
        <f>IF(DL355=0,"",(DL355+DS355+Tipologías!$E$6+Tipologías!$H$2))</f>
        <v/>
      </c>
      <c r="DU355" s="53" t="str">
        <f t="shared" si="149"/>
        <v>NO</v>
      </c>
      <c r="DV355" s="436"/>
    </row>
    <row r="356" spans="1:126" ht="45" hidden="1" x14ac:dyDescent="0.25">
      <c r="A356" s="22">
        <v>42972</v>
      </c>
      <c r="B356" s="256" t="s">
        <v>1</v>
      </c>
      <c r="C356" s="256" t="s">
        <v>630</v>
      </c>
      <c r="D356" s="256">
        <v>579</v>
      </c>
      <c r="E356" s="256">
        <v>71184422</v>
      </c>
      <c r="F356" s="256">
        <v>3147348837</v>
      </c>
      <c r="G356" s="257">
        <v>352</v>
      </c>
      <c r="H356" s="189" t="s">
        <v>1632</v>
      </c>
      <c r="I356" s="258" t="s">
        <v>1110</v>
      </c>
      <c r="J356" s="256"/>
      <c r="K356" s="256"/>
      <c r="L356" s="256"/>
      <c r="M356" s="256"/>
      <c r="N356" s="256"/>
      <c r="O356" s="256"/>
      <c r="P356" s="256"/>
      <c r="Q356" s="256"/>
      <c r="R356" s="259">
        <v>406000000</v>
      </c>
      <c r="S356" s="256"/>
      <c r="T356" s="256"/>
      <c r="U356" s="362" t="str">
        <f t="shared" si="125"/>
        <v xml:space="preserve">PEATONAL   #   -  406000000 </v>
      </c>
      <c r="V356" s="256">
        <v>3127679281</v>
      </c>
      <c r="W356" s="258" t="s">
        <v>2575</v>
      </c>
      <c r="X356" s="258" t="s">
        <v>1709</v>
      </c>
      <c r="Y356" s="258" t="s">
        <v>2316</v>
      </c>
      <c r="Z356" s="258" t="s">
        <v>1287</v>
      </c>
      <c r="AA356" s="434" t="str">
        <f t="shared" si="126"/>
        <v>SOR MARIA CIFUENTE RODRIGUEZ</v>
      </c>
      <c r="AB356" s="256" t="s">
        <v>1268</v>
      </c>
      <c r="AC356" s="256">
        <v>21933267</v>
      </c>
      <c r="AD356" s="256" t="s">
        <v>1118</v>
      </c>
      <c r="AE356" s="256">
        <v>53</v>
      </c>
      <c r="AF356" s="260" t="s">
        <v>1086</v>
      </c>
      <c r="AG356" s="260"/>
      <c r="AH356" s="256"/>
      <c r="AI356" s="256"/>
      <c r="AJ356" s="256"/>
      <c r="AK356" s="434" t="str">
        <f t="shared" si="127"/>
        <v xml:space="preserve">   </v>
      </c>
      <c r="AL356" s="256"/>
      <c r="AM356" s="261"/>
      <c r="AN356" s="288" t="s">
        <v>1087</v>
      </c>
      <c r="AO356" s="256"/>
      <c r="AP356" s="256" t="s">
        <v>1087</v>
      </c>
      <c r="AQ356" s="256">
        <v>4</v>
      </c>
      <c r="AR356" s="256">
        <v>1</v>
      </c>
      <c r="AS356" s="256">
        <v>1</v>
      </c>
      <c r="AT356" s="263" t="s">
        <v>1148</v>
      </c>
      <c r="AU356" s="256"/>
      <c r="AV356" s="277" t="s">
        <v>1161</v>
      </c>
      <c r="AW356" s="256"/>
      <c r="AX356" s="265"/>
      <c r="AY356" s="256"/>
      <c r="AZ356" s="256"/>
      <c r="BA356" s="256"/>
      <c r="BB356" s="258" t="s">
        <v>1086</v>
      </c>
      <c r="BC356" s="256">
        <v>18880</v>
      </c>
      <c r="BD356" s="258" t="s">
        <v>1086</v>
      </c>
      <c r="BE356" s="256">
        <v>13675</v>
      </c>
      <c r="BF356" s="258" t="s">
        <v>1086</v>
      </c>
      <c r="BG356" s="256">
        <v>8366</v>
      </c>
      <c r="BH356" s="266" t="s">
        <v>1167</v>
      </c>
      <c r="BI356" s="267" t="s">
        <v>1171</v>
      </c>
      <c r="BJ356" s="268" t="s">
        <v>1180</v>
      </c>
      <c r="BK356" s="268" t="s">
        <v>1188</v>
      </c>
      <c r="BL356" s="150" t="s">
        <v>1086</v>
      </c>
      <c r="BM356" s="269" t="s">
        <v>1086</v>
      </c>
      <c r="BN356" s="270" t="s">
        <v>1086</v>
      </c>
      <c r="BO356" s="150" t="s">
        <v>1086</v>
      </c>
      <c r="BP356" s="150" t="s">
        <v>1086</v>
      </c>
      <c r="BQ356" s="150" t="s">
        <v>1086</v>
      </c>
      <c r="BR356" s="150" t="s">
        <v>1086</v>
      </c>
      <c r="BS356" s="150" t="s">
        <v>1086</v>
      </c>
      <c r="BT356" s="150" t="s">
        <v>1086</v>
      </c>
      <c r="BU356" s="150" t="s">
        <v>1086</v>
      </c>
      <c r="BV356" s="150" t="s">
        <v>1086</v>
      </c>
      <c r="BW356" s="150" t="s">
        <v>1086</v>
      </c>
      <c r="BX356" s="150" t="s">
        <v>1086</v>
      </c>
      <c r="BY356" s="150" t="s">
        <v>1086</v>
      </c>
      <c r="BZ356" s="150" t="s">
        <v>1086</v>
      </c>
      <c r="CA356" s="150" t="s">
        <v>1086</v>
      </c>
      <c r="CB356" s="150" t="s">
        <v>1086</v>
      </c>
      <c r="CC356" s="150" t="s">
        <v>1086</v>
      </c>
      <c r="CD356" s="268" t="s">
        <v>1193</v>
      </c>
      <c r="CE356" s="278" t="s">
        <v>2576</v>
      </c>
      <c r="CF356" s="260"/>
      <c r="CG356" s="260"/>
      <c r="CH356" s="260"/>
      <c r="CI356" s="260"/>
      <c r="CJ356" s="260" t="s">
        <v>1607</v>
      </c>
      <c r="CK356" s="260" t="s">
        <v>1608</v>
      </c>
      <c r="CL356" s="150" t="s">
        <v>1086</v>
      </c>
      <c r="CM356" s="150" t="s">
        <v>1087</v>
      </c>
      <c r="CN356" s="150" t="s">
        <v>1087</v>
      </c>
      <c r="CO356" s="260" t="s">
        <v>1490</v>
      </c>
      <c r="CP356" s="150" t="s">
        <v>1086</v>
      </c>
      <c r="CQ356" s="150" t="s">
        <v>1086</v>
      </c>
      <c r="CR356" s="150" t="s">
        <v>1086</v>
      </c>
      <c r="CS356" s="150" t="s">
        <v>1086</v>
      </c>
      <c r="CT356" s="150" t="s">
        <v>1086</v>
      </c>
      <c r="CU356" s="261" t="s">
        <v>1288</v>
      </c>
      <c r="CV356" s="6" t="str">
        <f t="shared" si="128"/>
        <v>SAN MARTIN PEATONAL406000000</v>
      </c>
      <c r="CW356" s="46" t="str">
        <f t="shared" si="129"/>
        <v>OK</v>
      </c>
      <c r="CX356" s="47" t="str">
        <f t="shared" si="130"/>
        <v>SI</v>
      </c>
      <c r="CY356" s="47" t="str">
        <f t="shared" si="131"/>
        <v/>
      </c>
      <c r="CZ356" s="47" t="str">
        <f t="shared" si="132"/>
        <v/>
      </c>
      <c r="DA356" s="47" t="str">
        <f t="shared" si="133"/>
        <v/>
      </c>
      <c r="DB356" s="47" t="str">
        <f t="shared" si="134"/>
        <v/>
      </c>
      <c r="DC356" s="47" t="str">
        <f t="shared" si="135"/>
        <v/>
      </c>
      <c r="DD356" s="47"/>
      <c r="DE356" s="47" t="str">
        <f t="shared" si="136"/>
        <v/>
      </c>
      <c r="DF356" s="47" t="str">
        <f t="shared" si="137"/>
        <v/>
      </c>
      <c r="DG356" s="47" t="str">
        <f t="shared" si="138"/>
        <v/>
      </c>
      <c r="DH356" s="47" t="str">
        <f t="shared" si="139"/>
        <v/>
      </c>
      <c r="DI356" s="47" t="str">
        <f t="shared" si="140"/>
        <v/>
      </c>
      <c r="DJ356" s="47">
        <f t="shared" si="141"/>
        <v>0</v>
      </c>
      <c r="DK356" s="48">
        <f>IF(CX356="NO",0,IF(CY356=1,Tipologías!$E$11,0)+IF(CZ356=2,Tipologías!$E$10,0)+IF(DA356=3,Tipologías!$E$9,0)+IF(DB356=4,Tipologías!$E$13,0)+IF(DC356=5,Tipologías!$E$12,0)+IF(DD356=6,Tipologías!$E$14,0)+IF(DE356=7,Tipologías!$E$20,0)+IF(DG356=9,Tipologías!$E$16,0)+IF(DF356=8,Tipologías!$E$23,0)+IF(DH356=10,Tipologías!$E$7,0)+IF(DI356=11,Tipologías!$E$8,0))</f>
        <v>0</v>
      </c>
      <c r="DL356" s="49">
        <f t="shared" si="142"/>
        <v>0</v>
      </c>
      <c r="DM356" s="50" t="str">
        <f t="shared" si="143"/>
        <v/>
      </c>
      <c r="DN356" s="50" t="str">
        <f t="shared" si="144"/>
        <v/>
      </c>
      <c r="DO356" s="50" t="str">
        <f t="shared" si="145"/>
        <v/>
      </c>
      <c r="DP356" s="51" t="str">
        <f t="shared" si="146"/>
        <v/>
      </c>
      <c r="DQ356" s="51">
        <f>IF(DM356=17,Tipologías!$E$18,0)+IF(ENCUESTAS!DN356=18,Tipologías!$E$17,0)+IF(ENCUESTAS!DO356=19,Tipologías!$E$19,0)+IF(ENCUESTAS!DP356=20,Tipologías!$E$21,0)</f>
        <v>0</v>
      </c>
      <c r="DR356" s="47" t="str">
        <f t="shared" si="147"/>
        <v>NO</v>
      </c>
      <c r="DS356" s="49">
        <f t="shared" si="148"/>
        <v>0</v>
      </c>
      <c r="DT356" s="52" t="str">
        <f>IF(DL356=0,"",(DL356+DS356+Tipologías!$E$6+Tipologías!$H$2))</f>
        <v/>
      </c>
      <c r="DU356" s="53" t="str">
        <f t="shared" si="149"/>
        <v>NO</v>
      </c>
      <c r="DV356" s="437"/>
    </row>
    <row r="357" spans="1:126" ht="45" x14ac:dyDescent="0.25">
      <c r="A357" s="22">
        <v>42972</v>
      </c>
      <c r="B357" s="256" t="s">
        <v>1</v>
      </c>
      <c r="C357" s="256" t="s">
        <v>630</v>
      </c>
      <c r="D357" s="256">
        <v>579</v>
      </c>
      <c r="E357" s="256">
        <v>71184422</v>
      </c>
      <c r="F357" s="256">
        <v>3147348837</v>
      </c>
      <c r="G357" s="257">
        <v>353</v>
      </c>
      <c r="H357" s="189" t="s">
        <v>1632</v>
      </c>
      <c r="I357" s="258" t="s">
        <v>1110</v>
      </c>
      <c r="J357" s="256"/>
      <c r="K357" s="256"/>
      <c r="L357" s="256"/>
      <c r="M357" s="256"/>
      <c r="N357" s="256"/>
      <c r="O357" s="256"/>
      <c r="P357" s="256"/>
      <c r="Q357" s="256"/>
      <c r="R357" s="259">
        <v>446610000</v>
      </c>
      <c r="S357" s="256"/>
      <c r="T357" s="256"/>
      <c r="U357" s="362" t="str">
        <f t="shared" si="125"/>
        <v xml:space="preserve">PEATONAL   #   -  446610000 </v>
      </c>
      <c r="V357" s="256">
        <v>3103453507</v>
      </c>
      <c r="W357" s="258" t="s">
        <v>2577</v>
      </c>
      <c r="X357" s="258" t="s">
        <v>1709</v>
      </c>
      <c r="Y357" s="258" t="s">
        <v>2578</v>
      </c>
      <c r="Z357" s="256"/>
      <c r="AA357" s="434" t="str">
        <f t="shared" si="126"/>
        <v>ARCENIO  BAENA  RODRIGUEZ</v>
      </c>
      <c r="AB357" s="256" t="s">
        <v>1268</v>
      </c>
      <c r="AC357" s="256">
        <v>3546459</v>
      </c>
      <c r="AD357" s="256" t="s">
        <v>1127</v>
      </c>
      <c r="AE357" s="256">
        <v>79</v>
      </c>
      <c r="AF357" s="150" t="s">
        <v>1087</v>
      </c>
      <c r="AG357" s="260"/>
      <c r="AH357" s="256"/>
      <c r="AI357" s="256"/>
      <c r="AJ357" s="256"/>
      <c r="AK357" s="434" t="str">
        <f t="shared" si="127"/>
        <v xml:space="preserve">   </v>
      </c>
      <c r="AL357" s="256"/>
      <c r="AM357" s="261"/>
      <c r="AN357" s="262" t="s">
        <v>1087</v>
      </c>
      <c r="AO357" s="256"/>
      <c r="AP357" s="258" t="s">
        <v>1087</v>
      </c>
      <c r="AQ357" s="256">
        <v>2</v>
      </c>
      <c r="AR357" s="256">
        <v>0</v>
      </c>
      <c r="AS357" s="256">
        <v>0</v>
      </c>
      <c r="AT357" s="263" t="s">
        <v>1148</v>
      </c>
      <c r="AU357" s="256"/>
      <c r="AV357" s="264" t="s">
        <v>1163</v>
      </c>
      <c r="AW357" s="256"/>
      <c r="AX357" s="265"/>
      <c r="AY357" s="256"/>
      <c r="AZ357" s="256"/>
      <c r="BA357" s="256"/>
      <c r="BB357" s="258" t="s">
        <v>1086</v>
      </c>
      <c r="BC357" s="256">
        <v>13197</v>
      </c>
      <c r="BD357" s="258" t="s">
        <v>1087</v>
      </c>
      <c r="BE357" s="256"/>
      <c r="BF357" s="258" t="s">
        <v>1086</v>
      </c>
      <c r="BG357" s="256">
        <v>58407</v>
      </c>
      <c r="BH357" s="266" t="s">
        <v>1167</v>
      </c>
      <c r="BI357" s="267" t="s">
        <v>1171</v>
      </c>
      <c r="BJ357" s="268" t="s">
        <v>1180</v>
      </c>
      <c r="BK357" s="260" t="s">
        <v>1189</v>
      </c>
      <c r="BL357" s="150" t="s">
        <v>1086</v>
      </c>
      <c r="BM357" s="269" t="s">
        <v>1086</v>
      </c>
      <c r="BN357" s="270" t="s">
        <v>1086</v>
      </c>
      <c r="BO357" s="150" t="s">
        <v>1086</v>
      </c>
      <c r="BP357" s="150" t="s">
        <v>1086</v>
      </c>
      <c r="BQ357" s="150" t="s">
        <v>1086</v>
      </c>
      <c r="BR357" s="150" t="s">
        <v>1086</v>
      </c>
      <c r="BS357" s="150" t="s">
        <v>1086</v>
      </c>
      <c r="BT357" s="150" t="s">
        <v>1087</v>
      </c>
      <c r="BU357" s="150" t="s">
        <v>1087</v>
      </c>
      <c r="BV357" s="150" t="s">
        <v>1087</v>
      </c>
      <c r="BW357" s="150" t="s">
        <v>1086</v>
      </c>
      <c r="BX357" s="150" t="s">
        <v>1086</v>
      </c>
      <c r="BY357" s="150" t="s">
        <v>1087</v>
      </c>
      <c r="BZ357" s="150" t="s">
        <v>1087</v>
      </c>
      <c r="CA357" s="150" t="s">
        <v>1087</v>
      </c>
      <c r="CB357" s="150" t="s">
        <v>1086</v>
      </c>
      <c r="CC357" s="150" t="s">
        <v>1086</v>
      </c>
      <c r="CD357" s="268" t="s">
        <v>1195</v>
      </c>
      <c r="CE357" s="278" t="s">
        <v>2579</v>
      </c>
      <c r="CF357" s="260"/>
      <c r="CG357" s="260"/>
      <c r="CH357" s="260"/>
      <c r="CI357" s="260"/>
      <c r="CJ357" s="260" t="s">
        <v>1607</v>
      </c>
      <c r="CK357" s="260" t="s">
        <v>1608</v>
      </c>
      <c r="CL357" s="150" t="s">
        <v>1086</v>
      </c>
      <c r="CM357" s="150" t="s">
        <v>1087</v>
      </c>
      <c r="CN357" s="150" t="s">
        <v>1087</v>
      </c>
      <c r="CO357" s="260" t="s">
        <v>1490</v>
      </c>
      <c r="CP357" s="150" t="s">
        <v>1087</v>
      </c>
      <c r="CQ357" s="150" t="s">
        <v>1087</v>
      </c>
      <c r="CR357" s="150" t="s">
        <v>1087</v>
      </c>
      <c r="CS357" s="150" t="s">
        <v>1086</v>
      </c>
      <c r="CT357" s="150" t="s">
        <v>1086</v>
      </c>
      <c r="CU357" s="261" t="s">
        <v>1273</v>
      </c>
      <c r="CV357" s="6" t="str">
        <f t="shared" si="128"/>
        <v>SAN MARTIN PEATONAL446610000</v>
      </c>
      <c r="CW357" s="46" t="str">
        <f t="shared" si="129"/>
        <v>OK</v>
      </c>
      <c r="CX357" s="47" t="str">
        <f t="shared" si="130"/>
        <v>SI</v>
      </c>
      <c r="CY357" s="47">
        <f t="shared" si="131"/>
        <v>1</v>
      </c>
      <c r="CZ357" s="47" t="str">
        <f t="shared" si="132"/>
        <v/>
      </c>
      <c r="DA357" s="47">
        <f t="shared" si="133"/>
        <v>3</v>
      </c>
      <c r="DB357" s="47">
        <f t="shared" si="134"/>
        <v>4</v>
      </c>
      <c r="DC357" s="47" t="str">
        <f t="shared" si="135"/>
        <v/>
      </c>
      <c r="DD357" s="47"/>
      <c r="DE357" s="47">
        <f t="shared" si="136"/>
        <v>7</v>
      </c>
      <c r="DF357" s="47" t="str">
        <f t="shared" si="137"/>
        <v/>
      </c>
      <c r="DG357" s="47">
        <f t="shared" si="138"/>
        <v>9</v>
      </c>
      <c r="DH357" s="47" t="str">
        <f t="shared" si="139"/>
        <v/>
      </c>
      <c r="DI357" s="47" t="str">
        <f t="shared" si="140"/>
        <v/>
      </c>
      <c r="DJ357" s="47">
        <f t="shared" si="141"/>
        <v>3</v>
      </c>
      <c r="DK357" s="48">
        <f>IF(CX357="NO",0,IF(CY357=1,Tipologías!$E$11,0)+IF(CZ357=2,Tipologías!$E$10,0)+IF(DA357=3,Tipologías!$E$9,0)+IF(DB357=4,Tipologías!$E$13,0)+IF(DC357=5,Tipologías!$E$12,0)+IF(DD357=6,Tipologías!$E$14,0)+IF(DE357=7,Tipologías!$E$20,0)+IF(DG357=9,Tipologías!$E$16,0)+IF(DF357=8,Tipologías!$E$23,0)+IF(DH357=10,Tipologías!$E$7,0)+IF(DI357=11,Tipologías!$E$8,0))</f>
        <v>3610396.5514379996</v>
      </c>
      <c r="DL357" s="49">
        <f t="shared" si="142"/>
        <v>3610396.5514379996</v>
      </c>
      <c r="DM357" s="50" t="str">
        <f t="shared" si="143"/>
        <v/>
      </c>
      <c r="DN357" s="50" t="str">
        <f t="shared" si="144"/>
        <v/>
      </c>
      <c r="DO357" s="50">
        <f t="shared" si="145"/>
        <v>0</v>
      </c>
      <c r="DP357" s="51" t="str">
        <f t="shared" si="146"/>
        <v/>
      </c>
      <c r="DQ357" s="51">
        <f>IF(DM357=17,Tipologías!$E$18,0)+IF(ENCUESTAS!DN357=18,Tipologías!$E$17,0)+IF(ENCUESTAS!DO357=19,Tipologías!$E$19,0)+IF(ENCUESTAS!DP357=20,Tipologías!$E$21,0)</f>
        <v>0</v>
      </c>
      <c r="DR357" s="47" t="str">
        <f t="shared" si="147"/>
        <v>NO</v>
      </c>
      <c r="DS357" s="49">
        <f t="shared" si="148"/>
        <v>0</v>
      </c>
      <c r="DT357" s="52">
        <f>IF(DL357=0,"",(DL357+DS357+Tipologías!$E$6+Tipologías!$H$2))</f>
        <v>3807473.9439779641</v>
      </c>
      <c r="DU357" s="53" t="str">
        <f t="shared" si="149"/>
        <v>SI</v>
      </c>
      <c r="DV357" s="436" t="s">
        <v>4235</v>
      </c>
    </row>
    <row r="358" spans="1:126" ht="45" x14ac:dyDescent="0.25">
      <c r="A358" s="22">
        <v>42972</v>
      </c>
      <c r="B358" s="256" t="s">
        <v>1</v>
      </c>
      <c r="C358" s="256" t="s">
        <v>630</v>
      </c>
      <c r="D358" s="256">
        <v>579</v>
      </c>
      <c r="E358" s="256">
        <v>71184422</v>
      </c>
      <c r="F358" s="256">
        <v>3147348837</v>
      </c>
      <c r="G358" s="257">
        <v>354</v>
      </c>
      <c r="H358" s="189" t="s">
        <v>1632</v>
      </c>
      <c r="I358" s="258" t="s">
        <v>1110</v>
      </c>
      <c r="J358" s="256"/>
      <c r="K358" s="256"/>
      <c r="L358" s="256"/>
      <c r="M358" s="256"/>
      <c r="N358" s="256"/>
      <c r="O358" s="256"/>
      <c r="P358" s="256"/>
      <c r="Q358" s="256"/>
      <c r="R358" s="259">
        <v>404410000</v>
      </c>
      <c r="S358" s="256"/>
      <c r="T358" s="256"/>
      <c r="U358" s="362" t="str">
        <f t="shared" si="125"/>
        <v xml:space="preserve">PEATONAL   #   -  404410000 </v>
      </c>
      <c r="V358" s="256">
        <v>3117018882</v>
      </c>
      <c r="W358" s="258" t="s">
        <v>1590</v>
      </c>
      <c r="X358" s="258" t="s">
        <v>2355</v>
      </c>
      <c r="Y358" s="258" t="s">
        <v>2580</v>
      </c>
      <c r="Z358" s="258" t="s">
        <v>1316</v>
      </c>
      <c r="AA358" s="434" t="str">
        <f t="shared" si="126"/>
        <v>EDUARDO  ANTONIO GONZALEZ  METAUTE</v>
      </c>
      <c r="AB358" s="256" t="s">
        <v>1268</v>
      </c>
      <c r="AC358" s="256">
        <v>15364814</v>
      </c>
      <c r="AD358" s="258" t="s">
        <v>1127</v>
      </c>
      <c r="AE358" s="256">
        <v>59</v>
      </c>
      <c r="AF358" s="150" t="s">
        <v>1087</v>
      </c>
      <c r="AG358" s="150" t="s">
        <v>1580</v>
      </c>
      <c r="AH358" s="258" t="s">
        <v>1526</v>
      </c>
      <c r="AI358" s="258" t="s">
        <v>2581</v>
      </c>
      <c r="AJ358" s="258" t="s">
        <v>1287</v>
      </c>
      <c r="AK358" s="434" t="str">
        <f t="shared" si="127"/>
        <v>ADRIANA  MARIA ALVAREZ GONZALEZ</v>
      </c>
      <c r="AL358" s="256" t="s">
        <v>1268</v>
      </c>
      <c r="AM358" s="261">
        <v>43649253</v>
      </c>
      <c r="AN358" s="262" t="s">
        <v>1087</v>
      </c>
      <c r="AO358" s="256"/>
      <c r="AP358" s="258" t="s">
        <v>1087</v>
      </c>
      <c r="AQ358" s="256">
        <v>5</v>
      </c>
      <c r="AR358" s="256">
        <v>1</v>
      </c>
      <c r="AS358" s="256">
        <v>0</v>
      </c>
      <c r="AT358" s="263" t="s">
        <v>1148</v>
      </c>
      <c r="AU358" s="256"/>
      <c r="AV358" s="277" t="s">
        <v>1161</v>
      </c>
      <c r="AW358" s="256"/>
      <c r="AX358" s="265"/>
      <c r="AY358" s="256"/>
      <c r="AZ358" s="256"/>
      <c r="BA358" s="256"/>
      <c r="BB358" s="258" t="s">
        <v>1086</v>
      </c>
      <c r="BC358" s="256">
        <v>201013</v>
      </c>
      <c r="BD358" s="258" t="s">
        <v>1086</v>
      </c>
      <c r="BE358" s="256">
        <v>14617</v>
      </c>
      <c r="BF358" s="258" t="s">
        <v>1086</v>
      </c>
      <c r="BG358" s="256">
        <v>6366</v>
      </c>
      <c r="BH358" s="266" t="s">
        <v>1167</v>
      </c>
      <c r="BI358" s="267" t="s">
        <v>1171</v>
      </c>
      <c r="BJ358" s="268" t="s">
        <v>1180</v>
      </c>
      <c r="BK358" s="268" t="s">
        <v>1188</v>
      </c>
      <c r="BL358" s="260" t="s">
        <v>1086</v>
      </c>
      <c r="BM358" s="261" t="s">
        <v>1086</v>
      </c>
      <c r="BN358" s="270" t="s">
        <v>1086</v>
      </c>
      <c r="BO358" s="150" t="s">
        <v>1086</v>
      </c>
      <c r="BP358" s="150" t="s">
        <v>1086</v>
      </c>
      <c r="BQ358" s="150" t="s">
        <v>1086</v>
      </c>
      <c r="BR358" s="150" t="s">
        <v>1086</v>
      </c>
      <c r="BS358" s="150" t="s">
        <v>1086</v>
      </c>
      <c r="BT358" s="150" t="s">
        <v>1086</v>
      </c>
      <c r="BU358" s="150" t="s">
        <v>1086</v>
      </c>
      <c r="BV358" s="150" t="s">
        <v>1087</v>
      </c>
      <c r="BW358" s="150" t="s">
        <v>1086</v>
      </c>
      <c r="BX358" s="150" t="s">
        <v>1086</v>
      </c>
      <c r="BY358" s="150" t="s">
        <v>1086</v>
      </c>
      <c r="BZ358" s="150" t="s">
        <v>1086</v>
      </c>
      <c r="CA358" s="150" t="s">
        <v>1087</v>
      </c>
      <c r="CB358" s="150" t="s">
        <v>1086</v>
      </c>
      <c r="CC358" s="150" t="s">
        <v>1086</v>
      </c>
      <c r="CD358" s="268" t="s">
        <v>1193</v>
      </c>
      <c r="CE358" s="278" t="s">
        <v>2582</v>
      </c>
      <c r="CF358" s="260"/>
      <c r="CG358" s="260"/>
      <c r="CH358" s="260"/>
      <c r="CI358" s="260"/>
      <c r="CJ358" s="260" t="s">
        <v>1607</v>
      </c>
      <c r="CK358" s="260" t="s">
        <v>1608</v>
      </c>
      <c r="CL358" s="150" t="s">
        <v>1086</v>
      </c>
      <c r="CM358" s="150" t="s">
        <v>1087</v>
      </c>
      <c r="CN358" s="150" t="s">
        <v>1087</v>
      </c>
      <c r="CO358" s="260" t="s">
        <v>1490</v>
      </c>
      <c r="CP358" s="150" t="s">
        <v>1086</v>
      </c>
      <c r="CQ358" s="150" t="s">
        <v>1086</v>
      </c>
      <c r="CR358" s="150" t="s">
        <v>1087</v>
      </c>
      <c r="CS358" s="150" t="s">
        <v>1086</v>
      </c>
      <c r="CT358" s="150" t="s">
        <v>1086</v>
      </c>
      <c r="CU358" s="261" t="s">
        <v>1288</v>
      </c>
      <c r="CV358" s="6" t="str">
        <f t="shared" si="128"/>
        <v>SAN MARTIN PEATONAL404410000</v>
      </c>
      <c r="CW358" s="46" t="str">
        <f t="shared" si="129"/>
        <v>OK</v>
      </c>
      <c r="CX358" s="47" t="str">
        <f t="shared" si="130"/>
        <v>SI</v>
      </c>
      <c r="CY358" s="47">
        <f t="shared" si="131"/>
        <v>1</v>
      </c>
      <c r="CZ358" s="47" t="str">
        <f t="shared" si="132"/>
        <v/>
      </c>
      <c r="DA358" s="47" t="str">
        <f t="shared" si="133"/>
        <v/>
      </c>
      <c r="DB358" s="47" t="str">
        <f t="shared" si="134"/>
        <v/>
      </c>
      <c r="DC358" s="47" t="str">
        <f t="shared" si="135"/>
        <v/>
      </c>
      <c r="DD358" s="47"/>
      <c r="DE358" s="47" t="str">
        <f t="shared" si="136"/>
        <v/>
      </c>
      <c r="DF358" s="47" t="str">
        <f t="shared" si="137"/>
        <v/>
      </c>
      <c r="DG358" s="47" t="str">
        <f t="shared" si="138"/>
        <v/>
      </c>
      <c r="DH358" s="47" t="str">
        <f t="shared" si="139"/>
        <v/>
      </c>
      <c r="DI358" s="47" t="str">
        <f t="shared" si="140"/>
        <v/>
      </c>
      <c r="DJ358" s="47">
        <f t="shared" si="141"/>
        <v>1</v>
      </c>
      <c r="DK358" s="48">
        <f>IF(CX358="NO",0,IF(CY358=1,Tipologías!$E$11,0)+IF(CZ358=2,Tipologías!$E$10,0)+IF(DA358=3,Tipologías!$E$9,0)+IF(DB358=4,Tipologías!$E$13,0)+IF(DC358=5,Tipologías!$E$12,0)+IF(DD358=6,Tipologías!$E$14,0)+IF(DE358=7,Tipologías!$E$20,0)+IF(DG358=9,Tipologías!$E$16,0)+IF(DF358=8,Tipologías!$E$23,0)+IF(DH358=10,Tipologías!$E$7,0)+IF(DI358=11,Tipologías!$E$8,0))</f>
        <v>223009.46776799997</v>
      </c>
      <c r="DL358" s="49">
        <f t="shared" si="142"/>
        <v>223009.46776799997</v>
      </c>
      <c r="DM358" s="50" t="str">
        <f t="shared" si="143"/>
        <v/>
      </c>
      <c r="DN358" s="50" t="str">
        <f t="shared" si="144"/>
        <v/>
      </c>
      <c r="DO358" s="50">
        <f t="shared" si="145"/>
        <v>0</v>
      </c>
      <c r="DP358" s="51" t="str">
        <f t="shared" si="146"/>
        <v/>
      </c>
      <c r="DQ358" s="51">
        <f>IF(DM358=17,Tipologías!$E$18,0)+IF(ENCUESTAS!DN358=18,Tipologías!$E$17,0)+IF(ENCUESTAS!DO358=19,Tipologías!$E$19,0)+IF(ENCUESTAS!DP358=20,Tipologías!$E$21,0)</f>
        <v>0</v>
      </c>
      <c r="DR358" s="47" t="str">
        <f t="shared" si="147"/>
        <v>NO</v>
      </c>
      <c r="DS358" s="49">
        <f t="shared" si="148"/>
        <v>0</v>
      </c>
      <c r="DT358" s="52">
        <f>IF(DL358=0,"",(DL358+DS358+Tipologías!$E$6+Tipologías!$H$2))</f>
        <v>420086.86030796444</v>
      </c>
      <c r="DU358" s="53" t="str">
        <f t="shared" si="149"/>
        <v>SI</v>
      </c>
      <c r="DV358" s="436" t="s">
        <v>4236</v>
      </c>
    </row>
    <row r="359" spans="1:126" ht="45" hidden="1" x14ac:dyDescent="0.25">
      <c r="A359" s="22">
        <v>42972</v>
      </c>
      <c r="B359" s="256" t="s">
        <v>1</v>
      </c>
      <c r="C359" s="256" t="s">
        <v>630</v>
      </c>
      <c r="D359" s="256">
        <v>579</v>
      </c>
      <c r="E359" s="256">
        <v>71184422</v>
      </c>
      <c r="F359" s="256">
        <v>3147348837</v>
      </c>
      <c r="G359" s="257">
        <v>355</v>
      </c>
      <c r="H359" s="189" t="s">
        <v>1632</v>
      </c>
      <c r="I359" s="258" t="s">
        <v>1110</v>
      </c>
      <c r="J359" s="256"/>
      <c r="K359" s="256"/>
      <c r="L359" s="256"/>
      <c r="M359" s="256"/>
      <c r="N359" s="256"/>
      <c r="O359" s="256"/>
      <c r="P359" s="256"/>
      <c r="Q359" s="256"/>
      <c r="R359" s="259">
        <v>451150000</v>
      </c>
      <c r="S359" s="256"/>
      <c r="T359" s="256"/>
      <c r="U359" s="362" t="str">
        <f t="shared" si="125"/>
        <v xml:space="preserve">PEATONAL   #   -  451150000 </v>
      </c>
      <c r="V359" s="256"/>
      <c r="W359" s="258" t="s">
        <v>1464</v>
      </c>
      <c r="X359" s="258" t="s">
        <v>1899</v>
      </c>
      <c r="Y359" s="258" t="s">
        <v>2583</v>
      </c>
      <c r="Z359" s="258" t="s">
        <v>1465</v>
      </c>
      <c r="AA359" s="434" t="str">
        <f t="shared" si="126"/>
        <v>ARNOLFO  DE JESUS FLOREZ LONDOÑO</v>
      </c>
      <c r="AB359" s="256" t="s">
        <v>1268</v>
      </c>
      <c r="AC359" s="256">
        <v>71186362</v>
      </c>
      <c r="AD359" s="258" t="s">
        <v>1127</v>
      </c>
      <c r="AE359" s="256">
        <v>48</v>
      </c>
      <c r="AF359" s="260"/>
      <c r="AG359" s="287" t="s">
        <v>2584</v>
      </c>
      <c r="AH359" s="258" t="s">
        <v>2305</v>
      </c>
      <c r="AI359" s="258" t="s">
        <v>1341</v>
      </c>
      <c r="AJ359" s="258" t="s">
        <v>1518</v>
      </c>
      <c r="AK359" s="434" t="str">
        <f t="shared" si="127"/>
        <v>LILIA ESTHER MORA  CARVAJAL</v>
      </c>
      <c r="AL359" s="256" t="s">
        <v>1268</v>
      </c>
      <c r="AM359" s="261">
        <v>21933427</v>
      </c>
      <c r="AN359" s="262" t="s">
        <v>1087</v>
      </c>
      <c r="AO359" s="256"/>
      <c r="AP359" s="258" t="s">
        <v>1087</v>
      </c>
      <c r="AQ359" s="256">
        <v>2</v>
      </c>
      <c r="AR359" s="256">
        <v>0</v>
      </c>
      <c r="AS359" s="256">
        <v>0</v>
      </c>
      <c r="AT359" s="263" t="s">
        <v>1148</v>
      </c>
      <c r="AU359" s="256"/>
      <c r="AV359" s="277" t="s">
        <v>1161</v>
      </c>
      <c r="AW359" s="256"/>
      <c r="AX359" s="265"/>
      <c r="AY359" s="256"/>
      <c r="AZ359" s="256"/>
      <c r="BA359" s="256"/>
      <c r="BB359" s="258" t="s">
        <v>1086</v>
      </c>
      <c r="BC359" s="256">
        <v>20324</v>
      </c>
      <c r="BD359" s="258" t="s">
        <v>1086</v>
      </c>
      <c r="BE359" s="256">
        <v>13907</v>
      </c>
      <c r="BF359" s="258" t="s">
        <v>1086</v>
      </c>
      <c r="BG359" s="256">
        <v>16774</v>
      </c>
      <c r="BH359" s="266" t="s">
        <v>1167</v>
      </c>
      <c r="BI359" s="267" t="s">
        <v>1171</v>
      </c>
      <c r="BJ359" s="268" t="s">
        <v>1183</v>
      </c>
      <c r="BK359" s="260" t="s">
        <v>1189</v>
      </c>
      <c r="BL359" s="150" t="s">
        <v>1086</v>
      </c>
      <c r="BM359" s="269" t="s">
        <v>1087</v>
      </c>
      <c r="BN359" s="270" t="s">
        <v>1086</v>
      </c>
      <c r="BO359" s="150" t="s">
        <v>1086</v>
      </c>
      <c r="BP359" s="150" t="s">
        <v>1086</v>
      </c>
      <c r="BQ359" s="150" t="s">
        <v>1086</v>
      </c>
      <c r="BR359" s="150" t="s">
        <v>1086</v>
      </c>
      <c r="BS359" s="150" t="s">
        <v>1086</v>
      </c>
      <c r="BT359" s="150" t="s">
        <v>1086</v>
      </c>
      <c r="BU359" s="150" t="s">
        <v>1086</v>
      </c>
      <c r="BV359" s="150" t="s">
        <v>1086</v>
      </c>
      <c r="BW359" s="150" t="s">
        <v>1086</v>
      </c>
      <c r="BX359" s="150" t="s">
        <v>1086</v>
      </c>
      <c r="BY359" s="150" t="s">
        <v>1086</v>
      </c>
      <c r="BZ359" s="150" t="s">
        <v>1086</v>
      </c>
      <c r="CA359" s="150" t="s">
        <v>1086</v>
      </c>
      <c r="CB359" s="150" t="s">
        <v>1086</v>
      </c>
      <c r="CC359" s="150" t="s">
        <v>1086</v>
      </c>
      <c r="CD359" s="268" t="s">
        <v>1193</v>
      </c>
      <c r="CE359" s="278" t="s">
        <v>2585</v>
      </c>
      <c r="CF359" s="260"/>
      <c r="CG359" s="260"/>
      <c r="CH359" s="260"/>
      <c r="CI359" s="260"/>
      <c r="CJ359" s="260" t="s">
        <v>1607</v>
      </c>
      <c r="CK359" s="260" t="s">
        <v>1608</v>
      </c>
      <c r="CL359" s="150" t="s">
        <v>1086</v>
      </c>
      <c r="CM359" s="150" t="s">
        <v>1087</v>
      </c>
      <c r="CN359" s="150" t="s">
        <v>1087</v>
      </c>
      <c r="CO359" s="260" t="s">
        <v>1490</v>
      </c>
      <c r="CP359" s="150" t="s">
        <v>1086</v>
      </c>
      <c r="CQ359" s="150" t="s">
        <v>1086</v>
      </c>
      <c r="CR359" s="150" t="s">
        <v>1086</v>
      </c>
      <c r="CS359" s="150" t="s">
        <v>1086</v>
      </c>
      <c r="CT359" s="150" t="s">
        <v>1086</v>
      </c>
      <c r="CU359" s="261" t="s">
        <v>1288</v>
      </c>
      <c r="CV359" s="6" t="str">
        <f t="shared" si="128"/>
        <v>SAN MARTIN PEATONAL451150000</v>
      </c>
      <c r="CW359" s="46" t="str">
        <f t="shared" si="129"/>
        <v>OK</v>
      </c>
      <c r="CX359" s="47" t="str">
        <f t="shared" si="130"/>
        <v>SI</v>
      </c>
      <c r="CY359" s="47" t="str">
        <f t="shared" si="131"/>
        <v/>
      </c>
      <c r="CZ359" s="47" t="str">
        <f t="shared" si="132"/>
        <v/>
      </c>
      <c r="DA359" s="47" t="str">
        <f t="shared" si="133"/>
        <v/>
      </c>
      <c r="DB359" s="47" t="str">
        <f t="shared" si="134"/>
        <v/>
      </c>
      <c r="DC359" s="47" t="str">
        <f t="shared" si="135"/>
        <v/>
      </c>
      <c r="DD359" s="47"/>
      <c r="DE359" s="47" t="str">
        <f t="shared" si="136"/>
        <v/>
      </c>
      <c r="DF359" s="47" t="str">
        <f t="shared" si="137"/>
        <v/>
      </c>
      <c r="DG359" s="47" t="str">
        <f t="shared" si="138"/>
        <v/>
      </c>
      <c r="DH359" s="47" t="str">
        <f t="shared" si="139"/>
        <v/>
      </c>
      <c r="DI359" s="47" t="str">
        <f t="shared" si="140"/>
        <v/>
      </c>
      <c r="DJ359" s="47">
        <f t="shared" si="141"/>
        <v>0</v>
      </c>
      <c r="DK359" s="48">
        <f>IF(CX359="NO",0,IF(CY359=1,Tipologías!$E$11,0)+IF(CZ359=2,Tipologías!$E$10,0)+IF(DA359=3,Tipologías!$E$9,0)+IF(DB359=4,Tipologías!$E$13,0)+IF(DC359=5,Tipologías!$E$12,0)+IF(DD359=6,Tipologías!$E$14,0)+IF(DE359=7,Tipologías!$E$20,0)+IF(DG359=9,Tipologías!$E$16,0)+IF(DF359=8,Tipologías!$E$23,0)+IF(DH359=10,Tipologías!$E$7,0)+IF(DI359=11,Tipologías!$E$8,0))</f>
        <v>0</v>
      </c>
      <c r="DL359" s="49">
        <f t="shared" si="142"/>
        <v>0</v>
      </c>
      <c r="DM359" s="50" t="str">
        <f t="shared" si="143"/>
        <v/>
      </c>
      <c r="DN359" s="50" t="str">
        <f t="shared" si="144"/>
        <v/>
      </c>
      <c r="DO359" s="50" t="str">
        <f t="shared" si="145"/>
        <v/>
      </c>
      <c r="DP359" s="51" t="str">
        <f t="shared" si="146"/>
        <v/>
      </c>
      <c r="DQ359" s="51">
        <f>IF(DM359=17,Tipologías!$E$18,0)+IF(ENCUESTAS!DN359=18,Tipologías!$E$17,0)+IF(ENCUESTAS!DO359=19,Tipologías!$E$19,0)+IF(ENCUESTAS!DP359=20,Tipologías!$E$21,0)</f>
        <v>0</v>
      </c>
      <c r="DR359" s="47" t="str">
        <f t="shared" si="147"/>
        <v>NO</v>
      </c>
      <c r="DS359" s="49">
        <f t="shared" si="148"/>
        <v>0</v>
      </c>
      <c r="DT359" s="52" t="str">
        <f>IF(DL359=0,"",(DL359+DS359+Tipologías!$E$6+Tipologías!$H$2))</f>
        <v/>
      </c>
      <c r="DU359" s="53" t="str">
        <f t="shared" si="149"/>
        <v>NO</v>
      </c>
      <c r="DV359" s="437"/>
    </row>
    <row r="360" spans="1:126" ht="45" hidden="1" x14ac:dyDescent="0.25">
      <c r="A360" s="22">
        <v>42972</v>
      </c>
      <c r="B360" s="256" t="s">
        <v>1</v>
      </c>
      <c r="C360" s="256" t="s">
        <v>630</v>
      </c>
      <c r="D360" s="256">
        <v>579</v>
      </c>
      <c r="E360" s="256">
        <v>71184422</v>
      </c>
      <c r="F360" s="256">
        <v>3147348837</v>
      </c>
      <c r="G360" s="257">
        <v>356</v>
      </c>
      <c r="H360" s="189" t="s">
        <v>1632</v>
      </c>
      <c r="I360" s="258" t="s">
        <v>1110</v>
      </c>
      <c r="J360" s="256"/>
      <c r="K360" s="256"/>
      <c r="L360" s="256"/>
      <c r="M360" s="256"/>
      <c r="N360" s="256"/>
      <c r="O360" s="256"/>
      <c r="P360" s="256"/>
      <c r="Q360" s="256"/>
      <c r="R360" s="259">
        <v>450710000</v>
      </c>
      <c r="S360" s="256"/>
      <c r="T360" s="256"/>
      <c r="U360" s="362" t="str">
        <f t="shared" si="125"/>
        <v xml:space="preserve">PEATONAL   #   -  450710000 </v>
      </c>
      <c r="V360" s="256">
        <v>3127512728</v>
      </c>
      <c r="W360" s="258" t="s">
        <v>2586</v>
      </c>
      <c r="X360" s="256"/>
      <c r="Y360" s="258" t="s">
        <v>2504</v>
      </c>
      <c r="Z360" s="258" t="s">
        <v>1465</v>
      </c>
      <c r="AA360" s="434" t="str">
        <f t="shared" si="126"/>
        <v xml:space="preserve">RUBIELA  DE JESUS FORONDA </v>
      </c>
      <c r="AB360" s="256" t="s">
        <v>1268</v>
      </c>
      <c r="AC360" s="256">
        <v>22028094</v>
      </c>
      <c r="AD360" s="258" t="s">
        <v>1118</v>
      </c>
      <c r="AE360" s="256">
        <v>59</v>
      </c>
      <c r="AF360" s="150" t="s">
        <v>1087</v>
      </c>
      <c r="AG360" s="150" t="s">
        <v>2548</v>
      </c>
      <c r="AH360" s="258" t="s">
        <v>1667</v>
      </c>
      <c r="AI360" s="258" t="s">
        <v>2587</v>
      </c>
      <c r="AJ360" s="258" t="s">
        <v>1465</v>
      </c>
      <c r="AK360" s="434" t="str">
        <f t="shared" si="127"/>
        <v>ESTEBAN  DE JESUS RUEDA ORREGO</v>
      </c>
      <c r="AL360" s="256" t="s">
        <v>1268</v>
      </c>
      <c r="AM360" s="261">
        <v>702991</v>
      </c>
      <c r="AN360" s="262" t="s">
        <v>1087</v>
      </c>
      <c r="AO360" s="256"/>
      <c r="AP360" s="258" t="s">
        <v>1086</v>
      </c>
      <c r="AQ360" s="256">
        <v>8</v>
      </c>
      <c r="AR360" s="256">
        <v>4</v>
      </c>
      <c r="AS360" s="256">
        <v>1</v>
      </c>
      <c r="AT360" s="263" t="s">
        <v>1148</v>
      </c>
      <c r="AU360" s="256"/>
      <c r="AV360" s="264" t="s">
        <v>1162</v>
      </c>
      <c r="AW360" s="256"/>
      <c r="AX360" s="265"/>
      <c r="AY360" s="256"/>
      <c r="AZ360" s="256"/>
      <c r="BA360" s="256"/>
      <c r="BB360" s="258" t="s">
        <v>1086</v>
      </c>
      <c r="BC360" s="256">
        <v>47668</v>
      </c>
      <c r="BD360" s="258" t="s">
        <v>1086</v>
      </c>
      <c r="BE360" s="256">
        <v>35860</v>
      </c>
      <c r="BF360" s="258" t="s">
        <v>1086</v>
      </c>
      <c r="BG360" s="256">
        <v>8366</v>
      </c>
      <c r="BH360" s="266" t="s">
        <v>1167</v>
      </c>
      <c r="BI360" s="267" t="s">
        <v>1171</v>
      </c>
      <c r="BJ360" s="268" t="s">
        <v>1180</v>
      </c>
      <c r="BK360" s="260" t="s">
        <v>1189</v>
      </c>
      <c r="BL360" s="150" t="s">
        <v>1086</v>
      </c>
      <c r="BM360" s="269" t="s">
        <v>1086</v>
      </c>
      <c r="BN360" s="270" t="s">
        <v>1086</v>
      </c>
      <c r="BO360" s="150" t="s">
        <v>1086</v>
      </c>
      <c r="BP360" s="150" t="s">
        <v>1086</v>
      </c>
      <c r="BQ360" s="150" t="s">
        <v>1086</v>
      </c>
      <c r="BR360" s="150" t="s">
        <v>1086</v>
      </c>
      <c r="BS360" s="150" t="s">
        <v>1086</v>
      </c>
      <c r="BT360" s="150" t="s">
        <v>1086</v>
      </c>
      <c r="BU360" s="150" t="s">
        <v>1086</v>
      </c>
      <c r="BV360" s="150" t="s">
        <v>1086</v>
      </c>
      <c r="BW360" s="150" t="s">
        <v>1086</v>
      </c>
      <c r="BX360" s="150" t="s">
        <v>1086</v>
      </c>
      <c r="BY360" s="150" t="s">
        <v>1086</v>
      </c>
      <c r="BZ360" s="150" t="s">
        <v>1086</v>
      </c>
      <c r="CA360" s="150" t="s">
        <v>1086</v>
      </c>
      <c r="CB360" s="150" t="s">
        <v>1086</v>
      </c>
      <c r="CC360" s="150" t="s">
        <v>1086</v>
      </c>
      <c r="CD360" s="268" t="s">
        <v>1193</v>
      </c>
      <c r="CE360" s="278" t="s">
        <v>2588</v>
      </c>
      <c r="CF360" s="282"/>
      <c r="CG360" s="260"/>
      <c r="CH360" s="260"/>
      <c r="CI360" s="260"/>
      <c r="CJ360" s="260" t="s">
        <v>1607</v>
      </c>
      <c r="CK360" s="260" t="s">
        <v>1608</v>
      </c>
      <c r="CL360" s="150" t="s">
        <v>1086</v>
      </c>
      <c r="CM360" s="150" t="s">
        <v>1087</v>
      </c>
      <c r="CN360" s="150" t="s">
        <v>1087</v>
      </c>
      <c r="CO360" s="260" t="s">
        <v>1490</v>
      </c>
      <c r="CP360" s="150" t="s">
        <v>1086</v>
      </c>
      <c r="CQ360" s="150" t="s">
        <v>1086</v>
      </c>
      <c r="CR360" s="150" t="s">
        <v>1086</v>
      </c>
      <c r="CS360" s="150" t="s">
        <v>1086</v>
      </c>
      <c r="CT360" s="150" t="s">
        <v>1086</v>
      </c>
      <c r="CU360" s="261" t="s">
        <v>1288</v>
      </c>
      <c r="CV360" s="6" t="str">
        <f t="shared" si="128"/>
        <v>SAN MARTIN PEATONAL450710000</v>
      </c>
      <c r="CW360" s="46" t="str">
        <f t="shared" si="129"/>
        <v>OK</v>
      </c>
      <c r="CX360" s="47" t="str">
        <f t="shared" si="130"/>
        <v>SI</v>
      </c>
      <c r="CY360" s="47" t="str">
        <f t="shared" si="131"/>
        <v/>
      </c>
      <c r="CZ360" s="47" t="str">
        <f t="shared" si="132"/>
        <v/>
      </c>
      <c r="DA360" s="47" t="str">
        <f t="shared" si="133"/>
        <v/>
      </c>
      <c r="DB360" s="47" t="str">
        <f t="shared" si="134"/>
        <v/>
      </c>
      <c r="DC360" s="47" t="str">
        <f t="shared" si="135"/>
        <v/>
      </c>
      <c r="DD360" s="47"/>
      <c r="DE360" s="47" t="str">
        <f t="shared" si="136"/>
        <v/>
      </c>
      <c r="DF360" s="47" t="str">
        <f t="shared" si="137"/>
        <v/>
      </c>
      <c r="DG360" s="47" t="str">
        <f t="shared" si="138"/>
        <v/>
      </c>
      <c r="DH360" s="47" t="str">
        <f t="shared" si="139"/>
        <v/>
      </c>
      <c r="DI360" s="47" t="str">
        <f t="shared" si="140"/>
        <v/>
      </c>
      <c r="DJ360" s="47">
        <f t="shared" si="141"/>
        <v>0</v>
      </c>
      <c r="DK360" s="48">
        <f>IF(CX360="NO",0,IF(CY360=1,Tipologías!$E$11,0)+IF(CZ360=2,Tipologías!$E$10,0)+IF(DA360=3,Tipologías!$E$9,0)+IF(DB360=4,Tipologías!$E$13,0)+IF(DC360=5,Tipologías!$E$12,0)+IF(DD360=6,Tipologías!$E$14,0)+IF(DE360=7,Tipologías!$E$20,0)+IF(DG360=9,Tipologías!$E$16,0)+IF(DF360=8,Tipologías!$E$23,0)+IF(DH360=10,Tipologías!$E$7,0)+IF(DI360=11,Tipologías!$E$8,0))</f>
        <v>0</v>
      </c>
      <c r="DL360" s="49">
        <f t="shared" si="142"/>
        <v>0</v>
      </c>
      <c r="DM360" s="50" t="str">
        <f t="shared" si="143"/>
        <v/>
      </c>
      <c r="DN360" s="50" t="str">
        <f t="shared" si="144"/>
        <v/>
      </c>
      <c r="DO360" s="50" t="str">
        <f t="shared" si="145"/>
        <v/>
      </c>
      <c r="DP360" s="51" t="str">
        <f t="shared" si="146"/>
        <v/>
      </c>
      <c r="DQ360" s="51">
        <f>IF(DM360=17,Tipologías!$E$18,0)+IF(ENCUESTAS!DN360=18,Tipologías!$E$17,0)+IF(ENCUESTAS!DO360=19,Tipologías!$E$19,0)+IF(ENCUESTAS!DP360=20,Tipologías!$E$21,0)</f>
        <v>0</v>
      </c>
      <c r="DR360" s="47" t="str">
        <f t="shared" si="147"/>
        <v>NO</v>
      </c>
      <c r="DS360" s="49">
        <f t="shared" si="148"/>
        <v>0</v>
      </c>
      <c r="DT360" s="52" t="str">
        <f>IF(DL360=0,"",(DL360+DS360+Tipologías!$E$6+Tipologías!$H$2))</f>
        <v/>
      </c>
      <c r="DU360" s="53" t="str">
        <f t="shared" si="149"/>
        <v>NO</v>
      </c>
      <c r="DV360" s="436"/>
    </row>
    <row r="361" spans="1:126" ht="45.75" thickBot="1" x14ac:dyDescent="0.3">
      <c r="A361" s="22">
        <v>42972</v>
      </c>
      <c r="B361" s="256" t="s">
        <v>1</v>
      </c>
      <c r="C361" s="256" t="s">
        <v>630</v>
      </c>
      <c r="D361" s="256">
        <v>579</v>
      </c>
      <c r="E361" s="256">
        <v>71184422</v>
      </c>
      <c r="F361" s="256">
        <v>3147348837</v>
      </c>
      <c r="G361" s="257">
        <v>357</v>
      </c>
      <c r="H361" s="189" t="s">
        <v>1632</v>
      </c>
      <c r="I361" s="258" t="s">
        <v>1110</v>
      </c>
      <c r="J361" s="256"/>
      <c r="K361" s="256"/>
      <c r="L361" s="256"/>
      <c r="M361" s="256"/>
      <c r="N361" s="256"/>
      <c r="O361" s="256"/>
      <c r="P361" s="256"/>
      <c r="Q361" s="256"/>
      <c r="R361" s="259">
        <v>450700000</v>
      </c>
      <c r="S361" s="256"/>
      <c r="T361" s="256"/>
      <c r="U361" s="362" t="str">
        <f t="shared" si="125"/>
        <v xml:space="preserve">PEATONAL   #   -  450700000 </v>
      </c>
      <c r="V361" s="256">
        <v>3146332403</v>
      </c>
      <c r="W361" s="258" t="s">
        <v>1907</v>
      </c>
      <c r="X361" s="258" t="s">
        <v>1299</v>
      </c>
      <c r="Y361" s="258" t="s">
        <v>2589</v>
      </c>
      <c r="Z361" s="258" t="s">
        <v>1533</v>
      </c>
      <c r="AA361" s="434" t="str">
        <f t="shared" si="126"/>
        <v>ROCIO  DEL SOCORRO ZAPATA SANCHEZ</v>
      </c>
      <c r="AB361" s="256" t="s">
        <v>1268</v>
      </c>
      <c r="AC361" s="256">
        <v>21933742</v>
      </c>
      <c r="AD361" s="258" t="s">
        <v>1118</v>
      </c>
      <c r="AE361" s="256">
        <v>64</v>
      </c>
      <c r="AF361" s="150" t="s">
        <v>1086</v>
      </c>
      <c r="AG361" s="260"/>
      <c r="AH361" s="256"/>
      <c r="AI361" s="256"/>
      <c r="AJ361" s="256"/>
      <c r="AK361" s="434" t="str">
        <f t="shared" si="127"/>
        <v xml:space="preserve">   </v>
      </c>
      <c r="AL361" s="256"/>
      <c r="AM361" s="261"/>
      <c r="AN361" s="262" t="s">
        <v>1086</v>
      </c>
      <c r="AO361" s="256"/>
      <c r="AP361" s="258" t="s">
        <v>1087</v>
      </c>
      <c r="AQ361" s="256">
        <v>5</v>
      </c>
      <c r="AR361" s="256">
        <v>0</v>
      </c>
      <c r="AS361" s="256">
        <v>0</v>
      </c>
      <c r="AT361" s="263" t="s">
        <v>1149</v>
      </c>
      <c r="AU361" s="256"/>
      <c r="AV361" s="277"/>
      <c r="AW361" s="256"/>
      <c r="AX361" s="265" t="s">
        <v>1153</v>
      </c>
      <c r="AY361" s="256">
        <v>1</v>
      </c>
      <c r="AZ361" s="256"/>
      <c r="BA361" s="256">
        <v>200000</v>
      </c>
      <c r="BB361" s="258" t="s">
        <v>1086</v>
      </c>
      <c r="BC361" s="256">
        <v>6319</v>
      </c>
      <c r="BD361" s="258" t="s">
        <v>1086</v>
      </c>
      <c r="BE361" s="256">
        <v>3999</v>
      </c>
      <c r="BF361" s="258" t="s">
        <v>1086</v>
      </c>
      <c r="BG361" s="256">
        <v>8324</v>
      </c>
      <c r="BH361" s="266" t="s">
        <v>1167</v>
      </c>
      <c r="BI361" s="267" t="s">
        <v>1175</v>
      </c>
      <c r="BJ361" s="268" t="s">
        <v>1180</v>
      </c>
      <c r="BK361" s="268" t="s">
        <v>1189</v>
      </c>
      <c r="BL361" s="150" t="s">
        <v>1086</v>
      </c>
      <c r="BM361" s="269" t="s">
        <v>1086</v>
      </c>
      <c r="BN361" s="270" t="s">
        <v>1086</v>
      </c>
      <c r="BO361" s="150" t="s">
        <v>1086</v>
      </c>
      <c r="BP361" s="150" t="s">
        <v>1086</v>
      </c>
      <c r="BQ361" s="150" t="s">
        <v>1086</v>
      </c>
      <c r="BR361" s="150" t="s">
        <v>1086</v>
      </c>
      <c r="BS361" s="150" t="s">
        <v>1086</v>
      </c>
      <c r="BT361" s="150" t="s">
        <v>1087</v>
      </c>
      <c r="BU361" s="150" t="s">
        <v>1086</v>
      </c>
      <c r="BV361" s="150" t="s">
        <v>1087</v>
      </c>
      <c r="BW361" s="150" t="s">
        <v>1086</v>
      </c>
      <c r="BX361" s="150" t="s">
        <v>1086</v>
      </c>
      <c r="BY361" s="150" t="s">
        <v>1087</v>
      </c>
      <c r="BZ361" s="150" t="s">
        <v>1086</v>
      </c>
      <c r="CA361" s="150" t="s">
        <v>1087</v>
      </c>
      <c r="CB361" s="150" t="s">
        <v>1086</v>
      </c>
      <c r="CC361" s="150" t="s">
        <v>1086</v>
      </c>
      <c r="CD361" s="283" t="s">
        <v>1195</v>
      </c>
      <c r="CE361" s="278" t="s">
        <v>2590</v>
      </c>
      <c r="CF361" s="260"/>
      <c r="CG361" s="260"/>
      <c r="CH361" s="260"/>
      <c r="CI361" s="260"/>
      <c r="CJ361" s="260" t="s">
        <v>1607</v>
      </c>
      <c r="CK361" s="260" t="s">
        <v>1608</v>
      </c>
      <c r="CL361" s="150" t="s">
        <v>1086</v>
      </c>
      <c r="CM361" s="150" t="s">
        <v>1087</v>
      </c>
      <c r="CN361" s="150" t="s">
        <v>1087</v>
      </c>
      <c r="CO361" s="260" t="s">
        <v>1490</v>
      </c>
      <c r="CP361" s="150" t="s">
        <v>1087</v>
      </c>
      <c r="CQ361" s="150" t="s">
        <v>1086</v>
      </c>
      <c r="CR361" s="150" t="s">
        <v>1087</v>
      </c>
      <c r="CS361" s="150" t="s">
        <v>1086</v>
      </c>
      <c r="CT361" s="150" t="s">
        <v>1086</v>
      </c>
      <c r="CU361" s="261" t="s">
        <v>1273</v>
      </c>
      <c r="CV361" s="6" t="str">
        <f t="shared" si="128"/>
        <v>SAN MARTIN PEATONAL450700000</v>
      </c>
      <c r="CW361" s="46" t="str">
        <f t="shared" si="129"/>
        <v>OK</v>
      </c>
      <c r="CX361" s="47" t="str">
        <f t="shared" si="130"/>
        <v>SI</v>
      </c>
      <c r="CY361" s="47">
        <f t="shared" si="131"/>
        <v>1</v>
      </c>
      <c r="CZ361" s="47" t="str">
        <f t="shared" si="132"/>
        <v/>
      </c>
      <c r="DA361" s="47">
        <f t="shared" si="133"/>
        <v>3</v>
      </c>
      <c r="DB361" s="47" t="str">
        <f t="shared" si="134"/>
        <v/>
      </c>
      <c r="DC361" s="47" t="str">
        <f t="shared" si="135"/>
        <v/>
      </c>
      <c r="DD361" s="47"/>
      <c r="DE361" s="47" t="str">
        <f t="shared" si="136"/>
        <v/>
      </c>
      <c r="DF361" s="47" t="str">
        <f t="shared" si="137"/>
        <v/>
      </c>
      <c r="DG361" s="47">
        <f t="shared" si="138"/>
        <v>9</v>
      </c>
      <c r="DH361" s="47" t="str">
        <f t="shared" si="139"/>
        <v/>
      </c>
      <c r="DI361" s="47" t="str">
        <f t="shared" si="140"/>
        <v/>
      </c>
      <c r="DJ361" s="47">
        <f t="shared" si="141"/>
        <v>2</v>
      </c>
      <c r="DK361" s="48">
        <f>IF(CX361="NO",0,IF(CY361=1,Tipologías!$E$11,0)+IF(CZ361=2,Tipologías!$E$10,0)+IF(DA361=3,Tipologías!$E$9,0)+IF(DB361=4,Tipologías!$E$13,0)+IF(DC361=5,Tipologías!$E$12,0)+IF(DD361=6,Tipologías!$E$14,0)+IF(DE361=7,Tipologías!$E$20,0)+IF(DG361=9,Tipologías!$E$16,0)+IF(DF361=8,Tipologías!$E$23,0)+IF(DH361=10,Tipologías!$E$7,0)+IF(DI361=11,Tipologías!$E$8,0))</f>
        <v>2608612.5646619997</v>
      </c>
      <c r="DL361" s="49">
        <f t="shared" si="142"/>
        <v>2608612.5646619997</v>
      </c>
      <c r="DM361" s="50" t="str">
        <f t="shared" si="143"/>
        <v/>
      </c>
      <c r="DN361" s="50" t="str">
        <f t="shared" si="144"/>
        <v/>
      </c>
      <c r="DO361" s="50">
        <f t="shared" si="145"/>
        <v>0</v>
      </c>
      <c r="DP361" s="51" t="str">
        <f t="shared" si="146"/>
        <v/>
      </c>
      <c r="DQ361" s="51">
        <f>IF(DM361=17,Tipologías!$E$18,0)+IF(ENCUESTAS!DN361=18,Tipologías!$E$17,0)+IF(ENCUESTAS!DO361=19,Tipologías!$E$19,0)+IF(ENCUESTAS!DP361=20,Tipologías!$E$21,0)</f>
        <v>0</v>
      </c>
      <c r="DR361" s="47" t="str">
        <f t="shared" si="147"/>
        <v>NO</v>
      </c>
      <c r="DS361" s="49">
        <f t="shared" si="148"/>
        <v>0</v>
      </c>
      <c r="DT361" s="52">
        <f>IF(DL361=0,"",(DL361+DS361+Tipologías!$E$6+Tipologías!$H$2))</f>
        <v>2805689.9572019642</v>
      </c>
      <c r="DU361" s="53" t="str">
        <f t="shared" si="149"/>
        <v>SI</v>
      </c>
      <c r="DV361" s="436" t="s">
        <v>4237</v>
      </c>
    </row>
    <row r="362" spans="1:126" ht="45.75" hidden="1" thickBot="1" x14ac:dyDescent="0.3">
      <c r="A362" s="22">
        <v>42972</v>
      </c>
      <c r="B362" s="256" t="s">
        <v>1</v>
      </c>
      <c r="C362" s="256" t="s">
        <v>630</v>
      </c>
      <c r="D362" s="256">
        <v>579</v>
      </c>
      <c r="E362" s="289">
        <v>71184422</v>
      </c>
      <c r="F362" s="289">
        <v>3147348837</v>
      </c>
      <c r="G362" s="290">
        <v>358</v>
      </c>
      <c r="H362" s="189" t="s">
        <v>1632</v>
      </c>
      <c r="I362" s="291" t="s">
        <v>1110</v>
      </c>
      <c r="J362" s="289"/>
      <c r="K362" s="289"/>
      <c r="L362" s="289"/>
      <c r="M362" s="289"/>
      <c r="N362" s="289"/>
      <c r="O362" s="289"/>
      <c r="P362" s="289"/>
      <c r="Q362" s="289"/>
      <c r="R362" s="292">
        <v>445400000</v>
      </c>
      <c r="S362" s="289"/>
      <c r="T362" s="289"/>
      <c r="U362" s="362" t="str">
        <f t="shared" si="125"/>
        <v xml:space="preserve">PEATONAL   #   -  445400000 </v>
      </c>
      <c r="V362" s="289">
        <v>3116692078</v>
      </c>
      <c r="W362" s="291" t="s">
        <v>2591</v>
      </c>
      <c r="X362" s="291" t="s">
        <v>1424</v>
      </c>
      <c r="Y362" s="291" t="s">
        <v>1547</v>
      </c>
      <c r="Z362" s="291" t="s">
        <v>1455</v>
      </c>
      <c r="AA362" s="434" t="str">
        <f t="shared" si="126"/>
        <v>MANUEL  DARIO ACOSTA  SUAREZ</v>
      </c>
      <c r="AB362" s="289" t="s">
        <v>1268</v>
      </c>
      <c r="AC362" s="289">
        <v>10776542</v>
      </c>
      <c r="AD362" s="291" t="s">
        <v>1127</v>
      </c>
      <c r="AE362" s="289">
        <v>34</v>
      </c>
      <c r="AF362" s="293" t="s">
        <v>1087</v>
      </c>
      <c r="AG362" s="293" t="s">
        <v>1736</v>
      </c>
      <c r="AH362" s="291" t="s">
        <v>1499</v>
      </c>
      <c r="AI362" s="291" t="s">
        <v>2592</v>
      </c>
      <c r="AJ362" s="291" t="s">
        <v>1503</v>
      </c>
      <c r="AK362" s="434" t="str">
        <f t="shared" si="127"/>
        <v>BEATRIZ  ELENA JIMENEZ ESPITIA</v>
      </c>
      <c r="AL362" s="289" t="s">
        <v>1268</v>
      </c>
      <c r="AM362" s="294">
        <v>26201301</v>
      </c>
      <c r="AN362" s="295" t="s">
        <v>1086</v>
      </c>
      <c r="AO362" s="289"/>
      <c r="AP362" s="291" t="s">
        <v>1086</v>
      </c>
      <c r="AQ362" s="289">
        <v>4</v>
      </c>
      <c r="AR362" s="289">
        <v>2</v>
      </c>
      <c r="AS362" s="289">
        <v>1</v>
      </c>
      <c r="AT362" s="296" t="s">
        <v>1149</v>
      </c>
      <c r="AU362" s="289"/>
      <c r="AV362" s="297"/>
      <c r="AW362" s="289"/>
      <c r="AX362" s="298" t="s">
        <v>1153</v>
      </c>
      <c r="AY362" s="289">
        <v>1</v>
      </c>
      <c r="AZ362" s="289"/>
      <c r="BA362" s="289">
        <v>210000</v>
      </c>
      <c r="BB362" s="291" t="s">
        <v>1086</v>
      </c>
      <c r="BC362" s="289">
        <v>17511</v>
      </c>
      <c r="BD362" s="291" t="s">
        <v>1087</v>
      </c>
      <c r="BE362" s="289"/>
      <c r="BF362" s="291" t="s">
        <v>1086</v>
      </c>
      <c r="BG362" s="289">
        <v>16178</v>
      </c>
      <c r="BH362" s="299" t="s">
        <v>1167</v>
      </c>
      <c r="BI362" s="300" t="s">
        <v>1171</v>
      </c>
      <c r="BJ362" s="301" t="s">
        <v>1183</v>
      </c>
      <c r="BK362" s="302" t="s">
        <v>1189</v>
      </c>
      <c r="BL362" s="293" t="s">
        <v>1086</v>
      </c>
      <c r="BM362" s="303" t="s">
        <v>1086</v>
      </c>
      <c r="BN362" s="304" t="s">
        <v>1086</v>
      </c>
      <c r="BO362" s="293" t="s">
        <v>1086</v>
      </c>
      <c r="BP362" s="293" t="s">
        <v>1086</v>
      </c>
      <c r="BQ362" s="293" t="s">
        <v>1086</v>
      </c>
      <c r="BR362" s="293" t="s">
        <v>1086</v>
      </c>
      <c r="BS362" s="293" t="s">
        <v>1086</v>
      </c>
      <c r="BT362" s="293" t="s">
        <v>1086</v>
      </c>
      <c r="BU362" s="293" t="s">
        <v>1086</v>
      </c>
      <c r="BV362" s="293" t="s">
        <v>1086</v>
      </c>
      <c r="BW362" s="293" t="s">
        <v>1086</v>
      </c>
      <c r="BX362" s="293" t="s">
        <v>1086</v>
      </c>
      <c r="BY362" s="293" t="s">
        <v>1086</v>
      </c>
      <c r="BZ362" s="293" t="s">
        <v>1086</v>
      </c>
      <c r="CA362" s="293" t="s">
        <v>1086</v>
      </c>
      <c r="CB362" s="293" t="s">
        <v>1086</v>
      </c>
      <c r="CC362" s="293" t="s">
        <v>1086</v>
      </c>
      <c r="CD362" s="301" t="s">
        <v>1193</v>
      </c>
      <c r="CE362" s="305" t="s">
        <v>2593</v>
      </c>
      <c r="CF362" s="302"/>
      <c r="CG362" s="302"/>
      <c r="CH362" s="302"/>
      <c r="CI362" s="302"/>
      <c r="CJ362" s="260" t="s">
        <v>1607</v>
      </c>
      <c r="CK362" s="260" t="s">
        <v>1608</v>
      </c>
      <c r="CL362" s="293" t="s">
        <v>1086</v>
      </c>
      <c r="CM362" s="293" t="s">
        <v>1087</v>
      </c>
      <c r="CN362" s="293" t="s">
        <v>1086</v>
      </c>
      <c r="CO362" s="260" t="s">
        <v>1490</v>
      </c>
      <c r="CP362" s="293" t="s">
        <v>1086</v>
      </c>
      <c r="CQ362" s="293" t="s">
        <v>1086</v>
      </c>
      <c r="CR362" s="293" t="s">
        <v>1086</v>
      </c>
      <c r="CS362" s="293" t="s">
        <v>1086</v>
      </c>
      <c r="CT362" s="293" t="s">
        <v>1086</v>
      </c>
      <c r="CU362" s="294" t="s">
        <v>1288</v>
      </c>
      <c r="CV362" s="6" t="str">
        <f t="shared" si="128"/>
        <v>SAN MARTIN PEATONAL445400000</v>
      </c>
      <c r="CW362" s="46" t="str">
        <f t="shared" si="129"/>
        <v>OK</v>
      </c>
      <c r="CX362" s="47" t="str">
        <f t="shared" si="130"/>
        <v>SI</v>
      </c>
      <c r="CY362" s="47" t="str">
        <f t="shared" si="131"/>
        <v/>
      </c>
      <c r="CZ362" s="47" t="str">
        <f t="shared" si="132"/>
        <v/>
      </c>
      <c r="DA362" s="47" t="str">
        <f t="shared" si="133"/>
        <v/>
      </c>
      <c r="DB362" s="47" t="str">
        <f t="shared" si="134"/>
        <v/>
      </c>
      <c r="DC362" s="47" t="str">
        <f t="shared" si="135"/>
        <v/>
      </c>
      <c r="DD362" s="47"/>
      <c r="DE362" s="47" t="str">
        <f t="shared" si="136"/>
        <v/>
      </c>
      <c r="DF362" s="47" t="str">
        <f t="shared" si="137"/>
        <v/>
      </c>
      <c r="DG362" s="47" t="str">
        <f t="shared" si="138"/>
        <v/>
      </c>
      <c r="DH362" s="47" t="str">
        <f t="shared" si="139"/>
        <v/>
      </c>
      <c r="DI362" s="47" t="str">
        <f t="shared" si="140"/>
        <v/>
      </c>
      <c r="DJ362" s="47">
        <f t="shared" si="141"/>
        <v>0</v>
      </c>
      <c r="DK362" s="48">
        <f>IF(CX362="NO",0,IF(CY362=1,Tipologías!$E$11,0)+IF(CZ362=2,Tipologías!$E$10,0)+IF(DA362=3,Tipologías!$E$9,0)+IF(DB362=4,Tipologías!$E$13,0)+IF(DC362=5,Tipologías!$E$12,0)+IF(DD362=6,Tipologías!$E$14,0)+IF(DE362=7,Tipologías!$E$20,0)+IF(DG362=9,Tipologías!$E$16,0)+IF(DF362=8,Tipologías!$E$23,0)+IF(DH362=10,Tipologías!$E$7,0)+IF(DI362=11,Tipologías!$E$8,0))</f>
        <v>0</v>
      </c>
      <c r="DL362" s="49">
        <f t="shared" si="142"/>
        <v>0</v>
      </c>
      <c r="DM362" s="50" t="str">
        <f t="shared" si="143"/>
        <v/>
      </c>
      <c r="DN362" s="50" t="str">
        <f t="shared" si="144"/>
        <v/>
      </c>
      <c r="DO362" s="50" t="str">
        <f t="shared" si="145"/>
        <v/>
      </c>
      <c r="DP362" s="51" t="str">
        <f t="shared" si="146"/>
        <v/>
      </c>
      <c r="DQ362" s="51">
        <f>IF(DM362=17,Tipologías!$E$18,0)+IF(ENCUESTAS!DN362=18,Tipologías!$E$17,0)+IF(ENCUESTAS!DO362=19,Tipologías!$E$19,0)+IF(ENCUESTAS!DP362=20,Tipologías!$E$21,0)</f>
        <v>0</v>
      </c>
      <c r="DR362" s="47" t="str">
        <f t="shared" si="147"/>
        <v>NO</v>
      </c>
      <c r="DS362" s="49">
        <f t="shared" si="148"/>
        <v>0</v>
      </c>
      <c r="DT362" s="52" t="str">
        <f>IF(DL362=0,"",(DL362+DS362+Tipologías!$E$6+Tipologías!$H$2))</f>
        <v/>
      </c>
      <c r="DU362" s="53" t="str">
        <f t="shared" si="149"/>
        <v>NO</v>
      </c>
      <c r="DV362" s="437"/>
    </row>
    <row r="363" spans="1:126" ht="90.75" thickBot="1" x14ac:dyDescent="0.3">
      <c r="A363" s="22">
        <v>42972</v>
      </c>
      <c r="B363" s="256" t="s">
        <v>1</v>
      </c>
      <c r="C363" s="256" t="s">
        <v>630</v>
      </c>
      <c r="D363" s="256">
        <v>579</v>
      </c>
      <c r="E363" s="256">
        <v>43653838</v>
      </c>
      <c r="F363" s="256">
        <v>3148378856</v>
      </c>
      <c r="G363" s="257">
        <v>359</v>
      </c>
      <c r="H363" s="189" t="s">
        <v>1640</v>
      </c>
      <c r="I363" s="291" t="s">
        <v>1110</v>
      </c>
      <c r="J363" s="256"/>
      <c r="K363" s="256"/>
      <c r="L363" s="256"/>
      <c r="M363" s="256"/>
      <c r="N363" s="256"/>
      <c r="O363" s="256"/>
      <c r="P363" s="256"/>
      <c r="Q363" s="256"/>
      <c r="R363" s="259">
        <v>583130044</v>
      </c>
      <c r="S363" s="256"/>
      <c r="T363" s="256"/>
      <c r="U363" s="362" t="str">
        <f t="shared" si="125"/>
        <v xml:space="preserve">PEATONAL   #   -  583130044 </v>
      </c>
      <c r="V363" s="256"/>
      <c r="W363" s="258" t="s">
        <v>1838</v>
      </c>
      <c r="X363" s="256"/>
      <c r="Y363" s="258" t="s">
        <v>2594</v>
      </c>
      <c r="Z363" s="258" t="s">
        <v>1316</v>
      </c>
      <c r="AA363" s="434" t="str">
        <f t="shared" si="126"/>
        <v xml:space="preserve">ROBERTO  ANTONIO AGUDELO </v>
      </c>
      <c r="AB363" s="256" t="s">
        <v>1268</v>
      </c>
      <c r="AC363" s="256">
        <v>3417511</v>
      </c>
      <c r="AD363" s="258" t="s">
        <v>1127</v>
      </c>
      <c r="AE363" s="256">
        <v>72</v>
      </c>
      <c r="AF363" s="150" t="s">
        <v>1086</v>
      </c>
      <c r="AG363" s="260"/>
      <c r="AH363" s="256"/>
      <c r="AI363" s="256"/>
      <c r="AJ363" s="256"/>
      <c r="AK363" s="434" t="str">
        <f t="shared" si="127"/>
        <v xml:space="preserve">   </v>
      </c>
      <c r="AL363" s="256"/>
      <c r="AM363" s="261"/>
      <c r="AN363" s="262" t="s">
        <v>1087</v>
      </c>
      <c r="AO363" s="256"/>
      <c r="AP363" s="258" t="s">
        <v>1087</v>
      </c>
      <c r="AQ363" s="256">
        <v>3</v>
      </c>
      <c r="AR363" s="256">
        <v>0</v>
      </c>
      <c r="AS363" s="256">
        <v>0</v>
      </c>
      <c r="AT363" s="263" t="s">
        <v>1148</v>
      </c>
      <c r="AU363" s="256"/>
      <c r="AV363" s="264" t="s">
        <v>1165</v>
      </c>
      <c r="AW363" s="256"/>
      <c r="AX363" s="265"/>
      <c r="AY363" s="256"/>
      <c r="AZ363" s="256"/>
      <c r="BA363" s="256"/>
      <c r="BB363" s="258" t="s">
        <v>1086</v>
      </c>
      <c r="BC363" s="256">
        <v>73876</v>
      </c>
      <c r="BD363" s="258" t="s">
        <v>1086</v>
      </c>
      <c r="BE363" s="256">
        <v>42724</v>
      </c>
      <c r="BF363" s="258" t="s">
        <v>1086</v>
      </c>
      <c r="BG363" s="256">
        <v>58660</v>
      </c>
      <c r="BH363" s="266" t="s">
        <v>1167</v>
      </c>
      <c r="BI363" s="267" t="s">
        <v>1175</v>
      </c>
      <c r="BJ363" s="268" t="s">
        <v>1180</v>
      </c>
      <c r="BK363" s="268" t="s">
        <v>1189</v>
      </c>
      <c r="BL363" s="150" t="s">
        <v>1087</v>
      </c>
      <c r="BM363" s="269" t="s">
        <v>1086</v>
      </c>
      <c r="BN363" s="270" t="s">
        <v>1086</v>
      </c>
      <c r="BO363" s="150" t="s">
        <v>1086</v>
      </c>
      <c r="BP363" s="150" t="s">
        <v>1086</v>
      </c>
      <c r="BQ363" s="150" t="s">
        <v>1087</v>
      </c>
      <c r="BR363" s="150" t="s">
        <v>1086</v>
      </c>
      <c r="BS363" s="150" t="s">
        <v>1086</v>
      </c>
      <c r="BT363" s="150" t="s">
        <v>1087</v>
      </c>
      <c r="BU363" s="150" t="s">
        <v>1087</v>
      </c>
      <c r="BV363" s="150" t="s">
        <v>1087</v>
      </c>
      <c r="BW363" s="150" t="s">
        <v>1087</v>
      </c>
      <c r="BX363" s="150" t="s">
        <v>1086</v>
      </c>
      <c r="BY363" s="150" t="s">
        <v>1087</v>
      </c>
      <c r="BZ363" s="150" t="s">
        <v>1087</v>
      </c>
      <c r="CA363" s="150" t="s">
        <v>1087</v>
      </c>
      <c r="CB363" s="150" t="s">
        <v>1087</v>
      </c>
      <c r="CC363" s="275" t="s">
        <v>1086</v>
      </c>
      <c r="CD363" s="272" t="s">
        <v>1194</v>
      </c>
      <c r="CE363" s="273" t="s">
        <v>2595</v>
      </c>
      <c r="CF363" s="306" t="s">
        <v>2481</v>
      </c>
      <c r="CG363" s="274"/>
      <c r="CH363" s="274"/>
      <c r="CI363" s="274"/>
      <c r="CJ363" s="260" t="s">
        <v>1607</v>
      </c>
      <c r="CK363" s="260" t="s">
        <v>1608</v>
      </c>
      <c r="CL363" s="275" t="s">
        <v>1086</v>
      </c>
      <c r="CM363" s="275" t="s">
        <v>1087</v>
      </c>
      <c r="CN363" s="275" t="s">
        <v>1087</v>
      </c>
      <c r="CO363" s="260" t="s">
        <v>1490</v>
      </c>
      <c r="CP363" s="274" t="s">
        <v>1294</v>
      </c>
      <c r="CQ363" s="274" t="s">
        <v>1294</v>
      </c>
      <c r="CR363" s="274" t="s">
        <v>1294</v>
      </c>
      <c r="CS363" s="274" t="s">
        <v>1294</v>
      </c>
      <c r="CT363" s="274" t="s">
        <v>1086</v>
      </c>
      <c r="CU363" s="276" t="s">
        <v>1286</v>
      </c>
      <c r="CV363" s="6" t="str">
        <f t="shared" si="128"/>
        <v>NUEVO MILENIOPEATONAL583130044</v>
      </c>
      <c r="CW363" s="46" t="str">
        <f t="shared" si="129"/>
        <v>OK</v>
      </c>
      <c r="CX363" s="47" t="str">
        <f t="shared" si="130"/>
        <v>SI</v>
      </c>
      <c r="CY363" s="47">
        <f t="shared" si="131"/>
        <v>1</v>
      </c>
      <c r="CZ363" s="47" t="str">
        <f t="shared" si="132"/>
        <v/>
      </c>
      <c r="DA363" s="47">
        <f t="shared" si="133"/>
        <v>3</v>
      </c>
      <c r="DB363" s="47">
        <f t="shared" si="134"/>
        <v>4</v>
      </c>
      <c r="DC363" s="47">
        <f t="shared" si="135"/>
        <v>5</v>
      </c>
      <c r="DD363" s="47"/>
      <c r="DE363" s="47">
        <f t="shared" si="136"/>
        <v>7</v>
      </c>
      <c r="DF363" s="47">
        <f t="shared" si="137"/>
        <v>8</v>
      </c>
      <c r="DG363" s="47" t="str">
        <f t="shared" si="138"/>
        <v/>
      </c>
      <c r="DH363" s="47" t="str">
        <f t="shared" si="139"/>
        <v/>
      </c>
      <c r="DI363" s="47" t="str">
        <f t="shared" si="140"/>
        <v/>
      </c>
      <c r="DJ363" s="47">
        <f t="shared" si="141"/>
        <v>4</v>
      </c>
      <c r="DK363" s="48">
        <f>IF(CX363="NO",0,IF(CY363=1,Tipologías!$E$11,0)+IF(CZ363=2,Tipologías!$E$10,0)+IF(DA363=3,Tipologías!$E$9,0)+IF(DB363=4,Tipologías!$E$13,0)+IF(DC363=5,Tipologías!$E$12,0)+IF(DD363=6,Tipologías!$E$14,0)+IF(DE363=7,Tipologías!$E$20,0)+IF(DG363=9,Tipologías!$E$16,0)+IF(DF363=8,Tipologías!$E$23,0)+IF(DH363=10,Tipologías!$E$7,0)+IF(DI363=11,Tipologías!$E$8,0))</f>
        <v>6640634.0016719997</v>
      </c>
      <c r="DL363" s="49">
        <f t="shared" si="142"/>
        <v>6099266.2918499997</v>
      </c>
      <c r="DM363" s="50" t="str">
        <f t="shared" si="143"/>
        <v/>
      </c>
      <c r="DN363" s="50" t="str">
        <f t="shared" si="144"/>
        <v/>
      </c>
      <c r="DO363" s="50">
        <f t="shared" si="145"/>
        <v>0</v>
      </c>
      <c r="DP363" s="51">
        <f t="shared" si="146"/>
        <v>20</v>
      </c>
      <c r="DQ363" s="51">
        <f>IF(DM363=17,Tipologías!$E$18,0)+IF(ENCUESTAS!DN363=18,Tipologías!$E$17,0)+IF(ENCUESTAS!DO363=19,Tipologías!$E$19,0)+IF(ENCUESTAS!DP363=20,Tipologías!$E$21,0)</f>
        <v>487557.07988400001</v>
      </c>
      <c r="DR363" s="47" t="str">
        <f t="shared" si="147"/>
        <v>SI</v>
      </c>
      <c r="DS363" s="49">
        <f t="shared" si="148"/>
        <v>487557.07988400001</v>
      </c>
      <c r="DT363" s="52">
        <f>IF(DL363=0,"",(DL363+DS363+Tipologías!$E$6+Tipologías!$H$2))</f>
        <v>6783900.7642739639</v>
      </c>
      <c r="DU363" s="53" t="str">
        <f t="shared" si="149"/>
        <v>SI</v>
      </c>
      <c r="DV363" s="436" t="s">
        <v>3839</v>
      </c>
    </row>
    <row r="364" spans="1:126" ht="45.75" thickBot="1" x14ac:dyDescent="0.3">
      <c r="A364" s="22">
        <v>42972</v>
      </c>
      <c r="B364" s="256" t="s">
        <v>1</v>
      </c>
      <c r="C364" s="256" t="s">
        <v>630</v>
      </c>
      <c r="D364" s="256">
        <v>579</v>
      </c>
      <c r="E364" s="307">
        <v>43653838</v>
      </c>
      <c r="F364" s="256">
        <v>3148378856</v>
      </c>
      <c r="G364" s="257">
        <v>360</v>
      </c>
      <c r="H364" s="189" t="s">
        <v>1603</v>
      </c>
      <c r="I364" s="291" t="s">
        <v>1110</v>
      </c>
      <c r="J364" s="256"/>
      <c r="K364" s="256"/>
      <c r="L364" s="256"/>
      <c r="M364" s="256"/>
      <c r="N364" s="256"/>
      <c r="O364" s="256"/>
      <c r="P364" s="256"/>
      <c r="Q364" s="256"/>
      <c r="R364" s="259">
        <v>592500000</v>
      </c>
      <c r="S364" s="256"/>
      <c r="T364" s="256"/>
      <c r="U364" s="362" t="str">
        <f t="shared" si="125"/>
        <v xml:space="preserve">PEATONAL   #   -  592500000 </v>
      </c>
      <c r="V364" s="256">
        <v>3203168785</v>
      </c>
      <c r="W364" s="258" t="s">
        <v>2596</v>
      </c>
      <c r="X364" s="258" t="s">
        <v>1279</v>
      </c>
      <c r="Y364" s="258" t="s">
        <v>1287</v>
      </c>
      <c r="Z364" s="258" t="s">
        <v>1538</v>
      </c>
      <c r="AA364" s="434" t="str">
        <f t="shared" si="126"/>
        <v>MARIA ROSMIRA PARRA RAMIREZ</v>
      </c>
      <c r="AB364" s="256" t="s">
        <v>1268</v>
      </c>
      <c r="AC364" s="256">
        <v>22136932</v>
      </c>
      <c r="AD364" s="258" t="s">
        <v>1118</v>
      </c>
      <c r="AE364" s="256">
        <v>87</v>
      </c>
      <c r="AF364" s="150" t="s">
        <v>1086</v>
      </c>
      <c r="AG364" s="260"/>
      <c r="AH364" s="256"/>
      <c r="AI364" s="256"/>
      <c r="AJ364" s="256"/>
      <c r="AK364" s="434" t="str">
        <f t="shared" si="127"/>
        <v xml:space="preserve">   </v>
      </c>
      <c r="AL364" s="256"/>
      <c r="AM364" s="261"/>
      <c r="AN364" s="262" t="s">
        <v>1087</v>
      </c>
      <c r="AO364" s="256"/>
      <c r="AP364" s="258" t="s">
        <v>1086</v>
      </c>
      <c r="AQ364" s="256">
        <v>7</v>
      </c>
      <c r="AR364" s="256">
        <v>3</v>
      </c>
      <c r="AS364" s="256">
        <v>0</v>
      </c>
      <c r="AT364" s="263" t="s">
        <v>1148</v>
      </c>
      <c r="AU364" s="256"/>
      <c r="AV364" s="264" t="s">
        <v>1163</v>
      </c>
      <c r="AW364" s="256"/>
      <c r="AX364" s="265"/>
      <c r="AY364" s="256"/>
      <c r="AZ364" s="256"/>
      <c r="BA364" s="256"/>
      <c r="BB364" s="258" t="s">
        <v>1086</v>
      </c>
      <c r="BC364" s="256"/>
      <c r="BD364" s="280" t="s">
        <v>1086</v>
      </c>
      <c r="BE364" s="256"/>
      <c r="BF364" s="258" t="s">
        <v>1086</v>
      </c>
      <c r="BG364" s="256"/>
      <c r="BH364" s="266" t="s">
        <v>1167</v>
      </c>
      <c r="BI364" s="267" t="s">
        <v>1171</v>
      </c>
      <c r="BJ364" s="268" t="s">
        <v>1181</v>
      </c>
      <c r="BK364" s="268" t="s">
        <v>1189</v>
      </c>
      <c r="BL364" s="150" t="s">
        <v>1086</v>
      </c>
      <c r="BM364" s="269" t="s">
        <v>1087</v>
      </c>
      <c r="BN364" s="270" t="s">
        <v>1086</v>
      </c>
      <c r="BO364" s="150" t="s">
        <v>1086</v>
      </c>
      <c r="BP364" s="150" t="s">
        <v>1086</v>
      </c>
      <c r="BQ364" s="150" t="s">
        <v>1087</v>
      </c>
      <c r="BR364" s="150" t="s">
        <v>1086</v>
      </c>
      <c r="BS364" s="150" t="s">
        <v>1086</v>
      </c>
      <c r="BT364" s="150" t="s">
        <v>1086</v>
      </c>
      <c r="BU364" s="150" t="s">
        <v>1086</v>
      </c>
      <c r="BV364" s="150" t="s">
        <v>1087</v>
      </c>
      <c r="BW364" s="150" t="s">
        <v>1086</v>
      </c>
      <c r="BX364" s="150" t="s">
        <v>1086</v>
      </c>
      <c r="BY364" s="150" t="s">
        <v>1086</v>
      </c>
      <c r="BZ364" s="150" t="s">
        <v>1086</v>
      </c>
      <c r="CA364" s="150" t="s">
        <v>1087</v>
      </c>
      <c r="CB364" s="150" t="s">
        <v>1086</v>
      </c>
      <c r="CC364" s="150" t="s">
        <v>1086</v>
      </c>
      <c r="CD364" s="268" t="s">
        <v>1193</v>
      </c>
      <c r="CE364" s="278" t="s">
        <v>2597</v>
      </c>
      <c r="CF364" s="279"/>
      <c r="CG364" s="260"/>
      <c r="CH364" s="260"/>
      <c r="CI364" s="260"/>
      <c r="CJ364" s="260" t="s">
        <v>1607</v>
      </c>
      <c r="CK364" s="260" t="s">
        <v>1608</v>
      </c>
      <c r="CL364" s="150" t="s">
        <v>1086</v>
      </c>
      <c r="CM364" s="150" t="s">
        <v>1087</v>
      </c>
      <c r="CN364" s="150" t="s">
        <v>1087</v>
      </c>
      <c r="CO364" s="260" t="s">
        <v>1490</v>
      </c>
      <c r="CP364" s="150" t="s">
        <v>1086</v>
      </c>
      <c r="CQ364" s="150" t="s">
        <v>1086</v>
      </c>
      <c r="CR364" s="150" t="s">
        <v>1087</v>
      </c>
      <c r="CS364" s="150" t="s">
        <v>1086</v>
      </c>
      <c r="CT364" s="150" t="s">
        <v>1086</v>
      </c>
      <c r="CU364" s="261" t="s">
        <v>1288</v>
      </c>
      <c r="CV364" s="6" t="str">
        <f t="shared" si="128"/>
        <v>OASIS PEATONAL592500000</v>
      </c>
      <c r="CW364" s="46" t="str">
        <f t="shared" si="129"/>
        <v>OK</v>
      </c>
      <c r="CX364" s="47" t="str">
        <f t="shared" si="130"/>
        <v>SI</v>
      </c>
      <c r="CY364" s="47">
        <f t="shared" si="131"/>
        <v>1</v>
      </c>
      <c r="CZ364" s="47" t="str">
        <f t="shared" si="132"/>
        <v/>
      </c>
      <c r="DA364" s="47" t="str">
        <f t="shared" si="133"/>
        <v/>
      </c>
      <c r="DB364" s="47" t="str">
        <f t="shared" si="134"/>
        <v/>
      </c>
      <c r="DC364" s="47" t="str">
        <f t="shared" si="135"/>
        <v/>
      </c>
      <c r="DD364" s="47"/>
      <c r="DE364" s="47" t="str">
        <f t="shared" si="136"/>
        <v/>
      </c>
      <c r="DF364" s="47" t="str">
        <f t="shared" si="137"/>
        <v/>
      </c>
      <c r="DG364" s="47" t="str">
        <f t="shared" si="138"/>
        <v/>
      </c>
      <c r="DH364" s="47" t="str">
        <f t="shared" si="139"/>
        <v/>
      </c>
      <c r="DI364" s="47" t="str">
        <f t="shared" si="140"/>
        <v/>
      </c>
      <c r="DJ364" s="47">
        <f t="shared" si="141"/>
        <v>1</v>
      </c>
      <c r="DK364" s="48">
        <f>IF(CX364="NO",0,IF(CY364=1,Tipologías!$E$11,0)+IF(CZ364=2,Tipologías!$E$10,0)+IF(DA364=3,Tipologías!$E$9,0)+IF(DB364=4,Tipologías!$E$13,0)+IF(DC364=5,Tipologías!$E$12,0)+IF(DD364=6,Tipologías!$E$14,0)+IF(DE364=7,Tipologías!$E$20,0)+IF(DG364=9,Tipologías!$E$16,0)+IF(DF364=8,Tipologías!$E$23,0)+IF(DH364=10,Tipologías!$E$7,0)+IF(DI364=11,Tipologías!$E$8,0))</f>
        <v>223009.46776799997</v>
      </c>
      <c r="DL364" s="49">
        <f t="shared" si="142"/>
        <v>223009.46776799997</v>
      </c>
      <c r="DM364" s="50" t="str">
        <f t="shared" si="143"/>
        <v/>
      </c>
      <c r="DN364" s="50" t="str">
        <f t="shared" si="144"/>
        <v/>
      </c>
      <c r="DO364" s="50">
        <f t="shared" si="145"/>
        <v>0</v>
      </c>
      <c r="DP364" s="51">
        <f t="shared" si="146"/>
        <v>20</v>
      </c>
      <c r="DQ364" s="51">
        <f>IF(DM364=17,Tipologías!$E$18,0)+IF(ENCUESTAS!DN364=18,Tipologías!$E$17,0)+IF(ENCUESTAS!DO364=19,Tipologías!$E$19,0)+IF(ENCUESTAS!DP364=20,Tipologías!$E$21,0)</f>
        <v>487557.07988400001</v>
      </c>
      <c r="DR364" s="47" t="str">
        <f t="shared" si="147"/>
        <v>SI</v>
      </c>
      <c r="DS364" s="49">
        <f t="shared" si="148"/>
        <v>487557.07988400001</v>
      </c>
      <c r="DT364" s="52">
        <f>IF(DL364=0,"",(DL364+DS364+Tipologías!$E$6+Tipologías!$H$2))</f>
        <v>907643.9401919645</v>
      </c>
      <c r="DU364" s="53" t="str">
        <f t="shared" si="149"/>
        <v>SI</v>
      </c>
      <c r="DV364" s="436" t="s">
        <v>3635</v>
      </c>
    </row>
    <row r="365" spans="1:126" ht="105.75" thickBot="1" x14ac:dyDescent="0.3">
      <c r="A365" s="22">
        <v>42972</v>
      </c>
      <c r="B365" s="256" t="s">
        <v>1</v>
      </c>
      <c r="C365" s="256" t="s">
        <v>630</v>
      </c>
      <c r="D365" s="256">
        <v>579</v>
      </c>
      <c r="E365" s="256">
        <v>43653838</v>
      </c>
      <c r="F365" s="256">
        <v>3148378856</v>
      </c>
      <c r="G365" s="257">
        <v>361</v>
      </c>
      <c r="H365" s="189" t="s">
        <v>1603</v>
      </c>
      <c r="I365" s="291" t="s">
        <v>1110</v>
      </c>
      <c r="J365" s="256"/>
      <c r="K365" s="256"/>
      <c r="L365" s="256"/>
      <c r="M365" s="256"/>
      <c r="N365" s="256"/>
      <c r="O365" s="256"/>
      <c r="P365" s="256"/>
      <c r="Q365" s="256"/>
      <c r="R365" s="259">
        <v>583110006</v>
      </c>
      <c r="S365" s="256"/>
      <c r="T365" s="256"/>
      <c r="U365" s="362" t="str">
        <f t="shared" si="125"/>
        <v xml:space="preserve">PEATONAL   #   -  583110006 </v>
      </c>
      <c r="V365" s="256">
        <v>3192695579</v>
      </c>
      <c r="W365" s="258" t="s">
        <v>1946</v>
      </c>
      <c r="X365" s="256"/>
      <c r="Y365" s="258" t="s">
        <v>2598</v>
      </c>
      <c r="Z365" s="258" t="s">
        <v>1972</v>
      </c>
      <c r="AA365" s="434" t="str">
        <f t="shared" si="126"/>
        <v xml:space="preserve">KELLY JHOANA ZAPATA  </v>
      </c>
      <c r="AB365" s="256" t="s">
        <v>1268</v>
      </c>
      <c r="AC365" s="256">
        <v>43656181</v>
      </c>
      <c r="AD365" s="258" t="s">
        <v>1118</v>
      </c>
      <c r="AE365" s="256">
        <v>35</v>
      </c>
      <c r="AF365" s="150" t="s">
        <v>1087</v>
      </c>
      <c r="AG365" s="150" t="s">
        <v>2554</v>
      </c>
      <c r="AH365" s="258" t="s">
        <v>2599</v>
      </c>
      <c r="AI365" s="258" t="s">
        <v>1274</v>
      </c>
      <c r="AJ365" s="258" t="s">
        <v>2600</v>
      </c>
      <c r="AK365" s="434" t="str">
        <f t="shared" si="127"/>
        <v>JOSE ABEL SILVA FONNEGRA</v>
      </c>
      <c r="AL365" s="256" t="s">
        <v>1268</v>
      </c>
      <c r="AM365" s="261">
        <v>71192076</v>
      </c>
      <c r="AN365" s="262" t="s">
        <v>1087</v>
      </c>
      <c r="AO365" s="256"/>
      <c r="AP365" s="258" t="s">
        <v>1087</v>
      </c>
      <c r="AQ365" s="256">
        <v>3</v>
      </c>
      <c r="AR365" s="256">
        <v>1</v>
      </c>
      <c r="AS365" s="256">
        <v>0</v>
      </c>
      <c r="AT365" s="265" t="s">
        <v>1152</v>
      </c>
      <c r="AU365" s="256"/>
      <c r="AV365" s="277"/>
      <c r="AW365" s="256"/>
      <c r="AX365" s="265"/>
      <c r="AY365" s="256"/>
      <c r="AZ365" s="256"/>
      <c r="BA365" s="256"/>
      <c r="BB365" s="258" t="s">
        <v>1087</v>
      </c>
      <c r="BC365" s="256"/>
      <c r="BD365" s="258" t="s">
        <v>1086</v>
      </c>
      <c r="BE365" s="256"/>
      <c r="BF365" s="258" t="s">
        <v>1086</v>
      </c>
      <c r="BG365" s="256"/>
      <c r="BH365" s="266" t="s">
        <v>1167</v>
      </c>
      <c r="BI365" s="267" t="s">
        <v>1175</v>
      </c>
      <c r="BJ365" s="268" t="s">
        <v>1180</v>
      </c>
      <c r="BK365" s="268" t="s">
        <v>1189</v>
      </c>
      <c r="BL365" s="150" t="s">
        <v>1087</v>
      </c>
      <c r="BM365" s="269" t="s">
        <v>1087</v>
      </c>
      <c r="BN365" s="270" t="s">
        <v>1086</v>
      </c>
      <c r="BO365" s="150" t="s">
        <v>1086</v>
      </c>
      <c r="BP365" s="150" t="s">
        <v>1087</v>
      </c>
      <c r="BQ365" s="150" t="s">
        <v>1087</v>
      </c>
      <c r="BR365" s="150" t="s">
        <v>1086</v>
      </c>
      <c r="BS365" s="150" t="s">
        <v>1086</v>
      </c>
      <c r="BT365" s="150" t="s">
        <v>1087</v>
      </c>
      <c r="BU365" s="150" t="s">
        <v>1087</v>
      </c>
      <c r="BV365" s="150" t="s">
        <v>1087</v>
      </c>
      <c r="BW365" s="150" t="s">
        <v>1086</v>
      </c>
      <c r="BX365" s="150" t="s">
        <v>1086</v>
      </c>
      <c r="BY365" s="150" t="s">
        <v>1087</v>
      </c>
      <c r="BZ365" s="150" t="s">
        <v>1087</v>
      </c>
      <c r="CA365" s="150" t="s">
        <v>1087</v>
      </c>
      <c r="CB365" s="150" t="s">
        <v>1086</v>
      </c>
      <c r="CC365" s="150" t="s">
        <v>1086</v>
      </c>
      <c r="CD365" s="268" t="s">
        <v>1194</v>
      </c>
      <c r="CE365" s="278" t="s">
        <v>2601</v>
      </c>
      <c r="CF365" s="260" t="s">
        <v>2481</v>
      </c>
      <c r="CG365" s="260"/>
      <c r="CH365" s="260"/>
      <c r="CI365" s="260"/>
      <c r="CJ365" s="260" t="s">
        <v>1607</v>
      </c>
      <c r="CK365" s="260" t="s">
        <v>1608</v>
      </c>
      <c r="CL365" s="260" t="s">
        <v>1842</v>
      </c>
      <c r="CM365" s="150" t="s">
        <v>1087</v>
      </c>
      <c r="CN365" s="150" t="s">
        <v>1087</v>
      </c>
      <c r="CO365" s="260" t="s">
        <v>1490</v>
      </c>
      <c r="CP365" s="260" t="s">
        <v>1294</v>
      </c>
      <c r="CQ365" s="260" t="s">
        <v>1294</v>
      </c>
      <c r="CR365" s="260" t="s">
        <v>1294</v>
      </c>
      <c r="CS365" s="150" t="s">
        <v>1086</v>
      </c>
      <c r="CT365" s="150" t="s">
        <v>1086</v>
      </c>
      <c r="CU365" s="261" t="s">
        <v>1286</v>
      </c>
      <c r="CV365" s="6" t="str">
        <f t="shared" si="128"/>
        <v>OASIS PEATONAL583110006</v>
      </c>
      <c r="CW365" s="46" t="str">
        <f t="shared" si="129"/>
        <v>OK</v>
      </c>
      <c r="CX365" s="47" t="str">
        <f t="shared" si="130"/>
        <v>SI</v>
      </c>
      <c r="CY365" s="47">
        <f t="shared" si="131"/>
        <v>1</v>
      </c>
      <c r="CZ365" s="47" t="str">
        <f t="shared" si="132"/>
        <v/>
      </c>
      <c r="DA365" s="47">
        <f t="shared" si="133"/>
        <v>3</v>
      </c>
      <c r="DB365" s="47">
        <f t="shared" si="134"/>
        <v>4</v>
      </c>
      <c r="DC365" s="47" t="str">
        <f t="shared" si="135"/>
        <v/>
      </c>
      <c r="DD365" s="47"/>
      <c r="DE365" s="47">
        <f t="shared" si="136"/>
        <v>7</v>
      </c>
      <c r="DF365" s="47">
        <f t="shared" si="137"/>
        <v>8</v>
      </c>
      <c r="DG365" s="47" t="str">
        <f t="shared" si="138"/>
        <v/>
      </c>
      <c r="DH365" s="47" t="str">
        <f t="shared" si="139"/>
        <v/>
      </c>
      <c r="DI365" s="47" t="str">
        <f t="shared" si="140"/>
        <v/>
      </c>
      <c r="DJ365" s="47">
        <f t="shared" si="141"/>
        <v>3</v>
      </c>
      <c r="DK365" s="48">
        <f>IF(CX365="NO",0,IF(CY365=1,Tipologías!$E$11,0)+IF(CZ365=2,Tipologías!$E$10,0)+IF(DA365=3,Tipologías!$E$9,0)+IF(DB365=4,Tipologías!$E$13,0)+IF(DC365=5,Tipologías!$E$12,0)+IF(DD365=6,Tipologías!$E$14,0)+IF(DE365=7,Tipologías!$E$20,0)+IF(DG365=9,Tipologías!$E$16,0)+IF(DF365=8,Tipologías!$E$23,0)+IF(DH365=10,Tipologías!$E$7,0)+IF(DI365=11,Tipologías!$E$8,0))</f>
        <v>6092782.0371359996</v>
      </c>
      <c r="DL365" s="49">
        <f t="shared" si="142"/>
        <v>6092782.0371359996</v>
      </c>
      <c r="DM365" s="50" t="str">
        <f t="shared" si="143"/>
        <v/>
      </c>
      <c r="DN365" s="50" t="str">
        <f t="shared" si="144"/>
        <v/>
      </c>
      <c r="DO365" s="50">
        <f t="shared" si="145"/>
        <v>19</v>
      </c>
      <c r="DP365" s="51">
        <f t="shared" si="146"/>
        <v>20</v>
      </c>
      <c r="DQ365" s="51">
        <f>IF(DM365=17,Tipologías!$E$18,0)+IF(ENCUESTAS!DN365=18,Tipologías!$E$17,0)+IF(ENCUESTAS!DO365=19,Tipologías!$E$19,0)+IF(ENCUESTAS!DP365=20,Tipologías!$E$21,0)</f>
        <v>742202.21192399994</v>
      </c>
      <c r="DR365" s="47" t="str">
        <f t="shared" si="147"/>
        <v>SI</v>
      </c>
      <c r="DS365" s="49">
        <f t="shared" si="148"/>
        <v>742202.21192399994</v>
      </c>
      <c r="DT365" s="52">
        <f>IF(DL365=0,"",(DL365+DS365+Tipologías!$E$6+Tipologías!$H$2))</f>
        <v>7032061.6415999634</v>
      </c>
      <c r="DU365" s="53" t="str">
        <f t="shared" si="149"/>
        <v>SI</v>
      </c>
      <c r="DV365" s="436" t="s">
        <v>3636</v>
      </c>
    </row>
    <row r="366" spans="1:126" ht="60.75" thickBot="1" x14ac:dyDescent="0.3">
      <c r="A366" s="22">
        <v>42972</v>
      </c>
      <c r="B366" s="256" t="s">
        <v>1</v>
      </c>
      <c r="C366" s="256" t="s">
        <v>630</v>
      </c>
      <c r="D366" s="256">
        <v>579</v>
      </c>
      <c r="E366" s="256">
        <v>43653838</v>
      </c>
      <c r="F366" s="256">
        <v>3148378856</v>
      </c>
      <c r="G366" s="257">
        <v>362</v>
      </c>
      <c r="H366" s="189" t="s">
        <v>1603</v>
      </c>
      <c r="I366" s="291" t="s">
        <v>1110</v>
      </c>
      <c r="J366" s="256"/>
      <c r="K366" s="256"/>
      <c r="L366" s="256"/>
      <c r="M366" s="256"/>
      <c r="N366" s="256"/>
      <c r="O366" s="256"/>
      <c r="P366" s="256"/>
      <c r="Q366" s="256"/>
      <c r="R366" s="259">
        <v>589910000</v>
      </c>
      <c r="S366" s="256"/>
      <c r="T366" s="256"/>
      <c r="U366" s="362" t="str">
        <f t="shared" si="125"/>
        <v xml:space="preserve">PEATONAL   #   -  589910000 </v>
      </c>
      <c r="V366" s="256">
        <v>3147476450</v>
      </c>
      <c r="W366" s="258" t="s">
        <v>1097</v>
      </c>
      <c r="X366" s="258" t="s">
        <v>2602</v>
      </c>
      <c r="Y366" s="258" t="s">
        <v>2603</v>
      </c>
      <c r="Z366" s="258" t="s">
        <v>1533</v>
      </c>
      <c r="AA366" s="434" t="str">
        <f t="shared" si="126"/>
        <v>YUNY DEL SOCORRO CALLE MENESES</v>
      </c>
      <c r="AB366" s="256" t="s">
        <v>1268</v>
      </c>
      <c r="AC366" s="256">
        <v>43655305</v>
      </c>
      <c r="AD366" s="258" t="s">
        <v>1118</v>
      </c>
      <c r="AE366" s="256">
        <v>38</v>
      </c>
      <c r="AF366" s="150" t="s">
        <v>1087</v>
      </c>
      <c r="AG366" s="150" t="s">
        <v>2604</v>
      </c>
      <c r="AH366" s="258" t="s">
        <v>2605</v>
      </c>
      <c r="AI366" s="258" t="s">
        <v>1316</v>
      </c>
      <c r="AJ366" s="256"/>
      <c r="AK366" s="434" t="str">
        <f t="shared" si="127"/>
        <v>ANTONIO  CORREA  NISPERUSA</v>
      </c>
      <c r="AL366" s="256" t="s">
        <v>1268</v>
      </c>
      <c r="AM366" s="261">
        <v>78295592</v>
      </c>
      <c r="AN366" s="262" t="s">
        <v>1086</v>
      </c>
      <c r="AO366" s="256">
        <v>3465395</v>
      </c>
      <c r="AP366" s="258" t="s">
        <v>1087</v>
      </c>
      <c r="AQ366" s="256">
        <v>5</v>
      </c>
      <c r="AR366" s="256">
        <v>3</v>
      </c>
      <c r="AS366" s="256">
        <v>1</v>
      </c>
      <c r="AT366" s="263" t="s">
        <v>1148</v>
      </c>
      <c r="AU366" s="256"/>
      <c r="AV366" s="264" t="s">
        <v>1163</v>
      </c>
      <c r="AW366" s="256"/>
      <c r="AX366" s="265"/>
      <c r="AY366" s="256"/>
      <c r="AZ366" s="256"/>
      <c r="BA366" s="256"/>
      <c r="BB366" s="256" t="s">
        <v>1086</v>
      </c>
      <c r="BC366" s="256">
        <v>13861</v>
      </c>
      <c r="BD366" s="258" t="s">
        <v>1086</v>
      </c>
      <c r="BE366" s="256">
        <v>9806</v>
      </c>
      <c r="BF366" s="258" t="s">
        <v>1086</v>
      </c>
      <c r="BG366" s="256">
        <v>8366</v>
      </c>
      <c r="BH366" s="266" t="s">
        <v>1167</v>
      </c>
      <c r="BI366" s="267" t="s">
        <v>1175</v>
      </c>
      <c r="BJ366" s="268" t="s">
        <v>1180</v>
      </c>
      <c r="BK366" s="268" t="s">
        <v>1189</v>
      </c>
      <c r="BL366" s="150" t="s">
        <v>1086</v>
      </c>
      <c r="BM366" s="269" t="s">
        <v>1087</v>
      </c>
      <c r="BN366" s="270" t="s">
        <v>1086</v>
      </c>
      <c r="BO366" s="150" t="s">
        <v>1086</v>
      </c>
      <c r="BP366" s="150" t="s">
        <v>1086</v>
      </c>
      <c r="BQ366" s="150" t="s">
        <v>1087</v>
      </c>
      <c r="BR366" s="150" t="s">
        <v>1086</v>
      </c>
      <c r="BS366" s="150" t="s">
        <v>1086</v>
      </c>
      <c r="BT366" s="150" t="s">
        <v>1086</v>
      </c>
      <c r="BU366" s="150" t="s">
        <v>1086</v>
      </c>
      <c r="BV366" s="150" t="s">
        <v>1086</v>
      </c>
      <c r="BW366" s="150" t="s">
        <v>1086</v>
      </c>
      <c r="BX366" s="150" t="s">
        <v>1086</v>
      </c>
      <c r="BY366" s="150" t="s">
        <v>1086</v>
      </c>
      <c r="BZ366" s="150" t="s">
        <v>1086</v>
      </c>
      <c r="CA366" s="150" t="s">
        <v>1086</v>
      </c>
      <c r="CB366" s="150" t="s">
        <v>1086</v>
      </c>
      <c r="CC366" s="150" t="s">
        <v>1086</v>
      </c>
      <c r="CD366" s="268" t="s">
        <v>1193</v>
      </c>
      <c r="CE366" s="278" t="s">
        <v>2606</v>
      </c>
      <c r="CF366" s="260"/>
      <c r="CG366" s="260"/>
      <c r="CH366" s="260"/>
      <c r="CI366" s="260"/>
      <c r="CJ366" s="260" t="s">
        <v>1607</v>
      </c>
      <c r="CK366" s="260" t="s">
        <v>1608</v>
      </c>
      <c r="CL366" s="150" t="s">
        <v>1086</v>
      </c>
      <c r="CM366" s="150" t="s">
        <v>1087</v>
      </c>
      <c r="CN366" s="150" t="s">
        <v>1087</v>
      </c>
      <c r="CO366" s="260" t="s">
        <v>1490</v>
      </c>
      <c r="CP366" s="150" t="s">
        <v>1087</v>
      </c>
      <c r="CQ366" s="150" t="s">
        <v>1087</v>
      </c>
      <c r="CR366" s="150" t="s">
        <v>1086</v>
      </c>
      <c r="CS366" s="150" t="s">
        <v>1086</v>
      </c>
      <c r="CT366" s="150" t="s">
        <v>1086</v>
      </c>
      <c r="CU366" s="261" t="s">
        <v>1273</v>
      </c>
      <c r="CV366" s="6" t="str">
        <f t="shared" si="128"/>
        <v>OASIS PEATONAL589910000</v>
      </c>
      <c r="CW366" s="46" t="str">
        <f t="shared" si="129"/>
        <v>OK</v>
      </c>
      <c r="CX366" s="47" t="str">
        <f t="shared" si="130"/>
        <v>SI</v>
      </c>
      <c r="CY366" s="47" t="str">
        <f t="shared" si="131"/>
        <v/>
      </c>
      <c r="CZ366" s="47" t="str">
        <f t="shared" si="132"/>
        <v/>
      </c>
      <c r="DA366" s="47">
        <f t="shared" si="133"/>
        <v>3</v>
      </c>
      <c r="DB366" s="47">
        <f t="shared" si="134"/>
        <v>4</v>
      </c>
      <c r="DC366" s="47" t="str">
        <f t="shared" si="135"/>
        <v/>
      </c>
      <c r="DD366" s="47"/>
      <c r="DE366" s="47" t="str">
        <f t="shared" si="136"/>
        <v/>
      </c>
      <c r="DF366" s="47" t="str">
        <f t="shared" si="137"/>
        <v/>
      </c>
      <c r="DG366" s="47">
        <f t="shared" si="138"/>
        <v>9</v>
      </c>
      <c r="DH366" s="47" t="str">
        <f t="shared" si="139"/>
        <v/>
      </c>
      <c r="DI366" s="47" t="str">
        <f t="shared" si="140"/>
        <v/>
      </c>
      <c r="DJ366" s="47">
        <f t="shared" si="141"/>
        <v>2</v>
      </c>
      <c r="DK366" s="48">
        <f>IF(CX366="NO",0,IF(CY366=1,Tipologías!$E$11,0)+IF(CZ366=2,Tipologías!$E$10,0)+IF(DA366=3,Tipologías!$E$9,0)+IF(DB366=4,Tipologías!$E$13,0)+IF(DC366=5,Tipologías!$E$12,0)+IF(DD366=6,Tipologías!$E$14,0)+IF(DE366=7,Tipologías!$E$20,0)+IF(DG366=9,Tipologías!$E$16,0)+IF(DF366=8,Tipologías!$E$23,0)+IF(DH366=10,Tipologías!$E$7,0)+IF(DI366=11,Tipologías!$E$8,0))</f>
        <v>3018857.1748019997</v>
      </c>
      <c r="DL366" s="49">
        <f t="shared" si="142"/>
        <v>3018857.1748019997</v>
      </c>
      <c r="DM366" s="50" t="str">
        <f t="shared" si="143"/>
        <v/>
      </c>
      <c r="DN366" s="50" t="str">
        <f t="shared" si="144"/>
        <v/>
      </c>
      <c r="DO366" s="50">
        <f t="shared" si="145"/>
        <v>0</v>
      </c>
      <c r="DP366" s="51">
        <f t="shared" si="146"/>
        <v>20</v>
      </c>
      <c r="DQ366" s="51">
        <f>IF(DM366=17,Tipologías!$E$18,0)+IF(ENCUESTAS!DN366=18,Tipologías!$E$17,0)+IF(ENCUESTAS!DO366=19,Tipologías!$E$19,0)+IF(ENCUESTAS!DP366=20,Tipologías!$E$21,0)</f>
        <v>487557.07988400001</v>
      </c>
      <c r="DR366" s="47" t="str">
        <f t="shared" si="147"/>
        <v>SI</v>
      </c>
      <c r="DS366" s="49">
        <f t="shared" si="148"/>
        <v>487557.07988400001</v>
      </c>
      <c r="DT366" s="52">
        <f>IF(DL366=0,"",(DL366+DS366+Tipologías!$E$6+Tipologías!$H$2))</f>
        <v>3703491.6472259643</v>
      </c>
      <c r="DU366" s="53" t="str">
        <f t="shared" si="149"/>
        <v>SI</v>
      </c>
      <c r="DV366" s="436" t="s">
        <v>3637</v>
      </c>
    </row>
    <row r="367" spans="1:126" ht="45.75" thickBot="1" x14ac:dyDescent="0.3">
      <c r="A367" s="22">
        <v>42972</v>
      </c>
      <c r="B367" s="256" t="s">
        <v>1</v>
      </c>
      <c r="C367" s="256" t="s">
        <v>630</v>
      </c>
      <c r="D367" s="256">
        <v>579</v>
      </c>
      <c r="E367" s="256">
        <v>43653838</v>
      </c>
      <c r="F367" s="256">
        <v>3148378856</v>
      </c>
      <c r="G367" s="257">
        <v>363</v>
      </c>
      <c r="H367" s="189" t="s">
        <v>1740</v>
      </c>
      <c r="I367" s="291" t="s">
        <v>1110</v>
      </c>
      <c r="J367" s="256"/>
      <c r="K367" s="256"/>
      <c r="L367" s="256"/>
      <c r="M367" s="256"/>
      <c r="N367" s="256"/>
      <c r="O367" s="256"/>
      <c r="P367" s="256"/>
      <c r="Q367" s="256"/>
      <c r="R367" s="259">
        <v>554800000</v>
      </c>
      <c r="S367" s="256"/>
      <c r="T367" s="256"/>
      <c r="U367" s="362" t="str">
        <f t="shared" si="125"/>
        <v xml:space="preserve">PEATONAL   #   -  554800000 </v>
      </c>
      <c r="V367" s="256">
        <v>3224738313</v>
      </c>
      <c r="W367" s="258" t="s">
        <v>1531</v>
      </c>
      <c r="X367" s="258" t="s">
        <v>1877</v>
      </c>
      <c r="Y367" s="258" t="s">
        <v>2246</v>
      </c>
      <c r="Z367" s="258" t="s">
        <v>2517</v>
      </c>
      <c r="AA367" s="434" t="str">
        <f t="shared" si="126"/>
        <v>OMAIRA JANETH PEREZ  CASTAÑO</v>
      </c>
      <c r="AB367" s="256" t="s">
        <v>1268</v>
      </c>
      <c r="AC367" s="256">
        <v>43656317</v>
      </c>
      <c r="AD367" s="258" t="s">
        <v>1118</v>
      </c>
      <c r="AE367" s="256">
        <v>32</v>
      </c>
      <c r="AF367" s="150" t="s">
        <v>1087</v>
      </c>
      <c r="AG367" s="150" t="s">
        <v>1658</v>
      </c>
      <c r="AH367" s="258" t="s">
        <v>2202</v>
      </c>
      <c r="AI367" s="258" t="s">
        <v>1857</v>
      </c>
      <c r="AJ367" s="258" t="s">
        <v>1431</v>
      </c>
      <c r="AK367" s="434" t="str">
        <f t="shared" si="127"/>
        <v>JHON  ALBERTO DELGADO FRANCO</v>
      </c>
      <c r="AL367" s="256" t="s">
        <v>1268</v>
      </c>
      <c r="AM367" s="261">
        <v>71192961</v>
      </c>
      <c r="AN367" s="262" t="s">
        <v>1087</v>
      </c>
      <c r="AO367" s="256"/>
      <c r="AP367" s="258" t="s">
        <v>1087</v>
      </c>
      <c r="AQ367" s="256">
        <v>4</v>
      </c>
      <c r="AR367" s="256">
        <v>2</v>
      </c>
      <c r="AS367" s="256">
        <v>1</v>
      </c>
      <c r="AT367" s="263" t="s">
        <v>1149</v>
      </c>
      <c r="AU367" s="256"/>
      <c r="AV367" s="264"/>
      <c r="AW367" s="256"/>
      <c r="AX367" s="265" t="s">
        <v>1153</v>
      </c>
      <c r="AY367" s="256"/>
      <c r="AZ367" s="256">
        <v>6</v>
      </c>
      <c r="BA367" s="256">
        <v>200000</v>
      </c>
      <c r="BB367" s="258" t="s">
        <v>1086</v>
      </c>
      <c r="BC367" s="256">
        <v>18000</v>
      </c>
      <c r="BD367" s="258" t="s">
        <v>1086</v>
      </c>
      <c r="BE367" s="256">
        <v>13500</v>
      </c>
      <c r="BF367" s="258" t="s">
        <v>1086</v>
      </c>
      <c r="BG367" s="256">
        <v>8350</v>
      </c>
      <c r="BH367" s="266" t="s">
        <v>1167</v>
      </c>
      <c r="BI367" s="267" t="s">
        <v>1171</v>
      </c>
      <c r="BJ367" s="268" t="s">
        <v>1180</v>
      </c>
      <c r="BK367" s="268" t="s">
        <v>1189</v>
      </c>
      <c r="BL367" s="150" t="s">
        <v>1086</v>
      </c>
      <c r="BM367" s="269" t="s">
        <v>1087</v>
      </c>
      <c r="BN367" s="270" t="s">
        <v>1086</v>
      </c>
      <c r="BO367" s="150" t="s">
        <v>1086</v>
      </c>
      <c r="BP367" s="150" t="s">
        <v>1086</v>
      </c>
      <c r="BQ367" s="150" t="s">
        <v>1086</v>
      </c>
      <c r="BR367" s="150" t="s">
        <v>1086</v>
      </c>
      <c r="BS367" s="150" t="s">
        <v>1086</v>
      </c>
      <c r="BT367" s="150" t="s">
        <v>1086</v>
      </c>
      <c r="BU367" s="150" t="s">
        <v>1086</v>
      </c>
      <c r="BV367" s="150" t="s">
        <v>1087</v>
      </c>
      <c r="BW367" s="150" t="s">
        <v>1086</v>
      </c>
      <c r="BX367" s="150" t="s">
        <v>1086</v>
      </c>
      <c r="BY367" s="150" t="s">
        <v>1086</v>
      </c>
      <c r="BZ367" s="150" t="s">
        <v>1086</v>
      </c>
      <c r="CA367" s="150" t="s">
        <v>1087</v>
      </c>
      <c r="CB367" s="150" t="s">
        <v>1086</v>
      </c>
      <c r="CC367" s="150" t="s">
        <v>1086</v>
      </c>
      <c r="CD367" s="268" t="s">
        <v>1193</v>
      </c>
      <c r="CE367" s="287" t="s">
        <v>2257</v>
      </c>
      <c r="CF367" s="279"/>
      <c r="CG367" s="260"/>
      <c r="CH367" s="260"/>
      <c r="CI367" s="260"/>
      <c r="CJ367" s="260" t="s">
        <v>1607</v>
      </c>
      <c r="CK367" s="260" t="s">
        <v>1608</v>
      </c>
      <c r="CL367" s="150" t="s">
        <v>1086</v>
      </c>
      <c r="CM367" s="150" t="s">
        <v>1087</v>
      </c>
      <c r="CN367" s="150" t="s">
        <v>1087</v>
      </c>
      <c r="CO367" s="260" t="s">
        <v>1490</v>
      </c>
      <c r="CP367" s="150" t="s">
        <v>1086</v>
      </c>
      <c r="CQ367" s="150" t="s">
        <v>1086</v>
      </c>
      <c r="CR367" s="260" t="s">
        <v>1294</v>
      </c>
      <c r="CS367" s="150" t="s">
        <v>1086</v>
      </c>
      <c r="CT367" s="150" t="s">
        <v>1086</v>
      </c>
      <c r="CU367" s="261" t="s">
        <v>1288</v>
      </c>
      <c r="CV367" s="6" t="str">
        <f t="shared" si="128"/>
        <v>TAHAMIPEATONAL554800000</v>
      </c>
      <c r="CW367" s="46" t="str">
        <f t="shared" si="129"/>
        <v>OK</v>
      </c>
      <c r="CX367" s="47" t="str">
        <f t="shared" si="130"/>
        <v>SI</v>
      </c>
      <c r="CY367" s="47">
        <f t="shared" si="131"/>
        <v>1</v>
      </c>
      <c r="CZ367" s="47" t="str">
        <f t="shared" si="132"/>
        <v/>
      </c>
      <c r="DA367" s="47" t="str">
        <f t="shared" si="133"/>
        <v/>
      </c>
      <c r="DB367" s="47" t="str">
        <f t="shared" si="134"/>
        <v/>
      </c>
      <c r="DC367" s="47" t="str">
        <f t="shared" si="135"/>
        <v/>
      </c>
      <c r="DD367" s="47"/>
      <c r="DE367" s="47" t="str">
        <f t="shared" si="136"/>
        <v/>
      </c>
      <c r="DF367" s="47" t="str">
        <f t="shared" si="137"/>
        <v/>
      </c>
      <c r="DG367" s="47" t="str">
        <f t="shared" si="138"/>
        <v/>
      </c>
      <c r="DH367" s="47" t="str">
        <f t="shared" si="139"/>
        <v/>
      </c>
      <c r="DI367" s="47" t="str">
        <f t="shared" si="140"/>
        <v/>
      </c>
      <c r="DJ367" s="47">
        <f t="shared" si="141"/>
        <v>1</v>
      </c>
      <c r="DK367" s="48">
        <f>IF(CX367="NO",0,IF(CY367=1,Tipologías!$E$11,0)+IF(CZ367=2,Tipologías!$E$10,0)+IF(DA367=3,Tipologías!$E$9,0)+IF(DB367=4,Tipologías!$E$13,0)+IF(DC367=5,Tipologías!$E$12,0)+IF(DD367=6,Tipologías!$E$14,0)+IF(DE367=7,Tipologías!$E$20,0)+IF(DG367=9,Tipologías!$E$16,0)+IF(DF367=8,Tipologías!$E$23,0)+IF(DH367=10,Tipologías!$E$7,0)+IF(DI367=11,Tipologías!$E$8,0))</f>
        <v>223009.46776799997</v>
      </c>
      <c r="DL367" s="49">
        <f t="shared" si="142"/>
        <v>223009.46776799997</v>
      </c>
      <c r="DM367" s="50" t="str">
        <f t="shared" si="143"/>
        <v/>
      </c>
      <c r="DN367" s="50" t="str">
        <f t="shared" si="144"/>
        <v/>
      </c>
      <c r="DO367" s="50">
        <f t="shared" si="145"/>
        <v>0</v>
      </c>
      <c r="DP367" s="51" t="str">
        <f t="shared" si="146"/>
        <v/>
      </c>
      <c r="DQ367" s="51">
        <f>IF(DM367=17,Tipologías!$E$18,0)+IF(ENCUESTAS!DN367=18,Tipologías!$E$17,0)+IF(ENCUESTAS!DO367=19,Tipologías!$E$19,0)+IF(ENCUESTAS!DP367=20,Tipologías!$E$21,0)</f>
        <v>0</v>
      </c>
      <c r="DR367" s="47" t="str">
        <f t="shared" si="147"/>
        <v>NO</v>
      </c>
      <c r="DS367" s="49">
        <f t="shared" si="148"/>
        <v>0</v>
      </c>
      <c r="DT367" s="52">
        <f>IF(DL367=0,"",(DL367+DS367+Tipologías!$E$6+Tipologías!$H$2))</f>
        <v>420086.86030796444</v>
      </c>
      <c r="DU367" s="53" t="str">
        <f t="shared" si="149"/>
        <v>SI</v>
      </c>
      <c r="DV367" s="436" t="s">
        <v>4310</v>
      </c>
    </row>
    <row r="368" spans="1:126" ht="45.75" thickBot="1" x14ac:dyDescent="0.3">
      <c r="A368" s="22">
        <v>42972</v>
      </c>
      <c r="B368" s="256" t="s">
        <v>1</v>
      </c>
      <c r="C368" s="256" t="s">
        <v>630</v>
      </c>
      <c r="D368" s="256">
        <v>579</v>
      </c>
      <c r="E368" s="256">
        <v>43653838</v>
      </c>
      <c r="F368" s="256">
        <v>3148378856</v>
      </c>
      <c r="G368" s="257">
        <v>364</v>
      </c>
      <c r="H368" s="189" t="s">
        <v>1740</v>
      </c>
      <c r="I368" s="291" t="s">
        <v>1110</v>
      </c>
      <c r="J368" s="256"/>
      <c r="K368" s="256"/>
      <c r="L368" s="256"/>
      <c r="M368" s="256"/>
      <c r="N368" s="256"/>
      <c r="O368" s="256"/>
      <c r="P368" s="256"/>
      <c r="Q368" s="256"/>
      <c r="R368" s="259">
        <v>555040000</v>
      </c>
      <c r="S368" s="256"/>
      <c r="T368" s="256"/>
      <c r="U368" s="362" t="str">
        <f t="shared" si="125"/>
        <v xml:space="preserve">PEATONAL   #   -  555040000 </v>
      </c>
      <c r="V368" s="256"/>
      <c r="W368" s="258" t="s">
        <v>2607</v>
      </c>
      <c r="X368" s="258" t="s">
        <v>1576</v>
      </c>
      <c r="Y368" s="258" t="s">
        <v>1814</v>
      </c>
      <c r="Z368" s="258" t="s">
        <v>1270</v>
      </c>
      <c r="AA368" s="434" t="str">
        <f t="shared" si="126"/>
        <v>ALBA LUZ MONTAÑA  MIRANDA</v>
      </c>
      <c r="AB368" s="256" t="s">
        <v>1268</v>
      </c>
      <c r="AC368" s="256">
        <v>1056553124</v>
      </c>
      <c r="AD368" s="258" t="s">
        <v>1118</v>
      </c>
      <c r="AE368" s="256">
        <v>28</v>
      </c>
      <c r="AF368" s="150" t="s">
        <v>1087</v>
      </c>
      <c r="AG368" s="150" t="s">
        <v>1456</v>
      </c>
      <c r="AH368" s="258" t="s">
        <v>2188</v>
      </c>
      <c r="AI368" s="258" t="s">
        <v>2608</v>
      </c>
      <c r="AJ368" s="258" t="s">
        <v>1465</v>
      </c>
      <c r="AK368" s="434" t="str">
        <f t="shared" si="127"/>
        <v>LEONARDO  DE JESUS PEREZ AREIZA</v>
      </c>
      <c r="AL368" s="256" t="s">
        <v>1268</v>
      </c>
      <c r="AM368" s="261">
        <v>1039678739</v>
      </c>
      <c r="AN368" s="262" t="s">
        <v>1087</v>
      </c>
      <c r="AO368" s="258"/>
      <c r="AP368" s="258" t="s">
        <v>1087</v>
      </c>
      <c r="AQ368" s="256">
        <v>6</v>
      </c>
      <c r="AR368" s="256">
        <v>4</v>
      </c>
      <c r="AS368" s="256">
        <v>2</v>
      </c>
      <c r="AT368" s="263" t="s">
        <v>1148</v>
      </c>
      <c r="AU368" s="256"/>
      <c r="AV368" s="264" t="s">
        <v>1163</v>
      </c>
      <c r="AW368" s="256"/>
      <c r="AX368" s="265"/>
      <c r="AY368" s="256"/>
      <c r="AZ368" s="256"/>
      <c r="BA368" s="256"/>
      <c r="BB368" s="258" t="s">
        <v>1086</v>
      </c>
      <c r="BC368" s="256">
        <v>13902</v>
      </c>
      <c r="BD368" s="258" t="s">
        <v>1086</v>
      </c>
      <c r="BE368" s="256">
        <v>9834</v>
      </c>
      <c r="BF368" s="258" t="s">
        <v>1086</v>
      </c>
      <c r="BG368" s="256">
        <v>8405</v>
      </c>
      <c r="BH368" s="266" t="s">
        <v>1167</v>
      </c>
      <c r="BI368" s="267" t="s">
        <v>1171</v>
      </c>
      <c r="BJ368" s="268" t="s">
        <v>1180</v>
      </c>
      <c r="BK368" s="268" t="s">
        <v>1189</v>
      </c>
      <c r="BL368" s="150" t="s">
        <v>1086</v>
      </c>
      <c r="BM368" s="269" t="s">
        <v>1087</v>
      </c>
      <c r="BN368" s="270" t="s">
        <v>1086</v>
      </c>
      <c r="BO368" s="150" t="s">
        <v>1086</v>
      </c>
      <c r="BP368" s="150" t="s">
        <v>1086</v>
      </c>
      <c r="BQ368" s="150" t="s">
        <v>1086</v>
      </c>
      <c r="BR368" s="150" t="s">
        <v>1086</v>
      </c>
      <c r="BS368" s="150" t="s">
        <v>1086</v>
      </c>
      <c r="BT368" s="150" t="s">
        <v>1086</v>
      </c>
      <c r="BU368" s="150" t="s">
        <v>1086</v>
      </c>
      <c r="BV368" s="150" t="s">
        <v>1087</v>
      </c>
      <c r="BW368" s="150" t="s">
        <v>1086</v>
      </c>
      <c r="BX368" s="150" t="s">
        <v>1086</v>
      </c>
      <c r="BY368" s="150" t="s">
        <v>1086</v>
      </c>
      <c r="BZ368" s="150" t="s">
        <v>1086</v>
      </c>
      <c r="CA368" s="150" t="s">
        <v>1087</v>
      </c>
      <c r="CB368" s="150" t="s">
        <v>1086</v>
      </c>
      <c r="CC368" s="150" t="s">
        <v>1086</v>
      </c>
      <c r="CD368" s="268" t="s">
        <v>1193</v>
      </c>
      <c r="CE368" s="278" t="s">
        <v>2609</v>
      </c>
      <c r="CF368" s="260"/>
      <c r="CG368" s="260"/>
      <c r="CH368" s="260"/>
      <c r="CI368" s="260"/>
      <c r="CJ368" s="260" t="s">
        <v>1607</v>
      </c>
      <c r="CK368" s="260" t="s">
        <v>1608</v>
      </c>
      <c r="CL368" s="260" t="s">
        <v>1842</v>
      </c>
      <c r="CM368" s="150" t="s">
        <v>1087</v>
      </c>
      <c r="CN368" s="150" t="s">
        <v>1087</v>
      </c>
      <c r="CO368" s="260" t="s">
        <v>1490</v>
      </c>
      <c r="CP368" s="150" t="s">
        <v>1086</v>
      </c>
      <c r="CQ368" s="150" t="s">
        <v>1086</v>
      </c>
      <c r="CR368" s="260" t="s">
        <v>1294</v>
      </c>
      <c r="CS368" s="260" t="s">
        <v>1086</v>
      </c>
      <c r="CT368" s="260" t="s">
        <v>1086</v>
      </c>
      <c r="CU368" s="261" t="s">
        <v>1288</v>
      </c>
      <c r="CV368" s="6" t="str">
        <f t="shared" si="128"/>
        <v>TAHAMIPEATONAL555040000</v>
      </c>
      <c r="CW368" s="46" t="str">
        <f t="shared" si="129"/>
        <v>OK</v>
      </c>
      <c r="CX368" s="47" t="str">
        <f t="shared" si="130"/>
        <v>SI</v>
      </c>
      <c r="CY368" s="47">
        <f t="shared" si="131"/>
        <v>1</v>
      </c>
      <c r="CZ368" s="47" t="str">
        <f t="shared" si="132"/>
        <v/>
      </c>
      <c r="DA368" s="47" t="str">
        <f t="shared" si="133"/>
        <v/>
      </c>
      <c r="DB368" s="47" t="str">
        <f t="shared" si="134"/>
        <v/>
      </c>
      <c r="DC368" s="47" t="str">
        <f t="shared" si="135"/>
        <v/>
      </c>
      <c r="DD368" s="47"/>
      <c r="DE368" s="47" t="str">
        <f t="shared" si="136"/>
        <v/>
      </c>
      <c r="DF368" s="47" t="str">
        <f t="shared" si="137"/>
        <v/>
      </c>
      <c r="DG368" s="47" t="str">
        <f t="shared" si="138"/>
        <v/>
      </c>
      <c r="DH368" s="47" t="str">
        <f t="shared" si="139"/>
        <v/>
      </c>
      <c r="DI368" s="47" t="str">
        <f t="shared" si="140"/>
        <v/>
      </c>
      <c r="DJ368" s="47">
        <f t="shared" si="141"/>
        <v>1</v>
      </c>
      <c r="DK368" s="48">
        <f>IF(CX368="NO",0,IF(CY368=1,Tipologías!$E$11,0)+IF(CZ368=2,Tipologías!$E$10,0)+IF(DA368=3,Tipologías!$E$9,0)+IF(DB368=4,Tipologías!$E$13,0)+IF(DC368=5,Tipologías!$E$12,0)+IF(DD368=6,Tipologías!$E$14,0)+IF(DE368=7,Tipologías!$E$20,0)+IF(DG368=9,Tipologías!$E$16,0)+IF(DF368=8,Tipologías!$E$23,0)+IF(DH368=10,Tipologías!$E$7,0)+IF(DI368=11,Tipologías!$E$8,0))</f>
        <v>223009.46776799997</v>
      </c>
      <c r="DL368" s="49">
        <f t="shared" si="142"/>
        <v>223009.46776799997</v>
      </c>
      <c r="DM368" s="50" t="str">
        <f t="shared" si="143"/>
        <v/>
      </c>
      <c r="DN368" s="50" t="str">
        <f t="shared" si="144"/>
        <v/>
      </c>
      <c r="DO368" s="50">
        <f t="shared" si="145"/>
        <v>0</v>
      </c>
      <c r="DP368" s="51" t="str">
        <f t="shared" si="146"/>
        <v/>
      </c>
      <c r="DQ368" s="51">
        <f>IF(DM368=17,Tipologías!$E$18,0)+IF(ENCUESTAS!DN368=18,Tipologías!$E$17,0)+IF(ENCUESTAS!DO368=19,Tipologías!$E$19,0)+IF(ENCUESTAS!DP368=20,Tipologías!$E$21,0)</f>
        <v>0</v>
      </c>
      <c r="DR368" s="47" t="str">
        <f t="shared" si="147"/>
        <v>NO</v>
      </c>
      <c r="DS368" s="49">
        <f t="shared" si="148"/>
        <v>0</v>
      </c>
      <c r="DT368" s="52">
        <f>IF(DL368=0,"",(DL368+DS368+Tipologías!$E$6+Tipologías!$H$2))</f>
        <v>420086.86030796444</v>
      </c>
      <c r="DU368" s="53" t="str">
        <f t="shared" si="149"/>
        <v>SI</v>
      </c>
      <c r="DV368" s="436" t="s">
        <v>4311</v>
      </c>
    </row>
    <row r="369" spans="1:126" ht="45.75" hidden="1" thickBot="1" x14ac:dyDescent="0.3">
      <c r="A369" s="22">
        <v>42972</v>
      </c>
      <c r="B369" s="256" t="s">
        <v>1</v>
      </c>
      <c r="C369" s="256" t="s">
        <v>630</v>
      </c>
      <c r="D369" s="256">
        <v>579</v>
      </c>
      <c r="E369" s="256">
        <v>71184422</v>
      </c>
      <c r="F369" s="256">
        <v>3147348837</v>
      </c>
      <c r="G369" s="257">
        <v>365</v>
      </c>
      <c r="H369" s="189" t="s">
        <v>1603</v>
      </c>
      <c r="I369" s="291" t="s">
        <v>1110</v>
      </c>
      <c r="J369" s="256"/>
      <c r="K369" s="256"/>
      <c r="L369" s="256"/>
      <c r="M369" s="256"/>
      <c r="N369" s="256"/>
      <c r="O369" s="256"/>
      <c r="P369" s="256"/>
      <c r="Q369" s="256"/>
      <c r="R369" s="259">
        <v>58440000</v>
      </c>
      <c r="S369" s="256"/>
      <c r="T369" s="256"/>
      <c r="U369" s="362" t="str">
        <f t="shared" si="125"/>
        <v xml:space="preserve">PEATONAL   #   -  58440000 </v>
      </c>
      <c r="V369" s="256"/>
      <c r="W369" s="258" t="s">
        <v>1308</v>
      </c>
      <c r="X369" s="258" t="s">
        <v>1277</v>
      </c>
      <c r="Y369" s="258" t="s">
        <v>2153</v>
      </c>
      <c r="Z369" s="258" t="s">
        <v>2385</v>
      </c>
      <c r="AA369" s="434" t="str">
        <f t="shared" si="126"/>
        <v>MARGARITA ELIANA FERNANDEZ GOMEZ</v>
      </c>
      <c r="AB369" s="256" t="s">
        <v>1268</v>
      </c>
      <c r="AC369" s="256">
        <v>43653561</v>
      </c>
      <c r="AD369" s="258" t="s">
        <v>1118</v>
      </c>
      <c r="AE369" s="256">
        <v>42</v>
      </c>
      <c r="AF369" s="150" t="s">
        <v>1087</v>
      </c>
      <c r="AG369" s="150" t="s">
        <v>1655</v>
      </c>
      <c r="AH369" s="258" t="s">
        <v>1277</v>
      </c>
      <c r="AI369" s="258" t="s">
        <v>1312</v>
      </c>
      <c r="AJ369" s="258" t="s">
        <v>1316</v>
      </c>
      <c r="AK369" s="434" t="str">
        <f t="shared" si="127"/>
        <v>FABIO ANTONIO MONSALVE GOMEZ</v>
      </c>
      <c r="AL369" s="256" t="s">
        <v>1268</v>
      </c>
      <c r="AM369" s="261">
        <v>71184663</v>
      </c>
      <c r="AN369" s="262" t="s">
        <v>1086</v>
      </c>
      <c r="AO369" s="256">
        <v>1683572</v>
      </c>
      <c r="AP369" s="258" t="s">
        <v>1087</v>
      </c>
      <c r="AQ369" s="256">
        <v>3</v>
      </c>
      <c r="AR369" s="256">
        <v>1</v>
      </c>
      <c r="AS369" s="256">
        <v>1</v>
      </c>
      <c r="AT369" s="263" t="s">
        <v>1148</v>
      </c>
      <c r="AU369" s="256"/>
      <c r="AV369" s="264" t="s">
        <v>1163</v>
      </c>
      <c r="AW369" s="256"/>
      <c r="AX369" s="265"/>
      <c r="AY369" s="256"/>
      <c r="AZ369" s="256"/>
      <c r="BA369" s="256"/>
      <c r="BB369" s="258" t="s">
        <v>1086</v>
      </c>
      <c r="BC369" s="256">
        <v>19687</v>
      </c>
      <c r="BD369" s="258" t="s">
        <v>1086</v>
      </c>
      <c r="BE369" s="256">
        <v>14346</v>
      </c>
      <c r="BF369" s="258" t="s">
        <v>1086</v>
      </c>
      <c r="BG369" s="256">
        <v>8550</v>
      </c>
      <c r="BH369" s="266" t="s">
        <v>1167</v>
      </c>
      <c r="BI369" s="267" t="s">
        <v>1171</v>
      </c>
      <c r="BJ369" s="268" t="s">
        <v>1180</v>
      </c>
      <c r="BK369" s="268" t="s">
        <v>1189</v>
      </c>
      <c r="BL369" s="150" t="s">
        <v>1086</v>
      </c>
      <c r="BM369" s="269" t="s">
        <v>1087</v>
      </c>
      <c r="BN369" s="270" t="s">
        <v>1086</v>
      </c>
      <c r="BO369" s="150" t="s">
        <v>1086</v>
      </c>
      <c r="BP369" s="150" t="s">
        <v>1086</v>
      </c>
      <c r="BQ369" s="150" t="s">
        <v>1087</v>
      </c>
      <c r="BR369" s="150" t="s">
        <v>1086</v>
      </c>
      <c r="BS369" s="150" t="s">
        <v>1086</v>
      </c>
      <c r="BT369" s="150" t="s">
        <v>1086</v>
      </c>
      <c r="BU369" s="150" t="s">
        <v>1086</v>
      </c>
      <c r="BV369" s="150" t="s">
        <v>1086</v>
      </c>
      <c r="BW369" s="150" t="s">
        <v>1086</v>
      </c>
      <c r="BX369" s="150" t="s">
        <v>1086</v>
      </c>
      <c r="BY369" s="150" t="s">
        <v>1086</v>
      </c>
      <c r="BZ369" s="150" t="s">
        <v>1086</v>
      </c>
      <c r="CA369" s="150" t="s">
        <v>1086</v>
      </c>
      <c r="CB369" s="150" t="s">
        <v>1086</v>
      </c>
      <c r="CC369" s="150" t="s">
        <v>1086</v>
      </c>
      <c r="CD369" s="268" t="s">
        <v>1193</v>
      </c>
      <c r="CE369" s="278" t="s">
        <v>2610</v>
      </c>
      <c r="CF369" s="260"/>
      <c r="CG369" s="260"/>
      <c r="CH369" s="260"/>
      <c r="CI369" s="260"/>
      <c r="CJ369" s="260" t="s">
        <v>1607</v>
      </c>
      <c r="CK369" s="260" t="s">
        <v>1608</v>
      </c>
      <c r="CL369" s="150" t="s">
        <v>1086</v>
      </c>
      <c r="CM369" s="150" t="s">
        <v>1087</v>
      </c>
      <c r="CN369" s="150" t="s">
        <v>1087</v>
      </c>
      <c r="CO369" s="260" t="s">
        <v>1490</v>
      </c>
      <c r="CP369" s="150" t="s">
        <v>1086</v>
      </c>
      <c r="CQ369" s="150" t="s">
        <v>1086</v>
      </c>
      <c r="CR369" s="150" t="s">
        <v>1086</v>
      </c>
      <c r="CS369" s="150" t="s">
        <v>1086</v>
      </c>
      <c r="CT369" s="150" t="s">
        <v>1086</v>
      </c>
      <c r="CU369" s="261" t="s">
        <v>1273</v>
      </c>
      <c r="CV369" s="6" t="str">
        <f t="shared" si="128"/>
        <v>OASIS PEATONAL58440000</v>
      </c>
      <c r="CW369" s="46" t="str">
        <f t="shared" si="129"/>
        <v>OK</v>
      </c>
      <c r="CX369" s="47" t="str">
        <f t="shared" si="130"/>
        <v>SI</v>
      </c>
      <c r="CY369" s="47" t="str">
        <f t="shared" si="131"/>
        <v/>
      </c>
      <c r="CZ369" s="47" t="str">
        <f t="shared" si="132"/>
        <v/>
      </c>
      <c r="DA369" s="47" t="str">
        <f t="shared" si="133"/>
        <v/>
      </c>
      <c r="DB369" s="47" t="str">
        <f t="shared" si="134"/>
        <v/>
      </c>
      <c r="DC369" s="47" t="str">
        <f t="shared" si="135"/>
        <v/>
      </c>
      <c r="DD369" s="47"/>
      <c r="DE369" s="47" t="str">
        <f t="shared" si="136"/>
        <v/>
      </c>
      <c r="DF369" s="47" t="str">
        <f t="shared" si="137"/>
        <v/>
      </c>
      <c r="DG369" s="47" t="str">
        <f t="shared" si="138"/>
        <v/>
      </c>
      <c r="DH369" s="47" t="str">
        <f t="shared" si="139"/>
        <v/>
      </c>
      <c r="DI369" s="47" t="str">
        <f t="shared" si="140"/>
        <v/>
      </c>
      <c r="DJ369" s="47">
        <f t="shared" si="141"/>
        <v>0</v>
      </c>
      <c r="DK369" s="48">
        <f>IF(CX369="NO",0,IF(CY369=1,Tipologías!$E$11,0)+IF(CZ369=2,Tipologías!$E$10,0)+IF(DA369=3,Tipologías!$E$9,0)+IF(DB369=4,Tipologías!$E$13,0)+IF(DC369=5,Tipologías!$E$12,0)+IF(DD369=6,Tipologías!$E$14,0)+IF(DE369=7,Tipologías!$E$20,0)+IF(DG369=9,Tipologías!$E$16,0)+IF(DF369=8,Tipologías!$E$23,0)+IF(DH369=10,Tipologías!$E$7,0)+IF(DI369=11,Tipologías!$E$8,0))</f>
        <v>0</v>
      </c>
      <c r="DL369" s="49">
        <f t="shared" si="142"/>
        <v>0</v>
      </c>
      <c r="DM369" s="50" t="str">
        <f t="shared" si="143"/>
        <v/>
      </c>
      <c r="DN369" s="50" t="str">
        <f t="shared" si="144"/>
        <v/>
      </c>
      <c r="DO369" s="50" t="str">
        <f t="shared" si="145"/>
        <v/>
      </c>
      <c r="DP369" s="51" t="str">
        <f t="shared" si="146"/>
        <v/>
      </c>
      <c r="DQ369" s="51">
        <f>IF(DM369=17,Tipologías!$E$18,0)+IF(ENCUESTAS!DN369=18,Tipologías!$E$17,0)+IF(ENCUESTAS!DO369=19,Tipologías!$E$19,0)+IF(ENCUESTAS!DP369=20,Tipologías!$E$21,0)</f>
        <v>0</v>
      </c>
      <c r="DR369" s="47" t="str">
        <f t="shared" si="147"/>
        <v>NO</v>
      </c>
      <c r="DS369" s="49">
        <f t="shared" si="148"/>
        <v>0</v>
      </c>
      <c r="DT369" s="52" t="str">
        <f>IF(DL369=0,"",(DL369+DS369+Tipologías!$E$6+Tipologías!$H$2))</f>
        <v/>
      </c>
      <c r="DU369" s="53" t="str">
        <f t="shared" si="149"/>
        <v>NO</v>
      </c>
      <c r="DV369" s="436"/>
    </row>
    <row r="370" spans="1:126" ht="45.75" hidden="1" thickBot="1" x14ac:dyDescent="0.3">
      <c r="A370" s="22">
        <v>42972</v>
      </c>
      <c r="B370" s="256" t="s">
        <v>1</v>
      </c>
      <c r="C370" s="256" t="s">
        <v>630</v>
      </c>
      <c r="D370" s="256">
        <v>579</v>
      </c>
      <c r="E370" s="256">
        <v>71184422</v>
      </c>
      <c r="F370" s="256">
        <v>3147348837</v>
      </c>
      <c r="G370" s="257">
        <v>366</v>
      </c>
      <c r="H370" s="189" t="s">
        <v>1603</v>
      </c>
      <c r="I370" s="291" t="s">
        <v>1110</v>
      </c>
      <c r="J370" s="256"/>
      <c r="K370" s="256"/>
      <c r="L370" s="256"/>
      <c r="M370" s="256"/>
      <c r="N370" s="256"/>
      <c r="O370" s="256"/>
      <c r="P370" s="256"/>
      <c r="Q370" s="256"/>
      <c r="R370" s="259">
        <v>559200000</v>
      </c>
      <c r="S370" s="256"/>
      <c r="T370" s="256"/>
      <c r="U370" s="362" t="str">
        <f t="shared" si="125"/>
        <v xml:space="preserve">PEATONAL   #   -  559200000 </v>
      </c>
      <c r="V370" s="256">
        <v>318265416</v>
      </c>
      <c r="W370" s="258" t="s">
        <v>2611</v>
      </c>
      <c r="X370" s="258" t="s">
        <v>1712</v>
      </c>
      <c r="Y370" s="258" t="s">
        <v>1565</v>
      </c>
      <c r="Z370" s="258" t="s">
        <v>1465</v>
      </c>
      <c r="AA370" s="434" t="str">
        <f t="shared" si="126"/>
        <v>RODRIGO DE JESUS HINCAPIE LOAIZA</v>
      </c>
      <c r="AB370" s="256" t="s">
        <v>1268</v>
      </c>
      <c r="AC370" s="256">
        <v>71173143</v>
      </c>
      <c r="AD370" s="258" t="s">
        <v>1127</v>
      </c>
      <c r="AE370" s="256">
        <v>45</v>
      </c>
      <c r="AF370" s="150" t="s">
        <v>1087</v>
      </c>
      <c r="AG370" s="150" t="s">
        <v>1688</v>
      </c>
      <c r="AH370" s="258" t="s">
        <v>1578</v>
      </c>
      <c r="AI370" s="258" t="s">
        <v>1432</v>
      </c>
      <c r="AJ370" s="258" t="s">
        <v>1553</v>
      </c>
      <c r="AK370" s="434" t="str">
        <f t="shared" si="127"/>
        <v>PAULA ANDREA GIRALDO  MARQUEZ</v>
      </c>
      <c r="AL370" s="256" t="s">
        <v>1268</v>
      </c>
      <c r="AM370" s="261">
        <v>1037499096</v>
      </c>
      <c r="AN370" s="262" t="s">
        <v>1087</v>
      </c>
      <c r="AO370" s="256"/>
      <c r="AP370" s="258" t="s">
        <v>1087</v>
      </c>
      <c r="AQ370" s="256">
        <v>4</v>
      </c>
      <c r="AR370" s="256">
        <v>2</v>
      </c>
      <c r="AS370" s="256">
        <v>0</v>
      </c>
      <c r="AT370" s="263" t="s">
        <v>1148</v>
      </c>
      <c r="AU370" s="256"/>
      <c r="AV370" s="277" t="s">
        <v>1161</v>
      </c>
      <c r="AW370" s="256"/>
      <c r="AX370" s="265"/>
      <c r="AY370" s="256"/>
      <c r="AZ370" s="256"/>
      <c r="BA370" s="256"/>
      <c r="BB370" s="258" t="s">
        <v>1086</v>
      </c>
      <c r="BC370" s="256">
        <v>13098</v>
      </c>
      <c r="BD370" s="258" t="s">
        <v>1086</v>
      </c>
      <c r="BE370" s="256">
        <v>9219</v>
      </c>
      <c r="BF370" s="258" t="s">
        <v>1086</v>
      </c>
      <c r="BG370" s="256">
        <v>8366</v>
      </c>
      <c r="BH370" s="266" t="s">
        <v>1167</v>
      </c>
      <c r="BI370" s="267" t="s">
        <v>1171</v>
      </c>
      <c r="BJ370" s="268" t="s">
        <v>1176</v>
      </c>
      <c r="BK370" s="268" t="s">
        <v>1188</v>
      </c>
      <c r="BL370" s="150" t="s">
        <v>1086</v>
      </c>
      <c r="BM370" s="269" t="s">
        <v>1087</v>
      </c>
      <c r="BN370" s="270" t="s">
        <v>1086</v>
      </c>
      <c r="BO370" s="150" t="s">
        <v>1086</v>
      </c>
      <c r="BP370" s="150" t="s">
        <v>1086</v>
      </c>
      <c r="BQ370" s="150" t="s">
        <v>1087</v>
      </c>
      <c r="BR370" s="150" t="s">
        <v>1086</v>
      </c>
      <c r="BS370" s="150" t="s">
        <v>1086</v>
      </c>
      <c r="BT370" s="150" t="s">
        <v>1086</v>
      </c>
      <c r="BU370" s="150" t="s">
        <v>1086</v>
      </c>
      <c r="BV370" s="150" t="s">
        <v>1086</v>
      </c>
      <c r="BW370" s="150" t="s">
        <v>1086</v>
      </c>
      <c r="BX370" s="150" t="s">
        <v>1086</v>
      </c>
      <c r="BY370" s="150" t="s">
        <v>1086</v>
      </c>
      <c r="BZ370" s="150" t="s">
        <v>1086</v>
      </c>
      <c r="CA370" s="150" t="s">
        <v>1086</v>
      </c>
      <c r="CB370" s="150" t="s">
        <v>1086</v>
      </c>
      <c r="CC370" s="150" t="s">
        <v>1086</v>
      </c>
      <c r="CD370" s="268" t="s">
        <v>1193</v>
      </c>
      <c r="CE370" s="278" t="s">
        <v>2612</v>
      </c>
      <c r="CF370" s="260"/>
      <c r="CG370" s="260"/>
      <c r="CH370" s="260"/>
      <c r="CI370" s="260"/>
      <c r="CJ370" s="260" t="s">
        <v>1607</v>
      </c>
      <c r="CK370" s="260" t="s">
        <v>1608</v>
      </c>
      <c r="CL370" s="150" t="s">
        <v>1086</v>
      </c>
      <c r="CM370" s="150" t="s">
        <v>1087</v>
      </c>
      <c r="CN370" s="150" t="s">
        <v>1087</v>
      </c>
      <c r="CO370" s="260" t="s">
        <v>1490</v>
      </c>
      <c r="CP370" s="150" t="s">
        <v>1086</v>
      </c>
      <c r="CQ370" s="150" t="s">
        <v>1086</v>
      </c>
      <c r="CR370" s="150" t="s">
        <v>1086</v>
      </c>
      <c r="CS370" s="150" t="s">
        <v>1086</v>
      </c>
      <c r="CT370" s="150" t="s">
        <v>1086</v>
      </c>
      <c r="CU370" s="261" t="s">
        <v>1288</v>
      </c>
      <c r="CV370" s="6" t="str">
        <f t="shared" si="128"/>
        <v>OASIS PEATONAL559200000</v>
      </c>
      <c r="CW370" s="46" t="str">
        <f t="shared" si="129"/>
        <v>OK</v>
      </c>
      <c r="CX370" s="47" t="str">
        <f t="shared" si="130"/>
        <v>SI</v>
      </c>
      <c r="CY370" s="47" t="str">
        <f t="shared" si="131"/>
        <v/>
      </c>
      <c r="CZ370" s="47" t="str">
        <f t="shared" si="132"/>
        <v/>
      </c>
      <c r="DA370" s="47" t="str">
        <f t="shared" si="133"/>
        <v/>
      </c>
      <c r="DB370" s="47" t="str">
        <f t="shared" si="134"/>
        <v/>
      </c>
      <c r="DC370" s="47" t="str">
        <f t="shared" si="135"/>
        <v/>
      </c>
      <c r="DD370" s="47"/>
      <c r="DE370" s="47" t="str">
        <f t="shared" si="136"/>
        <v/>
      </c>
      <c r="DF370" s="47" t="str">
        <f t="shared" si="137"/>
        <v/>
      </c>
      <c r="DG370" s="47" t="str">
        <f t="shared" si="138"/>
        <v/>
      </c>
      <c r="DH370" s="47" t="str">
        <f t="shared" si="139"/>
        <v/>
      </c>
      <c r="DI370" s="47" t="str">
        <f t="shared" si="140"/>
        <v/>
      </c>
      <c r="DJ370" s="47">
        <f t="shared" si="141"/>
        <v>0</v>
      </c>
      <c r="DK370" s="48">
        <f>IF(CX370="NO",0,IF(CY370=1,Tipologías!$E$11,0)+IF(CZ370=2,Tipologías!$E$10,0)+IF(DA370=3,Tipologías!$E$9,0)+IF(DB370=4,Tipologías!$E$13,0)+IF(DC370=5,Tipologías!$E$12,0)+IF(DD370=6,Tipologías!$E$14,0)+IF(DE370=7,Tipologías!$E$20,0)+IF(DG370=9,Tipologías!$E$16,0)+IF(DF370=8,Tipologías!$E$23,0)+IF(DH370=10,Tipologías!$E$7,0)+IF(DI370=11,Tipologías!$E$8,0))</f>
        <v>0</v>
      </c>
      <c r="DL370" s="49">
        <f t="shared" si="142"/>
        <v>0</v>
      </c>
      <c r="DM370" s="50" t="str">
        <f t="shared" si="143"/>
        <v/>
      </c>
      <c r="DN370" s="50" t="str">
        <f t="shared" si="144"/>
        <v/>
      </c>
      <c r="DO370" s="50" t="str">
        <f t="shared" si="145"/>
        <v/>
      </c>
      <c r="DP370" s="51" t="str">
        <f t="shared" si="146"/>
        <v/>
      </c>
      <c r="DQ370" s="51">
        <f>IF(DM370=17,Tipologías!$E$18,0)+IF(ENCUESTAS!DN370=18,Tipologías!$E$17,0)+IF(ENCUESTAS!DO370=19,Tipologías!$E$19,0)+IF(ENCUESTAS!DP370=20,Tipologías!$E$21,0)</f>
        <v>0</v>
      </c>
      <c r="DR370" s="47" t="str">
        <f t="shared" si="147"/>
        <v>NO</v>
      </c>
      <c r="DS370" s="49">
        <f t="shared" si="148"/>
        <v>0</v>
      </c>
      <c r="DT370" s="52" t="str">
        <f>IF(DL370=0,"",(DL370+DS370+Tipologías!$E$6+Tipologías!$H$2))</f>
        <v/>
      </c>
      <c r="DU370" s="53" t="str">
        <f t="shared" si="149"/>
        <v>NO</v>
      </c>
      <c r="DV370" s="436"/>
    </row>
    <row r="371" spans="1:126" ht="45.75" thickBot="1" x14ac:dyDescent="0.3">
      <c r="A371" s="22">
        <v>42972</v>
      </c>
      <c r="B371" s="256" t="s">
        <v>1</v>
      </c>
      <c r="C371" s="256" t="s">
        <v>630</v>
      </c>
      <c r="D371" s="256">
        <v>579</v>
      </c>
      <c r="E371" s="256">
        <v>43653838</v>
      </c>
      <c r="F371" s="256">
        <v>3148378856</v>
      </c>
      <c r="G371" s="257">
        <v>367</v>
      </c>
      <c r="H371" s="189" t="s">
        <v>1740</v>
      </c>
      <c r="I371" s="291" t="s">
        <v>1110</v>
      </c>
      <c r="J371" s="256"/>
      <c r="K371" s="256"/>
      <c r="L371" s="256"/>
      <c r="M371" s="256"/>
      <c r="N371" s="256"/>
      <c r="O371" s="256"/>
      <c r="P371" s="256"/>
      <c r="Q371" s="256"/>
      <c r="R371" s="259">
        <v>554700000</v>
      </c>
      <c r="S371" s="256"/>
      <c r="T371" s="256"/>
      <c r="U371" s="362" t="str">
        <f t="shared" si="125"/>
        <v xml:space="preserve">PEATONAL   #   -  554700000 </v>
      </c>
      <c r="V371" s="256">
        <v>3138858470</v>
      </c>
      <c r="W371" s="258" t="s">
        <v>2613</v>
      </c>
      <c r="X371" s="258" t="s">
        <v>2614</v>
      </c>
      <c r="Y371" s="258" t="s">
        <v>1544</v>
      </c>
      <c r="Z371" s="256"/>
      <c r="AA371" s="434" t="str">
        <f t="shared" si="126"/>
        <v>ENRIQUE   SIMANCA ARENILLA</v>
      </c>
      <c r="AB371" s="256" t="s">
        <v>1268</v>
      </c>
      <c r="AC371" s="256">
        <v>91321376</v>
      </c>
      <c r="AD371" s="258" t="s">
        <v>1127</v>
      </c>
      <c r="AE371" s="256">
        <v>51</v>
      </c>
      <c r="AF371" s="150" t="s">
        <v>1087</v>
      </c>
      <c r="AG371" s="150" t="s">
        <v>1913</v>
      </c>
      <c r="AH371" s="256"/>
      <c r="AI371" s="258" t="s">
        <v>1335</v>
      </c>
      <c r="AJ371" s="258" t="s">
        <v>1503</v>
      </c>
      <c r="AK371" s="434" t="str">
        <f t="shared" si="127"/>
        <v xml:space="preserve">GLORIA ELENA AGUIRRE  </v>
      </c>
      <c r="AL371" s="256" t="s">
        <v>1268</v>
      </c>
      <c r="AM371" s="261">
        <v>21934310</v>
      </c>
      <c r="AN371" s="262" t="s">
        <v>1087</v>
      </c>
      <c r="AO371" s="256"/>
      <c r="AP371" s="258" t="s">
        <v>1087</v>
      </c>
      <c r="AQ371" s="256">
        <v>4</v>
      </c>
      <c r="AR371" s="256">
        <v>2</v>
      </c>
      <c r="AS371" s="256">
        <v>0</v>
      </c>
      <c r="AT371" s="263" t="s">
        <v>1151</v>
      </c>
      <c r="AU371" s="256"/>
      <c r="AV371" s="277" t="s">
        <v>1166</v>
      </c>
      <c r="AW371" s="256"/>
      <c r="AX371" s="265"/>
      <c r="AY371" s="256"/>
      <c r="AZ371" s="256"/>
      <c r="BA371" s="256"/>
      <c r="BB371" s="258" t="s">
        <v>1086</v>
      </c>
      <c r="BC371" s="256">
        <v>11651</v>
      </c>
      <c r="BD371" s="258" t="s">
        <v>1086</v>
      </c>
      <c r="BE371" s="256">
        <v>8099</v>
      </c>
      <c r="BF371" s="258" t="s">
        <v>1086</v>
      </c>
      <c r="BG371" s="256">
        <v>8408</v>
      </c>
      <c r="BH371" s="266" t="s">
        <v>1167</v>
      </c>
      <c r="BI371" s="267" t="s">
        <v>1175</v>
      </c>
      <c r="BJ371" s="268" t="s">
        <v>1180</v>
      </c>
      <c r="BK371" s="268" t="s">
        <v>1189</v>
      </c>
      <c r="BL371" s="150" t="s">
        <v>1086</v>
      </c>
      <c r="BM371" s="269" t="s">
        <v>1087</v>
      </c>
      <c r="BN371" s="270" t="s">
        <v>1086</v>
      </c>
      <c r="BO371" s="150" t="s">
        <v>1086</v>
      </c>
      <c r="BP371" s="150" t="s">
        <v>1086</v>
      </c>
      <c r="BQ371" s="150" t="s">
        <v>1086</v>
      </c>
      <c r="BR371" s="150" t="s">
        <v>1086</v>
      </c>
      <c r="BS371" s="150" t="s">
        <v>1086</v>
      </c>
      <c r="BT371" s="150" t="s">
        <v>1086</v>
      </c>
      <c r="BU371" s="150" t="s">
        <v>1086</v>
      </c>
      <c r="BV371" s="150" t="s">
        <v>1087</v>
      </c>
      <c r="BW371" s="150" t="s">
        <v>1087</v>
      </c>
      <c r="BX371" s="150" t="s">
        <v>1086</v>
      </c>
      <c r="BY371" s="150" t="s">
        <v>1086</v>
      </c>
      <c r="BZ371" s="150" t="s">
        <v>1086</v>
      </c>
      <c r="CA371" s="150" t="s">
        <v>1087</v>
      </c>
      <c r="CB371" s="150" t="s">
        <v>1087</v>
      </c>
      <c r="CC371" s="150" t="s">
        <v>1086</v>
      </c>
      <c r="CD371" s="268" t="s">
        <v>1193</v>
      </c>
      <c r="CE371" s="278" t="s">
        <v>2615</v>
      </c>
      <c r="CF371" s="260"/>
      <c r="CG371" s="260"/>
      <c r="CH371" s="260"/>
      <c r="CI371" s="260"/>
      <c r="CJ371" s="260" t="s">
        <v>1607</v>
      </c>
      <c r="CK371" s="260" t="s">
        <v>1608</v>
      </c>
      <c r="CL371" s="150" t="s">
        <v>1086</v>
      </c>
      <c r="CM371" s="150" t="s">
        <v>1087</v>
      </c>
      <c r="CN371" s="150" t="s">
        <v>1087</v>
      </c>
      <c r="CO371" s="260" t="s">
        <v>1490</v>
      </c>
      <c r="CP371" s="150" t="s">
        <v>1086</v>
      </c>
      <c r="CQ371" s="150" t="s">
        <v>1086</v>
      </c>
      <c r="CR371" s="260" t="s">
        <v>1294</v>
      </c>
      <c r="CS371" s="260" t="s">
        <v>1294</v>
      </c>
      <c r="CT371" s="260" t="s">
        <v>1086</v>
      </c>
      <c r="CU371" s="261" t="s">
        <v>1273</v>
      </c>
      <c r="CV371" s="6" t="str">
        <f t="shared" si="128"/>
        <v>TAHAMIPEATONAL554700000</v>
      </c>
      <c r="CW371" s="46" t="str">
        <f t="shared" si="129"/>
        <v>OK</v>
      </c>
      <c r="CX371" s="47" t="str">
        <f t="shared" si="130"/>
        <v>SI</v>
      </c>
      <c r="CY371" s="47">
        <f t="shared" si="131"/>
        <v>1</v>
      </c>
      <c r="CZ371" s="47" t="str">
        <f t="shared" si="132"/>
        <v/>
      </c>
      <c r="DA371" s="47" t="str">
        <f t="shared" si="133"/>
        <v/>
      </c>
      <c r="DB371" s="47" t="str">
        <f t="shared" si="134"/>
        <v/>
      </c>
      <c r="DC371" s="47">
        <f t="shared" si="135"/>
        <v>5</v>
      </c>
      <c r="DD371" s="47"/>
      <c r="DE371" s="47" t="str">
        <f t="shared" si="136"/>
        <v/>
      </c>
      <c r="DF371" s="47" t="str">
        <f t="shared" si="137"/>
        <v/>
      </c>
      <c r="DG371" s="47">
        <f t="shared" si="138"/>
        <v>9</v>
      </c>
      <c r="DH371" s="47" t="str">
        <f t="shared" si="139"/>
        <v/>
      </c>
      <c r="DI371" s="47" t="str">
        <f t="shared" si="140"/>
        <v/>
      </c>
      <c r="DJ371" s="47">
        <f t="shared" si="141"/>
        <v>2</v>
      </c>
      <c r="DK371" s="48">
        <f>IF(CX371="NO",0,IF(CY371=1,Tipologías!$E$11,0)+IF(CZ371=2,Tipologías!$E$10,0)+IF(DA371=3,Tipologías!$E$9,0)+IF(DB371=4,Tipologías!$E$13,0)+IF(DC371=5,Tipologías!$E$12,0)+IF(DD371=6,Tipologías!$E$14,0)+IF(DE371=7,Tipologías!$E$20,0)+IF(DG371=9,Tipologías!$E$16,0)+IF(DF371=8,Tipologías!$E$23,0)+IF(DH371=10,Tipologías!$E$7,0)+IF(DI371=11,Tipologías!$E$8,0))</f>
        <v>2773070.4736259999</v>
      </c>
      <c r="DL371" s="49">
        <f t="shared" si="142"/>
        <v>2773070.4736259999</v>
      </c>
      <c r="DM371" s="50" t="str">
        <f t="shared" si="143"/>
        <v/>
      </c>
      <c r="DN371" s="50" t="str">
        <f t="shared" si="144"/>
        <v/>
      </c>
      <c r="DO371" s="50">
        <f t="shared" si="145"/>
        <v>0</v>
      </c>
      <c r="DP371" s="51" t="str">
        <f t="shared" si="146"/>
        <v/>
      </c>
      <c r="DQ371" s="51">
        <f>IF(DM371=17,Tipologías!$E$18,0)+IF(ENCUESTAS!DN371=18,Tipologías!$E$17,0)+IF(ENCUESTAS!DO371=19,Tipologías!$E$19,0)+IF(ENCUESTAS!DP371=20,Tipologías!$E$21,0)</f>
        <v>0</v>
      </c>
      <c r="DR371" s="47" t="str">
        <f t="shared" si="147"/>
        <v>NO</v>
      </c>
      <c r="DS371" s="49">
        <f t="shared" si="148"/>
        <v>0</v>
      </c>
      <c r="DT371" s="52">
        <f>IF(DL371=0,"",(DL371+DS371+Tipologías!$E$6+Tipologías!$H$2))</f>
        <v>2970147.8661659644</v>
      </c>
      <c r="DU371" s="53" t="str">
        <f t="shared" si="149"/>
        <v>SI</v>
      </c>
      <c r="DV371" s="436" t="s">
        <v>4312</v>
      </c>
    </row>
    <row r="372" spans="1:126" ht="45.75" thickBot="1" x14ac:dyDescent="0.3">
      <c r="A372" s="22">
        <v>42973</v>
      </c>
      <c r="B372" s="256" t="s">
        <v>1</v>
      </c>
      <c r="C372" s="256" t="s">
        <v>630</v>
      </c>
      <c r="D372" s="256">
        <v>579</v>
      </c>
      <c r="E372" s="256">
        <v>43653838</v>
      </c>
      <c r="F372" s="256">
        <v>3148378856</v>
      </c>
      <c r="G372" s="257">
        <v>368</v>
      </c>
      <c r="H372" s="189" t="s">
        <v>1603</v>
      </c>
      <c r="I372" s="291" t="s">
        <v>1110</v>
      </c>
      <c r="J372" s="256"/>
      <c r="K372" s="256"/>
      <c r="L372" s="256"/>
      <c r="M372" s="256"/>
      <c r="N372" s="256"/>
      <c r="O372" s="256"/>
      <c r="P372" s="256"/>
      <c r="Q372" s="256"/>
      <c r="R372" s="259">
        <v>554520000</v>
      </c>
      <c r="S372" s="256"/>
      <c r="T372" s="256"/>
      <c r="U372" s="362" t="str">
        <f t="shared" si="125"/>
        <v xml:space="preserve">PEATONAL   #   -  554520000 </v>
      </c>
      <c r="V372" s="256">
        <v>3136152263</v>
      </c>
      <c r="W372" s="258" t="s">
        <v>2462</v>
      </c>
      <c r="X372" s="256"/>
      <c r="Y372" s="258" t="s">
        <v>1473</v>
      </c>
      <c r="Z372" s="258" t="s">
        <v>1474</v>
      </c>
      <c r="AA372" s="434" t="str">
        <f t="shared" si="126"/>
        <v xml:space="preserve">MARTHA  MIRIAN RAIGOZA  </v>
      </c>
      <c r="AB372" s="256" t="s">
        <v>1268</v>
      </c>
      <c r="AC372" s="256">
        <v>22229237</v>
      </c>
      <c r="AD372" s="258" t="s">
        <v>1118</v>
      </c>
      <c r="AE372" s="256">
        <v>57</v>
      </c>
      <c r="AF372" s="150" t="s">
        <v>1086</v>
      </c>
      <c r="AG372" s="260"/>
      <c r="AH372" s="256"/>
      <c r="AI372" s="256"/>
      <c r="AJ372" s="256"/>
      <c r="AK372" s="434" t="str">
        <f t="shared" si="127"/>
        <v xml:space="preserve">   </v>
      </c>
      <c r="AL372" s="256"/>
      <c r="AM372" s="261"/>
      <c r="AN372" s="262" t="s">
        <v>1086</v>
      </c>
      <c r="AO372" s="256">
        <v>3165543</v>
      </c>
      <c r="AP372" s="258" t="s">
        <v>1086</v>
      </c>
      <c r="AQ372" s="256">
        <v>4</v>
      </c>
      <c r="AR372" s="256">
        <v>1</v>
      </c>
      <c r="AS372" s="256">
        <v>1</v>
      </c>
      <c r="AT372" s="263" t="s">
        <v>1149</v>
      </c>
      <c r="AU372" s="256"/>
      <c r="AV372" s="277"/>
      <c r="AW372" s="256"/>
      <c r="AX372" s="265" t="s">
        <v>1153</v>
      </c>
      <c r="AY372" s="256"/>
      <c r="AZ372" s="256">
        <v>6</v>
      </c>
      <c r="BA372" s="256">
        <v>150000</v>
      </c>
      <c r="BB372" s="258" t="s">
        <v>1086</v>
      </c>
      <c r="BC372" s="256">
        <v>10803</v>
      </c>
      <c r="BD372" s="258" t="s">
        <v>1086</v>
      </c>
      <c r="BE372" s="256">
        <v>7454</v>
      </c>
      <c r="BF372" s="258" t="s">
        <v>1086</v>
      </c>
      <c r="BG372" s="256">
        <v>8324</v>
      </c>
      <c r="BH372" s="266" t="s">
        <v>1167</v>
      </c>
      <c r="BI372" s="267" t="s">
        <v>1175</v>
      </c>
      <c r="BJ372" s="268" t="s">
        <v>1180</v>
      </c>
      <c r="BK372" s="260" t="s">
        <v>1189</v>
      </c>
      <c r="BL372" s="150" t="s">
        <v>1087</v>
      </c>
      <c r="BM372" s="269" t="s">
        <v>1087</v>
      </c>
      <c r="BN372" s="270" t="s">
        <v>1086</v>
      </c>
      <c r="BO372" s="150" t="s">
        <v>1086</v>
      </c>
      <c r="BP372" s="150" t="s">
        <v>1086</v>
      </c>
      <c r="BQ372" s="150" t="s">
        <v>1086</v>
      </c>
      <c r="BR372" s="150" t="s">
        <v>1086</v>
      </c>
      <c r="BS372" s="150" t="s">
        <v>1086</v>
      </c>
      <c r="BT372" s="150" t="s">
        <v>1087</v>
      </c>
      <c r="BU372" s="150" t="s">
        <v>1087</v>
      </c>
      <c r="BV372" s="150" t="s">
        <v>1087</v>
      </c>
      <c r="BW372" s="150" t="s">
        <v>1086</v>
      </c>
      <c r="BX372" s="150" t="s">
        <v>1086</v>
      </c>
      <c r="BY372" s="150" t="s">
        <v>1087</v>
      </c>
      <c r="BZ372" s="150" t="s">
        <v>1087</v>
      </c>
      <c r="CA372" s="150" t="s">
        <v>1087</v>
      </c>
      <c r="CB372" s="150" t="s">
        <v>1086</v>
      </c>
      <c r="CC372" s="150" t="s">
        <v>1086</v>
      </c>
      <c r="CD372" s="260" t="s">
        <v>1197</v>
      </c>
      <c r="CE372" s="278" t="s">
        <v>2616</v>
      </c>
      <c r="CF372" s="260"/>
      <c r="CG372" s="260"/>
      <c r="CH372" s="260"/>
      <c r="CI372" s="260"/>
      <c r="CJ372" s="260" t="s">
        <v>1607</v>
      </c>
      <c r="CK372" s="260" t="s">
        <v>1608</v>
      </c>
      <c r="CL372" s="150" t="s">
        <v>1086</v>
      </c>
      <c r="CM372" s="150" t="s">
        <v>1087</v>
      </c>
      <c r="CN372" s="150" t="s">
        <v>1087</v>
      </c>
      <c r="CO372" s="260" t="s">
        <v>1490</v>
      </c>
      <c r="CP372" s="260" t="s">
        <v>1294</v>
      </c>
      <c r="CQ372" s="260" t="s">
        <v>1294</v>
      </c>
      <c r="CR372" s="260" t="s">
        <v>1294</v>
      </c>
      <c r="CS372" s="150" t="s">
        <v>1086</v>
      </c>
      <c r="CT372" s="150" t="s">
        <v>1086</v>
      </c>
      <c r="CU372" s="261" t="s">
        <v>1286</v>
      </c>
      <c r="CV372" s="6" t="str">
        <f t="shared" si="128"/>
        <v>OASIS PEATONAL554520000</v>
      </c>
      <c r="CW372" s="46" t="str">
        <f t="shared" si="129"/>
        <v>OK</v>
      </c>
      <c r="CX372" s="47" t="str">
        <f t="shared" si="130"/>
        <v>SI</v>
      </c>
      <c r="CY372" s="47">
        <f t="shared" si="131"/>
        <v>1</v>
      </c>
      <c r="CZ372" s="47" t="str">
        <f t="shared" si="132"/>
        <v/>
      </c>
      <c r="DA372" s="47">
        <f t="shared" si="133"/>
        <v>3</v>
      </c>
      <c r="DB372" s="47">
        <f t="shared" si="134"/>
        <v>4</v>
      </c>
      <c r="DC372" s="47" t="str">
        <f t="shared" si="135"/>
        <v/>
      </c>
      <c r="DD372" s="47"/>
      <c r="DE372" s="47">
        <f t="shared" si="136"/>
        <v>7</v>
      </c>
      <c r="DF372" s="47">
        <f t="shared" si="137"/>
        <v>8</v>
      </c>
      <c r="DG372" s="47" t="str">
        <f t="shared" si="138"/>
        <v/>
      </c>
      <c r="DH372" s="47" t="str">
        <f t="shared" si="139"/>
        <v/>
      </c>
      <c r="DI372" s="47" t="str">
        <f t="shared" si="140"/>
        <v/>
      </c>
      <c r="DJ372" s="47">
        <f t="shared" si="141"/>
        <v>3</v>
      </c>
      <c r="DK372" s="48">
        <f>IF(CX372="NO",0,IF(CY372=1,Tipologías!$E$11,0)+IF(CZ372=2,Tipologías!$E$10,0)+IF(DA372=3,Tipologías!$E$9,0)+IF(DB372=4,Tipologías!$E$13,0)+IF(DC372=5,Tipologías!$E$12,0)+IF(DD372=6,Tipologías!$E$14,0)+IF(DE372=7,Tipologías!$E$20,0)+IF(DG372=9,Tipologías!$E$16,0)+IF(DF372=8,Tipologías!$E$23,0)+IF(DH372=10,Tipologías!$E$7,0)+IF(DI372=11,Tipologías!$E$8,0))</f>
        <v>6092782.0371359996</v>
      </c>
      <c r="DL372" s="49">
        <f t="shared" si="142"/>
        <v>6092782.0371359996</v>
      </c>
      <c r="DM372" s="50" t="str">
        <f t="shared" si="143"/>
        <v/>
      </c>
      <c r="DN372" s="50" t="str">
        <f t="shared" si="144"/>
        <v/>
      </c>
      <c r="DO372" s="50">
        <f t="shared" si="145"/>
        <v>0</v>
      </c>
      <c r="DP372" s="51" t="str">
        <f t="shared" si="146"/>
        <v/>
      </c>
      <c r="DQ372" s="51">
        <f>IF(DM372=17,Tipologías!$E$18,0)+IF(ENCUESTAS!DN372=18,Tipologías!$E$17,0)+IF(ENCUESTAS!DO372=19,Tipologías!$E$19,0)+IF(ENCUESTAS!DP372=20,Tipologías!$E$21,0)</f>
        <v>0</v>
      </c>
      <c r="DR372" s="47" t="str">
        <f t="shared" si="147"/>
        <v>NO</v>
      </c>
      <c r="DS372" s="49">
        <f t="shared" si="148"/>
        <v>0</v>
      </c>
      <c r="DT372" s="52">
        <f>IF(DL372=0,"",(DL372+DS372+Tipologías!$E$6+Tipologías!$H$2))</f>
        <v>6289859.4296759637</v>
      </c>
      <c r="DU372" s="53" t="str">
        <f t="shared" si="149"/>
        <v>SI</v>
      </c>
      <c r="DV372" s="436" t="s">
        <v>3638</v>
      </c>
    </row>
    <row r="373" spans="1:126" ht="45.75" hidden="1" thickBot="1" x14ac:dyDescent="0.3">
      <c r="A373" s="22">
        <v>42973</v>
      </c>
      <c r="B373" s="256" t="s">
        <v>1</v>
      </c>
      <c r="C373" s="256" t="s">
        <v>630</v>
      </c>
      <c r="D373" s="256">
        <v>579</v>
      </c>
      <c r="E373" s="256">
        <v>43653838</v>
      </c>
      <c r="F373" s="256">
        <v>3148378856</v>
      </c>
      <c r="G373" s="257">
        <v>369</v>
      </c>
      <c r="H373" s="189" t="s">
        <v>1740</v>
      </c>
      <c r="I373" s="291" t="s">
        <v>1110</v>
      </c>
      <c r="J373" s="256"/>
      <c r="K373" s="256"/>
      <c r="L373" s="256"/>
      <c r="M373" s="256"/>
      <c r="N373" s="256"/>
      <c r="O373" s="256"/>
      <c r="P373" s="256"/>
      <c r="Q373" s="256"/>
      <c r="R373" s="259">
        <v>558300000</v>
      </c>
      <c r="S373" s="256"/>
      <c r="T373" s="256"/>
      <c r="U373" s="362" t="str">
        <f t="shared" si="125"/>
        <v xml:space="preserve">PEATONAL   #   -  558300000 </v>
      </c>
      <c r="V373" s="256">
        <v>3128752355</v>
      </c>
      <c r="W373" s="258" t="s">
        <v>1531</v>
      </c>
      <c r="X373" s="258" t="s">
        <v>2273</v>
      </c>
      <c r="Y373" s="258" t="s">
        <v>1287</v>
      </c>
      <c r="Z373" s="258" t="s">
        <v>2617</v>
      </c>
      <c r="AA373" s="434" t="str">
        <f t="shared" si="126"/>
        <v>MARIA MERCEDES PEREZ  CATAÑO</v>
      </c>
      <c r="AB373" s="256" t="s">
        <v>1268</v>
      </c>
      <c r="AC373" s="256">
        <v>21932128</v>
      </c>
      <c r="AD373" s="258" t="s">
        <v>1118</v>
      </c>
      <c r="AE373" s="256">
        <v>55</v>
      </c>
      <c r="AF373" s="150" t="s">
        <v>1086</v>
      </c>
      <c r="AG373" s="260"/>
      <c r="AH373" s="256"/>
      <c r="AI373" s="256"/>
      <c r="AJ373" s="256"/>
      <c r="AK373" s="434" t="str">
        <f t="shared" si="127"/>
        <v xml:space="preserve">   </v>
      </c>
      <c r="AL373" s="256"/>
      <c r="AM373" s="261"/>
      <c r="AN373" s="262" t="s">
        <v>1087</v>
      </c>
      <c r="AO373" s="256"/>
      <c r="AP373" s="258" t="s">
        <v>1087</v>
      </c>
      <c r="AQ373" s="256">
        <v>4</v>
      </c>
      <c r="AR373" s="256">
        <v>1</v>
      </c>
      <c r="AS373" s="256">
        <v>0</v>
      </c>
      <c r="AT373" s="263" t="s">
        <v>1148</v>
      </c>
      <c r="AU373" s="256"/>
      <c r="AV373" s="264" t="s">
        <v>1161</v>
      </c>
      <c r="AW373" s="256"/>
      <c r="AX373" s="265"/>
      <c r="AY373" s="256"/>
      <c r="AZ373" s="256"/>
      <c r="BA373" s="256"/>
      <c r="BB373" s="258" t="s">
        <v>1086</v>
      </c>
      <c r="BC373" s="256">
        <v>11550</v>
      </c>
      <c r="BD373" s="258" t="s">
        <v>1086</v>
      </c>
      <c r="BE373" s="256">
        <v>8030</v>
      </c>
      <c r="BF373" s="258" t="s">
        <v>1086</v>
      </c>
      <c r="BG373" s="256">
        <v>8324</v>
      </c>
      <c r="BH373" s="266" t="s">
        <v>1167</v>
      </c>
      <c r="BI373" s="267" t="s">
        <v>1171</v>
      </c>
      <c r="BJ373" s="268" t="s">
        <v>1180</v>
      </c>
      <c r="BK373" s="268" t="s">
        <v>1189</v>
      </c>
      <c r="BL373" s="150" t="s">
        <v>1086</v>
      </c>
      <c r="BM373" s="269" t="s">
        <v>1086</v>
      </c>
      <c r="BN373" s="270" t="s">
        <v>1086</v>
      </c>
      <c r="BO373" s="150" t="s">
        <v>1086</v>
      </c>
      <c r="BP373" s="150" t="s">
        <v>1086</v>
      </c>
      <c r="BQ373" s="150" t="s">
        <v>1087</v>
      </c>
      <c r="BR373" s="150" t="s">
        <v>1086</v>
      </c>
      <c r="BS373" s="150" t="s">
        <v>1086</v>
      </c>
      <c r="BT373" s="150" t="s">
        <v>1086</v>
      </c>
      <c r="BU373" s="150" t="s">
        <v>1086</v>
      </c>
      <c r="BV373" s="150" t="s">
        <v>1086</v>
      </c>
      <c r="BW373" s="150" t="s">
        <v>1086</v>
      </c>
      <c r="BX373" s="150" t="s">
        <v>1086</v>
      </c>
      <c r="BY373" s="150" t="s">
        <v>1086</v>
      </c>
      <c r="BZ373" s="150" t="s">
        <v>1086</v>
      </c>
      <c r="CA373" s="150" t="s">
        <v>1086</v>
      </c>
      <c r="CB373" s="150" t="s">
        <v>1086</v>
      </c>
      <c r="CC373" s="150" t="s">
        <v>1086</v>
      </c>
      <c r="CD373" s="268" t="s">
        <v>1193</v>
      </c>
      <c r="CE373" s="278" t="s">
        <v>2618</v>
      </c>
      <c r="CF373" s="260"/>
      <c r="CG373" s="260"/>
      <c r="CH373" s="260"/>
      <c r="CI373" s="260"/>
      <c r="CJ373" s="260" t="s">
        <v>1607</v>
      </c>
      <c r="CK373" s="260" t="s">
        <v>1608</v>
      </c>
      <c r="CL373" s="150" t="s">
        <v>1842</v>
      </c>
      <c r="CM373" s="260" t="s">
        <v>1087</v>
      </c>
      <c r="CN373" s="260" t="s">
        <v>1087</v>
      </c>
      <c r="CO373" s="260" t="s">
        <v>1490</v>
      </c>
      <c r="CP373" s="150" t="s">
        <v>1086</v>
      </c>
      <c r="CQ373" s="150" t="s">
        <v>1086</v>
      </c>
      <c r="CR373" s="150" t="s">
        <v>1086</v>
      </c>
      <c r="CS373" s="150" t="s">
        <v>1086</v>
      </c>
      <c r="CT373" s="150" t="s">
        <v>1086</v>
      </c>
      <c r="CU373" s="261" t="s">
        <v>1288</v>
      </c>
      <c r="CV373" s="6" t="str">
        <f t="shared" si="128"/>
        <v>TAHAMIPEATONAL558300000</v>
      </c>
      <c r="CW373" s="46" t="str">
        <f t="shared" si="129"/>
        <v>OK</v>
      </c>
      <c r="CX373" s="47" t="str">
        <f t="shared" si="130"/>
        <v>SI</v>
      </c>
      <c r="CY373" s="47" t="str">
        <f t="shared" si="131"/>
        <v/>
      </c>
      <c r="CZ373" s="47" t="str">
        <f t="shared" si="132"/>
        <v/>
      </c>
      <c r="DA373" s="47" t="str">
        <f t="shared" si="133"/>
        <v/>
      </c>
      <c r="DB373" s="47" t="str">
        <f t="shared" si="134"/>
        <v/>
      </c>
      <c r="DC373" s="47" t="str">
        <f t="shared" si="135"/>
        <v/>
      </c>
      <c r="DD373" s="47"/>
      <c r="DE373" s="47" t="str">
        <f t="shared" si="136"/>
        <v/>
      </c>
      <c r="DF373" s="47" t="str">
        <f t="shared" si="137"/>
        <v/>
      </c>
      <c r="DG373" s="47" t="str">
        <f t="shared" si="138"/>
        <v/>
      </c>
      <c r="DH373" s="47" t="str">
        <f t="shared" si="139"/>
        <v/>
      </c>
      <c r="DI373" s="47" t="str">
        <f t="shared" si="140"/>
        <v/>
      </c>
      <c r="DJ373" s="47">
        <f t="shared" si="141"/>
        <v>0</v>
      </c>
      <c r="DK373" s="48">
        <f>IF(CX373="NO",0,IF(CY373=1,Tipologías!$E$11,0)+IF(CZ373=2,Tipologías!$E$10,0)+IF(DA373=3,Tipologías!$E$9,0)+IF(DB373=4,Tipologías!$E$13,0)+IF(DC373=5,Tipologías!$E$12,0)+IF(DD373=6,Tipologías!$E$14,0)+IF(DE373=7,Tipologías!$E$20,0)+IF(DG373=9,Tipologías!$E$16,0)+IF(DF373=8,Tipologías!$E$23,0)+IF(DH373=10,Tipologías!$E$7,0)+IF(DI373=11,Tipologías!$E$8,0))</f>
        <v>0</v>
      </c>
      <c r="DL373" s="49">
        <f t="shared" si="142"/>
        <v>0</v>
      </c>
      <c r="DM373" s="50" t="str">
        <f t="shared" si="143"/>
        <v/>
      </c>
      <c r="DN373" s="50" t="str">
        <f t="shared" si="144"/>
        <v/>
      </c>
      <c r="DO373" s="50" t="str">
        <f t="shared" si="145"/>
        <v/>
      </c>
      <c r="DP373" s="51" t="str">
        <f t="shared" si="146"/>
        <v/>
      </c>
      <c r="DQ373" s="51">
        <f>IF(DM373=17,Tipologías!$E$18,0)+IF(ENCUESTAS!DN373=18,Tipologías!$E$17,0)+IF(ENCUESTAS!DO373=19,Tipologías!$E$19,0)+IF(ENCUESTAS!DP373=20,Tipologías!$E$21,0)</f>
        <v>0</v>
      </c>
      <c r="DR373" s="47" t="str">
        <f t="shared" si="147"/>
        <v>NO</v>
      </c>
      <c r="DS373" s="49">
        <f t="shared" si="148"/>
        <v>0</v>
      </c>
      <c r="DT373" s="52" t="str">
        <f>IF(DL373=0,"",(DL373+DS373+Tipologías!$E$6+Tipologías!$H$2))</f>
        <v/>
      </c>
      <c r="DU373" s="53" t="str">
        <f t="shared" si="149"/>
        <v>NO</v>
      </c>
      <c r="DV373" s="436"/>
    </row>
    <row r="374" spans="1:126" ht="45.75" thickBot="1" x14ac:dyDescent="0.3">
      <c r="A374" s="22">
        <v>42973</v>
      </c>
      <c r="B374" s="256" t="s">
        <v>1</v>
      </c>
      <c r="C374" s="256" t="s">
        <v>630</v>
      </c>
      <c r="D374" s="256">
        <v>579</v>
      </c>
      <c r="E374" s="256">
        <v>43653838</v>
      </c>
      <c r="F374" s="256">
        <v>3148378856</v>
      </c>
      <c r="G374" s="257">
        <v>370</v>
      </c>
      <c r="H374" s="189" t="s">
        <v>1740</v>
      </c>
      <c r="I374" s="291" t="s">
        <v>1110</v>
      </c>
      <c r="J374" s="256"/>
      <c r="K374" s="256"/>
      <c r="L374" s="256"/>
      <c r="M374" s="256"/>
      <c r="N374" s="256"/>
      <c r="O374" s="256"/>
      <c r="P374" s="256"/>
      <c r="Q374" s="256"/>
      <c r="R374" s="259">
        <v>554810000</v>
      </c>
      <c r="S374" s="256"/>
      <c r="T374" s="256"/>
      <c r="U374" s="362" t="str">
        <f t="shared" si="125"/>
        <v xml:space="preserve">PEATONAL   #   -  554810000 </v>
      </c>
      <c r="V374" s="256"/>
      <c r="W374" s="258" t="s">
        <v>2619</v>
      </c>
      <c r="X374" s="256"/>
      <c r="Y374" s="258" t="s">
        <v>1541</v>
      </c>
      <c r="Z374" s="258" t="s">
        <v>1817</v>
      </c>
      <c r="AA374" s="434" t="str">
        <f t="shared" si="126"/>
        <v xml:space="preserve">ANA  TERESA BOHORQUEZ </v>
      </c>
      <c r="AB374" s="256" t="s">
        <v>1268</v>
      </c>
      <c r="AC374" s="256">
        <v>21926943</v>
      </c>
      <c r="AD374" s="258" t="s">
        <v>1118</v>
      </c>
      <c r="AE374" s="256">
        <v>75</v>
      </c>
      <c r="AF374" s="150" t="s">
        <v>1086</v>
      </c>
      <c r="AG374" s="260"/>
      <c r="AH374" s="256"/>
      <c r="AI374" s="256"/>
      <c r="AJ374" s="256"/>
      <c r="AK374" s="434" t="str">
        <f t="shared" si="127"/>
        <v xml:space="preserve">   </v>
      </c>
      <c r="AL374" s="256"/>
      <c r="AM374" s="261"/>
      <c r="AN374" s="262" t="s">
        <v>1087</v>
      </c>
      <c r="AO374" s="256"/>
      <c r="AP374" s="258" t="s">
        <v>1087</v>
      </c>
      <c r="AQ374" s="256">
        <v>1</v>
      </c>
      <c r="AR374" s="256">
        <v>0</v>
      </c>
      <c r="AS374" s="256">
        <v>0</v>
      </c>
      <c r="AT374" s="263" t="s">
        <v>1148</v>
      </c>
      <c r="AU374" s="256"/>
      <c r="AV374" s="277" t="s">
        <v>1166</v>
      </c>
      <c r="AW374" s="256"/>
      <c r="AX374" s="265"/>
      <c r="AY374" s="256"/>
      <c r="AZ374" s="256"/>
      <c r="BA374" s="256"/>
      <c r="BB374" s="258" t="s">
        <v>1086</v>
      </c>
      <c r="BC374" s="256">
        <v>5572</v>
      </c>
      <c r="BD374" s="258" t="s">
        <v>1086</v>
      </c>
      <c r="BE374" s="256">
        <v>3423</v>
      </c>
      <c r="BF374" s="258" t="s">
        <v>1086</v>
      </c>
      <c r="BG374" s="256">
        <v>8324</v>
      </c>
      <c r="BH374" s="266" t="s">
        <v>1167</v>
      </c>
      <c r="BI374" s="267" t="s">
        <v>1175</v>
      </c>
      <c r="BJ374" s="268" t="s">
        <v>1180</v>
      </c>
      <c r="BK374" s="268" t="s">
        <v>1189</v>
      </c>
      <c r="BL374" s="150" t="s">
        <v>1087</v>
      </c>
      <c r="BM374" s="269" t="s">
        <v>1086</v>
      </c>
      <c r="BN374" s="270" t="s">
        <v>1086</v>
      </c>
      <c r="BO374" s="150" t="s">
        <v>1086</v>
      </c>
      <c r="BP374" s="150" t="s">
        <v>1086</v>
      </c>
      <c r="BQ374" s="150" t="s">
        <v>1086</v>
      </c>
      <c r="BR374" s="150" t="s">
        <v>1086</v>
      </c>
      <c r="BS374" s="150" t="s">
        <v>1086</v>
      </c>
      <c r="BT374" s="150" t="s">
        <v>1086</v>
      </c>
      <c r="BU374" s="150" t="s">
        <v>1087</v>
      </c>
      <c r="BV374" s="150" t="s">
        <v>1087</v>
      </c>
      <c r="BW374" s="150" t="s">
        <v>1087</v>
      </c>
      <c r="BX374" s="150" t="s">
        <v>1087</v>
      </c>
      <c r="BY374" s="150" t="s">
        <v>1086</v>
      </c>
      <c r="BZ374" s="150" t="s">
        <v>1087</v>
      </c>
      <c r="CA374" s="150" t="s">
        <v>1087</v>
      </c>
      <c r="CB374" s="150" t="s">
        <v>1087</v>
      </c>
      <c r="CC374" s="150" t="s">
        <v>1087</v>
      </c>
      <c r="CD374" s="268" t="s">
        <v>1193</v>
      </c>
      <c r="CE374" s="278" t="s">
        <v>2620</v>
      </c>
      <c r="CF374" s="260"/>
      <c r="CG374" s="260"/>
      <c r="CH374" s="260"/>
      <c r="CI374" s="260"/>
      <c r="CJ374" s="260" t="s">
        <v>1607</v>
      </c>
      <c r="CK374" s="260" t="s">
        <v>1608</v>
      </c>
      <c r="CL374" s="150" t="s">
        <v>1086</v>
      </c>
      <c r="CM374" s="150" t="s">
        <v>1087</v>
      </c>
      <c r="CN374" s="150" t="s">
        <v>1087</v>
      </c>
      <c r="CO374" s="260" t="s">
        <v>1490</v>
      </c>
      <c r="CP374" s="150" t="s">
        <v>1086</v>
      </c>
      <c r="CQ374" s="150" t="s">
        <v>1087</v>
      </c>
      <c r="CR374" s="150" t="s">
        <v>1087</v>
      </c>
      <c r="CS374" s="150" t="s">
        <v>1087</v>
      </c>
      <c r="CT374" s="150" t="s">
        <v>1087</v>
      </c>
      <c r="CU374" s="261" t="s">
        <v>1286</v>
      </c>
      <c r="CV374" s="6" t="str">
        <f t="shared" si="128"/>
        <v>TAHAMIPEATONAL554810000</v>
      </c>
      <c r="CW374" s="46" t="str">
        <f t="shared" si="129"/>
        <v>OK</v>
      </c>
      <c r="CX374" s="47" t="str">
        <f t="shared" si="130"/>
        <v>SI</v>
      </c>
      <c r="CY374" s="47">
        <f t="shared" si="131"/>
        <v>1</v>
      </c>
      <c r="CZ374" s="47">
        <f t="shared" si="132"/>
        <v>2</v>
      </c>
      <c r="DA374" s="47" t="str">
        <f t="shared" si="133"/>
        <v/>
      </c>
      <c r="DB374" s="47">
        <f t="shared" si="134"/>
        <v>4</v>
      </c>
      <c r="DC374" s="47">
        <f t="shared" si="135"/>
        <v>5</v>
      </c>
      <c r="DD374" s="47"/>
      <c r="DE374" s="47">
        <f t="shared" si="136"/>
        <v>7</v>
      </c>
      <c r="DF374" s="47">
        <f t="shared" si="137"/>
        <v>8</v>
      </c>
      <c r="DG374" s="47" t="str">
        <f t="shared" si="138"/>
        <v/>
      </c>
      <c r="DH374" s="47" t="str">
        <f t="shared" si="139"/>
        <v/>
      </c>
      <c r="DI374" s="47" t="str">
        <f t="shared" si="140"/>
        <v/>
      </c>
      <c r="DJ374" s="47">
        <f t="shared" si="141"/>
        <v>4</v>
      </c>
      <c r="DK374" s="48">
        <f>IF(CX374="NO",0,IF(CY374=1,Tipologías!$E$11,0)+IF(CZ374=2,Tipologías!$E$10,0)+IF(DA374=3,Tipologías!$E$9,0)+IF(DB374=4,Tipologías!$E$13,0)+IF(DC374=5,Tipologías!$E$12,0)+IF(DD374=6,Tipologías!$E$14,0)+IF(DE374=7,Tipologías!$E$20,0)+IF(DG374=9,Tipologías!$E$16,0)+IF(DF374=8,Tipologías!$E$23,0)+IF(DH374=10,Tipologías!$E$7,0)+IF(DI374=11,Tipologías!$E$8,0))</f>
        <v>6451587.4130639993</v>
      </c>
      <c r="DL374" s="49">
        <f t="shared" si="142"/>
        <v>6099266.2918499997</v>
      </c>
      <c r="DM374" s="50" t="str">
        <f t="shared" si="143"/>
        <v/>
      </c>
      <c r="DN374" s="50" t="str">
        <f t="shared" si="144"/>
        <v/>
      </c>
      <c r="DO374" s="50">
        <f t="shared" si="145"/>
        <v>0</v>
      </c>
      <c r="DP374" s="51" t="str">
        <f t="shared" si="146"/>
        <v/>
      </c>
      <c r="DQ374" s="51">
        <f>IF(DM374=17,Tipologías!$E$18,0)+IF(ENCUESTAS!DN374=18,Tipologías!$E$17,0)+IF(ENCUESTAS!DO374=19,Tipologías!$E$19,0)+IF(ENCUESTAS!DP374=20,Tipologías!$E$21,0)</f>
        <v>0</v>
      </c>
      <c r="DR374" s="47" t="str">
        <f t="shared" si="147"/>
        <v>NO</v>
      </c>
      <c r="DS374" s="49">
        <f t="shared" si="148"/>
        <v>0</v>
      </c>
      <c r="DT374" s="52">
        <f>IF(DL374=0,"",(DL374+DS374+Tipologías!$E$6+Tipologías!$H$2))</f>
        <v>6296343.6843899637</v>
      </c>
      <c r="DU374" s="53" t="str">
        <f t="shared" si="149"/>
        <v>SI</v>
      </c>
      <c r="DV374" s="436" t="s">
        <v>4313</v>
      </c>
    </row>
    <row r="375" spans="1:126" ht="45.75" thickBot="1" x14ac:dyDescent="0.3">
      <c r="A375" s="22">
        <v>42973</v>
      </c>
      <c r="B375" s="256" t="s">
        <v>1</v>
      </c>
      <c r="C375" s="256" t="s">
        <v>630</v>
      </c>
      <c r="D375" s="256">
        <v>579</v>
      </c>
      <c r="E375" s="256">
        <v>71184422</v>
      </c>
      <c r="F375" s="256">
        <v>3147348837</v>
      </c>
      <c r="G375" s="257">
        <v>371</v>
      </c>
      <c r="H375" s="189" t="s">
        <v>1603</v>
      </c>
      <c r="I375" s="291" t="s">
        <v>1110</v>
      </c>
      <c r="J375" s="256"/>
      <c r="K375" s="256"/>
      <c r="L375" s="256"/>
      <c r="M375" s="256"/>
      <c r="N375" s="256"/>
      <c r="O375" s="256"/>
      <c r="P375" s="256"/>
      <c r="Q375" s="256"/>
      <c r="R375" s="259">
        <v>554100000</v>
      </c>
      <c r="S375" s="256"/>
      <c r="T375" s="256"/>
      <c r="U375" s="362" t="str">
        <f t="shared" si="125"/>
        <v xml:space="preserve">PEATONAL   #   -  554100000 </v>
      </c>
      <c r="V375" s="256">
        <v>3115243040</v>
      </c>
      <c r="W375" s="258" t="s">
        <v>2621</v>
      </c>
      <c r="X375" s="258" t="s">
        <v>1310</v>
      </c>
      <c r="Y375" s="258" t="s">
        <v>2622</v>
      </c>
      <c r="Z375" s="258" t="s">
        <v>1270</v>
      </c>
      <c r="AA375" s="434" t="str">
        <f t="shared" si="126"/>
        <v>LIZA LUZ CHINCHILLA  GALVIS</v>
      </c>
      <c r="AB375" s="256" t="s">
        <v>1268</v>
      </c>
      <c r="AC375" s="256">
        <v>63271170</v>
      </c>
      <c r="AD375" s="258" t="s">
        <v>1118</v>
      </c>
      <c r="AE375" s="256">
        <v>59</v>
      </c>
      <c r="AF375" s="150" t="s">
        <v>1086</v>
      </c>
      <c r="AG375" s="260"/>
      <c r="AH375" s="256"/>
      <c r="AI375" s="256"/>
      <c r="AJ375" s="256"/>
      <c r="AK375" s="434" t="str">
        <f t="shared" si="127"/>
        <v xml:space="preserve">   </v>
      </c>
      <c r="AL375" s="256"/>
      <c r="AM375" s="261"/>
      <c r="AN375" s="262" t="s">
        <v>1086</v>
      </c>
      <c r="AO375" s="256">
        <v>933141</v>
      </c>
      <c r="AP375" s="258" t="s">
        <v>1087</v>
      </c>
      <c r="AQ375" s="256">
        <v>3</v>
      </c>
      <c r="AR375" s="256">
        <v>2</v>
      </c>
      <c r="AS375" s="256">
        <v>0</v>
      </c>
      <c r="AT375" s="263" t="s">
        <v>1148</v>
      </c>
      <c r="AU375" s="256"/>
      <c r="AV375" s="277" t="s">
        <v>1165</v>
      </c>
      <c r="AW375" s="256"/>
      <c r="AX375" s="265"/>
      <c r="AY375" s="256"/>
      <c r="AZ375" s="256"/>
      <c r="BA375" s="256"/>
      <c r="BB375" s="258" t="s">
        <v>1086</v>
      </c>
      <c r="BC375" s="256">
        <v>12362</v>
      </c>
      <c r="BD375" s="258" t="s">
        <v>1086</v>
      </c>
      <c r="BE375" s="256">
        <v>8652</v>
      </c>
      <c r="BF375" s="258" t="s">
        <v>1086</v>
      </c>
      <c r="BG375" s="256">
        <v>8366</v>
      </c>
      <c r="BH375" s="266" t="s">
        <v>1167</v>
      </c>
      <c r="BI375" s="267" t="s">
        <v>1175</v>
      </c>
      <c r="BJ375" s="268" t="s">
        <v>1180</v>
      </c>
      <c r="BK375" s="260" t="s">
        <v>1189</v>
      </c>
      <c r="BL375" s="150" t="s">
        <v>1086</v>
      </c>
      <c r="BM375" s="269" t="s">
        <v>1086</v>
      </c>
      <c r="BN375" s="270" t="s">
        <v>1086</v>
      </c>
      <c r="BO375" s="150" t="s">
        <v>1086</v>
      </c>
      <c r="BP375" s="150" t="s">
        <v>1086</v>
      </c>
      <c r="BQ375" s="150" t="s">
        <v>1087</v>
      </c>
      <c r="BR375" s="150" t="s">
        <v>1086</v>
      </c>
      <c r="BS375" s="150" t="s">
        <v>1086</v>
      </c>
      <c r="BT375" s="150" t="s">
        <v>1087</v>
      </c>
      <c r="BU375" s="150" t="s">
        <v>1087</v>
      </c>
      <c r="BV375" s="150" t="s">
        <v>1087</v>
      </c>
      <c r="BW375" s="150" t="s">
        <v>1087</v>
      </c>
      <c r="BX375" s="150" t="s">
        <v>1086</v>
      </c>
      <c r="BY375" s="150" t="s">
        <v>1087</v>
      </c>
      <c r="BZ375" s="150" t="s">
        <v>1087</v>
      </c>
      <c r="CA375" s="150" t="s">
        <v>1087</v>
      </c>
      <c r="CB375" s="150" t="s">
        <v>1087</v>
      </c>
      <c r="CC375" s="150" t="s">
        <v>1086</v>
      </c>
      <c r="CD375" s="268" t="s">
        <v>1195</v>
      </c>
      <c r="CE375" s="278" t="s">
        <v>2623</v>
      </c>
      <c r="CF375" s="260"/>
      <c r="CG375" s="260"/>
      <c r="CH375" s="260"/>
      <c r="CI375" s="260"/>
      <c r="CJ375" s="260" t="s">
        <v>1607</v>
      </c>
      <c r="CK375" s="260" t="s">
        <v>1608</v>
      </c>
      <c r="CL375" s="150" t="s">
        <v>1086</v>
      </c>
      <c r="CM375" s="150" t="s">
        <v>1086</v>
      </c>
      <c r="CN375" s="150" t="s">
        <v>1086</v>
      </c>
      <c r="CO375" s="260" t="s">
        <v>1490</v>
      </c>
      <c r="CP375" s="150" t="s">
        <v>1087</v>
      </c>
      <c r="CQ375" s="150" t="s">
        <v>1087</v>
      </c>
      <c r="CR375" s="150" t="s">
        <v>1087</v>
      </c>
      <c r="CS375" s="150" t="s">
        <v>1087</v>
      </c>
      <c r="CT375" s="150" t="s">
        <v>1086</v>
      </c>
      <c r="CU375" s="261" t="s">
        <v>1269</v>
      </c>
      <c r="CV375" s="6" t="str">
        <f t="shared" si="128"/>
        <v>OASIS PEATONAL554100000</v>
      </c>
      <c r="CW375" s="46" t="str">
        <f t="shared" si="129"/>
        <v>OK</v>
      </c>
      <c r="CX375" s="47" t="str">
        <f t="shared" si="130"/>
        <v>SI</v>
      </c>
      <c r="CY375" s="47">
        <f t="shared" si="131"/>
        <v>1</v>
      </c>
      <c r="CZ375" s="47" t="str">
        <f t="shared" si="132"/>
        <v/>
      </c>
      <c r="DA375" s="47">
        <f t="shared" si="133"/>
        <v>3</v>
      </c>
      <c r="DB375" s="47">
        <f t="shared" si="134"/>
        <v>4</v>
      </c>
      <c r="DC375" s="47">
        <f t="shared" si="135"/>
        <v>5</v>
      </c>
      <c r="DD375" s="47"/>
      <c r="DE375" s="47">
        <f t="shared" si="136"/>
        <v>7</v>
      </c>
      <c r="DF375" s="47" t="str">
        <f t="shared" si="137"/>
        <v/>
      </c>
      <c r="DG375" s="47">
        <f t="shared" si="138"/>
        <v>9</v>
      </c>
      <c r="DH375" s="47" t="str">
        <f t="shared" si="139"/>
        <v/>
      </c>
      <c r="DI375" s="47" t="str">
        <f t="shared" si="140"/>
        <v/>
      </c>
      <c r="DJ375" s="47">
        <f t="shared" si="141"/>
        <v>4</v>
      </c>
      <c r="DK375" s="48">
        <f>IF(CX375="NO",0,IF(CY375=1,Tipologías!$E$11,0)+IF(CZ375=2,Tipologías!$E$10,0)+IF(DA375=3,Tipologías!$E$9,0)+IF(DB375=4,Tipologías!$E$13,0)+IF(DC375=5,Tipologías!$E$12,0)+IF(DD375=6,Tipologías!$E$14,0)+IF(DE375=7,Tipologías!$E$20,0)+IF(DG375=9,Tipologías!$E$16,0)+IF(DF375=8,Tipologías!$E$23,0)+IF(DH375=10,Tipologías!$E$7,0)+IF(DI375=11,Tipologías!$E$8,0))</f>
        <v>4158248.5159739996</v>
      </c>
      <c r="DL375" s="49">
        <f t="shared" si="142"/>
        <v>4158248.5159739996</v>
      </c>
      <c r="DM375" s="50" t="str">
        <f t="shared" si="143"/>
        <v/>
      </c>
      <c r="DN375" s="50" t="str">
        <f t="shared" si="144"/>
        <v/>
      </c>
      <c r="DO375" s="50">
        <f t="shared" si="145"/>
        <v>0</v>
      </c>
      <c r="DP375" s="51">
        <f t="shared" si="146"/>
        <v>20</v>
      </c>
      <c r="DQ375" s="51">
        <f>IF(DM375=17,Tipologías!$E$18,0)+IF(ENCUESTAS!DN375=18,Tipologías!$E$17,0)+IF(ENCUESTAS!DO375=19,Tipologías!$E$19,0)+IF(ENCUESTAS!DP375=20,Tipologías!$E$21,0)</f>
        <v>487557.07988400001</v>
      </c>
      <c r="DR375" s="47" t="str">
        <f t="shared" si="147"/>
        <v>SI</v>
      </c>
      <c r="DS375" s="49">
        <f t="shared" si="148"/>
        <v>487557.07988400001</v>
      </c>
      <c r="DT375" s="52">
        <f>IF(DL375=0,"",(DL375+DS375+Tipologías!$E$6+Tipologías!$H$2))</f>
        <v>4842882.9883979633</v>
      </c>
      <c r="DU375" s="53" t="str">
        <f t="shared" si="149"/>
        <v>SI</v>
      </c>
      <c r="DV375" s="436" t="s">
        <v>3639</v>
      </c>
    </row>
    <row r="376" spans="1:126" ht="45.75" thickBot="1" x14ac:dyDescent="0.3">
      <c r="A376" s="22">
        <v>42973</v>
      </c>
      <c r="B376" s="256" t="s">
        <v>1</v>
      </c>
      <c r="C376" s="256" t="s">
        <v>630</v>
      </c>
      <c r="D376" s="256">
        <v>579</v>
      </c>
      <c r="E376" s="256">
        <v>1039702581</v>
      </c>
      <c r="F376" s="256">
        <v>3117047099</v>
      </c>
      <c r="G376" s="257">
        <v>372</v>
      </c>
      <c r="H376" s="189" t="s">
        <v>1640</v>
      </c>
      <c r="I376" s="291" t="s">
        <v>1110</v>
      </c>
      <c r="J376" s="256"/>
      <c r="K376" s="256"/>
      <c r="L376" s="256"/>
      <c r="M376" s="256"/>
      <c r="N376" s="256"/>
      <c r="O376" s="256"/>
      <c r="P376" s="256"/>
      <c r="Q376" s="256"/>
      <c r="R376" s="259">
        <v>583160000</v>
      </c>
      <c r="S376" s="256"/>
      <c r="T376" s="256"/>
      <c r="U376" s="362" t="str">
        <f t="shared" si="125"/>
        <v xml:space="preserve">PEATONAL   #   -  583160000 </v>
      </c>
      <c r="V376" s="256">
        <v>3226343119</v>
      </c>
      <c r="W376" s="258" t="s">
        <v>1907</v>
      </c>
      <c r="X376" s="256"/>
      <c r="Y376" s="258" t="s">
        <v>2624</v>
      </c>
      <c r="Z376" s="258" t="s">
        <v>1997</v>
      </c>
      <c r="AA376" s="434" t="str">
        <f t="shared" si="126"/>
        <v xml:space="preserve">MAGNOLIA AMPARO ZAPATA </v>
      </c>
      <c r="AB376" s="256" t="s">
        <v>1268</v>
      </c>
      <c r="AC376" s="256">
        <v>43651262</v>
      </c>
      <c r="AD376" s="258" t="s">
        <v>1118</v>
      </c>
      <c r="AE376" s="256">
        <v>49</v>
      </c>
      <c r="AF376" s="150" t="s">
        <v>1087</v>
      </c>
      <c r="AG376" s="260"/>
      <c r="AH376" s="256"/>
      <c r="AI376" s="256"/>
      <c r="AJ376" s="256"/>
      <c r="AK376" s="434" t="str">
        <f t="shared" si="127"/>
        <v xml:space="preserve">   </v>
      </c>
      <c r="AL376" s="256"/>
      <c r="AM376" s="261"/>
      <c r="AN376" s="262" t="s">
        <v>1087</v>
      </c>
      <c r="AO376" s="256"/>
      <c r="AP376" s="258" t="s">
        <v>1087</v>
      </c>
      <c r="AQ376" s="256">
        <v>3</v>
      </c>
      <c r="AR376" s="256">
        <v>2</v>
      </c>
      <c r="AS376" s="256">
        <v>0</v>
      </c>
      <c r="AT376" s="263" t="s">
        <v>1149</v>
      </c>
      <c r="AU376" s="256"/>
      <c r="AV376" s="277"/>
      <c r="AW376" s="256"/>
      <c r="AX376" s="265" t="s">
        <v>1153</v>
      </c>
      <c r="AY376" s="256"/>
      <c r="AZ376" s="256">
        <v>6</v>
      </c>
      <c r="BA376" s="256">
        <v>100000</v>
      </c>
      <c r="BB376" s="258" t="s">
        <v>1086</v>
      </c>
      <c r="BC376" s="256">
        <v>12709</v>
      </c>
      <c r="BD376" s="258" t="s">
        <v>1086</v>
      </c>
      <c r="BE376" s="256">
        <v>8945</v>
      </c>
      <c r="BF376" s="258" t="s">
        <v>1086</v>
      </c>
      <c r="BG376" s="256">
        <v>8110</v>
      </c>
      <c r="BH376" s="266" t="s">
        <v>1167</v>
      </c>
      <c r="BI376" s="308" t="s">
        <v>1174</v>
      </c>
      <c r="BJ376" s="268" t="s">
        <v>1180</v>
      </c>
      <c r="BK376" s="260" t="s">
        <v>1189</v>
      </c>
      <c r="BL376" s="150" t="s">
        <v>1086</v>
      </c>
      <c r="BM376" s="269" t="s">
        <v>1086</v>
      </c>
      <c r="BN376" s="270" t="s">
        <v>1086</v>
      </c>
      <c r="BO376" s="150" t="s">
        <v>1086</v>
      </c>
      <c r="BP376" s="150" t="s">
        <v>1086</v>
      </c>
      <c r="BQ376" s="150" t="s">
        <v>1086</v>
      </c>
      <c r="BR376" s="150" t="s">
        <v>1086</v>
      </c>
      <c r="BS376" s="150" t="s">
        <v>1086</v>
      </c>
      <c r="BT376" s="150" t="s">
        <v>1087</v>
      </c>
      <c r="BU376" s="150" t="s">
        <v>1086</v>
      </c>
      <c r="BV376" s="150" t="s">
        <v>1087</v>
      </c>
      <c r="BW376" s="150" t="s">
        <v>1086</v>
      </c>
      <c r="BX376" s="150" t="s">
        <v>1086</v>
      </c>
      <c r="BY376" s="150" t="s">
        <v>1086</v>
      </c>
      <c r="BZ376" s="150" t="s">
        <v>1086</v>
      </c>
      <c r="CA376" s="150" t="s">
        <v>1087</v>
      </c>
      <c r="CB376" s="150" t="s">
        <v>1086</v>
      </c>
      <c r="CC376" s="150" t="s">
        <v>1086</v>
      </c>
      <c r="CD376" s="268" t="s">
        <v>1194</v>
      </c>
      <c r="CE376" s="278" t="s">
        <v>2625</v>
      </c>
      <c r="CF376" s="260"/>
      <c r="CG376" s="260"/>
      <c r="CH376" s="260"/>
      <c r="CI376" s="260"/>
      <c r="CJ376" s="260" t="s">
        <v>1607</v>
      </c>
      <c r="CK376" s="260" t="s">
        <v>1608</v>
      </c>
      <c r="CL376" s="150" t="s">
        <v>1086</v>
      </c>
      <c r="CM376" s="150" t="s">
        <v>1087</v>
      </c>
      <c r="CN376" s="150" t="s">
        <v>1087</v>
      </c>
      <c r="CO376" s="260" t="s">
        <v>1490</v>
      </c>
      <c r="CP376" s="150" t="s">
        <v>1087</v>
      </c>
      <c r="CQ376" s="150" t="s">
        <v>1086</v>
      </c>
      <c r="CR376" s="150" t="s">
        <v>1087</v>
      </c>
      <c r="CS376" s="150" t="s">
        <v>1086</v>
      </c>
      <c r="CT376" s="150" t="s">
        <v>1086</v>
      </c>
      <c r="CU376" s="261" t="s">
        <v>1273</v>
      </c>
      <c r="CV376" s="6" t="str">
        <f t="shared" si="128"/>
        <v>NUEVO MILENIOPEATONAL583160000</v>
      </c>
      <c r="CW376" s="46" t="str">
        <f t="shared" si="129"/>
        <v>OK</v>
      </c>
      <c r="CX376" s="47" t="str">
        <f t="shared" si="130"/>
        <v>SI</v>
      </c>
      <c r="CY376" s="47">
        <f t="shared" si="131"/>
        <v>1</v>
      </c>
      <c r="CZ376" s="47" t="str">
        <f t="shared" si="132"/>
        <v/>
      </c>
      <c r="DA376" s="47">
        <f t="shared" si="133"/>
        <v>3</v>
      </c>
      <c r="DB376" s="47" t="str">
        <f t="shared" si="134"/>
        <v/>
      </c>
      <c r="DC376" s="47" t="str">
        <f t="shared" si="135"/>
        <v/>
      </c>
      <c r="DD376" s="47"/>
      <c r="DE376" s="47" t="str">
        <f t="shared" si="136"/>
        <v/>
      </c>
      <c r="DF376" s="47" t="str">
        <f t="shared" si="137"/>
        <v/>
      </c>
      <c r="DG376" s="47">
        <f t="shared" si="138"/>
        <v>9</v>
      </c>
      <c r="DH376" s="47" t="str">
        <f t="shared" si="139"/>
        <v/>
      </c>
      <c r="DI376" s="47" t="str">
        <f t="shared" si="140"/>
        <v/>
      </c>
      <c r="DJ376" s="47">
        <f t="shared" si="141"/>
        <v>2</v>
      </c>
      <c r="DK376" s="48">
        <f>IF(CX376="NO",0,IF(CY376=1,Tipologías!$E$11,0)+IF(CZ376=2,Tipologías!$E$10,0)+IF(DA376=3,Tipologías!$E$9,0)+IF(DB376=4,Tipologías!$E$13,0)+IF(DC376=5,Tipologías!$E$12,0)+IF(DD376=6,Tipologías!$E$14,0)+IF(DE376=7,Tipologías!$E$20,0)+IF(DG376=9,Tipologías!$E$16,0)+IF(DF376=8,Tipologías!$E$23,0)+IF(DH376=10,Tipologías!$E$7,0)+IF(DI376=11,Tipologías!$E$8,0))</f>
        <v>2608612.5646619997</v>
      </c>
      <c r="DL376" s="49">
        <f t="shared" si="142"/>
        <v>2608612.5646619997</v>
      </c>
      <c r="DM376" s="50" t="str">
        <f t="shared" si="143"/>
        <v/>
      </c>
      <c r="DN376" s="50" t="str">
        <f t="shared" si="144"/>
        <v/>
      </c>
      <c r="DO376" s="50">
        <f t="shared" si="145"/>
        <v>0</v>
      </c>
      <c r="DP376" s="51" t="str">
        <f t="shared" si="146"/>
        <v/>
      </c>
      <c r="DQ376" s="51">
        <f>IF(DM376=17,Tipologías!$E$18,0)+IF(ENCUESTAS!DN376=18,Tipologías!$E$17,0)+IF(ENCUESTAS!DO376=19,Tipologías!$E$19,0)+IF(ENCUESTAS!DP376=20,Tipologías!$E$21,0)</f>
        <v>0</v>
      </c>
      <c r="DR376" s="47" t="str">
        <f t="shared" si="147"/>
        <v>NO</v>
      </c>
      <c r="DS376" s="49">
        <f t="shared" si="148"/>
        <v>0</v>
      </c>
      <c r="DT376" s="52">
        <f>IF(DL376=0,"",(DL376+DS376+Tipologías!$E$6+Tipologías!$H$2))</f>
        <v>2805689.9572019642</v>
      </c>
      <c r="DU376" s="53" t="str">
        <f t="shared" si="149"/>
        <v>SI</v>
      </c>
      <c r="DV376" s="436" t="s">
        <v>3840</v>
      </c>
    </row>
    <row r="377" spans="1:126" ht="45.75" thickBot="1" x14ac:dyDescent="0.3">
      <c r="A377" s="22">
        <v>42973</v>
      </c>
      <c r="B377" s="256" t="s">
        <v>1</v>
      </c>
      <c r="C377" s="256" t="s">
        <v>630</v>
      </c>
      <c r="D377" s="256">
        <v>579</v>
      </c>
      <c r="E377" s="256">
        <v>43653838</v>
      </c>
      <c r="F377" s="256">
        <v>3148378856</v>
      </c>
      <c r="G377" s="257">
        <v>373</v>
      </c>
      <c r="H377" s="189" t="s">
        <v>1603</v>
      </c>
      <c r="I377" s="291" t="s">
        <v>1110</v>
      </c>
      <c r="J377" s="256"/>
      <c r="K377" s="256"/>
      <c r="L377" s="256"/>
      <c r="M377" s="256"/>
      <c r="N377" s="256"/>
      <c r="O377" s="256"/>
      <c r="P377" s="256"/>
      <c r="Q377" s="256"/>
      <c r="R377" s="259">
        <v>588070000</v>
      </c>
      <c r="S377" s="256"/>
      <c r="T377" s="256"/>
      <c r="U377" s="362" t="str">
        <f t="shared" si="125"/>
        <v xml:space="preserve">PEATONAL   #   -  588070000 </v>
      </c>
      <c r="V377" s="256">
        <v>3117759718</v>
      </c>
      <c r="W377" s="258" t="s">
        <v>2626</v>
      </c>
      <c r="X377" s="258" t="s">
        <v>1284</v>
      </c>
      <c r="Y377" s="258" t="s">
        <v>1755</v>
      </c>
      <c r="Z377" s="258" t="s">
        <v>1929</v>
      </c>
      <c r="AA377" s="434" t="str">
        <f t="shared" si="126"/>
        <v>CLARA  EUGENIA ALVAREZ  OCHOA</v>
      </c>
      <c r="AB377" s="256" t="s">
        <v>1268</v>
      </c>
      <c r="AC377" s="256">
        <v>43651582</v>
      </c>
      <c r="AD377" s="258" t="s">
        <v>1118</v>
      </c>
      <c r="AE377" s="256">
        <v>43</v>
      </c>
      <c r="AF377" s="150" t="s">
        <v>1087</v>
      </c>
      <c r="AG377" s="150" t="s">
        <v>1919</v>
      </c>
      <c r="AH377" s="258" t="s">
        <v>2627</v>
      </c>
      <c r="AI377" s="258" t="s">
        <v>1331</v>
      </c>
      <c r="AJ377" s="258" t="s">
        <v>2628</v>
      </c>
      <c r="AK377" s="434" t="str">
        <f t="shared" si="127"/>
        <v>LUIS ESTEVEN ARANGO CAÑAVERAL</v>
      </c>
      <c r="AL377" s="256" t="s">
        <v>1268</v>
      </c>
      <c r="AM377" s="261">
        <v>71194008</v>
      </c>
      <c r="AN377" s="262" t="s">
        <v>1087</v>
      </c>
      <c r="AO377" s="256"/>
      <c r="AP377" s="258" t="s">
        <v>1087</v>
      </c>
      <c r="AQ377" s="256">
        <v>3</v>
      </c>
      <c r="AR377" s="256">
        <v>1</v>
      </c>
      <c r="AS377" s="256">
        <v>0</v>
      </c>
      <c r="AT377" s="263" t="s">
        <v>1148</v>
      </c>
      <c r="AU377" s="256"/>
      <c r="AV377" s="277" t="s">
        <v>1165</v>
      </c>
      <c r="AW377" s="256"/>
      <c r="AX377" s="265"/>
      <c r="AY377" s="256"/>
      <c r="AZ377" s="256"/>
      <c r="BA377" s="256"/>
      <c r="BB377" s="258" t="s">
        <v>1086</v>
      </c>
      <c r="BC377" s="256">
        <v>8604</v>
      </c>
      <c r="BD377" s="258" t="s">
        <v>1086</v>
      </c>
      <c r="BE377" s="256">
        <v>5755</v>
      </c>
      <c r="BF377" s="258" t="s">
        <v>1086</v>
      </c>
      <c r="BG377" s="256">
        <v>8366</v>
      </c>
      <c r="BH377" s="266" t="s">
        <v>1167</v>
      </c>
      <c r="BI377" s="267" t="s">
        <v>1175</v>
      </c>
      <c r="BJ377" s="268" t="s">
        <v>1180</v>
      </c>
      <c r="BK377" s="260" t="s">
        <v>1189</v>
      </c>
      <c r="BL377" s="150" t="s">
        <v>1086</v>
      </c>
      <c r="BM377" s="269" t="s">
        <v>1087</v>
      </c>
      <c r="BN377" s="270" t="s">
        <v>1086</v>
      </c>
      <c r="BO377" s="150" t="s">
        <v>1086</v>
      </c>
      <c r="BP377" s="150" t="s">
        <v>1086</v>
      </c>
      <c r="BQ377" s="150" t="s">
        <v>1087</v>
      </c>
      <c r="BR377" s="150" t="s">
        <v>1086</v>
      </c>
      <c r="BS377" s="150" t="s">
        <v>1086</v>
      </c>
      <c r="BT377" s="150" t="s">
        <v>1087</v>
      </c>
      <c r="BU377" s="150" t="s">
        <v>1086</v>
      </c>
      <c r="BV377" s="260" t="s">
        <v>1087</v>
      </c>
      <c r="BW377" s="150" t="s">
        <v>1086</v>
      </c>
      <c r="BX377" s="150" t="s">
        <v>1086</v>
      </c>
      <c r="BY377" s="150" t="s">
        <v>1087</v>
      </c>
      <c r="BZ377" s="150" t="s">
        <v>1086</v>
      </c>
      <c r="CA377" s="150" t="s">
        <v>1087</v>
      </c>
      <c r="CB377" s="150" t="s">
        <v>1086</v>
      </c>
      <c r="CC377" s="150" t="s">
        <v>1086</v>
      </c>
      <c r="CD377" s="268" t="s">
        <v>1194</v>
      </c>
      <c r="CE377" s="278" t="s">
        <v>2629</v>
      </c>
      <c r="CF377" s="260"/>
      <c r="CG377" s="260"/>
      <c r="CH377" s="260"/>
      <c r="CI377" s="260"/>
      <c r="CJ377" s="260" t="s">
        <v>1607</v>
      </c>
      <c r="CK377" s="260" t="s">
        <v>1608</v>
      </c>
      <c r="CL377" s="150" t="s">
        <v>1086</v>
      </c>
      <c r="CM377" s="150" t="s">
        <v>1087</v>
      </c>
      <c r="CN377" s="150" t="s">
        <v>1087</v>
      </c>
      <c r="CO377" s="260" t="s">
        <v>1490</v>
      </c>
      <c r="CP377" s="150" t="s">
        <v>1087</v>
      </c>
      <c r="CQ377" s="150" t="s">
        <v>1086</v>
      </c>
      <c r="CR377" s="150" t="s">
        <v>1087</v>
      </c>
      <c r="CS377" s="150" t="s">
        <v>1086</v>
      </c>
      <c r="CT377" s="150" t="s">
        <v>1086</v>
      </c>
      <c r="CU377" s="261" t="s">
        <v>1273</v>
      </c>
      <c r="CV377" s="6" t="str">
        <f t="shared" si="128"/>
        <v>OASIS PEATONAL588070000</v>
      </c>
      <c r="CW377" s="46" t="str">
        <f t="shared" si="129"/>
        <v>OK</v>
      </c>
      <c r="CX377" s="47" t="str">
        <f t="shared" si="130"/>
        <v>SI</v>
      </c>
      <c r="CY377" s="47">
        <f t="shared" si="131"/>
        <v>1</v>
      </c>
      <c r="CZ377" s="47" t="str">
        <f t="shared" si="132"/>
        <v/>
      </c>
      <c r="DA377" s="47">
        <f t="shared" si="133"/>
        <v>3</v>
      </c>
      <c r="DB377" s="47" t="str">
        <f t="shared" si="134"/>
        <v/>
      </c>
      <c r="DC377" s="47" t="str">
        <f t="shared" si="135"/>
        <v/>
      </c>
      <c r="DD377" s="47"/>
      <c r="DE377" s="47" t="str">
        <f t="shared" si="136"/>
        <v/>
      </c>
      <c r="DF377" s="47" t="str">
        <f t="shared" si="137"/>
        <v/>
      </c>
      <c r="DG377" s="47">
        <f t="shared" si="138"/>
        <v>9</v>
      </c>
      <c r="DH377" s="47" t="str">
        <f t="shared" si="139"/>
        <v/>
      </c>
      <c r="DI377" s="47" t="str">
        <f t="shared" si="140"/>
        <v/>
      </c>
      <c r="DJ377" s="47">
        <f t="shared" si="141"/>
        <v>2</v>
      </c>
      <c r="DK377" s="48">
        <f>IF(CX377="NO",0,IF(CY377=1,Tipologías!$E$11,0)+IF(CZ377=2,Tipologías!$E$10,0)+IF(DA377=3,Tipologías!$E$9,0)+IF(DB377=4,Tipologías!$E$13,0)+IF(DC377=5,Tipologías!$E$12,0)+IF(DD377=6,Tipologías!$E$14,0)+IF(DE377=7,Tipologías!$E$20,0)+IF(DG377=9,Tipologías!$E$16,0)+IF(DF377=8,Tipologías!$E$23,0)+IF(DH377=10,Tipologías!$E$7,0)+IF(DI377=11,Tipologías!$E$8,0))</f>
        <v>2608612.5646619997</v>
      </c>
      <c r="DL377" s="49">
        <f t="shared" si="142"/>
        <v>2608612.5646619997</v>
      </c>
      <c r="DM377" s="50" t="str">
        <f t="shared" si="143"/>
        <v/>
      </c>
      <c r="DN377" s="50" t="str">
        <f t="shared" si="144"/>
        <v/>
      </c>
      <c r="DO377" s="50">
        <f t="shared" si="145"/>
        <v>0</v>
      </c>
      <c r="DP377" s="51">
        <f t="shared" si="146"/>
        <v>20</v>
      </c>
      <c r="DQ377" s="51">
        <f>IF(DM377=17,Tipologías!$E$18,0)+IF(ENCUESTAS!DN377=18,Tipologías!$E$17,0)+IF(ENCUESTAS!DO377=19,Tipologías!$E$19,0)+IF(ENCUESTAS!DP377=20,Tipologías!$E$21,0)</f>
        <v>487557.07988400001</v>
      </c>
      <c r="DR377" s="47" t="str">
        <f t="shared" si="147"/>
        <v>SI</v>
      </c>
      <c r="DS377" s="49">
        <f t="shared" si="148"/>
        <v>487557.07988400001</v>
      </c>
      <c r="DT377" s="52">
        <f>IF(DL377=0,"",(DL377+DS377+Tipologías!$E$6+Tipologías!$H$2))</f>
        <v>3293247.0370859643</v>
      </c>
      <c r="DU377" s="53" t="str">
        <f t="shared" si="149"/>
        <v>SI</v>
      </c>
      <c r="DV377" s="436" t="s">
        <v>3640</v>
      </c>
    </row>
    <row r="378" spans="1:126" ht="45.75" thickBot="1" x14ac:dyDescent="0.3">
      <c r="A378" s="22">
        <v>42973</v>
      </c>
      <c r="B378" s="256" t="s">
        <v>1</v>
      </c>
      <c r="C378" s="256" t="s">
        <v>630</v>
      </c>
      <c r="D378" s="256">
        <v>579</v>
      </c>
      <c r="E378" s="256">
        <v>43653838</v>
      </c>
      <c r="F378" s="256">
        <v>3148378856</v>
      </c>
      <c r="G378" s="257">
        <v>374</v>
      </c>
      <c r="H378" s="189" t="s">
        <v>1603</v>
      </c>
      <c r="I378" s="291" t="s">
        <v>1110</v>
      </c>
      <c r="J378" s="256"/>
      <c r="K378" s="256"/>
      <c r="L378" s="256"/>
      <c r="M378" s="256"/>
      <c r="N378" s="256"/>
      <c r="O378" s="256"/>
      <c r="P378" s="256"/>
      <c r="Q378" s="256"/>
      <c r="R378" s="259">
        <v>554930000</v>
      </c>
      <c r="S378" s="256"/>
      <c r="T378" s="256"/>
      <c r="U378" s="362" t="str">
        <f t="shared" si="125"/>
        <v xml:space="preserve">PEATONAL   #   -  554930000 </v>
      </c>
      <c r="V378" s="256">
        <v>3185800558</v>
      </c>
      <c r="W378" s="258" t="s">
        <v>2630</v>
      </c>
      <c r="X378" s="258" t="s">
        <v>1563</v>
      </c>
      <c r="Y378" s="258" t="s">
        <v>2056</v>
      </c>
      <c r="Z378" s="258" t="s">
        <v>1465</v>
      </c>
      <c r="AA378" s="434" t="str">
        <f t="shared" si="126"/>
        <v>MARIO DE JESUS ALCARAZ  BENITEZ</v>
      </c>
      <c r="AB378" s="256" t="s">
        <v>1268</v>
      </c>
      <c r="AC378" s="256">
        <v>71193193</v>
      </c>
      <c r="AD378" s="258" t="s">
        <v>1127</v>
      </c>
      <c r="AE378" s="256">
        <v>36</v>
      </c>
      <c r="AF378" s="150" t="s">
        <v>1086</v>
      </c>
      <c r="AG378" s="150"/>
      <c r="AH378" s="256"/>
      <c r="AI378" s="256"/>
      <c r="AJ378" s="256"/>
      <c r="AK378" s="434" t="str">
        <f t="shared" si="127"/>
        <v xml:space="preserve">   </v>
      </c>
      <c r="AL378" s="256"/>
      <c r="AM378" s="261"/>
      <c r="AN378" s="262" t="s">
        <v>1087</v>
      </c>
      <c r="AO378" s="256"/>
      <c r="AP378" s="258" t="s">
        <v>1087</v>
      </c>
      <c r="AQ378" s="256">
        <v>6</v>
      </c>
      <c r="AR378" s="256">
        <v>1</v>
      </c>
      <c r="AS378" s="256">
        <v>1</v>
      </c>
      <c r="AT378" s="263" t="s">
        <v>1148</v>
      </c>
      <c r="AU378" s="256"/>
      <c r="AV378" s="277" t="s">
        <v>1166</v>
      </c>
      <c r="AW378" s="256"/>
      <c r="AX378" s="265"/>
      <c r="AY378" s="256"/>
      <c r="AZ378" s="256"/>
      <c r="BA378" s="256"/>
      <c r="BB378" s="258" t="s">
        <v>1086</v>
      </c>
      <c r="BC378" s="256">
        <v>10105</v>
      </c>
      <c r="BD378" s="258" t="s">
        <v>1086</v>
      </c>
      <c r="BE378" s="256">
        <v>6912</v>
      </c>
      <c r="BF378" s="258" t="s">
        <v>1086</v>
      </c>
      <c r="BG378" s="256">
        <v>8366</v>
      </c>
      <c r="BH378" s="266" t="s">
        <v>1167</v>
      </c>
      <c r="BI378" s="267" t="s">
        <v>1175</v>
      </c>
      <c r="BJ378" s="268" t="s">
        <v>1180</v>
      </c>
      <c r="BK378" s="260" t="s">
        <v>1191</v>
      </c>
      <c r="BL378" s="150" t="s">
        <v>1087</v>
      </c>
      <c r="BM378" s="269" t="s">
        <v>1087</v>
      </c>
      <c r="BN378" s="270" t="s">
        <v>1086</v>
      </c>
      <c r="BO378" s="150" t="s">
        <v>1086</v>
      </c>
      <c r="BP378" s="150" t="s">
        <v>1086</v>
      </c>
      <c r="BQ378" s="150" t="s">
        <v>1086</v>
      </c>
      <c r="BR378" s="150" t="s">
        <v>1086</v>
      </c>
      <c r="BS378" s="150" t="s">
        <v>1086</v>
      </c>
      <c r="BT378" s="150" t="s">
        <v>1087</v>
      </c>
      <c r="BU378" s="150" t="s">
        <v>1087</v>
      </c>
      <c r="BV378" s="150" t="s">
        <v>1087</v>
      </c>
      <c r="BW378" s="150" t="s">
        <v>1087</v>
      </c>
      <c r="BX378" s="150" t="s">
        <v>1087</v>
      </c>
      <c r="BY378" s="150" t="s">
        <v>1087</v>
      </c>
      <c r="BZ378" s="150" t="s">
        <v>1087</v>
      </c>
      <c r="CA378" s="150" t="s">
        <v>1087</v>
      </c>
      <c r="CB378" s="150" t="s">
        <v>1087</v>
      </c>
      <c r="CC378" s="150" t="s">
        <v>1087</v>
      </c>
      <c r="CD378" s="260" t="s">
        <v>1197</v>
      </c>
      <c r="CE378" s="278" t="s">
        <v>2631</v>
      </c>
      <c r="CF378" s="260"/>
      <c r="CG378" s="260"/>
      <c r="CH378" s="260"/>
      <c r="CI378" s="260"/>
      <c r="CJ378" s="260" t="s">
        <v>1607</v>
      </c>
      <c r="CK378" s="260" t="s">
        <v>1608</v>
      </c>
      <c r="CL378" s="150" t="s">
        <v>1086</v>
      </c>
      <c r="CM378" s="150" t="s">
        <v>1087</v>
      </c>
      <c r="CN378" s="150" t="s">
        <v>1087</v>
      </c>
      <c r="CO378" s="260" t="s">
        <v>1490</v>
      </c>
      <c r="CP378" s="260" t="s">
        <v>1294</v>
      </c>
      <c r="CQ378" s="260" t="s">
        <v>1294</v>
      </c>
      <c r="CR378" s="260" t="s">
        <v>1294</v>
      </c>
      <c r="CS378" s="260" t="s">
        <v>1294</v>
      </c>
      <c r="CT378" s="260" t="s">
        <v>1294</v>
      </c>
      <c r="CU378" s="261" t="s">
        <v>1307</v>
      </c>
      <c r="CV378" s="6" t="str">
        <f t="shared" si="128"/>
        <v>OASIS PEATONAL554930000</v>
      </c>
      <c r="CW378" s="46" t="str">
        <f t="shared" si="129"/>
        <v>OK</v>
      </c>
      <c r="CX378" s="47" t="str">
        <f t="shared" si="130"/>
        <v>SI</v>
      </c>
      <c r="CY378" s="47">
        <f t="shared" si="131"/>
        <v>1</v>
      </c>
      <c r="CZ378" s="47">
        <f t="shared" si="132"/>
        <v>2</v>
      </c>
      <c r="DA378" s="47">
        <f t="shared" si="133"/>
        <v>3</v>
      </c>
      <c r="DB378" s="47">
        <f t="shared" si="134"/>
        <v>4</v>
      </c>
      <c r="DC378" s="47">
        <f t="shared" si="135"/>
        <v>5</v>
      </c>
      <c r="DD378" s="47"/>
      <c r="DE378" s="47">
        <f t="shared" si="136"/>
        <v>7</v>
      </c>
      <c r="DF378" s="47">
        <f t="shared" si="137"/>
        <v>8</v>
      </c>
      <c r="DG378" s="47" t="str">
        <f t="shared" si="138"/>
        <v/>
      </c>
      <c r="DH378" s="47" t="str">
        <f t="shared" si="139"/>
        <v/>
      </c>
      <c r="DI378" s="47" t="str">
        <f t="shared" si="140"/>
        <v/>
      </c>
      <c r="DJ378" s="47">
        <f t="shared" si="141"/>
        <v>5</v>
      </c>
      <c r="DK378" s="48">
        <f>IF(CX378="NO",0,IF(CY378=1,Tipologías!$E$11,0)+IF(CZ378=2,Tipologías!$E$10,0)+IF(DA378=3,Tipologías!$E$9,0)+IF(DB378=4,Tipologías!$E$13,0)+IF(DC378=5,Tipologías!$E$12,0)+IF(DD378=6,Tipologías!$E$14,0)+IF(DE378=7,Tipologías!$E$20,0)+IF(DG378=9,Tipologías!$E$16,0)+IF(DF378=8,Tipologías!$E$23,0)+IF(DH378=10,Tipologías!$E$7,0)+IF(DI378=11,Tipologías!$E$8,0))</f>
        <v>6834981.4686359996</v>
      </c>
      <c r="DL378" s="49">
        <f t="shared" si="142"/>
        <v>6099266.2918499997</v>
      </c>
      <c r="DM378" s="50" t="str">
        <f t="shared" si="143"/>
        <v/>
      </c>
      <c r="DN378" s="50" t="str">
        <f t="shared" si="144"/>
        <v/>
      </c>
      <c r="DO378" s="50">
        <f t="shared" si="145"/>
        <v>0</v>
      </c>
      <c r="DP378" s="51" t="str">
        <f t="shared" si="146"/>
        <v/>
      </c>
      <c r="DQ378" s="51">
        <f>IF(DM378=17,Tipologías!$E$18,0)+IF(ENCUESTAS!DN378=18,Tipologías!$E$17,0)+IF(ENCUESTAS!DO378=19,Tipologías!$E$19,0)+IF(ENCUESTAS!DP378=20,Tipologías!$E$21,0)</f>
        <v>0</v>
      </c>
      <c r="DR378" s="47" t="str">
        <f t="shared" si="147"/>
        <v>NO</v>
      </c>
      <c r="DS378" s="49">
        <f t="shared" si="148"/>
        <v>0</v>
      </c>
      <c r="DT378" s="52">
        <f>IF(DL378=0,"",(DL378+DS378+Tipologías!$E$6+Tipologías!$H$2))</f>
        <v>6296343.6843899637</v>
      </c>
      <c r="DU378" s="53" t="str">
        <f t="shared" si="149"/>
        <v>SI</v>
      </c>
      <c r="DV378" s="436" t="s">
        <v>3641</v>
      </c>
    </row>
    <row r="379" spans="1:126" ht="45.75" thickBot="1" x14ac:dyDescent="0.3">
      <c r="A379" s="22">
        <v>42973</v>
      </c>
      <c r="B379" s="256" t="s">
        <v>1</v>
      </c>
      <c r="C379" s="256" t="s">
        <v>630</v>
      </c>
      <c r="D379" s="256">
        <v>579</v>
      </c>
      <c r="E379" s="256">
        <v>43653838</v>
      </c>
      <c r="F379" s="256">
        <v>3148378856</v>
      </c>
      <c r="G379" s="257">
        <v>375</v>
      </c>
      <c r="H379" s="189" t="s">
        <v>1603</v>
      </c>
      <c r="I379" s="291" t="s">
        <v>1110</v>
      </c>
      <c r="J379" s="256"/>
      <c r="K379" s="256"/>
      <c r="L379" s="256"/>
      <c r="M379" s="256"/>
      <c r="N379" s="256"/>
      <c r="O379" s="256"/>
      <c r="P379" s="256"/>
      <c r="Q379" s="256"/>
      <c r="R379" s="259">
        <v>589500000</v>
      </c>
      <c r="S379" s="256"/>
      <c r="T379" s="256"/>
      <c r="U379" s="362" t="str">
        <f t="shared" si="125"/>
        <v xml:space="preserve">PEATONAL   #   -  589500000 </v>
      </c>
      <c r="V379" s="256">
        <v>3136921493</v>
      </c>
      <c r="W379" s="258" t="s">
        <v>1838</v>
      </c>
      <c r="X379" s="258" t="s">
        <v>1667</v>
      </c>
      <c r="Y379" s="258" t="s">
        <v>1755</v>
      </c>
      <c r="Z379" s="258" t="s">
        <v>2465</v>
      </c>
      <c r="AA379" s="434" t="str">
        <f t="shared" si="126"/>
        <v>CLARA  INES AGUDELO ORREGO</v>
      </c>
      <c r="AB379" s="256" t="s">
        <v>1268</v>
      </c>
      <c r="AC379" s="256">
        <v>39326997</v>
      </c>
      <c r="AD379" s="258" t="s">
        <v>1118</v>
      </c>
      <c r="AE379" s="256">
        <v>45</v>
      </c>
      <c r="AF379" s="150" t="s">
        <v>1087</v>
      </c>
      <c r="AG379" s="150" t="s">
        <v>1988</v>
      </c>
      <c r="AH379" s="258" t="s">
        <v>1907</v>
      </c>
      <c r="AI379" s="258" t="s">
        <v>2632</v>
      </c>
      <c r="AJ379" s="258" t="s">
        <v>1465</v>
      </c>
      <c r="AK379" s="434" t="str">
        <f t="shared" si="127"/>
        <v>DAIRON  DE JESUS BUITRAGO ZAPATA</v>
      </c>
      <c r="AL379" s="256" t="s">
        <v>1268</v>
      </c>
      <c r="AM379" s="261">
        <v>71185861</v>
      </c>
      <c r="AN379" s="262" t="s">
        <v>1086</v>
      </c>
      <c r="AO379" s="256"/>
      <c r="AP379" s="258" t="s">
        <v>1087</v>
      </c>
      <c r="AQ379" s="256">
        <v>4</v>
      </c>
      <c r="AR379" s="256">
        <v>2</v>
      </c>
      <c r="AS379" s="256">
        <v>0</v>
      </c>
      <c r="AT379" s="263" t="s">
        <v>1148</v>
      </c>
      <c r="AU379" s="256"/>
      <c r="AV379" s="264" t="s">
        <v>1163</v>
      </c>
      <c r="AW379" s="256"/>
      <c r="AX379" s="265"/>
      <c r="AY379" s="256"/>
      <c r="AZ379" s="256"/>
      <c r="BA379" s="256"/>
      <c r="BB379" s="258" t="s">
        <v>1086</v>
      </c>
      <c r="BC379" s="256">
        <v>17047</v>
      </c>
      <c r="BD379" s="258" t="s">
        <v>1086</v>
      </c>
      <c r="BE379" s="256">
        <v>12117</v>
      </c>
      <c r="BF379" s="258" t="s">
        <v>1086</v>
      </c>
      <c r="BG379" s="256">
        <v>9561</v>
      </c>
      <c r="BH379" s="266" t="s">
        <v>1167</v>
      </c>
      <c r="BI379" s="267" t="s">
        <v>1175</v>
      </c>
      <c r="BJ379" s="268" t="s">
        <v>1180</v>
      </c>
      <c r="BK379" s="260" t="s">
        <v>1189</v>
      </c>
      <c r="BL379" s="150" t="s">
        <v>1086</v>
      </c>
      <c r="BM379" s="269" t="s">
        <v>1086</v>
      </c>
      <c r="BN379" s="270" t="s">
        <v>1086</v>
      </c>
      <c r="BO379" s="150" t="s">
        <v>1086</v>
      </c>
      <c r="BP379" s="150" t="s">
        <v>1086</v>
      </c>
      <c r="BQ379" s="150" t="s">
        <v>1087</v>
      </c>
      <c r="BR379" s="150" t="s">
        <v>1086</v>
      </c>
      <c r="BS379" s="150" t="s">
        <v>1086</v>
      </c>
      <c r="BT379" s="150" t="s">
        <v>1086</v>
      </c>
      <c r="BU379" s="150" t="s">
        <v>1086</v>
      </c>
      <c r="BV379" s="150" t="s">
        <v>1087</v>
      </c>
      <c r="BW379" s="150" t="s">
        <v>1086</v>
      </c>
      <c r="BX379" s="150" t="s">
        <v>1086</v>
      </c>
      <c r="BY379" s="150" t="s">
        <v>1086</v>
      </c>
      <c r="BZ379" s="150" t="s">
        <v>1086</v>
      </c>
      <c r="CA379" s="150" t="s">
        <v>1087</v>
      </c>
      <c r="CB379" s="150" t="s">
        <v>1086</v>
      </c>
      <c r="CC379" s="150" t="s">
        <v>1086</v>
      </c>
      <c r="CD379" s="268" t="s">
        <v>1193</v>
      </c>
      <c r="CE379" s="278" t="s">
        <v>2633</v>
      </c>
      <c r="CF379" s="260"/>
      <c r="CG379" s="260"/>
      <c r="CH379" s="260"/>
      <c r="CI379" s="260"/>
      <c r="CJ379" s="260" t="s">
        <v>1607</v>
      </c>
      <c r="CK379" s="260" t="s">
        <v>1608</v>
      </c>
      <c r="CL379" s="150" t="s">
        <v>1086</v>
      </c>
      <c r="CM379" s="150" t="s">
        <v>1087</v>
      </c>
      <c r="CN379" s="150" t="s">
        <v>1087</v>
      </c>
      <c r="CO379" s="260" t="s">
        <v>1490</v>
      </c>
      <c r="CP379" s="150" t="s">
        <v>1086</v>
      </c>
      <c r="CQ379" s="150" t="s">
        <v>1086</v>
      </c>
      <c r="CR379" s="150" t="s">
        <v>1087</v>
      </c>
      <c r="CS379" s="150" t="s">
        <v>1086</v>
      </c>
      <c r="CT379" s="150" t="s">
        <v>1086</v>
      </c>
      <c r="CU379" s="261" t="s">
        <v>1288</v>
      </c>
      <c r="CV379" s="6" t="str">
        <f t="shared" si="128"/>
        <v>OASIS PEATONAL589500000</v>
      </c>
      <c r="CW379" s="46" t="str">
        <f t="shared" si="129"/>
        <v>OK</v>
      </c>
      <c r="CX379" s="47" t="str">
        <f t="shared" si="130"/>
        <v>SI</v>
      </c>
      <c r="CY379" s="47">
        <f t="shared" si="131"/>
        <v>1</v>
      </c>
      <c r="CZ379" s="47" t="str">
        <f t="shared" si="132"/>
        <v/>
      </c>
      <c r="DA379" s="47" t="str">
        <f t="shared" si="133"/>
        <v/>
      </c>
      <c r="DB379" s="47" t="str">
        <f t="shared" si="134"/>
        <v/>
      </c>
      <c r="DC379" s="47" t="str">
        <f t="shared" si="135"/>
        <v/>
      </c>
      <c r="DD379" s="47"/>
      <c r="DE379" s="47" t="str">
        <f t="shared" si="136"/>
        <v/>
      </c>
      <c r="DF379" s="47" t="str">
        <f t="shared" si="137"/>
        <v/>
      </c>
      <c r="DG379" s="47" t="str">
        <f t="shared" si="138"/>
        <v/>
      </c>
      <c r="DH379" s="47" t="str">
        <f t="shared" si="139"/>
        <v/>
      </c>
      <c r="DI379" s="47" t="str">
        <f t="shared" si="140"/>
        <v/>
      </c>
      <c r="DJ379" s="47">
        <f t="shared" si="141"/>
        <v>1</v>
      </c>
      <c r="DK379" s="48">
        <f>IF(CX379="NO",0,IF(CY379=1,Tipologías!$E$11,0)+IF(CZ379=2,Tipologías!$E$10,0)+IF(DA379=3,Tipologías!$E$9,0)+IF(DB379=4,Tipologías!$E$13,0)+IF(DC379=5,Tipologías!$E$12,0)+IF(DD379=6,Tipologías!$E$14,0)+IF(DE379=7,Tipologías!$E$20,0)+IF(DG379=9,Tipologías!$E$16,0)+IF(DF379=8,Tipologías!$E$23,0)+IF(DH379=10,Tipologías!$E$7,0)+IF(DI379=11,Tipologías!$E$8,0))</f>
        <v>223009.46776799997</v>
      </c>
      <c r="DL379" s="49">
        <f t="shared" si="142"/>
        <v>223009.46776799997</v>
      </c>
      <c r="DM379" s="50" t="str">
        <f t="shared" si="143"/>
        <v/>
      </c>
      <c r="DN379" s="50" t="str">
        <f t="shared" si="144"/>
        <v/>
      </c>
      <c r="DO379" s="50">
        <f t="shared" si="145"/>
        <v>0</v>
      </c>
      <c r="DP379" s="51">
        <f t="shared" si="146"/>
        <v>20</v>
      </c>
      <c r="DQ379" s="51">
        <f>IF(DM379=17,Tipologías!$E$18,0)+IF(ENCUESTAS!DN379=18,Tipologías!$E$17,0)+IF(ENCUESTAS!DO379=19,Tipologías!$E$19,0)+IF(ENCUESTAS!DP379=20,Tipologías!$E$21,0)</f>
        <v>487557.07988400001</v>
      </c>
      <c r="DR379" s="47" t="str">
        <f t="shared" si="147"/>
        <v>SI</v>
      </c>
      <c r="DS379" s="49">
        <f t="shared" si="148"/>
        <v>487557.07988400001</v>
      </c>
      <c r="DT379" s="52">
        <f>IF(DL379=0,"",(DL379+DS379+Tipologías!$E$6+Tipologías!$H$2))</f>
        <v>907643.9401919645</v>
      </c>
      <c r="DU379" s="53" t="str">
        <f t="shared" si="149"/>
        <v>SI</v>
      </c>
      <c r="DV379" s="436" t="s">
        <v>3642</v>
      </c>
    </row>
    <row r="380" spans="1:126" ht="45.75" thickBot="1" x14ac:dyDescent="0.3">
      <c r="A380" s="22">
        <v>42973</v>
      </c>
      <c r="B380" s="256" t="s">
        <v>1</v>
      </c>
      <c r="C380" s="256" t="s">
        <v>630</v>
      </c>
      <c r="D380" s="256">
        <v>579</v>
      </c>
      <c r="E380" s="256">
        <v>43653838</v>
      </c>
      <c r="F380" s="256">
        <v>3148378856</v>
      </c>
      <c r="G380" s="257">
        <v>376</v>
      </c>
      <c r="H380" s="189" t="s">
        <v>1603</v>
      </c>
      <c r="I380" s="291" t="s">
        <v>1110</v>
      </c>
      <c r="J380" s="256"/>
      <c r="K380" s="256"/>
      <c r="L380" s="256"/>
      <c r="M380" s="256"/>
      <c r="N380" s="256"/>
      <c r="O380" s="256"/>
      <c r="P380" s="256"/>
      <c r="Q380" s="256"/>
      <c r="R380" s="259">
        <v>587950000</v>
      </c>
      <c r="S380" s="256"/>
      <c r="T380" s="256"/>
      <c r="U380" s="362" t="str">
        <f t="shared" si="125"/>
        <v xml:space="preserve">PEATONAL   #   -  587950000 </v>
      </c>
      <c r="V380" s="256">
        <v>3145032806</v>
      </c>
      <c r="W380" s="258" t="s">
        <v>2634</v>
      </c>
      <c r="X380" s="258" t="s">
        <v>2301</v>
      </c>
      <c r="Y380" s="258" t="s">
        <v>2635</v>
      </c>
      <c r="Z380" s="258" t="s">
        <v>1297</v>
      </c>
      <c r="AA380" s="434" t="str">
        <f t="shared" si="126"/>
        <v>LIRIS DEL CARMEN GARAI RUA</v>
      </c>
      <c r="AB380" s="256" t="s">
        <v>1268</v>
      </c>
      <c r="AC380" s="256">
        <v>1039678751</v>
      </c>
      <c r="AD380" s="258" t="s">
        <v>1118</v>
      </c>
      <c r="AE380" s="256">
        <v>29</v>
      </c>
      <c r="AF380" s="150" t="s">
        <v>1087</v>
      </c>
      <c r="AG380" s="150" t="s">
        <v>1892</v>
      </c>
      <c r="AH380" s="258" t="s">
        <v>1647</v>
      </c>
      <c r="AI380" s="258" t="s">
        <v>2343</v>
      </c>
      <c r="AJ380" s="258" t="s">
        <v>2147</v>
      </c>
      <c r="AK380" s="434" t="str">
        <f t="shared" si="127"/>
        <v>ARLEY MAURICIO CARDONA  CARDONA</v>
      </c>
      <c r="AL380" s="256" t="s">
        <v>1268</v>
      </c>
      <c r="AM380" s="261">
        <v>71191598</v>
      </c>
      <c r="AN380" s="262" t="s">
        <v>1087</v>
      </c>
      <c r="AO380" s="256"/>
      <c r="AP380" s="258" t="s">
        <v>1086</v>
      </c>
      <c r="AQ380" s="256">
        <v>5</v>
      </c>
      <c r="AR380" s="256">
        <v>2</v>
      </c>
      <c r="AS380" s="256">
        <v>0</v>
      </c>
      <c r="AT380" s="263" t="s">
        <v>1148</v>
      </c>
      <c r="AU380" s="256"/>
      <c r="AV380" s="277" t="s">
        <v>1165</v>
      </c>
      <c r="AW380" s="256"/>
      <c r="AX380" s="265"/>
      <c r="AY380" s="256"/>
      <c r="AZ380" s="256"/>
      <c r="BA380" s="256"/>
      <c r="BB380" s="258" t="s">
        <v>1086</v>
      </c>
      <c r="BC380" s="256">
        <v>17609</v>
      </c>
      <c r="BD380" s="258" t="s">
        <v>1086</v>
      </c>
      <c r="BE380" s="256">
        <v>12695</v>
      </c>
      <c r="BF380" s="258" t="s">
        <v>1086</v>
      </c>
      <c r="BG380" s="256">
        <v>8366</v>
      </c>
      <c r="BH380" s="266" t="s">
        <v>1167</v>
      </c>
      <c r="BI380" s="267" t="s">
        <v>1175</v>
      </c>
      <c r="BJ380" s="268" t="s">
        <v>1180</v>
      </c>
      <c r="BK380" s="260" t="s">
        <v>1189</v>
      </c>
      <c r="BL380" s="150" t="s">
        <v>1086</v>
      </c>
      <c r="BM380" s="269" t="s">
        <v>1087</v>
      </c>
      <c r="BN380" s="270" t="s">
        <v>1086</v>
      </c>
      <c r="BO380" s="150" t="s">
        <v>1086</v>
      </c>
      <c r="BP380" s="150" t="s">
        <v>1086</v>
      </c>
      <c r="BQ380" s="150" t="s">
        <v>1087</v>
      </c>
      <c r="BR380" s="150" t="s">
        <v>1086</v>
      </c>
      <c r="BS380" s="150" t="s">
        <v>1086</v>
      </c>
      <c r="BT380" s="150" t="s">
        <v>1086</v>
      </c>
      <c r="BU380" s="150" t="s">
        <v>1087</v>
      </c>
      <c r="BV380" s="150" t="s">
        <v>1087</v>
      </c>
      <c r="BW380" s="150" t="s">
        <v>1086</v>
      </c>
      <c r="BX380" s="150" t="s">
        <v>1086</v>
      </c>
      <c r="BY380" s="150" t="s">
        <v>1086</v>
      </c>
      <c r="BZ380" s="150" t="s">
        <v>1087</v>
      </c>
      <c r="CA380" s="150" t="s">
        <v>1087</v>
      </c>
      <c r="CB380" s="150" t="s">
        <v>1086</v>
      </c>
      <c r="CC380" s="150" t="s">
        <v>1086</v>
      </c>
      <c r="CD380" s="268" t="s">
        <v>1193</v>
      </c>
      <c r="CE380" s="278" t="s">
        <v>2636</v>
      </c>
      <c r="CF380" s="260"/>
      <c r="CG380" s="260"/>
      <c r="CH380" s="260"/>
      <c r="CI380" s="260"/>
      <c r="CJ380" s="260" t="s">
        <v>1607</v>
      </c>
      <c r="CK380" s="260" t="s">
        <v>1608</v>
      </c>
      <c r="CL380" s="150" t="s">
        <v>1086</v>
      </c>
      <c r="CM380" s="150" t="s">
        <v>1087</v>
      </c>
      <c r="CN380" s="150" t="s">
        <v>1087</v>
      </c>
      <c r="CO380" s="260" t="s">
        <v>1490</v>
      </c>
      <c r="CP380" s="150" t="s">
        <v>1086</v>
      </c>
      <c r="CQ380" s="260" t="s">
        <v>1294</v>
      </c>
      <c r="CR380" s="260" t="s">
        <v>1294</v>
      </c>
      <c r="CS380" s="150" t="s">
        <v>1086</v>
      </c>
      <c r="CT380" s="150" t="s">
        <v>1086</v>
      </c>
      <c r="CU380" s="261" t="s">
        <v>1273</v>
      </c>
      <c r="CV380" s="6" t="str">
        <f t="shared" si="128"/>
        <v>OASIS PEATONAL587950000</v>
      </c>
      <c r="CW380" s="46" t="str">
        <f t="shared" si="129"/>
        <v>OK</v>
      </c>
      <c r="CX380" s="47" t="str">
        <f t="shared" si="130"/>
        <v>SI</v>
      </c>
      <c r="CY380" s="47">
        <f t="shared" si="131"/>
        <v>1</v>
      </c>
      <c r="CZ380" s="47" t="str">
        <f t="shared" si="132"/>
        <v/>
      </c>
      <c r="DA380" s="47" t="str">
        <f t="shared" si="133"/>
        <v/>
      </c>
      <c r="DB380" s="47">
        <f t="shared" si="134"/>
        <v>4</v>
      </c>
      <c r="DC380" s="47" t="str">
        <f t="shared" si="135"/>
        <v/>
      </c>
      <c r="DD380" s="47"/>
      <c r="DE380" s="47" t="str">
        <f t="shared" si="136"/>
        <v/>
      </c>
      <c r="DF380" s="47" t="str">
        <f t="shared" si="137"/>
        <v/>
      </c>
      <c r="DG380" s="47">
        <f t="shared" si="138"/>
        <v>9</v>
      </c>
      <c r="DH380" s="47" t="str">
        <f t="shared" si="139"/>
        <v/>
      </c>
      <c r="DI380" s="47" t="str">
        <f t="shared" si="140"/>
        <v/>
      </c>
      <c r="DJ380" s="47">
        <f t="shared" si="141"/>
        <v>2</v>
      </c>
      <c r="DK380" s="48">
        <f>IF(CX380="NO",0,IF(CY380=1,Tipologías!$E$11,0)+IF(CZ380=2,Tipologías!$E$10,0)+IF(DA380=3,Tipologías!$E$9,0)+IF(DB380=4,Tipologías!$E$13,0)+IF(DC380=5,Tipologías!$E$12,0)+IF(DD380=6,Tipologías!$E$14,0)+IF(DE380=7,Tipologías!$E$20,0)+IF(DG380=9,Tipologías!$E$16,0)+IF(DF380=8,Tipologías!$E$23,0)+IF(DH380=10,Tipologías!$E$7,0)+IF(DI380=11,Tipologías!$E$8,0))</f>
        <v>2858472.5869979998</v>
      </c>
      <c r="DL380" s="49">
        <f t="shared" si="142"/>
        <v>2858472.5869979998</v>
      </c>
      <c r="DM380" s="50" t="str">
        <f t="shared" si="143"/>
        <v/>
      </c>
      <c r="DN380" s="50" t="str">
        <f t="shared" si="144"/>
        <v/>
      </c>
      <c r="DO380" s="50">
        <f t="shared" si="145"/>
        <v>0</v>
      </c>
      <c r="DP380" s="51">
        <f t="shared" si="146"/>
        <v>20</v>
      </c>
      <c r="DQ380" s="51">
        <f>IF(DM380=17,Tipologías!$E$18,0)+IF(ENCUESTAS!DN380=18,Tipologías!$E$17,0)+IF(ENCUESTAS!DO380=19,Tipologías!$E$19,0)+IF(ENCUESTAS!DP380=20,Tipologías!$E$21,0)</f>
        <v>487557.07988400001</v>
      </c>
      <c r="DR380" s="47" t="str">
        <f t="shared" si="147"/>
        <v>SI</v>
      </c>
      <c r="DS380" s="49">
        <f t="shared" si="148"/>
        <v>487557.07988400001</v>
      </c>
      <c r="DT380" s="52">
        <f>IF(DL380=0,"",(DL380+DS380+Tipologías!$E$6+Tipologías!$H$2))</f>
        <v>3543107.0594219645</v>
      </c>
      <c r="DU380" s="53" t="str">
        <f t="shared" si="149"/>
        <v>SI</v>
      </c>
      <c r="DV380" s="436" t="s">
        <v>3643</v>
      </c>
    </row>
    <row r="381" spans="1:126" ht="30.75" thickBot="1" x14ac:dyDescent="0.3">
      <c r="A381" s="22">
        <v>42973</v>
      </c>
      <c r="B381" s="256" t="s">
        <v>1</v>
      </c>
      <c r="C381" s="256" t="s">
        <v>630</v>
      </c>
      <c r="D381" s="256">
        <v>579</v>
      </c>
      <c r="E381" s="256">
        <v>43653838</v>
      </c>
      <c r="F381" s="256">
        <v>3148378856</v>
      </c>
      <c r="G381" s="257">
        <v>377</v>
      </c>
      <c r="H381" s="189" t="s">
        <v>1603</v>
      </c>
      <c r="I381" s="291" t="s">
        <v>1110</v>
      </c>
      <c r="J381" s="256"/>
      <c r="K381" s="256"/>
      <c r="L381" s="256"/>
      <c r="M381" s="256"/>
      <c r="N381" s="256"/>
      <c r="O381" s="256"/>
      <c r="P381" s="256"/>
      <c r="Q381" s="256"/>
      <c r="R381" s="259">
        <v>587880000</v>
      </c>
      <c r="S381" s="256"/>
      <c r="T381" s="256"/>
      <c r="U381" s="362" t="str">
        <f t="shared" si="125"/>
        <v xml:space="preserve">PEATONAL   #   -  587880000 </v>
      </c>
      <c r="V381" s="256">
        <v>3196161381</v>
      </c>
      <c r="W381" s="258" t="s">
        <v>1656</v>
      </c>
      <c r="X381" s="258" t="s">
        <v>1647</v>
      </c>
      <c r="Y381" s="258" t="s">
        <v>1423</v>
      </c>
      <c r="Z381" s="258" t="s">
        <v>2637</v>
      </c>
      <c r="AA381" s="434" t="str">
        <f t="shared" si="126"/>
        <v>CARLOS ARTURO HENAO CARDONA</v>
      </c>
      <c r="AB381" s="256" t="s">
        <v>1268</v>
      </c>
      <c r="AC381" s="256">
        <v>3451581</v>
      </c>
      <c r="AD381" s="258" t="s">
        <v>1127</v>
      </c>
      <c r="AE381" s="256">
        <v>73</v>
      </c>
      <c r="AF381" s="150" t="s">
        <v>1087</v>
      </c>
      <c r="AG381" s="150" t="s">
        <v>1634</v>
      </c>
      <c r="AH381" s="256"/>
      <c r="AI381" s="258" t="s">
        <v>1428</v>
      </c>
      <c r="AJ381" s="258" t="s">
        <v>2020</v>
      </c>
      <c r="AK381" s="434" t="str">
        <f t="shared" si="127"/>
        <v xml:space="preserve">BLANCA NURY OSPINA </v>
      </c>
      <c r="AL381" s="256" t="s">
        <v>1268</v>
      </c>
      <c r="AM381" s="261">
        <v>43649868</v>
      </c>
      <c r="AN381" s="262" t="s">
        <v>1087</v>
      </c>
      <c r="AO381" s="258"/>
      <c r="AP381" s="258" t="s">
        <v>1087</v>
      </c>
      <c r="AQ381" s="256">
        <v>2</v>
      </c>
      <c r="AR381" s="256">
        <v>0</v>
      </c>
      <c r="AS381" s="256">
        <v>0</v>
      </c>
      <c r="AT381" s="263" t="s">
        <v>1148</v>
      </c>
      <c r="AU381" s="256"/>
      <c r="AV381" s="264" t="s">
        <v>1163</v>
      </c>
      <c r="AW381" s="256"/>
      <c r="AX381" s="265"/>
      <c r="AY381" s="256"/>
      <c r="AZ381" s="256"/>
      <c r="BA381" s="256"/>
      <c r="BB381" s="258" t="s">
        <v>1086</v>
      </c>
      <c r="BC381" s="256">
        <v>8200</v>
      </c>
      <c r="BD381" s="258" t="s">
        <v>1086</v>
      </c>
      <c r="BE381" s="256">
        <v>5450</v>
      </c>
      <c r="BF381" s="258" t="s">
        <v>1086</v>
      </c>
      <c r="BG381" s="256">
        <v>8400</v>
      </c>
      <c r="BH381" s="257" t="s">
        <v>1166</v>
      </c>
      <c r="BI381" s="267" t="s">
        <v>1175</v>
      </c>
      <c r="BJ381" s="268" t="s">
        <v>1180</v>
      </c>
      <c r="BK381" s="260" t="s">
        <v>1191</v>
      </c>
      <c r="BL381" s="150" t="s">
        <v>1087</v>
      </c>
      <c r="BM381" s="269" t="s">
        <v>1086</v>
      </c>
      <c r="BN381" s="270" t="s">
        <v>1086</v>
      </c>
      <c r="BO381" s="150" t="s">
        <v>1086</v>
      </c>
      <c r="BP381" s="150" t="s">
        <v>1086</v>
      </c>
      <c r="BQ381" s="150" t="s">
        <v>1087</v>
      </c>
      <c r="BR381" s="150" t="s">
        <v>1086</v>
      </c>
      <c r="BS381" s="150" t="s">
        <v>1086</v>
      </c>
      <c r="BT381" s="150" t="s">
        <v>1087</v>
      </c>
      <c r="BU381" s="150" t="s">
        <v>1087</v>
      </c>
      <c r="BV381" s="150" t="s">
        <v>1087</v>
      </c>
      <c r="BW381" s="150" t="s">
        <v>1087</v>
      </c>
      <c r="BX381" s="150" t="s">
        <v>1087</v>
      </c>
      <c r="BY381" s="150" t="s">
        <v>1087</v>
      </c>
      <c r="BZ381" s="150" t="s">
        <v>1087</v>
      </c>
      <c r="CA381" s="150" t="s">
        <v>1087</v>
      </c>
      <c r="CB381" s="150" t="s">
        <v>1087</v>
      </c>
      <c r="CC381" s="150" t="s">
        <v>1087</v>
      </c>
      <c r="CD381" s="260" t="s">
        <v>1197</v>
      </c>
      <c r="CE381" s="278" t="s">
        <v>2638</v>
      </c>
      <c r="CF381" s="260"/>
      <c r="CG381" s="260"/>
      <c r="CH381" s="260"/>
      <c r="CI381" s="260"/>
      <c r="CJ381" s="260" t="s">
        <v>1607</v>
      </c>
      <c r="CK381" s="260" t="s">
        <v>1608</v>
      </c>
      <c r="CL381" s="150" t="s">
        <v>1086</v>
      </c>
      <c r="CM381" s="150" t="s">
        <v>1087</v>
      </c>
      <c r="CN381" s="150" t="s">
        <v>1087</v>
      </c>
      <c r="CO381" s="260" t="s">
        <v>1490</v>
      </c>
      <c r="CP381" s="150" t="s">
        <v>1087</v>
      </c>
      <c r="CQ381" s="150" t="s">
        <v>1087</v>
      </c>
      <c r="CR381" s="150" t="s">
        <v>1087</v>
      </c>
      <c r="CS381" s="150" t="s">
        <v>1087</v>
      </c>
      <c r="CT381" s="150" t="s">
        <v>1087</v>
      </c>
      <c r="CU381" s="261" t="s">
        <v>1307</v>
      </c>
      <c r="CV381" s="6" t="str">
        <f t="shared" si="128"/>
        <v>OASIS PEATONAL587880000</v>
      </c>
      <c r="CW381" s="46" t="str">
        <f t="shared" si="129"/>
        <v>OK</v>
      </c>
      <c r="CX381" s="47" t="str">
        <f t="shared" si="130"/>
        <v>SI</v>
      </c>
      <c r="CY381" s="47">
        <f t="shared" si="131"/>
        <v>1</v>
      </c>
      <c r="CZ381" s="47">
        <f t="shared" si="132"/>
        <v>2</v>
      </c>
      <c r="DA381" s="47">
        <f t="shared" si="133"/>
        <v>3</v>
      </c>
      <c r="DB381" s="47">
        <f t="shared" si="134"/>
        <v>4</v>
      </c>
      <c r="DC381" s="47">
        <f t="shared" si="135"/>
        <v>5</v>
      </c>
      <c r="DD381" s="47"/>
      <c r="DE381" s="47">
        <f t="shared" si="136"/>
        <v>7</v>
      </c>
      <c r="DF381" s="47">
        <f t="shared" si="137"/>
        <v>8</v>
      </c>
      <c r="DG381" s="47" t="str">
        <f t="shared" si="138"/>
        <v/>
      </c>
      <c r="DH381" s="47" t="str">
        <f t="shared" si="139"/>
        <v/>
      </c>
      <c r="DI381" s="47" t="str">
        <f t="shared" si="140"/>
        <v/>
      </c>
      <c r="DJ381" s="47">
        <f t="shared" si="141"/>
        <v>5</v>
      </c>
      <c r="DK381" s="48">
        <f>IF(CX381="NO",0,IF(CY381=1,Tipologías!$E$11,0)+IF(CZ381=2,Tipologías!$E$10,0)+IF(DA381=3,Tipologías!$E$9,0)+IF(DB381=4,Tipologías!$E$13,0)+IF(DC381=5,Tipologías!$E$12,0)+IF(DD381=6,Tipologías!$E$14,0)+IF(DE381=7,Tipologías!$E$20,0)+IF(DG381=9,Tipologías!$E$16,0)+IF(DF381=8,Tipologías!$E$23,0)+IF(DH381=10,Tipologías!$E$7,0)+IF(DI381=11,Tipologías!$E$8,0))</f>
        <v>6834981.4686359996</v>
      </c>
      <c r="DL381" s="49">
        <f t="shared" si="142"/>
        <v>6099266.2918499997</v>
      </c>
      <c r="DM381" s="50" t="str">
        <f t="shared" si="143"/>
        <v/>
      </c>
      <c r="DN381" s="50" t="str">
        <f t="shared" si="144"/>
        <v/>
      </c>
      <c r="DO381" s="50">
        <f t="shared" si="145"/>
        <v>0</v>
      </c>
      <c r="DP381" s="51">
        <f t="shared" si="146"/>
        <v>20</v>
      </c>
      <c r="DQ381" s="51">
        <f>IF(DM381=17,Tipologías!$E$18,0)+IF(ENCUESTAS!DN381=18,Tipologías!$E$17,0)+IF(ENCUESTAS!DO381=19,Tipologías!$E$19,0)+IF(ENCUESTAS!DP381=20,Tipologías!$E$21,0)</f>
        <v>487557.07988400001</v>
      </c>
      <c r="DR381" s="47" t="str">
        <f t="shared" si="147"/>
        <v>SI</v>
      </c>
      <c r="DS381" s="49">
        <f t="shared" si="148"/>
        <v>487557.07988400001</v>
      </c>
      <c r="DT381" s="52">
        <f>IF(DL381=0,"",(DL381+DS381+Tipologías!$E$6+Tipologías!$H$2))</f>
        <v>6783900.7642739639</v>
      </c>
      <c r="DU381" s="53" t="str">
        <f t="shared" si="149"/>
        <v>SI</v>
      </c>
      <c r="DV381" s="436" t="s">
        <v>3644</v>
      </c>
    </row>
    <row r="382" spans="1:126" ht="45.75" thickBot="1" x14ac:dyDescent="0.3">
      <c r="A382" s="22">
        <v>42973</v>
      </c>
      <c r="B382" s="256" t="s">
        <v>1</v>
      </c>
      <c r="C382" s="256" t="s">
        <v>630</v>
      </c>
      <c r="D382" s="256">
        <v>579</v>
      </c>
      <c r="E382" s="256">
        <v>43653838</v>
      </c>
      <c r="F382" s="256">
        <v>3148378856</v>
      </c>
      <c r="G382" s="257">
        <v>378</v>
      </c>
      <c r="H382" s="189" t="s">
        <v>1603</v>
      </c>
      <c r="I382" s="291" t="s">
        <v>1110</v>
      </c>
      <c r="J382" s="256"/>
      <c r="K382" s="256"/>
      <c r="L382" s="256"/>
      <c r="M382" s="256"/>
      <c r="N382" s="256"/>
      <c r="O382" s="256"/>
      <c r="P382" s="256"/>
      <c r="Q382" s="256"/>
      <c r="R382" s="259">
        <v>554700000</v>
      </c>
      <c r="S382" s="256"/>
      <c r="T382" s="256"/>
      <c r="U382" s="362" t="str">
        <f t="shared" si="125"/>
        <v xml:space="preserve">PEATONAL   #   -  554700000 </v>
      </c>
      <c r="V382" s="256">
        <v>3148350702</v>
      </c>
      <c r="W382" s="258" t="s">
        <v>2639</v>
      </c>
      <c r="X382" s="258" t="s">
        <v>1855</v>
      </c>
      <c r="Y382" s="258" t="s">
        <v>1575</v>
      </c>
      <c r="Z382" s="258" t="s">
        <v>1638</v>
      </c>
      <c r="AA382" s="434" t="str">
        <f t="shared" si="126"/>
        <v>EDER ANDRES RENAL AGUIRRE</v>
      </c>
      <c r="AB382" s="256" t="s">
        <v>1268</v>
      </c>
      <c r="AC382" s="256">
        <v>71194284</v>
      </c>
      <c r="AD382" s="258" t="s">
        <v>1127</v>
      </c>
      <c r="AE382" s="256">
        <v>33</v>
      </c>
      <c r="AF382" s="150" t="s">
        <v>1087</v>
      </c>
      <c r="AG382" s="150" t="s">
        <v>1907</v>
      </c>
      <c r="AH382" s="258" t="s">
        <v>1580</v>
      </c>
      <c r="AI382" s="258" t="s">
        <v>2640</v>
      </c>
      <c r="AJ382" s="256"/>
      <c r="AK382" s="434" t="str">
        <f t="shared" si="127"/>
        <v>NATALY  ZAPATA ALVAREZ</v>
      </c>
      <c r="AL382" s="256" t="s">
        <v>1268</v>
      </c>
      <c r="AM382" s="261">
        <v>43658030</v>
      </c>
      <c r="AN382" s="262" t="s">
        <v>1086</v>
      </c>
      <c r="AO382" s="256">
        <v>28889</v>
      </c>
      <c r="AP382" s="258" t="s">
        <v>1087</v>
      </c>
      <c r="AQ382" s="256">
        <v>6</v>
      </c>
      <c r="AR382" s="256">
        <v>4</v>
      </c>
      <c r="AS382" s="256">
        <v>1</v>
      </c>
      <c r="AT382" s="263" t="s">
        <v>1147</v>
      </c>
      <c r="AU382" s="256"/>
      <c r="AV382" s="277" t="s">
        <v>1165</v>
      </c>
      <c r="AW382" s="256"/>
      <c r="AX382" s="265"/>
      <c r="AY382" s="256"/>
      <c r="AZ382" s="256"/>
      <c r="BA382" s="256"/>
      <c r="BB382" s="258" t="s">
        <v>1086</v>
      </c>
      <c r="BC382" s="256">
        <v>10912</v>
      </c>
      <c r="BD382" s="258" t="s">
        <v>1086</v>
      </c>
      <c r="BE382" s="256">
        <v>7529</v>
      </c>
      <c r="BF382" s="258" t="s">
        <v>1086</v>
      </c>
      <c r="BG382" s="256">
        <v>8408</v>
      </c>
      <c r="BH382" s="266" t="s">
        <v>1167</v>
      </c>
      <c r="BI382" s="267" t="s">
        <v>1175</v>
      </c>
      <c r="BJ382" s="268" t="s">
        <v>1180</v>
      </c>
      <c r="BK382" s="260" t="s">
        <v>1189</v>
      </c>
      <c r="BL382" s="150" t="s">
        <v>1087</v>
      </c>
      <c r="BM382" s="269" t="s">
        <v>1086</v>
      </c>
      <c r="BN382" s="270" t="s">
        <v>1086</v>
      </c>
      <c r="BO382" s="150" t="s">
        <v>1086</v>
      </c>
      <c r="BP382" s="150" t="s">
        <v>1086</v>
      </c>
      <c r="BQ382" s="150" t="s">
        <v>1086</v>
      </c>
      <c r="BR382" s="150" t="s">
        <v>1086</v>
      </c>
      <c r="BS382" s="150" t="s">
        <v>1086</v>
      </c>
      <c r="BT382" s="150" t="s">
        <v>1087</v>
      </c>
      <c r="BU382" s="150" t="s">
        <v>1087</v>
      </c>
      <c r="BV382" s="150" t="s">
        <v>1087</v>
      </c>
      <c r="BW382" s="150" t="s">
        <v>1087</v>
      </c>
      <c r="BX382" s="150" t="s">
        <v>1086</v>
      </c>
      <c r="BY382" s="150" t="s">
        <v>1087</v>
      </c>
      <c r="BZ382" s="150" t="s">
        <v>1087</v>
      </c>
      <c r="CA382" s="150" t="s">
        <v>1087</v>
      </c>
      <c r="CB382" s="150" t="s">
        <v>1087</v>
      </c>
      <c r="CC382" s="150" t="s">
        <v>1086</v>
      </c>
      <c r="CD382" s="260" t="s">
        <v>1197</v>
      </c>
      <c r="CE382" s="278" t="s">
        <v>2641</v>
      </c>
      <c r="CF382" s="260"/>
      <c r="CG382" s="260"/>
      <c r="CH382" s="260"/>
      <c r="CI382" s="260"/>
      <c r="CJ382" s="260" t="s">
        <v>1607</v>
      </c>
      <c r="CK382" s="260" t="s">
        <v>1608</v>
      </c>
      <c r="CL382" s="150" t="s">
        <v>1086</v>
      </c>
      <c r="CM382" s="150" t="s">
        <v>1087</v>
      </c>
      <c r="CN382" s="150" t="s">
        <v>1087</v>
      </c>
      <c r="CO382" s="260" t="s">
        <v>1490</v>
      </c>
      <c r="CP382" s="260" t="s">
        <v>1294</v>
      </c>
      <c r="CQ382" s="260" t="s">
        <v>1294</v>
      </c>
      <c r="CR382" s="260" t="s">
        <v>1294</v>
      </c>
      <c r="CS382" s="260" t="s">
        <v>1294</v>
      </c>
      <c r="CT382" s="260" t="s">
        <v>1086</v>
      </c>
      <c r="CU382" s="261" t="s">
        <v>1286</v>
      </c>
      <c r="CV382" s="6" t="str">
        <f t="shared" si="128"/>
        <v>OASIS PEATONAL554700000</v>
      </c>
      <c r="CW382" s="46" t="str">
        <f t="shared" si="129"/>
        <v>OK</v>
      </c>
      <c r="CX382" s="47" t="str">
        <f t="shared" si="130"/>
        <v>SI</v>
      </c>
      <c r="CY382" s="47">
        <f t="shared" si="131"/>
        <v>1</v>
      </c>
      <c r="CZ382" s="47" t="str">
        <f t="shared" si="132"/>
        <v/>
      </c>
      <c r="DA382" s="47">
        <f t="shared" si="133"/>
        <v>3</v>
      </c>
      <c r="DB382" s="47">
        <f t="shared" si="134"/>
        <v>4</v>
      </c>
      <c r="DC382" s="47">
        <f t="shared" si="135"/>
        <v>5</v>
      </c>
      <c r="DD382" s="47"/>
      <c r="DE382" s="47">
        <f t="shared" si="136"/>
        <v>7</v>
      </c>
      <c r="DF382" s="47">
        <f t="shared" si="137"/>
        <v>8</v>
      </c>
      <c r="DG382" s="47" t="str">
        <f t="shared" si="138"/>
        <v/>
      </c>
      <c r="DH382" s="47" t="str">
        <f t="shared" si="139"/>
        <v/>
      </c>
      <c r="DI382" s="47" t="str">
        <f t="shared" si="140"/>
        <v/>
      </c>
      <c r="DJ382" s="47">
        <f t="shared" si="141"/>
        <v>4</v>
      </c>
      <c r="DK382" s="48">
        <f>IF(CX382="NO",0,IF(CY382=1,Tipologías!$E$11,0)+IF(CZ382=2,Tipologías!$E$10,0)+IF(DA382=3,Tipologías!$E$9,0)+IF(DB382=4,Tipologías!$E$13,0)+IF(DC382=5,Tipologías!$E$12,0)+IF(DD382=6,Tipologías!$E$14,0)+IF(DE382=7,Tipologías!$E$20,0)+IF(DG382=9,Tipologías!$E$16,0)+IF(DF382=8,Tipologías!$E$23,0)+IF(DH382=10,Tipologías!$E$7,0)+IF(DI382=11,Tipologías!$E$8,0))</f>
        <v>6640634.0016719997</v>
      </c>
      <c r="DL382" s="49">
        <f t="shared" si="142"/>
        <v>6099266.2918499997</v>
      </c>
      <c r="DM382" s="50" t="str">
        <f t="shared" si="143"/>
        <v/>
      </c>
      <c r="DN382" s="50" t="str">
        <f t="shared" si="144"/>
        <v/>
      </c>
      <c r="DO382" s="50">
        <f t="shared" si="145"/>
        <v>0</v>
      </c>
      <c r="DP382" s="51" t="str">
        <f t="shared" si="146"/>
        <v/>
      </c>
      <c r="DQ382" s="51">
        <f>IF(DM382=17,Tipologías!$E$18,0)+IF(ENCUESTAS!DN382=18,Tipologías!$E$17,0)+IF(ENCUESTAS!DO382=19,Tipologías!$E$19,0)+IF(ENCUESTAS!DP382=20,Tipologías!$E$21,0)</f>
        <v>0</v>
      </c>
      <c r="DR382" s="47" t="str">
        <f t="shared" si="147"/>
        <v>NO</v>
      </c>
      <c r="DS382" s="49">
        <f t="shared" si="148"/>
        <v>0</v>
      </c>
      <c r="DT382" s="52">
        <f>IF(DL382=0,"",(DL382+DS382+Tipologías!$E$6+Tipologías!$H$2))</f>
        <v>6296343.6843899637</v>
      </c>
      <c r="DU382" s="53" t="str">
        <f t="shared" si="149"/>
        <v>SI</v>
      </c>
      <c r="DV382" s="436" t="s">
        <v>3645</v>
      </c>
    </row>
    <row r="383" spans="1:126" ht="45.75" hidden="1" thickBot="1" x14ac:dyDescent="0.3">
      <c r="A383" s="22">
        <v>42973</v>
      </c>
      <c r="B383" s="256" t="s">
        <v>1</v>
      </c>
      <c r="C383" s="256" t="s">
        <v>630</v>
      </c>
      <c r="D383" s="256">
        <v>579</v>
      </c>
      <c r="E383" s="256">
        <v>43653838</v>
      </c>
      <c r="F383" s="256">
        <v>3148378856</v>
      </c>
      <c r="G383" s="257">
        <v>379</v>
      </c>
      <c r="H383" s="189" t="s">
        <v>1603</v>
      </c>
      <c r="I383" s="291" t="s">
        <v>1110</v>
      </c>
      <c r="J383" s="256"/>
      <c r="K383" s="256"/>
      <c r="L383" s="256"/>
      <c r="M383" s="256"/>
      <c r="N383" s="256"/>
      <c r="O383" s="256"/>
      <c r="P383" s="256"/>
      <c r="Q383" s="256"/>
      <c r="R383" s="259">
        <v>588600000</v>
      </c>
      <c r="S383" s="256"/>
      <c r="T383" s="256"/>
      <c r="U383" s="362" t="str">
        <f t="shared" si="125"/>
        <v xml:space="preserve">PEATONAL   #   -  588600000 </v>
      </c>
      <c r="V383" s="256"/>
      <c r="W383" s="258" t="s">
        <v>1567</v>
      </c>
      <c r="X383" s="258" t="s">
        <v>1299</v>
      </c>
      <c r="Y383" s="258" t="s">
        <v>1835</v>
      </c>
      <c r="Z383" s="256"/>
      <c r="AA383" s="434" t="str">
        <f t="shared" si="126"/>
        <v>DORIS  SANCHEZ  SANCHEZ</v>
      </c>
      <c r="AB383" s="256" t="s">
        <v>1268</v>
      </c>
      <c r="AC383" s="256">
        <v>32017953</v>
      </c>
      <c r="AD383" s="258" t="s">
        <v>1118</v>
      </c>
      <c r="AE383" s="256">
        <v>58</v>
      </c>
      <c r="AF383" s="150" t="s">
        <v>1087</v>
      </c>
      <c r="AG383" s="150" t="s">
        <v>1907</v>
      </c>
      <c r="AH383" s="256"/>
      <c r="AI383" s="258" t="s">
        <v>2460</v>
      </c>
      <c r="AJ383" s="258" t="s">
        <v>1431</v>
      </c>
      <c r="AK383" s="434" t="str">
        <f t="shared" si="127"/>
        <v xml:space="preserve">GUILLERMO  ALBERTO ZAPATA </v>
      </c>
      <c r="AL383" s="256" t="s">
        <v>1268</v>
      </c>
      <c r="AM383" s="261">
        <v>15360267</v>
      </c>
      <c r="AN383" s="262" t="s">
        <v>1087</v>
      </c>
      <c r="AO383" s="256"/>
      <c r="AP383" s="258" t="s">
        <v>1087</v>
      </c>
      <c r="AQ383" s="256">
        <v>4</v>
      </c>
      <c r="AR383" s="256">
        <v>2</v>
      </c>
      <c r="AS383" s="256">
        <v>1</v>
      </c>
      <c r="AT383" s="265" t="s">
        <v>1152</v>
      </c>
      <c r="AU383" s="256"/>
      <c r="AV383" s="277"/>
      <c r="AW383" s="256"/>
      <c r="AX383" s="265"/>
      <c r="AY383" s="256"/>
      <c r="AZ383" s="256"/>
      <c r="BA383" s="256"/>
      <c r="BB383" s="258" t="s">
        <v>1086</v>
      </c>
      <c r="BC383" s="256"/>
      <c r="BD383" s="258" t="s">
        <v>1086</v>
      </c>
      <c r="BE383" s="256"/>
      <c r="BF383" s="258" t="s">
        <v>1086</v>
      </c>
      <c r="BG383" s="256"/>
      <c r="BH383" s="266" t="s">
        <v>1167</v>
      </c>
      <c r="BI383" s="267" t="s">
        <v>1171</v>
      </c>
      <c r="BJ383" s="268" t="s">
        <v>1180</v>
      </c>
      <c r="BK383" s="268" t="s">
        <v>1189</v>
      </c>
      <c r="BL383" s="150" t="s">
        <v>1086</v>
      </c>
      <c r="BM383" s="269" t="s">
        <v>1086</v>
      </c>
      <c r="BN383" s="270" t="s">
        <v>1086</v>
      </c>
      <c r="BO383" s="150" t="s">
        <v>1086</v>
      </c>
      <c r="BP383" s="150" t="s">
        <v>1086</v>
      </c>
      <c r="BQ383" s="150" t="s">
        <v>1087</v>
      </c>
      <c r="BR383" s="150" t="s">
        <v>1086</v>
      </c>
      <c r="BS383" s="150" t="s">
        <v>1086</v>
      </c>
      <c r="BT383" s="150" t="s">
        <v>1086</v>
      </c>
      <c r="BU383" s="150" t="s">
        <v>1086</v>
      </c>
      <c r="BV383" s="150" t="s">
        <v>1086</v>
      </c>
      <c r="BW383" s="150" t="s">
        <v>1086</v>
      </c>
      <c r="BX383" s="150" t="s">
        <v>1086</v>
      </c>
      <c r="BY383" s="150" t="s">
        <v>1086</v>
      </c>
      <c r="BZ383" s="150" t="s">
        <v>1086</v>
      </c>
      <c r="CA383" s="150" t="s">
        <v>1086</v>
      </c>
      <c r="CB383" s="150" t="s">
        <v>1086</v>
      </c>
      <c r="CC383" s="150" t="s">
        <v>1086</v>
      </c>
      <c r="CD383" s="268" t="s">
        <v>1193</v>
      </c>
      <c r="CE383" s="278" t="s">
        <v>2642</v>
      </c>
      <c r="CF383" s="260"/>
      <c r="CG383" s="260"/>
      <c r="CH383" s="260"/>
      <c r="CI383" s="260"/>
      <c r="CJ383" s="260" t="s">
        <v>1607</v>
      </c>
      <c r="CK383" s="260" t="s">
        <v>1608</v>
      </c>
      <c r="CL383" s="150" t="s">
        <v>1086</v>
      </c>
      <c r="CM383" s="150" t="s">
        <v>1087</v>
      </c>
      <c r="CN383" s="150" t="s">
        <v>1087</v>
      </c>
      <c r="CO383" s="260" t="s">
        <v>1490</v>
      </c>
      <c r="CP383" s="150" t="s">
        <v>1086</v>
      </c>
      <c r="CQ383" s="150" t="s">
        <v>1086</v>
      </c>
      <c r="CR383" s="150" t="s">
        <v>1086</v>
      </c>
      <c r="CS383" s="150" t="s">
        <v>1086</v>
      </c>
      <c r="CT383" s="150" t="s">
        <v>1086</v>
      </c>
      <c r="CU383" s="261" t="s">
        <v>1288</v>
      </c>
      <c r="CV383" s="6" t="str">
        <f t="shared" si="128"/>
        <v>OASIS PEATONAL588600000</v>
      </c>
      <c r="CW383" s="46" t="str">
        <f t="shared" si="129"/>
        <v>OK</v>
      </c>
      <c r="CX383" s="47" t="str">
        <f t="shared" si="130"/>
        <v>SI</v>
      </c>
      <c r="CY383" s="47" t="str">
        <f t="shared" si="131"/>
        <v/>
      </c>
      <c r="CZ383" s="47" t="str">
        <f t="shared" si="132"/>
        <v/>
      </c>
      <c r="DA383" s="47" t="str">
        <f t="shared" si="133"/>
        <v/>
      </c>
      <c r="DB383" s="47" t="str">
        <f t="shared" si="134"/>
        <v/>
      </c>
      <c r="DC383" s="47" t="str">
        <f t="shared" si="135"/>
        <v/>
      </c>
      <c r="DD383" s="47"/>
      <c r="DE383" s="47" t="str">
        <f t="shared" si="136"/>
        <v/>
      </c>
      <c r="DF383" s="47" t="str">
        <f t="shared" si="137"/>
        <v/>
      </c>
      <c r="DG383" s="47" t="str">
        <f t="shared" si="138"/>
        <v/>
      </c>
      <c r="DH383" s="47" t="str">
        <f t="shared" si="139"/>
        <v/>
      </c>
      <c r="DI383" s="47" t="str">
        <f t="shared" si="140"/>
        <v/>
      </c>
      <c r="DJ383" s="47">
        <f t="shared" si="141"/>
        <v>0</v>
      </c>
      <c r="DK383" s="48">
        <f>IF(CX383="NO",0,IF(CY383=1,Tipologías!$E$11,0)+IF(CZ383=2,Tipologías!$E$10,0)+IF(DA383=3,Tipologías!$E$9,0)+IF(DB383=4,Tipologías!$E$13,0)+IF(DC383=5,Tipologías!$E$12,0)+IF(DD383=6,Tipologías!$E$14,0)+IF(DE383=7,Tipologías!$E$20,0)+IF(DG383=9,Tipologías!$E$16,0)+IF(DF383=8,Tipologías!$E$23,0)+IF(DH383=10,Tipologías!$E$7,0)+IF(DI383=11,Tipologías!$E$8,0))</f>
        <v>0</v>
      </c>
      <c r="DL383" s="49">
        <f t="shared" si="142"/>
        <v>0</v>
      </c>
      <c r="DM383" s="50" t="str">
        <f t="shared" si="143"/>
        <v/>
      </c>
      <c r="DN383" s="50" t="str">
        <f t="shared" si="144"/>
        <v/>
      </c>
      <c r="DO383" s="50" t="str">
        <f t="shared" si="145"/>
        <v/>
      </c>
      <c r="DP383" s="51" t="str">
        <f t="shared" si="146"/>
        <v/>
      </c>
      <c r="DQ383" s="51">
        <f>IF(DM383=17,Tipologías!$E$18,0)+IF(ENCUESTAS!DN383=18,Tipologías!$E$17,0)+IF(ENCUESTAS!DO383=19,Tipologías!$E$19,0)+IF(ENCUESTAS!DP383=20,Tipologías!$E$21,0)</f>
        <v>0</v>
      </c>
      <c r="DR383" s="47" t="str">
        <f t="shared" si="147"/>
        <v>NO</v>
      </c>
      <c r="DS383" s="49">
        <f t="shared" si="148"/>
        <v>0</v>
      </c>
      <c r="DT383" s="52" t="str">
        <f>IF(DL383=0,"",(DL383+DS383+Tipologías!$E$6+Tipologías!$H$2))</f>
        <v/>
      </c>
      <c r="DU383" s="53" t="str">
        <f t="shared" si="149"/>
        <v>NO</v>
      </c>
      <c r="DV383" s="437"/>
    </row>
    <row r="384" spans="1:126" ht="45.75" thickBot="1" x14ac:dyDescent="0.3">
      <c r="A384" s="22">
        <v>42973</v>
      </c>
      <c r="B384" s="256" t="s">
        <v>1</v>
      </c>
      <c r="C384" s="256" t="s">
        <v>630</v>
      </c>
      <c r="D384" s="256">
        <v>579</v>
      </c>
      <c r="E384" s="256">
        <v>43653838</v>
      </c>
      <c r="F384" s="256">
        <v>3208778716</v>
      </c>
      <c r="G384" s="257">
        <v>380</v>
      </c>
      <c r="H384" s="189" t="s">
        <v>1603</v>
      </c>
      <c r="I384" s="291" t="s">
        <v>1110</v>
      </c>
      <c r="J384" s="256"/>
      <c r="K384" s="256"/>
      <c r="L384" s="256"/>
      <c r="M384" s="256"/>
      <c r="N384" s="256"/>
      <c r="O384" s="256"/>
      <c r="P384" s="256"/>
      <c r="Q384" s="256"/>
      <c r="R384" s="259">
        <v>583600000</v>
      </c>
      <c r="S384" s="256"/>
      <c r="T384" s="256"/>
      <c r="U384" s="362" t="str">
        <f t="shared" si="125"/>
        <v xml:space="preserve">PEATONAL   #   -  583600000 </v>
      </c>
      <c r="V384" s="256">
        <v>3208778716</v>
      </c>
      <c r="W384" s="258" t="s">
        <v>2643</v>
      </c>
      <c r="X384" s="258" t="s">
        <v>1907</v>
      </c>
      <c r="Y384" s="258" t="s">
        <v>1287</v>
      </c>
      <c r="Z384" s="258" t="s">
        <v>2644</v>
      </c>
      <c r="AA384" s="434" t="str">
        <f t="shared" si="126"/>
        <v>MARIA ROSALINA APUESTA ZAPATA</v>
      </c>
      <c r="AB384" s="256" t="s">
        <v>1268</v>
      </c>
      <c r="AC384" s="256">
        <v>21929894</v>
      </c>
      <c r="AD384" s="258" t="s">
        <v>1118</v>
      </c>
      <c r="AE384" s="256">
        <v>66</v>
      </c>
      <c r="AF384" s="150" t="s">
        <v>1086</v>
      </c>
      <c r="AG384" s="260"/>
      <c r="AH384" s="256"/>
      <c r="AI384" s="256"/>
      <c r="AJ384" s="256"/>
      <c r="AK384" s="434" t="str">
        <f t="shared" si="127"/>
        <v xml:space="preserve">   </v>
      </c>
      <c r="AL384" s="256"/>
      <c r="AM384" s="261"/>
      <c r="AN384" s="262" t="s">
        <v>1087</v>
      </c>
      <c r="AO384" s="256"/>
      <c r="AP384" s="258" t="s">
        <v>1086</v>
      </c>
      <c r="AQ384" s="256">
        <v>3</v>
      </c>
      <c r="AR384" s="256">
        <v>1</v>
      </c>
      <c r="AS384" s="256">
        <v>0</v>
      </c>
      <c r="AT384" s="263" t="s">
        <v>1148</v>
      </c>
      <c r="AU384" s="256"/>
      <c r="AV384" s="277" t="s">
        <v>1166</v>
      </c>
      <c r="AW384" s="256"/>
      <c r="AX384" s="265"/>
      <c r="AY384" s="256"/>
      <c r="AZ384" s="256"/>
      <c r="BA384" s="256"/>
      <c r="BB384" s="258" t="s">
        <v>1086</v>
      </c>
      <c r="BC384" s="256">
        <v>46449</v>
      </c>
      <c r="BD384" s="258" t="s">
        <v>1086</v>
      </c>
      <c r="BE384" s="256">
        <v>22484</v>
      </c>
      <c r="BF384" s="258" t="s">
        <v>1086</v>
      </c>
      <c r="BG384" s="256">
        <v>50390</v>
      </c>
      <c r="BH384" s="266" t="s">
        <v>1167</v>
      </c>
      <c r="BI384" s="267" t="s">
        <v>1175</v>
      </c>
      <c r="BJ384" s="268" t="s">
        <v>1180</v>
      </c>
      <c r="BK384" s="260" t="s">
        <v>1191</v>
      </c>
      <c r="BL384" s="150" t="s">
        <v>1087</v>
      </c>
      <c r="BM384" s="261" t="s">
        <v>1086</v>
      </c>
      <c r="BN384" s="308" t="s">
        <v>1086</v>
      </c>
      <c r="BO384" s="260" t="s">
        <v>1086</v>
      </c>
      <c r="BP384" s="260" t="s">
        <v>1086</v>
      </c>
      <c r="BQ384" s="260" t="s">
        <v>1086</v>
      </c>
      <c r="BR384" s="260" t="s">
        <v>1086</v>
      </c>
      <c r="BS384" s="260" t="s">
        <v>1086</v>
      </c>
      <c r="BT384" s="260" t="s">
        <v>1087</v>
      </c>
      <c r="BU384" s="260" t="s">
        <v>1087</v>
      </c>
      <c r="BV384" s="260" t="s">
        <v>1087</v>
      </c>
      <c r="BW384" s="260" t="s">
        <v>1087</v>
      </c>
      <c r="BX384" s="260" t="s">
        <v>1087</v>
      </c>
      <c r="BY384" s="260" t="s">
        <v>1087</v>
      </c>
      <c r="BZ384" s="260" t="s">
        <v>1087</v>
      </c>
      <c r="CA384" s="260" t="s">
        <v>1087</v>
      </c>
      <c r="CB384" s="260" t="s">
        <v>1087</v>
      </c>
      <c r="CC384" s="260" t="s">
        <v>1087</v>
      </c>
      <c r="CD384" s="260" t="s">
        <v>1197</v>
      </c>
      <c r="CE384" s="278" t="s">
        <v>2645</v>
      </c>
      <c r="CF384" s="260" t="s">
        <v>2646</v>
      </c>
      <c r="CG384" s="260"/>
      <c r="CH384" s="260"/>
      <c r="CI384" s="260"/>
      <c r="CJ384" s="260" t="s">
        <v>1607</v>
      </c>
      <c r="CK384" s="260" t="s">
        <v>1608</v>
      </c>
      <c r="CL384" s="150" t="s">
        <v>1086</v>
      </c>
      <c r="CM384" s="150" t="s">
        <v>1087</v>
      </c>
      <c r="CN384" s="150" t="s">
        <v>1087</v>
      </c>
      <c r="CO384" s="260" t="s">
        <v>1490</v>
      </c>
      <c r="CP384" s="260" t="s">
        <v>1294</v>
      </c>
      <c r="CQ384" s="260" t="s">
        <v>1294</v>
      </c>
      <c r="CR384" s="260" t="s">
        <v>1294</v>
      </c>
      <c r="CS384" s="260" t="s">
        <v>1294</v>
      </c>
      <c r="CT384" s="260" t="s">
        <v>1294</v>
      </c>
      <c r="CU384" s="261" t="s">
        <v>1286</v>
      </c>
      <c r="CV384" s="6" t="str">
        <f t="shared" si="128"/>
        <v>OASIS PEATONAL583600000</v>
      </c>
      <c r="CW384" s="46" t="str">
        <f t="shared" si="129"/>
        <v>OK</v>
      </c>
      <c r="CX384" s="47" t="str">
        <f t="shared" si="130"/>
        <v>SI</v>
      </c>
      <c r="CY384" s="47">
        <f t="shared" si="131"/>
        <v>1</v>
      </c>
      <c r="CZ384" s="47">
        <f t="shared" si="132"/>
        <v>2</v>
      </c>
      <c r="DA384" s="47">
        <f t="shared" si="133"/>
        <v>3</v>
      </c>
      <c r="DB384" s="47">
        <f t="shared" si="134"/>
        <v>4</v>
      </c>
      <c r="DC384" s="47">
        <f t="shared" si="135"/>
        <v>5</v>
      </c>
      <c r="DD384" s="47"/>
      <c r="DE384" s="47">
        <f t="shared" si="136"/>
        <v>7</v>
      </c>
      <c r="DF384" s="47">
        <f t="shared" si="137"/>
        <v>8</v>
      </c>
      <c r="DG384" s="47" t="str">
        <f t="shared" si="138"/>
        <v/>
      </c>
      <c r="DH384" s="47" t="str">
        <f t="shared" si="139"/>
        <v/>
      </c>
      <c r="DI384" s="47" t="str">
        <f t="shared" si="140"/>
        <v/>
      </c>
      <c r="DJ384" s="47">
        <f t="shared" si="141"/>
        <v>5</v>
      </c>
      <c r="DK384" s="48">
        <f>IF(CX384="NO",0,IF(CY384=1,Tipologías!$E$11,0)+IF(CZ384=2,Tipologías!$E$10,0)+IF(DA384=3,Tipologías!$E$9,0)+IF(DB384=4,Tipologías!$E$13,0)+IF(DC384=5,Tipologías!$E$12,0)+IF(DD384=6,Tipologías!$E$14,0)+IF(DE384=7,Tipologías!$E$20,0)+IF(DG384=9,Tipologías!$E$16,0)+IF(DF384=8,Tipologías!$E$23,0)+IF(DH384=10,Tipologías!$E$7,0)+IF(DI384=11,Tipologías!$E$8,0))</f>
        <v>6834981.4686359996</v>
      </c>
      <c r="DL384" s="49">
        <f t="shared" si="142"/>
        <v>6099266.2918499997</v>
      </c>
      <c r="DM384" s="50" t="str">
        <f t="shared" si="143"/>
        <v/>
      </c>
      <c r="DN384" s="50" t="str">
        <f t="shared" si="144"/>
        <v/>
      </c>
      <c r="DO384" s="50">
        <f t="shared" si="145"/>
        <v>0</v>
      </c>
      <c r="DP384" s="51" t="str">
        <f t="shared" si="146"/>
        <v/>
      </c>
      <c r="DQ384" s="51">
        <f>IF(DM384=17,Tipologías!$E$18,0)+IF(ENCUESTAS!DN384=18,Tipologías!$E$17,0)+IF(ENCUESTAS!DO384=19,Tipologías!$E$19,0)+IF(ENCUESTAS!DP384=20,Tipologías!$E$21,0)</f>
        <v>0</v>
      </c>
      <c r="DR384" s="47" t="str">
        <f t="shared" si="147"/>
        <v>NO</v>
      </c>
      <c r="DS384" s="49">
        <f t="shared" si="148"/>
        <v>0</v>
      </c>
      <c r="DT384" s="52">
        <f>IF(DL384=0,"",(DL384+DS384+Tipologías!$E$6+Tipologías!$H$2))</f>
        <v>6296343.6843899637</v>
      </c>
      <c r="DU384" s="53" t="str">
        <f t="shared" si="149"/>
        <v>SI</v>
      </c>
      <c r="DV384" s="436" t="s">
        <v>3646</v>
      </c>
    </row>
    <row r="385" spans="1:126" ht="45.75" thickBot="1" x14ac:dyDescent="0.3">
      <c r="A385" s="22">
        <v>42973</v>
      </c>
      <c r="B385" s="256" t="s">
        <v>1</v>
      </c>
      <c r="C385" s="256" t="s">
        <v>630</v>
      </c>
      <c r="D385" s="256">
        <v>579</v>
      </c>
      <c r="E385" s="256">
        <v>43653838</v>
      </c>
      <c r="F385" s="256">
        <v>3148378856</v>
      </c>
      <c r="G385" s="257">
        <v>381</v>
      </c>
      <c r="H385" s="189" t="s">
        <v>1603</v>
      </c>
      <c r="I385" s="291" t="s">
        <v>1110</v>
      </c>
      <c r="J385" s="256"/>
      <c r="K385" s="256"/>
      <c r="L385" s="256"/>
      <c r="M385" s="256"/>
      <c r="N385" s="256"/>
      <c r="O385" s="256"/>
      <c r="P385" s="256"/>
      <c r="Q385" s="256"/>
      <c r="R385" s="259">
        <v>589600000</v>
      </c>
      <c r="S385" s="256"/>
      <c r="T385" s="256"/>
      <c r="U385" s="362" t="str">
        <f t="shared" si="125"/>
        <v xml:space="preserve">PEATONAL   #   -  589600000 </v>
      </c>
      <c r="V385" s="256">
        <v>3164868356</v>
      </c>
      <c r="W385" s="258" t="s">
        <v>1634</v>
      </c>
      <c r="X385" s="258" t="s">
        <v>1290</v>
      </c>
      <c r="Y385" s="258" t="s">
        <v>1318</v>
      </c>
      <c r="Z385" s="258" t="s">
        <v>1574</v>
      </c>
      <c r="AA385" s="434" t="str">
        <f t="shared" si="126"/>
        <v>ANA IRENE OSPINA CASTRO</v>
      </c>
      <c r="AB385" s="256" t="s">
        <v>1268</v>
      </c>
      <c r="AC385" s="256">
        <v>21944626</v>
      </c>
      <c r="AD385" s="258" t="s">
        <v>1118</v>
      </c>
      <c r="AE385" s="256">
        <v>56</v>
      </c>
      <c r="AF385" s="150" t="s">
        <v>1086</v>
      </c>
      <c r="AG385" s="260"/>
      <c r="AH385" s="256"/>
      <c r="AI385" s="256"/>
      <c r="AJ385" s="256"/>
      <c r="AK385" s="434" t="str">
        <f t="shared" si="127"/>
        <v xml:space="preserve">   </v>
      </c>
      <c r="AL385" s="256"/>
      <c r="AM385" s="261"/>
      <c r="AN385" s="288" t="s">
        <v>1087</v>
      </c>
      <c r="AO385" s="256"/>
      <c r="AP385" s="256" t="s">
        <v>1086</v>
      </c>
      <c r="AQ385" s="256">
        <v>1</v>
      </c>
      <c r="AR385" s="256">
        <v>0</v>
      </c>
      <c r="AS385" s="256">
        <v>0</v>
      </c>
      <c r="AT385" s="263" t="s">
        <v>1148</v>
      </c>
      <c r="AU385" s="256"/>
      <c r="AV385" s="264" t="s">
        <v>1163</v>
      </c>
      <c r="AW385" s="256"/>
      <c r="AX385" s="265"/>
      <c r="AY385" s="256"/>
      <c r="AZ385" s="256"/>
      <c r="BA385" s="256"/>
      <c r="BB385" s="256" t="s">
        <v>1086</v>
      </c>
      <c r="BC385" s="256">
        <v>8604</v>
      </c>
      <c r="BD385" s="258" t="s">
        <v>1086</v>
      </c>
      <c r="BE385" s="256">
        <v>5755</v>
      </c>
      <c r="BF385" s="258" t="s">
        <v>1086</v>
      </c>
      <c r="BG385" s="256">
        <v>8366</v>
      </c>
      <c r="BH385" s="266" t="s">
        <v>1167</v>
      </c>
      <c r="BI385" s="267" t="s">
        <v>1171</v>
      </c>
      <c r="BJ385" s="268" t="s">
        <v>1180</v>
      </c>
      <c r="BK385" s="268" t="s">
        <v>1188</v>
      </c>
      <c r="BL385" s="150" t="s">
        <v>1086</v>
      </c>
      <c r="BM385" s="269" t="s">
        <v>1086</v>
      </c>
      <c r="BN385" s="270" t="s">
        <v>1086</v>
      </c>
      <c r="BO385" s="150" t="s">
        <v>1086</v>
      </c>
      <c r="BP385" s="150" t="s">
        <v>1086</v>
      </c>
      <c r="BQ385" s="150" t="s">
        <v>1087</v>
      </c>
      <c r="BR385" s="150" t="s">
        <v>1086</v>
      </c>
      <c r="BS385" s="150" t="s">
        <v>1086</v>
      </c>
      <c r="BT385" s="150" t="s">
        <v>1086</v>
      </c>
      <c r="BU385" s="150" t="s">
        <v>1086</v>
      </c>
      <c r="BV385" s="150" t="s">
        <v>1087</v>
      </c>
      <c r="BW385" s="150" t="s">
        <v>1086</v>
      </c>
      <c r="BX385" s="150" t="s">
        <v>1086</v>
      </c>
      <c r="BY385" s="150" t="s">
        <v>1086</v>
      </c>
      <c r="BZ385" s="150" t="s">
        <v>1086</v>
      </c>
      <c r="CA385" s="150" t="s">
        <v>1087</v>
      </c>
      <c r="CB385" s="150" t="s">
        <v>1086</v>
      </c>
      <c r="CC385" s="287" t="s">
        <v>1086</v>
      </c>
      <c r="CD385" s="268" t="s">
        <v>1193</v>
      </c>
      <c r="CE385" s="278" t="s">
        <v>2647</v>
      </c>
      <c r="CF385" s="260"/>
      <c r="CG385" s="260"/>
      <c r="CH385" s="260"/>
      <c r="CI385" s="260"/>
      <c r="CJ385" s="260" t="s">
        <v>1607</v>
      </c>
      <c r="CK385" s="260" t="s">
        <v>1608</v>
      </c>
      <c r="CL385" s="150" t="s">
        <v>1086</v>
      </c>
      <c r="CM385" s="150" t="s">
        <v>1087</v>
      </c>
      <c r="CN385" s="150" t="s">
        <v>1087</v>
      </c>
      <c r="CO385" s="260" t="s">
        <v>1490</v>
      </c>
      <c r="CP385" s="150" t="s">
        <v>1086</v>
      </c>
      <c r="CQ385" s="150" t="s">
        <v>1086</v>
      </c>
      <c r="CR385" s="150" t="s">
        <v>1294</v>
      </c>
      <c r="CS385" s="150" t="s">
        <v>1086</v>
      </c>
      <c r="CT385" s="150" t="s">
        <v>1086</v>
      </c>
      <c r="CU385" s="261" t="s">
        <v>1288</v>
      </c>
      <c r="CV385" s="6" t="str">
        <f t="shared" si="128"/>
        <v>OASIS PEATONAL589600000</v>
      </c>
      <c r="CW385" s="46" t="str">
        <f t="shared" si="129"/>
        <v>OK</v>
      </c>
      <c r="CX385" s="47" t="str">
        <f t="shared" si="130"/>
        <v>SI</v>
      </c>
      <c r="CY385" s="47">
        <f t="shared" si="131"/>
        <v>1</v>
      </c>
      <c r="CZ385" s="47" t="str">
        <f t="shared" si="132"/>
        <v/>
      </c>
      <c r="DA385" s="47" t="str">
        <f t="shared" si="133"/>
        <v/>
      </c>
      <c r="DB385" s="47" t="str">
        <f t="shared" si="134"/>
        <v/>
      </c>
      <c r="DC385" s="47" t="str">
        <f t="shared" si="135"/>
        <v/>
      </c>
      <c r="DD385" s="47"/>
      <c r="DE385" s="47" t="str">
        <f t="shared" si="136"/>
        <v/>
      </c>
      <c r="DF385" s="47" t="str">
        <f t="shared" si="137"/>
        <v/>
      </c>
      <c r="DG385" s="47" t="str">
        <f t="shared" si="138"/>
        <v/>
      </c>
      <c r="DH385" s="47" t="str">
        <f t="shared" si="139"/>
        <v/>
      </c>
      <c r="DI385" s="47" t="str">
        <f t="shared" si="140"/>
        <v/>
      </c>
      <c r="DJ385" s="47">
        <f t="shared" si="141"/>
        <v>1</v>
      </c>
      <c r="DK385" s="48">
        <f>IF(CX385="NO",0,IF(CY385=1,Tipologías!$E$11,0)+IF(CZ385=2,Tipologías!$E$10,0)+IF(DA385=3,Tipologías!$E$9,0)+IF(DB385=4,Tipologías!$E$13,0)+IF(DC385=5,Tipologías!$E$12,0)+IF(DD385=6,Tipologías!$E$14,0)+IF(DE385=7,Tipologías!$E$20,0)+IF(DG385=9,Tipologías!$E$16,0)+IF(DF385=8,Tipologías!$E$23,0)+IF(DH385=10,Tipologías!$E$7,0)+IF(DI385=11,Tipologías!$E$8,0))</f>
        <v>223009.46776799997</v>
      </c>
      <c r="DL385" s="49">
        <f t="shared" si="142"/>
        <v>223009.46776799997</v>
      </c>
      <c r="DM385" s="50" t="str">
        <f t="shared" si="143"/>
        <v/>
      </c>
      <c r="DN385" s="50" t="str">
        <f t="shared" si="144"/>
        <v/>
      </c>
      <c r="DO385" s="50">
        <f t="shared" si="145"/>
        <v>0</v>
      </c>
      <c r="DP385" s="51">
        <f t="shared" si="146"/>
        <v>20</v>
      </c>
      <c r="DQ385" s="51">
        <f>IF(DM385=17,Tipologías!$E$18,0)+IF(ENCUESTAS!DN385=18,Tipologías!$E$17,0)+IF(ENCUESTAS!DO385=19,Tipologías!$E$19,0)+IF(ENCUESTAS!DP385=20,Tipologías!$E$21,0)</f>
        <v>487557.07988400001</v>
      </c>
      <c r="DR385" s="47" t="str">
        <f t="shared" si="147"/>
        <v>SI</v>
      </c>
      <c r="DS385" s="49">
        <f t="shared" si="148"/>
        <v>487557.07988400001</v>
      </c>
      <c r="DT385" s="52">
        <f>IF(DL385=0,"",(DL385+DS385+Tipologías!$E$6+Tipologías!$H$2))</f>
        <v>907643.9401919645</v>
      </c>
      <c r="DU385" s="53" t="str">
        <f t="shared" si="149"/>
        <v>SI</v>
      </c>
      <c r="DV385" s="436" t="s">
        <v>3647</v>
      </c>
    </row>
    <row r="386" spans="1:126" ht="45.75" hidden="1" thickBot="1" x14ac:dyDescent="0.3">
      <c r="A386" s="22">
        <v>42973</v>
      </c>
      <c r="B386" s="256" t="s">
        <v>1</v>
      </c>
      <c r="C386" s="256" t="s">
        <v>630</v>
      </c>
      <c r="D386" s="256">
        <v>579</v>
      </c>
      <c r="E386" s="256">
        <v>43653838</v>
      </c>
      <c r="F386" s="256">
        <v>3148378856</v>
      </c>
      <c r="G386" s="257">
        <v>382</v>
      </c>
      <c r="H386" s="189" t="s">
        <v>1603</v>
      </c>
      <c r="I386" s="291" t="s">
        <v>1110</v>
      </c>
      <c r="J386" s="256"/>
      <c r="K386" s="256"/>
      <c r="L386" s="256"/>
      <c r="M386" s="256"/>
      <c r="N386" s="256"/>
      <c r="O386" s="256"/>
      <c r="P386" s="256"/>
      <c r="Q386" s="256"/>
      <c r="R386" s="259">
        <v>588800000</v>
      </c>
      <c r="S386" s="256"/>
      <c r="T386" s="256"/>
      <c r="U386" s="362" t="str">
        <f t="shared" si="125"/>
        <v xml:space="preserve">PEATONAL   #   -  588800000 </v>
      </c>
      <c r="V386" s="256">
        <v>3206862782</v>
      </c>
      <c r="W386" s="258" t="s">
        <v>1277</v>
      </c>
      <c r="X386" s="258" t="s">
        <v>1710</v>
      </c>
      <c r="Y386" s="258" t="s">
        <v>1270</v>
      </c>
      <c r="Z386" s="258" t="s">
        <v>1315</v>
      </c>
      <c r="AA386" s="434" t="str">
        <f t="shared" si="126"/>
        <v>LUZ PATRICIA GOMEZ QUICENO</v>
      </c>
      <c r="AB386" s="256" t="s">
        <v>1268</v>
      </c>
      <c r="AC386" s="256">
        <v>43652115</v>
      </c>
      <c r="AD386" s="258" t="s">
        <v>1118</v>
      </c>
      <c r="AE386" s="256">
        <v>44</v>
      </c>
      <c r="AF386" s="150" t="s">
        <v>1086</v>
      </c>
      <c r="AG386" s="260"/>
      <c r="AH386" s="256"/>
      <c r="AI386" s="256"/>
      <c r="AJ386" s="256"/>
      <c r="AK386" s="434" t="str">
        <f t="shared" si="127"/>
        <v xml:space="preserve">   </v>
      </c>
      <c r="AL386" s="256"/>
      <c r="AM386" s="261"/>
      <c r="AN386" s="262" t="s">
        <v>1086</v>
      </c>
      <c r="AO386" s="256"/>
      <c r="AP386" s="258" t="s">
        <v>1087</v>
      </c>
      <c r="AQ386" s="256">
        <v>5</v>
      </c>
      <c r="AR386" s="256">
        <v>1</v>
      </c>
      <c r="AS386" s="256">
        <v>0</v>
      </c>
      <c r="AT386" s="263" t="s">
        <v>1148</v>
      </c>
      <c r="AU386" s="256"/>
      <c r="AV386" s="277" t="s">
        <v>1165</v>
      </c>
      <c r="AW386" s="256"/>
      <c r="AX386" s="265"/>
      <c r="AY386" s="256"/>
      <c r="AZ386" s="256"/>
      <c r="BA386" s="256"/>
      <c r="BB386" s="256" t="s">
        <v>1086</v>
      </c>
      <c r="BC386" s="256">
        <v>8647</v>
      </c>
      <c r="BD386" s="258" t="s">
        <v>1086</v>
      </c>
      <c r="BE386" s="256">
        <v>5784</v>
      </c>
      <c r="BF386" s="258" t="s">
        <v>1086</v>
      </c>
      <c r="BG386" s="256">
        <v>8408</v>
      </c>
      <c r="BH386" s="266" t="s">
        <v>1167</v>
      </c>
      <c r="BI386" s="267" t="s">
        <v>1171</v>
      </c>
      <c r="BJ386" s="268" t="s">
        <v>1180</v>
      </c>
      <c r="BK386" s="260" t="s">
        <v>1189</v>
      </c>
      <c r="BL386" s="260" t="s">
        <v>1086</v>
      </c>
      <c r="BM386" s="261" t="s">
        <v>1086</v>
      </c>
      <c r="BN386" s="308" t="s">
        <v>1086</v>
      </c>
      <c r="BO386" s="260" t="s">
        <v>1086</v>
      </c>
      <c r="BP386" s="260" t="s">
        <v>1086</v>
      </c>
      <c r="BQ386" s="260" t="s">
        <v>1086</v>
      </c>
      <c r="BR386" s="260" t="s">
        <v>1086</v>
      </c>
      <c r="BS386" s="260" t="s">
        <v>1086</v>
      </c>
      <c r="BT386" s="260" t="s">
        <v>1086</v>
      </c>
      <c r="BU386" s="260" t="s">
        <v>1086</v>
      </c>
      <c r="BV386" s="260" t="s">
        <v>1086</v>
      </c>
      <c r="BW386" s="260" t="s">
        <v>1086</v>
      </c>
      <c r="BX386" s="260" t="s">
        <v>1086</v>
      </c>
      <c r="BY386" s="260" t="s">
        <v>1086</v>
      </c>
      <c r="BZ386" s="260" t="s">
        <v>1086</v>
      </c>
      <c r="CA386" s="260" t="s">
        <v>1086</v>
      </c>
      <c r="CB386" s="260" t="s">
        <v>1086</v>
      </c>
      <c r="CC386" s="260" t="s">
        <v>1086</v>
      </c>
      <c r="CD386" s="268" t="s">
        <v>1193</v>
      </c>
      <c r="CE386" s="278" t="s">
        <v>2648</v>
      </c>
      <c r="CF386" s="260"/>
      <c r="CG386" s="260"/>
      <c r="CH386" s="260"/>
      <c r="CI386" s="260"/>
      <c r="CJ386" s="260" t="s">
        <v>1607</v>
      </c>
      <c r="CK386" s="260" t="s">
        <v>1608</v>
      </c>
      <c r="CL386" s="150" t="s">
        <v>1086</v>
      </c>
      <c r="CM386" s="150" t="s">
        <v>1087</v>
      </c>
      <c r="CN386" s="150" t="s">
        <v>1087</v>
      </c>
      <c r="CO386" s="260" t="s">
        <v>1490</v>
      </c>
      <c r="CP386" s="150" t="s">
        <v>1086</v>
      </c>
      <c r="CQ386" s="150" t="s">
        <v>1086</v>
      </c>
      <c r="CR386" s="150" t="s">
        <v>1086</v>
      </c>
      <c r="CS386" s="150" t="s">
        <v>1086</v>
      </c>
      <c r="CT386" s="150" t="s">
        <v>1086</v>
      </c>
      <c r="CU386" s="261" t="s">
        <v>1273</v>
      </c>
      <c r="CV386" s="6" t="str">
        <f t="shared" si="128"/>
        <v>OASIS PEATONAL588800000</v>
      </c>
      <c r="CW386" s="46" t="str">
        <f t="shared" si="129"/>
        <v>OK</v>
      </c>
      <c r="CX386" s="47" t="str">
        <f t="shared" si="130"/>
        <v>SI</v>
      </c>
      <c r="CY386" s="47" t="str">
        <f t="shared" si="131"/>
        <v/>
      </c>
      <c r="CZ386" s="47" t="str">
        <f t="shared" si="132"/>
        <v/>
      </c>
      <c r="DA386" s="47" t="str">
        <f t="shared" si="133"/>
        <v/>
      </c>
      <c r="DB386" s="47" t="str">
        <f t="shared" si="134"/>
        <v/>
      </c>
      <c r="DC386" s="47" t="str">
        <f t="shared" si="135"/>
        <v/>
      </c>
      <c r="DD386" s="47"/>
      <c r="DE386" s="47" t="str">
        <f t="shared" si="136"/>
        <v/>
      </c>
      <c r="DF386" s="47" t="str">
        <f t="shared" si="137"/>
        <v/>
      </c>
      <c r="DG386" s="47" t="str">
        <f t="shared" si="138"/>
        <v/>
      </c>
      <c r="DH386" s="47" t="str">
        <f t="shared" si="139"/>
        <v/>
      </c>
      <c r="DI386" s="47" t="str">
        <f t="shared" si="140"/>
        <v/>
      </c>
      <c r="DJ386" s="47">
        <f t="shared" si="141"/>
        <v>0</v>
      </c>
      <c r="DK386" s="48">
        <f>IF(CX386="NO",0,IF(CY386=1,Tipologías!$E$11,0)+IF(CZ386=2,Tipologías!$E$10,0)+IF(DA386=3,Tipologías!$E$9,0)+IF(DB386=4,Tipologías!$E$13,0)+IF(DC386=5,Tipologías!$E$12,0)+IF(DD386=6,Tipologías!$E$14,0)+IF(DE386=7,Tipologías!$E$20,0)+IF(DG386=9,Tipologías!$E$16,0)+IF(DF386=8,Tipologías!$E$23,0)+IF(DH386=10,Tipologías!$E$7,0)+IF(DI386=11,Tipologías!$E$8,0))</f>
        <v>0</v>
      </c>
      <c r="DL386" s="49">
        <f t="shared" si="142"/>
        <v>0</v>
      </c>
      <c r="DM386" s="50" t="str">
        <f t="shared" si="143"/>
        <v/>
      </c>
      <c r="DN386" s="50" t="str">
        <f t="shared" si="144"/>
        <v/>
      </c>
      <c r="DO386" s="50" t="str">
        <f t="shared" si="145"/>
        <v/>
      </c>
      <c r="DP386" s="51" t="str">
        <f t="shared" si="146"/>
        <v/>
      </c>
      <c r="DQ386" s="51">
        <f>IF(DM386=17,Tipologías!$E$18,0)+IF(ENCUESTAS!DN386=18,Tipologías!$E$17,0)+IF(ENCUESTAS!DO386=19,Tipologías!$E$19,0)+IF(ENCUESTAS!DP386=20,Tipologías!$E$21,0)</f>
        <v>0</v>
      </c>
      <c r="DR386" s="47" t="str">
        <f t="shared" si="147"/>
        <v>NO</v>
      </c>
      <c r="DS386" s="49">
        <f t="shared" si="148"/>
        <v>0</v>
      </c>
      <c r="DT386" s="52" t="str">
        <f>IF(DL386=0,"",(DL386+DS386+Tipologías!$E$6+Tipologías!$H$2))</f>
        <v/>
      </c>
      <c r="DU386" s="53" t="str">
        <f t="shared" si="149"/>
        <v>NO</v>
      </c>
      <c r="DV386" s="437"/>
    </row>
    <row r="387" spans="1:126" ht="45.75" thickBot="1" x14ac:dyDescent="0.3">
      <c r="A387" s="22">
        <v>42973</v>
      </c>
      <c r="B387" s="256" t="s">
        <v>1</v>
      </c>
      <c r="C387" s="256" t="s">
        <v>630</v>
      </c>
      <c r="D387" s="256">
        <v>579</v>
      </c>
      <c r="E387" s="256">
        <v>43653838</v>
      </c>
      <c r="F387" s="256">
        <v>3148378856</v>
      </c>
      <c r="G387" s="257">
        <v>383</v>
      </c>
      <c r="H387" s="189" t="s">
        <v>1603</v>
      </c>
      <c r="I387" s="291" t="s">
        <v>1110</v>
      </c>
      <c r="J387" s="256"/>
      <c r="K387" s="256"/>
      <c r="L387" s="256"/>
      <c r="M387" s="256"/>
      <c r="N387" s="256"/>
      <c r="O387" s="256"/>
      <c r="P387" s="256"/>
      <c r="Q387" s="256"/>
      <c r="R387" s="259">
        <v>594200000</v>
      </c>
      <c r="S387" s="256"/>
      <c r="T387" s="256"/>
      <c r="U387" s="362" t="str">
        <f t="shared" si="125"/>
        <v xml:space="preserve">PEATONAL   #   -  594200000 </v>
      </c>
      <c r="V387" s="256">
        <v>3217126589</v>
      </c>
      <c r="W387" s="258" t="s">
        <v>2453</v>
      </c>
      <c r="X387" s="258" t="s">
        <v>1560</v>
      </c>
      <c r="Y387" s="258" t="s">
        <v>1556</v>
      </c>
      <c r="Z387" s="258" t="s">
        <v>2649</v>
      </c>
      <c r="AA387" s="434" t="str">
        <f t="shared" si="126"/>
        <v>EDWIN HIRLEN RODRIGUEZ  CARRASQUILLA</v>
      </c>
      <c r="AB387" s="256" t="s">
        <v>1268</v>
      </c>
      <c r="AC387" s="256">
        <v>1039702472</v>
      </c>
      <c r="AD387" s="258" t="s">
        <v>1127</v>
      </c>
      <c r="AE387" s="256">
        <v>21</v>
      </c>
      <c r="AF387" s="150" t="s">
        <v>1087</v>
      </c>
      <c r="AG387" s="150" t="s">
        <v>1508</v>
      </c>
      <c r="AH387" s="258" t="s">
        <v>2650</v>
      </c>
      <c r="AI387" s="258" t="s">
        <v>2651</v>
      </c>
      <c r="AJ387" s="258" t="s">
        <v>1972</v>
      </c>
      <c r="AK387" s="434" t="str">
        <f t="shared" si="127"/>
        <v>WENDY JHOANA CRESPO SANDOVAL</v>
      </c>
      <c r="AL387" s="256" t="s">
        <v>1268</v>
      </c>
      <c r="AM387" s="261">
        <v>9911121152</v>
      </c>
      <c r="AN387" s="288" t="s">
        <v>1087</v>
      </c>
      <c r="AO387" s="256"/>
      <c r="AP387" s="256" t="s">
        <v>1087</v>
      </c>
      <c r="AQ387" s="256">
        <v>3</v>
      </c>
      <c r="AR387" s="256">
        <v>2</v>
      </c>
      <c r="AS387" s="256">
        <v>1</v>
      </c>
      <c r="AT387" s="263" t="s">
        <v>1149</v>
      </c>
      <c r="AU387" s="256"/>
      <c r="AV387" s="277"/>
      <c r="AW387" s="256"/>
      <c r="AX387" s="265" t="s">
        <v>1153</v>
      </c>
      <c r="AY387" s="256"/>
      <c r="AZ387" s="256">
        <v>6</v>
      </c>
      <c r="BA387" s="256">
        <v>130000</v>
      </c>
      <c r="BB387" s="258" t="s">
        <v>1086</v>
      </c>
      <c r="BC387" s="256">
        <v>4118</v>
      </c>
      <c r="BD387" s="258" t="s">
        <v>1086</v>
      </c>
      <c r="BE387" s="256">
        <v>2294</v>
      </c>
      <c r="BF387" s="258" t="s">
        <v>1086</v>
      </c>
      <c r="BG387" s="256">
        <v>8407</v>
      </c>
      <c r="BH387" s="266" t="s">
        <v>1167</v>
      </c>
      <c r="BI387" s="267" t="s">
        <v>1175</v>
      </c>
      <c r="BJ387" s="268" t="s">
        <v>1180</v>
      </c>
      <c r="BK387" s="260" t="s">
        <v>1189</v>
      </c>
      <c r="BL387" s="260" t="s">
        <v>1087</v>
      </c>
      <c r="BM387" s="261" t="s">
        <v>1087</v>
      </c>
      <c r="BN387" s="308" t="s">
        <v>1086</v>
      </c>
      <c r="BO387" s="260" t="s">
        <v>1086</v>
      </c>
      <c r="BP387" s="260" t="s">
        <v>1086</v>
      </c>
      <c r="BQ387" s="260" t="s">
        <v>1087</v>
      </c>
      <c r="BR387" s="260" t="s">
        <v>1086</v>
      </c>
      <c r="BS387" s="260" t="s">
        <v>1086</v>
      </c>
      <c r="BT387" s="260" t="s">
        <v>1086</v>
      </c>
      <c r="BU387" s="260" t="s">
        <v>1087</v>
      </c>
      <c r="BV387" s="260" t="s">
        <v>1087</v>
      </c>
      <c r="BW387" s="260" t="s">
        <v>1087</v>
      </c>
      <c r="BX387" s="260" t="s">
        <v>1086</v>
      </c>
      <c r="BY387" s="260" t="s">
        <v>1086</v>
      </c>
      <c r="BZ387" s="260" t="s">
        <v>1087</v>
      </c>
      <c r="CA387" s="260" t="s">
        <v>1087</v>
      </c>
      <c r="CB387" s="260" t="s">
        <v>1087</v>
      </c>
      <c r="CC387" s="260" t="s">
        <v>1086</v>
      </c>
      <c r="CD387" s="268" t="s">
        <v>1193</v>
      </c>
      <c r="CE387" s="278" t="s">
        <v>2652</v>
      </c>
      <c r="CF387" s="260"/>
      <c r="CG387" s="260"/>
      <c r="CH387" s="260"/>
      <c r="CI387" s="260"/>
      <c r="CJ387" s="260" t="s">
        <v>1607</v>
      </c>
      <c r="CK387" s="260" t="s">
        <v>1608</v>
      </c>
      <c r="CL387" s="260" t="s">
        <v>1086</v>
      </c>
      <c r="CM387" s="260" t="s">
        <v>1087</v>
      </c>
      <c r="CN387" s="260" t="s">
        <v>1087</v>
      </c>
      <c r="CO387" s="260" t="s">
        <v>1490</v>
      </c>
      <c r="CP387" s="260" t="s">
        <v>1086</v>
      </c>
      <c r="CQ387" s="260" t="s">
        <v>1294</v>
      </c>
      <c r="CR387" s="260" t="s">
        <v>1294</v>
      </c>
      <c r="CS387" s="260" t="s">
        <v>1294</v>
      </c>
      <c r="CT387" s="260" t="s">
        <v>1086</v>
      </c>
      <c r="CU387" s="261" t="s">
        <v>1286</v>
      </c>
      <c r="CV387" s="6" t="str">
        <f t="shared" si="128"/>
        <v>OASIS PEATONAL594200000</v>
      </c>
      <c r="CW387" s="46" t="str">
        <f t="shared" si="129"/>
        <v>OK</v>
      </c>
      <c r="CX387" s="47" t="str">
        <f t="shared" si="130"/>
        <v>SI</v>
      </c>
      <c r="CY387" s="47">
        <f t="shared" si="131"/>
        <v>1</v>
      </c>
      <c r="CZ387" s="47" t="str">
        <f t="shared" si="132"/>
        <v/>
      </c>
      <c r="DA387" s="47" t="str">
        <f t="shared" si="133"/>
        <v/>
      </c>
      <c r="DB387" s="47">
        <f t="shared" si="134"/>
        <v>4</v>
      </c>
      <c r="DC387" s="47">
        <f t="shared" si="135"/>
        <v>5</v>
      </c>
      <c r="DD387" s="47"/>
      <c r="DE387" s="47">
        <f t="shared" si="136"/>
        <v>7</v>
      </c>
      <c r="DF387" s="47">
        <f t="shared" si="137"/>
        <v>8</v>
      </c>
      <c r="DG387" s="47" t="str">
        <f t="shared" si="138"/>
        <v/>
      </c>
      <c r="DH387" s="47" t="str">
        <f t="shared" si="139"/>
        <v/>
      </c>
      <c r="DI387" s="47" t="str">
        <f t="shared" si="140"/>
        <v/>
      </c>
      <c r="DJ387" s="47">
        <f t="shared" si="141"/>
        <v>3</v>
      </c>
      <c r="DK387" s="48">
        <f>IF(CX387="NO",0,IF(CY387=1,Tipologías!$E$11,0)+IF(CZ387=2,Tipologías!$E$10,0)+IF(DA387=3,Tipologías!$E$9,0)+IF(DB387=4,Tipologías!$E$13,0)+IF(DC387=5,Tipologías!$E$12,0)+IF(DD387=6,Tipologías!$E$14,0)+IF(DE387=7,Tipologías!$E$20,0)+IF(DG387=9,Tipologías!$E$16,0)+IF(DF387=8,Tipologías!$E$23,0)+IF(DH387=10,Tipologías!$E$7,0)+IF(DI387=11,Tipologías!$E$8,0))</f>
        <v>6257239.9461000003</v>
      </c>
      <c r="DL387" s="49">
        <f t="shared" si="142"/>
        <v>6099266.2918499997</v>
      </c>
      <c r="DM387" s="50" t="str">
        <f t="shared" si="143"/>
        <v/>
      </c>
      <c r="DN387" s="50" t="str">
        <f t="shared" si="144"/>
        <v/>
      </c>
      <c r="DO387" s="50">
        <f t="shared" si="145"/>
        <v>0</v>
      </c>
      <c r="DP387" s="51">
        <f t="shared" si="146"/>
        <v>20</v>
      </c>
      <c r="DQ387" s="51">
        <f>IF(DM387=17,Tipologías!$E$18,0)+IF(ENCUESTAS!DN387=18,Tipologías!$E$17,0)+IF(ENCUESTAS!DO387=19,Tipologías!$E$19,0)+IF(ENCUESTAS!DP387=20,Tipologías!$E$21,0)</f>
        <v>487557.07988400001</v>
      </c>
      <c r="DR387" s="47" t="str">
        <f t="shared" si="147"/>
        <v>SI</v>
      </c>
      <c r="DS387" s="49">
        <f t="shared" si="148"/>
        <v>487557.07988400001</v>
      </c>
      <c r="DT387" s="52">
        <f>IF(DL387=0,"",(DL387+DS387+Tipologías!$E$6+Tipologías!$H$2))</f>
        <v>6783900.7642739639</v>
      </c>
      <c r="DU387" s="53" t="str">
        <f t="shared" si="149"/>
        <v>SI</v>
      </c>
      <c r="DV387" s="436" t="s">
        <v>3648</v>
      </c>
    </row>
    <row r="388" spans="1:126" ht="45.75" thickBot="1" x14ac:dyDescent="0.3">
      <c r="A388" s="22">
        <v>42973</v>
      </c>
      <c r="B388" s="256" t="s">
        <v>1</v>
      </c>
      <c r="C388" s="256" t="s">
        <v>630</v>
      </c>
      <c r="D388" s="256">
        <v>579</v>
      </c>
      <c r="E388" s="256">
        <v>43653838</v>
      </c>
      <c r="F388" s="256">
        <v>3148378856</v>
      </c>
      <c r="G388" s="257">
        <v>384</v>
      </c>
      <c r="H388" s="189" t="s">
        <v>1603</v>
      </c>
      <c r="I388" s="291" t="s">
        <v>1110</v>
      </c>
      <c r="J388" s="256"/>
      <c r="K388" s="256"/>
      <c r="L388" s="256"/>
      <c r="M388" s="256"/>
      <c r="N388" s="256"/>
      <c r="O388" s="256"/>
      <c r="P388" s="256"/>
      <c r="Q388" s="256"/>
      <c r="R388" s="259">
        <v>592400000</v>
      </c>
      <c r="S388" s="256"/>
      <c r="T388" s="256"/>
      <c r="U388" s="362" t="str">
        <f t="shared" si="125"/>
        <v xml:space="preserve">PEATONAL   #   -  592400000 </v>
      </c>
      <c r="V388" s="256">
        <v>3143298157</v>
      </c>
      <c r="W388" s="258" t="s">
        <v>1774</v>
      </c>
      <c r="X388" s="256"/>
      <c r="Y388" s="258" t="s">
        <v>1473</v>
      </c>
      <c r="Z388" s="258" t="s">
        <v>1343</v>
      </c>
      <c r="AA388" s="434" t="str">
        <f t="shared" si="126"/>
        <v xml:space="preserve">MARTHA  CECILIA SALDARRIAGA </v>
      </c>
      <c r="AB388" s="256" t="s">
        <v>1268</v>
      </c>
      <c r="AC388" s="256">
        <v>46640618</v>
      </c>
      <c r="AD388" s="258" t="s">
        <v>1118</v>
      </c>
      <c r="AE388" s="256">
        <v>56</v>
      </c>
      <c r="AF388" s="150" t="s">
        <v>1087</v>
      </c>
      <c r="AG388" s="150" t="s">
        <v>1466</v>
      </c>
      <c r="AH388" s="258" t="s">
        <v>1478</v>
      </c>
      <c r="AI388" s="258" t="s">
        <v>1438</v>
      </c>
      <c r="AJ388" s="258" t="s">
        <v>1475</v>
      </c>
      <c r="AK388" s="434" t="str">
        <f t="shared" si="127"/>
        <v>JUAN  MANUEL REYES VELASQUEZ</v>
      </c>
      <c r="AL388" s="256" t="s">
        <v>1268</v>
      </c>
      <c r="AM388" s="261">
        <v>8037616</v>
      </c>
      <c r="AN388" s="288" t="s">
        <v>1086</v>
      </c>
      <c r="AO388" s="256">
        <v>3165223</v>
      </c>
      <c r="AP388" s="258" t="s">
        <v>1086</v>
      </c>
      <c r="AQ388" s="256">
        <v>3</v>
      </c>
      <c r="AR388" s="256">
        <v>1</v>
      </c>
      <c r="AS388" s="256">
        <v>0</v>
      </c>
      <c r="AT388" s="263" t="s">
        <v>1148</v>
      </c>
      <c r="AU388" s="256"/>
      <c r="AV388" s="277" t="s">
        <v>1165</v>
      </c>
      <c r="AW388" s="256"/>
      <c r="AX388" s="265"/>
      <c r="AY388" s="256"/>
      <c r="AZ388" s="256"/>
      <c r="BA388" s="256"/>
      <c r="BB388" s="256" t="s">
        <v>1086</v>
      </c>
      <c r="BC388" s="256">
        <v>13144</v>
      </c>
      <c r="BD388" s="258" t="s">
        <v>1086</v>
      </c>
      <c r="BE388" s="256">
        <v>9255</v>
      </c>
      <c r="BF388" s="258" t="s">
        <v>1086</v>
      </c>
      <c r="BG388" s="256">
        <v>8366</v>
      </c>
      <c r="BH388" s="266" t="s">
        <v>1167</v>
      </c>
      <c r="BI388" s="267" t="s">
        <v>1175</v>
      </c>
      <c r="BJ388" s="268" t="s">
        <v>1180</v>
      </c>
      <c r="BK388" s="260" t="s">
        <v>1189</v>
      </c>
      <c r="BL388" s="260" t="s">
        <v>1087</v>
      </c>
      <c r="BM388" s="261" t="s">
        <v>1087</v>
      </c>
      <c r="BN388" s="308" t="s">
        <v>1086</v>
      </c>
      <c r="BO388" s="260" t="s">
        <v>1086</v>
      </c>
      <c r="BP388" s="260" t="s">
        <v>1086</v>
      </c>
      <c r="BQ388" s="260" t="s">
        <v>1086</v>
      </c>
      <c r="BR388" s="260" t="s">
        <v>1086</v>
      </c>
      <c r="BS388" s="260" t="s">
        <v>1086</v>
      </c>
      <c r="BT388" s="260" t="s">
        <v>1087</v>
      </c>
      <c r="BU388" s="260" t="s">
        <v>1087</v>
      </c>
      <c r="BV388" s="260" t="s">
        <v>1087</v>
      </c>
      <c r="BW388" s="260" t="s">
        <v>1086</v>
      </c>
      <c r="BX388" s="260" t="s">
        <v>1086</v>
      </c>
      <c r="BY388" s="260" t="s">
        <v>1086</v>
      </c>
      <c r="BZ388" s="260" t="s">
        <v>1087</v>
      </c>
      <c r="CA388" s="260" t="s">
        <v>1087</v>
      </c>
      <c r="CB388" s="260" t="s">
        <v>1086</v>
      </c>
      <c r="CC388" s="260" t="s">
        <v>1086</v>
      </c>
      <c r="CD388" s="268" t="s">
        <v>1194</v>
      </c>
      <c r="CE388" s="278" t="s">
        <v>2653</v>
      </c>
      <c r="CF388" s="260"/>
      <c r="CG388" s="260"/>
      <c r="CH388" s="260"/>
      <c r="CI388" s="260"/>
      <c r="CJ388" s="260" t="s">
        <v>1607</v>
      </c>
      <c r="CK388" s="260" t="s">
        <v>1608</v>
      </c>
      <c r="CL388" s="150" t="s">
        <v>1086</v>
      </c>
      <c r="CM388" s="150" t="s">
        <v>1087</v>
      </c>
      <c r="CN388" s="150" t="s">
        <v>1087</v>
      </c>
      <c r="CO388" s="260" t="s">
        <v>1490</v>
      </c>
      <c r="CP388" s="150" t="s">
        <v>1087</v>
      </c>
      <c r="CQ388" s="150" t="s">
        <v>1294</v>
      </c>
      <c r="CR388" s="150" t="s">
        <v>1294</v>
      </c>
      <c r="CS388" s="150" t="s">
        <v>1086</v>
      </c>
      <c r="CT388" s="260" t="s">
        <v>1086</v>
      </c>
      <c r="CU388" s="261" t="s">
        <v>1307</v>
      </c>
      <c r="CV388" s="6" t="str">
        <f t="shared" si="128"/>
        <v>OASIS PEATONAL592400000</v>
      </c>
      <c r="CW388" s="46" t="str">
        <f t="shared" si="129"/>
        <v>OK</v>
      </c>
      <c r="CX388" s="47" t="str">
        <f t="shared" si="130"/>
        <v>SI</v>
      </c>
      <c r="CY388" s="47">
        <f t="shared" si="131"/>
        <v>1</v>
      </c>
      <c r="CZ388" s="47" t="str">
        <f t="shared" si="132"/>
        <v/>
      </c>
      <c r="DA388" s="47">
        <f t="shared" si="133"/>
        <v>3</v>
      </c>
      <c r="DB388" s="47">
        <f t="shared" si="134"/>
        <v>4</v>
      </c>
      <c r="DC388" s="47" t="str">
        <f t="shared" si="135"/>
        <v/>
      </c>
      <c r="DD388" s="47"/>
      <c r="DE388" s="47">
        <f t="shared" si="136"/>
        <v>7</v>
      </c>
      <c r="DF388" s="47">
        <f t="shared" si="137"/>
        <v>8</v>
      </c>
      <c r="DG388" s="47" t="str">
        <f t="shared" si="138"/>
        <v/>
      </c>
      <c r="DH388" s="47" t="str">
        <f t="shared" si="139"/>
        <v/>
      </c>
      <c r="DI388" s="47" t="str">
        <f t="shared" si="140"/>
        <v/>
      </c>
      <c r="DJ388" s="47">
        <f t="shared" si="141"/>
        <v>3</v>
      </c>
      <c r="DK388" s="48">
        <f>IF(CX388="NO",0,IF(CY388=1,Tipologías!$E$11,0)+IF(CZ388=2,Tipologías!$E$10,0)+IF(DA388=3,Tipologías!$E$9,0)+IF(DB388=4,Tipologías!$E$13,0)+IF(DC388=5,Tipologías!$E$12,0)+IF(DD388=6,Tipologías!$E$14,0)+IF(DE388=7,Tipologías!$E$20,0)+IF(DG388=9,Tipologías!$E$16,0)+IF(DF388=8,Tipologías!$E$23,0)+IF(DH388=10,Tipologías!$E$7,0)+IF(DI388=11,Tipologías!$E$8,0))</f>
        <v>6092782.0371359996</v>
      </c>
      <c r="DL388" s="49">
        <f t="shared" si="142"/>
        <v>6092782.0371359996</v>
      </c>
      <c r="DM388" s="50" t="str">
        <f t="shared" si="143"/>
        <v/>
      </c>
      <c r="DN388" s="50" t="str">
        <f t="shared" si="144"/>
        <v/>
      </c>
      <c r="DO388" s="50">
        <f t="shared" si="145"/>
        <v>0</v>
      </c>
      <c r="DP388" s="51" t="str">
        <f t="shared" si="146"/>
        <v/>
      </c>
      <c r="DQ388" s="51">
        <f>IF(DM388=17,Tipologías!$E$18,0)+IF(ENCUESTAS!DN388=18,Tipologías!$E$17,0)+IF(ENCUESTAS!DO388=19,Tipologías!$E$19,0)+IF(ENCUESTAS!DP388=20,Tipologías!$E$21,0)</f>
        <v>0</v>
      </c>
      <c r="DR388" s="47" t="str">
        <f t="shared" si="147"/>
        <v>NO</v>
      </c>
      <c r="DS388" s="49">
        <f t="shared" si="148"/>
        <v>0</v>
      </c>
      <c r="DT388" s="52">
        <f>IF(DL388=0,"",(DL388+DS388+Tipologías!$E$6+Tipologías!$H$2))</f>
        <v>6289859.4296759637</v>
      </c>
      <c r="DU388" s="53" t="str">
        <f t="shared" si="149"/>
        <v>SI</v>
      </c>
      <c r="DV388" s="436" t="s">
        <v>3649</v>
      </c>
    </row>
    <row r="389" spans="1:126" ht="45.75" thickBot="1" x14ac:dyDescent="0.3">
      <c r="A389" s="22">
        <v>42973</v>
      </c>
      <c r="B389" s="256" t="s">
        <v>1</v>
      </c>
      <c r="C389" s="256" t="s">
        <v>630</v>
      </c>
      <c r="D389" s="256">
        <v>579</v>
      </c>
      <c r="E389" s="256">
        <v>1039702581</v>
      </c>
      <c r="F389" s="256">
        <v>3117047099</v>
      </c>
      <c r="G389" s="257">
        <v>385</v>
      </c>
      <c r="H389" s="189" t="s">
        <v>1603</v>
      </c>
      <c r="I389" s="291" t="s">
        <v>1102</v>
      </c>
      <c r="J389" s="256">
        <v>15</v>
      </c>
      <c r="K389" s="258" t="s">
        <v>1116</v>
      </c>
      <c r="L389" s="256"/>
      <c r="M389" s="256"/>
      <c r="N389" s="256"/>
      <c r="O389" s="256">
        <v>54</v>
      </c>
      <c r="P389" s="256"/>
      <c r="Q389" s="256"/>
      <c r="R389" s="259">
        <v>585800000</v>
      </c>
      <c r="S389" s="256"/>
      <c r="T389" s="256"/>
      <c r="U389" s="362" t="str">
        <f t="shared" si="125"/>
        <v xml:space="preserve">CARRERA 15B  #  54 -  585800000 </v>
      </c>
      <c r="V389" s="256">
        <v>3112307785</v>
      </c>
      <c r="W389" s="258" t="s">
        <v>2034</v>
      </c>
      <c r="X389" s="258" t="s">
        <v>1284</v>
      </c>
      <c r="Y389" s="258" t="s">
        <v>2146</v>
      </c>
      <c r="Z389" s="258" t="s">
        <v>1481</v>
      </c>
      <c r="AA389" s="434" t="str">
        <f t="shared" si="126"/>
        <v>ELKIN RAMIRO RIOS OCHOA</v>
      </c>
      <c r="AB389" s="256" t="s">
        <v>1268</v>
      </c>
      <c r="AC389" s="256">
        <v>71185394</v>
      </c>
      <c r="AD389" s="258" t="s">
        <v>1118</v>
      </c>
      <c r="AE389" s="256">
        <v>50</v>
      </c>
      <c r="AF389" s="260" t="s">
        <v>1086</v>
      </c>
      <c r="AG389" s="260"/>
      <c r="AH389" s="256"/>
      <c r="AI389" s="256"/>
      <c r="AJ389" s="256"/>
      <c r="AK389" s="434" t="str">
        <f t="shared" si="127"/>
        <v xml:space="preserve">   </v>
      </c>
      <c r="AL389" s="256"/>
      <c r="AM389" s="261"/>
      <c r="AN389" s="288" t="s">
        <v>1087</v>
      </c>
      <c r="AO389" s="256"/>
      <c r="AP389" s="256" t="s">
        <v>1087</v>
      </c>
      <c r="AQ389" s="256">
        <v>1</v>
      </c>
      <c r="AR389" s="256">
        <v>0</v>
      </c>
      <c r="AS389" s="256">
        <v>0</v>
      </c>
      <c r="AT389" s="263" t="s">
        <v>1148</v>
      </c>
      <c r="AU389" s="256"/>
      <c r="AV389" s="264" t="s">
        <v>1163</v>
      </c>
      <c r="AW389" s="256"/>
      <c r="AX389" s="265"/>
      <c r="AY389" s="256"/>
      <c r="AZ389" s="256"/>
      <c r="BA389" s="256"/>
      <c r="BB389" s="256" t="s">
        <v>1086</v>
      </c>
      <c r="BC389" s="256">
        <v>7995</v>
      </c>
      <c r="BD389" s="258" t="s">
        <v>1086</v>
      </c>
      <c r="BE389" s="256">
        <v>4460</v>
      </c>
      <c r="BF389" s="258" t="s">
        <v>1086</v>
      </c>
      <c r="BG389" s="256">
        <v>16260</v>
      </c>
      <c r="BH389" s="266" t="s">
        <v>1167</v>
      </c>
      <c r="BI389" s="267" t="s">
        <v>1175</v>
      </c>
      <c r="BJ389" s="268" t="s">
        <v>1180</v>
      </c>
      <c r="BK389" s="260" t="s">
        <v>1189</v>
      </c>
      <c r="BL389" s="260" t="s">
        <v>1086</v>
      </c>
      <c r="BM389" s="261" t="s">
        <v>1086</v>
      </c>
      <c r="BN389" s="308" t="s">
        <v>1086</v>
      </c>
      <c r="BO389" s="260" t="s">
        <v>1086</v>
      </c>
      <c r="BP389" s="260" t="s">
        <v>1086</v>
      </c>
      <c r="BQ389" s="260" t="s">
        <v>1087</v>
      </c>
      <c r="BR389" s="260" t="s">
        <v>1086</v>
      </c>
      <c r="BS389" s="260" t="s">
        <v>1086</v>
      </c>
      <c r="BT389" s="260" t="s">
        <v>1086</v>
      </c>
      <c r="BU389" s="260" t="s">
        <v>1086</v>
      </c>
      <c r="BV389" s="260" t="s">
        <v>1086</v>
      </c>
      <c r="BW389" s="260" t="s">
        <v>1086</v>
      </c>
      <c r="BX389" s="260" t="s">
        <v>1086</v>
      </c>
      <c r="BY389" s="260" t="s">
        <v>1086</v>
      </c>
      <c r="BZ389" s="260" t="s">
        <v>1086</v>
      </c>
      <c r="CA389" s="260" t="s">
        <v>1086</v>
      </c>
      <c r="CB389" s="260" t="s">
        <v>1086</v>
      </c>
      <c r="CC389" s="260" t="s">
        <v>1086</v>
      </c>
      <c r="CD389" s="268" t="s">
        <v>1193</v>
      </c>
      <c r="CE389" s="278" t="s">
        <v>2654</v>
      </c>
      <c r="CF389" s="260"/>
      <c r="CG389" s="260"/>
      <c r="CH389" s="260"/>
      <c r="CI389" s="260"/>
      <c r="CJ389" s="260" t="s">
        <v>1607</v>
      </c>
      <c r="CK389" s="260" t="s">
        <v>1608</v>
      </c>
      <c r="CL389" s="260" t="s">
        <v>1086</v>
      </c>
      <c r="CM389" s="260" t="s">
        <v>1087</v>
      </c>
      <c r="CN389" s="260" t="s">
        <v>1087</v>
      </c>
      <c r="CO389" s="260" t="s">
        <v>1490</v>
      </c>
      <c r="CP389" s="260" t="s">
        <v>1087</v>
      </c>
      <c r="CQ389" s="260" t="s">
        <v>1086</v>
      </c>
      <c r="CR389" s="260" t="s">
        <v>1087</v>
      </c>
      <c r="CS389" s="260" t="s">
        <v>1087</v>
      </c>
      <c r="CT389" s="260" t="s">
        <v>1087</v>
      </c>
      <c r="CU389" s="261" t="s">
        <v>1273</v>
      </c>
      <c r="CV389" s="6" t="str">
        <f t="shared" si="128"/>
        <v>OASIS CARRERA15B54585800000</v>
      </c>
      <c r="CW389" s="46" t="str">
        <f t="shared" si="129"/>
        <v>OK</v>
      </c>
      <c r="CX389" s="47" t="str">
        <f t="shared" si="130"/>
        <v>SI</v>
      </c>
      <c r="CY389" s="47">
        <f t="shared" si="131"/>
        <v>1</v>
      </c>
      <c r="CZ389" s="47">
        <f t="shared" si="132"/>
        <v>2</v>
      </c>
      <c r="DA389" s="47">
        <f t="shared" si="133"/>
        <v>3</v>
      </c>
      <c r="DB389" s="47" t="str">
        <f t="shared" si="134"/>
        <v/>
      </c>
      <c r="DC389" s="47">
        <f t="shared" si="135"/>
        <v>5</v>
      </c>
      <c r="DD389" s="47"/>
      <c r="DE389" s="47">
        <f t="shared" si="136"/>
        <v>7</v>
      </c>
      <c r="DF389" s="47" t="str">
        <f t="shared" si="137"/>
        <v/>
      </c>
      <c r="DG389" s="47">
        <f t="shared" si="138"/>
        <v>9</v>
      </c>
      <c r="DH389" s="47" t="str">
        <f t="shared" si="139"/>
        <v/>
      </c>
      <c r="DI389" s="47" t="str">
        <f t="shared" si="140"/>
        <v/>
      </c>
      <c r="DJ389" s="47">
        <f t="shared" si="141"/>
        <v>4</v>
      </c>
      <c r="DK389" s="48">
        <f>IF(CX389="NO",0,IF(CY389=1,Tipologías!$E$11,0)+IF(CZ389=2,Tipologías!$E$10,0)+IF(DA389=3,Tipologías!$E$9,0)+IF(DB389=4,Tipologías!$E$13,0)+IF(DC389=5,Tipologías!$E$12,0)+IF(DD389=6,Tipologías!$E$14,0)+IF(DE389=7,Tipologías!$E$20,0)+IF(DG389=9,Tipologías!$E$16,0)+IF(DF389=8,Tipologías!$E$23,0)+IF(DH389=10,Tipologías!$E$7,0)+IF(DI389=11,Tipologías!$E$8,0))</f>
        <v>3719341.90503</v>
      </c>
      <c r="DL389" s="49">
        <f t="shared" si="142"/>
        <v>3719341.90503</v>
      </c>
      <c r="DM389" s="50" t="str">
        <f t="shared" si="143"/>
        <v/>
      </c>
      <c r="DN389" s="50" t="str">
        <f t="shared" si="144"/>
        <v/>
      </c>
      <c r="DO389" s="50">
        <f t="shared" si="145"/>
        <v>0</v>
      </c>
      <c r="DP389" s="51">
        <f t="shared" si="146"/>
        <v>20</v>
      </c>
      <c r="DQ389" s="51">
        <f>IF(DM389=17,Tipologías!$E$18,0)+IF(ENCUESTAS!DN389=18,Tipologías!$E$17,0)+IF(ENCUESTAS!DO389=19,Tipologías!$E$19,0)+IF(ENCUESTAS!DP389=20,Tipologías!$E$21,0)</f>
        <v>487557.07988400001</v>
      </c>
      <c r="DR389" s="47" t="str">
        <f t="shared" si="147"/>
        <v>SI</v>
      </c>
      <c r="DS389" s="49">
        <f t="shared" si="148"/>
        <v>487557.07988400001</v>
      </c>
      <c r="DT389" s="52">
        <f>IF(DL389=0,"",(DL389+DS389+Tipologías!$E$6+Tipologías!$H$2))</f>
        <v>4403976.3774539642</v>
      </c>
      <c r="DU389" s="53" t="str">
        <f t="shared" si="149"/>
        <v>SI</v>
      </c>
      <c r="DV389" s="436" t="s">
        <v>3650</v>
      </c>
    </row>
    <row r="390" spans="1:126" ht="75.75" thickBot="1" x14ac:dyDescent="0.3">
      <c r="A390" s="22">
        <v>42973</v>
      </c>
      <c r="B390" s="256" t="s">
        <v>1</v>
      </c>
      <c r="C390" s="256" t="s">
        <v>630</v>
      </c>
      <c r="D390" s="256">
        <v>579</v>
      </c>
      <c r="E390" s="256">
        <v>43653838</v>
      </c>
      <c r="F390" s="256">
        <v>3148378856</v>
      </c>
      <c r="G390" s="257">
        <v>386</v>
      </c>
      <c r="H390" s="189" t="s">
        <v>1603</v>
      </c>
      <c r="I390" s="291" t="s">
        <v>1110</v>
      </c>
      <c r="J390" s="256"/>
      <c r="K390" s="256"/>
      <c r="L390" s="256"/>
      <c r="M390" s="256"/>
      <c r="N390" s="256"/>
      <c r="O390" s="256"/>
      <c r="P390" s="256"/>
      <c r="Q390" s="256"/>
      <c r="R390" s="259">
        <v>58787</v>
      </c>
      <c r="S390" s="256"/>
      <c r="T390" s="256"/>
      <c r="U390" s="362" t="str">
        <f t="shared" si="125"/>
        <v xml:space="preserve">PEATONAL   #   -  58787 </v>
      </c>
      <c r="V390" s="256"/>
      <c r="W390" s="258" t="s">
        <v>1540</v>
      </c>
      <c r="X390" s="258" t="s">
        <v>2655</v>
      </c>
      <c r="Y390" s="258" t="s">
        <v>1298</v>
      </c>
      <c r="Z390" s="256"/>
      <c r="AA390" s="434" t="str">
        <f t="shared" si="126"/>
        <v xml:space="preserve">FERNANDO  MORALES  PASOS </v>
      </c>
      <c r="AB390" s="256" t="s">
        <v>1268</v>
      </c>
      <c r="AC390" s="256">
        <v>1039688223</v>
      </c>
      <c r="AD390" s="256" t="s">
        <v>1127</v>
      </c>
      <c r="AE390" s="256">
        <v>27</v>
      </c>
      <c r="AF390" s="260" t="s">
        <v>1087</v>
      </c>
      <c r="AG390" s="260"/>
      <c r="AH390" s="256"/>
      <c r="AI390" s="256"/>
      <c r="AJ390" s="256"/>
      <c r="AK390" s="434" t="str">
        <f t="shared" si="127"/>
        <v xml:space="preserve">   </v>
      </c>
      <c r="AL390" s="256"/>
      <c r="AM390" s="261"/>
      <c r="AN390" s="288" t="s">
        <v>1087</v>
      </c>
      <c r="AO390" s="256"/>
      <c r="AP390" s="256"/>
      <c r="AQ390" s="256">
        <v>2</v>
      </c>
      <c r="AR390" s="256"/>
      <c r="AS390" s="256"/>
      <c r="AT390" s="263" t="s">
        <v>1149</v>
      </c>
      <c r="AU390" s="256"/>
      <c r="AV390" s="277"/>
      <c r="AW390" s="256"/>
      <c r="AX390" s="265" t="s">
        <v>1153</v>
      </c>
      <c r="AY390" s="256"/>
      <c r="AZ390" s="256">
        <v>6</v>
      </c>
      <c r="BA390" s="256">
        <v>150000</v>
      </c>
      <c r="BB390" s="256" t="s">
        <v>1086</v>
      </c>
      <c r="BC390" s="256">
        <v>6469</v>
      </c>
      <c r="BD390" s="256" t="s">
        <v>1086</v>
      </c>
      <c r="BE390" s="256"/>
      <c r="BF390" s="256" t="s">
        <v>1086</v>
      </c>
      <c r="BG390" s="256">
        <v>8366</v>
      </c>
      <c r="BH390" s="266" t="s">
        <v>1167</v>
      </c>
      <c r="BI390" s="267" t="s">
        <v>1175</v>
      </c>
      <c r="BJ390" s="268" t="s">
        <v>1180</v>
      </c>
      <c r="BK390" s="260" t="s">
        <v>1189</v>
      </c>
      <c r="BL390" s="260" t="s">
        <v>1086</v>
      </c>
      <c r="BM390" s="261" t="s">
        <v>1087</v>
      </c>
      <c r="BN390" s="308" t="s">
        <v>1086</v>
      </c>
      <c r="BO390" s="260" t="s">
        <v>1086</v>
      </c>
      <c r="BP390" s="260" t="s">
        <v>1086</v>
      </c>
      <c r="BQ390" s="260" t="s">
        <v>1086</v>
      </c>
      <c r="BR390" s="260" t="s">
        <v>1086</v>
      </c>
      <c r="BS390" s="260" t="s">
        <v>1086</v>
      </c>
      <c r="BT390" s="260" t="s">
        <v>1086</v>
      </c>
      <c r="BU390" s="260" t="s">
        <v>1086</v>
      </c>
      <c r="BV390" s="260" t="s">
        <v>1086</v>
      </c>
      <c r="BW390" s="260" t="s">
        <v>1086</v>
      </c>
      <c r="BX390" s="260" t="s">
        <v>1087</v>
      </c>
      <c r="BY390" s="260" t="s">
        <v>1087</v>
      </c>
      <c r="BZ390" s="260" t="s">
        <v>1087</v>
      </c>
      <c r="CA390" s="260" t="s">
        <v>1087</v>
      </c>
      <c r="CB390" s="260" t="s">
        <v>1087</v>
      </c>
      <c r="CC390" s="260" t="s">
        <v>1086</v>
      </c>
      <c r="CD390" s="268" t="s">
        <v>1194</v>
      </c>
      <c r="CE390" s="278" t="s">
        <v>2656</v>
      </c>
      <c r="CF390" s="260"/>
      <c r="CG390" s="260"/>
      <c r="CH390" s="260"/>
      <c r="CI390" s="260"/>
      <c r="CJ390" s="260" t="s">
        <v>1607</v>
      </c>
      <c r="CK390" s="260" t="s">
        <v>1608</v>
      </c>
      <c r="CL390" s="150" t="s">
        <v>1842</v>
      </c>
      <c r="CM390" s="260" t="s">
        <v>1087</v>
      </c>
      <c r="CN390" s="260" t="s">
        <v>1087</v>
      </c>
      <c r="CO390" s="260" t="s">
        <v>1490</v>
      </c>
      <c r="CP390" s="260" t="s">
        <v>1294</v>
      </c>
      <c r="CQ390" s="260" t="s">
        <v>1294</v>
      </c>
      <c r="CR390" s="260" t="s">
        <v>1294</v>
      </c>
      <c r="CS390" s="260" t="s">
        <v>1294</v>
      </c>
      <c r="CT390" s="260" t="s">
        <v>1086</v>
      </c>
      <c r="CU390" s="261" t="s">
        <v>1273</v>
      </c>
      <c r="CV390" s="6" t="str">
        <f t="shared" si="128"/>
        <v>OASIS PEATONAL58787</v>
      </c>
      <c r="CW390" s="46" t="str">
        <f t="shared" si="129"/>
        <v>OK</v>
      </c>
      <c r="CX390" s="47" t="str">
        <f t="shared" si="130"/>
        <v>SI</v>
      </c>
      <c r="CY390" s="47">
        <f t="shared" si="131"/>
        <v>1</v>
      </c>
      <c r="CZ390" s="47">
        <f t="shared" si="132"/>
        <v>2</v>
      </c>
      <c r="DA390" s="47">
        <f t="shared" si="133"/>
        <v>3</v>
      </c>
      <c r="DB390" s="47">
        <f t="shared" si="134"/>
        <v>4</v>
      </c>
      <c r="DC390" s="47">
        <f t="shared" si="135"/>
        <v>5</v>
      </c>
      <c r="DD390" s="47"/>
      <c r="DE390" s="47">
        <f t="shared" si="136"/>
        <v>7</v>
      </c>
      <c r="DF390" s="47" t="str">
        <f t="shared" si="137"/>
        <v/>
      </c>
      <c r="DG390" s="47">
        <f t="shared" si="138"/>
        <v>9</v>
      </c>
      <c r="DH390" s="47" t="str">
        <f t="shared" si="139"/>
        <v/>
      </c>
      <c r="DI390" s="47" t="str">
        <f t="shared" si="140"/>
        <v/>
      </c>
      <c r="DJ390" s="47">
        <f t="shared" si="141"/>
        <v>5</v>
      </c>
      <c r="DK390" s="48">
        <f>IF(CX390="NO",0,IF(CY390=1,Tipologías!$E$11,0)+IF(CZ390=2,Tipologías!$E$10,0)+IF(DA390=3,Tipologías!$E$9,0)+IF(DB390=4,Tipologías!$E$13,0)+IF(DC390=5,Tipologías!$E$12,0)+IF(DD390=6,Tipologías!$E$14,0)+IF(DE390=7,Tipologías!$E$20,0)+IF(DG390=9,Tipologías!$E$16,0)+IF(DF390=8,Tipologías!$E$23,0)+IF(DH390=10,Tipologías!$E$7,0)+IF(DI390=11,Tipologías!$E$8,0))</f>
        <v>4352595.9829379991</v>
      </c>
      <c r="DL390" s="49">
        <f t="shared" si="142"/>
        <v>4352595.9829379991</v>
      </c>
      <c r="DM390" s="50" t="str">
        <f t="shared" si="143"/>
        <v/>
      </c>
      <c r="DN390" s="50" t="str">
        <f t="shared" si="144"/>
        <v/>
      </c>
      <c r="DO390" s="50">
        <f t="shared" si="145"/>
        <v>0</v>
      </c>
      <c r="DP390" s="51" t="str">
        <f t="shared" si="146"/>
        <v/>
      </c>
      <c r="DQ390" s="51">
        <f>IF(DM390=17,Tipologías!$E$18,0)+IF(ENCUESTAS!DN390=18,Tipologías!$E$17,0)+IF(ENCUESTAS!DO390=19,Tipologías!$E$19,0)+IF(ENCUESTAS!DP390=20,Tipologías!$E$21,0)</f>
        <v>0</v>
      </c>
      <c r="DR390" s="47" t="str">
        <f t="shared" si="147"/>
        <v>NO</v>
      </c>
      <c r="DS390" s="49">
        <f t="shared" si="148"/>
        <v>0</v>
      </c>
      <c r="DT390" s="52">
        <f>IF(DL390=0,"",(DL390+DS390+Tipologías!$E$6+Tipologías!$H$2))</f>
        <v>4549673.3754779631</v>
      </c>
      <c r="DU390" s="53" t="str">
        <f t="shared" si="149"/>
        <v>SI</v>
      </c>
      <c r="DV390" s="436" t="s">
        <v>3651</v>
      </c>
    </row>
    <row r="391" spans="1:126" ht="45.75" thickBot="1" x14ac:dyDescent="0.3">
      <c r="A391" s="22">
        <v>42973</v>
      </c>
      <c r="B391" s="256" t="s">
        <v>1</v>
      </c>
      <c r="C391" s="256" t="s">
        <v>630</v>
      </c>
      <c r="D391" s="256">
        <v>579</v>
      </c>
      <c r="E391" s="256">
        <v>1039704469</v>
      </c>
      <c r="F391" s="256">
        <v>3196416668</v>
      </c>
      <c r="G391" s="257">
        <v>387</v>
      </c>
      <c r="H391" s="189" t="s">
        <v>1640</v>
      </c>
      <c r="I391" s="289" t="s">
        <v>1110</v>
      </c>
      <c r="J391" s="256"/>
      <c r="K391" s="256"/>
      <c r="L391" s="256"/>
      <c r="M391" s="256"/>
      <c r="N391" s="256"/>
      <c r="O391" s="256"/>
      <c r="P391" s="256"/>
      <c r="Q391" s="256"/>
      <c r="R391" s="259">
        <v>583160056</v>
      </c>
      <c r="S391" s="256"/>
      <c r="T391" s="256"/>
      <c r="U391" s="362" t="str">
        <f t="shared" ref="U391:U454" si="150">CONCATENATE(I391," ",J391,K391," ",L391," ",M391,"# "," ",N391,O391," ",P391,"- ",Q391," ",R391," ",S391)</f>
        <v xml:space="preserve">PEATONAL   #   -  583160056 </v>
      </c>
      <c r="V391" s="256">
        <v>3122421049</v>
      </c>
      <c r="W391" s="258" t="s">
        <v>1672</v>
      </c>
      <c r="X391" s="258" t="s">
        <v>1820</v>
      </c>
      <c r="Y391" s="258" t="s">
        <v>1270</v>
      </c>
      <c r="Z391" s="258" t="s">
        <v>1287</v>
      </c>
      <c r="AA391" s="434" t="str">
        <f t="shared" ref="AA391:AA454" si="151">+CONCATENATE(Y391," ",Z391," ",W391," ",X391)</f>
        <v>LUZ MARIA GAVIRIA MARIN</v>
      </c>
      <c r="AB391" s="256" t="s">
        <v>1268</v>
      </c>
      <c r="AC391" s="256">
        <v>391710555</v>
      </c>
      <c r="AD391" s="256" t="s">
        <v>1118</v>
      </c>
      <c r="AE391" s="256">
        <v>48</v>
      </c>
      <c r="AF391" s="260" t="s">
        <v>1086</v>
      </c>
      <c r="AG391" s="260"/>
      <c r="AH391" s="256"/>
      <c r="AI391" s="256"/>
      <c r="AJ391" s="256"/>
      <c r="AK391" s="434" t="str">
        <f t="shared" ref="AK391:AK454" si="152">+CONCATENATE(AI391," ",AJ391," ",AG391," ",AH391)</f>
        <v xml:space="preserve">   </v>
      </c>
      <c r="AL391" s="256"/>
      <c r="AM391" s="261"/>
      <c r="AN391" s="288" t="s">
        <v>1087</v>
      </c>
      <c r="AO391" s="256"/>
      <c r="AP391" s="256" t="s">
        <v>1086</v>
      </c>
      <c r="AQ391" s="256">
        <v>2</v>
      </c>
      <c r="AR391" s="256">
        <v>1</v>
      </c>
      <c r="AS391" s="256">
        <v>0</v>
      </c>
      <c r="AT391" s="263" t="s">
        <v>1148</v>
      </c>
      <c r="AU391" s="256"/>
      <c r="AV391" s="264" t="s">
        <v>1163</v>
      </c>
      <c r="AW391" s="256"/>
      <c r="AX391" s="265"/>
      <c r="AY391" s="256"/>
      <c r="AZ391" s="256"/>
      <c r="BA391" s="256"/>
      <c r="BB391" s="256" t="s">
        <v>1086</v>
      </c>
      <c r="BC391" s="256">
        <v>13701</v>
      </c>
      <c r="BD391" s="258" t="s">
        <v>1086</v>
      </c>
      <c r="BE391" s="256">
        <v>9227</v>
      </c>
      <c r="BF391" s="258" t="s">
        <v>1086</v>
      </c>
      <c r="BG391" s="256">
        <v>8364</v>
      </c>
      <c r="BH391" s="266" t="s">
        <v>1167</v>
      </c>
      <c r="BI391" s="267" t="s">
        <v>1175</v>
      </c>
      <c r="BJ391" s="268" t="s">
        <v>1180</v>
      </c>
      <c r="BK391" s="260" t="s">
        <v>1189</v>
      </c>
      <c r="BL391" s="260" t="s">
        <v>1086</v>
      </c>
      <c r="BM391" s="261" t="s">
        <v>1087</v>
      </c>
      <c r="BN391" s="308" t="s">
        <v>1086</v>
      </c>
      <c r="BO391" s="260" t="s">
        <v>1086</v>
      </c>
      <c r="BP391" s="260" t="s">
        <v>1086</v>
      </c>
      <c r="BQ391" s="260" t="s">
        <v>1086</v>
      </c>
      <c r="BR391" s="260" t="s">
        <v>1086</v>
      </c>
      <c r="BS391" s="260" t="s">
        <v>1086</v>
      </c>
      <c r="BT391" s="260" t="s">
        <v>1086</v>
      </c>
      <c r="BU391" s="260" t="s">
        <v>1086</v>
      </c>
      <c r="BV391" s="260" t="s">
        <v>1087</v>
      </c>
      <c r="BW391" s="260" t="s">
        <v>1086</v>
      </c>
      <c r="BX391" s="260" t="s">
        <v>1086</v>
      </c>
      <c r="BY391" s="260" t="s">
        <v>1086</v>
      </c>
      <c r="BZ391" s="260" t="s">
        <v>1086</v>
      </c>
      <c r="CA391" s="260" t="s">
        <v>1087</v>
      </c>
      <c r="CB391" s="260" t="s">
        <v>1086</v>
      </c>
      <c r="CC391" s="260" t="s">
        <v>1086</v>
      </c>
      <c r="CD391" s="268" t="s">
        <v>1193</v>
      </c>
      <c r="CE391" s="278" t="s">
        <v>2657</v>
      </c>
      <c r="CF391" s="260"/>
      <c r="CG391" s="260"/>
      <c r="CH391" s="260"/>
      <c r="CI391" s="260"/>
      <c r="CJ391" s="260" t="s">
        <v>1607</v>
      </c>
      <c r="CK391" s="260" t="s">
        <v>1608</v>
      </c>
      <c r="CL391" s="260" t="s">
        <v>1086</v>
      </c>
      <c r="CM391" s="260" t="s">
        <v>1087</v>
      </c>
      <c r="CN391" s="260" t="s">
        <v>1087</v>
      </c>
      <c r="CO391" s="260" t="s">
        <v>1490</v>
      </c>
      <c r="CP391" s="260" t="s">
        <v>1087</v>
      </c>
      <c r="CQ391" s="260" t="s">
        <v>1086</v>
      </c>
      <c r="CR391" s="260" t="s">
        <v>1087</v>
      </c>
      <c r="CS391" s="260" t="s">
        <v>1086</v>
      </c>
      <c r="CT391" s="260" t="s">
        <v>1086</v>
      </c>
      <c r="CU391" s="261" t="s">
        <v>1273</v>
      </c>
      <c r="CV391" s="6" t="str">
        <f t="shared" ref="CV391:CV454" si="153">CONCATENATE(H391,I391,J391,K391,L391,M391,N391,O391,P391,Q391,R391,S391,T391)</f>
        <v>NUEVO MILENIOPEATONAL583160056</v>
      </c>
      <c r="CW391" s="46" t="str">
        <f t="shared" ref="CW391:CW454" si="154">IF(CV391="","",IF(COUNTIF($CV$6:$CV$777,CV391)=1,"OK","¿REPETIDA?"))</f>
        <v>OK</v>
      </c>
      <c r="CX391" s="47" t="str">
        <f t="shared" ref="CX391:CX454" si="155">IF(COUNTBLANK(AC391)+COUNTBLANK(BH391)+COUNTBLANK(BN391:CD391)&gt;11,"NO","SI")</f>
        <v>SI</v>
      </c>
      <c r="CY391" s="47">
        <f t="shared" ref="CY391:CY454" si="156">IF(CX391="NO","",IF(BV391="NO",$CY$5,IF(CA391="SI",IF(CR391="SI","",$CY$5),$CY$5)))</f>
        <v>1</v>
      </c>
      <c r="CZ391" s="47" t="str">
        <f t="shared" ref="CZ391:CZ454" si="157">IF(CX391="NO","",IF(BX391="NO",$CZ$5,IF(CC391="SI",IF(CT391="SI","",$CZ$5),$CZ$5)))</f>
        <v/>
      </c>
      <c r="DA391" s="47">
        <f t="shared" ref="DA391:DA454" si="158">IF(CX391="NO","",IF(BT391="SI",IF(CD391="INODORO CON TANQUE",IF(BY391="SI",IF(CP391="SI","",$DA$5),$DA$5),$DA$5),$DA$5))</f>
        <v>3</v>
      </c>
      <c r="DB391" s="47" t="str">
        <f t="shared" ref="DB391:DB454" si="159">IF(CX391="NO","",IF(BU391="NO",$DB$5,IF(BZ391="SI",IF(CQ391="SI","",$DB$5),$DB$5)))</f>
        <v/>
      </c>
      <c r="DC391" s="47" t="str">
        <f t="shared" ref="DC391:DC454" si="160">IF(CX391="NO","",IF(BW391="NO",$DC$5,IF(CB391="SI",IF(CS391="SI","",$DC$5),$DC$5)))</f>
        <v/>
      </c>
      <c r="DD391" s="47"/>
      <c r="DE391" s="47" t="str">
        <f t="shared" ref="DE391:DE454" si="161">IF(DF391=8,$DE$5,IF(COUNT(CY391:DC391)&lt;3,"",$DE$5))</f>
        <v/>
      </c>
      <c r="DF391" s="47" t="str">
        <f t="shared" ref="DF391:DF454" si="162">IF(CX391="NO","",IF(COUNT(CY391:DA391)&lt;1,"",IF(CU391="OBRA GRIS","",IF(CU391="OBRA BLANCA","",IF(CU391="OBRA NEGRA","",$DF$5)))))</f>
        <v/>
      </c>
      <c r="DG391" s="47">
        <f t="shared" ref="DG391:DG454" si="163">IF(DF391=8,"",IF(COUNT(CY391:DA391)&lt;1,"",IF(CU391="OBRA GRIS",$DG$5,IF(CU391="OBRA NEGRA",$DG$5,""))))</f>
        <v>9</v>
      </c>
      <c r="DH391" s="47" t="str">
        <f t="shared" ref="DH391:DH454" si="164">IF(CX391="NO","",IF(BR391="SI","",$DH$5))</f>
        <v/>
      </c>
      <c r="DI391" s="47" t="str">
        <f t="shared" ref="DI391:DI454" si="165">IF(CX391="NO","",IF(BS391="SI","",$DI$5))</f>
        <v/>
      </c>
      <c r="DJ391" s="47">
        <f t="shared" ref="DJ391:DJ454" si="166">IF(CX391="NO","",COUNT(CY391:DC391))</f>
        <v>2</v>
      </c>
      <c r="DK391" s="48">
        <f>IF(CX391="NO",0,IF(CY391=1,Tipologías!$E$11,0)+IF(CZ391=2,Tipologías!$E$10,0)+IF(DA391=3,Tipologías!$E$9,0)+IF(DB391=4,Tipologías!$E$13,0)+IF(DC391=5,Tipologías!$E$12,0)+IF(DD391=6,Tipologías!$E$14,0)+IF(DE391=7,Tipologías!$E$20,0)+IF(DG391=9,Tipologías!$E$16,0)+IF(DF391=8,Tipologías!$E$23,0)+IF(DH391=10,Tipologías!$E$7,0)+IF(DI391=11,Tipologías!$E$8,0))</f>
        <v>2608612.5646619997</v>
      </c>
      <c r="DL391" s="49">
        <f t="shared" ref="DL391:DL454" si="167">IF(DK391&gt;0,IF(DK391&gt;$DM$1,$DM$1,DK391),0)</f>
        <v>2608612.5646619997</v>
      </c>
      <c r="DM391" s="50" t="str">
        <f t="shared" ref="DM391:DM454" si="168">IF(DK391=0,"",IF(BN391="SI","",$DM$5))</f>
        <v/>
      </c>
      <c r="DN391" s="50" t="str">
        <f t="shared" ref="DN391:DN454" si="169">IF(DK391=0,"",IF(BO391="SI","",$DN$5))</f>
        <v/>
      </c>
      <c r="DO391" s="50">
        <f t="shared" ref="DO391:DO454" si="170">IF(DK391=0,"",IF(BP391="SI",0,$DO$5))</f>
        <v>0</v>
      </c>
      <c r="DP391" s="51" t="str">
        <f t="shared" ref="DP391:DP454" si="171">IF(DK391=0,"",IF(BQ391="SI","",$DP$5))</f>
        <v/>
      </c>
      <c r="DQ391" s="51">
        <f>IF(DM391=17,Tipologías!$E$18,0)+IF(ENCUESTAS!DN391=18,Tipologías!$E$17,0)+IF(ENCUESTAS!DO391=19,Tipologías!$E$19,0)+IF(ENCUESTAS!DP391=20,Tipologías!$E$21,0)</f>
        <v>0</v>
      </c>
      <c r="DR391" s="47" t="str">
        <f t="shared" ref="DR391:DR454" si="172">IF(DK391="0","NO",IF(SUM(DM391:DP391)&lt;1,"NO","SI"))</f>
        <v>NO</v>
      </c>
      <c r="DS391" s="49">
        <f t="shared" ref="DS391:DS454" si="173">IF(DL391&gt;0,IF(DR391="SI",IF(DQ391&gt;$DS$1,$DS$1,DQ391),0),0)</f>
        <v>0</v>
      </c>
      <c r="DT391" s="52">
        <f>IF(DL391=0,"",(DL391+DS391+Tipologías!$E$6+Tipologías!$H$2))</f>
        <v>2805689.9572019642</v>
      </c>
      <c r="DU391" s="53" t="str">
        <f t="shared" ref="DU391:DU454" si="174">IF(CX391="NO","NO",IF(DK391&gt;0,"SI","NO"))</f>
        <v>SI</v>
      </c>
      <c r="DV391" s="436" t="s">
        <v>3841</v>
      </c>
    </row>
    <row r="392" spans="1:126" ht="45.75" thickBot="1" x14ac:dyDescent="0.3">
      <c r="A392" s="22">
        <v>42973</v>
      </c>
      <c r="B392" s="256" t="s">
        <v>1</v>
      </c>
      <c r="C392" s="256" t="s">
        <v>630</v>
      </c>
      <c r="D392" s="256">
        <v>579</v>
      </c>
      <c r="E392" s="256">
        <v>1039702581</v>
      </c>
      <c r="F392" s="256">
        <v>3117047099</v>
      </c>
      <c r="G392" s="257">
        <v>388</v>
      </c>
      <c r="H392" s="189" t="s">
        <v>1640</v>
      </c>
      <c r="I392" s="289" t="s">
        <v>1110</v>
      </c>
      <c r="J392" s="256"/>
      <c r="K392" s="256"/>
      <c r="L392" s="256"/>
      <c r="M392" s="256"/>
      <c r="N392" s="256"/>
      <c r="O392" s="256"/>
      <c r="P392" s="256"/>
      <c r="Q392" s="256"/>
      <c r="R392" s="259">
        <v>583130056</v>
      </c>
      <c r="S392" s="256"/>
      <c r="T392" s="256"/>
      <c r="U392" s="362" t="str">
        <f t="shared" si="150"/>
        <v xml:space="preserve">PEATONAL   #   -  583130056 </v>
      </c>
      <c r="V392" s="258" t="s">
        <v>2658</v>
      </c>
      <c r="W392" s="258" t="s">
        <v>2659</v>
      </c>
      <c r="X392" s="258" t="s">
        <v>2660</v>
      </c>
      <c r="Y392" s="258" t="s">
        <v>2661</v>
      </c>
      <c r="Z392" s="258" t="s">
        <v>2662</v>
      </c>
      <c r="AA392" s="434" t="str">
        <f t="shared" si="151"/>
        <v>DOLLY DEL ROCIO ACHUN DE GUERRA</v>
      </c>
      <c r="AB392" s="256" t="s">
        <v>1268</v>
      </c>
      <c r="AC392" s="256">
        <v>21944108</v>
      </c>
      <c r="AD392" s="256" t="s">
        <v>1118</v>
      </c>
      <c r="AE392" s="256">
        <v>67</v>
      </c>
      <c r="AF392" s="260" t="s">
        <v>1086</v>
      </c>
      <c r="AG392" s="260"/>
      <c r="AH392" s="256"/>
      <c r="AI392" s="256"/>
      <c r="AJ392" s="256"/>
      <c r="AK392" s="434" t="str">
        <f t="shared" si="152"/>
        <v xml:space="preserve">   </v>
      </c>
      <c r="AL392" s="256"/>
      <c r="AM392" s="261"/>
      <c r="AN392" s="288" t="s">
        <v>1087</v>
      </c>
      <c r="AO392" s="256"/>
      <c r="AP392" s="256" t="s">
        <v>1087</v>
      </c>
      <c r="AQ392" s="256">
        <v>2</v>
      </c>
      <c r="AR392" s="256">
        <v>0</v>
      </c>
      <c r="AS392" s="256">
        <v>0</v>
      </c>
      <c r="AT392" s="263" t="s">
        <v>1148</v>
      </c>
      <c r="AU392" s="256"/>
      <c r="AV392" s="264" t="s">
        <v>1162</v>
      </c>
      <c r="AW392" s="256"/>
      <c r="AX392" s="265"/>
      <c r="AY392" s="256"/>
      <c r="AZ392" s="256"/>
      <c r="BA392" s="256"/>
      <c r="BB392" s="256" t="s">
        <v>1086</v>
      </c>
      <c r="BC392" s="256">
        <v>5636</v>
      </c>
      <c r="BD392" s="256" t="s">
        <v>1086</v>
      </c>
      <c r="BE392" s="256">
        <v>3460</v>
      </c>
      <c r="BF392" s="256" t="s">
        <v>1086</v>
      </c>
      <c r="BG392" s="256">
        <v>8366</v>
      </c>
      <c r="BH392" s="266" t="s">
        <v>1167</v>
      </c>
      <c r="BI392" s="267" t="s">
        <v>1175</v>
      </c>
      <c r="BJ392" s="268" t="s">
        <v>1180</v>
      </c>
      <c r="BK392" s="268" t="s">
        <v>1189</v>
      </c>
      <c r="BL392" s="260" t="s">
        <v>1086</v>
      </c>
      <c r="BM392" s="261" t="s">
        <v>1086</v>
      </c>
      <c r="BN392" s="308" t="s">
        <v>1086</v>
      </c>
      <c r="BO392" s="260" t="s">
        <v>1086</v>
      </c>
      <c r="BP392" s="260" t="s">
        <v>1086</v>
      </c>
      <c r="BQ392" s="260" t="s">
        <v>1086</v>
      </c>
      <c r="BR392" s="260" t="s">
        <v>1086</v>
      </c>
      <c r="BS392" s="260" t="s">
        <v>1086</v>
      </c>
      <c r="BT392" s="260" t="s">
        <v>1087</v>
      </c>
      <c r="BU392" s="260" t="s">
        <v>1087</v>
      </c>
      <c r="BV392" s="260" t="s">
        <v>1087</v>
      </c>
      <c r="BW392" s="260" t="s">
        <v>1087</v>
      </c>
      <c r="BX392" s="260" t="s">
        <v>1087</v>
      </c>
      <c r="BY392" s="260" t="s">
        <v>1086</v>
      </c>
      <c r="BZ392" s="260" t="s">
        <v>1087</v>
      </c>
      <c r="CA392" s="260" t="s">
        <v>1087</v>
      </c>
      <c r="CB392" s="260" t="s">
        <v>1087</v>
      </c>
      <c r="CC392" s="260" t="s">
        <v>1087</v>
      </c>
      <c r="CD392" s="268" t="s">
        <v>1194</v>
      </c>
      <c r="CE392" s="278" t="s">
        <v>2663</v>
      </c>
      <c r="CF392" s="260"/>
      <c r="CG392" s="260"/>
      <c r="CH392" s="260"/>
      <c r="CI392" s="260"/>
      <c r="CJ392" s="260" t="s">
        <v>1607</v>
      </c>
      <c r="CK392" s="260" t="s">
        <v>1608</v>
      </c>
      <c r="CL392" s="260" t="s">
        <v>1086</v>
      </c>
      <c r="CM392" s="260" t="s">
        <v>1087</v>
      </c>
      <c r="CN392" s="260" t="s">
        <v>1087</v>
      </c>
      <c r="CO392" s="260" t="s">
        <v>1490</v>
      </c>
      <c r="CP392" s="260"/>
      <c r="CQ392" s="260"/>
      <c r="CR392" s="260"/>
      <c r="CS392" s="260"/>
      <c r="CT392" s="260"/>
      <c r="CU392" s="261"/>
      <c r="CV392" s="6" t="str">
        <f t="shared" si="153"/>
        <v>NUEVO MILENIOPEATONAL583130056</v>
      </c>
      <c r="CW392" s="46" t="str">
        <f t="shared" si="154"/>
        <v>OK</v>
      </c>
      <c r="CX392" s="47" t="str">
        <f t="shared" si="155"/>
        <v>SI</v>
      </c>
      <c r="CY392" s="47">
        <f t="shared" si="156"/>
        <v>1</v>
      </c>
      <c r="CZ392" s="47">
        <f t="shared" si="157"/>
        <v>2</v>
      </c>
      <c r="DA392" s="47">
        <f t="shared" si="158"/>
        <v>3</v>
      </c>
      <c r="DB392" s="47">
        <f t="shared" si="159"/>
        <v>4</v>
      </c>
      <c r="DC392" s="47">
        <f t="shared" si="160"/>
        <v>5</v>
      </c>
      <c r="DD392" s="47"/>
      <c r="DE392" s="47">
        <f t="shared" si="161"/>
        <v>7</v>
      </c>
      <c r="DF392" s="47">
        <f t="shared" si="162"/>
        <v>8</v>
      </c>
      <c r="DG392" s="47" t="str">
        <f t="shared" si="163"/>
        <v/>
      </c>
      <c r="DH392" s="47" t="str">
        <f t="shared" si="164"/>
        <v/>
      </c>
      <c r="DI392" s="47" t="str">
        <f t="shared" si="165"/>
        <v/>
      </c>
      <c r="DJ392" s="47">
        <f t="shared" si="166"/>
        <v>5</v>
      </c>
      <c r="DK392" s="48">
        <f>IF(CX392="NO",0,IF(CY392=1,Tipologías!$E$11,0)+IF(CZ392=2,Tipologías!$E$10,0)+IF(DA392=3,Tipologías!$E$9,0)+IF(DB392=4,Tipologías!$E$13,0)+IF(DC392=5,Tipologías!$E$12,0)+IF(DD392=6,Tipologías!$E$14,0)+IF(DE392=7,Tipologías!$E$20,0)+IF(DG392=9,Tipologías!$E$16,0)+IF(DF392=8,Tipologías!$E$23,0)+IF(DH392=10,Tipologías!$E$7,0)+IF(DI392=11,Tipologías!$E$8,0))</f>
        <v>6834981.4686359996</v>
      </c>
      <c r="DL392" s="49">
        <f t="shared" si="167"/>
        <v>6099266.2918499997</v>
      </c>
      <c r="DM392" s="50" t="str">
        <f t="shared" si="168"/>
        <v/>
      </c>
      <c r="DN392" s="50" t="str">
        <f t="shared" si="169"/>
        <v/>
      </c>
      <c r="DO392" s="50">
        <f t="shared" si="170"/>
        <v>0</v>
      </c>
      <c r="DP392" s="51" t="str">
        <f t="shared" si="171"/>
        <v/>
      </c>
      <c r="DQ392" s="51">
        <f>IF(DM392=17,Tipologías!$E$18,0)+IF(ENCUESTAS!DN392=18,Tipologías!$E$17,0)+IF(ENCUESTAS!DO392=19,Tipologías!$E$19,0)+IF(ENCUESTAS!DP392=20,Tipologías!$E$21,0)</f>
        <v>0</v>
      </c>
      <c r="DR392" s="47" t="str">
        <f t="shared" si="172"/>
        <v>NO</v>
      </c>
      <c r="DS392" s="49">
        <f t="shared" si="173"/>
        <v>0</v>
      </c>
      <c r="DT392" s="52">
        <f>IF(DL392=0,"",(DL392+DS392+Tipologías!$E$6+Tipologías!$H$2))</f>
        <v>6296343.6843899637</v>
      </c>
      <c r="DU392" s="53" t="str">
        <f t="shared" si="174"/>
        <v>SI</v>
      </c>
      <c r="DV392" s="436" t="s">
        <v>3842</v>
      </c>
    </row>
    <row r="393" spans="1:126" ht="45.75" hidden="1" thickBot="1" x14ac:dyDescent="0.3">
      <c r="A393" s="22">
        <v>42973</v>
      </c>
      <c r="B393" s="256" t="s">
        <v>1</v>
      </c>
      <c r="C393" s="256" t="s">
        <v>630</v>
      </c>
      <c r="D393" s="256">
        <v>579</v>
      </c>
      <c r="E393" s="256">
        <v>71184422</v>
      </c>
      <c r="F393" s="256">
        <v>3147348837</v>
      </c>
      <c r="G393" s="257">
        <v>389</v>
      </c>
      <c r="H393" s="189" t="s">
        <v>1603</v>
      </c>
      <c r="I393" s="291" t="s">
        <v>1110</v>
      </c>
      <c r="J393" s="256"/>
      <c r="K393" s="256"/>
      <c r="L393" s="256"/>
      <c r="M393" s="256"/>
      <c r="N393" s="256"/>
      <c r="O393" s="256"/>
      <c r="P393" s="256"/>
      <c r="Q393" s="256"/>
      <c r="R393" s="259">
        <v>55535</v>
      </c>
      <c r="S393" s="256"/>
      <c r="T393" s="256"/>
      <c r="U393" s="362" t="str">
        <f t="shared" si="150"/>
        <v xml:space="preserve">PEATONAL   #   -  55535 </v>
      </c>
      <c r="V393" s="256">
        <v>3137632158</v>
      </c>
      <c r="W393" s="258" t="s">
        <v>1277</v>
      </c>
      <c r="X393" s="256"/>
      <c r="Y393" s="258" t="s">
        <v>1300</v>
      </c>
      <c r="Z393" s="258" t="s">
        <v>1341</v>
      </c>
      <c r="AA393" s="434" t="str">
        <f t="shared" si="151"/>
        <v xml:space="preserve">MARTHA LILIA GOMEZ </v>
      </c>
      <c r="AB393" s="256" t="s">
        <v>1268</v>
      </c>
      <c r="AC393" s="256">
        <v>22128243</v>
      </c>
      <c r="AD393" s="258" t="s">
        <v>1118</v>
      </c>
      <c r="AE393" s="256">
        <v>65</v>
      </c>
      <c r="AF393" s="150" t="s">
        <v>1087</v>
      </c>
      <c r="AG393" s="150" t="s">
        <v>1690</v>
      </c>
      <c r="AH393" s="258" t="s">
        <v>1279</v>
      </c>
      <c r="AI393" s="258" t="s">
        <v>1481</v>
      </c>
      <c r="AJ393" s="258" t="s">
        <v>2637</v>
      </c>
      <c r="AK393" s="434" t="str">
        <f t="shared" si="152"/>
        <v>RAMIRO ARTURO SEPULVEDA RAMIREZ</v>
      </c>
      <c r="AL393" s="256" t="s">
        <v>1268</v>
      </c>
      <c r="AM393" s="261">
        <v>70577041</v>
      </c>
      <c r="AN393" s="288" t="s">
        <v>1087</v>
      </c>
      <c r="AO393" s="256"/>
      <c r="AP393" s="256" t="s">
        <v>1087</v>
      </c>
      <c r="AQ393" s="256">
        <v>2</v>
      </c>
      <c r="AR393" s="256">
        <v>0</v>
      </c>
      <c r="AS393" s="256">
        <v>0</v>
      </c>
      <c r="AT393" s="263" t="s">
        <v>1148</v>
      </c>
      <c r="AU393" s="256"/>
      <c r="AV393" s="277" t="s">
        <v>1165</v>
      </c>
      <c r="AW393" s="256"/>
      <c r="AX393" s="265"/>
      <c r="AY393" s="256"/>
      <c r="AZ393" s="256"/>
      <c r="BA393" s="256"/>
      <c r="BB393" s="256" t="s">
        <v>1086</v>
      </c>
      <c r="BC393" s="256">
        <v>16875</v>
      </c>
      <c r="BD393" s="258" t="s">
        <v>1086</v>
      </c>
      <c r="BE393" s="256"/>
      <c r="BF393" s="258" t="s">
        <v>1086</v>
      </c>
      <c r="BG393" s="256">
        <v>8366</v>
      </c>
      <c r="BH393" s="266" t="s">
        <v>1167</v>
      </c>
      <c r="BI393" s="267" t="s">
        <v>1171</v>
      </c>
      <c r="BJ393" s="268" t="s">
        <v>1180</v>
      </c>
      <c r="BK393" s="268" t="s">
        <v>1188</v>
      </c>
      <c r="BL393" s="260" t="s">
        <v>1086</v>
      </c>
      <c r="BM393" s="261" t="s">
        <v>1087</v>
      </c>
      <c r="BN393" s="308" t="s">
        <v>1086</v>
      </c>
      <c r="BO393" s="260" t="s">
        <v>1087</v>
      </c>
      <c r="BP393" s="260" t="s">
        <v>1086</v>
      </c>
      <c r="BQ393" s="260" t="s">
        <v>1087</v>
      </c>
      <c r="BR393" s="260" t="s">
        <v>1086</v>
      </c>
      <c r="BS393" s="260" t="s">
        <v>1086</v>
      </c>
      <c r="BT393" s="260" t="s">
        <v>1086</v>
      </c>
      <c r="BU393" s="260" t="s">
        <v>1086</v>
      </c>
      <c r="BV393" s="260" t="s">
        <v>1086</v>
      </c>
      <c r="BW393" s="260" t="s">
        <v>1086</v>
      </c>
      <c r="BX393" s="260" t="s">
        <v>1086</v>
      </c>
      <c r="BY393" s="260" t="s">
        <v>1086</v>
      </c>
      <c r="BZ393" s="260" t="s">
        <v>1086</v>
      </c>
      <c r="CA393" s="260" t="s">
        <v>1086</v>
      </c>
      <c r="CB393" s="260" t="s">
        <v>1086</v>
      </c>
      <c r="CC393" s="260" t="s">
        <v>1086</v>
      </c>
      <c r="CD393" s="268" t="s">
        <v>1193</v>
      </c>
      <c r="CE393" s="278" t="s">
        <v>2664</v>
      </c>
      <c r="CF393" s="260"/>
      <c r="CG393" s="260"/>
      <c r="CH393" s="260"/>
      <c r="CI393" s="260"/>
      <c r="CJ393" s="260" t="s">
        <v>1607</v>
      </c>
      <c r="CK393" s="260" t="s">
        <v>1608</v>
      </c>
      <c r="CL393" s="260" t="s">
        <v>1086</v>
      </c>
      <c r="CM393" s="260" t="s">
        <v>1087</v>
      </c>
      <c r="CN393" s="260" t="s">
        <v>1087</v>
      </c>
      <c r="CO393" s="260" t="s">
        <v>1490</v>
      </c>
      <c r="CP393" s="260" t="s">
        <v>1086</v>
      </c>
      <c r="CQ393" s="260" t="s">
        <v>1086</v>
      </c>
      <c r="CR393" s="260" t="s">
        <v>1086</v>
      </c>
      <c r="CS393" s="260" t="s">
        <v>1086</v>
      </c>
      <c r="CT393" s="260" t="s">
        <v>1086</v>
      </c>
      <c r="CU393" s="261" t="s">
        <v>1288</v>
      </c>
      <c r="CV393" s="6" t="str">
        <f t="shared" si="153"/>
        <v>OASIS PEATONAL55535</v>
      </c>
      <c r="CW393" s="46" t="str">
        <f t="shared" si="154"/>
        <v>OK</v>
      </c>
      <c r="CX393" s="47" t="str">
        <f t="shared" si="155"/>
        <v>SI</v>
      </c>
      <c r="CY393" s="47" t="str">
        <f t="shared" si="156"/>
        <v/>
      </c>
      <c r="CZ393" s="47" t="str">
        <f t="shared" si="157"/>
        <v/>
      </c>
      <c r="DA393" s="47" t="str">
        <f t="shared" si="158"/>
        <v/>
      </c>
      <c r="DB393" s="47" t="str">
        <f t="shared" si="159"/>
        <v/>
      </c>
      <c r="DC393" s="47" t="str">
        <f t="shared" si="160"/>
        <v/>
      </c>
      <c r="DD393" s="47"/>
      <c r="DE393" s="47" t="str">
        <f t="shared" si="161"/>
        <v/>
      </c>
      <c r="DF393" s="47" t="str">
        <f t="shared" si="162"/>
        <v/>
      </c>
      <c r="DG393" s="47" t="str">
        <f t="shared" si="163"/>
        <v/>
      </c>
      <c r="DH393" s="47" t="str">
        <f t="shared" si="164"/>
        <v/>
      </c>
      <c r="DI393" s="47" t="str">
        <f t="shared" si="165"/>
        <v/>
      </c>
      <c r="DJ393" s="47">
        <f t="shared" si="166"/>
        <v>0</v>
      </c>
      <c r="DK393" s="48">
        <f>IF(CX393="NO",0,IF(CY393=1,Tipologías!$E$11,0)+IF(CZ393=2,Tipologías!$E$10,0)+IF(DA393=3,Tipologías!$E$9,0)+IF(DB393=4,Tipologías!$E$13,0)+IF(DC393=5,Tipologías!$E$12,0)+IF(DD393=6,Tipologías!$E$14,0)+IF(DE393=7,Tipologías!$E$20,0)+IF(DG393=9,Tipologías!$E$16,0)+IF(DF393=8,Tipologías!$E$23,0)+IF(DH393=10,Tipologías!$E$7,0)+IF(DI393=11,Tipologías!$E$8,0))</f>
        <v>0</v>
      </c>
      <c r="DL393" s="49">
        <f t="shared" si="167"/>
        <v>0</v>
      </c>
      <c r="DM393" s="50" t="str">
        <f t="shared" si="168"/>
        <v/>
      </c>
      <c r="DN393" s="50" t="str">
        <f t="shared" si="169"/>
        <v/>
      </c>
      <c r="DO393" s="50" t="str">
        <f t="shared" si="170"/>
        <v/>
      </c>
      <c r="DP393" s="51" t="str">
        <f t="shared" si="171"/>
        <v/>
      </c>
      <c r="DQ393" s="51">
        <f>IF(DM393=17,Tipologías!$E$18,0)+IF(ENCUESTAS!DN393=18,Tipologías!$E$17,0)+IF(ENCUESTAS!DO393=19,Tipologías!$E$19,0)+IF(ENCUESTAS!DP393=20,Tipologías!$E$21,0)</f>
        <v>0</v>
      </c>
      <c r="DR393" s="47" t="str">
        <f t="shared" si="172"/>
        <v>NO</v>
      </c>
      <c r="DS393" s="49">
        <f t="shared" si="173"/>
        <v>0</v>
      </c>
      <c r="DT393" s="52" t="str">
        <f>IF(DL393=0,"",(DL393+DS393+Tipologías!$E$6+Tipologías!$H$2))</f>
        <v/>
      </c>
      <c r="DU393" s="53" t="str">
        <f t="shared" si="174"/>
        <v>NO</v>
      </c>
      <c r="DV393" s="436"/>
    </row>
    <row r="394" spans="1:126" ht="45.75" thickBot="1" x14ac:dyDescent="0.3">
      <c r="A394" s="22">
        <v>42973</v>
      </c>
      <c r="B394" s="256" t="s">
        <v>1</v>
      </c>
      <c r="C394" s="256" t="s">
        <v>630</v>
      </c>
      <c r="D394" s="256">
        <v>579</v>
      </c>
      <c r="E394" s="256">
        <v>43653838</v>
      </c>
      <c r="F394" s="256">
        <v>3148378856</v>
      </c>
      <c r="G394" s="257">
        <v>390</v>
      </c>
      <c r="H394" s="189" t="s">
        <v>1603</v>
      </c>
      <c r="I394" s="289" t="s">
        <v>1110</v>
      </c>
      <c r="J394" s="256"/>
      <c r="K394" s="256"/>
      <c r="L394" s="256"/>
      <c r="M394" s="256"/>
      <c r="N394" s="256"/>
      <c r="O394" s="256"/>
      <c r="P394" s="256"/>
      <c r="Q394" s="256"/>
      <c r="R394" s="259">
        <v>583500000</v>
      </c>
      <c r="S394" s="256"/>
      <c r="T394" s="256"/>
      <c r="U394" s="362" t="str">
        <f t="shared" si="150"/>
        <v xml:space="preserve">PEATONAL   #   -  583500000 </v>
      </c>
      <c r="V394" s="256">
        <v>3195716676</v>
      </c>
      <c r="W394" s="256" t="s">
        <v>1504</v>
      </c>
      <c r="X394" s="256" t="s">
        <v>1741</v>
      </c>
      <c r="Y394" s="256" t="s">
        <v>2665</v>
      </c>
      <c r="Z394" s="256"/>
      <c r="AA394" s="434" t="str">
        <f t="shared" si="151"/>
        <v>DORALBANY  OQUENDO PUERTA</v>
      </c>
      <c r="AB394" s="256" t="s">
        <v>1268</v>
      </c>
      <c r="AC394" s="256">
        <v>1038800825</v>
      </c>
      <c r="AD394" s="256" t="s">
        <v>1118</v>
      </c>
      <c r="AE394" s="256">
        <v>29</v>
      </c>
      <c r="AF394" s="260" t="s">
        <v>1086</v>
      </c>
      <c r="AG394" s="260"/>
      <c r="AH394" s="256"/>
      <c r="AI394" s="256"/>
      <c r="AJ394" s="256"/>
      <c r="AK394" s="434" t="str">
        <f t="shared" si="152"/>
        <v xml:space="preserve">   </v>
      </c>
      <c r="AL394" s="256"/>
      <c r="AM394" s="261"/>
      <c r="AN394" s="288" t="s">
        <v>1087</v>
      </c>
      <c r="AO394" s="256"/>
      <c r="AP394" s="256" t="s">
        <v>1087</v>
      </c>
      <c r="AQ394" s="256">
        <v>3</v>
      </c>
      <c r="AR394" s="256">
        <v>2</v>
      </c>
      <c r="AS394" s="256">
        <v>2</v>
      </c>
      <c r="AT394" s="263" t="s">
        <v>1149</v>
      </c>
      <c r="AU394" s="256"/>
      <c r="AV394" s="277"/>
      <c r="AW394" s="256"/>
      <c r="AX394" s="265" t="s">
        <v>1153</v>
      </c>
      <c r="AY394" s="256"/>
      <c r="AZ394" s="256">
        <v>6</v>
      </c>
      <c r="BA394" s="256">
        <v>130000</v>
      </c>
      <c r="BB394" s="256" t="s">
        <v>1086</v>
      </c>
      <c r="BC394" s="256">
        <v>10106</v>
      </c>
      <c r="BD394" s="256" t="s">
        <v>1086</v>
      </c>
      <c r="BE394" s="256">
        <v>6913</v>
      </c>
      <c r="BF394" s="256" t="s">
        <v>1086</v>
      </c>
      <c r="BG394" s="256">
        <v>8366</v>
      </c>
      <c r="BH394" s="266" t="s">
        <v>1167</v>
      </c>
      <c r="BI394" s="267" t="s">
        <v>1171</v>
      </c>
      <c r="BJ394" s="268" t="s">
        <v>1180</v>
      </c>
      <c r="BK394" s="268" t="s">
        <v>1189</v>
      </c>
      <c r="BL394" s="260" t="s">
        <v>1086</v>
      </c>
      <c r="BM394" s="261" t="s">
        <v>1086</v>
      </c>
      <c r="BN394" s="308" t="s">
        <v>1086</v>
      </c>
      <c r="BO394" s="260" t="s">
        <v>1086</v>
      </c>
      <c r="BP394" s="260" t="s">
        <v>1086</v>
      </c>
      <c r="BQ394" s="260" t="s">
        <v>1086</v>
      </c>
      <c r="BR394" s="260" t="s">
        <v>1086</v>
      </c>
      <c r="BS394" s="260" t="s">
        <v>1086</v>
      </c>
      <c r="BT394" s="260" t="s">
        <v>1086</v>
      </c>
      <c r="BU394" s="260" t="s">
        <v>1086</v>
      </c>
      <c r="BV394" s="260" t="s">
        <v>1087</v>
      </c>
      <c r="BW394" s="260" t="s">
        <v>1086</v>
      </c>
      <c r="BX394" s="260" t="s">
        <v>1086</v>
      </c>
      <c r="BY394" s="260" t="s">
        <v>1086</v>
      </c>
      <c r="BZ394" s="260" t="s">
        <v>1086</v>
      </c>
      <c r="CA394" s="260" t="s">
        <v>1086</v>
      </c>
      <c r="CB394" s="260" t="s">
        <v>1086</v>
      </c>
      <c r="CC394" s="260" t="s">
        <v>1086</v>
      </c>
      <c r="CD394" s="268" t="s">
        <v>1193</v>
      </c>
      <c r="CE394" s="309" t="s">
        <v>2666</v>
      </c>
      <c r="CF394" s="260"/>
      <c r="CG394" s="260"/>
      <c r="CH394" s="260"/>
      <c r="CI394" s="260"/>
      <c r="CJ394" s="260" t="s">
        <v>1607</v>
      </c>
      <c r="CK394" s="260" t="s">
        <v>1608</v>
      </c>
      <c r="CL394" s="260" t="s">
        <v>1842</v>
      </c>
      <c r="CM394" s="260" t="s">
        <v>1087</v>
      </c>
      <c r="CN394" s="260" t="s">
        <v>1087</v>
      </c>
      <c r="CO394" s="260" t="s">
        <v>1490</v>
      </c>
      <c r="CP394" s="260" t="s">
        <v>1086</v>
      </c>
      <c r="CQ394" s="260" t="s">
        <v>1086</v>
      </c>
      <c r="CR394" s="260" t="s">
        <v>1294</v>
      </c>
      <c r="CS394" s="260" t="s">
        <v>1086</v>
      </c>
      <c r="CT394" s="260" t="s">
        <v>1086</v>
      </c>
      <c r="CU394" s="261" t="s">
        <v>1273</v>
      </c>
      <c r="CV394" s="6" t="str">
        <f t="shared" si="153"/>
        <v>OASIS PEATONAL583500000</v>
      </c>
      <c r="CW394" s="46" t="str">
        <f t="shared" si="154"/>
        <v>OK</v>
      </c>
      <c r="CX394" s="47" t="str">
        <f t="shared" si="155"/>
        <v>SI</v>
      </c>
      <c r="CY394" s="47">
        <f t="shared" si="156"/>
        <v>1</v>
      </c>
      <c r="CZ394" s="47" t="str">
        <f t="shared" si="157"/>
        <v/>
      </c>
      <c r="DA394" s="47" t="str">
        <f t="shared" si="158"/>
        <v/>
      </c>
      <c r="DB394" s="47" t="str">
        <f t="shared" si="159"/>
        <v/>
      </c>
      <c r="DC394" s="47" t="str">
        <f t="shared" si="160"/>
        <v/>
      </c>
      <c r="DD394" s="47"/>
      <c r="DE394" s="47" t="str">
        <f t="shared" si="161"/>
        <v/>
      </c>
      <c r="DF394" s="47" t="str">
        <f t="shared" si="162"/>
        <v/>
      </c>
      <c r="DG394" s="47">
        <f t="shared" si="163"/>
        <v>9</v>
      </c>
      <c r="DH394" s="47" t="str">
        <f t="shared" si="164"/>
        <v/>
      </c>
      <c r="DI394" s="47" t="str">
        <f t="shared" si="165"/>
        <v/>
      </c>
      <c r="DJ394" s="47">
        <f t="shared" si="166"/>
        <v>1</v>
      </c>
      <c r="DK394" s="48">
        <f>IF(CX394="NO",0,IF(CY394=1,Tipologías!$E$11,0)+IF(CZ394=2,Tipologías!$E$10,0)+IF(DA394=3,Tipologías!$E$9,0)+IF(DB394=4,Tipologías!$E$13,0)+IF(DC394=5,Tipologías!$E$12,0)+IF(DD394=6,Tipologías!$E$14,0)+IF(DE394=7,Tipologías!$E$20,0)+IF(DG394=9,Tipologías!$E$16,0)+IF(DF394=8,Tipologías!$E$23,0)+IF(DH394=10,Tipologías!$E$7,0)+IF(DI394=11,Tipologías!$E$8,0))</f>
        <v>2225218.5090899998</v>
      </c>
      <c r="DL394" s="49">
        <f t="shared" si="167"/>
        <v>2225218.5090899998</v>
      </c>
      <c r="DM394" s="50" t="str">
        <f t="shared" si="168"/>
        <v/>
      </c>
      <c r="DN394" s="50" t="str">
        <f t="shared" si="169"/>
        <v/>
      </c>
      <c r="DO394" s="50">
        <f t="shared" si="170"/>
        <v>0</v>
      </c>
      <c r="DP394" s="51" t="str">
        <f t="shared" si="171"/>
        <v/>
      </c>
      <c r="DQ394" s="51">
        <f>IF(DM394=17,Tipologías!$E$18,0)+IF(ENCUESTAS!DN394=18,Tipologías!$E$17,0)+IF(ENCUESTAS!DO394=19,Tipologías!$E$19,0)+IF(ENCUESTAS!DP394=20,Tipologías!$E$21,0)</f>
        <v>0</v>
      </c>
      <c r="DR394" s="47" t="str">
        <f t="shared" si="172"/>
        <v>NO</v>
      </c>
      <c r="DS394" s="49">
        <f t="shared" si="173"/>
        <v>0</v>
      </c>
      <c r="DT394" s="52">
        <f>IF(DL394=0,"",(DL394+DS394+Tipologías!$E$6+Tipologías!$H$2))</f>
        <v>2422295.9016299644</v>
      </c>
      <c r="DU394" s="53" t="str">
        <f t="shared" si="174"/>
        <v>SI</v>
      </c>
      <c r="DV394" s="436" t="s">
        <v>3652</v>
      </c>
    </row>
    <row r="395" spans="1:126" ht="45.75" thickBot="1" x14ac:dyDescent="0.3">
      <c r="A395" s="22">
        <v>42973</v>
      </c>
      <c r="B395" s="256" t="s">
        <v>1</v>
      </c>
      <c r="C395" s="256" t="s">
        <v>630</v>
      </c>
      <c r="D395" s="256">
        <v>579</v>
      </c>
      <c r="E395" s="256">
        <v>1039704469</v>
      </c>
      <c r="F395" s="256">
        <v>3196416668</v>
      </c>
      <c r="G395" s="257">
        <v>391</v>
      </c>
      <c r="H395" s="189" t="s">
        <v>1640</v>
      </c>
      <c r="I395" s="289" t="s">
        <v>1110</v>
      </c>
      <c r="J395" s="256"/>
      <c r="K395" s="256"/>
      <c r="L395" s="256"/>
      <c r="M395" s="256"/>
      <c r="N395" s="256"/>
      <c r="O395" s="256"/>
      <c r="P395" s="256"/>
      <c r="Q395" s="256"/>
      <c r="R395" s="259">
        <v>583160044</v>
      </c>
      <c r="S395" s="256"/>
      <c r="T395" s="256"/>
      <c r="U395" s="362" t="str">
        <f t="shared" si="150"/>
        <v xml:space="preserve">PEATONAL   #   -  583160044 </v>
      </c>
      <c r="V395" s="256">
        <v>3103232445</v>
      </c>
      <c r="W395" s="256" t="s">
        <v>1567</v>
      </c>
      <c r="X395" s="256" t="s">
        <v>2667</v>
      </c>
      <c r="Y395" s="256" t="s">
        <v>1445</v>
      </c>
      <c r="Z395" s="256" t="s">
        <v>2668</v>
      </c>
      <c r="AA395" s="434" t="str">
        <f t="shared" si="151"/>
        <v>OLGA EDILIA SANCHEZ  MIRA</v>
      </c>
      <c r="AB395" s="256" t="s">
        <v>1268</v>
      </c>
      <c r="AC395" s="256">
        <v>43169356</v>
      </c>
      <c r="AD395" s="256" t="s">
        <v>1118</v>
      </c>
      <c r="AE395" s="256">
        <v>36</v>
      </c>
      <c r="AF395" s="260" t="s">
        <v>1086</v>
      </c>
      <c r="AG395" s="260"/>
      <c r="AH395" s="256"/>
      <c r="AI395" s="256"/>
      <c r="AJ395" s="256"/>
      <c r="AK395" s="434" t="str">
        <f t="shared" si="152"/>
        <v xml:space="preserve">   </v>
      </c>
      <c r="AL395" s="256"/>
      <c r="AM395" s="261"/>
      <c r="AN395" s="288" t="s">
        <v>1087</v>
      </c>
      <c r="AO395" s="256"/>
      <c r="AP395" s="256" t="s">
        <v>1087</v>
      </c>
      <c r="AQ395" s="256">
        <v>3</v>
      </c>
      <c r="AR395" s="256">
        <v>0</v>
      </c>
      <c r="AS395" s="256">
        <v>0</v>
      </c>
      <c r="AT395" s="263" t="s">
        <v>1148</v>
      </c>
      <c r="AU395" s="256"/>
      <c r="AV395" s="264" t="s">
        <v>1163</v>
      </c>
      <c r="AW395" s="256"/>
      <c r="AX395" s="265"/>
      <c r="AY395" s="256"/>
      <c r="AZ395" s="256"/>
      <c r="BA395" s="256"/>
      <c r="BB395" s="256" t="s">
        <v>1087</v>
      </c>
      <c r="BC395" s="256"/>
      <c r="BD395" s="256" t="s">
        <v>1087</v>
      </c>
      <c r="BE395" s="256"/>
      <c r="BF395" s="256" t="s">
        <v>1087</v>
      </c>
      <c r="BG395" s="256"/>
      <c r="BH395" s="266" t="s">
        <v>1167</v>
      </c>
      <c r="BI395" s="267" t="s">
        <v>1175</v>
      </c>
      <c r="BJ395" s="268" t="s">
        <v>1180</v>
      </c>
      <c r="BK395" s="260" t="s">
        <v>1189</v>
      </c>
      <c r="BL395" s="260" t="s">
        <v>1086</v>
      </c>
      <c r="BM395" s="261" t="s">
        <v>1087</v>
      </c>
      <c r="BN395" s="308" t="s">
        <v>1086</v>
      </c>
      <c r="BO395" s="260" t="s">
        <v>1086</v>
      </c>
      <c r="BP395" s="260" t="s">
        <v>1086</v>
      </c>
      <c r="BQ395" s="260" t="s">
        <v>1086</v>
      </c>
      <c r="BR395" s="260" t="s">
        <v>1086</v>
      </c>
      <c r="BS395" s="260" t="s">
        <v>1086</v>
      </c>
      <c r="BT395" s="260" t="s">
        <v>1086</v>
      </c>
      <c r="BU395" s="260" t="s">
        <v>1086</v>
      </c>
      <c r="BV395" s="260" t="s">
        <v>1087</v>
      </c>
      <c r="BW395" s="260" t="s">
        <v>1086</v>
      </c>
      <c r="BX395" s="260" t="s">
        <v>1086</v>
      </c>
      <c r="BY395" s="260" t="s">
        <v>1086</v>
      </c>
      <c r="BZ395" s="260" t="s">
        <v>1086</v>
      </c>
      <c r="CA395" s="260" t="s">
        <v>1086</v>
      </c>
      <c r="CB395" s="260" t="s">
        <v>1087</v>
      </c>
      <c r="CC395" s="260" t="s">
        <v>1086</v>
      </c>
      <c r="CD395" s="268" t="s">
        <v>1193</v>
      </c>
      <c r="CE395" s="278" t="s">
        <v>2669</v>
      </c>
      <c r="CF395" s="260" t="s">
        <v>1752</v>
      </c>
      <c r="CG395" s="260"/>
      <c r="CH395" s="260"/>
      <c r="CI395" s="260"/>
      <c r="CJ395" s="260" t="s">
        <v>1607</v>
      </c>
      <c r="CK395" s="260" t="s">
        <v>1608</v>
      </c>
      <c r="CL395" s="260" t="s">
        <v>1086</v>
      </c>
      <c r="CM395" s="260" t="s">
        <v>1087</v>
      </c>
      <c r="CN395" s="260" t="s">
        <v>1087</v>
      </c>
      <c r="CO395" s="260" t="s">
        <v>1490</v>
      </c>
      <c r="CP395" s="260" t="s">
        <v>1086</v>
      </c>
      <c r="CQ395" s="260" t="s">
        <v>1086</v>
      </c>
      <c r="CR395" s="260" t="s">
        <v>1294</v>
      </c>
      <c r="CS395" s="260" t="s">
        <v>1087</v>
      </c>
      <c r="CT395" s="260" t="s">
        <v>1086</v>
      </c>
      <c r="CU395" s="261" t="s">
        <v>1273</v>
      </c>
      <c r="CV395" s="6" t="str">
        <f t="shared" si="153"/>
        <v>NUEVO MILENIOPEATONAL583160044</v>
      </c>
      <c r="CW395" s="46" t="str">
        <f t="shared" si="154"/>
        <v>OK</v>
      </c>
      <c r="CX395" s="47" t="str">
        <f t="shared" si="155"/>
        <v>SI</v>
      </c>
      <c r="CY395" s="47">
        <f t="shared" si="156"/>
        <v>1</v>
      </c>
      <c r="CZ395" s="47" t="str">
        <f t="shared" si="157"/>
        <v/>
      </c>
      <c r="DA395" s="47" t="str">
        <f t="shared" si="158"/>
        <v/>
      </c>
      <c r="DB395" s="47" t="str">
        <f t="shared" si="159"/>
        <v/>
      </c>
      <c r="DC395" s="47">
        <f t="shared" si="160"/>
        <v>5</v>
      </c>
      <c r="DD395" s="47"/>
      <c r="DE395" s="47" t="str">
        <f t="shared" si="161"/>
        <v/>
      </c>
      <c r="DF395" s="47" t="str">
        <f t="shared" si="162"/>
        <v/>
      </c>
      <c r="DG395" s="47">
        <f t="shared" si="163"/>
        <v>9</v>
      </c>
      <c r="DH395" s="47" t="str">
        <f t="shared" si="164"/>
        <v/>
      </c>
      <c r="DI395" s="47" t="str">
        <f t="shared" si="165"/>
        <v/>
      </c>
      <c r="DJ395" s="47">
        <f t="shared" si="166"/>
        <v>2</v>
      </c>
      <c r="DK395" s="48">
        <f>IF(CX395="NO",0,IF(CY395=1,Tipologías!$E$11,0)+IF(CZ395=2,Tipologías!$E$10,0)+IF(DA395=3,Tipologías!$E$9,0)+IF(DB395=4,Tipologías!$E$13,0)+IF(DC395=5,Tipologías!$E$12,0)+IF(DD395=6,Tipologías!$E$14,0)+IF(DE395=7,Tipologías!$E$20,0)+IF(DG395=9,Tipologías!$E$16,0)+IF(DF395=8,Tipologías!$E$23,0)+IF(DH395=10,Tipologías!$E$7,0)+IF(DI395=11,Tipologías!$E$8,0))</f>
        <v>2773070.4736259999</v>
      </c>
      <c r="DL395" s="49">
        <f t="shared" si="167"/>
        <v>2773070.4736259999</v>
      </c>
      <c r="DM395" s="50" t="str">
        <f t="shared" si="168"/>
        <v/>
      </c>
      <c r="DN395" s="50" t="str">
        <f t="shared" si="169"/>
        <v/>
      </c>
      <c r="DO395" s="50">
        <f t="shared" si="170"/>
        <v>0</v>
      </c>
      <c r="DP395" s="51" t="str">
        <f t="shared" si="171"/>
        <v/>
      </c>
      <c r="DQ395" s="51">
        <f>IF(DM395=17,Tipologías!$E$18,0)+IF(ENCUESTAS!DN395=18,Tipologías!$E$17,0)+IF(ENCUESTAS!DO395=19,Tipologías!$E$19,0)+IF(ENCUESTAS!DP395=20,Tipologías!$E$21,0)</f>
        <v>0</v>
      </c>
      <c r="DR395" s="47" t="str">
        <f t="shared" si="172"/>
        <v>NO</v>
      </c>
      <c r="DS395" s="49">
        <f t="shared" si="173"/>
        <v>0</v>
      </c>
      <c r="DT395" s="52">
        <f>IF(DL395=0,"",(DL395+DS395+Tipologías!$E$6+Tipologías!$H$2))</f>
        <v>2970147.8661659644</v>
      </c>
      <c r="DU395" s="53" t="str">
        <f t="shared" si="174"/>
        <v>SI</v>
      </c>
      <c r="DV395" s="436" t="s">
        <v>3843</v>
      </c>
    </row>
    <row r="396" spans="1:126" ht="45.75" thickBot="1" x14ac:dyDescent="0.3">
      <c r="A396" s="22">
        <v>42973</v>
      </c>
      <c r="B396" s="256" t="s">
        <v>1</v>
      </c>
      <c r="C396" s="256" t="s">
        <v>630</v>
      </c>
      <c r="D396" s="256">
        <v>579</v>
      </c>
      <c r="E396" s="256">
        <v>1039706195</v>
      </c>
      <c r="F396" s="256">
        <v>3004312255</v>
      </c>
      <c r="G396" s="257">
        <v>392</v>
      </c>
      <c r="H396" s="189" t="s">
        <v>1632</v>
      </c>
      <c r="I396" s="289" t="s">
        <v>1097</v>
      </c>
      <c r="J396" s="256">
        <v>45</v>
      </c>
      <c r="K396" s="256"/>
      <c r="L396" s="256"/>
      <c r="M396" s="256"/>
      <c r="N396" s="256"/>
      <c r="O396" s="256">
        <v>17</v>
      </c>
      <c r="P396" s="256"/>
      <c r="Q396" s="256"/>
      <c r="R396" s="259"/>
      <c r="S396" s="256"/>
      <c r="T396" s="256"/>
      <c r="U396" s="362" t="str">
        <f t="shared" si="150"/>
        <v xml:space="preserve">CALLE 45  #  17 -   </v>
      </c>
      <c r="V396" s="256">
        <v>3125687212</v>
      </c>
      <c r="W396" s="256" t="s">
        <v>2312</v>
      </c>
      <c r="X396" s="256" t="s">
        <v>2364</v>
      </c>
      <c r="Y396" s="256" t="s">
        <v>1287</v>
      </c>
      <c r="Z396" s="256" t="s">
        <v>2617</v>
      </c>
      <c r="AA396" s="434" t="str">
        <f t="shared" si="151"/>
        <v>MARIA MERCEDES CANO GUISAO</v>
      </c>
      <c r="AB396" s="256" t="s">
        <v>1268</v>
      </c>
      <c r="AC396" s="256">
        <v>21738893</v>
      </c>
      <c r="AD396" s="256" t="s">
        <v>1118</v>
      </c>
      <c r="AE396" s="256">
        <v>80</v>
      </c>
      <c r="AF396" s="260" t="s">
        <v>1086</v>
      </c>
      <c r="AG396" s="260"/>
      <c r="AH396" s="256"/>
      <c r="AI396" s="256"/>
      <c r="AJ396" s="256"/>
      <c r="AK396" s="434" t="str">
        <f t="shared" si="152"/>
        <v xml:space="preserve">   </v>
      </c>
      <c r="AL396" s="256"/>
      <c r="AM396" s="261"/>
      <c r="AN396" s="288" t="s">
        <v>1087</v>
      </c>
      <c r="AO396" s="256"/>
      <c r="AP396" s="256" t="s">
        <v>1087</v>
      </c>
      <c r="AQ396" s="256">
        <v>1</v>
      </c>
      <c r="AR396" s="256">
        <v>0</v>
      </c>
      <c r="AS396" s="256">
        <v>0</v>
      </c>
      <c r="AT396" s="263" t="s">
        <v>1148</v>
      </c>
      <c r="AU396" s="256"/>
      <c r="AV396" s="277" t="s">
        <v>1161</v>
      </c>
      <c r="AW396" s="256"/>
      <c r="AX396" s="265"/>
      <c r="AY396" s="256"/>
      <c r="AZ396" s="256"/>
      <c r="BA396" s="256"/>
      <c r="BB396" s="256" t="s">
        <v>1086</v>
      </c>
      <c r="BC396" s="256">
        <v>30412</v>
      </c>
      <c r="BD396" s="256" t="s">
        <v>1086</v>
      </c>
      <c r="BE396" s="256">
        <v>22421</v>
      </c>
      <c r="BF396" s="256" t="s">
        <v>1086</v>
      </c>
      <c r="BG396" s="256">
        <v>8366</v>
      </c>
      <c r="BH396" s="266" t="s">
        <v>1167</v>
      </c>
      <c r="BI396" s="267" t="s">
        <v>1171</v>
      </c>
      <c r="BJ396" s="268" t="s">
        <v>1180</v>
      </c>
      <c r="BK396" s="260" t="s">
        <v>1189</v>
      </c>
      <c r="BL396" s="260" t="s">
        <v>1086</v>
      </c>
      <c r="BM396" s="261" t="s">
        <v>1086</v>
      </c>
      <c r="BN396" s="308" t="s">
        <v>1086</v>
      </c>
      <c r="BO396" s="260" t="s">
        <v>1086</v>
      </c>
      <c r="BP396" s="260" t="s">
        <v>1086</v>
      </c>
      <c r="BQ396" s="260" t="s">
        <v>1086</v>
      </c>
      <c r="BR396" s="260" t="s">
        <v>1086</v>
      </c>
      <c r="BS396" s="260" t="s">
        <v>1086</v>
      </c>
      <c r="BT396" s="260" t="s">
        <v>1086</v>
      </c>
      <c r="BU396" s="260" t="s">
        <v>1086</v>
      </c>
      <c r="BV396" s="260" t="s">
        <v>1087</v>
      </c>
      <c r="BW396" s="260" t="s">
        <v>1086</v>
      </c>
      <c r="BX396" s="260" t="s">
        <v>1086</v>
      </c>
      <c r="BY396" s="260" t="s">
        <v>1086</v>
      </c>
      <c r="BZ396" s="260" t="s">
        <v>1086</v>
      </c>
      <c r="CA396" s="260" t="s">
        <v>1087</v>
      </c>
      <c r="CB396" s="260" t="s">
        <v>1086</v>
      </c>
      <c r="CC396" s="260" t="s">
        <v>1086</v>
      </c>
      <c r="CD396" s="268" t="s">
        <v>1193</v>
      </c>
      <c r="CE396" s="309" t="s">
        <v>2257</v>
      </c>
      <c r="CF396" s="260"/>
      <c r="CG396" s="260"/>
      <c r="CH396" s="260"/>
      <c r="CI396" s="260"/>
      <c r="CJ396" s="260" t="s">
        <v>1607</v>
      </c>
      <c r="CK396" s="260" t="s">
        <v>1608</v>
      </c>
      <c r="CL396" s="260" t="s">
        <v>1086</v>
      </c>
      <c r="CM396" s="260" t="s">
        <v>1087</v>
      </c>
      <c r="CN396" s="260" t="s">
        <v>1087</v>
      </c>
      <c r="CO396" s="260" t="s">
        <v>1490</v>
      </c>
      <c r="CP396" s="260" t="s">
        <v>1086</v>
      </c>
      <c r="CQ396" s="260" t="s">
        <v>1086</v>
      </c>
      <c r="CR396" s="260" t="s">
        <v>1087</v>
      </c>
      <c r="CS396" s="260" t="s">
        <v>1086</v>
      </c>
      <c r="CT396" s="260" t="s">
        <v>1086</v>
      </c>
      <c r="CU396" s="261" t="s">
        <v>1288</v>
      </c>
      <c r="CV396" s="6" t="str">
        <f t="shared" si="153"/>
        <v>SAN MARTIN CALLE4517</v>
      </c>
      <c r="CW396" s="46" t="str">
        <f t="shared" si="154"/>
        <v>OK</v>
      </c>
      <c r="CX396" s="47" t="str">
        <f t="shared" si="155"/>
        <v>SI</v>
      </c>
      <c r="CY396" s="47">
        <f t="shared" si="156"/>
        <v>1</v>
      </c>
      <c r="CZ396" s="47" t="str">
        <f t="shared" si="157"/>
        <v/>
      </c>
      <c r="DA396" s="47" t="str">
        <f t="shared" si="158"/>
        <v/>
      </c>
      <c r="DB396" s="47" t="str">
        <f t="shared" si="159"/>
        <v/>
      </c>
      <c r="DC396" s="47" t="str">
        <f t="shared" si="160"/>
        <v/>
      </c>
      <c r="DD396" s="47"/>
      <c r="DE396" s="47" t="str">
        <f t="shared" si="161"/>
        <v/>
      </c>
      <c r="DF396" s="47" t="str">
        <f t="shared" si="162"/>
        <v/>
      </c>
      <c r="DG396" s="47" t="str">
        <f t="shared" si="163"/>
        <v/>
      </c>
      <c r="DH396" s="47" t="str">
        <f t="shared" si="164"/>
        <v/>
      </c>
      <c r="DI396" s="47" t="str">
        <f t="shared" si="165"/>
        <v/>
      </c>
      <c r="DJ396" s="47">
        <f t="shared" si="166"/>
        <v>1</v>
      </c>
      <c r="DK396" s="48">
        <f>IF(CX396="NO",0,IF(CY396=1,Tipologías!$E$11,0)+IF(CZ396=2,Tipologías!$E$10,0)+IF(DA396=3,Tipologías!$E$9,0)+IF(DB396=4,Tipologías!$E$13,0)+IF(DC396=5,Tipologías!$E$12,0)+IF(DD396=6,Tipologías!$E$14,0)+IF(DE396=7,Tipologías!$E$20,0)+IF(DG396=9,Tipologías!$E$16,0)+IF(DF396=8,Tipologías!$E$23,0)+IF(DH396=10,Tipologías!$E$7,0)+IF(DI396=11,Tipologías!$E$8,0))</f>
        <v>223009.46776799997</v>
      </c>
      <c r="DL396" s="49">
        <f t="shared" si="167"/>
        <v>223009.46776799997</v>
      </c>
      <c r="DM396" s="50" t="str">
        <f t="shared" si="168"/>
        <v/>
      </c>
      <c r="DN396" s="50" t="str">
        <f t="shared" si="169"/>
        <v/>
      </c>
      <c r="DO396" s="50">
        <f t="shared" si="170"/>
        <v>0</v>
      </c>
      <c r="DP396" s="51" t="str">
        <f t="shared" si="171"/>
        <v/>
      </c>
      <c r="DQ396" s="51">
        <f>IF(DM396=17,Tipologías!$E$18,0)+IF(ENCUESTAS!DN396=18,Tipologías!$E$17,0)+IF(ENCUESTAS!DO396=19,Tipologías!$E$19,0)+IF(ENCUESTAS!DP396=20,Tipologías!$E$21,0)</f>
        <v>0</v>
      </c>
      <c r="DR396" s="47" t="str">
        <f t="shared" si="172"/>
        <v>NO</v>
      </c>
      <c r="DS396" s="49">
        <f t="shared" si="173"/>
        <v>0</v>
      </c>
      <c r="DT396" s="52">
        <f>IF(DL396=0,"",(DL396+DS396+Tipologías!$E$6+Tipologías!$H$2))</f>
        <v>420086.86030796444</v>
      </c>
      <c r="DU396" s="53" t="str">
        <f t="shared" si="174"/>
        <v>SI</v>
      </c>
      <c r="DV396" s="436" t="s">
        <v>4238</v>
      </c>
    </row>
    <row r="397" spans="1:126" ht="45.75" thickBot="1" x14ac:dyDescent="0.3">
      <c r="A397" s="22">
        <v>42973</v>
      </c>
      <c r="B397" s="256" t="s">
        <v>1</v>
      </c>
      <c r="C397" s="256" t="s">
        <v>630</v>
      </c>
      <c r="D397" s="256">
        <v>579</v>
      </c>
      <c r="E397" s="256">
        <v>1039706195</v>
      </c>
      <c r="F397" s="256">
        <v>3004312255</v>
      </c>
      <c r="G397" s="257">
        <v>393</v>
      </c>
      <c r="H397" s="189" t="s">
        <v>1632</v>
      </c>
      <c r="I397" s="289" t="s">
        <v>1102</v>
      </c>
      <c r="J397" s="256">
        <v>14</v>
      </c>
      <c r="K397" s="256"/>
      <c r="L397" s="256"/>
      <c r="M397" s="256"/>
      <c r="N397" s="256"/>
      <c r="O397" s="256">
        <v>18</v>
      </c>
      <c r="P397" s="256"/>
      <c r="Q397" s="256"/>
      <c r="R397" s="259"/>
      <c r="S397" s="256"/>
      <c r="T397" s="256"/>
      <c r="U397" s="362" t="str">
        <f t="shared" si="150"/>
        <v xml:space="preserve">CARRERA 14  #  18 -   </v>
      </c>
      <c r="V397" s="256">
        <v>3137449076</v>
      </c>
      <c r="W397" s="256" t="s">
        <v>1494</v>
      </c>
      <c r="X397" s="256" t="s">
        <v>1277</v>
      </c>
      <c r="Y397" s="256" t="s">
        <v>2670</v>
      </c>
      <c r="Z397" s="256"/>
      <c r="AA397" s="434" t="str">
        <f t="shared" si="151"/>
        <v>DINORA  GUZMAN GOMEZ</v>
      </c>
      <c r="AB397" s="256" t="s">
        <v>1268</v>
      </c>
      <c r="AC397" s="256">
        <v>21933619</v>
      </c>
      <c r="AD397" s="256" t="s">
        <v>1118</v>
      </c>
      <c r="AE397" s="256">
        <v>52</v>
      </c>
      <c r="AF397" s="260" t="s">
        <v>1086</v>
      </c>
      <c r="AG397" s="260"/>
      <c r="AH397" s="256"/>
      <c r="AI397" s="256"/>
      <c r="AJ397" s="256"/>
      <c r="AK397" s="434" t="str">
        <f t="shared" si="152"/>
        <v xml:space="preserve">   </v>
      </c>
      <c r="AL397" s="256"/>
      <c r="AM397" s="261"/>
      <c r="AN397" s="288" t="s">
        <v>1086</v>
      </c>
      <c r="AO397" s="256">
        <v>1683547</v>
      </c>
      <c r="AP397" s="256" t="s">
        <v>1086</v>
      </c>
      <c r="AQ397" s="256">
        <v>5</v>
      </c>
      <c r="AR397" s="256">
        <v>2</v>
      </c>
      <c r="AS397" s="256">
        <v>0</v>
      </c>
      <c r="AT397" s="263" t="s">
        <v>1148</v>
      </c>
      <c r="AU397" s="256"/>
      <c r="AV397" s="264" t="s">
        <v>1163</v>
      </c>
      <c r="AW397" s="256"/>
      <c r="AX397" s="265"/>
      <c r="AY397" s="256"/>
      <c r="AZ397" s="256"/>
      <c r="BA397" s="256"/>
      <c r="BB397" s="256" t="s">
        <v>1086</v>
      </c>
      <c r="BC397" s="256">
        <v>14419</v>
      </c>
      <c r="BD397" s="256" t="s">
        <v>1086</v>
      </c>
      <c r="BE397" s="256">
        <v>10090</v>
      </c>
      <c r="BF397" s="256" t="s">
        <v>1086</v>
      </c>
      <c r="BG397" s="256">
        <v>9561</v>
      </c>
      <c r="BH397" s="266" t="s">
        <v>1167</v>
      </c>
      <c r="BI397" s="267" t="s">
        <v>1171</v>
      </c>
      <c r="BJ397" s="268" t="s">
        <v>1180</v>
      </c>
      <c r="BK397" s="260" t="s">
        <v>1189</v>
      </c>
      <c r="BL397" s="260" t="s">
        <v>1087</v>
      </c>
      <c r="BM397" s="261" t="s">
        <v>1087</v>
      </c>
      <c r="BN397" s="308" t="s">
        <v>1087</v>
      </c>
      <c r="BO397" s="260" t="s">
        <v>1086</v>
      </c>
      <c r="BP397" s="260" t="s">
        <v>1086</v>
      </c>
      <c r="BQ397" s="260" t="s">
        <v>1086</v>
      </c>
      <c r="BR397" s="260" t="s">
        <v>1086</v>
      </c>
      <c r="BS397" s="260" t="s">
        <v>1086</v>
      </c>
      <c r="BT397" s="260" t="s">
        <v>1086</v>
      </c>
      <c r="BU397" s="260" t="s">
        <v>1086</v>
      </c>
      <c r="BV397" s="260" t="s">
        <v>1087</v>
      </c>
      <c r="BW397" s="260" t="s">
        <v>1086</v>
      </c>
      <c r="BX397" s="260" t="s">
        <v>1086</v>
      </c>
      <c r="BY397" s="260" t="s">
        <v>1086</v>
      </c>
      <c r="BZ397" s="260" t="s">
        <v>1086</v>
      </c>
      <c r="CA397" s="260" t="s">
        <v>1087</v>
      </c>
      <c r="CB397" s="260" t="s">
        <v>1086</v>
      </c>
      <c r="CC397" s="260" t="s">
        <v>1086</v>
      </c>
      <c r="CD397" s="268" t="s">
        <v>1193</v>
      </c>
      <c r="CE397" s="309" t="s">
        <v>2671</v>
      </c>
      <c r="CF397" s="260"/>
      <c r="CG397" s="260"/>
      <c r="CH397" s="260"/>
      <c r="CI397" s="260"/>
      <c r="CJ397" s="260" t="s">
        <v>1607</v>
      </c>
      <c r="CK397" s="260" t="s">
        <v>1608</v>
      </c>
      <c r="CL397" s="260" t="s">
        <v>1086</v>
      </c>
      <c r="CM397" s="260" t="s">
        <v>1087</v>
      </c>
      <c r="CN397" s="260" t="s">
        <v>1087</v>
      </c>
      <c r="CO397" s="260" t="s">
        <v>1490</v>
      </c>
      <c r="CP397" s="260" t="s">
        <v>1086</v>
      </c>
      <c r="CQ397" s="260" t="s">
        <v>1086</v>
      </c>
      <c r="CR397" s="260" t="s">
        <v>1294</v>
      </c>
      <c r="CS397" s="260" t="s">
        <v>1086</v>
      </c>
      <c r="CT397" s="260" t="s">
        <v>1086</v>
      </c>
      <c r="CU397" s="261" t="s">
        <v>1273</v>
      </c>
      <c r="CV397" s="6" t="str">
        <f t="shared" si="153"/>
        <v>SAN MARTIN CARRERA1418</v>
      </c>
      <c r="CW397" s="46" t="str">
        <f t="shared" si="154"/>
        <v>OK</v>
      </c>
      <c r="CX397" s="47" t="str">
        <f t="shared" si="155"/>
        <v>SI</v>
      </c>
      <c r="CY397" s="47">
        <f t="shared" si="156"/>
        <v>1</v>
      </c>
      <c r="CZ397" s="47" t="str">
        <f t="shared" si="157"/>
        <v/>
      </c>
      <c r="DA397" s="47" t="str">
        <f t="shared" si="158"/>
        <v/>
      </c>
      <c r="DB397" s="47" t="str">
        <f t="shared" si="159"/>
        <v/>
      </c>
      <c r="DC397" s="47" t="str">
        <f t="shared" si="160"/>
        <v/>
      </c>
      <c r="DD397" s="47"/>
      <c r="DE397" s="47" t="str">
        <f t="shared" si="161"/>
        <v/>
      </c>
      <c r="DF397" s="47" t="str">
        <f t="shared" si="162"/>
        <v/>
      </c>
      <c r="DG397" s="47">
        <f t="shared" si="163"/>
        <v>9</v>
      </c>
      <c r="DH397" s="47" t="str">
        <f t="shared" si="164"/>
        <v/>
      </c>
      <c r="DI397" s="47" t="str">
        <f t="shared" si="165"/>
        <v/>
      </c>
      <c r="DJ397" s="47">
        <f t="shared" si="166"/>
        <v>1</v>
      </c>
      <c r="DK397" s="48">
        <f>IF(CX397="NO",0,IF(CY397=1,Tipologías!$E$11,0)+IF(CZ397=2,Tipologías!$E$10,0)+IF(DA397=3,Tipologías!$E$9,0)+IF(DB397=4,Tipologías!$E$13,0)+IF(DC397=5,Tipologías!$E$12,0)+IF(DD397=6,Tipologías!$E$14,0)+IF(DE397=7,Tipologías!$E$20,0)+IF(DG397=9,Tipologías!$E$16,0)+IF(DF397=8,Tipologías!$E$23,0)+IF(DH397=10,Tipologías!$E$7,0)+IF(DI397=11,Tipologías!$E$8,0))</f>
        <v>2225218.5090899998</v>
      </c>
      <c r="DL397" s="49">
        <f t="shared" si="167"/>
        <v>2225218.5090899998</v>
      </c>
      <c r="DM397" s="50">
        <f t="shared" si="168"/>
        <v>17</v>
      </c>
      <c r="DN397" s="50" t="str">
        <f t="shared" si="169"/>
        <v/>
      </c>
      <c r="DO397" s="50">
        <f t="shared" si="170"/>
        <v>0</v>
      </c>
      <c r="DP397" s="51" t="str">
        <f t="shared" si="171"/>
        <v/>
      </c>
      <c r="DQ397" s="51">
        <f>IF(DM397=17,Tipologías!$E$18,0)+IF(ENCUESTAS!DN397=18,Tipologías!$E$17,0)+IF(ENCUESTAS!DO397=19,Tipologías!$E$19,0)+IF(ENCUESTAS!DP397=20,Tipologías!$E$21,0)</f>
        <v>450902.75029200001</v>
      </c>
      <c r="DR397" s="47" t="str">
        <f t="shared" si="172"/>
        <v>SI</v>
      </c>
      <c r="DS397" s="49">
        <f t="shared" si="173"/>
        <v>450902.75029200001</v>
      </c>
      <c r="DT397" s="52">
        <f>IF(DL397=0,"",(DL397+DS397+Tipologías!$E$6+Tipologías!$H$2))</f>
        <v>2873198.6519219643</v>
      </c>
      <c r="DU397" s="53" t="str">
        <f t="shared" si="174"/>
        <v>SI</v>
      </c>
      <c r="DV397" s="436" t="s">
        <v>4239</v>
      </c>
    </row>
    <row r="398" spans="1:126" ht="45.75" thickBot="1" x14ac:dyDescent="0.3">
      <c r="A398" s="22">
        <v>42973</v>
      </c>
      <c r="B398" s="256" t="s">
        <v>1</v>
      </c>
      <c r="C398" s="256" t="s">
        <v>630</v>
      </c>
      <c r="D398" s="256">
        <v>579</v>
      </c>
      <c r="E398" s="256">
        <v>1039706195</v>
      </c>
      <c r="F398" s="256">
        <v>3004312255</v>
      </c>
      <c r="G398" s="257">
        <v>394</v>
      </c>
      <c r="H398" s="189" t="s">
        <v>1632</v>
      </c>
      <c r="I398" s="289" t="s">
        <v>1110</v>
      </c>
      <c r="J398" s="256"/>
      <c r="K398" s="256"/>
      <c r="L398" s="256"/>
      <c r="M398" s="256"/>
      <c r="N398" s="256"/>
      <c r="O398" s="256"/>
      <c r="P398" s="256"/>
      <c r="Q398" s="256"/>
      <c r="R398" s="259">
        <v>5567</v>
      </c>
      <c r="S398" s="256"/>
      <c r="T398" s="256"/>
      <c r="U398" s="362" t="str">
        <f t="shared" si="150"/>
        <v xml:space="preserve">PEATONAL   #   -  5567 </v>
      </c>
      <c r="V398" s="256">
        <v>3172725157</v>
      </c>
      <c r="W398" s="256" t="s">
        <v>2534</v>
      </c>
      <c r="X398" s="256"/>
      <c r="Y398" s="256" t="s">
        <v>2672</v>
      </c>
      <c r="Z398" s="256" t="s">
        <v>1533</v>
      </c>
      <c r="AA398" s="434" t="str">
        <f t="shared" si="151"/>
        <v xml:space="preserve">DIOSELINA  DEL SOCORRO CAÑAS  </v>
      </c>
      <c r="AB398" s="256" t="s">
        <v>1268</v>
      </c>
      <c r="AC398" s="256">
        <v>21927872</v>
      </c>
      <c r="AD398" s="256" t="s">
        <v>1118</v>
      </c>
      <c r="AE398" s="256">
        <v>77</v>
      </c>
      <c r="AF398" s="260" t="s">
        <v>1086</v>
      </c>
      <c r="AG398" s="260"/>
      <c r="AH398" s="256"/>
      <c r="AI398" s="256"/>
      <c r="AJ398" s="256"/>
      <c r="AK398" s="434" t="str">
        <f t="shared" si="152"/>
        <v xml:space="preserve">   </v>
      </c>
      <c r="AL398" s="256"/>
      <c r="AM398" s="261"/>
      <c r="AN398" s="288" t="s">
        <v>1086</v>
      </c>
      <c r="AO398" s="256"/>
      <c r="AP398" s="256" t="s">
        <v>1087</v>
      </c>
      <c r="AQ398" s="256">
        <v>11</v>
      </c>
      <c r="AR398" s="256">
        <v>6</v>
      </c>
      <c r="AS398" s="256">
        <v>2</v>
      </c>
      <c r="AT398" s="263" t="s">
        <v>1148</v>
      </c>
      <c r="AU398" s="256"/>
      <c r="AV398" s="277" t="s">
        <v>1161</v>
      </c>
      <c r="AW398" s="256"/>
      <c r="AX398" s="265"/>
      <c r="AY398" s="256"/>
      <c r="AZ398" s="256"/>
      <c r="BA398" s="256"/>
      <c r="BB398" s="256" t="s">
        <v>1086</v>
      </c>
      <c r="BC398" s="256"/>
      <c r="BD398" s="256" t="s">
        <v>1086</v>
      </c>
      <c r="BE398" s="256"/>
      <c r="BF398" s="256" t="s">
        <v>1086</v>
      </c>
      <c r="BG398" s="256"/>
      <c r="BH398" s="266" t="s">
        <v>1167</v>
      </c>
      <c r="BI398" s="267" t="s">
        <v>1171</v>
      </c>
      <c r="BJ398" s="268" t="s">
        <v>1180</v>
      </c>
      <c r="BK398" s="260" t="s">
        <v>1191</v>
      </c>
      <c r="BL398" s="260" t="s">
        <v>1086</v>
      </c>
      <c r="BM398" s="261" t="s">
        <v>1086</v>
      </c>
      <c r="BN398" s="308" t="s">
        <v>1086</v>
      </c>
      <c r="BO398" s="260" t="s">
        <v>1086</v>
      </c>
      <c r="BP398" s="260" t="s">
        <v>1086</v>
      </c>
      <c r="BQ398" s="260" t="s">
        <v>1086</v>
      </c>
      <c r="BR398" s="260" t="s">
        <v>1086</v>
      </c>
      <c r="BS398" s="260" t="s">
        <v>1086</v>
      </c>
      <c r="BT398" s="260" t="s">
        <v>1086</v>
      </c>
      <c r="BU398" s="260" t="s">
        <v>1086</v>
      </c>
      <c r="BV398" s="260" t="s">
        <v>1087</v>
      </c>
      <c r="BW398" s="260" t="s">
        <v>1087</v>
      </c>
      <c r="BX398" s="260" t="s">
        <v>1086</v>
      </c>
      <c r="BY398" s="260" t="s">
        <v>1086</v>
      </c>
      <c r="BZ398" s="260" t="s">
        <v>1086</v>
      </c>
      <c r="CA398" s="260" t="s">
        <v>1087</v>
      </c>
      <c r="CB398" s="260" t="s">
        <v>1087</v>
      </c>
      <c r="CC398" s="260" t="s">
        <v>1086</v>
      </c>
      <c r="CD398" s="268" t="s">
        <v>1193</v>
      </c>
      <c r="CE398" s="278" t="s">
        <v>2673</v>
      </c>
      <c r="CF398" s="260"/>
      <c r="CG398" s="260"/>
      <c r="CH398" s="260"/>
      <c r="CI398" s="260"/>
      <c r="CJ398" s="260" t="s">
        <v>1607</v>
      </c>
      <c r="CK398" s="260" t="s">
        <v>1608</v>
      </c>
      <c r="CL398" s="260" t="s">
        <v>1086</v>
      </c>
      <c r="CM398" s="260" t="s">
        <v>1087</v>
      </c>
      <c r="CN398" s="260" t="s">
        <v>1087</v>
      </c>
      <c r="CO398" s="260" t="s">
        <v>1490</v>
      </c>
      <c r="CP398" s="260" t="s">
        <v>1086</v>
      </c>
      <c r="CQ398" s="260" t="s">
        <v>1086</v>
      </c>
      <c r="CR398" s="260" t="s">
        <v>1294</v>
      </c>
      <c r="CS398" s="260" t="s">
        <v>1087</v>
      </c>
      <c r="CT398" s="260" t="s">
        <v>1086</v>
      </c>
      <c r="CU398" s="261" t="s">
        <v>1273</v>
      </c>
      <c r="CV398" s="6" t="str">
        <f t="shared" si="153"/>
        <v>SAN MARTIN PEATONAL5567</v>
      </c>
      <c r="CW398" s="46" t="str">
        <f t="shared" si="154"/>
        <v>OK</v>
      </c>
      <c r="CX398" s="47" t="str">
        <f t="shared" si="155"/>
        <v>SI</v>
      </c>
      <c r="CY398" s="47">
        <f t="shared" si="156"/>
        <v>1</v>
      </c>
      <c r="CZ398" s="47" t="str">
        <f t="shared" si="157"/>
        <v/>
      </c>
      <c r="DA398" s="47" t="str">
        <f t="shared" si="158"/>
        <v/>
      </c>
      <c r="DB398" s="47" t="str">
        <f t="shared" si="159"/>
        <v/>
      </c>
      <c r="DC398" s="47">
        <f t="shared" si="160"/>
        <v>5</v>
      </c>
      <c r="DD398" s="47"/>
      <c r="DE398" s="47" t="str">
        <f t="shared" si="161"/>
        <v/>
      </c>
      <c r="DF398" s="47" t="str">
        <f t="shared" si="162"/>
        <v/>
      </c>
      <c r="DG398" s="47">
        <f t="shared" si="163"/>
        <v>9</v>
      </c>
      <c r="DH398" s="47" t="str">
        <f t="shared" si="164"/>
        <v/>
      </c>
      <c r="DI398" s="47" t="str">
        <f t="shared" si="165"/>
        <v/>
      </c>
      <c r="DJ398" s="47">
        <f t="shared" si="166"/>
        <v>2</v>
      </c>
      <c r="DK398" s="48">
        <f>IF(CX398="NO",0,IF(CY398=1,Tipologías!$E$11,0)+IF(CZ398=2,Tipologías!$E$10,0)+IF(DA398=3,Tipologías!$E$9,0)+IF(DB398=4,Tipologías!$E$13,0)+IF(DC398=5,Tipologías!$E$12,0)+IF(DD398=6,Tipologías!$E$14,0)+IF(DE398=7,Tipologías!$E$20,0)+IF(DG398=9,Tipologías!$E$16,0)+IF(DF398=8,Tipologías!$E$23,0)+IF(DH398=10,Tipologías!$E$7,0)+IF(DI398=11,Tipologías!$E$8,0))</f>
        <v>2773070.4736259999</v>
      </c>
      <c r="DL398" s="49">
        <f t="shared" si="167"/>
        <v>2773070.4736259999</v>
      </c>
      <c r="DM398" s="50" t="str">
        <f t="shared" si="168"/>
        <v/>
      </c>
      <c r="DN398" s="50" t="str">
        <f t="shared" si="169"/>
        <v/>
      </c>
      <c r="DO398" s="50">
        <f t="shared" si="170"/>
        <v>0</v>
      </c>
      <c r="DP398" s="51" t="str">
        <f t="shared" si="171"/>
        <v/>
      </c>
      <c r="DQ398" s="51">
        <f>IF(DM398=17,Tipologías!$E$18,0)+IF(ENCUESTAS!DN398=18,Tipologías!$E$17,0)+IF(ENCUESTAS!DO398=19,Tipologías!$E$19,0)+IF(ENCUESTAS!DP398=20,Tipologías!$E$21,0)</f>
        <v>0</v>
      </c>
      <c r="DR398" s="47" t="str">
        <f t="shared" si="172"/>
        <v>NO</v>
      </c>
      <c r="DS398" s="49">
        <f t="shared" si="173"/>
        <v>0</v>
      </c>
      <c r="DT398" s="52">
        <f>IF(DL398=0,"",(DL398+DS398+Tipologías!$E$6+Tipologías!$H$2))</f>
        <v>2970147.8661659644</v>
      </c>
      <c r="DU398" s="53" t="str">
        <f t="shared" si="174"/>
        <v>SI</v>
      </c>
      <c r="DV398" s="436" t="s">
        <v>4240</v>
      </c>
    </row>
    <row r="399" spans="1:126" ht="45.75" hidden="1" thickBot="1" x14ac:dyDescent="0.3">
      <c r="A399" s="22">
        <v>42973</v>
      </c>
      <c r="B399" s="256" t="s">
        <v>1</v>
      </c>
      <c r="C399" s="256" t="s">
        <v>630</v>
      </c>
      <c r="D399" s="256">
        <v>579</v>
      </c>
      <c r="E399" s="256">
        <v>1039706195</v>
      </c>
      <c r="F399" s="256">
        <v>3004312255</v>
      </c>
      <c r="G399" s="257">
        <v>395</v>
      </c>
      <c r="H399" s="189" t="s">
        <v>1632</v>
      </c>
      <c r="I399" s="289" t="s">
        <v>1097</v>
      </c>
      <c r="J399" s="256">
        <v>58</v>
      </c>
      <c r="K399" s="256"/>
      <c r="L399" s="256"/>
      <c r="M399" s="256"/>
      <c r="N399" s="256"/>
      <c r="O399" s="256">
        <v>12</v>
      </c>
      <c r="P399" s="256"/>
      <c r="Q399" s="256"/>
      <c r="R399" s="259"/>
      <c r="S399" s="256"/>
      <c r="T399" s="256"/>
      <c r="U399" s="362" t="str">
        <f t="shared" si="150"/>
        <v xml:space="preserve">CALLE 58  #  12 -   </v>
      </c>
      <c r="V399" s="256">
        <v>3207314593</v>
      </c>
      <c r="W399" s="256" t="s">
        <v>1876</v>
      </c>
      <c r="X399" s="256" t="s">
        <v>1494</v>
      </c>
      <c r="Y399" s="256" t="s">
        <v>1472</v>
      </c>
      <c r="Z399" s="256" t="s">
        <v>1287</v>
      </c>
      <c r="AA399" s="434" t="str">
        <f t="shared" si="151"/>
        <v>LINA MARIA PULGARIN GUZMAN</v>
      </c>
      <c r="AB399" s="256" t="s">
        <v>1268</v>
      </c>
      <c r="AC399" s="256">
        <v>43652238</v>
      </c>
      <c r="AD399" s="256" t="s">
        <v>1118</v>
      </c>
      <c r="AE399" s="256">
        <v>44</v>
      </c>
      <c r="AF399" s="260" t="s">
        <v>1087</v>
      </c>
      <c r="AG399" s="268" t="s">
        <v>1709</v>
      </c>
      <c r="AH399" s="256"/>
      <c r="AI399" s="256" t="s">
        <v>1331</v>
      </c>
      <c r="AJ399" s="256" t="s">
        <v>1298</v>
      </c>
      <c r="AK399" s="434" t="str">
        <f t="shared" si="152"/>
        <v xml:space="preserve">LUIS FERNANDO RODRIGUEZ </v>
      </c>
      <c r="AL399" s="256" t="s">
        <v>1268</v>
      </c>
      <c r="AM399" s="261">
        <v>71182185</v>
      </c>
      <c r="AN399" s="288" t="s">
        <v>1087</v>
      </c>
      <c r="AO399" s="256"/>
      <c r="AP399" s="256" t="s">
        <v>1087</v>
      </c>
      <c r="AQ399" s="256">
        <v>8</v>
      </c>
      <c r="AR399" s="256">
        <v>2</v>
      </c>
      <c r="AS399" s="256">
        <v>1</v>
      </c>
      <c r="AT399" s="263" t="s">
        <v>1148</v>
      </c>
      <c r="AU399" s="256"/>
      <c r="AV399" s="277" t="s">
        <v>1161</v>
      </c>
      <c r="AW399" s="256"/>
      <c r="AX399" s="265"/>
      <c r="AY399" s="256"/>
      <c r="AZ399" s="256"/>
      <c r="BA399" s="256"/>
      <c r="BB399" s="256" t="s">
        <v>1086</v>
      </c>
      <c r="BC399" s="256">
        <v>6319</v>
      </c>
      <c r="BD399" s="256" t="s">
        <v>1086</v>
      </c>
      <c r="BE399" s="256">
        <v>3999</v>
      </c>
      <c r="BF399" s="256" t="s">
        <v>1086</v>
      </c>
      <c r="BG399" s="256">
        <v>8324</v>
      </c>
      <c r="BH399" s="266" t="s">
        <v>1167</v>
      </c>
      <c r="BI399" s="267" t="s">
        <v>1175</v>
      </c>
      <c r="BJ399" s="268" t="s">
        <v>1180</v>
      </c>
      <c r="BK399" s="260" t="s">
        <v>1189</v>
      </c>
      <c r="BL399" s="260" t="s">
        <v>1086</v>
      </c>
      <c r="BM399" s="261" t="s">
        <v>1086</v>
      </c>
      <c r="BN399" s="308" t="s">
        <v>1086</v>
      </c>
      <c r="BO399" s="260" t="s">
        <v>1086</v>
      </c>
      <c r="BP399" s="260" t="s">
        <v>1086</v>
      </c>
      <c r="BQ399" s="260" t="s">
        <v>1086</v>
      </c>
      <c r="BR399" s="260" t="s">
        <v>1086</v>
      </c>
      <c r="BS399" s="260" t="s">
        <v>1086</v>
      </c>
      <c r="BT399" s="260" t="s">
        <v>1086</v>
      </c>
      <c r="BU399" s="260" t="s">
        <v>1086</v>
      </c>
      <c r="BV399" s="260" t="s">
        <v>1086</v>
      </c>
      <c r="BW399" s="260" t="s">
        <v>1086</v>
      </c>
      <c r="BX399" s="260" t="s">
        <v>1086</v>
      </c>
      <c r="BY399" s="260" t="s">
        <v>1086</v>
      </c>
      <c r="BZ399" s="260" t="s">
        <v>1086</v>
      </c>
      <c r="CA399" s="260" t="s">
        <v>1086</v>
      </c>
      <c r="CB399" s="260" t="s">
        <v>1086</v>
      </c>
      <c r="CC399" s="260" t="s">
        <v>1086</v>
      </c>
      <c r="CD399" s="268" t="s">
        <v>1193</v>
      </c>
      <c r="CE399" s="309" t="s">
        <v>2674</v>
      </c>
      <c r="CF399" s="260"/>
      <c r="CG399" s="260"/>
      <c r="CH399" s="260"/>
      <c r="CI399" s="260"/>
      <c r="CJ399" s="260" t="s">
        <v>1607</v>
      </c>
      <c r="CK399" s="260" t="s">
        <v>1608</v>
      </c>
      <c r="CL399" s="260" t="s">
        <v>1086</v>
      </c>
      <c r="CM399" s="260" t="s">
        <v>1087</v>
      </c>
      <c r="CN399" s="260" t="s">
        <v>1087</v>
      </c>
      <c r="CO399" s="260" t="s">
        <v>1490</v>
      </c>
      <c r="CP399" s="260" t="s">
        <v>1086</v>
      </c>
      <c r="CQ399" s="260" t="s">
        <v>1086</v>
      </c>
      <c r="CR399" s="260" t="s">
        <v>1086</v>
      </c>
      <c r="CS399" s="260" t="s">
        <v>1086</v>
      </c>
      <c r="CT399" s="260" t="s">
        <v>1086</v>
      </c>
      <c r="CU399" s="261" t="s">
        <v>1288</v>
      </c>
      <c r="CV399" s="6" t="str">
        <f t="shared" si="153"/>
        <v>SAN MARTIN CALLE5812</v>
      </c>
      <c r="CW399" s="46" t="str">
        <f t="shared" si="154"/>
        <v>OK</v>
      </c>
      <c r="CX399" s="47" t="str">
        <f t="shared" si="155"/>
        <v>SI</v>
      </c>
      <c r="CY399" s="47" t="str">
        <f t="shared" si="156"/>
        <v/>
      </c>
      <c r="CZ399" s="47" t="str">
        <f t="shared" si="157"/>
        <v/>
      </c>
      <c r="DA399" s="47" t="str">
        <f t="shared" si="158"/>
        <v/>
      </c>
      <c r="DB399" s="47" t="str">
        <f t="shared" si="159"/>
        <v/>
      </c>
      <c r="DC399" s="47" t="str">
        <f t="shared" si="160"/>
        <v/>
      </c>
      <c r="DD399" s="47"/>
      <c r="DE399" s="47" t="str">
        <f t="shared" si="161"/>
        <v/>
      </c>
      <c r="DF399" s="47" t="str">
        <f t="shared" si="162"/>
        <v/>
      </c>
      <c r="DG399" s="47" t="str">
        <f t="shared" si="163"/>
        <v/>
      </c>
      <c r="DH399" s="47" t="str">
        <f t="shared" si="164"/>
        <v/>
      </c>
      <c r="DI399" s="47" t="str">
        <f t="shared" si="165"/>
        <v/>
      </c>
      <c r="DJ399" s="47">
        <f t="shared" si="166"/>
        <v>0</v>
      </c>
      <c r="DK399" s="48">
        <f>IF(CX399="NO",0,IF(CY399=1,Tipologías!$E$11,0)+IF(CZ399=2,Tipologías!$E$10,0)+IF(DA399=3,Tipologías!$E$9,0)+IF(DB399=4,Tipologías!$E$13,0)+IF(DC399=5,Tipologías!$E$12,0)+IF(DD399=6,Tipologías!$E$14,0)+IF(DE399=7,Tipologías!$E$20,0)+IF(DG399=9,Tipologías!$E$16,0)+IF(DF399=8,Tipologías!$E$23,0)+IF(DH399=10,Tipologías!$E$7,0)+IF(DI399=11,Tipologías!$E$8,0))</f>
        <v>0</v>
      </c>
      <c r="DL399" s="49">
        <f t="shared" si="167"/>
        <v>0</v>
      </c>
      <c r="DM399" s="50" t="str">
        <f t="shared" si="168"/>
        <v/>
      </c>
      <c r="DN399" s="50" t="str">
        <f t="shared" si="169"/>
        <v/>
      </c>
      <c r="DO399" s="50" t="str">
        <f t="shared" si="170"/>
        <v/>
      </c>
      <c r="DP399" s="51" t="str">
        <f t="shared" si="171"/>
        <v/>
      </c>
      <c r="DQ399" s="51">
        <f>IF(DM399=17,Tipologías!$E$18,0)+IF(ENCUESTAS!DN399=18,Tipologías!$E$17,0)+IF(ENCUESTAS!DO399=19,Tipologías!$E$19,0)+IF(ENCUESTAS!DP399=20,Tipologías!$E$21,0)</f>
        <v>0</v>
      </c>
      <c r="DR399" s="47" t="str">
        <f t="shared" si="172"/>
        <v>NO</v>
      </c>
      <c r="DS399" s="49">
        <f t="shared" si="173"/>
        <v>0</v>
      </c>
      <c r="DT399" s="52" t="str">
        <f>IF(DL399=0,"",(DL399+DS399+Tipologías!$E$6+Tipologías!$H$2))</f>
        <v/>
      </c>
      <c r="DU399" s="53" t="str">
        <f t="shared" si="174"/>
        <v>NO</v>
      </c>
      <c r="DV399" s="436"/>
    </row>
    <row r="400" spans="1:126" ht="45" x14ac:dyDescent="0.25">
      <c r="A400" s="22">
        <v>42973</v>
      </c>
      <c r="B400" s="256" t="s">
        <v>1</v>
      </c>
      <c r="C400" s="256" t="s">
        <v>630</v>
      </c>
      <c r="D400" s="256">
        <v>579</v>
      </c>
      <c r="E400" s="256">
        <v>71180459</v>
      </c>
      <c r="F400" s="256">
        <v>3147713942</v>
      </c>
      <c r="G400" s="257">
        <v>396</v>
      </c>
      <c r="H400" s="189" t="s">
        <v>1603</v>
      </c>
      <c r="I400" s="256" t="s">
        <v>1110</v>
      </c>
      <c r="J400" s="256"/>
      <c r="K400" s="256"/>
      <c r="L400" s="256"/>
      <c r="M400" s="256"/>
      <c r="N400" s="256"/>
      <c r="O400" s="256"/>
      <c r="P400" s="256"/>
      <c r="Q400" s="256"/>
      <c r="R400" s="259">
        <v>57612</v>
      </c>
      <c r="S400" s="256"/>
      <c r="T400" s="256"/>
      <c r="U400" s="362" t="str">
        <f t="shared" si="150"/>
        <v xml:space="preserve">PEATONAL   #   -  57612 </v>
      </c>
      <c r="V400" s="256">
        <v>3214944105</v>
      </c>
      <c r="W400" s="256" t="s">
        <v>2202</v>
      </c>
      <c r="X400" s="256" t="s">
        <v>2675</v>
      </c>
      <c r="Y400" s="256" t="s">
        <v>1270</v>
      </c>
      <c r="Z400" s="256" t="s">
        <v>1734</v>
      </c>
      <c r="AA400" s="434" t="str">
        <f t="shared" si="151"/>
        <v>LUZ NELLY FRANCO MEGIA</v>
      </c>
      <c r="AB400" s="256" t="s">
        <v>1268</v>
      </c>
      <c r="AC400" s="256">
        <v>43651828</v>
      </c>
      <c r="AD400" s="256" t="s">
        <v>1118</v>
      </c>
      <c r="AE400" s="256">
        <v>47</v>
      </c>
      <c r="AF400" s="260" t="s">
        <v>1086</v>
      </c>
      <c r="AG400" s="260"/>
      <c r="AH400" s="256"/>
      <c r="AI400" s="256"/>
      <c r="AJ400" s="256"/>
      <c r="AK400" s="434" t="str">
        <f t="shared" si="152"/>
        <v xml:space="preserve">   </v>
      </c>
      <c r="AL400" s="256"/>
      <c r="AM400" s="261"/>
      <c r="AN400" s="288" t="s">
        <v>1086</v>
      </c>
      <c r="AO400" s="256">
        <v>3167647</v>
      </c>
      <c r="AP400" s="256" t="s">
        <v>1087</v>
      </c>
      <c r="AQ400" s="256">
        <v>5</v>
      </c>
      <c r="AR400" s="256">
        <v>3</v>
      </c>
      <c r="AS400" s="256">
        <v>1</v>
      </c>
      <c r="AT400" s="263" t="s">
        <v>1149</v>
      </c>
      <c r="AU400" s="256"/>
      <c r="AV400" s="277"/>
      <c r="AW400" s="256"/>
      <c r="AX400" s="265" t="s">
        <v>1153</v>
      </c>
      <c r="AY400" s="256">
        <v>1</v>
      </c>
      <c r="AZ400" s="256"/>
      <c r="BA400" s="256">
        <v>100000</v>
      </c>
      <c r="BB400" s="256" t="s">
        <v>1086</v>
      </c>
      <c r="BC400" s="256">
        <v>21371</v>
      </c>
      <c r="BD400" s="256" t="s">
        <v>1086</v>
      </c>
      <c r="BE400" s="256">
        <v>15594</v>
      </c>
      <c r="BF400" s="256" t="s">
        <v>1086</v>
      </c>
      <c r="BG400" s="256">
        <v>8366</v>
      </c>
      <c r="BH400" s="266" t="s">
        <v>1167</v>
      </c>
      <c r="BI400" s="308" t="s">
        <v>1178</v>
      </c>
      <c r="BJ400" s="268" t="s">
        <v>1180</v>
      </c>
      <c r="BK400" s="260" t="s">
        <v>1189</v>
      </c>
      <c r="BL400" s="260" t="s">
        <v>1087</v>
      </c>
      <c r="BM400" s="261" t="s">
        <v>1087</v>
      </c>
      <c r="BN400" s="308" t="s">
        <v>1086</v>
      </c>
      <c r="BO400" s="260" t="s">
        <v>1086</v>
      </c>
      <c r="BP400" s="260" t="s">
        <v>1086</v>
      </c>
      <c r="BQ400" s="260" t="s">
        <v>1087</v>
      </c>
      <c r="BR400" s="260" t="s">
        <v>1086</v>
      </c>
      <c r="BS400" s="260" t="s">
        <v>1086</v>
      </c>
      <c r="BT400" s="260" t="s">
        <v>1087</v>
      </c>
      <c r="BU400" s="260" t="s">
        <v>1086</v>
      </c>
      <c r="BV400" s="260" t="s">
        <v>1087</v>
      </c>
      <c r="BW400" s="260" t="s">
        <v>1086</v>
      </c>
      <c r="BX400" s="260" t="s">
        <v>1086</v>
      </c>
      <c r="BY400" s="260" t="s">
        <v>1087</v>
      </c>
      <c r="BZ400" s="260" t="s">
        <v>1086</v>
      </c>
      <c r="CA400" s="260" t="s">
        <v>1087</v>
      </c>
      <c r="CB400" s="260" t="s">
        <v>1086</v>
      </c>
      <c r="CC400" s="274" t="s">
        <v>1086</v>
      </c>
      <c r="CD400" s="272" t="s">
        <v>1194</v>
      </c>
      <c r="CE400" s="310" t="s">
        <v>2676</v>
      </c>
      <c r="CF400" s="274"/>
      <c r="CG400" s="274"/>
      <c r="CH400" s="274"/>
      <c r="CI400" s="274"/>
      <c r="CJ400" s="274" t="s">
        <v>1607</v>
      </c>
      <c r="CK400" s="274" t="s">
        <v>1608</v>
      </c>
      <c r="CL400" s="274" t="s">
        <v>1086</v>
      </c>
      <c r="CM400" s="274" t="s">
        <v>1087</v>
      </c>
      <c r="CN400" s="274" t="s">
        <v>1087</v>
      </c>
      <c r="CO400" s="274" t="s">
        <v>1490</v>
      </c>
      <c r="CP400" s="274" t="s">
        <v>1087</v>
      </c>
      <c r="CQ400" s="274" t="s">
        <v>1086</v>
      </c>
      <c r="CR400" s="274" t="s">
        <v>1087</v>
      </c>
      <c r="CS400" s="274" t="s">
        <v>1086</v>
      </c>
      <c r="CT400" s="274" t="s">
        <v>1086</v>
      </c>
      <c r="CU400" s="276" t="s">
        <v>1286</v>
      </c>
      <c r="CV400" s="6" t="str">
        <f t="shared" si="153"/>
        <v>OASIS PEATONAL57612</v>
      </c>
      <c r="CW400" s="46" t="str">
        <f t="shared" si="154"/>
        <v>OK</v>
      </c>
      <c r="CX400" s="47" t="str">
        <f t="shared" si="155"/>
        <v>SI</v>
      </c>
      <c r="CY400" s="47">
        <f t="shared" si="156"/>
        <v>1</v>
      </c>
      <c r="CZ400" s="47" t="str">
        <f t="shared" si="157"/>
        <v/>
      </c>
      <c r="DA400" s="47">
        <f t="shared" si="158"/>
        <v>3</v>
      </c>
      <c r="DB400" s="47" t="str">
        <f t="shared" si="159"/>
        <v/>
      </c>
      <c r="DC400" s="47" t="str">
        <f t="shared" si="160"/>
        <v/>
      </c>
      <c r="DD400" s="47"/>
      <c r="DE400" s="47">
        <f t="shared" si="161"/>
        <v>7</v>
      </c>
      <c r="DF400" s="47">
        <f t="shared" si="162"/>
        <v>8</v>
      </c>
      <c r="DG400" s="47" t="str">
        <f t="shared" si="163"/>
        <v/>
      </c>
      <c r="DH400" s="47" t="str">
        <f t="shared" si="164"/>
        <v/>
      </c>
      <c r="DI400" s="47" t="str">
        <f t="shared" si="165"/>
        <v/>
      </c>
      <c r="DJ400" s="47">
        <f t="shared" si="166"/>
        <v>2</v>
      </c>
      <c r="DK400" s="48">
        <f>IF(CX400="NO",0,IF(CY400=1,Tipologías!$E$11,0)+IF(CZ400=2,Tipologías!$E$10,0)+IF(DA400=3,Tipologías!$E$9,0)+IF(DB400=4,Tipologías!$E$13,0)+IF(DC400=5,Tipologías!$E$12,0)+IF(DD400=6,Tipologías!$E$14,0)+IF(DE400=7,Tipologías!$E$20,0)+IF(DG400=9,Tipologías!$E$16,0)+IF(DF400=8,Tipologías!$E$23,0)+IF(DH400=10,Tipologías!$E$7,0)+IF(DI400=11,Tipologías!$E$8,0))</f>
        <v>5459527.9592279997</v>
      </c>
      <c r="DL400" s="49">
        <f t="shared" si="167"/>
        <v>5459527.9592279997</v>
      </c>
      <c r="DM400" s="50" t="str">
        <f t="shared" si="168"/>
        <v/>
      </c>
      <c r="DN400" s="50" t="str">
        <f t="shared" si="169"/>
        <v/>
      </c>
      <c r="DO400" s="50">
        <f t="shared" si="170"/>
        <v>0</v>
      </c>
      <c r="DP400" s="51">
        <f t="shared" si="171"/>
        <v>20</v>
      </c>
      <c r="DQ400" s="51">
        <f>IF(DM400=17,Tipologías!$E$18,0)+IF(ENCUESTAS!DN400=18,Tipologías!$E$17,0)+IF(ENCUESTAS!DO400=19,Tipologías!$E$19,0)+IF(ENCUESTAS!DP400=20,Tipologías!$E$21,0)</f>
        <v>487557.07988400001</v>
      </c>
      <c r="DR400" s="47" t="str">
        <f t="shared" si="172"/>
        <v>SI</v>
      </c>
      <c r="DS400" s="49">
        <f t="shared" si="173"/>
        <v>487557.07988400001</v>
      </c>
      <c r="DT400" s="52">
        <f>IF(DL400=0,"",(DL400+DS400+Tipologías!$E$6+Tipologías!$H$2))</f>
        <v>6144162.4316519639</v>
      </c>
      <c r="DU400" s="53" t="str">
        <f t="shared" si="174"/>
        <v>SI</v>
      </c>
      <c r="DV400" s="436" t="s">
        <v>3653</v>
      </c>
    </row>
    <row r="401" spans="1:126" ht="45" hidden="1" x14ac:dyDescent="0.25">
      <c r="A401" s="22">
        <v>42973</v>
      </c>
      <c r="B401" s="256" t="s">
        <v>1</v>
      </c>
      <c r="C401" s="256" t="s">
        <v>630</v>
      </c>
      <c r="D401" s="256">
        <v>579</v>
      </c>
      <c r="E401" s="256">
        <v>1039704469</v>
      </c>
      <c r="F401" s="256">
        <v>3196416668</v>
      </c>
      <c r="G401" s="257">
        <v>397</v>
      </c>
      <c r="H401" s="189" t="s">
        <v>1640</v>
      </c>
      <c r="I401" s="256" t="s">
        <v>1110</v>
      </c>
      <c r="J401" s="256"/>
      <c r="K401" s="256"/>
      <c r="L401" s="256"/>
      <c r="M401" s="256"/>
      <c r="N401" s="256"/>
      <c r="O401" s="256"/>
      <c r="P401" s="256"/>
      <c r="Q401" s="256"/>
      <c r="R401" s="259">
        <v>583160038</v>
      </c>
      <c r="S401" s="256"/>
      <c r="T401" s="256"/>
      <c r="U401" s="362" t="str">
        <f t="shared" si="150"/>
        <v xml:space="preserve">PEATONAL   #   -  583160038 </v>
      </c>
      <c r="V401" s="256">
        <v>3207031982</v>
      </c>
      <c r="W401" s="256" t="s">
        <v>1700</v>
      </c>
      <c r="X401" s="256" t="s">
        <v>1701</v>
      </c>
      <c r="Y401" s="256" t="s">
        <v>2677</v>
      </c>
      <c r="Z401" s="256" t="s">
        <v>1654</v>
      </c>
      <c r="AA401" s="434" t="str">
        <f t="shared" si="151"/>
        <v>ANGELICA VIVIANA VALENCIA ARIAS</v>
      </c>
      <c r="AB401" s="256" t="s">
        <v>1268</v>
      </c>
      <c r="AC401" s="256">
        <v>1039697298</v>
      </c>
      <c r="AD401" s="256" t="s">
        <v>1118</v>
      </c>
      <c r="AE401" s="256">
        <v>30</v>
      </c>
      <c r="AF401" s="260" t="s">
        <v>1086</v>
      </c>
      <c r="AG401" s="260"/>
      <c r="AH401" s="256"/>
      <c r="AI401" s="256"/>
      <c r="AJ401" s="256"/>
      <c r="AK401" s="434" t="str">
        <f t="shared" si="152"/>
        <v xml:space="preserve">   </v>
      </c>
      <c r="AL401" s="256"/>
      <c r="AM401" s="261"/>
      <c r="AN401" s="288" t="s">
        <v>1087</v>
      </c>
      <c r="AO401" s="256"/>
      <c r="AP401" s="256" t="s">
        <v>1086</v>
      </c>
      <c r="AQ401" s="256">
        <v>4</v>
      </c>
      <c r="AR401" s="256">
        <v>1</v>
      </c>
      <c r="AS401" s="256">
        <v>1</v>
      </c>
      <c r="AT401" s="263" t="s">
        <v>1149</v>
      </c>
      <c r="AU401" s="256"/>
      <c r="AV401" s="277"/>
      <c r="AW401" s="256"/>
      <c r="AX401" s="265" t="s">
        <v>1154</v>
      </c>
      <c r="AY401" s="256"/>
      <c r="AZ401" s="256">
        <v>6</v>
      </c>
      <c r="BA401" s="256">
        <v>210000</v>
      </c>
      <c r="BB401" s="256" t="s">
        <v>1086</v>
      </c>
      <c r="BC401" s="256">
        <v>14534</v>
      </c>
      <c r="BD401" s="256" t="s">
        <v>1086</v>
      </c>
      <c r="BE401" s="256">
        <v>10333</v>
      </c>
      <c r="BF401" s="256" t="s">
        <v>1086</v>
      </c>
      <c r="BG401" s="256">
        <v>8324</v>
      </c>
      <c r="BH401" s="266" t="s">
        <v>1167</v>
      </c>
      <c r="BI401" s="267" t="s">
        <v>1171</v>
      </c>
      <c r="BJ401" s="268" t="s">
        <v>1180</v>
      </c>
      <c r="BK401" s="268" t="s">
        <v>1188</v>
      </c>
      <c r="BL401" s="260" t="s">
        <v>1086</v>
      </c>
      <c r="BM401" s="261" t="s">
        <v>1086</v>
      </c>
      <c r="BN401" s="308" t="s">
        <v>1086</v>
      </c>
      <c r="BO401" s="260" t="s">
        <v>1086</v>
      </c>
      <c r="BP401" s="260" t="s">
        <v>1086</v>
      </c>
      <c r="BQ401" s="260" t="s">
        <v>1086</v>
      </c>
      <c r="BR401" s="260" t="s">
        <v>1086</v>
      </c>
      <c r="BS401" s="260" t="s">
        <v>1086</v>
      </c>
      <c r="BT401" s="260" t="s">
        <v>1086</v>
      </c>
      <c r="BU401" s="260" t="s">
        <v>1086</v>
      </c>
      <c r="BV401" s="260" t="s">
        <v>1086</v>
      </c>
      <c r="BW401" s="260" t="s">
        <v>1086</v>
      </c>
      <c r="BX401" s="260" t="s">
        <v>1086</v>
      </c>
      <c r="BY401" s="260" t="s">
        <v>1086</v>
      </c>
      <c r="BZ401" s="260" t="s">
        <v>1086</v>
      </c>
      <c r="CA401" s="260" t="s">
        <v>1086</v>
      </c>
      <c r="CB401" s="260" t="s">
        <v>1086</v>
      </c>
      <c r="CC401" s="260" t="s">
        <v>1086</v>
      </c>
      <c r="CD401" s="283" t="s">
        <v>1193</v>
      </c>
      <c r="CE401" s="309" t="s">
        <v>2678</v>
      </c>
      <c r="CF401" s="260"/>
      <c r="CG401" s="260"/>
      <c r="CH401" s="260"/>
      <c r="CI401" s="260"/>
      <c r="CJ401" s="260" t="s">
        <v>1607</v>
      </c>
      <c r="CK401" s="260" t="s">
        <v>1608</v>
      </c>
      <c r="CL401" s="260" t="s">
        <v>1086</v>
      </c>
      <c r="CM401" s="260" t="s">
        <v>1087</v>
      </c>
      <c r="CN401" s="260" t="s">
        <v>1087</v>
      </c>
      <c r="CO401" s="260" t="s">
        <v>1490</v>
      </c>
      <c r="CP401" s="260" t="s">
        <v>1086</v>
      </c>
      <c r="CQ401" s="260" t="s">
        <v>1086</v>
      </c>
      <c r="CR401" s="260" t="s">
        <v>1086</v>
      </c>
      <c r="CS401" s="260" t="s">
        <v>1086</v>
      </c>
      <c r="CT401" s="260" t="s">
        <v>1086</v>
      </c>
      <c r="CU401" s="261" t="s">
        <v>1273</v>
      </c>
      <c r="CV401" s="6" t="str">
        <f t="shared" si="153"/>
        <v>NUEVO MILENIOPEATONAL583160038</v>
      </c>
      <c r="CW401" s="46" t="str">
        <f t="shared" si="154"/>
        <v>OK</v>
      </c>
      <c r="CX401" s="47" t="str">
        <f t="shared" si="155"/>
        <v>SI</v>
      </c>
      <c r="CY401" s="47" t="str">
        <f t="shared" si="156"/>
        <v/>
      </c>
      <c r="CZ401" s="47" t="str">
        <f t="shared" si="157"/>
        <v/>
      </c>
      <c r="DA401" s="47" t="str">
        <f t="shared" si="158"/>
        <v/>
      </c>
      <c r="DB401" s="47" t="str">
        <f t="shared" si="159"/>
        <v/>
      </c>
      <c r="DC401" s="47" t="str">
        <f t="shared" si="160"/>
        <v/>
      </c>
      <c r="DD401" s="47"/>
      <c r="DE401" s="47" t="str">
        <f t="shared" si="161"/>
        <v/>
      </c>
      <c r="DF401" s="47" t="str">
        <f t="shared" si="162"/>
        <v/>
      </c>
      <c r="DG401" s="47" t="str">
        <f t="shared" si="163"/>
        <v/>
      </c>
      <c r="DH401" s="47" t="str">
        <f t="shared" si="164"/>
        <v/>
      </c>
      <c r="DI401" s="47" t="str">
        <f t="shared" si="165"/>
        <v/>
      </c>
      <c r="DJ401" s="47">
        <f t="shared" si="166"/>
        <v>0</v>
      </c>
      <c r="DK401" s="48">
        <f>IF(CX401="NO",0,IF(CY401=1,Tipologías!$E$11,0)+IF(CZ401=2,Tipologías!$E$10,0)+IF(DA401=3,Tipologías!$E$9,0)+IF(DB401=4,Tipologías!$E$13,0)+IF(DC401=5,Tipologías!$E$12,0)+IF(DD401=6,Tipologías!$E$14,0)+IF(DE401=7,Tipologías!$E$20,0)+IF(DG401=9,Tipologías!$E$16,0)+IF(DF401=8,Tipologías!$E$23,0)+IF(DH401=10,Tipologías!$E$7,0)+IF(DI401=11,Tipologías!$E$8,0))</f>
        <v>0</v>
      </c>
      <c r="DL401" s="49">
        <f t="shared" si="167"/>
        <v>0</v>
      </c>
      <c r="DM401" s="50" t="str">
        <f t="shared" si="168"/>
        <v/>
      </c>
      <c r="DN401" s="50" t="str">
        <f t="shared" si="169"/>
        <v/>
      </c>
      <c r="DO401" s="50" t="str">
        <f t="shared" si="170"/>
        <v/>
      </c>
      <c r="DP401" s="51" t="str">
        <f t="shared" si="171"/>
        <v/>
      </c>
      <c r="DQ401" s="51">
        <f>IF(DM401=17,Tipologías!$E$18,0)+IF(ENCUESTAS!DN401=18,Tipologías!$E$17,0)+IF(ENCUESTAS!DO401=19,Tipologías!$E$19,0)+IF(ENCUESTAS!DP401=20,Tipologías!$E$21,0)</f>
        <v>0</v>
      </c>
      <c r="DR401" s="47" t="str">
        <f t="shared" si="172"/>
        <v>NO</v>
      </c>
      <c r="DS401" s="49">
        <f t="shared" si="173"/>
        <v>0</v>
      </c>
      <c r="DT401" s="52" t="str">
        <f>IF(DL401=0,"",(DL401+DS401+Tipologías!$E$6+Tipologías!$H$2))</f>
        <v/>
      </c>
      <c r="DU401" s="53" t="str">
        <f t="shared" si="174"/>
        <v>NO</v>
      </c>
      <c r="DV401" s="437"/>
    </row>
    <row r="402" spans="1:126" ht="45" x14ac:dyDescent="0.25">
      <c r="A402" s="22">
        <v>42973</v>
      </c>
      <c r="B402" s="256" t="s">
        <v>1</v>
      </c>
      <c r="C402" s="256" t="s">
        <v>630</v>
      </c>
      <c r="D402" s="256">
        <v>579</v>
      </c>
      <c r="E402" s="256">
        <v>71180459</v>
      </c>
      <c r="F402" s="256">
        <v>3147713942</v>
      </c>
      <c r="G402" s="257">
        <v>398</v>
      </c>
      <c r="H402" s="189" t="s">
        <v>1603</v>
      </c>
      <c r="I402" s="256" t="s">
        <v>1110</v>
      </c>
      <c r="J402" s="256"/>
      <c r="K402" s="256"/>
      <c r="L402" s="256"/>
      <c r="M402" s="256"/>
      <c r="N402" s="256"/>
      <c r="O402" s="256"/>
      <c r="P402" s="256"/>
      <c r="Q402" s="256"/>
      <c r="R402" s="259">
        <v>5751</v>
      </c>
      <c r="S402" s="256"/>
      <c r="T402" s="256"/>
      <c r="U402" s="362" t="str">
        <f t="shared" si="150"/>
        <v xml:space="preserve">PEATONAL   #   -  5751 </v>
      </c>
      <c r="V402" s="256"/>
      <c r="W402" s="256" t="s">
        <v>1656</v>
      </c>
      <c r="X402" s="256" t="s">
        <v>2034</v>
      </c>
      <c r="Y402" s="256" t="s">
        <v>2679</v>
      </c>
      <c r="Z402" s="256"/>
      <c r="AA402" s="434" t="str">
        <f t="shared" si="151"/>
        <v>GLADIS  HENAO RIOS</v>
      </c>
      <c r="AB402" s="256" t="s">
        <v>1268</v>
      </c>
      <c r="AC402" s="256">
        <v>28740535</v>
      </c>
      <c r="AD402" s="256" t="s">
        <v>1118</v>
      </c>
      <c r="AE402" s="256">
        <v>55</v>
      </c>
      <c r="AF402" s="260" t="s">
        <v>1086</v>
      </c>
      <c r="AG402" s="260"/>
      <c r="AH402" s="256"/>
      <c r="AI402" s="256"/>
      <c r="AJ402" s="256"/>
      <c r="AK402" s="434" t="str">
        <f t="shared" si="152"/>
        <v xml:space="preserve">   </v>
      </c>
      <c r="AL402" s="256"/>
      <c r="AM402" s="261"/>
      <c r="AN402" s="288" t="s">
        <v>1087</v>
      </c>
      <c r="AO402" s="256"/>
      <c r="AP402" s="256" t="s">
        <v>1087</v>
      </c>
      <c r="AQ402" s="256">
        <v>3</v>
      </c>
      <c r="AR402" s="256">
        <v>0</v>
      </c>
      <c r="AS402" s="256">
        <v>0</v>
      </c>
      <c r="AT402" s="263" t="s">
        <v>1148</v>
      </c>
      <c r="AU402" s="256"/>
      <c r="AV402" s="264" t="s">
        <v>1163</v>
      </c>
      <c r="AW402" s="256"/>
      <c r="AX402" s="265"/>
      <c r="AY402" s="256"/>
      <c r="AZ402" s="256"/>
      <c r="BA402" s="256"/>
      <c r="BB402" s="256" t="s">
        <v>1086</v>
      </c>
      <c r="BC402" s="256">
        <v>14731</v>
      </c>
      <c r="BD402" s="256" t="s">
        <v>1086</v>
      </c>
      <c r="BE402" s="256">
        <v>10425</v>
      </c>
      <c r="BF402" s="256" t="s">
        <v>1086</v>
      </c>
      <c r="BG402" s="256">
        <v>8407</v>
      </c>
      <c r="BH402" s="266" t="s">
        <v>1167</v>
      </c>
      <c r="BI402" s="267" t="s">
        <v>1175</v>
      </c>
      <c r="BJ402" s="268" t="s">
        <v>1175</v>
      </c>
      <c r="BK402" s="260" t="s">
        <v>1189</v>
      </c>
      <c r="BL402" s="260" t="s">
        <v>1087</v>
      </c>
      <c r="BM402" s="261" t="s">
        <v>1087</v>
      </c>
      <c r="BN402" s="308" t="s">
        <v>1086</v>
      </c>
      <c r="BO402" s="260" t="s">
        <v>1086</v>
      </c>
      <c r="BP402" s="260" t="s">
        <v>1086</v>
      </c>
      <c r="BQ402" s="260" t="s">
        <v>1087</v>
      </c>
      <c r="BR402" s="260" t="s">
        <v>1086</v>
      </c>
      <c r="BS402" s="260" t="s">
        <v>1086</v>
      </c>
      <c r="BT402" s="260" t="s">
        <v>1086</v>
      </c>
      <c r="BU402" s="260" t="s">
        <v>1087</v>
      </c>
      <c r="BV402" s="260" t="s">
        <v>1086</v>
      </c>
      <c r="BW402" s="260" t="s">
        <v>1087</v>
      </c>
      <c r="BX402" s="260" t="s">
        <v>1086</v>
      </c>
      <c r="BY402" s="260" t="s">
        <v>1086</v>
      </c>
      <c r="BZ402" s="260" t="s">
        <v>1087</v>
      </c>
      <c r="CA402" s="260" t="s">
        <v>1086</v>
      </c>
      <c r="CB402" s="260" t="s">
        <v>1087</v>
      </c>
      <c r="CC402" s="260" t="s">
        <v>1086</v>
      </c>
      <c r="CD402" s="268" t="s">
        <v>1193</v>
      </c>
      <c r="CE402" s="311"/>
      <c r="CF402" s="260"/>
      <c r="CG402" s="260"/>
      <c r="CH402" s="260"/>
      <c r="CI402" s="260"/>
      <c r="CJ402" s="260" t="s">
        <v>1607</v>
      </c>
      <c r="CK402" s="260" t="s">
        <v>1608</v>
      </c>
      <c r="CL402" s="260" t="s">
        <v>1086</v>
      </c>
      <c r="CM402" s="260" t="s">
        <v>1087</v>
      </c>
      <c r="CN402" s="260" t="s">
        <v>1087</v>
      </c>
      <c r="CO402" s="260" t="s">
        <v>1490</v>
      </c>
      <c r="CP402" s="260" t="s">
        <v>1086</v>
      </c>
      <c r="CQ402" s="260" t="s">
        <v>1087</v>
      </c>
      <c r="CR402" s="260" t="s">
        <v>1086</v>
      </c>
      <c r="CS402" s="260" t="s">
        <v>1087</v>
      </c>
      <c r="CT402" s="260" t="s">
        <v>1086</v>
      </c>
      <c r="CU402" s="261" t="s">
        <v>1269</v>
      </c>
      <c r="CV402" s="6" t="str">
        <f t="shared" si="153"/>
        <v>OASIS PEATONAL5751</v>
      </c>
      <c r="CW402" s="46" t="str">
        <f t="shared" si="154"/>
        <v>OK</v>
      </c>
      <c r="CX402" s="47" t="str">
        <f t="shared" si="155"/>
        <v>SI</v>
      </c>
      <c r="CY402" s="47" t="str">
        <f t="shared" si="156"/>
        <v/>
      </c>
      <c r="CZ402" s="47" t="str">
        <f t="shared" si="157"/>
        <v/>
      </c>
      <c r="DA402" s="47" t="str">
        <f t="shared" si="158"/>
        <v/>
      </c>
      <c r="DB402" s="47">
        <f t="shared" si="159"/>
        <v>4</v>
      </c>
      <c r="DC402" s="47">
        <f t="shared" si="160"/>
        <v>5</v>
      </c>
      <c r="DD402" s="47"/>
      <c r="DE402" s="47" t="str">
        <f t="shared" si="161"/>
        <v/>
      </c>
      <c r="DF402" s="47" t="str">
        <f t="shared" si="162"/>
        <v/>
      </c>
      <c r="DG402" s="47" t="str">
        <f t="shared" si="163"/>
        <v/>
      </c>
      <c r="DH402" s="47" t="str">
        <f t="shared" si="164"/>
        <v/>
      </c>
      <c r="DI402" s="47" t="str">
        <f t="shared" si="165"/>
        <v/>
      </c>
      <c r="DJ402" s="47">
        <f t="shared" si="166"/>
        <v>2</v>
      </c>
      <c r="DK402" s="48">
        <f>IF(CX402="NO",0,IF(CY402=1,Tipologías!$E$11,0)+IF(CZ402=2,Tipologías!$E$10,0)+IF(DA402=3,Tipologías!$E$9,0)+IF(DB402=4,Tipologías!$E$13,0)+IF(DC402=5,Tipologías!$E$12,0)+IF(DD402=6,Tipologías!$E$14,0)+IF(DE402=7,Tipologías!$E$20,0)+IF(DG402=9,Tipologías!$E$16,0)+IF(DF402=8,Tipologías!$E$23,0)+IF(DH402=10,Tipologías!$E$7,0)+IF(DI402=11,Tipologías!$E$8,0))</f>
        <v>1181106.042444</v>
      </c>
      <c r="DL402" s="49">
        <f t="shared" si="167"/>
        <v>1181106.042444</v>
      </c>
      <c r="DM402" s="50" t="str">
        <f t="shared" si="168"/>
        <v/>
      </c>
      <c r="DN402" s="50" t="str">
        <f t="shared" si="169"/>
        <v/>
      </c>
      <c r="DO402" s="50">
        <f t="shared" si="170"/>
        <v>0</v>
      </c>
      <c r="DP402" s="51">
        <f t="shared" si="171"/>
        <v>20</v>
      </c>
      <c r="DQ402" s="51">
        <f>IF(DM402=17,Tipologías!$E$18,0)+IF(ENCUESTAS!DN402=18,Tipologías!$E$17,0)+IF(ENCUESTAS!DO402=19,Tipologías!$E$19,0)+IF(ENCUESTAS!DP402=20,Tipologías!$E$21,0)</f>
        <v>487557.07988400001</v>
      </c>
      <c r="DR402" s="47" t="str">
        <f t="shared" si="172"/>
        <v>SI</v>
      </c>
      <c r="DS402" s="49">
        <f t="shared" si="173"/>
        <v>487557.07988400001</v>
      </c>
      <c r="DT402" s="52">
        <f>IF(DL402=0,"",(DL402+DS402+Tipologías!$E$6+Tipologías!$H$2))</f>
        <v>1865740.5148679647</v>
      </c>
      <c r="DU402" s="53" t="str">
        <f t="shared" si="174"/>
        <v>SI</v>
      </c>
      <c r="DV402" s="436" t="s">
        <v>3654</v>
      </c>
    </row>
    <row r="403" spans="1:126" ht="45" x14ac:dyDescent="0.25">
      <c r="A403" s="22">
        <v>42973</v>
      </c>
      <c r="B403" s="256" t="s">
        <v>1</v>
      </c>
      <c r="C403" s="256" t="s">
        <v>630</v>
      </c>
      <c r="D403" s="256">
        <v>579</v>
      </c>
      <c r="E403" s="256">
        <v>1039704469</v>
      </c>
      <c r="F403" s="256">
        <v>3196416668</v>
      </c>
      <c r="G403" s="257">
        <v>399</v>
      </c>
      <c r="H403" s="189" t="s">
        <v>1603</v>
      </c>
      <c r="I403" s="256" t="s">
        <v>1110</v>
      </c>
      <c r="J403" s="256"/>
      <c r="K403" s="256"/>
      <c r="L403" s="256"/>
      <c r="M403" s="256"/>
      <c r="N403" s="256"/>
      <c r="O403" s="256"/>
      <c r="P403" s="256"/>
      <c r="Q403" s="256"/>
      <c r="R403" s="259">
        <v>59211</v>
      </c>
      <c r="S403" s="256"/>
      <c r="T403" s="256"/>
      <c r="U403" s="362" t="str">
        <f t="shared" si="150"/>
        <v xml:space="preserve">PEATONAL   #   -  59211 </v>
      </c>
      <c r="V403" s="256">
        <v>3216812173</v>
      </c>
      <c r="W403" s="256" t="s">
        <v>2680</v>
      </c>
      <c r="X403" s="256" t="s">
        <v>1295</v>
      </c>
      <c r="Y403" s="256" t="s">
        <v>1866</v>
      </c>
      <c r="Z403" s="256" t="s">
        <v>1760</v>
      </c>
      <c r="AA403" s="434" t="str">
        <f t="shared" si="151"/>
        <v>JHOANA  SMITH NUÑEZ GARCIA</v>
      </c>
      <c r="AB403" s="256" t="s">
        <v>1268</v>
      </c>
      <c r="AC403" s="256">
        <v>44006575</v>
      </c>
      <c r="AD403" s="256" t="s">
        <v>1118</v>
      </c>
      <c r="AE403" s="256">
        <v>31</v>
      </c>
      <c r="AF403" s="260" t="s">
        <v>1087</v>
      </c>
      <c r="AG403" s="260" t="s">
        <v>1275</v>
      </c>
      <c r="AH403" s="256" t="s">
        <v>1526</v>
      </c>
      <c r="AI403" s="256" t="s">
        <v>2681</v>
      </c>
      <c r="AJ403" s="256" t="s">
        <v>1500</v>
      </c>
      <c r="AK403" s="434" t="str">
        <f t="shared" si="152"/>
        <v>EDWAR ENRIQUE RAMOS GONZALEZ</v>
      </c>
      <c r="AL403" s="256" t="s">
        <v>1268</v>
      </c>
      <c r="AM403" s="261">
        <v>1071349469</v>
      </c>
      <c r="AN403" s="288" t="s">
        <v>1086</v>
      </c>
      <c r="AO403" s="256">
        <v>3165247</v>
      </c>
      <c r="AP403" s="256" t="s">
        <v>1087</v>
      </c>
      <c r="AQ403" s="256">
        <v>4</v>
      </c>
      <c r="AR403" s="256">
        <v>2</v>
      </c>
      <c r="AS403" s="256">
        <v>0</v>
      </c>
      <c r="AT403" s="263" t="s">
        <v>1148</v>
      </c>
      <c r="AU403" s="256"/>
      <c r="AV403" s="264" t="s">
        <v>1163</v>
      </c>
      <c r="AW403" s="256"/>
      <c r="AX403" s="265"/>
      <c r="AY403" s="256"/>
      <c r="AZ403" s="256"/>
      <c r="BA403" s="256"/>
      <c r="BB403" s="256" t="s">
        <v>1086</v>
      </c>
      <c r="BC403" s="256">
        <v>13946</v>
      </c>
      <c r="BD403" s="256" t="s">
        <v>1086</v>
      </c>
      <c r="BE403" s="256">
        <v>9867</v>
      </c>
      <c r="BF403" s="256" t="s">
        <v>1086</v>
      </c>
      <c r="BG403" s="256">
        <v>8408</v>
      </c>
      <c r="BH403" s="266" t="s">
        <v>1167</v>
      </c>
      <c r="BI403" s="267" t="s">
        <v>1175</v>
      </c>
      <c r="BJ403" s="268" t="s">
        <v>1180</v>
      </c>
      <c r="BK403" s="268" t="s">
        <v>1189</v>
      </c>
      <c r="BL403" s="260" t="s">
        <v>1087</v>
      </c>
      <c r="BM403" s="261" t="s">
        <v>1087</v>
      </c>
      <c r="BN403" s="308" t="s">
        <v>1086</v>
      </c>
      <c r="BO403" s="260" t="s">
        <v>1086</v>
      </c>
      <c r="BP403" s="260" t="s">
        <v>1086</v>
      </c>
      <c r="BQ403" s="260" t="s">
        <v>1086</v>
      </c>
      <c r="BR403" s="260" t="s">
        <v>1086</v>
      </c>
      <c r="BS403" s="260" t="s">
        <v>1086</v>
      </c>
      <c r="BT403" s="260" t="s">
        <v>1086</v>
      </c>
      <c r="BU403" s="260" t="s">
        <v>1087</v>
      </c>
      <c r="BV403" s="260" t="s">
        <v>1087</v>
      </c>
      <c r="BW403" s="260" t="s">
        <v>1087</v>
      </c>
      <c r="BX403" s="260" t="s">
        <v>1086</v>
      </c>
      <c r="BY403" s="260" t="s">
        <v>1086</v>
      </c>
      <c r="BZ403" s="260" t="s">
        <v>1087</v>
      </c>
      <c r="CA403" s="260" t="s">
        <v>1087</v>
      </c>
      <c r="CB403" s="260" t="s">
        <v>1087</v>
      </c>
      <c r="CC403" s="260" t="s">
        <v>1086</v>
      </c>
      <c r="CD403" s="268" t="s">
        <v>1194</v>
      </c>
      <c r="CE403" s="309" t="s">
        <v>2682</v>
      </c>
      <c r="CF403" s="260"/>
      <c r="CG403" s="260"/>
      <c r="CH403" s="260"/>
      <c r="CI403" s="260"/>
      <c r="CJ403" s="260" t="s">
        <v>1607</v>
      </c>
      <c r="CK403" s="260" t="s">
        <v>1608</v>
      </c>
      <c r="CL403" s="260" t="s">
        <v>1086</v>
      </c>
      <c r="CM403" s="260" t="s">
        <v>1087</v>
      </c>
      <c r="CN403" s="260" t="s">
        <v>1087</v>
      </c>
      <c r="CO403" s="260" t="s">
        <v>1490</v>
      </c>
      <c r="CP403" s="260" t="s">
        <v>1086</v>
      </c>
      <c r="CQ403" s="260" t="s">
        <v>1294</v>
      </c>
      <c r="CR403" s="260" t="s">
        <v>1294</v>
      </c>
      <c r="CS403" s="260" t="s">
        <v>1294</v>
      </c>
      <c r="CT403" s="260" t="s">
        <v>1086</v>
      </c>
      <c r="CU403" s="261" t="s">
        <v>1286</v>
      </c>
      <c r="CV403" s="6" t="str">
        <f t="shared" si="153"/>
        <v>OASIS PEATONAL59211</v>
      </c>
      <c r="CW403" s="46" t="str">
        <f t="shared" si="154"/>
        <v>OK</v>
      </c>
      <c r="CX403" s="47" t="str">
        <f t="shared" si="155"/>
        <v>SI</v>
      </c>
      <c r="CY403" s="47">
        <f t="shared" si="156"/>
        <v>1</v>
      </c>
      <c r="CZ403" s="47" t="str">
        <f t="shared" si="157"/>
        <v/>
      </c>
      <c r="DA403" s="47">
        <f t="shared" si="158"/>
        <v>3</v>
      </c>
      <c r="DB403" s="47">
        <f t="shared" si="159"/>
        <v>4</v>
      </c>
      <c r="DC403" s="47">
        <f t="shared" si="160"/>
        <v>5</v>
      </c>
      <c r="DD403" s="47"/>
      <c r="DE403" s="47">
        <f t="shared" si="161"/>
        <v>7</v>
      </c>
      <c r="DF403" s="47">
        <f t="shared" si="162"/>
        <v>8</v>
      </c>
      <c r="DG403" s="47" t="str">
        <f t="shared" si="163"/>
        <v/>
      </c>
      <c r="DH403" s="47" t="str">
        <f t="shared" si="164"/>
        <v/>
      </c>
      <c r="DI403" s="47" t="str">
        <f t="shared" si="165"/>
        <v/>
      </c>
      <c r="DJ403" s="47">
        <f t="shared" si="166"/>
        <v>4</v>
      </c>
      <c r="DK403" s="48">
        <f>IF(CX403="NO",0,IF(CY403=1,Tipologías!$E$11,0)+IF(CZ403=2,Tipologías!$E$10,0)+IF(DA403=3,Tipologías!$E$9,0)+IF(DB403=4,Tipologías!$E$13,0)+IF(DC403=5,Tipologías!$E$12,0)+IF(DD403=6,Tipologías!$E$14,0)+IF(DE403=7,Tipologías!$E$20,0)+IF(DG403=9,Tipologías!$E$16,0)+IF(DF403=8,Tipologías!$E$23,0)+IF(DH403=10,Tipologías!$E$7,0)+IF(DI403=11,Tipologías!$E$8,0))</f>
        <v>6640634.0016719997</v>
      </c>
      <c r="DL403" s="49">
        <f t="shared" si="167"/>
        <v>6099266.2918499997</v>
      </c>
      <c r="DM403" s="50" t="str">
        <f t="shared" si="168"/>
        <v/>
      </c>
      <c r="DN403" s="50" t="str">
        <f t="shared" si="169"/>
        <v/>
      </c>
      <c r="DO403" s="50">
        <f t="shared" si="170"/>
        <v>0</v>
      </c>
      <c r="DP403" s="51" t="str">
        <f t="shared" si="171"/>
        <v/>
      </c>
      <c r="DQ403" s="51">
        <f>IF(DM403=17,Tipologías!$E$18,0)+IF(ENCUESTAS!DN403=18,Tipologías!$E$17,0)+IF(ENCUESTAS!DO403=19,Tipologías!$E$19,0)+IF(ENCUESTAS!DP403=20,Tipologías!$E$21,0)</f>
        <v>0</v>
      </c>
      <c r="DR403" s="47" t="str">
        <f t="shared" si="172"/>
        <v>NO</v>
      </c>
      <c r="DS403" s="49">
        <f t="shared" si="173"/>
        <v>0</v>
      </c>
      <c r="DT403" s="52">
        <f>IF(DL403=0,"",(DL403+DS403+Tipologías!$E$6+Tipologías!$H$2))</f>
        <v>6296343.6843899637</v>
      </c>
      <c r="DU403" s="53" t="str">
        <f t="shared" si="174"/>
        <v>SI</v>
      </c>
      <c r="DV403" s="436" t="s">
        <v>3655</v>
      </c>
    </row>
    <row r="404" spans="1:126" ht="45" x14ac:dyDescent="0.25">
      <c r="A404" s="22">
        <v>42973</v>
      </c>
      <c r="B404" s="256" t="s">
        <v>1</v>
      </c>
      <c r="C404" s="256" t="s">
        <v>630</v>
      </c>
      <c r="D404" s="256">
        <v>579</v>
      </c>
      <c r="E404" s="307">
        <v>71184422</v>
      </c>
      <c r="F404" s="256">
        <v>3147348837</v>
      </c>
      <c r="G404" s="286">
        <v>400</v>
      </c>
      <c r="H404" s="189" t="s">
        <v>1603</v>
      </c>
      <c r="I404" s="256" t="s">
        <v>1110</v>
      </c>
      <c r="J404" s="256"/>
      <c r="K404" s="256"/>
      <c r="L404" s="256"/>
      <c r="M404" s="256"/>
      <c r="N404" s="256"/>
      <c r="O404" s="256"/>
      <c r="P404" s="256"/>
      <c r="Q404" s="256"/>
      <c r="R404" s="259">
        <v>57617</v>
      </c>
      <c r="S404" s="256"/>
      <c r="T404" s="256"/>
      <c r="U404" s="362" t="str">
        <f t="shared" si="150"/>
        <v xml:space="preserve">PEATONAL   #   -  57617 </v>
      </c>
      <c r="V404" s="256">
        <v>3108208808</v>
      </c>
      <c r="W404" s="256" t="s">
        <v>1333</v>
      </c>
      <c r="X404" s="256" t="s">
        <v>1277</v>
      </c>
      <c r="Y404" s="256" t="s">
        <v>1428</v>
      </c>
      <c r="Z404" s="256" t="s">
        <v>1783</v>
      </c>
      <c r="AA404" s="434" t="str">
        <f t="shared" si="151"/>
        <v>BLANCA OLIVA RUIZ GOMEZ</v>
      </c>
      <c r="AB404" s="256" t="s">
        <v>1268</v>
      </c>
      <c r="AC404" s="256">
        <v>21930564</v>
      </c>
      <c r="AD404" s="256" t="s">
        <v>1118</v>
      </c>
      <c r="AE404" s="256">
        <v>61</v>
      </c>
      <c r="AF404" s="260" t="s">
        <v>1086</v>
      </c>
      <c r="AG404" s="260"/>
      <c r="AH404" s="256"/>
      <c r="AI404" s="256"/>
      <c r="AJ404" s="256"/>
      <c r="AK404" s="434" t="str">
        <f t="shared" si="152"/>
        <v xml:space="preserve">   </v>
      </c>
      <c r="AL404" s="256"/>
      <c r="AM404" s="261"/>
      <c r="AN404" s="288" t="s">
        <v>1086</v>
      </c>
      <c r="AO404" s="256">
        <v>29265</v>
      </c>
      <c r="AP404" s="256" t="s">
        <v>1087</v>
      </c>
      <c r="AQ404" s="256">
        <v>2</v>
      </c>
      <c r="AR404" s="256">
        <v>0</v>
      </c>
      <c r="AS404" s="256">
        <v>0</v>
      </c>
      <c r="AT404" s="263" t="s">
        <v>1148</v>
      </c>
      <c r="AU404" s="256"/>
      <c r="AV404" s="264" t="s">
        <v>1163</v>
      </c>
      <c r="AW404" s="256"/>
      <c r="AX404" s="265"/>
      <c r="AY404" s="256"/>
      <c r="AZ404" s="256"/>
      <c r="BA404" s="256"/>
      <c r="BB404" s="256" t="s">
        <v>1086</v>
      </c>
      <c r="BC404" s="256">
        <v>7849</v>
      </c>
      <c r="BD404" s="312" t="s">
        <v>1086</v>
      </c>
      <c r="BE404" s="256">
        <v>5174</v>
      </c>
      <c r="BF404" s="256" t="s">
        <v>1086</v>
      </c>
      <c r="BG404" s="256">
        <v>8366</v>
      </c>
      <c r="BH404" s="266" t="s">
        <v>1167</v>
      </c>
      <c r="BI404" s="267" t="s">
        <v>1175</v>
      </c>
      <c r="BJ404" s="268" t="s">
        <v>1180</v>
      </c>
      <c r="BK404" s="283" t="s">
        <v>1191</v>
      </c>
      <c r="BL404" s="260" t="s">
        <v>1086</v>
      </c>
      <c r="BM404" s="261" t="s">
        <v>1086</v>
      </c>
      <c r="BN404" s="308" t="s">
        <v>1086</v>
      </c>
      <c r="BO404" s="260" t="s">
        <v>1086</v>
      </c>
      <c r="BP404" s="260" t="s">
        <v>1086</v>
      </c>
      <c r="BQ404" s="260" t="s">
        <v>1087</v>
      </c>
      <c r="BR404" s="260" t="s">
        <v>1086</v>
      </c>
      <c r="BS404" s="260" t="s">
        <v>1086</v>
      </c>
      <c r="BT404" s="260" t="s">
        <v>1086</v>
      </c>
      <c r="BU404" s="260" t="s">
        <v>1087</v>
      </c>
      <c r="BV404" s="260" t="s">
        <v>1087</v>
      </c>
      <c r="BW404" s="260" t="s">
        <v>1086</v>
      </c>
      <c r="BX404" s="260" t="s">
        <v>1086</v>
      </c>
      <c r="BY404" s="260" t="s">
        <v>1086</v>
      </c>
      <c r="BZ404" s="260" t="s">
        <v>1087</v>
      </c>
      <c r="CA404" s="260" t="s">
        <v>1087</v>
      </c>
      <c r="CB404" s="260" t="s">
        <v>1086</v>
      </c>
      <c r="CC404" s="260" t="s">
        <v>1086</v>
      </c>
      <c r="CD404" s="268" t="s">
        <v>1193</v>
      </c>
      <c r="CE404" s="309" t="s">
        <v>2683</v>
      </c>
      <c r="CF404" s="260"/>
      <c r="CG404" s="260"/>
      <c r="CH404" s="260"/>
      <c r="CI404" s="260"/>
      <c r="CJ404" s="260" t="s">
        <v>1607</v>
      </c>
      <c r="CK404" s="260" t="s">
        <v>1608</v>
      </c>
      <c r="CL404" s="260" t="s">
        <v>1086</v>
      </c>
      <c r="CM404" s="260" t="s">
        <v>1087</v>
      </c>
      <c r="CN404" s="260" t="s">
        <v>1087</v>
      </c>
      <c r="CO404" s="260" t="s">
        <v>1490</v>
      </c>
      <c r="CP404" s="260" t="s">
        <v>1086</v>
      </c>
      <c r="CQ404" s="260" t="s">
        <v>1087</v>
      </c>
      <c r="CR404" s="260" t="s">
        <v>1087</v>
      </c>
      <c r="CS404" s="260" t="s">
        <v>1086</v>
      </c>
      <c r="CT404" s="260" t="s">
        <v>1086</v>
      </c>
      <c r="CU404" s="261" t="s">
        <v>1269</v>
      </c>
      <c r="CV404" s="6" t="str">
        <f t="shared" si="153"/>
        <v>OASIS PEATONAL57617</v>
      </c>
      <c r="CW404" s="46" t="str">
        <f t="shared" si="154"/>
        <v>OK</v>
      </c>
      <c r="CX404" s="47" t="str">
        <f t="shared" si="155"/>
        <v>SI</v>
      </c>
      <c r="CY404" s="47">
        <f t="shared" si="156"/>
        <v>1</v>
      </c>
      <c r="CZ404" s="47" t="str">
        <f t="shared" si="157"/>
        <v/>
      </c>
      <c r="DA404" s="47" t="str">
        <f t="shared" si="158"/>
        <v/>
      </c>
      <c r="DB404" s="47">
        <f t="shared" si="159"/>
        <v>4</v>
      </c>
      <c r="DC404" s="47" t="str">
        <f t="shared" si="160"/>
        <v/>
      </c>
      <c r="DD404" s="47"/>
      <c r="DE404" s="47" t="str">
        <f t="shared" si="161"/>
        <v/>
      </c>
      <c r="DF404" s="47" t="str">
        <f t="shared" si="162"/>
        <v/>
      </c>
      <c r="DG404" s="47">
        <f t="shared" si="163"/>
        <v>9</v>
      </c>
      <c r="DH404" s="47" t="str">
        <f t="shared" si="164"/>
        <v/>
      </c>
      <c r="DI404" s="47" t="str">
        <f t="shared" si="165"/>
        <v/>
      </c>
      <c r="DJ404" s="47">
        <f t="shared" si="166"/>
        <v>2</v>
      </c>
      <c r="DK404" s="48">
        <f>IF(CX404="NO",0,IF(CY404=1,Tipologías!$E$11,0)+IF(CZ404=2,Tipologías!$E$10,0)+IF(DA404=3,Tipologías!$E$9,0)+IF(DB404=4,Tipologías!$E$13,0)+IF(DC404=5,Tipologías!$E$12,0)+IF(DD404=6,Tipologías!$E$14,0)+IF(DE404=7,Tipologías!$E$20,0)+IF(DG404=9,Tipologías!$E$16,0)+IF(DF404=8,Tipologías!$E$23,0)+IF(DH404=10,Tipologías!$E$7,0)+IF(DI404=11,Tipologías!$E$8,0))</f>
        <v>2858472.5869979998</v>
      </c>
      <c r="DL404" s="49">
        <f t="shared" si="167"/>
        <v>2858472.5869979998</v>
      </c>
      <c r="DM404" s="50" t="str">
        <f t="shared" si="168"/>
        <v/>
      </c>
      <c r="DN404" s="50" t="str">
        <f t="shared" si="169"/>
        <v/>
      </c>
      <c r="DO404" s="50">
        <f t="shared" si="170"/>
        <v>0</v>
      </c>
      <c r="DP404" s="51">
        <f t="shared" si="171"/>
        <v>20</v>
      </c>
      <c r="DQ404" s="51">
        <f>IF(DM404=17,Tipologías!$E$18,0)+IF(ENCUESTAS!DN404=18,Tipologías!$E$17,0)+IF(ENCUESTAS!DO404=19,Tipologías!$E$19,0)+IF(ENCUESTAS!DP404=20,Tipologías!$E$21,0)</f>
        <v>487557.07988400001</v>
      </c>
      <c r="DR404" s="47" t="str">
        <f t="shared" si="172"/>
        <v>SI</v>
      </c>
      <c r="DS404" s="49">
        <f t="shared" si="173"/>
        <v>487557.07988400001</v>
      </c>
      <c r="DT404" s="52">
        <f>IF(DL404=0,"",(DL404+DS404+Tipologías!$E$6+Tipologías!$H$2))</f>
        <v>3543107.0594219645</v>
      </c>
      <c r="DU404" s="53" t="str">
        <f t="shared" si="174"/>
        <v>SI</v>
      </c>
      <c r="DV404" s="436" t="s">
        <v>3656</v>
      </c>
    </row>
    <row r="405" spans="1:126" ht="30" hidden="1" x14ac:dyDescent="0.25">
      <c r="A405" s="22">
        <v>42973</v>
      </c>
      <c r="B405" s="7" t="s">
        <v>1</v>
      </c>
      <c r="C405" s="7" t="s">
        <v>630</v>
      </c>
      <c r="D405" s="7">
        <v>579</v>
      </c>
      <c r="E405" s="7">
        <v>71184422</v>
      </c>
      <c r="F405" s="7">
        <v>3147348837</v>
      </c>
      <c r="G405" s="215">
        <v>401</v>
      </c>
      <c r="H405" s="189" t="s">
        <v>1603</v>
      </c>
      <c r="I405" s="7" t="s">
        <v>1110</v>
      </c>
      <c r="J405" s="7"/>
      <c r="K405" s="7"/>
      <c r="L405" s="7"/>
      <c r="M405" s="7"/>
      <c r="N405" s="7"/>
      <c r="O405" s="7"/>
      <c r="P405" s="7"/>
      <c r="Q405" s="7"/>
      <c r="R405" s="190">
        <v>58186</v>
      </c>
      <c r="S405" s="7"/>
      <c r="T405" s="7"/>
      <c r="U405" s="362" t="str">
        <f t="shared" si="150"/>
        <v xml:space="preserve">PEATONAL   #   -  58186 </v>
      </c>
      <c r="V405" s="7" t="s">
        <v>1524</v>
      </c>
      <c r="W405" s="7" t="s">
        <v>2262</v>
      </c>
      <c r="X405" s="7" t="s">
        <v>2188</v>
      </c>
      <c r="Y405" s="7" t="s">
        <v>1927</v>
      </c>
      <c r="Z405" s="7" t="s">
        <v>1433</v>
      </c>
      <c r="AA405" s="434" t="str">
        <f t="shared" si="151"/>
        <v>DIANA  MARCELA VERA AREIZA</v>
      </c>
      <c r="AB405" s="7" t="s">
        <v>1268</v>
      </c>
      <c r="AC405" s="7">
        <v>1094930761</v>
      </c>
      <c r="AD405" s="7" t="s">
        <v>1118</v>
      </c>
      <c r="AE405" s="7">
        <v>24</v>
      </c>
      <c r="AF405" s="6" t="s">
        <v>1086</v>
      </c>
      <c r="AG405" s="6"/>
      <c r="AH405" s="7"/>
      <c r="AI405" s="7"/>
      <c r="AJ405" s="7"/>
      <c r="AK405" s="434" t="str">
        <f t="shared" si="152"/>
        <v xml:space="preserve">   </v>
      </c>
      <c r="AL405" s="7"/>
      <c r="AM405" s="191"/>
      <c r="AN405" s="189" t="s">
        <v>1087</v>
      </c>
      <c r="AO405" s="7"/>
      <c r="AP405" s="7" t="s">
        <v>1087</v>
      </c>
      <c r="AQ405" s="7">
        <v>2</v>
      </c>
      <c r="AR405" s="7">
        <v>1</v>
      </c>
      <c r="AS405" s="7"/>
      <c r="AT405" s="192" t="s">
        <v>1149</v>
      </c>
      <c r="AU405" s="7"/>
      <c r="AV405" s="193"/>
      <c r="AW405" s="7"/>
      <c r="AX405" s="192" t="s">
        <v>1153</v>
      </c>
      <c r="AY405" s="7">
        <v>1</v>
      </c>
      <c r="AZ405" s="7">
        <v>12</v>
      </c>
      <c r="BA405" s="7">
        <v>170000</v>
      </c>
      <c r="BB405" s="7" t="s">
        <v>1086</v>
      </c>
      <c r="BC405" s="7">
        <v>14828</v>
      </c>
      <c r="BD405" s="7" t="s">
        <v>1087</v>
      </c>
      <c r="BE405" s="7"/>
      <c r="BF405" s="7" t="s">
        <v>1086</v>
      </c>
      <c r="BG405" s="7">
        <v>8408</v>
      </c>
      <c r="BH405" s="188" t="s">
        <v>1167</v>
      </c>
      <c r="BI405" s="195" t="s">
        <v>1171</v>
      </c>
      <c r="BJ405" s="6" t="s">
        <v>1180</v>
      </c>
      <c r="BK405" s="6" t="s">
        <v>1189</v>
      </c>
      <c r="BL405" s="6" t="s">
        <v>1086</v>
      </c>
      <c r="BM405" s="191" t="s">
        <v>1087</v>
      </c>
      <c r="BN405" s="195" t="s">
        <v>1086</v>
      </c>
      <c r="BO405" s="6" t="s">
        <v>1086</v>
      </c>
      <c r="BP405" s="6" t="s">
        <v>1086</v>
      </c>
      <c r="BQ405" s="6" t="s">
        <v>1087</v>
      </c>
      <c r="BR405" s="6" t="s">
        <v>1086</v>
      </c>
      <c r="BS405" s="6" t="s">
        <v>1086</v>
      </c>
      <c r="BT405" s="6" t="s">
        <v>1086</v>
      </c>
      <c r="BU405" s="6" t="s">
        <v>1086</v>
      </c>
      <c r="BV405" s="6" t="s">
        <v>1086</v>
      </c>
      <c r="BW405" s="6" t="s">
        <v>1086</v>
      </c>
      <c r="BX405" s="6" t="s">
        <v>1086</v>
      </c>
      <c r="BY405" s="6" t="s">
        <v>1086</v>
      </c>
      <c r="BZ405" s="6" t="s">
        <v>1086</v>
      </c>
      <c r="CA405" s="6" t="s">
        <v>1086</v>
      </c>
      <c r="CB405" s="6" t="s">
        <v>1086</v>
      </c>
      <c r="CC405" s="6" t="s">
        <v>1086</v>
      </c>
      <c r="CD405" s="6" t="s">
        <v>1193</v>
      </c>
      <c r="CE405" s="199" t="s">
        <v>2684</v>
      </c>
      <c r="CF405" s="6"/>
      <c r="CG405" s="6"/>
      <c r="CH405" s="6"/>
      <c r="CI405" s="6"/>
      <c r="CJ405" s="6" t="s">
        <v>1607</v>
      </c>
      <c r="CK405" s="6" t="s">
        <v>1608</v>
      </c>
      <c r="CL405" s="6" t="s">
        <v>1086</v>
      </c>
      <c r="CM405" s="6" t="s">
        <v>1087</v>
      </c>
      <c r="CN405" s="6" t="s">
        <v>1087</v>
      </c>
      <c r="CO405" s="6" t="s">
        <v>1490</v>
      </c>
      <c r="CP405" s="6" t="s">
        <v>1086</v>
      </c>
      <c r="CQ405" s="6" t="s">
        <v>1086</v>
      </c>
      <c r="CR405" s="6" t="s">
        <v>1086</v>
      </c>
      <c r="CS405" s="6" t="s">
        <v>1086</v>
      </c>
      <c r="CT405" s="6" t="s">
        <v>1086</v>
      </c>
      <c r="CU405" s="191" t="s">
        <v>1288</v>
      </c>
      <c r="CV405" s="6" t="str">
        <f t="shared" si="153"/>
        <v>OASIS PEATONAL58186</v>
      </c>
      <c r="CW405" s="46" t="str">
        <f t="shared" si="154"/>
        <v>OK</v>
      </c>
      <c r="CX405" s="47" t="str">
        <f t="shared" si="155"/>
        <v>SI</v>
      </c>
      <c r="CY405" s="47" t="str">
        <f t="shared" si="156"/>
        <v/>
      </c>
      <c r="CZ405" s="47" t="str">
        <f t="shared" si="157"/>
        <v/>
      </c>
      <c r="DA405" s="47" t="str">
        <f t="shared" si="158"/>
        <v/>
      </c>
      <c r="DB405" s="47" t="str">
        <f t="shared" si="159"/>
        <v/>
      </c>
      <c r="DC405" s="47" t="str">
        <f t="shared" si="160"/>
        <v/>
      </c>
      <c r="DD405" s="47"/>
      <c r="DE405" s="47" t="str">
        <f t="shared" si="161"/>
        <v/>
      </c>
      <c r="DF405" s="47" t="str">
        <f t="shared" si="162"/>
        <v/>
      </c>
      <c r="DG405" s="47" t="str">
        <f t="shared" si="163"/>
        <v/>
      </c>
      <c r="DH405" s="47" t="str">
        <f t="shared" si="164"/>
        <v/>
      </c>
      <c r="DI405" s="47" t="str">
        <f t="shared" si="165"/>
        <v/>
      </c>
      <c r="DJ405" s="47">
        <f t="shared" si="166"/>
        <v>0</v>
      </c>
      <c r="DK405" s="48">
        <f>IF(CX405="NO",0,IF(CY405=1,Tipologías!$E$11,0)+IF(CZ405=2,Tipologías!$E$10,0)+IF(DA405=3,Tipologías!$E$9,0)+IF(DB405=4,Tipologías!$E$13,0)+IF(DC405=5,Tipologías!$E$12,0)+IF(DD405=6,Tipologías!$E$14,0)+IF(DE405=7,Tipologías!$E$20,0)+IF(DG405=9,Tipologías!$E$16,0)+IF(DF405=8,Tipologías!$E$23,0)+IF(DH405=10,Tipologías!$E$7,0)+IF(DI405=11,Tipologías!$E$8,0))</f>
        <v>0</v>
      </c>
      <c r="DL405" s="49">
        <f t="shared" si="167"/>
        <v>0</v>
      </c>
      <c r="DM405" s="50" t="str">
        <f t="shared" si="168"/>
        <v/>
      </c>
      <c r="DN405" s="50" t="str">
        <f t="shared" si="169"/>
        <v/>
      </c>
      <c r="DO405" s="50" t="str">
        <f t="shared" si="170"/>
        <v/>
      </c>
      <c r="DP405" s="51" t="str">
        <f t="shared" si="171"/>
        <v/>
      </c>
      <c r="DQ405" s="51">
        <f>IF(DM405=17,Tipologías!$E$18,0)+IF(ENCUESTAS!DN405=18,Tipologías!$E$17,0)+IF(ENCUESTAS!DO405=19,Tipologías!$E$19,0)+IF(ENCUESTAS!DP405=20,Tipologías!$E$21,0)</f>
        <v>0</v>
      </c>
      <c r="DR405" s="47" t="str">
        <f t="shared" si="172"/>
        <v>NO</v>
      </c>
      <c r="DS405" s="49">
        <f t="shared" si="173"/>
        <v>0</v>
      </c>
      <c r="DT405" s="52" t="str">
        <f>IF(DL405=0,"",(DL405+DS405+Tipologías!$E$6+Tipologías!$H$2))</f>
        <v/>
      </c>
      <c r="DU405" s="53" t="str">
        <f t="shared" si="174"/>
        <v>NO</v>
      </c>
      <c r="DV405" s="436"/>
    </row>
    <row r="406" spans="1:126" ht="30" x14ac:dyDescent="0.25">
      <c r="A406" s="22">
        <v>42973</v>
      </c>
      <c r="B406" s="7" t="s">
        <v>1</v>
      </c>
      <c r="C406" s="7" t="s">
        <v>630</v>
      </c>
      <c r="D406" s="7">
        <v>579</v>
      </c>
      <c r="E406" s="7">
        <v>71187461</v>
      </c>
      <c r="F406" s="7">
        <v>3147476437</v>
      </c>
      <c r="G406" s="215">
        <v>402</v>
      </c>
      <c r="H406" s="189" t="s">
        <v>1603</v>
      </c>
      <c r="I406" s="7" t="s">
        <v>1110</v>
      </c>
      <c r="J406" s="7"/>
      <c r="K406" s="7"/>
      <c r="L406" s="7"/>
      <c r="M406" s="7"/>
      <c r="N406" s="7"/>
      <c r="O406" s="7"/>
      <c r="P406" s="7"/>
      <c r="Q406" s="7"/>
      <c r="R406" s="190">
        <v>55451</v>
      </c>
      <c r="S406" s="7"/>
      <c r="T406" s="7"/>
      <c r="U406" s="362" t="str">
        <f t="shared" si="150"/>
        <v xml:space="preserve">PEATONAL   #   -  55451 </v>
      </c>
      <c r="V406" s="7">
        <v>3117602724</v>
      </c>
      <c r="W406" s="7" t="s">
        <v>2685</v>
      </c>
      <c r="X406" s="7" t="s">
        <v>2453</v>
      </c>
      <c r="Y406" s="7" t="s">
        <v>2056</v>
      </c>
      <c r="Z406" s="7" t="s">
        <v>1434</v>
      </c>
      <c r="AA406" s="434" t="str">
        <f t="shared" si="151"/>
        <v xml:space="preserve">MARIO JESUS ECHEBERRY RODRIGUEZ </v>
      </c>
      <c r="AB406" s="7" t="s">
        <v>1268</v>
      </c>
      <c r="AC406" s="7">
        <v>71185120</v>
      </c>
      <c r="AD406" s="7" t="s">
        <v>1127</v>
      </c>
      <c r="AE406" s="7">
        <v>51</v>
      </c>
      <c r="AF406" s="6" t="s">
        <v>1087</v>
      </c>
      <c r="AG406" s="6" t="s">
        <v>2686</v>
      </c>
      <c r="AH406" s="7" t="s">
        <v>2687</v>
      </c>
      <c r="AI406" s="7" t="s">
        <v>1325</v>
      </c>
      <c r="AJ406" s="7" t="s">
        <v>1315</v>
      </c>
      <c r="AK406" s="434" t="str">
        <f t="shared" si="152"/>
        <v xml:space="preserve">ANGELA PATRICIA FRANCO  GUERRERO </v>
      </c>
      <c r="AL406" s="7" t="s">
        <v>1268</v>
      </c>
      <c r="AM406" s="191">
        <v>43650009</v>
      </c>
      <c r="AN406" s="189" t="s">
        <v>1087</v>
      </c>
      <c r="AO406" s="7"/>
      <c r="AP406" s="7" t="s">
        <v>1087</v>
      </c>
      <c r="AQ406" s="7">
        <v>6</v>
      </c>
      <c r="AR406" s="7">
        <v>4</v>
      </c>
      <c r="AS406" s="7"/>
      <c r="AT406" s="192" t="s">
        <v>1147</v>
      </c>
      <c r="AU406" s="7"/>
      <c r="AV406" s="193"/>
      <c r="AW406" s="7"/>
      <c r="AX406" s="192"/>
      <c r="AY406" s="7"/>
      <c r="AZ406" s="7"/>
      <c r="BA406" s="7"/>
      <c r="BB406" s="7" t="s">
        <v>1086</v>
      </c>
      <c r="BC406" s="7">
        <v>63141</v>
      </c>
      <c r="BD406" s="7" t="s">
        <v>1086</v>
      </c>
      <c r="BE406" s="7">
        <v>46275</v>
      </c>
      <c r="BF406" s="7" t="s">
        <v>1086</v>
      </c>
      <c r="BG406" s="7">
        <v>24407</v>
      </c>
      <c r="BH406" s="188" t="s">
        <v>1167</v>
      </c>
      <c r="BI406" s="195" t="s">
        <v>1171</v>
      </c>
      <c r="BJ406" s="6" t="s">
        <v>1180</v>
      </c>
      <c r="BK406" s="6" t="s">
        <v>1191</v>
      </c>
      <c r="BL406" s="6" t="s">
        <v>1087</v>
      </c>
      <c r="BM406" s="191" t="s">
        <v>1087</v>
      </c>
      <c r="BN406" s="195" t="s">
        <v>1086</v>
      </c>
      <c r="BO406" s="6" t="s">
        <v>1086</v>
      </c>
      <c r="BP406" s="6" t="s">
        <v>1086</v>
      </c>
      <c r="BQ406" s="6" t="s">
        <v>1086</v>
      </c>
      <c r="BR406" s="6" t="s">
        <v>1086</v>
      </c>
      <c r="BS406" s="6" t="s">
        <v>1086</v>
      </c>
      <c r="BT406" s="6" t="s">
        <v>1087</v>
      </c>
      <c r="BU406" s="6" t="s">
        <v>1087</v>
      </c>
      <c r="BV406" s="6" t="s">
        <v>1087</v>
      </c>
      <c r="BW406" s="6" t="s">
        <v>1086</v>
      </c>
      <c r="BX406" s="6" t="s">
        <v>1087</v>
      </c>
      <c r="BY406" s="6" t="s">
        <v>1087</v>
      </c>
      <c r="BZ406" s="6" t="s">
        <v>1087</v>
      </c>
      <c r="CA406" s="6" t="s">
        <v>1087</v>
      </c>
      <c r="CB406" s="6" t="s">
        <v>1086</v>
      </c>
      <c r="CC406" s="6" t="s">
        <v>1087</v>
      </c>
      <c r="CD406" s="6" t="s">
        <v>1195</v>
      </c>
      <c r="CE406" s="199" t="s">
        <v>2688</v>
      </c>
      <c r="CF406" s="6"/>
      <c r="CG406" s="6"/>
      <c r="CH406" s="6"/>
      <c r="CI406" s="6"/>
      <c r="CJ406" s="6" t="s">
        <v>1607</v>
      </c>
      <c r="CK406" s="6" t="s">
        <v>1608</v>
      </c>
      <c r="CL406" s="6" t="s">
        <v>1086</v>
      </c>
      <c r="CM406" s="6" t="s">
        <v>1087</v>
      </c>
      <c r="CN406" s="6" t="s">
        <v>1087</v>
      </c>
      <c r="CO406" s="6" t="s">
        <v>1490</v>
      </c>
      <c r="CP406" s="6" t="s">
        <v>1087</v>
      </c>
      <c r="CQ406" s="6" t="s">
        <v>1087</v>
      </c>
      <c r="CR406" s="6" t="s">
        <v>1087</v>
      </c>
      <c r="CS406" s="6" t="s">
        <v>1086</v>
      </c>
      <c r="CT406" s="6" t="s">
        <v>1087</v>
      </c>
      <c r="CU406" s="191" t="s">
        <v>1307</v>
      </c>
      <c r="CV406" s="6" t="str">
        <f t="shared" si="153"/>
        <v>OASIS PEATONAL55451</v>
      </c>
      <c r="CW406" s="46" t="str">
        <f t="shared" si="154"/>
        <v>OK</v>
      </c>
      <c r="CX406" s="47" t="str">
        <f t="shared" si="155"/>
        <v>SI</v>
      </c>
      <c r="CY406" s="47">
        <f t="shared" si="156"/>
        <v>1</v>
      </c>
      <c r="CZ406" s="47">
        <f t="shared" si="157"/>
        <v>2</v>
      </c>
      <c r="DA406" s="47">
        <f t="shared" si="158"/>
        <v>3</v>
      </c>
      <c r="DB406" s="47">
        <f t="shared" si="159"/>
        <v>4</v>
      </c>
      <c r="DC406" s="47" t="str">
        <f t="shared" si="160"/>
        <v/>
      </c>
      <c r="DD406" s="47"/>
      <c r="DE406" s="47">
        <f t="shared" si="161"/>
        <v>7</v>
      </c>
      <c r="DF406" s="47">
        <f t="shared" si="162"/>
        <v>8</v>
      </c>
      <c r="DG406" s="47" t="str">
        <f t="shared" si="163"/>
        <v/>
      </c>
      <c r="DH406" s="47" t="str">
        <f t="shared" si="164"/>
        <v/>
      </c>
      <c r="DI406" s="47" t="str">
        <f t="shared" si="165"/>
        <v/>
      </c>
      <c r="DJ406" s="47">
        <f t="shared" si="166"/>
        <v>4</v>
      </c>
      <c r="DK406" s="48">
        <f>IF(CX406="NO",0,IF(CY406=1,Tipologías!$E$11,0)+IF(CZ406=2,Tipologías!$E$10,0)+IF(DA406=3,Tipologías!$E$9,0)+IF(DB406=4,Tipologías!$E$13,0)+IF(DC406=5,Tipologías!$E$12,0)+IF(DD406=6,Tipologías!$E$14,0)+IF(DE406=7,Tipologías!$E$20,0)+IF(DG406=9,Tipologías!$E$16,0)+IF(DF406=8,Tipologías!$E$23,0)+IF(DH406=10,Tipologías!$E$7,0)+IF(DI406=11,Tipologías!$E$8,0))</f>
        <v>6287129.5040999996</v>
      </c>
      <c r="DL406" s="49">
        <f t="shared" si="167"/>
        <v>6099266.2918499997</v>
      </c>
      <c r="DM406" s="50" t="str">
        <f t="shared" si="168"/>
        <v/>
      </c>
      <c r="DN406" s="50" t="str">
        <f t="shared" si="169"/>
        <v/>
      </c>
      <c r="DO406" s="50">
        <f t="shared" si="170"/>
        <v>0</v>
      </c>
      <c r="DP406" s="51" t="str">
        <f t="shared" si="171"/>
        <v/>
      </c>
      <c r="DQ406" s="51">
        <f>IF(DM406=17,Tipologías!$E$18,0)+IF(ENCUESTAS!DN406=18,Tipologías!$E$17,0)+IF(ENCUESTAS!DO406=19,Tipologías!$E$19,0)+IF(ENCUESTAS!DP406=20,Tipologías!$E$21,0)</f>
        <v>0</v>
      </c>
      <c r="DR406" s="47" t="str">
        <f t="shared" si="172"/>
        <v>NO</v>
      </c>
      <c r="DS406" s="49">
        <f t="shared" si="173"/>
        <v>0</v>
      </c>
      <c r="DT406" s="52">
        <f>IF(DL406=0,"",(DL406+DS406+Tipologías!$E$6+Tipologías!$H$2))</f>
        <v>6296343.6843899637</v>
      </c>
      <c r="DU406" s="53" t="str">
        <f t="shared" si="174"/>
        <v>SI</v>
      </c>
      <c r="DV406" s="436" t="s">
        <v>3657</v>
      </c>
    </row>
    <row r="407" spans="1:126" ht="30" x14ac:dyDescent="0.25">
      <c r="A407" s="22">
        <v>42973</v>
      </c>
      <c r="B407" s="7" t="s">
        <v>1</v>
      </c>
      <c r="C407" s="7" t="s">
        <v>630</v>
      </c>
      <c r="D407" s="7">
        <v>579</v>
      </c>
      <c r="E407" s="7">
        <v>71184422</v>
      </c>
      <c r="F407" s="7">
        <v>3147348837</v>
      </c>
      <c r="G407" s="188">
        <v>403</v>
      </c>
      <c r="H407" s="189" t="s">
        <v>1603</v>
      </c>
      <c r="I407" s="7" t="s">
        <v>1110</v>
      </c>
      <c r="J407" s="7"/>
      <c r="K407" s="7"/>
      <c r="L407" s="7"/>
      <c r="M407" s="7"/>
      <c r="N407" s="7"/>
      <c r="O407" s="7"/>
      <c r="P407" s="7"/>
      <c r="Q407" s="7"/>
      <c r="R407" s="190">
        <v>57615</v>
      </c>
      <c r="S407" s="7"/>
      <c r="T407" s="7"/>
      <c r="U407" s="362" t="str">
        <f t="shared" si="150"/>
        <v xml:space="preserve">PEATONAL   #   -  57615 </v>
      </c>
      <c r="V407" s="7" t="s">
        <v>1524</v>
      </c>
      <c r="W407" s="7" t="s">
        <v>1700</v>
      </c>
      <c r="X407" s="7" t="s">
        <v>1303</v>
      </c>
      <c r="Y407" s="7" t="s">
        <v>1287</v>
      </c>
      <c r="Z407" s="7" t="s">
        <v>1445</v>
      </c>
      <c r="AA407" s="434" t="str">
        <f t="shared" si="151"/>
        <v>MARIA OLGA VALENCIA QUINTERO</v>
      </c>
      <c r="AB407" s="7" t="s">
        <v>1268</v>
      </c>
      <c r="AC407" s="7">
        <v>22125329</v>
      </c>
      <c r="AD407" s="7" t="s">
        <v>1118</v>
      </c>
      <c r="AE407" s="7">
        <v>60</v>
      </c>
      <c r="AF407" s="6" t="s">
        <v>1087</v>
      </c>
      <c r="AG407" s="6" t="s">
        <v>1295</v>
      </c>
      <c r="AH407" s="7" t="s">
        <v>1690</v>
      </c>
      <c r="AI407" s="7" t="s">
        <v>1425</v>
      </c>
      <c r="AJ407" s="7" t="s">
        <v>1448</v>
      </c>
      <c r="AK407" s="434" t="str">
        <f t="shared" si="152"/>
        <v>MIGUEL ANGEL GARCIA SEPULVEDA</v>
      </c>
      <c r="AL407" s="7" t="s">
        <v>1268</v>
      </c>
      <c r="AM407" s="191">
        <v>71185621</v>
      </c>
      <c r="AN407" s="189" t="s">
        <v>1087</v>
      </c>
      <c r="AO407" s="7"/>
      <c r="AP407" s="7" t="s">
        <v>1087</v>
      </c>
      <c r="AQ407" s="7">
        <v>2</v>
      </c>
      <c r="AR407" s="7">
        <v>0</v>
      </c>
      <c r="AS407" s="7"/>
      <c r="AT407" s="192" t="s">
        <v>1148</v>
      </c>
      <c r="AU407" s="7"/>
      <c r="AV407" s="193" t="s">
        <v>1163</v>
      </c>
      <c r="AW407" s="7"/>
      <c r="AX407" s="192"/>
      <c r="AY407" s="7"/>
      <c r="AZ407" s="7"/>
      <c r="BA407" s="7"/>
      <c r="BB407" s="7" t="s">
        <v>1086</v>
      </c>
      <c r="BC407" s="7">
        <v>7101</v>
      </c>
      <c r="BD407" s="7" t="s">
        <v>1086</v>
      </c>
      <c r="BE407" s="7">
        <v>4598</v>
      </c>
      <c r="BF407" s="7" t="s">
        <v>1086</v>
      </c>
      <c r="BG407" s="7">
        <v>8366</v>
      </c>
      <c r="BH407" s="188" t="s">
        <v>1167</v>
      </c>
      <c r="BI407" s="195" t="s">
        <v>1175</v>
      </c>
      <c r="BJ407" s="6" t="s">
        <v>1180</v>
      </c>
      <c r="BK407" s="6" t="s">
        <v>1189</v>
      </c>
      <c r="BL407" s="6" t="s">
        <v>1086</v>
      </c>
      <c r="BM407" s="191" t="s">
        <v>1086</v>
      </c>
      <c r="BN407" s="195" t="s">
        <v>1086</v>
      </c>
      <c r="BO407" s="6" t="s">
        <v>1086</v>
      </c>
      <c r="BP407" s="6" t="s">
        <v>1086</v>
      </c>
      <c r="BQ407" s="6" t="s">
        <v>1087</v>
      </c>
      <c r="BR407" s="6" t="s">
        <v>1086</v>
      </c>
      <c r="BS407" s="6" t="s">
        <v>1086</v>
      </c>
      <c r="BT407" s="6" t="s">
        <v>1086</v>
      </c>
      <c r="BU407" s="6" t="s">
        <v>1087</v>
      </c>
      <c r="BV407" s="6" t="s">
        <v>1087</v>
      </c>
      <c r="BW407" s="6" t="s">
        <v>1086</v>
      </c>
      <c r="BX407" s="6" t="s">
        <v>1086</v>
      </c>
      <c r="BY407" s="6" t="s">
        <v>1086</v>
      </c>
      <c r="BZ407" s="6" t="s">
        <v>1087</v>
      </c>
      <c r="CA407" s="6" t="s">
        <v>1087</v>
      </c>
      <c r="CB407" s="6" t="s">
        <v>1086</v>
      </c>
      <c r="CC407" s="6" t="s">
        <v>1086</v>
      </c>
      <c r="CD407" s="6" t="s">
        <v>1193</v>
      </c>
      <c r="CE407" s="199" t="s">
        <v>2689</v>
      </c>
      <c r="CF407" s="6"/>
      <c r="CG407" s="6"/>
      <c r="CH407" s="6"/>
      <c r="CI407" s="6"/>
      <c r="CJ407" s="6" t="s">
        <v>1607</v>
      </c>
      <c r="CK407" s="6" t="s">
        <v>1608</v>
      </c>
      <c r="CL407" s="6" t="s">
        <v>1086</v>
      </c>
      <c r="CM407" s="6" t="s">
        <v>1087</v>
      </c>
      <c r="CN407" s="6" t="s">
        <v>1087</v>
      </c>
      <c r="CO407" s="6" t="s">
        <v>1490</v>
      </c>
      <c r="CP407" s="6" t="s">
        <v>1086</v>
      </c>
      <c r="CQ407" s="6" t="s">
        <v>1087</v>
      </c>
      <c r="CR407" s="6" t="s">
        <v>1087</v>
      </c>
      <c r="CS407" s="6" t="s">
        <v>1086</v>
      </c>
      <c r="CT407" s="6" t="s">
        <v>1086</v>
      </c>
      <c r="CU407" s="191" t="s">
        <v>1286</v>
      </c>
      <c r="CV407" s="6" t="str">
        <f t="shared" si="153"/>
        <v>OASIS PEATONAL57615</v>
      </c>
      <c r="CW407" s="46" t="str">
        <f t="shared" si="154"/>
        <v>OK</v>
      </c>
      <c r="CX407" s="47" t="str">
        <f t="shared" si="155"/>
        <v>SI</v>
      </c>
      <c r="CY407" s="47">
        <f t="shared" si="156"/>
        <v>1</v>
      </c>
      <c r="CZ407" s="47" t="str">
        <f t="shared" si="157"/>
        <v/>
      </c>
      <c r="DA407" s="47" t="str">
        <f t="shared" si="158"/>
        <v/>
      </c>
      <c r="DB407" s="47">
        <f t="shared" si="159"/>
        <v>4</v>
      </c>
      <c r="DC407" s="47" t="str">
        <f t="shared" si="160"/>
        <v/>
      </c>
      <c r="DD407" s="47"/>
      <c r="DE407" s="47">
        <f t="shared" si="161"/>
        <v>7</v>
      </c>
      <c r="DF407" s="47">
        <f t="shared" si="162"/>
        <v>8</v>
      </c>
      <c r="DG407" s="47" t="str">
        <f t="shared" si="163"/>
        <v/>
      </c>
      <c r="DH407" s="47" t="str">
        <f t="shared" si="164"/>
        <v/>
      </c>
      <c r="DI407" s="47" t="str">
        <f t="shared" si="165"/>
        <v/>
      </c>
      <c r="DJ407" s="47">
        <f t="shared" si="166"/>
        <v>2</v>
      </c>
      <c r="DK407" s="48">
        <f>IF(CX407="NO",0,IF(CY407=1,Tipologías!$E$11,0)+IF(CZ407=2,Tipologías!$E$10,0)+IF(DA407=3,Tipologías!$E$9,0)+IF(DB407=4,Tipologías!$E$13,0)+IF(DC407=5,Tipologías!$E$12,0)+IF(DD407=6,Tipologías!$E$14,0)+IF(DE407=7,Tipologías!$E$20,0)+IF(DG407=9,Tipologías!$E$16,0)+IF(DF407=8,Tipologías!$E$23,0)+IF(DH407=10,Tipologías!$E$7,0)+IF(DI407=11,Tipologías!$E$8,0))</f>
        <v>5709387.9815640002</v>
      </c>
      <c r="DL407" s="49">
        <f t="shared" si="167"/>
        <v>5709387.9815640002</v>
      </c>
      <c r="DM407" s="50" t="str">
        <f t="shared" si="168"/>
        <v/>
      </c>
      <c r="DN407" s="50" t="str">
        <f t="shared" si="169"/>
        <v/>
      </c>
      <c r="DO407" s="50">
        <f t="shared" si="170"/>
        <v>0</v>
      </c>
      <c r="DP407" s="51">
        <f t="shared" si="171"/>
        <v>20</v>
      </c>
      <c r="DQ407" s="51">
        <f>IF(DM407=17,Tipologías!$E$18,0)+IF(ENCUESTAS!DN407=18,Tipologías!$E$17,0)+IF(ENCUESTAS!DO407=19,Tipologías!$E$19,0)+IF(ENCUESTAS!DP407=20,Tipologías!$E$21,0)</f>
        <v>487557.07988400001</v>
      </c>
      <c r="DR407" s="47" t="str">
        <f t="shared" si="172"/>
        <v>SI</v>
      </c>
      <c r="DS407" s="49">
        <f t="shared" si="173"/>
        <v>487557.07988400001</v>
      </c>
      <c r="DT407" s="52">
        <f>IF(DL407=0,"",(DL407+DS407+Tipologías!$E$6+Tipologías!$H$2))</f>
        <v>6394022.4539879644</v>
      </c>
      <c r="DU407" s="53" t="str">
        <f t="shared" si="174"/>
        <v>SI</v>
      </c>
      <c r="DV407" s="436" t="s">
        <v>3658</v>
      </c>
    </row>
    <row r="408" spans="1:126" ht="30" x14ac:dyDescent="0.25">
      <c r="A408" s="22">
        <v>42973</v>
      </c>
      <c r="B408" s="7" t="s">
        <v>1</v>
      </c>
      <c r="C408" s="7" t="s">
        <v>630</v>
      </c>
      <c r="D408" s="7">
        <v>579</v>
      </c>
      <c r="E408" s="7">
        <v>71184422</v>
      </c>
      <c r="F408" s="7">
        <v>3147348837</v>
      </c>
      <c r="G408" s="188">
        <v>404</v>
      </c>
      <c r="H408" s="189" t="s">
        <v>1603</v>
      </c>
      <c r="I408" s="7" t="s">
        <v>1110</v>
      </c>
      <c r="J408" s="7"/>
      <c r="K408" s="7"/>
      <c r="L408" s="7"/>
      <c r="M408" s="7"/>
      <c r="N408" s="7"/>
      <c r="O408" s="7"/>
      <c r="P408" s="7"/>
      <c r="Q408" s="7"/>
      <c r="R408" s="190">
        <v>5541</v>
      </c>
      <c r="S408" s="7"/>
      <c r="T408" s="7"/>
      <c r="U408" s="362" t="str">
        <f t="shared" si="150"/>
        <v xml:space="preserve">PEATONAL   #   -  5541 </v>
      </c>
      <c r="V408" s="7" t="s">
        <v>1524</v>
      </c>
      <c r="W408" s="7" t="s">
        <v>1855</v>
      </c>
      <c r="X408" s="7" t="s">
        <v>1456</v>
      </c>
      <c r="Y408" s="7" t="s">
        <v>1318</v>
      </c>
      <c r="Z408" s="7" t="s">
        <v>2690</v>
      </c>
      <c r="AA408" s="434" t="str">
        <f t="shared" si="151"/>
        <v>ANA SEFORA  AGUIRRE PEREZ</v>
      </c>
      <c r="AB408" s="7" t="s">
        <v>1268</v>
      </c>
      <c r="AC408" s="7">
        <v>21927851</v>
      </c>
      <c r="AD408" s="7" t="s">
        <v>1118</v>
      </c>
      <c r="AE408" s="7">
        <v>77</v>
      </c>
      <c r="AF408" s="6" t="s">
        <v>1086</v>
      </c>
      <c r="AG408" s="6"/>
      <c r="AH408" s="7"/>
      <c r="AI408" s="7"/>
      <c r="AJ408" s="7"/>
      <c r="AK408" s="434" t="str">
        <f t="shared" si="152"/>
        <v xml:space="preserve">   </v>
      </c>
      <c r="AL408" s="7"/>
      <c r="AM408" s="191"/>
      <c r="AN408" s="189" t="s">
        <v>1086</v>
      </c>
      <c r="AO408" s="7">
        <v>3165097</v>
      </c>
      <c r="AP408" s="7" t="s">
        <v>1087</v>
      </c>
      <c r="AQ408" s="7">
        <v>3</v>
      </c>
      <c r="AR408" s="7"/>
      <c r="AS408" s="7"/>
      <c r="AT408" s="192" t="s">
        <v>1148</v>
      </c>
      <c r="AU408" s="7"/>
      <c r="AV408" s="193" t="s">
        <v>1163</v>
      </c>
      <c r="AW408" s="7"/>
      <c r="AX408" s="192"/>
      <c r="AY408" s="7"/>
      <c r="AZ408" s="7"/>
      <c r="BA408" s="7"/>
      <c r="BB408" s="7" t="s">
        <v>1086</v>
      </c>
      <c r="BC408" s="7">
        <v>0</v>
      </c>
      <c r="BD408" s="7" t="s">
        <v>1086</v>
      </c>
      <c r="BE408" s="7">
        <v>0</v>
      </c>
      <c r="BF408" s="7" t="s">
        <v>1086</v>
      </c>
      <c r="BG408" s="7">
        <v>0</v>
      </c>
      <c r="BH408" s="188" t="s">
        <v>1167</v>
      </c>
      <c r="BI408" s="195" t="s">
        <v>1175</v>
      </c>
      <c r="BJ408" s="6" t="s">
        <v>1182</v>
      </c>
      <c r="BK408" s="6" t="s">
        <v>1189</v>
      </c>
      <c r="BL408" s="6" t="s">
        <v>1087</v>
      </c>
      <c r="BM408" s="191" t="s">
        <v>1086</v>
      </c>
      <c r="BN408" s="195" t="s">
        <v>1086</v>
      </c>
      <c r="BO408" s="6" t="s">
        <v>1086</v>
      </c>
      <c r="BP408" s="6" t="s">
        <v>1086</v>
      </c>
      <c r="BQ408" s="6" t="s">
        <v>1087</v>
      </c>
      <c r="BR408" s="6" t="s">
        <v>1086</v>
      </c>
      <c r="BS408" s="6" t="s">
        <v>1086</v>
      </c>
      <c r="BT408" s="6" t="s">
        <v>1086</v>
      </c>
      <c r="BU408" s="6" t="s">
        <v>1086</v>
      </c>
      <c r="BV408" s="6" t="s">
        <v>1087</v>
      </c>
      <c r="BW408" s="6" t="s">
        <v>1086</v>
      </c>
      <c r="BX408" s="6" t="s">
        <v>1086</v>
      </c>
      <c r="BY408" s="6" t="s">
        <v>1086</v>
      </c>
      <c r="BZ408" s="6" t="s">
        <v>1086</v>
      </c>
      <c r="CA408" s="6" t="s">
        <v>1087</v>
      </c>
      <c r="CB408" s="6" t="s">
        <v>1086</v>
      </c>
      <c r="CC408" s="6" t="s">
        <v>1086</v>
      </c>
      <c r="CD408" s="6" t="s">
        <v>1193</v>
      </c>
      <c r="CE408" s="199" t="s">
        <v>2691</v>
      </c>
      <c r="CF408" s="6"/>
      <c r="CG408" s="6"/>
      <c r="CH408" s="6"/>
      <c r="CI408" s="6"/>
      <c r="CJ408" s="6" t="s">
        <v>1607</v>
      </c>
      <c r="CK408" s="6" t="s">
        <v>1608</v>
      </c>
      <c r="CL408" s="6" t="s">
        <v>1086</v>
      </c>
      <c r="CM408" s="6" t="s">
        <v>1086</v>
      </c>
      <c r="CN408" s="6" t="s">
        <v>1087</v>
      </c>
      <c r="CO408" s="6" t="s">
        <v>1490</v>
      </c>
      <c r="CP408" s="6" t="s">
        <v>1086</v>
      </c>
      <c r="CQ408" s="6" t="s">
        <v>1086</v>
      </c>
      <c r="CR408" s="6" t="s">
        <v>1087</v>
      </c>
      <c r="CS408" s="6" t="s">
        <v>1086</v>
      </c>
      <c r="CT408" s="6" t="s">
        <v>1086</v>
      </c>
      <c r="CU408" s="191" t="s">
        <v>1273</v>
      </c>
      <c r="CV408" s="6" t="str">
        <f t="shared" si="153"/>
        <v>OASIS PEATONAL5541</v>
      </c>
      <c r="CW408" s="46" t="str">
        <f t="shared" si="154"/>
        <v>OK</v>
      </c>
      <c r="CX408" s="47" t="str">
        <f t="shared" si="155"/>
        <v>SI</v>
      </c>
      <c r="CY408" s="47">
        <f t="shared" si="156"/>
        <v>1</v>
      </c>
      <c r="CZ408" s="47" t="str">
        <f t="shared" si="157"/>
        <v/>
      </c>
      <c r="DA408" s="47" t="str">
        <f t="shared" si="158"/>
        <v/>
      </c>
      <c r="DB408" s="47" t="str">
        <f t="shared" si="159"/>
        <v/>
      </c>
      <c r="DC408" s="47" t="str">
        <f t="shared" si="160"/>
        <v/>
      </c>
      <c r="DD408" s="47"/>
      <c r="DE408" s="47" t="str">
        <f t="shared" si="161"/>
        <v/>
      </c>
      <c r="DF408" s="47" t="str">
        <f t="shared" si="162"/>
        <v/>
      </c>
      <c r="DG408" s="47">
        <f t="shared" si="163"/>
        <v>9</v>
      </c>
      <c r="DH408" s="47" t="str">
        <f t="shared" si="164"/>
        <v/>
      </c>
      <c r="DI408" s="47" t="str">
        <f t="shared" si="165"/>
        <v/>
      </c>
      <c r="DJ408" s="47">
        <f t="shared" si="166"/>
        <v>1</v>
      </c>
      <c r="DK408" s="48">
        <f>IF(CX408="NO",0,IF(CY408=1,Tipologías!$E$11,0)+IF(CZ408=2,Tipologías!$E$10,0)+IF(DA408=3,Tipologías!$E$9,0)+IF(DB408=4,Tipologías!$E$13,0)+IF(DC408=5,Tipologías!$E$12,0)+IF(DD408=6,Tipologías!$E$14,0)+IF(DE408=7,Tipologías!$E$20,0)+IF(DG408=9,Tipologías!$E$16,0)+IF(DF408=8,Tipologías!$E$23,0)+IF(DH408=10,Tipologías!$E$7,0)+IF(DI408=11,Tipologías!$E$8,0))</f>
        <v>2225218.5090899998</v>
      </c>
      <c r="DL408" s="49">
        <f t="shared" si="167"/>
        <v>2225218.5090899998</v>
      </c>
      <c r="DM408" s="50" t="str">
        <f t="shared" si="168"/>
        <v/>
      </c>
      <c r="DN408" s="50" t="str">
        <f t="shared" si="169"/>
        <v/>
      </c>
      <c r="DO408" s="50">
        <f t="shared" si="170"/>
        <v>0</v>
      </c>
      <c r="DP408" s="51">
        <f t="shared" si="171"/>
        <v>20</v>
      </c>
      <c r="DQ408" s="51">
        <f>IF(DM408=17,Tipologías!$E$18,0)+IF(ENCUESTAS!DN408=18,Tipologías!$E$17,0)+IF(ENCUESTAS!DO408=19,Tipologías!$E$19,0)+IF(ENCUESTAS!DP408=20,Tipologías!$E$21,0)</f>
        <v>487557.07988400001</v>
      </c>
      <c r="DR408" s="47" t="str">
        <f t="shared" si="172"/>
        <v>SI</v>
      </c>
      <c r="DS408" s="49">
        <f t="shared" si="173"/>
        <v>487557.07988400001</v>
      </c>
      <c r="DT408" s="52">
        <f>IF(DL408=0,"",(DL408+DS408+Tipologías!$E$6+Tipologías!$H$2))</f>
        <v>2909852.9815139645</v>
      </c>
      <c r="DU408" s="53" t="str">
        <f t="shared" si="174"/>
        <v>SI</v>
      </c>
      <c r="DV408" s="436" t="s">
        <v>3659</v>
      </c>
    </row>
    <row r="409" spans="1:126" ht="45" x14ac:dyDescent="0.25">
      <c r="A409" s="22">
        <v>42973</v>
      </c>
      <c r="B409" s="7" t="s">
        <v>1</v>
      </c>
      <c r="C409" s="7" t="s">
        <v>630</v>
      </c>
      <c r="D409" s="7">
        <v>579</v>
      </c>
      <c r="E409" s="7">
        <v>1039704469</v>
      </c>
      <c r="F409" s="7">
        <v>3196416668</v>
      </c>
      <c r="G409" s="188">
        <v>405</v>
      </c>
      <c r="H409" s="189" t="s">
        <v>1640</v>
      </c>
      <c r="I409" s="7" t="s">
        <v>1110</v>
      </c>
      <c r="J409" s="7"/>
      <c r="K409" s="7"/>
      <c r="L409" s="7"/>
      <c r="M409" s="7"/>
      <c r="N409" s="7"/>
      <c r="O409" s="7"/>
      <c r="P409" s="7"/>
      <c r="Q409" s="7"/>
      <c r="R409" s="200">
        <v>220583130018</v>
      </c>
      <c r="S409" s="7"/>
      <c r="T409" s="7"/>
      <c r="U409" s="362" t="str">
        <f t="shared" si="150"/>
        <v xml:space="preserve">PEATONAL   #   -  220583130018 </v>
      </c>
      <c r="V409" s="7" t="s">
        <v>1524</v>
      </c>
      <c r="W409" s="7" t="s">
        <v>2432</v>
      </c>
      <c r="X409" s="7" t="s">
        <v>1838</v>
      </c>
      <c r="Y409" s="7" t="s">
        <v>1300</v>
      </c>
      <c r="Z409" s="7" t="s">
        <v>2692</v>
      </c>
      <c r="AA409" s="434" t="str">
        <f t="shared" si="151"/>
        <v>MARTHA LETICIA CASTRILLON  AGUDELO</v>
      </c>
      <c r="AB409" s="7" t="s">
        <v>1268</v>
      </c>
      <c r="AC409" s="7">
        <v>21863327</v>
      </c>
      <c r="AD409" s="7" t="s">
        <v>1118</v>
      </c>
      <c r="AE409" s="7">
        <v>56</v>
      </c>
      <c r="AF409" s="6" t="s">
        <v>1086</v>
      </c>
      <c r="AG409" s="6"/>
      <c r="AH409" s="7"/>
      <c r="AI409" s="7"/>
      <c r="AJ409" s="7"/>
      <c r="AK409" s="434" t="str">
        <f t="shared" si="152"/>
        <v xml:space="preserve">   </v>
      </c>
      <c r="AL409" s="7"/>
      <c r="AM409" s="191"/>
      <c r="AN409" s="189" t="s">
        <v>1087</v>
      </c>
      <c r="AO409" s="7"/>
      <c r="AP409" s="7" t="s">
        <v>1087</v>
      </c>
      <c r="AQ409" s="7">
        <v>5</v>
      </c>
      <c r="AR409" s="7">
        <v>2</v>
      </c>
      <c r="AS409" s="7">
        <v>1</v>
      </c>
      <c r="AT409" s="192" t="s">
        <v>1148</v>
      </c>
      <c r="AU409" s="7"/>
      <c r="AV409" s="193" t="s">
        <v>1163</v>
      </c>
      <c r="AW409" s="7"/>
      <c r="AX409" s="192"/>
      <c r="AY409" s="7"/>
      <c r="AZ409" s="7"/>
      <c r="BA409" s="7"/>
      <c r="BB409" s="7" t="s">
        <v>1086</v>
      </c>
      <c r="BC409" s="7">
        <v>13044</v>
      </c>
      <c r="BD409" s="7" t="s">
        <v>1087</v>
      </c>
      <c r="BE409" s="7">
        <v>0</v>
      </c>
      <c r="BF409" s="7" t="s">
        <v>1086</v>
      </c>
      <c r="BG409" s="7">
        <v>8324</v>
      </c>
      <c r="BH409" s="188" t="s">
        <v>1167</v>
      </c>
      <c r="BI409" s="195" t="s">
        <v>1171</v>
      </c>
      <c r="BJ409" s="6" t="s">
        <v>1180</v>
      </c>
      <c r="BK409" s="6" t="s">
        <v>1189</v>
      </c>
      <c r="BL409" s="6" t="s">
        <v>1086</v>
      </c>
      <c r="BM409" s="191" t="s">
        <v>1086</v>
      </c>
      <c r="BN409" s="195" t="s">
        <v>1086</v>
      </c>
      <c r="BO409" s="6" t="s">
        <v>1086</v>
      </c>
      <c r="BP409" s="6" t="s">
        <v>1086</v>
      </c>
      <c r="BQ409" s="6" t="s">
        <v>1086</v>
      </c>
      <c r="BR409" s="6" t="s">
        <v>1086</v>
      </c>
      <c r="BS409" s="6" t="s">
        <v>1086</v>
      </c>
      <c r="BT409" s="6" t="s">
        <v>1086</v>
      </c>
      <c r="BU409" s="6" t="s">
        <v>1087</v>
      </c>
      <c r="BV409" s="6" t="s">
        <v>1087</v>
      </c>
      <c r="BW409" s="6" t="s">
        <v>1086</v>
      </c>
      <c r="BX409" s="6" t="s">
        <v>1086</v>
      </c>
      <c r="BY409" s="6" t="s">
        <v>1086</v>
      </c>
      <c r="BZ409" s="6" t="s">
        <v>1087</v>
      </c>
      <c r="CA409" s="6" t="s">
        <v>1087</v>
      </c>
      <c r="CB409" s="6" t="s">
        <v>1086</v>
      </c>
      <c r="CC409" s="6" t="s">
        <v>1086</v>
      </c>
      <c r="CD409" s="6" t="s">
        <v>1193</v>
      </c>
      <c r="CE409" s="199" t="s">
        <v>2693</v>
      </c>
      <c r="CF409" s="6"/>
      <c r="CG409" s="6"/>
      <c r="CH409" s="6"/>
      <c r="CI409" s="6"/>
      <c r="CJ409" s="6" t="s">
        <v>1607</v>
      </c>
      <c r="CK409" s="6" t="s">
        <v>1608</v>
      </c>
      <c r="CL409" s="6" t="s">
        <v>1087</v>
      </c>
      <c r="CM409" s="6" t="s">
        <v>1087</v>
      </c>
      <c r="CN409" s="6" t="s">
        <v>1087</v>
      </c>
      <c r="CO409" s="6" t="s">
        <v>1490</v>
      </c>
      <c r="CP409" s="6" t="s">
        <v>1086</v>
      </c>
      <c r="CQ409" s="6" t="s">
        <v>1087</v>
      </c>
      <c r="CR409" s="6" t="s">
        <v>1087</v>
      </c>
      <c r="CS409" s="6" t="s">
        <v>1086</v>
      </c>
      <c r="CT409" s="6" t="s">
        <v>1086</v>
      </c>
      <c r="CU409" s="191" t="s">
        <v>1273</v>
      </c>
      <c r="CV409" s="6" t="str">
        <f t="shared" si="153"/>
        <v>NUEVO MILENIOPEATONAL220583130018</v>
      </c>
      <c r="CW409" s="46" t="str">
        <f t="shared" si="154"/>
        <v>OK</v>
      </c>
      <c r="CX409" s="47" t="str">
        <f t="shared" si="155"/>
        <v>SI</v>
      </c>
      <c r="CY409" s="47">
        <f t="shared" si="156"/>
        <v>1</v>
      </c>
      <c r="CZ409" s="47" t="str">
        <f t="shared" si="157"/>
        <v/>
      </c>
      <c r="DA409" s="47" t="str">
        <f t="shared" si="158"/>
        <v/>
      </c>
      <c r="DB409" s="47">
        <f t="shared" si="159"/>
        <v>4</v>
      </c>
      <c r="DC409" s="47" t="str">
        <f t="shared" si="160"/>
        <v/>
      </c>
      <c r="DD409" s="47"/>
      <c r="DE409" s="47" t="str">
        <f t="shared" si="161"/>
        <v/>
      </c>
      <c r="DF409" s="47" t="str">
        <f t="shared" si="162"/>
        <v/>
      </c>
      <c r="DG409" s="47">
        <f t="shared" si="163"/>
        <v>9</v>
      </c>
      <c r="DH409" s="47" t="str">
        <f t="shared" si="164"/>
        <v/>
      </c>
      <c r="DI409" s="47" t="str">
        <f t="shared" si="165"/>
        <v/>
      </c>
      <c r="DJ409" s="47">
        <f t="shared" si="166"/>
        <v>2</v>
      </c>
      <c r="DK409" s="48">
        <f>IF(CX409="NO",0,IF(CY409=1,Tipologías!$E$11,0)+IF(CZ409=2,Tipologías!$E$10,0)+IF(DA409=3,Tipologías!$E$9,0)+IF(DB409=4,Tipologías!$E$13,0)+IF(DC409=5,Tipologías!$E$12,0)+IF(DD409=6,Tipologías!$E$14,0)+IF(DE409=7,Tipologías!$E$20,0)+IF(DG409=9,Tipologías!$E$16,0)+IF(DF409=8,Tipologías!$E$23,0)+IF(DH409=10,Tipologías!$E$7,0)+IF(DI409=11,Tipologías!$E$8,0))</f>
        <v>2858472.5869979998</v>
      </c>
      <c r="DL409" s="49">
        <f t="shared" si="167"/>
        <v>2858472.5869979998</v>
      </c>
      <c r="DM409" s="50" t="str">
        <f t="shared" si="168"/>
        <v/>
      </c>
      <c r="DN409" s="50" t="str">
        <f t="shared" si="169"/>
        <v/>
      </c>
      <c r="DO409" s="50">
        <f t="shared" si="170"/>
        <v>0</v>
      </c>
      <c r="DP409" s="51" t="str">
        <f t="shared" si="171"/>
        <v/>
      </c>
      <c r="DQ409" s="51">
        <f>IF(DM409=17,Tipologías!$E$18,0)+IF(ENCUESTAS!DN409=18,Tipologías!$E$17,0)+IF(ENCUESTAS!DO409=19,Tipologías!$E$19,0)+IF(ENCUESTAS!DP409=20,Tipologías!$E$21,0)</f>
        <v>0</v>
      </c>
      <c r="DR409" s="47" t="str">
        <f t="shared" si="172"/>
        <v>NO</v>
      </c>
      <c r="DS409" s="49">
        <f t="shared" si="173"/>
        <v>0</v>
      </c>
      <c r="DT409" s="52">
        <f>IF(DL409=0,"",(DL409+DS409+Tipologías!$E$6+Tipologías!$H$2))</f>
        <v>3055549.9795379643</v>
      </c>
      <c r="DU409" s="53" t="str">
        <f t="shared" si="174"/>
        <v>SI</v>
      </c>
      <c r="DV409" s="436" t="s">
        <v>3844</v>
      </c>
    </row>
    <row r="410" spans="1:126" ht="45" hidden="1" x14ac:dyDescent="0.25">
      <c r="A410" s="22">
        <v>42973</v>
      </c>
      <c r="B410" s="7" t="s">
        <v>1</v>
      </c>
      <c r="C410" s="7" t="s">
        <v>630</v>
      </c>
      <c r="D410" s="7">
        <v>579</v>
      </c>
      <c r="E410" s="7">
        <v>43653838</v>
      </c>
      <c r="F410" s="7">
        <v>3148378856</v>
      </c>
      <c r="G410" s="188">
        <v>406</v>
      </c>
      <c r="H410" s="189" t="s">
        <v>1603</v>
      </c>
      <c r="I410" s="7" t="s">
        <v>1110</v>
      </c>
      <c r="J410" s="7"/>
      <c r="K410" s="7"/>
      <c r="L410" s="7"/>
      <c r="M410" s="7"/>
      <c r="N410" s="7"/>
      <c r="O410" s="7"/>
      <c r="P410" s="7"/>
      <c r="Q410" s="7"/>
      <c r="R410" s="200">
        <v>220555330000</v>
      </c>
      <c r="S410" s="7"/>
      <c r="T410" s="7"/>
      <c r="U410" s="362" t="str">
        <f t="shared" si="150"/>
        <v xml:space="preserve">PEATONAL   #   -  220555330000 </v>
      </c>
      <c r="V410" s="7">
        <v>3205415723</v>
      </c>
      <c r="W410" s="7" t="s">
        <v>2336</v>
      </c>
      <c r="X410" s="7" t="s">
        <v>2694</v>
      </c>
      <c r="Y410" s="7" t="s">
        <v>1450</v>
      </c>
      <c r="Z410" s="7" t="s">
        <v>1989</v>
      </c>
      <c r="AA410" s="434" t="str">
        <f t="shared" si="151"/>
        <v>LUZ  DARY BERRIO OSORNO</v>
      </c>
      <c r="AB410" s="7" t="s">
        <v>1268</v>
      </c>
      <c r="AC410" s="7">
        <v>22025407</v>
      </c>
      <c r="AD410" s="7" t="s">
        <v>1118</v>
      </c>
      <c r="AE410" s="7">
        <v>48</v>
      </c>
      <c r="AF410" s="6" t="s">
        <v>1086</v>
      </c>
      <c r="AG410" s="6"/>
      <c r="AH410" s="7"/>
      <c r="AI410" s="7"/>
      <c r="AJ410" s="7"/>
      <c r="AK410" s="434" t="str">
        <f t="shared" si="152"/>
        <v xml:space="preserve">   </v>
      </c>
      <c r="AL410" s="7"/>
      <c r="AM410" s="191"/>
      <c r="AN410" s="189" t="s">
        <v>1086</v>
      </c>
      <c r="AO410" s="7"/>
      <c r="AP410" s="7" t="s">
        <v>1087</v>
      </c>
      <c r="AQ410" s="7">
        <v>5</v>
      </c>
      <c r="AR410" s="7">
        <v>3</v>
      </c>
      <c r="AS410" s="7">
        <v>1</v>
      </c>
      <c r="AT410" s="192" t="s">
        <v>1151</v>
      </c>
      <c r="AU410" s="7"/>
      <c r="AV410" s="193" t="s">
        <v>1165</v>
      </c>
      <c r="AW410" s="7"/>
      <c r="AX410" s="192"/>
      <c r="AY410" s="7"/>
      <c r="AZ410" s="7"/>
      <c r="BA410" s="7"/>
      <c r="BB410" s="7" t="s">
        <v>1086</v>
      </c>
      <c r="BC410" s="7">
        <v>31000</v>
      </c>
      <c r="BD410" s="7" t="s">
        <v>1087</v>
      </c>
      <c r="BE410" s="7">
        <v>0</v>
      </c>
      <c r="BF410" s="7" t="s">
        <v>1086</v>
      </c>
      <c r="BG410" s="7">
        <v>81380</v>
      </c>
      <c r="BH410" s="188" t="s">
        <v>1167</v>
      </c>
      <c r="BI410" s="195" t="s">
        <v>1175</v>
      </c>
      <c r="BJ410" s="6" t="s">
        <v>1180</v>
      </c>
      <c r="BK410" s="6" t="s">
        <v>1189</v>
      </c>
      <c r="BL410" s="6" t="s">
        <v>1086</v>
      </c>
      <c r="BM410" s="191" t="s">
        <v>1087</v>
      </c>
      <c r="BN410" s="195" t="s">
        <v>1086</v>
      </c>
      <c r="BO410" s="6" t="s">
        <v>1086</v>
      </c>
      <c r="BP410" s="6" t="s">
        <v>1086</v>
      </c>
      <c r="BQ410" s="6" t="s">
        <v>1086</v>
      </c>
      <c r="BR410" s="6" t="s">
        <v>1086</v>
      </c>
      <c r="BS410" s="6" t="s">
        <v>1086</v>
      </c>
      <c r="BT410" s="6" t="s">
        <v>1086</v>
      </c>
      <c r="BU410" s="6" t="s">
        <v>1086</v>
      </c>
      <c r="BV410" s="6" t="s">
        <v>1086</v>
      </c>
      <c r="BW410" s="6" t="s">
        <v>1086</v>
      </c>
      <c r="BX410" s="6" t="s">
        <v>1086</v>
      </c>
      <c r="BY410" s="6" t="s">
        <v>1086</v>
      </c>
      <c r="BZ410" s="6" t="s">
        <v>1086</v>
      </c>
      <c r="CA410" s="6" t="s">
        <v>1086</v>
      </c>
      <c r="CB410" s="6" t="s">
        <v>1086</v>
      </c>
      <c r="CC410" s="6" t="s">
        <v>1086</v>
      </c>
      <c r="CD410" s="6" t="s">
        <v>1193</v>
      </c>
      <c r="CE410" s="199" t="s">
        <v>2695</v>
      </c>
      <c r="CF410" s="6"/>
      <c r="CG410" s="6"/>
      <c r="CH410" s="6"/>
      <c r="CI410" s="6"/>
      <c r="CJ410" s="6" t="s">
        <v>1607</v>
      </c>
      <c r="CK410" s="6" t="s">
        <v>1608</v>
      </c>
      <c r="CL410" s="6" t="s">
        <v>1087</v>
      </c>
      <c r="CM410" s="6" t="s">
        <v>1087</v>
      </c>
      <c r="CN410" s="6" t="s">
        <v>1087</v>
      </c>
      <c r="CO410" s="6" t="s">
        <v>1490</v>
      </c>
      <c r="CP410" s="6" t="s">
        <v>1086</v>
      </c>
      <c r="CQ410" s="6" t="s">
        <v>1086</v>
      </c>
      <c r="CR410" s="6" t="s">
        <v>1086</v>
      </c>
      <c r="CS410" s="6" t="s">
        <v>1086</v>
      </c>
      <c r="CT410" s="6" t="s">
        <v>1086</v>
      </c>
      <c r="CU410" s="191" t="s">
        <v>1273</v>
      </c>
      <c r="CV410" s="6" t="str">
        <f t="shared" si="153"/>
        <v>OASIS PEATONAL220555330000</v>
      </c>
      <c r="CW410" s="46" t="str">
        <f t="shared" si="154"/>
        <v>OK</v>
      </c>
      <c r="CX410" s="47" t="str">
        <f t="shared" si="155"/>
        <v>SI</v>
      </c>
      <c r="CY410" s="47" t="str">
        <f t="shared" si="156"/>
        <v/>
      </c>
      <c r="CZ410" s="47" t="str">
        <f t="shared" si="157"/>
        <v/>
      </c>
      <c r="DA410" s="47" t="str">
        <f t="shared" si="158"/>
        <v/>
      </c>
      <c r="DB410" s="47" t="str">
        <f t="shared" si="159"/>
        <v/>
      </c>
      <c r="DC410" s="47" t="str">
        <f t="shared" si="160"/>
        <v/>
      </c>
      <c r="DD410" s="47"/>
      <c r="DE410" s="47" t="str">
        <f t="shared" si="161"/>
        <v/>
      </c>
      <c r="DF410" s="47" t="str">
        <f t="shared" si="162"/>
        <v/>
      </c>
      <c r="DG410" s="47" t="str">
        <f t="shared" si="163"/>
        <v/>
      </c>
      <c r="DH410" s="47" t="str">
        <f t="shared" si="164"/>
        <v/>
      </c>
      <c r="DI410" s="47" t="str">
        <f t="shared" si="165"/>
        <v/>
      </c>
      <c r="DJ410" s="47">
        <f t="shared" si="166"/>
        <v>0</v>
      </c>
      <c r="DK410" s="48">
        <f>IF(CX410="NO",0,IF(CY410=1,Tipologías!$E$11,0)+IF(CZ410=2,Tipologías!$E$10,0)+IF(DA410=3,Tipologías!$E$9,0)+IF(DB410=4,Tipologías!$E$13,0)+IF(DC410=5,Tipologías!$E$12,0)+IF(DD410=6,Tipologías!$E$14,0)+IF(DE410=7,Tipologías!$E$20,0)+IF(DG410=9,Tipologías!$E$16,0)+IF(DF410=8,Tipologías!$E$23,0)+IF(DH410=10,Tipologías!$E$7,0)+IF(DI410=11,Tipologías!$E$8,0))</f>
        <v>0</v>
      </c>
      <c r="DL410" s="49">
        <f t="shared" si="167"/>
        <v>0</v>
      </c>
      <c r="DM410" s="50" t="str">
        <f t="shared" si="168"/>
        <v/>
      </c>
      <c r="DN410" s="50" t="str">
        <f t="shared" si="169"/>
        <v/>
      </c>
      <c r="DO410" s="50" t="str">
        <f t="shared" si="170"/>
        <v/>
      </c>
      <c r="DP410" s="51" t="str">
        <f t="shared" si="171"/>
        <v/>
      </c>
      <c r="DQ410" s="51">
        <f>IF(DM410=17,Tipologías!$E$18,0)+IF(ENCUESTAS!DN410=18,Tipologías!$E$17,0)+IF(ENCUESTAS!DO410=19,Tipologías!$E$19,0)+IF(ENCUESTAS!DP410=20,Tipologías!$E$21,0)</f>
        <v>0</v>
      </c>
      <c r="DR410" s="47" t="str">
        <f t="shared" si="172"/>
        <v>NO</v>
      </c>
      <c r="DS410" s="49">
        <f t="shared" si="173"/>
        <v>0</v>
      </c>
      <c r="DT410" s="52" t="str">
        <f>IF(DL410=0,"",(DL410+DS410+Tipologías!$E$6+Tipologías!$H$2))</f>
        <v/>
      </c>
      <c r="DU410" s="53" t="str">
        <f t="shared" si="174"/>
        <v>NO</v>
      </c>
      <c r="DV410" s="437"/>
    </row>
    <row r="411" spans="1:126" x14ac:dyDescent="0.25">
      <c r="A411" s="22">
        <v>42973</v>
      </c>
      <c r="B411" s="7" t="s">
        <v>1</v>
      </c>
      <c r="C411" s="7" t="s">
        <v>630</v>
      </c>
      <c r="D411" s="7">
        <v>579</v>
      </c>
      <c r="E411" s="7">
        <v>43653838</v>
      </c>
      <c r="F411" s="7">
        <v>3148378856</v>
      </c>
      <c r="G411" s="188">
        <v>407</v>
      </c>
      <c r="H411" s="189" t="s">
        <v>1640</v>
      </c>
      <c r="I411" s="7" t="s">
        <v>1110</v>
      </c>
      <c r="J411" s="7"/>
      <c r="K411" s="7"/>
      <c r="L411" s="7"/>
      <c r="M411" s="7"/>
      <c r="N411" s="7"/>
      <c r="O411" s="7"/>
      <c r="P411" s="7"/>
      <c r="Q411" s="7"/>
      <c r="R411" s="200">
        <v>220583160080</v>
      </c>
      <c r="S411" s="7"/>
      <c r="T411" s="7"/>
      <c r="U411" s="362" t="str">
        <f t="shared" si="150"/>
        <v xml:space="preserve">PEATONAL   #   -  220583160080 </v>
      </c>
      <c r="V411" s="7">
        <v>3122526248</v>
      </c>
      <c r="W411" s="7" t="s">
        <v>2696</v>
      </c>
      <c r="X411" s="7"/>
      <c r="Y411" s="7" t="s">
        <v>1450</v>
      </c>
      <c r="Z411" s="7" t="s">
        <v>1503</v>
      </c>
      <c r="AA411" s="434" t="str">
        <f t="shared" si="151"/>
        <v xml:space="preserve">LUZ  ELENA RESTREPO  </v>
      </c>
      <c r="AB411" s="7" t="s">
        <v>1268</v>
      </c>
      <c r="AC411" s="7">
        <v>43653836</v>
      </c>
      <c r="AD411" s="7" t="s">
        <v>1118</v>
      </c>
      <c r="AE411" s="7">
        <v>59</v>
      </c>
      <c r="AF411" s="6" t="s">
        <v>1086</v>
      </c>
      <c r="AG411" s="6"/>
      <c r="AH411" s="7"/>
      <c r="AI411" s="7"/>
      <c r="AJ411" s="7"/>
      <c r="AK411" s="434" t="str">
        <f t="shared" si="152"/>
        <v xml:space="preserve">   </v>
      </c>
      <c r="AL411" s="7"/>
      <c r="AM411" s="191"/>
      <c r="AN411" s="189" t="s">
        <v>1087</v>
      </c>
      <c r="AO411" s="7"/>
      <c r="AP411" s="7" t="s">
        <v>1086</v>
      </c>
      <c r="AQ411" s="7">
        <v>1</v>
      </c>
      <c r="AR411" s="7"/>
      <c r="AS411" s="7"/>
      <c r="AT411" s="192" t="s">
        <v>1148</v>
      </c>
      <c r="AU411" s="7"/>
      <c r="AV411" s="193" t="s">
        <v>1163</v>
      </c>
      <c r="AW411" s="7"/>
      <c r="AX411" s="192"/>
      <c r="AY411" s="7"/>
      <c r="AZ411" s="7"/>
      <c r="BA411" s="7"/>
      <c r="BB411" s="7" t="s">
        <v>1086</v>
      </c>
      <c r="BC411" s="7">
        <v>10105</v>
      </c>
      <c r="BD411" s="7" t="s">
        <v>1086</v>
      </c>
      <c r="BE411" s="7">
        <v>6913</v>
      </c>
      <c r="BF411" s="7" t="s">
        <v>1086</v>
      </c>
      <c r="BG411" s="7">
        <v>8366</v>
      </c>
      <c r="BH411" s="188" t="s">
        <v>1167</v>
      </c>
      <c r="BI411" s="195" t="s">
        <v>1175</v>
      </c>
      <c r="BJ411" s="6" t="s">
        <v>1180</v>
      </c>
      <c r="BK411" s="6" t="s">
        <v>1191</v>
      </c>
      <c r="BL411" s="6" t="s">
        <v>1087</v>
      </c>
      <c r="BM411" s="191" t="s">
        <v>1086</v>
      </c>
      <c r="BN411" s="195" t="s">
        <v>1086</v>
      </c>
      <c r="BO411" s="6" t="s">
        <v>1086</v>
      </c>
      <c r="BP411" s="6" t="s">
        <v>1086</v>
      </c>
      <c r="BQ411" s="6" t="s">
        <v>1087</v>
      </c>
      <c r="BR411" s="6" t="s">
        <v>1086</v>
      </c>
      <c r="BS411" s="6" t="s">
        <v>1086</v>
      </c>
      <c r="BT411" s="6" t="s">
        <v>1086</v>
      </c>
      <c r="BU411" s="6" t="s">
        <v>1087</v>
      </c>
      <c r="BV411" s="6" t="s">
        <v>1087</v>
      </c>
      <c r="BW411" s="6" t="s">
        <v>1086</v>
      </c>
      <c r="BX411" s="6" t="s">
        <v>1087</v>
      </c>
      <c r="BY411" s="6" t="s">
        <v>1086</v>
      </c>
      <c r="BZ411" s="6" t="s">
        <v>1087</v>
      </c>
      <c r="CA411" s="6" t="s">
        <v>1087</v>
      </c>
      <c r="CB411" s="6" t="s">
        <v>1086</v>
      </c>
      <c r="CC411" s="6" t="s">
        <v>1087</v>
      </c>
      <c r="CD411" s="6" t="s">
        <v>1193</v>
      </c>
      <c r="CE411" s="199" t="s">
        <v>2697</v>
      </c>
      <c r="CF411" s="6"/>
      <c r="CG411" s="6"/>
      <c r="CH411" s="6"/>
      <c r="CI411" s="6"/>
      <c r="CJ411" s="6" t="s">
        <v>1607</v>
      </c>
      <c r="CK411" s="6" t="s">
        <v>1608</v>
      </c>
      <c r="CL411" s="6" t="s">
        <v>1086</v>
      </c>
      <c r="CM411" s="6" t="s">
        <v>1087</v>
      </c>
      <c r="CN411" s="6" t="s">
        <v>1087</v>
      </c>
      <c r="CO411" s="6" t="s">
        <v>1490</v>
      </c>
      <c r="CP411" s="6" t="s">
        <v>1086</v>
      </c>
      <c r="CQ411" s="6" t="s">
        <v>1087</v>
      </c>
      <c r="CR411" s="6" t="s">
        <v>1087</v>
      </c>
      <c r="CS411" s="6" t="s">
        <v>1086</v>
      </c>
      <c r="CT411" s="6" t="s">
        <v>1087</v>
      </c>
      <c r="CU411" s="191" t="s">
        <v>1273</v>
      </c>
      <c r="CV411" s="6" t="str">
        <f t="shared" si="153"/>
        <v>NUEVO MILENIOPEATONAL220583160080</v>
      </c>
      <c r="CW411" s="46" t="str">
        <f t="shared" si="154"/>
        <v>OK</v>
      </c>
      <c r="CX411" s="47" t="str">
        <f t="shared" si="155"/>
        <v>SI</v>
      </c>
      <c r="CY411" s="47">
        <f t="shared" si="156"/>
        <v>1</v>
      </c>
      <c r="CZ411" s="47">
        <f t="shared" si="157"/>
        <v>2</v>
      </c>
      <c r="DA411" s="47" t="str">
        <f t="shared" si="158"/>
        <v/>
      </c>
      <c r="DB411" s="47">
        <f t="shared" si="159"/>
        <v>4</v>
      </c>
      <c r="DC411" s="47" t="str">
        <f t="shared" si="160"/>
        <v/>
      </c>
      <c r="DD411" s="47"/>
      <c r="DE411" s="47">
        <f t="shared" si="161"/>
        <v>7</v>
      </c>
      <c r="DF411" s="47" t="str">
        <f t="shared" si="162"/>
        <v/>
      </c>
      <c r="DG411" s="47">
        <f t="shared" si="163"/>
        <v>9</v>
      </c>
      <c r="DH411" s="47" t="str">
        <f t="shared" si="164"/>
        <v/>
      </c>
      <c r="DI411" s="47" t="str">
        <f t="shared" si="165"/>
        <v/>
      </c>
      <c r="DJ411" s="47">
        <f t="shared" si="166"/>
        <v>3</v>
      </c>
      <c r="DK411" s="48">
        <f>IF(CX411="NO",0,IF(CY411=1,Tipologías!$E$11,0)+IF(CZ411=2,Tipologías!$E$10,0)+IF(DA411=3,Tipologías!$E$9,0)+IF(DB411=4,Tipologías!$E$13,0)+IF(DC411=5,Tipologías!$E$12,0)+IF(DD411=6,Tipologías!$E$14,0)+IF(DE411=7,Tipologías!$E$20,0)+IF(DG411=9,Tipologías!$E$16,0)+IF(DF411=8,Tipologías!$E$23,0)+IF(DH411=10,Tipologías!$E$7,0)+IF(DI411=11,Tipologías!$E$8,0))</f>
        <v>3421349.9628299996</v>
      </c>
      <c r="DL411" s="49">
        <f t="shared" si="167"/>
        <v>3421349.9628299996</v>
      </c>
      <c r="DM411" s="50" t="str">
        <f t="shared" si="168"/>
        <v/>
      </c>
      <c r="DN411" s="50" t="str">
        <f t="shared" si="169"/>
        <v/>
      </c>
      <c r="DO411" s="50">
        <f t="shared" si="170"/>
        <v>0</v>
      </c>
      <c r="DP411" s="51">
        <f t="shared" si="171"/>
        <v>20</v>
      </c>
      <c r="DQ411" s="51">
        <f>IF(DM411=17,Tipologías!$E$18,0)+IF(ENCUESTAS!DN411=18,Tipologías!$E$17,0)+IF(ENCUESTAS!DO411=19,Tipologías!$E$19,0)+IF(ENCUESTAS!DP411=20,Tipologías!$E$21,0)</f>
        <v>487557.07988400001</v>
      </c>
      <c r="DR411" s="47" t="str">
        <f t="shared" si="172"/>
        <v>SI</v>
      </c>
      <c r="DS411" s="49">
        <f t="shared" si="173"/>
        <v>487557.07988400001</v>
      </c>
      <c r="DT411" s="52">
        <f>IF(DL411=0,"",(DL411+DS411+Tipologías!$E$6+Tipologías!$H$2))</f>
        <v>4105984.4352539643</v>
      </c>
      <c r="DU411" s="53" t="str">
        <f t="shared" si="174"/>
        <v>SI</v>
      </c>
      <c r="DV411" s="436" t="s">
        <v>3845</v>
      </c>
    </row>
    <row r="412" spans="1:126" ht="30" x14ac:dyDescent="0.25">
      <c r="A412" s="22">
        <v>42973</v>
      </c>
      <c r="B412" s="7" t="s">
        <v>1</v>
      </c>
      <c r="C412" s="7" t="s">
        <v>630</v>
      </c>
      <c r="D412" s="7">
        <v>579</v>
      </c>
      <c r="E412" s="7">
        <v>1039706195</v>
      </c>
      <c r="F412" s="7">
        <v>3004312255</v>
      </c>
      <c r="G412" s="188">
        <v>408</v>
      </c>
      <c r="H412" s="189" t="s">
        <v>1692</v>
      </c>
      <c r="I412" s="7" t="s">
        <v>1110</v>
      </c>
      <c r="J412" s="7"/>
      <c r="K412" s="7"/>
      <c r="L412" s="7"/>
      <c r="M412" s="7"/>
      <c r="N412" s="7"/>
      <c r="O412" s="7"/>
      <c r="P412" s="7"/>
      <c r="Q412" s="7"/>
      <c r="R412" s="190">
        <v>50003</v>
      </c>
      <c r="S412" s="7"/>
      <c r="T412" s="7"/>
      <c r="U412" s="362" t="str">
        <f t="shared" si="150"/>
        <v xml:space="preserve">PEATONAL   #   -  50003 </v>
      </c>
      <c r="V412" s="7">
        <v>3193851746</v>
      </c>
      <c r="W412" s="7" t="s">
        <v>2698</v>
      </c>
      <c r="X412" s="7" t="s">
        <v>2193</v>
      </c>
      <c r="Y412" s="7" t="s">
        <v>1462</v>
      </c>
      <c r="Z412" s="7" t="s">
        <v>2699</v>
      </c>
      <c r="AA412" s="434" t="str">
        <f t="shared" si="151"/>
        <v>JULIO CESAR  LONDOÑO  POSADA</v>
      </c>
      <c r="AB412" s="7" t="s">
        <v>1268</v>
      </c>
      <c r="AC412" s="7">
        <v>3550126</v>
      </c>
      <c r="AD412" s="7" t="s">
        <v>1127</v>
      </c>
      <c r="AE412" s="7">
        <v>72</v>
      </c>
      <c r="AF412" s="6" t="s">
        <v>1086</v>
      </c>
      <c r="AG412" s="6"/>
      <c r="AH412" s="7"/>
      <c r="AI412" s="7"/>
      <c r="AJ412" s="7"/>
      <c r="AK412" s="434" t="str">
        <f t="shared" si="152"/>
        <v xml:space="preserve">   </v>
      </c>
      <c r="AL412" s="7"/>
      <c r="AM412" s="191"/>
      <c r="AN412" s="189" t="s">
        <v>1087</v>
      </c>
      <c r="AO412" s="7"/>
      <c r="AP412" s="7" t="s">
        <v>1087</v>
      </c>
      <c r="AQ412" s="7">
        <v>1</v>
      </c>
      <c r="AR412" s="7"/>
      <c r="AS412" s="7"/>
      <c r="AT412" s="192" t="s">
        <v>1148</v>
      </c>
      <c r="AU412" s="7"/>
      <c r="AV412" s="193" t="s">
        <v>1163</v>
      </c>
      <c r="AW412" s="7"/>
      <c r="AX412" s="192"/>
      <c r="AY412" s="7"/>
      <c r="AZ412" s="7"/>
      <c r="BA412" s="7"/>
      <c r="BB412" s="7" t="s">
        <v>1086</v>
      </c>
      <c r="BC412" s="7">
        <v>5624</v>
      </c>
      <c r="BD412" s="7" t="s">
        <v>1086</v>
      </c>
      <c r="BE412" s="7">
        <v>3454</v>
      </c>
      <c r="BF412" s="7" t="s">
        <v>1086</v>
      </c>
      <c r="BG412" s="7">
        <v>8407</v>
      </c>
      <c r="BH412" s="188" t="s">
        <v>1166</v>
      </c>
      <c r="BI412" s="195" t="s">
        <v>1171</v>
      </c>
      <c r="BJ412" s="6" t="s">
        <v>1180</v>
      </c>
      <c r="BK412" s="6" t="s">
        <v>1189</v>
      </c>
      <c r="BL412" s="6" t="s">
        <v>1087</v>
      </c>
      <c r="BM412" s="191" t="s">
        <v>1087</v>
      </c>
      <c r="BN412" s="195" t="s">
        <v>1086</v>
      </c>
      <c r="BO412" s="6" t="s">
        <v>1086</v>
      </c>
      <c r="BP412" s="6" t="s">
        <v>1086</v>
      </c>
      <c r="BQ412" s="6" t="s">
        <v>1086</v>
      </c>
      <c r="BR412" s="6" t="s">
        <v>1086</v>
      </c>
      <c r="BS412" s="6" t="s">
        <v>1086</v>
      </c>
      <c r="BT412" s="6" t="s">
        <v>1087</v>
      </c>
      <c r="BU412" s="6" t="s">
        <v>1087</v>
      </c>
      <c r="BV412" s="6" t="s">
        <v>1087</v>
      </c>
      <c r="BW412" s="6" t="s">
        <v>1087</v>
      </c>
      <c r="BX412" s="6" t="s">
        <v>1087</v>
      </c>
      <c r="BY412" s="6" t="s">
        <v>1087</v>
      </c>
      <c r="BZ412" s="6" t="s">
        <v>1087</v>
      </c>
      <c r="CA412" s="6" t="s">
        <v>1087</v>
      </c>
      <c r="CB412" s="6" t="s">
        <v>1087</v>
      </c>
      <c r="CC412" s="6" t="s">
        <v>1087</v>
      </c>
      <c r="CD412" s="6" t="s">
        <v>1197</v>
      </c>
      <c r="CE412" s="199" t="s">
        <v>2700</v>
      </c>
      <c r="CF412" s="6"/>
      <c r="CG412" s="6"/>
      <c r="CH412" s="6"/>
      <c r="CI412" s="6"/>
      <c r="CJ412" s="6" t="s">
        <v>1607</v>
      </c>
      <c r="CK412" s="6" t="s">
        <v>1608</v>
      </c>
      <c r="CL412" s="6" t="s">
        <v>1086</v>
      </c>
      <c r="CM412" s="6" t="s">
        <v>1087</v>
      </c>
      <c r="CN412" s="6" t="s">
        <v>1087</v>
      </c>
      <c r="CO412" s="6" t="s">
        <v>1490</v>
      </c>
      <c r="CP412" s="6" t="s">
        <v>1087</v>
      </c>
      <c r="CQ412" s="6" t="s">
        <v>1087</v>
      </c>
      <c r="CR412" s="6" t="s">
        <v>1087</v>
      </c>
      <c r="CS412" s="6" t="s">
        <v>1087</v>
      </c>
      <c r="CT412" s="6" t="s">
        <v>1087</v>
      </c>
      <c r="CU412" s="191" t="s">
        <v>1307</v>
      </c>
      <c r="CV412" s="6" t="str">
        <f t="shared" si="153"/>
        <v>PATIO BONITOPEATONAL50003</v>
      </c>
      <c r="CW412" s="46" t="str">
        <f t="shared" si="154"/>
        <v>OK</v>
      </c>
      <c r="CX412" s="47" t="str">
        <f t="shared" si="155"/>
        <v>SI</v>
      </c>
      <c r="CY412" s="47">
        <f t="shared" si="156"/>
        <v>1</v>
      </c>
      <c r="CZ412" s="47">
        <f t="shared" si="157"/>
        <v>2</v>
      </c>
      <c r="DA412" s="47">
        <f t="shared" si="158"/>
        <v>3</v>
      </c>
      <c r="DB412" s="47">
        <f t="shared" si="159"/>
        <v>4</v>
      </c>
      <c r="DC412" s="47">
        <f t="shared" si="160"/>
        <v>5</v>
      </c>
      <c r="DD412" s="47"/>
      <c r="DE412" s="47">
        <f t="shared" si="161"/>
        <v>7</v>
      </c>
      <c r="DF412" s="47">
        <f t="shared" si="162"/>
        <v>8</v>
      </c>
      <c r="DG412" s="47" t="str">
        <f t="shared" si="163"/>
        <v/>
      </c>
      <c r="DH412" s="47" t="str">
        <f t="shared" si="164"/>
        <v/>
      </c>
      <c r="DI412" s="47" t="str">
        <f t="shared" si="165"/>
        <v/>
      </c>
      <c r="DJ412" s="47">
        <f t="shared" si="166"/>
        <v>5</v>
      </c>
      <c r="DK412" s="48">
        <f>IF(CX412="NO",0,IF(CY412=1,Tipologías!$E$11,0)+IF(CZ412=2,Tipologías!$E$10,0)+IF(DA412=3,Tipologías!$E$9,0)+IF(DB412=4,Tipologías!$E$13,0)+IF(DC412=5,Tipologías!$E$12,0)+IF(DD412=6,Tipologías!$E$14,0)+IF(DE412=7,Tipologías!$E$20,0)+IF(DG412=9,Tipologías!$E$16,0)+IF(DF412=8,Tipologías!$E$23,0)+IF(DH412=10,Tipologías!$E$7,0)+IF(DI412=11,Tipologías!$E$8,0))</f>
        <v>6834981.4686359996</v>
      </c>
      <c r="DL412" s="49">
        <f t="shared" si="167"/>
        <v>6099266.2918499997</v>
      </c>
      <c r="DM412" s="50" t="str">
        <f t="shared" si="168"/>
        <v/>
      </c>
      <c r="DN412" s="50" t="str">
        <f t="shared" si="169"/>
        <v/>
      </c>
      <c r="DO412" s="50">
        <f t="shared" si="170"/>
        <v>0</v>
      </c>
      <c r="DP412" s="51" t="str">
        <f t="shared" si="171"/>
        <v/>
      </c>
      <c r="DQ412" s="51">
        <f>IF(DM412=17,Tipologías!$E$18,0)+IF(ENCUESTAS!DN412=18,Tipologías!$E$17,0)+IF(ENCUESTAS!DO412=19,Tipologías!$E$19,0)+IF(ENCUESTAS!DP412=20,Tipologías!$E$21,0)</f>
        <v>0</v>
      </c>
      <c r="DR412" s="47" t="str">
        <f t="shared" si="172"/>
        <v>NO</v>
      </c>
      <c r="DS412" s="49">
        <f t="shared" si="173"/>
        <v>0</v>
      </c>
      <c r="DT412" s="52">
        <f>IF(DL412=0,"",(DL412+DS412+Tipologías!$E$6+Tipologías!$H$2))</f>
        <v>6296343.6843899637</v>
      </c>
      <c r="DU412" s="53" t="str">
        <f t="shared" si="174"/>
        <v>SI</v>
      </c>
      <c r="DV412" s="436" t="s">
        <v>4241</v>
      </c>
    </row>
    <row r="413" spans="1:126" ht="30" hidden="1" x14ac:dyDescent="0.25">
      <c r="A413" s="22">
        <v>42973</v>
      </c>
      <c r="B413" s="7" t="s">
        <v>1</v>
      </c>
      <c r="C413" s="7" t="s">
        <v>630</v>
      </c>
      <c r="D413" s="7">
        <v>579</v>
      </c>
      <c r="E413" s="7">
        <v>1007435096</v>
      </c>
      <c r="F413" s="7">
        <v>3005949869</v>
      </c>
      <c r="G413" s="188">
        <v>409</v>
      </c>
      <c r="H413" s="189" t="s">
        <v>1646</v>
      </c>
      <c r="I413" s="7" t="s">
        <v>1110</v>
      </c>
      <c r="J413" s="7"/>
      <c r="K413" s="7"/>
      <c r="L413" s="7"/>
      <c r="M413" s="7"/>
      <c r="N413" s="7"/>
      <c r="O413" s="7"/>
      <c r="P413" s="7"/>
      <c r="Q413" s="7"/>
      <c r="R413" s="200">
        <v>220141240000</v>
      </c>
      <c r="S413" s="7"/>
      <c r="T413" s="7"/>
      <c r="U413" s="362" t="str">
        <f t="shared" si="150"/>
        <v xml:space="preserve">PEATONAL   #   -  220141240000 </v>
      </c>
      <c r="V413" s="7" t="s">
        <v>1524</v>
      </c>
      <c r="W413" s="7" t="s">
        <v>2701</v>
      </c>
      <c r="X413" s="7" t="s">
        <v>2514</v>
      </c>
      <c r="Y413" s="7" t="s">
        <v>2472</v>
      </c>
      <c r="Z413" s="7"/>
      <c r="AA413" s="434" t="str">
        <f t="shared" si="151"/>
        <v xml:space="preserve">MARLENI  BORJA  MOSQUERA </v>
      </c>
      <c r="AB413" s="7" t="s">
        <v>1268</v>
      </c>
      <c r="AC413" s="7"/>
      <c r="AD413" s="7" t="s">
        <v>1118</v>
      </c>
      <c r="AE413" s="7">
        <v>56</v>
      </c>
      <c r="AF413" s="6" t="s">
        <v>1086</v>
      </c>
      <c r="AG413" s="6"/>
      <c r="AH413" s="7"/>
      <c r="AI413" s="7"/>
      <c r="AJ413" s="7"/>
      <c r="AK413" s="434" t="str">
        <f t="shared" si="152"/>
        <v xml:space="preserve">   </v>
      </c>
      <c r="AL413" s="7"/>
      <c r="AM413" s="191"/>
      <c r="AN413" s="189" t="s">
        <v>1087</v>
      </c>
      <c r="AO413" s="7"/>
      <c r="AP413" s="7" t="s">
        <v>1087</v>
      </c>
      <c r="AQ413" s="7">
        <v>1</v>
      </c>
      <c r="AR413" s="7"/>
      <c r="AS413" s="7"/>
      <c r="AT413" s="192" t="s">
        <v>1147</v>
      </c>
      <c r="AU413" s="7"/>
      <c r="AV413" s="193" t="s">
        <v>1161</v>
      </c>
      <c r="AW413" s="7"/>
      <c r="AX413" s="192"/>
      <c r="AY413" s="7"/>
      <c r="AZ413" s="7"/>
      <c r="BA413" s="7"/>
      <c r="BB413" s="7" t="s">
        <v>1086</v>
      </c>
      <c r="BC413" s="7">
        <v>7814</v>
      </c>
      <c r="BD413" s="7" t="s">
        <v>1087</v>
      </c>
      <c r="BE413" s="7"/>
      <c r="BF413" s="7" t="s">
        <v>1086</v>
      </c>
      <c r="BG413" s="7">
        <v>8324</v>
      </c>
      <c r="BH413" s="188" t="s">
        <v>1167</v>
      </c>
      <c r="BI413" s="195" t="s">
        <v>1171</v>
      </c>
      <c r="BJ413" s="6" t="s">
        <v>1180</v>
      </c>
      <c r="BK413" s="6" t="s">
        <v>1189</v>
      </c>
      <c r="BL413" s="6" t="s">
        <v>1086</v>
      </c>
      <c r="BM413" s="191" t="s">
        <v>1087</v>
      </c>
      <c r="BN413" s="195" t="s">
        <v>1086</v>
      </c>
      <c r="BO413" s="6" t="s">
        <v>1086</v>
      </c>
      <c r="BP413" s="6" t="s">
        <v>1086</v>
      </c>
      <c r="BQ413" s="6" t="s">
        <v>1086</v>
      </c>
      <c r="BR413" s="6" t="s">
        <v>1086</v>
      </c>
      <c r="BS413" s="6" t="s">
        <v>1086</v>
      </c>
      <c r="BT413" s="6" t="s">
        <v>1086</v>
      </c>
      <c r="BU413" s="6" t="s">
        <v>1086</v>
      </c>
      <c r="BV413" s="6" t="s">
        <v>1086</v>
      </c>
      <c r="BW413" s="6" t="s">
        <v>1086</v>
      </c>
      <c r="BX413" s="6" t="s">
        <v>1086</v>
      </c>
      <c r="BY413" s="6" t="s">
        <v>1086</v>
      </c>
      <c r="BZ413" s="6" t="s">
        <v>1086</v>
      </c>
      <c r="CA413" s="6" t="s">
        <v>1086</v>
      </c>
      <c r="CB413" s="6" t="s">
        <v>1086</v>
      </c>
      <c r="CC413" s="6" t="s">
        <v>1086</v>
      </c>
      <c r="CD413" s="6" t="s">
        <v>1193</v>
      </c>
      <c r="CE413" s="199" t="s">
        <v>2702</v>
      </c>
      <c r="CF413" s="6"/>
      <c r="CG413" s="6"/>
      <c r="CH413" s="6"/>
      <c r="CI413" s="6"/>
      <c r="CJ413" s="6" t="s">
        <v>1607</v>
      </c>
      <c r="CK413" s="6" t="s">
        <v>1608</v>
      </c>
      <c r="CL413" s="6" t="s">
        <v>1087</v>
      </c>
      <c r="CM413" s="6" t="s">
        <v>1087</v>
      </c>
      <c r="CN413" s="6" t="s">
        <v>1087</v>
      </c>
      <c r="CO413" s="6" t="s">
        <v>1490</v>
      </c>
      <c r="CP413" s="6" t="s">
        <v>1086</v>
      </c>
      <c r="CQ413" s="6" t="s">
        <v>1086</v>
      </c>
      <c r="CR413" s="6" t="s">
        <v>1086</v>
      </c>
      <c r="CS413" s="6" t="s">
        <v>1086</v>
      </c>
      <c r="CT413" s="6" t="s">
        <v>1086</v>
      </c>
      <c r="CU413" s="191" t="s">
        <v>1451</v>
      </c>
      <c r="CV413" s="6" t="str">
        <f t="shared" si="153"/>
        <v>NUEVO HORIZONTE PEATONAL220141240000</v>
      </c>
      <c r="CW413" s="46" t="str">
        <f t="shared" si="154"/>
        <v>OK</v>
      </c>
      <c r="CX413" s="47" t="str">
        <f t="shared" si="155"/>
        <v>SI</v>
      </c>
      <c r="CY413" s="47" t="str">
        <f t="shared" si="156"/>
        <v/>
      </c>
      <c r="CZ413" s="47" t="str">
        <f t="shared" si="157"/>
        <v/>
      </c>
      <c r="DA413" s="47" t="str">
        <f t="shared" si="158"/>
        <v/>
      </c>
      <c r="DB413" s="47" t="str">
        <f t="shared" si="159"/>
        <v/>
      </c>
      <c r="DC413" s="47" t="str">
        <f t="shared" si="160"/>
        <v/>
      </c>
      <c r="DD413" s="47"/>
      <c r="DE413" s="47" t="str">
        <f t="shared" si="161"/>
        <v/>
      </c>
      <c r="DF413" s="47" t="str">
        <f t="shared" si="162"/>
        <v/>
      </c>
      <c r="DG413" s="47" t="str">
        <f t="shared" si="163"/>
        <v/>
      </c>
      <c r="DH413" s="47" t="str">
        <f t="shared" si="164"/>
        <v/>
      </c>
      <c r="DI413" s="47" t="str">
        <f t="shared" si="165"/>
        <v/>
      </c>
      <c r="DJ413" s="47">
        <f t="shared" si="166"/>
        <v>0</v>
      </c>
      <c r="DK413" s="48">
        <f>IF(CX413="NO",0,IF(CY413=1,Tipologías!$E$11,0)+IF(CZ413=2,Tipologías!$E$10,0)+IF(DA413=3,Tipologías!$E$9,0)+IF(DB413=4,Tipologías!$E$13,0)+IF(DC413=5,Tipologías!$E$12,0)+IF(DD413=6,Tipologías!$E$14,0)+IF(DE413=7,Tipologías!$E$20,0)+IF(DG413=9,Tipologías!$E$16,0)+IF(DF413=8,Tipologías!$E$23,0)+IF(DH413=10,Tipologías!$E$7,0)+IF(DI413=11,Tipologías!$E$8,0))</f>
        <v>0</v>
      </c>
      <c r="DL413" s="49">
        <f t="shared" si="167"/>
        <v>0</v>
      </c>
      <c r="DM413" s="50" t="str">
        <f t="shared" si="168"/>
        <v/>
      </c>
      <c r="DN413" s="50" t="str">
        <f t="shared" si="169"/>
        <v/>
      </c>
      <c r="DO413" s="50" t="str">
        <f t="shared" si="170"/>
        <v/>
      </c>
      <c r="DP413" s="51" t="str">
        <f t="shared" si="171"/>
        <v/>
      </c>
      <c r="DQ413" s="51">
        <f>IF(DM413=17,Tipologías!$E$18,0)+IF(ENCUESTAS!DN413=18,Tipologías!$E$17,0)+IF(ENCUESTAS!DO413=19,Tipologías!$E$19,0)+IF(ENCUESTAS!DP413=20,Tipologías!$E$21,0)</f>
        <v>0</v>
      </c>
      <c r="DR413" s="47" t="str">
        <f t="shared" si="172"/>
        <v>NO</v>
      </c>
      <c r="DS413" s="49">
        <f t="shared" si="173"/>
        <v>0</v>
      </c>
      <c r="DT413" s="52" t="str">
        <f>IF(DL413=0,"",(DL413+DS413+Tipologías!$E$6+Tipologías!$H$2))</f>
        <v/>
      </c>
      <c r="DU413" s="53" t="str">
        <f t="shared" si="174"/>
        <v>NO</v>
      </c>
      <c r="DV413" s="437"/>
    </row>
    <row r="414" spans="1:126" x14ac:dyDescent="0.25">
      <c r="A414" s="22">
        <v>42973</v>
      </c>
      <c r="B414" s="7" t="s">
        <v>1</v>
      </c>
      <c r="C414" s="7" t="s">
        <v>630</v>
      </c>
      <c r="D414" s="7">
        <v>579</v>
      </c>
      <c r="E414" s="7">
        <v>43653838</v>
      </c>
      <c r="F414" s="7">
        <v>3148378856</v>
      </c>
      <c r="G414" s="188">
        <v>410</v>
      </c>
      <c r="H414" s="189" t="s">
        <v>1603</v>
      </c>
      <c r="I414" s="7" t="s">
        <v>1110</v>
      </c>
      <c r="J414" s="7"/>
      <c r="K414" s="7"/>
      <c r="L414" s="7"/>
      <c r="M414" s="7"/>
      <c r="N414" s="7"/>
      <c r="O414" s="7"/>
      <c r="P414" s="7"/>
      <c r="Q414" s="7"/>
      <c r="R414" s="200">
        <v>220583130062</v>
      </c>
      <c r="S414" s="7"/>
      <c r="T414" s="7"/>
      <c r="U414" s="362" t="str">
        <f t="shared" si="150"/>
        <v xml:space="preserve">PEATONAL   #   -  220583130062 </v>
      </c>
      <c r="V414" s="7">
        <v>3207536810</v>
      </c>
      <c r="W414" s="7" t="s">
        <v>2703</v>
      </c>
      <c r="X414" s="7" t="s">
        <v>2704</v>
      </c>
      <c r="Y414" s="7" t="s">
        <v>2705</v>
      </c>
      <c r="Z414" s="7" t="s">
        <v>1553</v>
      </c>
      <c r="AA414" s="434" t="str">
        <f t="shared" si="151"/>
        <v>GISELA ANDREA OSORIO  CONTRERA</v>
      </c>
      <c r="AB414" s="7" t="s">
        <v>1268</v>
      </c>
      <c r="AC414" s="7">
        <v>43652820</v>
      </c>
      <c r="AD414" s="7" t="s">
        <v>1118</v>
      </c>
      <c r="AE414" s="7">
        <v>41</v>
      </c>
      <c r="AF414" s="6" t="s">
        <v>1086</v>
      </c>
      <c r="AG414" s="6"/>
      <c r="AH414" s="7"/>
      <c r="AI414" s="7"/>
      <c r="AJ414" s="7"/>
      <c r="AK414" s="434" t="str">
        <f t="shared" si="152"/>
        <v xml:space="preserve">   </v>
      </c>
      <c r="AL414" s="7"/>
      <c r="AM414" s="191"/>
      <c r="AN414" s="189" t="s">
        <v>1087</v>
      </c>
      <c r="AO414" s="7"/>
      <c r="AP414" s="7" t="s">
        <v>1087</v>
      </c>
      <c r="AQ414" s="7">
        <v>4</v>
      </c>
      <c r="AR414" s="7">
        <v>3</v>
      </c>
      <c r="AS414" s="7">
        <v>1</v>
      </c>
      <c r="AT414" s="192" t="s">
        <v>1148</v>
      </c>
      <c r="AU414" s="7"/>
      <c r="AV414" s="193" t="s">
        <v>1165</v>
      </c>
      <c r="AW414" s="7"/>
      <c r="AX414" s="192"/>
      <c r="AY414" s="7"/>
      <c r="AZ414" s="7"/>
      <c r="BA414" s="7"/>
      <c r="BB414" s="7" t="s">
        <v>1086</v>
      </c>
      <c r="BC414" s="7">
        <v>16500</v>
      </c>
      <c r="BD414" s="7" t="s">
        <v>1086</v>
      </c>
      <c r="BE414" s="7">
        <v>12100</v>
      </c>
      <c r="BF414" s="7" t="s">
        <v>1086</v>
      </c>
      <c r="BG414" s="7">
        <v>8300</v>
      </c>
      <c r="BH414" s="188" t="s">
        <v>1167</v>
      </c>
      <c r="BI414" s="195" t="s">
        <v>1171</v>
      </c>
      <c r="BJ414" s="6" t="s">
        <v>1180</v>
      </c>
      <c r="BK414" s="6" t="s">
        <v>1189</v>
      </c>
      <c r="BL414" s="6" t="s">
        <v>1086</v>
      </c>
      <c r="BM414" s="191" t="s">
        <v>1086</v>
      </c>
      <c r="BN414" s="195" t="s">
        <v>1086</v>
      </c>
      <c r="BO414" s="6" t="s">
        <v>1086</v>
      </c>
      <c r="BP414" s="6" t="s">
        <v>1086</v>
      </c>
      <c r="BQ414" s="6" t="s">
        <v>1087</v>
      </c>
      <c r="BR414" s="6" t="s">
        <v>1086</v>
      </c>
      <c r="BS414" s="6" t="s">
        <v>1086</v>
      </c>
      <c r="BT414" s="6" t="s">
        <v>1086</v>
      </c>
      <c r="BU414" s="6" t="s">
        <v>1086</v>
      </c>
      <c r="BV414" s="6" t="s">
        <v>1087</v>
      </c>
      <c r="BW414" s="6" t="s">
        <v>1086</v>
      </c>
      <c r="BX414" s="6" t="s">
        <v>1086</v>
      </c>
      <c r="BY414" s="6" t="s">
        <v>1086</v>
      </c>
      <c r="BZ414" s="6" t="s">
        <v>1086</v>
      </c>
      <c r="CA414" s="6" t="s">
        <v>1087</v>
      </c>
      <c r="CB414" s="6" t="s">
        <v>1086</v>
      </c>
      <c r="CC414" s="6" t="s">
        <v>1086</v>
      </c>
      <c r="CD414" s="6" t="s">
        <v>1193</v>
      </c>
      <c r="CE414" s="199"/>
      <c r="CF414" s="6"/>
      <c r="CG414" s="6"/>
      <c r="CH414" s="6"/>
      <c r="CI414" s="6"/>
      <c r="CJ414" s="6" t="s">
        <v>1607</v>
      </c>
      <c r="CK414" s="6" t="s">
        <v>1608</v>
      </c>
      <c r="CL414" s="6" t="s">
        <v>1086</v>
      </c>
      <c r="CM414" s="6" t="s">
        <v>1087</v>
      </c>
      <c r="CN414" s="6" t="s">
        <v>1087</v>
      </c>
      <c r="CO414" s="6" t="s">
        <v>1490</v>
      </c>
      <c r="CP414" s="6" t="s">
        <v>1086</v>
      </c>
      <c r="CQ414" s="6" t="s">
        <v>1086</v>
      </c>
      <c r="CR414" s="6" t="s">
        <v>1087</v>
      </c>
      <c r="CS414" s="6" t="s">
        <v>1086</v>
      </c>
      <c r="CT414" s="6" t="s">
        <v>1086</v>
      </c>
      <c r="CU414" s="191" t="s">
        <v>1288</v>
      </c>
      <c r="CV414" s="6" t="str">
        <f t="shared" si="153"/>
        <v>OASIS PEATONAL220583130062</v>
      </c>
      <c r="CW414" s="46" t="str">
        <f t="shared" si="154"/>
        <v>OK</v>
      </c>
      <c r="CX414" s="47" t="str">
        <f t="shared" si="155"/>
        <v>SI</v>
      </c>
      <c r="CY414" s="47">
        <f t="shared" si="156"/>
        <v>1</v>
      </c>
      <c r="CZ414" s="47" t="str">
        <f t="shared" si="157"/>
        <v/>
      </c>
      <c r="DA414" s="47" t="str">
        <f t="shared" si="158"/>
        <v/>
      </c>
      <c r="DB414" s="47" t="str">
        <f t="shared" si="159"/>
        <v/>
      </c>
      <c r="DC414" s="47" t="str">
        <f t="shared" si="160"/>
        <v/>
      </c>
      <c r="DD414" s="47"/>
      <c r="DE414" s="47" t="str">
        <f t="shared" si="161"/>
        <v/>
      </c>
      <c r="DF414" s="47" t="str">
        <f t="shared" si="162"/>
        <v/>
      </c>
      <c r="DG414" s="47" t="str">
        <f t="shared" si="163"/>
        <v/>
      </c>
      <c r="DH414" s="47" t="str">
        <f t="shared" si="164"/>
        <v/>
      </c>
      <c r="DI414" s="47" t="str">
        <f t="shared" si="165"/>
        <v/>
      </c>
      <c r="DJ414" s="47">
        <f t="shared" si="166"/>
        <v>1</v>
      </c>
      <c r="DK414" s="48">
        <f>IF(CX414="NO",0,IF(CY414=1,Tipologías!$E$11,0)+IF(CZ414=2,Tipologías!$E$10,0)+IF(DA414=3,Tipologías!$E$9,0)+IF(DB414=4,Tipologías!$E$13,0)+IF(DC414=5,Tipologías!$E$12,0)+IF(DD414=6,Tipologías!$E$14,0)+IF(DE414=7,Tipologías!$E$20,0)+IF(DG414=9,Tipologías!$E$16,0)+IF(DF414=8,Tipologías!$E$23,0)+IF(DH414=10,Tipologías!$E$7,0)+IF(DI414=11,Tipologías!$E$8,0))</f>
        <v>223009.46776799997</v>
      </c>
      <c r="DL414" s="49">
        <f t="shared" si="167"/>
        <v>223009.46776799997</v>
      </c>
      <c r="DM414" s="50" t="str">
        <f t="shared" si="168"/>
        <v/>
      </c>
      <c r="DN414" s="50" t="str">
        <f t="shared" si="169"/>
        <v/>
      </c>
      <c r="DO414" s="50">
        <f t="shared" si="170"/>
        <v>0</v>
      </c>
      <c r="DP414" s="51">
        <f t="shared" si="171"/>
        <v>20</v>
      </c>
      <c r="DQ414" s="51">
        <f>IF(DM414=17,Tipologías!$E$18,0)+IF(ENCUESTAS!DN414=18,Tipologías!$E$17,0)+IF(ENCUESTAS!DO414=19,Tipologías!$E$19,0)+IF(ENCUESTAS!DP414=20,Tipologías!$E$21,0)</f>
        <v>487557.07988400001</v>
      </c>
      <c r="DR414" s="47" t="str">
        <f t="shared" si="172"/>
        <v>SI</v>
      </c>
      <c r="DS414" s="49">
        <f t="shared" si="173"/>
        <v>487557.07988400001</v>
      </c>
      <c r="DT414" s="52">
        <f>IF(DL414=0,"",(DL414+DS414+Tipologías!$E$6+Tipologías!$H$2))</f>
        <v>907643.9401919645</v>
      </c>
      <c r="DU414" s="53" t="str">
        <f t="shared" si="174"/>
        <v>SI</v>
      </c>
      <c r="DV414" s="436" t="s">
        <v>3660</v>
      </c>
    </row>
    <row r="415" spans="1:126" x14ac:dyDescent="0.25">
      <c r="A415" s="22">
        <v>42973</v>
      </c>
      <c r="B415" s="7" t="s">
        <v>1</v>
      </c>
      <c r="C415" s="7" t="s">
        <v>630</v>
      </c>
      <c r="D415" s="7">
        <v>579</v>
      </c>
      <c r="E415" s="7">
        <v>1039704703</v>
      </c>
      <c r="F415" s="7">
        <v>3218398050</v>
      </c>
      <c r="G415" s="188">
        <v>411</v>
      </c>
      <c r="H415" s="189" t="s">
        <v>1646</v>
      </c>
      <c r="I415" s="7" t="s">
        <v>1110</v>
      </c>
      <c r="J415" s="7"/>
      <c r="K415" s="7"/>
      <c r="L415" s="7"/>
      <c r="M415" s="7"/>
      <c r="N415" s="7"/>
      <c r="O415" s="7"/>
      <c r="P415" s="7"/>
      <c r="Q415" s="7"/>
      <c r="R415" s="200">
        <v>220141270018</v>
      </c>
      <c r="S415" s="7"/>
      <c r="T415" s="7"/>
      <c r="U415" s="362" t="str">
        <f t="shared" si="150"/>
        <v xml:space="preserve">PEATONAL   #   -  220141270018 </v>
      </c>
      <c r="V415" s="7">
        <v>3146529312</v>
      </c>
      <c r="W415" s="7" t="s">
        <v>1663</v>
      </c>
      <c r="X415" s="7" t="s">
        <v>1877</v>
      </c>
      <c r="Y415" s="7" t="s">
        <v>1954</v>
      </c>
      <c r="Z415" s="7" t="s">
        <v>1533</v>
      </c>
      <c r="AA415" s="434" t="str">
        <f t="shared" si="151"/>
        <v>ROSALBA DEL SOCORRO ECHAVARRIA CASTAÑO</v>
      </c>
      <c r="AB415" s="7" t="s">
        <v>1268</v>
      </c>
      <c r="AC415" s="7">
        <v>21929190</v>
      </c>
      <c r="AD415" s="7" t="s">
        <v>1118</v>
      </c>
      <c r="AE415" s="7">
        <v>56</v>
      </c>
      <c r="AF415" s="6" t="s">
        <v>1086</v>
      </c>
      <c r="AG415" s="6"/>
      <c r="AH415" s="7"/>
      <c r="AI415" s="7"/>
      <c r="AJ415" s="7"/>
      <c r="AK415" s="434" t="str">
        <f t="shared" si="152"/>
        <v xml:space="preserve">   </v>
      </c>
      <c r="AL415" s="7"/>
      <c r="AM415" s="191"/>
      <c r="AN415" s="189" t="s">
        <v>1087</v>
      </c>
      <c r="AO415" s="7"/>
      <c r="AP415" s="7" t="s">
        <v>1087</v>
      </c>
      <c r="AQ415" s="7">
        <v>5</v>
      </c>
      <c r="AR415" s="7">
        <v>2</v>
      </c>
      <c r="AS415" s="7">
        <v>1</v>
      </c>
      <c r="AT415" s="192" t="s">
        <v>1148</v>
      </c>
      <c r="AU415" s="7"/>
      <c r="AV415" s="193" t="s">
        <v>1161</v>
      </c>
      <c r="AW415" s="7"/>
      <c r="AX415" s="192"/>
      <c r="AY415" s="7"/>
      <c r="AZ415" s="7"/>
      <c r="BA415" s="7"/>
      <c r="BB415" s="7" t="s">
        <v>1086</v>
      </c>
      <c r="BC415" s="7">
        <v>29235</v>
      </c>
      <c r="BD415" s="7" t="s">
        <v>1086</v>
      </c>
      <c r="BE415" s="7">
        <v>16420</v>
      </c>
      <c r="BF415" s="7" t="s">
        <v>1086</v>
      </c>
      <c r="BG415" s="7">
        <v>8329</v>
      </c>
      <c r="BH415" s="188" t="s">
        <v>1167</v>
      </c>
      <c r="BI415" s="195" t="s">
        <v>1175</v>
      </c>
      <c r="BJ415" s="6" t="s">
        <v>1180</v>
      </c>
      <c r="BK415" s="6" t="s">
        <v>1189</v>
      </c>
      <c r="BL415" s="6" t="s">
        <v>1087</v>
      </c>
      <c r="BM415" s="191" t="s">
        <v>1087</v>
      </c>
      <c r="BN415" s="195" t="s">
        <v>1086</v>
      </c>
      <c r="BO415" s="6" t="s">
        <v>1086</v>
      </c>
      <c r="BP415" s="6" t="s">
        <v>1086</v>
      </c>
      <c r="BQ415" s="6" t="s">
        <v>1086</v>
      </c>
      <c r="BR415" s="6" t="s">
        <v>1086</v>
      </c>
      <c r="BS415" s="6" t="s">
        <v>1086</v>
      </c>
      <c r="BT415" s="6" t="s">
        <v>1086</v>
      </c>
      <c r="BU415" s="6" t="s">
        <v>1086</v>
      </c>
      <c r="BV415" s="6" t="s">
        <v>1087</v>
      </c>
      <c r="BW415" s="6" t="s">
        <v>1086</v>
      </c>
      <c r="BX415" s="6" t="s">
        <v>1086</v>
      </c>
      <c r="BY415" s="6" t="s">
        <v>1086</v>
      </c>
      <c r="BZ415" s="6" t="s">
        <v>1086</v>
      </c>
      <c r="CA415" s="6" t="s">
        <v>1087</v>
      </c>
      <c r="CB415" s="6" t="s">
        <v>1086</v>
      </c>
      <c r="CC415" s="6" t="s">
        <v>1086</v>
      </c>
      <c r="CD415" s="6" t="s">
        <v>1193</v>
      </c>
      <c r="CE415" s="199"/>
      <c r="CF415" s="6"/>
      <c r="CG415" s="6"/>
      <c r="CH415" s="6"/>
      <c r="CI415" s="6"/>
      <c r="CJ415" s="6" t="s">
        <v>1607</v>
      </c>
      <c r="CK415" s="6" t="s">
        <v>1608</v>
      </c>
      <c r="CL415" s="6" t="s">
        <v>1086</v>
      </c>
      <c r="CM415" s="6" t="s">
        <v>1087</v>
      </c>
      <c r="CN415" s="6" t="s">
        <v>1087</v>
      </c>
      <c r="CO415" s="6" t="s">
        <v>1490</v>
      </c>
      <c r="CP415" s="6" t="s">
        <v>1086</v>
      </c>
      <c r="CQ415" s="6" t="s">
        <v>1086</v>
      </c>
      <c r="CR415" s="6" t="s">
        <v>1087</v>
      </c>
      <c r="CS415" s="6" t="s">
        <v>1086</v>
      </c>
      <c r="CT415" s="6" t="s">
        <v>1086</v>
      </c>
      <c r="CU415" s="191" t="s">
        <v>1269</v>
      </c>
      <c r="CV415" s="6" t="str">
        <f t="shared" si="153"/>
        <v>NUEVO HORIZONTE PEATONAL220141270018</v>
      </c>
      <c r="CW415" s="46" t="str">
        <f t="shared" si="154"/>
        <v>OK</v>
      </c>
      <c r="CX415" s="47" t="str">
        <f t="shared" si="155"/>
        <v>SI</v>
      </c>
      <c r="CY415" s="47">
        <f t="shared" si="156"/>
        <v>1</v>
      </c>
      <c r="CZ415" s="47" t="str">
        <f t="shared" si="157"/>
        <v/>
      </c>
      <c r="DA415" s="47" t="str">
        <f t="shared" si="158"/>
        <v/>
      </c>
      <c r="DB415" s="47" t="str">
        <f t="shared" si="159"/>
        <v/>
      </c>
      <c r="DC415" s="47" t="str">
        <f t="shared" si="160"/>
        <v/>
      </c>
      <c r="DD415" s="47"/>
      <c r="DE415" s="47" t="str">
        <f t="shared" si="161"/>
        <v/>
      </c>
      <c r="DF415" s="47" t="str">
        <f t="shared" si="162"/>
        <v/>
      </c>
      <c r="DG415" s="47">
        <f t="shared" si="163"/>
        <v>9</v>
      </c>
      <c r="DH415" s="47" t="str">
        <f t="shared" si="164"/>
        <v/>
      </c>
      <c r="DI415" s="47" t="str">
        <f t="shared" si="165"/>
        <v/>
      </c>
      <c r="DJ415" s="47">
        <f t="shared" si="166"/>
        <v>1</v>
      </c>
      <c r="DK415" s="48">
        <f>IF(CX415="NO",0,IF(CY415=1,Tipologías!$E$11,0)+IF(CZ415=2,Tipologías!$E$10,0)+IF(DA415=3,Tipologías!$E$9,0)+IF(DB415=4,Tipologías!$E$13,0)+IF(DC415=5,Tipologías!$E$12,0)+IF(DD415=6,Tipologías!$E$14,0)+IF(DE415=7,Tipologías!$E$20,0)+IF(DG415=9,Tipologías!$E$16,0)+IF(DF415=8,Tipologías!$E$23,0)+IF(DH415=10,Tipologías!$E$7,0)+IF(DI415=11,Tipologías!$E$8,0))</f>
        <v>2225218.5090899998</v>
      </c>
      <c r="DL415" s="49">
        <f t="shared" si="167"/>
        <v>2225218.5090899998</v>
      </c>
      <c r="DM415" s="50" t="str">
        <f t="shared" si="168"/>
        <v/>
      </c>
      <c r="DN415" s="50" t="str">
        <f t="shared" si="169"/>
        <v/>
      </c>
      <c r="DO415" s="50">
        <f t="shared" si="170"/>
        <v>0</v>
      </c>
      <c r="DP415" s="51" t="str">
        <f t="shared" si="171"/>
        <v/>
      </c>
      <c r="DQ415" s="51">
        <f>IF(DM415=17,Tipologías!$E$18,0)+IF(ENCUESTAS!DN415=18,Tipologías!$E$17,0)+IF(ENCUESTAS!DO415=19,Tipologías!$E$19,0)+IF(ENCUESTAS!DP415=20,Tipologías!$E$21,0)</f>
        <v>0</v>
      </c>
      <c r="DR415" s="47" t="str">
        <f t="shared" si="172"/>
        <v>NO</v>
      </c>
      <c r="DS415" s="49">
        <f t="shared" si="173"/>
        <v>0</v>
      </c>
      <c r="DT415" s="52">
        <f>IF(DL415=0,"",(DL415+DS415+Tipologías!$E$6+Tipologías!$H$2))</f>
        <v>2422295.9016299644</v>
      </c>
      <c r="DU415" s="53" t="str">
        <f t="shared" si="174"/>
        <v>SI</v>
      </c>
      <c r="DV415" s="436" t="s">
        <v>4386</v>
      </c>
    </row>
    <row r="416" spans="1:126" hidden="1" x14ac:dyDescent="0.25">
      <c r="A416" s="22">
        <v>42973</v>
      </c>
      <c r="B416" s="7" t="s">
        <v>1</v>
      </c>
      <c r="C416" s="7" t="s">
        <v>630</v>
      </c>
      <c r="D416" s="7">
        <v>579</v>
      </c>
      <c r="E416" s="7">
        <v>71184422</v>
      </c>
      <c r="F416" s="7">
        <v>3147348837</v>
      </c>
      <c r="G416" s="188">
        <v>412</v>
      </c>
      <c r="H416" s="189" t="s">
        <v>1640</v>
      </c>
      <c r="I416" s="7" t="s">
        <v>1110</v>
      </c>
      <c r="J416" s="7"/>
      <c r="K416" s="7"/>
      <c r="L416" s="7"/>
      <c r="M416" s="7"/>
      <c r="N416" s="7"/>
      <c r="O416" s="7"/>
      <c r="P416" s="7"/>
      <c r="Q416" s="7"/>
      <c r="R416" s="190">
        <v>54869</v>
      </c>
      <c r="S416" s="7"/>
      <c r="T416" s="7"/>
      <c r="U416" s="362" t="str">
        <f t="shared" si="150"/>
        <v xml:space="preserve">PEATONAL   #   -  54869 </v>
      </c>
      <c r="V416" s="7">
        <v>3122723787</v>
      </c>
      <c r="W416" s="7" t="s">
        <v>1727</v>
      </c>
      <c r="X416" s="7" t="s">
        <v>1728</v>
      </c>
      <c r="Y416" s="7" t="s">
        <v>1516</v>
      </c>
      <c r="Z416" s="7" t="s">
        <v>1644</v>
      </c>
      <c r="AA416" s="434" t="str">
        <f t="shared" si="151"/>
        <v>MARGOTH DE JESUS  TABARES ECHEVERRI</v>
      </c>
      <c r="AB416" s="7" t="s">
        <v>1268</v>
      </c>
      <c r="AC416" s="7">
        <v>43651230</v>
      </c>
      <c r="AD416" s="7" t="s">
        <v>1118</v>
      </c>
      <c r="AE416" s="7">
        <v>46</v>
      </c>
      <c r="AF416" s="6" t="s">
        <v>1086</v>
      </c>
      <c r="AG416" s="6"/>
      <c r="AH416" s="7"/>
      <c r="AI416" s="7"/>
      <c r="AJ416" s="7"/>
      <c r="AK416" s="434" t="str">
        <f t="shared" si="152"/>
        <v xml:space="preserve">   </v>
      </c>
      <c r="AL416" s="7"/>
      <c r="AM416" s="191"/>
      <c r="AN416" s="189" t="s">
        <v>1087</v>
      </c>
      <c r="AO416" s="7"/>
      <c r="AP416" s="7" t="s">
        <v>1086</v>
      </c>
      <c r="AQ416" s="7">
        <v>3</v>
      </c>
      <c r="AR416" s="7">
        <v>0</v>
      </c>
      <c r="AS416" s="7">
        <v>0</v>
      </c>
      <c r="AT416" s="192" t="s">
        <v>1148</v>
      </c>
      <c r="AU416" s="7"/>
      <c r="AV416" s="193" t="s">
        <v>1163</v>
      </c>
      <c r="AW416" s="7"/>
      <c r="AX416" s="192"/>
      <c r="AY416" s="7"/>
      <c r="AZ416" s="7"/>
      <c r="BA416" s="7"/>
      <c r="BB416" s="7" t="s">
        <v>1086</v>
      </c>
      <c r="BC416" s="7">
        <v>16781</v>
      </c>
      <c r="BD416" s="7" t="s">
        <v>1086</v>
      </c>
      <c r="BE416" s="7">
        <v>12061</v>
      </c>
      <c r="BF416" s="7" t="s">
        <v>1086</v>
      </c>
      <c r="BG416" s="7">
        <v>8324</v>
      </c>
      <c r="BH416" s="188" t="s">
        <v>1167</v>
      </c>
      <c r="BI416" s="195" t="s">
        <v>1175</v>
      </c>
      <c r="BJ416" s="6" t="s">
        <v>1180</v>
      </c>
      <c r="BK416" s="6" t="s">
        <v>1189</v>
      </c>
      <c r="BL416" s="6" t="s">
        <v>1086</v>
      </c>
      <c r="BM416" s="191" t="s">
        <v>1086</v>
      </c>
      <c r="BN416" s="195" t="s">
        <v>1086</v>
      </c>
      <c r="BO416" s="6" t="s">
        <v>1086</v>
      </c>
      <c r="BP416" s="6" t="s">
        <v>1086</v>
      </c>
      <c r="BQ416" s="6" t="s">
        <v>1086</v>
      </c>
      <c r="BR416" s="6" t="s">
        <v>1086</v>
      </c>
      <c r="BS416" s="6" t="s">
        <v>1086</v>
      </c>
      <c r="BT416" s="6" t="s">
        <v>1086</v>
      </c>
      <c r="BU416" s="6" t="s">
        <v>1086</v>
      </c>
      <c r="BV416" s="6" t="s">
        <v>1086</v>
      </c>
      <c r="BW416" s="6" t="s">
        <v>1086</v>
      </c>
      <c r="BX416" s="6" t="s">
        <v>1086</v>
      </c>
      <c r="BY416" s="6" t="s">
        <v>1086</v>
      </c>
      <c r="BZ416" s="6" t="s">
        <v>1086</v>
      </c>
      <c r="CA416" s="6" t="s">
        <v>1086</v>
      </c>
      <c r="CB416" s="6" t="s">
        <v>1086</v>
      </c>
      <c r="CC416" s="6" t="s">
        <v>1086</v>
      </c>
      <c r="CD416" s="6" t="s">
        <v>1193</v>
      </c>
      <c r="CE416" s="199"/>
      <c r="CF416" s="6"/>
      <c r="CG416" s="6"/>
      <c r="CH416" s="6"/>
      <c r="CI416" s="6"/>
      <c r="CJ416" s="6" t="s">
        <v>1607</v>
      </c>
      <c r="CK416" s="6" t="s">
        <v>1608</v>
      </c>
      <c r="CL416" s="6" t="s">
        <v>1086</v>
      </c>
      <c r="CM416" s="6" t="s">
        <v>1086</v>
      </c>
      <c r="CN416" s="6" t="s">
        <v>1087</v>
      </c>
      <c r="CO416" s="6" t="s">
        <v>1490</v>
      </c>
      <c r="CP416" s="6" t="s">
        <v>1086</v>
      </c>
      <c r="CQ416" s="6" t="s">
        <v>1086</v>
      </c>
      <c r="CR416" s="6" t="s">
        <v>1086</v>
      </c>
      <c r="CS416" s="6" t="s">
        <v>1086</v>
      </c>
      <c r="CT416" s="6" t="s">
        <v>1086</v>
      </c>
      <c r="CU416" s="191" t="s">
        <v>1451</v>
      </c>
      <c r="CV416" s="6" t="str">
        <f t="shared" si="153"/>
        <v>NUEVO MILENIOPEATONAL54869</v>
      </c>
      <c r="CW416" s="46" t="str">
        <f t="shared" si="154"/>
        <v>¿REPETIDA?</v>
      </c>
      <c r="CX416" s="47" t="str">
        <f t="shared" si="155"/>
        <v>SI</v>
      </c>
      <c r="CY416" s="47" t="str">
        <f t="shared" si="156"/>
        <v/>
      </c>
      <c r="CZ416" s="47" t="str">
        <f t="shared" si="157"/>
        <v/>
      </c>
      <c r="DA416" s="47" t="str">
        <f t="shared" si="158"/>
        <v/>
      </c>
      <c r="DB416" s="47" t="str">
        <f t="shared" si="159"/>
        <v/>
      </c>
      <c r="DC416" s="47" t="str">
        <f t="shared" si="160"/>
        <v/>
      </c>
      <c r="DD416" s="47"/>
      <c r="DE416" s="47" t="str">
        <f t="shared" si="161"/>
        <v/>
      </c>
      <c r="DF416" s="47" t="str">
        <f t="shared" si="162"/>
        <v/>
      </c>
      <c r="DG416" s="47" t="str">
        <f t="shared" si="163"/>
        <v/>
      </c>
      <c r="DH416" s="47" t="str">
        <f t="shared" si="164"/>
        <v/>
      </c>
      <c r="DI416" s="47" t="str">
        <f t="shared" si="165"/>
        <v/>
      </c>
      <c r="DJ416" s="47">
        <f t="shared" si="166"/>
        <v>0</v>
      </c>
      <c r="DK416" s="48">
        <f>IF(CX416="NO",0,IF(CY416=1,Tipologías!$E$11,0)+IF(CZ416=2,Tipologías!$E$10,0)+IF(DA416=3,Tipologías!$E$9,0)+IF(DB416=4,Tipologías!$E$13,0)+IF(DC416=5,Tipologías!$E$12,0)+IF(DD416=6,Tipologías!$E$14,0)+IF(DE416=7,Tipologías!$E$20,0)+IF(DG416=9,Tipologías!$E$16,0)+IF(DF416=8,Tipologías!$E$23,0)+IF(DH416=10,Tipologías!$E$7,0)+IF(DI416=11,Tipologías!$E$8,0))</f>
        <v>0</v>
      </c>
      <c r="DL416" s="49">
        <f t="shared" si="167"/>
        <v>0</v>
      </c>
      <c r="DM416" s="50" t="str">
        <f t="shared" si="168"/>
        <v/>
      </c>
      <c r="DN416" s="50" t="str">
        <f t="shared" si="169"/>
        <v/>
      </c>
      <c r="DO416" s="50" t="str">
        <f t="shared" si="170"/>
        <v/>
      </c>
      <c r="DP416" s="51" t="str">
        <f t="shared" si="171"/>
        <v/>
      </c>
      <c r="DQ416" s="51">
        <f>IF(DM416=17,Tipologías!$E$18,0)+IF(ENCUESTAS!DN416=18,Tipologías!$E$17,0)+IF(ENCUESTAS!DO416=19,Tipologías!$E$19,0)+IF(ENCUESTAS!DP416=20,Tipologías!$E$21,0)</f>
        <v>0</v>
      </c>
      <c r="DR416" s="47" t="str">
        <f t="shared" si="172"/>
        <v>NO</v>
      </c>
      <c r="DS416" s="49">
        <f t="shared" si="173"/>
        <v>0</v>
      </c>
      <c r="DT416" s="52" t="str">
        <f>IF(DL416=0,"",(DL416+DS416+Tipologías!$E$6+Tipologías!$H$2))</f>
        <v/>
      </c>
      <c r="DU416" s="53" t="str">
        <f t="shared" si="174"/>
        <v>NO</v>
      </c>
      <c r="DV416" s="437"/>
    </row>
    <row r="417" spans="1:126" hidden="1" x14ac:dyDescent="0.25">
      <c r="A417" s="22">
        <v>42973</v>
      </c>
      <c r="B417" s="7" t="s">
        <v>1</v>
      </c>
      <c r="C417" s="7" t="s">
        <v>630</v>
      </c>
      <c r="D417" s="7">
        <v>579</v>
      </c>
      <c r="E417" s="7">
        <v>1039702581</v>
      </c>
      <c r="F417" s="7">
        <v>3117017099</v>
      </c>
      <c r="G417" s="188">
        <v>413</v>
      </c>
      <c r="H417" s="189" t="s">
        <v>1640</v>
      </c>
      <c r="I417" s="7" t="s">
        <v>1110</v>
      </c>
      <c r="J417" s="7"/>
      <c r="K417" s="7"/>
      <c r="L417" s="7"/>
      <c r="M417" s="7"/>
      <c r="N417" s="7"/>
      <c r="O417" s="7"/>
      <c r="P417" s="7"/>
      <c r="Q417" s="7"/>
      <c r="R417" s="200">
        <v>220583160016</v>
      </c>
      <c r="S417" s="7"/>
      <c r="T417" s="7"/>
      <c r="U417" s="362" t="str">
        <f t="shared" si="150"/>
        <v xml:space="preserve">PEATONAL   #   -  220583160016 </v>
      </c>
      <c r="V417" s="7">
        <v>3218607225</v>
      </c>
      <c r="W417" s="7" t="s">
        <v>1502</v>
      </c>
      <c r="X417" s="7" t="s">
        <v>2029</v>
      </c>
      <c r="Y417" s="7" t="s">
        <v>1541</v>
      </c>
      <c r="Z417" s="7" t="s">
        <v>2706</v>
      </c>
      <c r="AA417" s="434" t="str">
        <f t="shared" si="151"/>
        <v>ANA  FILONIA HOYOS CIFUENTES</v>
      </c>
      <c r="AB417" s="7" t="s">
        <v>1268</v>
      </c>
      <c r="AC417" s="7">
        <v>43651302</v>
      </c>
      <c r="AD417" s="7" t="s">
        <v>1118</v>
      </c>
      <c r="AE417" s="7">
        <v>46</v>
      </c>
      <c r="AF417" s="6" t="s">
        <v>1086</v>
      </c>
      <c r="AG417" s="6"/>
      <c r="AH417" s="7"/>
      <c r="AI417" s="7"/>
      <c r="AJ417" s="7"/>
      <c r="AK417" s="434" t="str">
        <f t="shared" si="152"/>
        <v xml:space="preserve">   </v>
      </c>
      <c r="AL417" s="7"/>
      <c r="AM417" s="191"/>
      <c r="AN417" s="189" t="s">
        <v>1087</v>
      </c>
      <c r="AO417" s="7"/>
      <c r="AP417" s="7" t="s">
        <v>1087</v>
      </c>
      <c r="AQ417" s="7">
        <v>3</v>
      </c>
      <c r="AR417" s="7"/>
      <c r="AS417" s="7">
        <v>1</v>
      </c>
      <c r="AT417" s="192" t="s">
        <v>1148</v>
      </c>
      <c r="AU417" s="7"/>
      <c r="AV417" s="193" t="s">
        <v>1163</v>
      </c>
      <c r="AW417" s="7"/>
      <c r="AX417" s="192"/>
      <c r="AY417" s="7"/>
      <c r="AZ417" s="7"/>
      <c r="BA417" s="7"/>
      <c r="BB417" s="7" t="s">
        <v>1086</v>
      </c>
      <c r="BC417" s="7">
        <v>15355</v>
      </c>
      <c r="BD417" s="7" t="s">
        <v>1086</v>
      </c>
      <c r="BE417" s="7">
        <v>10958</v>
      </c>
      <c r="BF417" s="7" t="s">
        <v>1086</v>
      </c>
      <c r="BG417" s="7">
        <v>8306</v>
      </c>
      <c r="BH417" s="188" t="s">
        <v>1167</v>
      </c>
      <c r="BI417" s="195" t="s">
        <v>1171</v>
      </c>
      <c r="BJ417" s="6" t="s">
        <v>1180</v>
      </c>
      <c r="BK417" s="6" t="s">
        <v>1189</v>
      </c>
      <c r="BL417" s="6" t="s">
        <v>1086</v>
      </c>
      <c r="BM417" s="191" t="s">
        <v>1086</v>
      </c>
      <c r="BN417" s="195" t="s">
        <v>1086</v>
      </c>
      <c r="BO417" s="6" t="s">
        <v>1086</v>
      </c>
      <c r="BP417" s="6" t="s">
        <v>1086</v>
      </c>
      <c r="BQ417" s="6" t="s">
        <v>1086</v>
      </c>
      <c r="BR417" s="6" t="s">
        <v>1086</v>
      </c>
      <c r="BS417" s="6" t="s">
        <v>1086</v>
      </c>
      <c r="BT417" s="6" t="s">
        <v>1086</v>
      </c>
      <c r="BU417" s="6" t="s">
        <v>1086</v>
      </c>
      <c r="BV417" s="6" t="s">
        <v>1086</v>
      </c>
      <c r="BW417" s="6" t="s">
        <v>1086</v>
      </c>
      <c r="BX417" s="6" t="s">
        <v>1086</v>
      </c>
      <c r="BY417" s="6" t="s">
        <v>1086</v>
      </c>
      <c r="BZ417" s="6" t="s">
        <v>1086</v>
      </c>
      <c r="CA417" s="6" t="s">
        <v>1086</v>
      </c>
      <c r="CB417" s="6" t="s">
        <v>1086</v>
      </c>
      <c r="CC417" s="6" t="s">
        <v>1086</v>
      </c>
      <c r="CD417" s="6" t="s">
        <v>1193</v>
      </c>
      <c r="CE417" s="199" t="s">
        <v>2707</v>
      </c>
      <c r="CF417" s="6"/>
      <c r="CG417" s="6"/>
      <c r="CH417" s="6"/>
      <c r="CI417" s="6"/>
      <c r="CJ417" s="6" t="s">
        <v>1607</v>
      </c>
      <c r="CK417" s="6" t="s">
        <v>1608</v>
      </c>
      <c r="CL417" s="6" t="s">
        <v>1086</v>
      </c>
      <c r="CM417" s="6" t="s">
        <v>1087</v>
      </c>
      <c r="CN417" s="6" t="s">
        <v>1087</v>
      </c>
      <c r="CO417" s="6" t="s">
        <v>1490</v>
      </c>
      <c r="CP417" s="6" t="s">
        <v>1086</v>
      </c>
      <c r="CQ417" s="6" t="s">
        <v>1086</v>
      </c>
      <c r="CR417" s="6" t="s">
        <v>1086</v>
      </c>
      <c r="CS417" s="6" t="s">
        <v>1086</v>
      </c>
      <c r="CT417" s="6" t="s">
        <v>1086</v>
      </c>
      <c r="CU417" s="191" t="s">
        <v>1273</v>
      </c>
      <c r="CV417" s="6" t="str">
        <f t="shared" si="153"/>
        <v>NUEVO MILENIOPEATONAL220583160016</v>
      </c>
      <c r="CW417" s="46" t="str">
        <f t="shared" si="154"/>
        <v>OK</v>
      </c>
      <c r="CX417" s="47" t="str">
        <f t="shared" si="155"/>
        <v>SI</v>
      </c>
      <c r="CY417" s="47" t="str">
        <f t="shared" si="156"/>
        <v/>
      </c>
      <c r="CZ417" s="47" t="str">
        <f t="shared" si="157"/>
        <v/>
      </c>
      <c r="DA417" s="47" t="str">
        <f t="shared" si="158"/>
        <v/>
      </c>
      <c r="DB417" s="47" t="str">
        <f t="shared" si="159"/>
        <v/>
      </c>
      <c r="DC417" s="47" t="str">
        <f t="shared" si="160"/>
        <v/>
      </c>
      <c r="DD417" s="47"/>
      <c r="DE417" s="47" t="str">
        <f t="shared" si="161"/>
        <v/>
      </c>
      <c r="DF417" s="47" t="str">
        <f t="shared" si="162"/>
        <v/>
      </c>
      <c r="DG417" s="47" t="str">
        <f t="shared" si="163"/>
        <v/>
      </c>
      <c r="DH417" s="47" t="str">
        <f t="shared" si="164"/>
        <v/>
      </c>
      <c r="DI417" s="47" t="str">
        <f t="shared" si="165"/>
        <v/>
      </c>
      <c r="DJ417" s="47">
        <f t="shared" si="166"/>
        <v>0</v>
      </c>
      <c r="DK417" s="48">
        <f>IF(CX417="NO",0,IF(CY417=1,Tipologías!$E$11,0)+IF(CZ417=2,Tipologías!$E$10,0)+IF(DA417=3,Tipologías!$E$9,0)+IF(DB417=4,Tipologías!$E$13,0)+IF(DC417=5,Tipologías!$E$12,0)+IF(DD417=6,Tipologías!$E$14,0)+IF(DE417=7,Tipologías!$E$20,0)+IF(DG417=9,Tipologías!$E$16,0)+IF(DF417=8,Tipologías!$E$23,0)+IF(DH417=10,Tipologías!$E$7,0)+IF(DI417=11,Tipologías!$E$8,0))</f>
        <v>0</v>
      </c>
      <c r="DL417" s="49">
        <f t="shared" si="167"/>
        <v>0</v>
      </c>
      <c r="DM417" s="50" t="str">
        <f t="shared" si="168"/>
        <v/>
      </c>
      <c r="DN417" s="50" t="str">
        <f t="shared" si="169"/>
        <v/>
      </c>
      <c r="DO417" s="50" t="str">
        <f t="shared" si="170"/>
        <v/>
      </c>
      <c r="DP417" s="51" t="str">
        <f t="shared" si="171"/>
        <v/>
      </c>
      <c r="DQ417" s="51">
        <f>IF(DM417=17,Tipologías!$E$18,0)+IF(ENCUESTAS!DN417=18,Tipologías!$E$17,0)+IF(ENCUESTAS!DO417=19,Tipologías!$E$19,0)+IF(ENCUESTAS!DP417=20,Tipologías!$E$21,0)</f>
        <v>0</v>
      </c>
      <c r="DR417" s="47" t="str">
        <f t="shared" si="172"/>
        <v>NO</v>
      </c>
      <c r="DS417" s="49">
        <f t="shared" si="173"/>
        <v>0</v>
      </c>
      <c r="DT417" s="52" t="str">
        <f>IF(DL417=0,"",(DL417+DS417+Tipologías!$E$6+Tipologías!$H$2))</f>
        <v/>
      </c>
      <c r="DU417" s="53" t="str">
        <f t="shared" si="174"/>
        <v>NO</v>
      </c>
      <c r="DV417" s="436"/>
    </row>
    <row r="418" spans="1:126" x14ac:dyDescent="0.25">
      <c r="A418" s="22">
        <v>42973</v>
      </c>
      <c r="B418" s="7" t="s">
        <v>1</v>
      </c>
      <c r="C418" s="7" t="s">
        <v>630</v>
      </c>
      <c r="D418" s="7">
        <v>579</v>
      </c>
      <c r="E418" s="7">
        <v>1039702581</v>
      </c>
      <c r="F418" s="7">
        <v>3117017099</v>
      </c>
      <c r="G418" s="188">
        <v>414</v>
      </c>
      <c r="H418" s="189" t="s">
        <v>1640</v>
      </c>
      <c r="I418" s="7" t="s">
        <v>1110</v>
      </c>
      <c r="J418" s="7"/>
      <c r="K418" s="7"/>
      <c r="L418" s="7"/>
      <c r="M418" s="7"/>
      <c r="N418" s="7"/>
      <c r="O418" s="7"/>
      <c r="P418" s="7"/>
      <c r="Q418" s="7"/>
      <c r="R418" s="200">
        <v>220583140054</v>
      </c>
      <c r="S418" s="7"/>
      <c r="T418" s="7"/>
      <c r="U418" s="362" t="str">
        <f t="shared" si="150"/>
        <v xml:space="preserve">PEATONAL   #   -  220583140054 </v>
      </c>
      <c r="V418" s="7">
        <v>3105277571</v>
      </c>
      <c r="W418" s="7" t="s">
        <v>2708</v>
      </c>
      <c r="X418" s="7" t="s">
        <v>2453</v>
      </c>
      <c r="Y418" s="7" t="s">
        <v>2709</v>
      </c>
      <c r="Z418" s="7"/>
      <c r="AA418" s="434" t="str">
        <f t="shared" si="151"/>
        <v xml:space="preserve">ZULEIMA   TERAN RODRIGUEZ </v>
      </c>
      <c r="AB418" s="7" t="s">
        <v>1268</v>
      </c>
      <c r="AC418" s="7">
        <v>44192090</v>
      </c>
      <c r="AD418" s="7" t="s">
        <v>1118</v>
      </c>
      <c r="AE418" s="7">
        <v>32</v>
      </c>
      <c r="AF418" s="6" t="s">
        <v>1087</v>
      </c>
      <c r="AG418" s="6" t="s">
        <v>2019</v>
      </c>
      <c r="AH418" s="7"/>
      <c r="AI418" s="7" t="s">
        <v>2710</v>
      </c>
      <c r="AJ418" s="7" t="s">
        <v>1316</v>
      </c>
      <c r="AK418" s="434" t="str">
        <f t="shared" si="152"/>
        <v xml:space="preserve">ELKIN  ANTONIO ZULETA </v>
      </c>
      <c r="AL418" s="7" t="s">
        <v>1268</v>
      </c>
      <c r="AM418" s="191"/>
      <c r="AN418" s="189" t="s">
        <v>1087</v>
      </c>
      <c r="AO418" s="7"/>
      <c r="AP418" s="7" t="s">
        <v>1087</v>
      </c>
      <c r="AQ418" s="7">
        <v>5</v>
      </c>
      <c r="AR418" s="7">
        <v>2</v>
      </c>
      <c r="AS418" s="7">
        <v>1</v>
      </c>
      <c r="AT418" s="192" t="s">
        <v>1149</v>
      </c>
      <c r="AU418" s="7"/>
      <c r="AV418" s="193"/>
      <c r="AW418" s="7"/>
      <c r="AX418" s="192" t="s">
        <v>1153</v>
      </c>
      <c r="AY418" s="7"/>
      <c r="AZ418" s="7">
        <v>4</v>
      </c>
      <c r="BA418" s="7">
        <v>180000</v>
      </c>
      <c r="BB418" s="7" t="s">
        <v>1086</v>
      </c>
      <c r="BC418" s="7">
        <v>7066</v>
      </c>
      <c r="BD418" s="7" t="s">
        <v>1086</v>
      </c>
      <c r="BE418" s="7">
        <v>4575</v>
      </c>
      <c r="BF418" s="7" t="s">
        <v>1086</v>
      </c>
      <c r="BG418" s="7">
        <v>8324</v>
      </c>
      <c r="BH418" s="188" t="s">
        <v>1167</v>
      </c>
      <c r="BI418" s="195" t="s">
        <v>1175</v>
      </c>
      <c r="BJ418" s="6" t="s">
        <v>1180</v>
      </c>
      <c r="BK418" s="6" t="s">
        <v>1189</v>
      </c>
      <c r="BL418" s="6" t="s">
        <v>1087</v>
      </c>
      <c r="BM418" s="191" t="s">
        <v>1087</v>
      </c>
      <c r="BN418" s="195" t="s">
        <v>1086</v>
      </c>
      <c r="BO418" s="6" t="s">
        <v>1086</v>
      </c>
      <c r="BP418" s="6" t="s">
        <v>1086</v>
      </c>
      <c r="BQ418" s="6" t="s">
        <v>1086</v>
      </c>
      <c r="BR418" s="6" t="s">
        <v>1086</v>
      </c>
      <c r="BS418" s="6" t="s">
        <v>1086</v>
      </c>
      <c r="BT418" s="6" t="s">
        <v>1086</v>
      </c>
      <c r="BU418" s="6" t="s">
        <v>1086</v>
      </c>
      <c r="BV418" s="6" t="s">
        <v>1087</v>
      </c>
      <c r="BW418" s="6" t="s">
        <v>1086</v>
      </c>
      <c r="BX418" s="6" t="s">
        <v>1086</v>
      </c>
      <c r="BY418" s="6" t="s">
        <v>1086</v>
      </c>
      <c r="BZ418" s="6" t="s">
        <v>1086</v>
      </c>
      <c r="CA418" s="6" t="s">
        <v>1087</v>
      </c>
      <c r="CB418" s="6" t="s">
        <v>1086</v>
      </c>
      <c r="CC418" s="6" t="s">
        <v>1086</v>
      </c>
      <c r="CD418" s="6" t="s">
        <v>1194</v>
      </c>
      <c r="CE418" s="199"/>
      <c r="CF418" s="6"/>
      <c r="CG418" s="6"/>
      <c r="CH418" s="6"/>
      <c r="CI418" s="6"/>
      <c r="CJ418" s="6" t="s">
        <v>1607</v>
      </c>
      <c r="CK418" s="6" t="s">
        <v>1608</v>
      </c>
      <c r="CL418" s="6" t="s">
        <v>1086</v>
      </c>
      <c r="CM418" s="6" t="s">
        <v>1087</v>
      </c>
      <c r="CN418" s="6" t="s">
        <v>1087</v>
      </c>
      <c r="CO418" s="6" t="s">
        <v>1490</v>
      </c>
      <c r="CP418" s="6" t="s">
        <v>1086</v>
      </c>
      <c r="CQ418" s="6" t="s">
        <v>1086</v>
      </c>
      <c r="CR418" s="6" t="s">
        <v>1087</v>
      </c>
      <c r="CS418" s="6" t="s">
        <v>1086</v>
      </c>
      <c r="CT418" s="6" t="s">
        <v>1086</v>
      </c>
      <c r="CU418" s="191" t="s">
        <v>1577</v>
      </c>
      <c r="CV418" s="6" t="str">
        <f t="shared" si="153"/>
        <v>NUEVO MILENIOPEATONAL220583140054</v>
      </c>
      <c r="CW418" s="46" t="str">
        <f t="shared" si="154"/>
        <v>OK</v>
      </c>
      <c r="CX418" s="47" t="str">
        <f t="shared" si="155"/>
        <v>SI</v>
      </c>
      <c r="CY418" s="47">
        <f t="shared" si="156"/>
        <v>1</v>
      </c>
      <c r="CZ418" s="47" t="str">
        <f t="shared" si="157"/>
        <v/>
      </c>
      <c r="DA418" s="47">
        <f t="shared" si="158"/>
        <v>3</v>
      </c>
      <c r="DB418" s="47" t="str">
        <f t="shared" si="159"/>
        <v/>
      </c>
      <c r="DC418" s="47" t="str">
        <f t="shared" si="160"/>
        <v/>
      </c>
      <c r="DD418" s="47"/>
      <c r="DE418" s="47">
        <f t="shared" si="161"/>
        <v>7</v>
      </c>
      <c r="DF418" s="47">
        <f t="shared" si="162"/>
        <v>8</v>
      </c>
      <c r="DG418" s="47" t="str">
        <f t="shared" si="163"/>
        <v/>
      </c>
      <c r="DH418" s="47" t="str">
        <f t="shared" si="164"/>
        <v/>
      </c>
      <c r="DI418" s="47" t="str">
        <f t="shared" si="165"/>
        <v/>
      </c>
      <c r="DJ418" s="47">
        <f t="shared" si="166"/>
        <v>2</v>
      </c>
      <c r="DK418" s="48">
        <f>IF(CX418="NO",0,IF(CY418=1,Tipologías!$E$11,0)+IF(CZ418=2,Tipologías!$E$10,0)+IF(DA418=3,Tipologías!$E$9,0)+IF(DB418=4,Tipologías!$E$13,0)+IF(DC418=5,Tipologías!$E$12,0)+IF(DD418=6,Tipologías!$E$14,0)+IF(DE418=7,Tipologías!$E$20,0)+IF(DG418=9,Tipologías!$E$16,0)+IF(DF418=8,Tipologías!$E$23,0)+IF(DH418=10,Tipologías!$E$7,0)+IF(DI418=11,Tipologías!$E$8,0))</f>
        <v>5459527.9592279997</v>
      </c>
      <c r="DL418" s="49">
        <f t="shared" si="167"/>
        <v>5459527.9592279997</v>
      </c>
      <c r="DM418" s="50" t="str">
        <f t="shared" si="168"/>
        <v/>
      </c>
      <c r="DN418" s="50" t="str">
        <f t="shared" si="169"/>
        <v/>
      </c>
      <c r="DO418" s="50">
        <f t="shared" si="170"/>
        <v>0</v>
      </c>
      <c r="DP418" s="51" t="str">
        <f t="shared" si="171"/>
        <v/>
      </c>
      <c r="DQ418" s="51">
        <f>IF(DM418=17,Tipologías!$E$18,0)+IF(ENCUESTAS!DN418=18,Tipologías!$E$17,0)+IF(ENCUESTAS!DO418=19,Tipologías!$E$19,0)+IF(ENCUESTAS!DP418=20,Tipologías!$E$21,0)</f>
        <v>0</v>
      </c>
      <c r="DR418" s="47" t="str">
        <f t="shared" si="172"/>
        <v>NO</v>
      </c>
      <c r="DS418" s="49">
        <f t="shared" si="173"/>
        <v>0</v>
      </c>
      <c r="DT418" s="52">
        <f>IF(DL418=0,"",(DL418+DS418+Tipologías!$E$6+Tipologías!$H$2))</f>
        <v>5656605.3517679637</v>
      </c>
      <c r="DU418" s="53" t="str">
        <f t="shared" si="174"/>
        <v>SI</v>
      </c>
      <c r="DV418" s="436" t="s">
        <v>3846</v>
      </c>
    </row>
    <row r="419" spans="1:126" hidden="1" x14ac:dyDescent="0.25">
      <c r="A419" s="22">
        <v>42973</v>
      </c>
      <c r="B419" s="7" t="s">
        <v>1</v>
      </c>
      <c r="C419" s="7" t="s">
        <v>630</v>
      </c>
      <c r="D419" s="7">
        <v>579</v>
      </c>
      <c r="E419" s="7">
        <v>1039702581</v>
      </c>
      <c r="F419" s="7">
        <v>3117047099</v>
      </c>
      <c r="G419" s="188">
        <v>415</v>
      </c>
      <c r="H419" s="189" t="s">
        <v>1640</v>
      </c>
      <c r="I419" s="7" t="s">
        <v>1110</v>
      </c>
      <c r="J419" s="7"/>
      <c r="K419" s="7"/>
      <c r="L419" s="7"/>
      <c r="M419" s="7"/>
      <c r="N419" s="7"/>
      <c r="O419" s="7"/>
      <c r="P419" s="7"/>
      <c r="Q419" s="7"/>
      <c r="R419" s="200">
        <v>22054890096</v>
      </c>
      <c r="S419" s="7"/>
      <c r="T419" s="7"/>
      <c r="U419" s="362" t="str">
        <f t="shared" si="150"/>
        <v xml:space="preserve">PEATONAL   #   -  22054890096 </v>
      </c>
      <c r="V419" s="7">
        <v>3167141190</v>
      </c>
      <c r="W419" s="7" t="s">
        <v>2711</v>
      </c>
      <c r="X419" s="7" t="s">
        <v>2453</v>
      </c>
      <c r="Y419" s="7" t="s">
        <v>2085</v>
      </c>
      <c r="Z419" s="7"/>
      <c r="AA419" s="434" t="str">
        <f t="shared" si="151"/>
        <v xml:space="preserve">ELVIA  PELAEZ RODRIGUEZ </v>
      </c>
      <c r="AB419" s="7" t="s">
        <v>1268</v>
      </c>
      <c r="AC419" s="7">
        <v>21932982</v>
      </c>
      <c r="AD419" s="7" t="s">
        <v>1118</v>
      </c>
      <c r="AE419" s="7">
        <v>48</v>
      </c>
      <c r="AF419" s="6" t="s">
        <v>1087</v>
      </c>
      <c r="AG419" s="6" t="s">
        <v>1491</v>
      </c>
      <c r="AH419" s="7" t="s">
        <v>1919</v>
      </c>
      <c r="AI419" s="7" t="s">
        <v>2712</v>
      </c>
      <c r="AJ419" s="7"/>
      <c r="AK419" s="434" t="str">
        <f t="shared" si="152"/>
        <v>TABIO  DIAZ  ARANGO</v>
      </c>
      <c r="AL419" s="7" t="s">
        <v>1268</v>
      </c>
      <c r="AM419" s="191">
        <v>71185919</v>
      </c>
      <c r="AN419" s="189" t="s">
        <v>1087</v>
      </c>
      <c r="AO419" s="7"/>
      <c r="AP419" s="7" t="s">
        <v>1087</v>
      </c>
      <c r="AQ419" s="7">
        <v>6</v>
      </c>
      <c r="AR419" s="7"/>
      <c r="AS419" s="7"/>
      <c r="AT419" s="192" t="s">
        <v>1148</v>
      </c>
      <c r="AU419" s="7"/>
      <c r="AV419" s="193" t="s">
        <v>1162</v>
      </c>
      <c r="AW419" s="7"/>
      <c r="AX419" s="192"/>
      <c r="AY419" s="7"/>
      <c r="AZ419" s="7"/>
      <c r="BA419" s="7"/>
      <c r="BB419" s="7" t="s">
        <v>1086</v>
      </c>
      <c r="BC419" s="7">
        <v>27667</v>
      </c>
      <c r="BD419" s="7" t="s">
        <v>1086</v>
      </c>
      <c r="BE419" s="7">
        <v>20446</v>
      </c>
      <c r="BF419" s="7" t="s">
        <v>1086</v>
      </c>
      <c r="BG419" s="7">
        <v>8366</v>
      </c>
      <c r="BH419" s="188" t="s">
        <v>1167</v>
      </c>
      <c r="BI419" s="195" t="s">
        <v>1171</v>
      </c>
      <c r="BJ419" s="6" t="s">
        <v>1181</v>
      </c>
      <c r="BK419" s="6" t="s">
        <v>1191</v>
      </c>
      <c r="BL419" s="6" t="s">
        <v>1086</v>
      </c>
      <c r="BM419" s="191" t="s">
        <v>1086</v>
      </c>
      <c r="BN419" s="195" t="s">
        <v>1086</v>
      </c>
      <c r="BO419" s="6" t="s">
        <v>1086</v>
      </c>
      <c r="BP419" s="6" t="s">
        <v>1086</v>
      </c>
      <c r="BQ419" s="6" t="s">
        <v>1086</v>
      </c>
      <c r="BR419" s="6" t="s">
        <v>1086</v>
      </c>
      <c r="BS419" s="6" t="s">
        <v>1086</v>
      </c>
      <c r="BT419" s="6" t="s">
        <v>1086</v>
      </c>
      <c r="BU419" s="6" t="s">
        <v>1086</v>
      </c>
      <c r="BV419" s="6" t="s">
        <v>1086</v>
      </c>
      <c r="BW419" s="6" t="s">
        <v>1086</v>
      </c>
      <c r="BX419" s="6" t="s">
        <v>1086</v>
      </c>
      <c r="BY419" s="6" t="s">
        <v>1086</v>
      </c>
      <c r="BZ419" s="6" t="s">
        <v>1086</v>
      </c>
      <c r="CA419" s="6" t="s">
        <v>1086</v>
      </c>
      <c r="CB419" s="6" t="s">
        <v>1086</v>
      </c>
      <c r="CC419" s="6" t="s">
        <v>1086</v>
      </c>
      <c r="CD419" s="6" t="s">
        <v>1193</v>
      </c>
      <c r="CE419" s="199" t="s">
        <v>2713</v>
      </c>
      <c r="CF419" s="6"/>
      <c r="CG419" s="6"/>
      <c r="CH419" s="6"/>
      <c r="CI419" s="6"/>
      <c r="CJ419" s="6" t="s">
        <v>1607</v>
      </c>
      <c r="CK419" s="6" t="s">
        <v>1608</v>
      </c>
      <c r="CL419" s="6" t="s">
        <v>1086</v>
      </c>
      <c r="CM419" s="6" t="s">
        <v>1087</v>
      </c>
      <c r="CN419" s="6" t="s">
        <v>1087</v>
      </c>
      <c r="CO419" s="6" t="s">
        <v>1490</v>
      </c>
      <c r="CP419" s="6" t="s">
        <v>1086</v>
      </c>
      <c r="CQ419" s="6" t="s">
        <v>1086</v>
      </c>
      <c r="CR419" s="6" t="s">
        <v>1086</v>
      </c>
      <c r="CS419" s="6" t="s">
        <v>1086</v>
      </c>
      <c r="CT419" s="6" t="s">
        <v>1086</v>
      </c>
      <c r="CU419" s="191" t="s">
        <v>1273</v>
      </c>
      <c r="CV419" s="6" t="str">
        <f t="shared" si="153"/>
        <v>NUEVO MILENIOPEATONAL22054890096</v>
      </c>
      <c r="CW419" s="46" t="str">
        <f t="shared" si="154"/>
        <v>OK</v>
      </c>
      <c r="CX419" s="47" t="str">
        <f t="shared" si="155"/>
        <v>SI</v>
      </c>
      <c r="CY419" s="47" t="str">
        <f t="shared" si="156"/>
        <v/>
      </c>
      <c r="CZ419" s="47" t="str">
        <f t="shared" si="157"/>
        <v/>
      </c>
      <c r="DA419" s="47" t="str">
        <f t="shared" si="158"/>
        <v/>
      </c>
      <c r="DB419" s="47" t="str">
        <f t="shared" si="159"/>
        <v/>
      </c>
      <c r="DC419" s="47" t="str">
        <f t="shared" si="160"/>
        <v/>
      </c>
      <c r="DD419" s="47"/>
      <c r="DE419" s="47" t="str">
        <f t="shared" si="161"/>
        <v/>
      </c>
      <c r="DF419" s="47" t="str">
        <f t="shared" si="162"/>
        <v/>
      </c>
      <c r="DG419" s="47" t="str">
        <f t="shared" si="163"/>
        <v/>
      </c>
      <c r="DH419" s="47" t="str">
        <f t="shared" si="164"/>
        <v/>
      </c>
      <c r="DI419" s="47" t="str">
        <f t="shared" si="165"/>
        <v/>
      </c>
      <c r="DJ419" s="47">
        <f t="shared" si="166"/>
        <v>0</v>
      </c>
      <c r="DK419" s="48">
        <f>IF(CX419="NO",0,IF(CY419=1,Tipologías!$E$11,0)+IF(CZ419=2,Tipologías!$E$10,0)+IF(DA419=3,Tipologías!$E$9,0)+IF(DB419=4,Tipologías!$E$13,0)+IF(DC419=5,Tipologías!$E$12,0)+IF(DD419=6,Tipologías!$E$14,0)+IF(DE419=7,Tipologías!$E$20,0)+IF(DG419=9,Tipologías!$E$16,0)+IF(DF419=8,Tipologías!$E$23,0)+IF(DH419=10,Tipologías!$E$7,0)+IF(DI419=11,Tipologías!$E$8,0))</f>
        <v>0</v>
      </c>
      <c r="DL419" s="49">
        <f t="shared" si="167"/>
        <v>0</v>
      </c>
      <c r="DM419" s="50" t="str">
        <f t="shared" si="168"/>
        <v/>
      </c>
      <c r="DN419" s="50" t="str">
        <f t="shared" si="169"/>
        <v/>
      </c>
      <c r="DO419" s="50" t="str">
        <f t="shared" si="170"/>
        <v/>
      </c>
      <c r="DP419" s="51" t="str">
        <f t="shared" si="171"/>
        <v/>
      </c>
      <c r="DQ419" s="51">
        <f>IF(DM419=17,Tipologías!$E$18,0)+IF(ENCUESTAS!DN419=18,Tipologías!$E$17,0)+IF(ENCUESTAS!DO419=19,Tipologías!$E$19,0)+IF(ENCUESTAS!DP419=20,Tipologías!$E$21,0)</f>
        <v>0</v>
      </c>
      <c r="DR419" s="47" t="str">
        <f t="shared" si="172"/>
        <v>NO</v>
      </c>
      <c r="DS419" s="49">
        <f t="shared" si="173"/>
        <v>0</v>
      </c>
      <c r="DT419" s="52" t="str">
        <f>IF(DL419=0,"",(DL419+DS419+Tipologías!$E$6+Tipologías!$H$2))</f>
        <v/>
      </c>
      <c r="DU419" s="53" t="str">
        <f t="shared" si="174"/>
        <v>NO</v>
      </c>
      <c r="DV419" s="437"/>
    </row>
    <row r="420" spans="1:126" x14ac:dyDescent="0.25">
      <c r="A420" s="22">
        <v>42973</v>
      </c>
      <c r="B420" s="7" t="s">
        <v>1</v>
      </c>
      <c r="C420" s="7" t="s">
        <v>630</v>
      </c>
      <c r="D420" s="7">
        <v>579</v>
      </c>
      <c r="E420" s="7">
        <v>1039702581</v>
      </c>
      <c r="F420" s="7">
        <v>3117047099</v>
      </c>
      <c r="G420" s="188">
        <v>416</v>
      </c>
      <c r="H420" s="189" t="s">
        <v>1740</v>
      </c>
      <c r="I420" s="7" t="s">
        <v>1102</v>
      </c>
      <c r="J420" s="7">
        <v>14</v>
      </c>
      <c r="K420" s="7"/>
      <c r="L420" s="7"/>
      <c r="M420" s="7"/>
      <c r="N420" s="7"/>
      <c r="O420" s="7"/>
      <c r="P420" s="7"/>
      <c r="Q420" s="7"/>
      <c r="R420" s="200">
        <v>220550600000</v>
      </c>
      <c r="S420" s="7"/>
      <c r="T420" s="7"/>
      <c r="U420" s="362" t="str">
        <f t="shared" si="150"/>
        <v xml:space="preserve">CARRERA 14  #   -  220550600000 </v>
      </c>
      <c r="V420" s="7">
        <v>3127164607</v>
      </c>
      <c r="W420" s="7" t="s">
        <v>1655</v>
      </c>
      <c r="X420" s="7" t="s">
        <v>1284</v>
      </c>
      <c r="Y420" s="7" t="s">
        <v>1318</v>
      </c>
      <c r="Z420" s="7" t="s">
        <v>1287</v>
      </c>
      <c r="AA420" s="434" t="str">
        <f t="shared" si="151"/>
        <v>ANA MARIA MONSALVE OCHOA</v>
      </c>
      <c r="AB420" s="7" t="s">
        <v>1268</v>
      </c>
      <c r="AC420" s="7">
        <v>21930090</v>
      </c>
      <c r="AD420" s="7" t="s">
        <v>1118</v>
      </c>
      <c r="AE420" s="7">
        <v>64</v>
      </c>
      <c r="AF420" s="6" t="s">
        <v>1086</v>
      </c>
      <c r="AG420" s="6"/>
      <c r="AH420" s="7"/>
      <c r="AI420" s="7"/>
      <c r="AJ420" s="7"/>
      <c r="AK420" s="434" t="str">
        <f t="shared" si="152"/>
        <v xml:space="preserve">   </v>
      </c>
      <c r="AL420" s="7"/>
      <c r="AM420" s="191"/>
      <c r="AN420" s="189" t="s">
        <v>1087</v>
      </c>
      <c r="AO420" s="7"/>
      <c r="AP420" s="7" t="s">
        <v>1087</v>
      </c>
      <c r="AQ420" s="7">
        <v>6</v>
      </c>
      <c r="AR420" s="7">
        <v>4</v>
      </c>
      <c r="AS420" s="7">
        <v>1</v>
      </c>
      <c r="AT420" s="192" t="s">
        <v>1148</v>
      </c>
      <c r="AU420" s="7"/>
      <c r="AV420" s="193" t="s">
        <v>1163</v>
      </c>
      <c r="AW420" s="7"/>
      <c r="AX420" s="192"/>
      <c r="AY420" s="7"/>
      <c r="AZ420" s="7"/>
      <c r="BA420" s="7"/>
      <c r="BB420" s="7" t="s">
        <v>1086</v>
      </c>
      <c r="BC420" s="7">
        <v>14608</v>
      </c>
      <c r="BD420" s="7" t="s">
        <v>1086</v>
      </c>
      <c r="BE420" s="7">
        <v>10382</v>
      </c>
      <c r="BF420" s="7" t="s">
        <v>1086</v>
      </c>
      <c r="BG420" s="7">
        <v>8366</v>
      </c>
      <c r="BH420" s="188" t="s">
        <v>1167</v>
      </c>
      <c r="BI420" s="195" t="s">
        <v>1175</v>
      </c>
      <c r="BJ420" s="6" t="s">
        <v>1180</v>
      </c>
      <c r="BK420" s="6" t="s">
        <v>1189</v>
      </c>
      <c r="BL420" s="6" t="s">
        <v>1087</v>
      </c>
      <c r="BM420" s="191" t="s">
        <v>1087</v>
      </c>
      <c r="BN420" s="195" t="s">
        <v>1086</v>
      </c>
      <c r="BO420" s="6" t="s">
        <v>1086</v>
      </c>
      <c r="BP420" s="6" t="s">
        <v>1086</v>
      </c>
      <c r="BQ420" s="6" t="s">
        <v>1086</v>
      </c>
      <c r="BR420" s="6" t="s">
        <v>1086</v>
      </c>
      <c r="BS420" s="6" t="s">
        <v>1086</v>
      </c>
      <c r="BT420" s="6" t="s">
        <v>1086</v>
      </c>
      <c r="BU420" s="6" t="s">
        <v>1087</v>
      </c>
      <c r="BV420" s="6" t="s">
        <v>1087</v>
      </c>
      <c r="BW420" s="6" t="s">
        <v>1087</v>
      </c>
      <c r="BX420" s="6" t="s">
        <v>1087</v>
      </c>
      <c r="BY420" s="6" t="s">
        <v>1086</v>
      </c>
      <c r="BZ420" s="6" t="s">
        <v>1087</v>
      </c>
      <c r="CA420" s="6" t="s">
        <v>1087</v>
      </c>
      <c r="CB420" s="6" t="s">
        <v>1087</v>
      </c>
      <c r="CC420" s="6" t="s">
        <v>1087</v>
      </c>
      <c r="CD420" s="6" t="s">
        <v>1193</v>
      </c>
      <c r="CE420" s="199"/>
      <c r="CF420" s="6"/>
      <c r="CG420" s="6"/>
      <c r="CH420" s="6"/>
      <c r="CI420" s="6"/>
      <c r="CJ420" s="6" t="s">
        <v>1607</v>
      </c>
      <c r="CK420" s="6" t="s">
        <v>1608</v>
      </c>
      <c r="CL420" s="6" t="s">
        <v>1086</v>
      </c>
      <c r="CM420" s="6" t="s">
        <v>1087</v>
      </c>
      <c r="CN420" s="6" t="s">
        <v>1087</v>
      </c>
      <c r="CO420" s="6" t="s">
        <v>1490</v>
      </c>
      <c r="CP420" s="6" t="s">
        <v>1086</v>
      </c>
      <c r="CQ420" s="6" t="s">
        <v>1087</v>
      </c>
      <c r="CR420" s="6" t="s">
        <v>1087</v>
      </c>
      <c r="CS420" s="6" t="s">
        <v>1087</v>
      </c>
      <c r="CT420" s="6" t="s">
        <v>1087</v>
      </c>
      <c r="CU420" s="191" t="s">
        <v>1286</v>
      </c>
      <c r="CV420" s="6" t="str">
        <f t="shared" si="153"/>
        <v>TAHAMICARRERA14220550600000</v>
      </c>
      <c r="CW420" s="46" t="str">
        <f t="shared" si="154"/>
        <v>OK</v>
      </c>
      <c r="CX420" s="47" t="str">
        <f t="shared" si="155"/>
        <v>SI</v>
      </c>
      <c r="CY420" s="47">
        <f t="shared" si="156"/>
        <v>1</v>
      </c>
      <c r="CZ420" s="47">
        <f t="shared" si="157"/>
        <v>2</v>
      </c>
      <c r="DA420" s="47" t="str">
        <f t="shared" si="158"/>
        <v/>
      </c>
      <c r="DB420" s="47">
        <f t="shared" si="159"/>
        <v>4</v>
      </c>
      <c r="DC420" s="47">
        <f t="shared" si="160"/>
        <v>5</v>
      </c>
      <c r="DD420" s="47"/>
      <c r="DE420" s="47">
        <f t="shared" si="161"/>
        <v>7</v>
      </c>
      <c r="DF420" s="47">
        <f t="shared" si="162"/>
        <v>8</v>
      </c>
      <c r="DG420" s="47" t="str">
        <f t="shared" si="163"/>
        <v/>
      </c>
      <c r="DH420" s="47" t="str">
        <f t="shared" si="164"/>
        <v/>
      </c>
      <c r="DI420" s="47" t="str">
        <f t="shared" si="165"/>
        <v/>
      </c>
      <c r="DJ420" s="47">
        <f t="shared" si="166"/>
        <v>4</v>
      </c>
      <c r="DK420" s="48">
        <f>IF(CX420="NO",0,IF(CY420=1,Tipologías!$E$11,0)+IF(CZ420=2,Tipologías!$E$10,0)+IF(DA420=3,Tipologías!$E$9,0)+IF(DB420=4,Tipologías!$E$13,0)+IF(DC420=5,Tipologías!$E$12,0)+IF(DD420=6,Tipologías!$E$14,0)+IF(DE420=7,Tipologías!$E$20,0)+IF(DG420=9,Tipologías!$E$16,0)+IF(DF420=8,Tipologías!$E$23,0)+IF(DH420=10,Tipologías!$E$7,0)+IF(DI420=11,Tipologías!$E$8,0))</f>
        <v>6451587.4130639993</v>
      </c>
      <c r="DL420" s="49">
        <f t="shared" si="167"/>
        <v>6099266.2918499997</v>
      </c>
      <c r="DM420" s="50" t="str">
        <f t="shared" si="168"/>
        <v/>
      </c>
      <c r="DN420" s="50" t="str">
        <f t="shared" si="169"/>
        <v/>
      </c>
      <c r="DO420" s="50">
        <f t="shared" si="170"/>
        <v>0</v>
      </c>
      <c r="DP420" s="51" t="str">
        <f t="shared" si="171"/>
        <v/>
      </c>
      <c r="DQ420" s="51">
        <f>IF(DM420=17,Tipologías!$E$18,0)+IF(ENCUESTAS!DN420=18,Tipologías!$E$17,0)+IF(ENCUESTAS!DO420=19,Tipologías!$E$19,0)+IF(ENCUESTAS!DP420=20,Tipologías!$E$21,0)</f>
        <v>0</v>
      </c>
      <c r="DR420" s="47" t="str">
        <f t="shared" si="172"/>
        <v>NO</v>
      </c>
      <c r="DS420" s="49">
        <f t="shared" si="173"/>
        <v>0</v>
      </c>
      <c r="DT420" s="52">
        <f>IF(DL420=0,"",(DL420+DS420+Tipologías!$E$6+Tipologías!$H$2))</f>
        <v>6296343.6843899637</v>
      </c>
      <c r="DU420" s="53" t="str">
        <f t="shared" si="174"/>
        <v>SI</v>
      </c>
      <c r="DV420" s="436" t="s">
        <v>4314</v>
      </c>
    </row>
    <row r="421" spans="1:126" x14ac:dyDescent="0.25">
      <c r="A421" s="22">
        <v>42973</v>
      </c>
      <c r="B421" s="7" t="s">
        <v>1</v>
      </c>
      <c r="C421" s="7" t="s">
        <v>630</v>
      </c>
      <c r="D421" s="7">
        <v>579</v>
      </c>
      <c r="E421" s="7">
        <v>1039702581</v>
      </c>
      <c r="F421" s="7">
        <v>3117047099</v>
      </c>
      <c r="G421" s="188">
        <v>417</v>
      </c>
      <c r="H421" s="189" t="s">
        <v>1603</v>
      </c>
      <c r="I421" s="7" t="s">
        <v>1110</v>
      </c>
      <c r="J421" s="7"/>
      <c r="K421" s="7"/>
      <c r="L421" s="7"/>
      <c r="M421" s="7"/>
      <c r="N421" s="7"/>
      <c r="O421" s="7"/>
      <c r="P421" s="7"/>
      <c r="Q421" s="7"/>
      <c r="R421" s="200">
        <v>220583130010</v>
      </c>
      <c r="S421" s="7"/>
      <c r="T421" s="7"/>
      <c r="U421" s="362" t="str">
        <f t="shared" si="150"/>
        <v xml:space="preserve">PEATONAL   #   -  220583130010 </v>
      </c>
      <c r="V421" s="7">
        <v>311550237</v>
      </c>
      <c r="W421" s="7" t="s">
        <v>2714</v>
      </c>
      <c r="X421" s="7" t="s">
        <v>2514</v>
      </c>
      <c r="Y421" s="7" t="s">
        <v>2715</v>
      </c>
      <c r="Z421" s="7"/>
      <c r="AA421" s="434" t="str">
        <f t="shared" si="151"/>
        <v xml:space="preserve">MAXIMILIANO  HINESTROZA MOSQUERA </v>
      </c>
      <c r="AB421" s="7" t="s">
        <v>1268</v>
      </c>
      <c r="AC421" s="7">
        <v>4862534</v>
      </c>
      <c r="AD421" s="7" t="s">
        <v>1127</v>
      </c>
      <c r="AE421" s="7">
        <v>70</v>
      </c>
      <c r="AF421" s="6" t="s">
        <v>1086</v>
      </c>
      <c r="AG421" s="6"/>
      <c r="AH421" s="7"/>
      <c r="AI421" s="7"/>
      <c r="AJ421" s="7"/>
      <c r="AK421" s="434" t="str">
        <f t="shared" si="152"/>
        <v xml:space="preserve">   </v>
      </c>
      <c r="AL421" s="7"/>
      <c r="AM421" s="191"/>
      <c r="AN421" s="189" t="s">
        <v>1087</v>
      </c>
      <c r="AO421" s="7"/>
      <c r="AP421" s="7" t="s">
        <v>1087</v>
      </c>
      <c r="AQ421" s="7">
        <v>1</v>
      </c>
      <c r="AR421" s="7"/>
      <c r="AS421" s="7"/>
      <c r="AT421" s="192" t="s">
        <v>1148</v>
      </c>
      <c r="AU421" s="7"/>
      <c r="AV421" s="193" t="s">
        <v>1163</v>
      </c>
      <c r="AW421" s="7"/>
      <c r="AX421" s="192"/>
      <c r="AY421" s="7"/>
      <c r="AZ421" s="7"/>
      <c r="BA421" s="7"/>
      <c r="BB421" s="7" t="s">
        <v>1086</v>
      </c>
      <c r="BC421" s="7">
        <v>5572</v>
      </c>
      <c r="BD421" s="7" t="s">
        <v>1086</v>
      </c>
      <c r="BE421" s="7">
        <v>3426</v>
      </c>
      <c r="BF421" s="7" t="s">
        <v>1086</v>
      </c>
      <c r="BG421" s="7">
        <v>8324</v>
      </c>
      <c r="BH421" s="188" t="s">
        <v>1167</v>
      </c>
      <c r="BI421" s="195" t="s">
        <v>1175</v>
      </c>
      <c r="BJ421" s="6" t="s">
        <v>1180</v>
      </c>
      <c r="BK421" s="6" t="s">
        <v>1189</v>
      </c>
      <c r="BL421" s="6" t="s">
        <v>1087</v>
      </c>
      <c r="BM421" s="191" t="s">
        <v>1087</v>
      </c>
      <c r="BN421" s="195" t="s">
        <v>1086</v>
      </c>
      <c r="BO421" s="6" t="s">
        <v>1086</v>
      </c>
      <c r="BP421" s="6" t="s">
        <v>1086</v>
      </c>
      <c r="BQ421" s="6" t="s">
        <v>1086</v>
      </c>
      <c r="BR421" s="6" t="s">
        <v>1086</v>
      </c>
      <c r="BS421" s="6" t="s">
        <v>1086</v>
      </c>
      <c r="BT421" s="6" t="s">
        <v>1087</v>
      </c>
      <c r="BU421" s="6" t="s">
        <v>1087</v>
      </c>
      <c r="BV421" s="6" t="s">
        <v>1087</v>
      </c>
      <c r="BW421" s="6" t="s">
        <v>1087</v>
      </c>
      <c r="BX421" s="6" t="s">
        <v>1087</v>
      </c>
      <c r="BY421" s="6" t="s">
        <v>1087</v>
      </c>
      <c r="BZ421" s="6" t="s">
        <v>1087</v>
      </c>
      <c r="CA421" s="6" t="s">
        <v>1087</v>
      </c>
      <c r="CB421" s="6" t="s">
        <v>1087</v>
      </c>
      <c r="CC421" s="6" t="s">
        <v>1087</v>
      </c>
      <c r="CD421" s="6" t="s">
        <v>1197</v>
      </c>
      <c r="CE421" s="199"/>
      <c r="CF421" s="6"/>
      <c r="CG421" s="6"/>
      <c r="CH421" s="6"/>
      <c r="CI421" s="6"/>
      <c r="CJ421" s="6" t="s">
        <v>1607</v>
      </c>
      <c r="CK421" s="6" t="s">
        <v>1608</v>
      </c>
      <c r="CL421" s="6" t="s">
        <v>1086</v>
      </c>
      <c r="CM421" s="6" t="s">
        <v>1087</v>
      </c>
      <c r="CN421" s="6" t="s">
        <v>1087</v>
      </c>
      <c r="CO421" s="6" t="s">
        <v>1490</v>
      </c>
      <c r="CP421" s="6" t="s">
        <v>1087</v>
      </c>
      <c r="CQ421" s="6" t="s">
        <v>1087</v>
      </c>
      <c r="CR421" s="6" t="s">
        <v>1087</v>
      </c>
      <c r="CS421" s="6" t="s">
        <v>1087</v>
      </c>
      <c r="CT421" s="6" t="s">
        <v>1087</v>
      </c>
      <c r="CU421" s="191" t="s">
        <v>1286</v>
      </c>
      <c r="CV421" s="6" t="str">
        <f t="shared" si="153"/>
        <v>OASIS PEATONAL220583130010</v>
      </c>
      <c r="CW421" s="46" t="str">
        <f t="shared" si="154"/>
        <v>OK</v>
      </c>
      <c r="CX421" s="47" t="str">
        <f t="shared" si="155"/>
        <v>SI</v>
      </c>
      <c r="CY421" s="47">
        <f t="shared" si="156"/>
        <v>1</v>
      </c>
      <c r="CZ421" s="47">
        <f t="shared" si="157"/>
        <v>2</v>
      </c>
      <c r="DA421" s="47">
        <f t="shared" si="158"/>
        <v>3</v>
      </c>
      <c r="DB421" s="47">
        <f t="shared" si="159"/>
        <v>4</v>
      </c>
      <c r="DC421" s="47">
        <f t="shared" si="160"/>
        <v>5</v>
      </c>
      <c r="DD421" s="47"/>
      <c r="DE421" s="47">
        <f t="shared" si="161"/>
        <v>7</v>
      </c>
      <c r="DF421" s="47">
        <f t="shared" si="162"/>
        <v>8</v>
      </c>
      <c r="DG421" s="47" t="str">
        <f t="shared" si="163"/>
        <v/>
      </c>
      <c r="DH421" s="47" t="str">
        <f t="shared" si="164"/>
        <v/>
      </c>
      <c r="DI421" s="47" t="str">
        <f t="shared" si="165"/>
        <v/>
      </c>
      <c r="DJ421" s="47">
        <f t="shared" si="166"/>
        <v>5</v>
      </c>
      <c r="DK421" s="48">
        <f>IF(CX421="NO",0,IF(CY421=1,Tipologías!$E$11,0)+IF(CZ421=2,Tipologías!$E$10,0)+IF(DA421=3,Tipologías!$E$9,0)+IF(DB421=4,Tipologías!$E$13,0)+IF(DC421=5,Tipologías!$E$12,0)+IF(DD421=6,Tipologías!$E$14,0)+IF(DE421=7,Tipologías!$E$20,0)+IF(DG421=9,Tipologías!$E$16,0)+IF(DF421=8,Tipologías!$E$23,0)+IF(DH421=10,Tipologías!$E$7,0)+IF(DI421=11,Tipologías!$E$8,0))</f>
        <v>6834981.4686359996</v>
      </c>
      <c r="DL421" s="49">
        <f t="shared" si="167"/>
        <v>6099266.2918499997</v>
      </c>
      <c r="DM421" s="50" t="str">
        <f t="shared" si="168"/>
        <v/>
      </c>
      <c r="DN421" s="50" t="str">
        <f t="shared" si="169"/>
        <v/>
      </c>
      <c r="DO421" s="50">
        <f t="shared" si="170"/>
        <v>0</v>
      </c>
      <c r="DP421" s="51" t="str">
        <f t="shared" si="171"/>
        <v/>
      </c>
      <c r="DQ421" s="51">
        <f>IF(DM421=17,Tipologías!$E$18,0)+IF(ENCUESTAS!DN421=18,Tipologías!$E$17,0)+IF(ENCUESTAS!DO421=19,Tipologías!$E$19,0)+IF(ENCUESTAS!DP421=20,Tipologías!$E$21,0)</f>
        <v>0</v>
      </c>
      <c r="DR421" s="47" t="str">
        <f t="shared" si="172"/>
        <v>NO</v>
      </c>
      <c r="DS421" s="49">
        <f t="shared" si="173"/>
        <v>0</v>
      </c>
      <c r="DT421" s="52">
        <f>IF(DL421=0,"",(DL421+DS421+Tipologías!$E$6+Tipologías!$H$2))</f>
        <v>6296343.6843899637</v>
      </c>
      <c r="DU421" s="53" t="str">
        <f t="shared" si="174"/>
        <v>SI</v>
      </c>
      <c r="DV421" s="436" t="s">
        <v>3661</v>
      </c>
    </row>
    <row r="422" spans="1:126" x14ac:dyDescent="0.25">
      <c r="A422" s="22">
        <v>42973</v>
      </c>
      <c r="B422" s="7" t="s">
        <v>1</v>
      </c>
      <c r="C422" s="7" t="s">
        <v>630</v>
      </c>
      <c r="D422" s="7">
        <v>579</v>
      </c>
      <c r="E422" s="7">
        <v>1007435096</v>
      </c>
      <c r="F422" s="7">
        <v>3005949869</v>
      </c>
      <c r="G422" s="188">
        <v>418</v>
      </c>
      <c r="H422" s="189" t="s">
        <v>1632</v>
      </c>
      <c r="I422" s="7" t="s">
        <v>1110</v>
      </c>
      <c r="J422" s="7"/>
      <c r="K422" s="7"/>
      <c r="L422" s="7"/>
      <c r="M422" s="7"/>
      <c r="N422" s="7"/>
      <c r="O422" s="7"/>
      <c r="P422" s="7"/>
      <c r="Q422" s="7"/>
      <c r="R422" s="200">
        <v>220402050000</v>
      </c>
      <c r="S422" s="7"/>
      <c r="T422" s="7"/>
      <c r="U422" s="362" t="str">
        <f t="shared" si="150"/>
        <v xml:space="preserve">PEATONAL   #   -  220402050000 </v>
      </c>
      <c r="V422" s="7" t="s">
        <v>1524</v>
      </c>
      <c r="W422" s="7" t="s">
        <v>1491</v>
      </c>
      <c r="X422" s="7" t="s">
        <v>1861</v>
      </c>
      <c r="Y422" s="7" t="s">
        <v>1287</v>
      </c>
      <c r="Z422" s="7" t="s">
        <v>2716</v>
      </c>
      <c r="AA422" s="434" t="str">
        <f t="shared" si="151"/>
        <v>MARIA DUBERLINDA DIAZ  ISAZA</v>
      </c>
      <c r="AB422" s="7" t="s">
        <v>1268</v>
      </c>
      <c r="AC422" s="7">
        <v>21930979</v>
      </c>
      <c r="AD422" s="7" t="s">
        <v>1118</v>
      </c>
      <c r="AE422" s="7">
        <v>68</v>
      </c>
      <c r="AF422" s="6" t="s">
        <v>1086</v>
      </c>
      <c r="AG422" s="6"/>
      <c r="AH422" s="7"/>
      <c r="AI422" s="7"/>
      <c r="AJ422" s="7"/>
      <c r="AK422" s="434" t="str">
        <f t="shared" si="152"/>
        <v xml:space="preserve">   </v>
      </c>
      <c r="AL422" s="7"/>
      <c r="AM422" s="191"/>
      <c r="AN422" s="189" t="s">
        <v>1087</v>
      </c>
      <c r="AO422" s="7"/>
      <c r="AP422" s="7" t="s">
        <v>1087</v>
      </c>
      <c r="AQ422" s="7">
        <v>1</v>
      </c>
      <c r="AR422" s="7"/>
      <c r="AS422" s="7"/>
      <c r="AT422" s="192" t="s">
        <v>1148</v>
      </c>
      <c r="AU422" s="7"/>
      <c r="AV422" s="193" t="s">
        <v>1161</v>
      </c>
      <c r="AW422" s="7"/>
      <c r="AX422" s="192"/>
      <c r="AY422" s="7"/>
      <c r="AZ422" s="7"/>
      <c r="BA422" s="7"/>
      <c r="BB422" s="7" t="s">
        <v>1086</v>
      </c>
      <c r="BC422" s="7">
        <v>10055</v>
      </c>
      <c r="BD422" s="7" t="s">
        <v>1086</v>
      </c>
      <c r="BE422" s="7">
        <v>6878</v>
      </c>
      <c r="BF422" s="7" t="s">
        <v>1086</v>
      </c>
      <c r="BG422" s="7">
        <v>8324</v>
      </c>
      <c r="BH422" s="188" t="s">
        <v>1167</v>
      </c>
      <c r="BI422" s="195" t="s">
        <v>1171</v>
      </c>
      <c r="BJ422" s="6" t="s">
        <v>1180</v>
      </c>
      <c r="BK422" s="6" t="s">
        <v>1189</v>
      </c>
      <c r="BL422" s="6" t="s">
        <v>1087</v>
      </c>
      <c r="BM422" s="191" t="s">
        <v>1087</v>
      </c>
      <c r="BN422" s="195" t="s">
        <v>1086</v>
      </c>
      <c r="BO422" s="6" t="s">
        <v>1086</v>
      </c>
      <c r="BP422" s="6" t="s">
        <v>1086</v>
      </c>
      <c r="BQ422" s="6" t="s">
        <v>1086</v>
      </c>
      <c r="BR422" s="6" t="s">
        <v>1086</v>
      </c>
      <c r="BS422" s="6" t="s">
        <v>1086</v>
      </c>
      <c r="BT422" s="6" t="s">
        <v>1086</v>
      </c>
      <c r="BU422" s="6" t="s">
        <v>1087</v>
      </c>
      <c r="BV422" s="6" t="s">
        <v>1087</v>
      </c>
      <c r="BW422" s="6" t="s">
        <v>1086</v>
      </c>
      <c r="BX422" s="6" t="s">
        <v>1086</v>
      </c>
      <c r="BY422" s="6" t="s">
        <v>1086</v>
      </c>
      <c r="BZ422" s="6" t="s">
        <v>1087</v>
      </c>
      <c r="CA422" s="6" t="s">
        <v>1087</v>
      </c>
      <c r="CB422" s="6" t="s">
        <v>1086</v>
      </c>
      <c r="CC422" s="6" t="s">
        <v>1086</v>
      </c>
      <c r="CD422" s="6" t="s">
        <v>1193</v>
      </c>
      <c r="CE422" s="199" t="s">
        <v>2717</v>
      </c>
      <c r="CF422" s="6"/>
      <c r="CG422" s="6"/>
      <c r="CH422" s="6"/>
      <c r="CI422" s="6"/>
      <c r="CJ422" s="6" t="s">
        <v>1607</v>
      </c>
      <c r="CK422" s="6" t="s">
        <v>1608</v>
      </c>
      <c r="CL422" s="6" t="s">
        <v>1086</v>
      </c>
      <c r="CM422" s="6" t="s">
        <v>1087</v>
      </c>
      <c r="CN422" s="6" t="s">
        <v>1087</v>
      </c>
      <c r="CO422" s="6" t="s">
        <v>1490</v>
      </c>
      <c r="CP422" s="6" t="s">
        <v>1086</v>
      </c>
      <c r="CQ422" s="6" t="s">
        <v>1087</v>
      </c>
      <c r="CR422" s="6" t="s">
        <v>1087</v>
      </c>
      <c r="CS422" s="6" t="s">
        <v>1086</v>
      </c>
      <c r="CT422" s="6" t="s">
        <v>1086</v>
      </c>
      <c r="CU422" s="191" t="s">
        <v>1451</v>
      </c>
      <c r="CV422" s="6" t="str">
        <f t="shared" si="153"/>
        <v>SAN MARTIN PEATONAL220402050000</v>
      </c>
      <c r="CW422" s="46" t="str">
        <f t="shared" si="154"/>
        <v>OK</v>
      </c>
      <c r="CX422" s="47" t="str">
        <f t="shared" si="155"/>
        <v>SI</v>
      </c>
      <c r="CY422" s="47">
        <f t="shared" si="156"/>
        <v>1</v>
      </c>
      <c r="CZ422" s="47" t="str">
        <f t="shared" si="157"/>
        <v/>
      </c>
      <c r="DA422" s="47" t="str">
        <f t="shared" si="158"/>
        <v/>
      </c>
      <c r="DB422" s="47">
        <f t="shared" si="159"/>
        <v>4</v>
      </c>
      <c r="DC422" s="47" t="str">
        <f t="shared" si="160"/>
        <v/>
      </c>
      <c r="DD422" s="47"/>
      <c r="DE422" s="47">
        <f t="shared" si="161"/>
        <v>7</v>
      </c>
      <c r="DF422" s="47">
        <f t="shared" si="162"/>
        <v>8</v>
      </c>
      <c r="DG422" s="47" t="str">
        <f t="shared" si="163"/>
        <v/>
      </c>
      <c r="DH422" s="47" t="str">
        <f t="shared" si="164"/>
        <v/>
      </c>
      <c r="DI422" s="47" t="str">
        <f t="shared" si="165"/>
        <v/>
      </c>
      <c r="DJ422" s="47">
        <f t="shared" si="166"/>
        <v>2</v>
      </c>
      <c r="DK422" s="48">
        <f>IF(CX422="NO",0,IF(CY422=1,Tipologías!$E$11,0)+IF(CZ422=2,Tipologías!$E$10,0)+IF(DA422=3,Tipologías!$E$9,0)+IF(DB422=4,Tipologías!$E$13,0)+IF(DC422=5,Tipologías!$E$12,0)+IF(DD422=6,Tipologías!$E$14,0)+IF(DE422=7,Tipologías!$E$20,0)+IF(DG422=9,Tipologías!$E$16,0)+IF(DF422=8,Tipologías!$E$23,0)+IF(DH422=10,Tipologías!$E$7,0)+IF(DI422=11,Tipologías!$E$8,0))</f>
        <v>5709387.9815640002</v>
      </c>
      <c r="DL422" s="49">
        <f t="shared" si="167"/>
        <v>5709387.9815640002</v>
      </c>
      <c r="DM422" s="50" t="str">
        <f t="shared" si="168"/>
        <v/>
      </c>
      <c r="DN422" s="50" t="str">
        <f t="shared" si="169"/>
        <v/>
      </c>
      <c r="DO422" s="50">
        <f t="shared" si="170"/>
        <v>0</v>
      </c>
      <c r="DP422" s="51" t="str">
        <f t="shared" si="171"/>
        <v/>
      </c>
      <c r="DQ422" s="51">
        <f>IF(DM422=17,Tipologías!$E$18,0)+IF(ENCUESTAS!DN422=18,Tipologías!$E$17,0)+IF(ENCUESTAS!DO422=19,Tipologías!$E$19,0)+IF(ENCUESTAS!DP422=20,Tipologías!$E$21,0)</f>
        <v>0</v>
      </c>
      <c r="DR422" s="47" t="str">
        <f t="shared" si="172"/>
        <v>NO</v>
      </c>
      <c r="DS422" s="49">
        <f t="shared" si="173"/>
        <v>0</v>
      </c>
      <c r="DT422" s="52">
        <f>IF(DL422=0,"",(DL422+DS422+Tipologías!$E$6+Tipologías!$H$2))</f>
        <v>5906465.3741039643</v>
      </c>
      <c r="DU422" s="53" t="str">
        <f t="shared" si="174"/>
        <v>SI</v>
      </c>
      <c r="DV422" s="436" t="s">
        <v>4242</v>
      </c>
    </row>
    <row r="423" spans="1:126" x14ac:dyDescent="0.25">
      <c r="A423" s="22">
        <v>42973</v>
      </c>
      <c r="B423" s="7" t="s">
        <v>1</v>
      </c>
      <c r="C423" s="7" t="s">
        <v>630</v>
      </c>
      <c r="D423" s="7">
        <v>579</v>
      </c>
      <c r="E423" s="7">
        <v>15362949</v>
      </c>
      <c r="F423" s="7">
        <v>3147962419</v>
      </c>
      <c r="G423" s="188">
        <v>419</v>
      </c>
      <c r="H423" s="189" t="s">
        <v>1603</v>
      </c>
      <c r="I423" s="7" t="s">
        <v>1110</v>
      </c>
      <c r="J423" s="7"/>
      <c r="K423" s="7"/>
      <c r="L423" s="7"/>
      <c r="M423" s="7"/>
      <c r="N423" s="7"/>
      <c r="O423" s="7"/>
      <c r="P423" s="7"/>
      <c r="Q423" s="7"/>
      <c r="R423" s="200">
        <v>220586100000</v>
      </c>
      <c r="S423" s="7"/>
      <c r="T423" s="7"/>
      <c r="U423" s="362" t="str">
        <f t="shared" si="150"/>
        <v xml:space="preserve">PEATONAL   #   -  220586100000 </v>
      </c>
      <c r="V423" s="7" t="s">
        <v>1524</v>
      </c>
      <c r="W423" s="7" t="s">
        <v>2317</v>
      </c>
      <c r="X423" s="7" t="s">
        <v>1885</v>
      </c>
      <c r="Y423" s="7" t="s">
        <v>1287</v>
      </c>
      <c r="Z423" s="7" t="s">
        <v>2718</v>
      </c>
      <c r="AA423" s="434" t="str">
        <f t="shared" si="151"/>
        <v>MARIA EUGENIA  CAÑAS RAVE</v>
      </c>
      <c r="AB423" s="7" t="s">
        <v>1268</v>
      </c>
      <c r="AC423" s="7">
        <v>21933633</v>
      </c>
      <c r="AD423" s="7" t="s">
        <v>1118</v>
      </c>
      <c r="AE423" s="7">
        <v>63</v>
      </c>
      <c r="AF423" s="6" t="s">
        <v>1086</v>
      </c>
      <c r="AG423" s="6"/>
      <c r="AH423" s="7"/>
      <c r="AI423" s="7"/>
      <c r="AJ423" s="7"/>
      <c r="AK423" s="434" t="str">
        <f t="shared" si="152"/>
        <v xml:space="preserve">   </v>
      </c>
      <c r="AL423" s="7"/>
      <c r="AM423" s="191"/>
      <c r="AN423" s="189" t="s">
        <v>1087</v>
      </c>
      <c r="AO423" s="7"/>
      <c r="AP423" s="7" t="s">
        <v>1087</v>
      </c>
      <c r="AQ423" s="7">
        <v>3</v>
      </c>
      <c r="AR423" s="7">
        <v>1</v>
      </c>
      <c r="AS423" s="7"/>
      <c r="AT423" s="192" t="s">
        <v>1148</v>
      </c>
      <c r="AU423" s="7"/>
      <c r="AV423" s="193" t="s">
        <v>1163</v>
      </c>
      <c r="AW423" s="7"/>
      <c r="AX423" s="192"/>
      <c r="AY423" s="7"/>
      <c r="AZ423" s="7"/>
      <c r="BA423" s="7"/>
      <c r="BB423" s="7" t="s">
        <v>1086</v>
      </c>
      <c r="BC423" s="7">
        <v>16033</v>
      </c>
      <c r="BD423" s="7" t="s">
        <v>1086</v>
      </c>
      <c r="BE423" s="7">
        <v>11485</v>
      </c>
      <c r="BF423" s="7" t="s">
        <v>1086</v>
      </c>
      <c r="BG423" s="7">
        <v>8324</v>
      </c>
      <c r="BH423" s="188" t="s">
        <v>1169</v>
      </c>
      <c r="BI423" s="195" t="s">
        <v>1175</v>
      </c>
      <c r="BJ423" s="6" t="s">
        <v>1180</v>
      </c>
      <c r="BK423" s="6" t="s">
        <v>1189</v>
      </c>
      <c r="BL423" s="6" t="s">
        <v>1087</v>
      </c>
      <c r="BM423" s="191" t="s">
        <v>1087</v>
      </c>
      <c r="BN423" s="195" t="s">
        <v>1086</v>
      </c>
      <c r="BO423" s="6" t="s">
        <v>1086</v>
      </c>
      <c r="BP423" s="6" t="s">
        <v>1086</v>
      </c>
      <c r="BQ423" s="6" t="s">
        <v>1086</v>
      </c>
      <c r="BR423" s="6" t="s">
        <v>1086</v>
      </c>
      <c r="BS423" s="6" t="s">
        <v>1086</v>
      </c>
      <c r="BT423" s="6" t="s">
        <v>1086</v>
      </c>
      <c r="BU423" s="6" t="s">
        <v>1086</v>
      </c>
      <c r="BV423" s="6" t="s">
        <v>1087</v>
      </c>
      <c r="BW423" s="6" t="s">
        <v>1086</v>
      </c>
      <c r="BX423" s="6" t="s">
        <v>1087</v>
      </c>
      <c r="BY423" s="6" t="s">
        <v>1086</v>
      </c>
      <c r="BZ423" s="6" t="s">
        <v>1086</v>
      </c>
      <c r="CA423" s="6" t="s">
        <v>1087</v>
      </c>
      <c r="CB423" s="6" t="s">
        <v>1086</v>
      </c>
      <c r="CC423" s="6" t="s">
        <v>1087</v>
      </c>
      <c r="CD423" s="6" t="s">
        <v>1193</v>
      </c>
      <c r="CE423" s="199" t="s">
        <v>2719</v>
      </c>
      <c r="CF423" s="6"/>
      <c r="CG423" s="6"/>
      <c r="CH423" s="6"/>
      <c r="CI423" s="6"/>
      <c r="CJ423" s="6" t="s">
        <v>1607</v>
      </c>
      <c r="CK423" s="6" t="s">
        <v>1608</v>
      </c>
      <c r="CL423" s="6" t="s">
        <v>1842</v>
      </c>
      <c r="CM423" s="6" t="s">
        <v>1087</v>
      </c>
      <c r="CN423" s="6" t="s">
        <v>1086</v>
      </c>
      <c r="CO423" s="6" t="s">
        <v>1490</v>
      </c>
      <c r="CP423" s="6" t="s">
        <v>1086</v>
      </c>
      <c r="CQ423" s="6" t="s">
        <v>1086</v>
      </c>
      <c r="CR423" s="6" t="s">
        <v>1087</v>
      </c>
      <c r="CS423" s="6" t="s">
        <v>1086</v>
      </c>
      <c r="CT423" s="6" t="s">
        <v>1087</v>
      </c>
      <c r="CU423" s="191" t="s">
        <v>1451</v>
      </c>
      <c r="CV423" s="6" t="str">
        <f t="shared" si="153"/>
        <v>OASIS PEATONAL220586100000</v>
      </c>
      <c r="CW423" s="46" t="str">
        <f t="shared" si="154"/>
        <v>OK</v>
      </c>
      <c r="CX423" s="47" t="str">
        <f t="shared" si="155"/>
        <v>SI</v>
      </c>
      <c r="CY423" s="47">
        <f t="shared" si="156"/>
        <v>1</v>
      </c>
      <c r="CZ423" s="47">
        <f t="shared" si="157"/>
        <v>2</v>
      </c>
      <c r="DA423" s="47" t="str">
        <f t="shared" si="158"/>
        <v/>
      </c>
      <c r="DB423" s="47" t="str">
        <f t="shared" si="159"/>
        <v/>
      </c>
      <c r="DC423" s="47" t="str">
        <f t="shared" si="160"/>
        <v/>
      </c>
      <c r="DD423" s="47"/>
      <c r="DE423" s="47">
        <f t="shared" si="161"/>
        <v>7</v>
      </c>
      <c r="DF423" s="47">
        <f t="shared" si="162"/>
        <v>8</v>
      </c>
      <c r="DG423" s="47" t="str">
        <f t="shared" si="163"/>
        <v/>
      </c>
      <c r="DH423" s="47" t="str">
        <f t="shared" si="164"/>
        <v/>
      </c>
      <c r="DI423" s="47" t="str">
        <f t="shared" si="165"/>
        <v/>
      </c>
      <c r="DJ423" s="47">
        <f t="shared" si="166"/>
        <v>2</v>
      </c>
      <c r="DK423" s="48">
        <f>IF(CX423="NO",0,IF(CY423=1,Tipologías!$E$11,0)+IF(CZ423=2,Tipologías!$E$10,0)+IF(DA423=3,Tipologías!$E$9,0)+IF(DB423=4,Tipologías!$E$13,0)+IF(DC423=5,Tipologías!$E$12,0)+IF(DD423=6,Tipologías!$E$14,0)+IF(DE423=7,Tipologías!$E$20,0)+IF(DG423=9,Tipologías!$E$16,0)+IF(DF423=8,Tipologías!$E$23,0)+IF(DH423=10,Tipologías!$E$7,0)+IF(DI423=11,Tipologías!$E$8,0))</f>
        <v>5270481.3706200002</v>
      </c>
      <c r="DL423" s="49">
        <f t="shared" si="167"/>
        <v>5270481.3706200002</v>
      </c>
      <c r="DM423" s="50" t="str">
        <f t="shared" si="168"/>
        <v/>
      </c>
      <c r="DN423" s="50" t="str">
        <f t="shared" si="169"/>
        <v/>
      </c>
      <c r="DO423" s="50">
        <f t="shared" si="170"/>
        <v>0</v>
      </c>
      <c r="DP423" s="51" t="str">
        <f t="shared" si="171"/>
        <v/>
      </c>
      <c r="DQ423" s="51">
        <f>IF(DM423=17,Tipologías!$E$18,0)+IF(ENCUESTAS!DN423=18,Tipologías!$E$17,0)+IF(ENCUESTAS!DO423=19,Tipologías!$E$19,0)+IF(ENCUESTAS!DP423=20,Tipologías!$E$21,0)</f>
        <v>0</v>
      </c>
      <c r="DR423" s="47" t="str">
        <f t="shared" si="172"/>
        <v>NO</v>
      </c>
      <c r="DS423" s="49">
        <f t="shared" si="173"/>
        <v>0</v>
      </c>
      <c r="DT423" s="52">
        <f>IF(DL423=0,"",(DL423+DS423+Tipologías!$E$6+Tipologías!$H$2))</f>
        <v>5467558.7631599642</v>
      </c>
      <c r="DU423" s="53" t="str">
        <f t="shared" si="174"/>
        <v>SI</v>
      </c>
      <c r="DV423" s="436" t="s">
        <v>3662</v>
      </c>
    </row>
    <row r="424" spans="1:126" hidden="1" x14ac:dyDescent="0.25">
      <c r="A424" s="22">
        <v>42973</v>
      </c>
      <c r="B424" s="7" t="s">
        <v>1</v>
      </c>
      <c r="C424" s="7" t="s">
        <v>630</v>
      </c>
      <c r="D424" s="7">
        <v>579</v>
      </c>
      <c r="E424" s="7">
        <v>1007435096</v>
      </c>
      <c r="F424" s="7">
        <v>3005949869</v>
      </c>
      <c r="G424" s="188">
        <v>420</v>
      </c>
      <c r="H424" s="189" t="s">
        <v>1632</v>
      </c>
      <c r="I424" s="7" t="s">
        <v>1097</v>
      </c>
      <c r="J424" s="7">
        <v>55</v>
      </c>
      <c r="K424" s="7"/>
      <c r="L424" s="7"/>
      <c r="M424" s="7"/>
      <c r="N424" s="7"/>
      <c r="O424" s="7"/>
      <c r="P424" s="7"/>
      <c r="Q424" s="7"/>
      <c r="R424" s="200">
        <v>220444820000</v>
      </c>
      <c r="S424" s="7"/>
      <c r="T424" s="7"/>
      <c r="U424" s="362" t="str">
        <f t="shared" si="150"/>
        <v xml:space="preserve">CALLE 55  #   -  220444820000 </v>
      </c>
      <c r="V424" s="7" t="s">
        <v>1524</v>
      </c>
      <c r="W424" s="7" t="s">
        <v>2338</v>
      </c>
      <c r="X424" s="7" t="s">
        <v>1946</v>
      </c>
      <c r="Y424" s="7" t="s">
        <v>1331</v>
      </c>
      <c r="Z424" s="7" t="s">
        <v>2720</v>
      </c>
      <c r="AA424" s="434" t="str">
        <f t="shared" si="151"/>
        <v xml:space="preserve">LUIS AURELIO PALACIO ZAPATA </v>
      </c>
      <c r="AB424" s="7" t="s">
        <v>1268</v>
      </c>
      <c r="AC424" s="7">
        <v>68708899</v>
      </c>
      <c r="AD424" s="7" t="s">
        <v>1127</v>
      </c>
      <c r="AE424" s="7">
        <v>64</v>
      </c>
      <c r="AF424" s="6" t="s">
        <v>1086</v>
      </c>
      <c r="AG424" s="6"/>
      <c r="AH424" s="7"/>
      <c r="AI424" s="7"/>
      <c r="AJ424" s="7"/>
      <c r="AK424" s="434" t="str">
        <f t="shared" si="152"/>
        <v xml:space="preserve">   </v>
      </c>
      <c r="AL424" s="7"/>
      <c r="AM424" s="191"/>
      <c r="AN424" s="189" t="s">
        <v>1087</v>
      </c>
      <c r="AO424" s="7"/>
      <c r="AP424" s="7" t="s">
        <v>1087</v>
      </c>
      <c r="AQ424" s="7">
        <v>6</v>
      </c>
      <c r="AR424" s="7">
        <v>2</v>
      </c>
      <c r="AS424" s="7"/>
      <c r="AT424" s="192" t="s">
        <v>1148</v>
      </c>
      <c r="AU424" s="7"/>
      <c r="AV424" s="193" t="s">
        <v>1161</v>
      </c>
      <c r="AW424" s="7"/>
      <c r="AX424" s="192"/>
      <c r="AY424" s="7"/>
      <c r="AZ424" s="7"/>
      <c r="BA424" s="7"/>
      <c r="BB424" s="7" t="s">
        <v>1086</v>
      </c>
      <c r="BC424" s="7">
        <v>37654</v>
      </c>
      <c r="BD424" s="7" t="s">
        <v>1087</v>
      </c>
      <c r="BE424" s="7">
        <v>0</v>
      </c>
      <c r="BF424" s="7" t="s">
        <v>1086</v>
      </c>
      <c r="BG424" s="7">
        <v>8366</v>
      </c>
      <c r="BH424" s="188" t="s">
        <v>1167</v>
      </c>
      <c r="BI424" s="195" t="s">
        <v>1176</v>
      </c>
      <c r="BJ424" s="6" t="s">
        <v>1180</v>
      </c>
      <c r="BK424" s="6" t="s">
        <v>1189</v>
      </c>
      <c r="BL424" s="6" t="s">
        <v>1086</v>
      </c>
      <c r="BM424" s="191" t="s">
        <v>1086</v>
      </c>
      <c r="BN424" s="195" t="s">
        <v>1086</v>
      </c>
      <c r="BO424" s="6" t="s">
        <v>1086</v>
      </c>
      <c r="BP424" s="6" t="s">
        <v>1086</v>
      </c>
      <c r="BQ424" s="6" t="s">
        <v>1086</v>
      </c>
      <c r="BR424" s="6" t="s">
        <v>1086</v>
      </c>
      <c r="BS424" s="6" t="s">
        <v>1086</v>
      </c>
      <c r="BT424" s="6" t="s">
        <v>1086</v>
      </c>
      <c r="BU424" s="6" t="s">
        <v>1086</v>
      </c>
      <c r="BV424" s="6" t="s">
        <v>1086</v>
      </c>
      <c r="BW424" s="6" t="s">
        <v>1086</v>
      </c>
      <c r="BX424" s="6" t="s">
        <v>1086</v>
      </c>
      <c r="BY424" s="6" t="s">
        <v>1086</v>
      </c>
      <c r="BZ424" s="6" t="s">
        <v>1086</v>
      </c>
      <c r="CA424" s="6" t="s">
        <v>1086</v>
      </c>
      <c r="CB424" s="6" t="s">
        <v>1086</v>
      </c>
      <c r="CC424" s="6" t="s">
        <v>1086</v>
      </c>
      <c r="CD424" s="6" t="s">
        <v>1193</v>
      </c>
      <c r="CE424" s="199" t="s">
        <v>2721</v>
      </c>
      <c r="CF424" s="6"/>
      <c r="CG424" s="6"/>
      <c r="CH424" s="6"/>
      <c r="CI424" s="6"/>
      <c r="CJ424" s="6" t="s">
        <v>1607</v>
      </c>
      <c r="CK424" s="6" t="s">
        <v>1608</v>
      </c>
      <c r="CL424" s="6" t="s">
        <v>1086</v>
      </c>
      <c r="CM424" s="6" t="s">
        <v>1087</v>
      </c>
      <c r="CN424" s="6" t="s">
        <v>1087</v>
      </c>
      <c r="CO424" s="6" t="s">
        <v>1490</v>
      </c>
      <c r="CP424" s="6" t="s">
        <v>1086</v>
      </c>
      <c r="CQ424" s="6" t="s">
        <v>1086</v>
      </c>
      <c r="CR424" s="6" t="s">
        <v>1086</v>
      </c>
      <c r="CS424" s="6" t="s">
        <v>1086</v>
      </c>
      <c r="CT424" s="6" t="s">
        <v>1086</v>
      </c>
      <c r="CU424" s="191" t="s">
        <v>1451</v>
      </c>
      <c r="CV424" s="6" t="str">
        <f t="shared" si="153"/>
        <v>SAN MARTIN CALLE55220444820000</v>
      </c>
      <c r="CW424" s="46" t="str">
        <f t="shared" si="154"/>
        <v>OK</v>
      </c>
      <c r="CX424" s="47" t="str">
        <f t="shared" si="155"/>
        <v>SI</v>
      </c>
      <c r="CY424" s="47" t="str">
        <f t="shared" si="156"/>
        <v/>
      </c>
      <c r="CZ424" s="47" t="str">
        <f t="shared" si="157"/>
        <v/>
      </c>
      <c r="DA424" s="47" t="str">
        <f t="shared" si="158"/>
        <v/>
      </c>
      <c r="DB424" s="47" t="str">
        <f t="shared" si="159"/>
        <v/>
      </c>
      <c r="DC424" s="47" t="str">
        <f t="shared" si="160"/>
        <v/>
      </c>
      <c r="DD424" s="47"/>
      <c r="DE424" s="47" t="str">
        <f t="shared" si="161"/>
        <v/>
      </c>
      <c r="DF424" s="47" t="str">
        <f t="shared" si="162"/>
        <v/>
      </c>
      <c r="DG424" s="47" t="str">
        <f t="shared" si="163"/>
        <v/>
      </c>
      <c r="DH424" s="47" t="str">
        <f t="shared" si="164"/>
        <v/>
      </c>
      <c r="DI424" s="47" t="str">
        <f t="shared" si="165"/>
        <v/>
      </c>
      <c r="DJ424" s="47">
        <f t="shared" si="166"/>
        <v>0</v>
      </c>
      <c r="DK424" s="48">
        <f>IF(CX424="NO",0,IF(CY424=1,Tipologías!$E$11,0)+IF(CZ424=2,Tipologías!$E$10,0)+IF(DA424=3,Tipologías!$E$9,0)+IF(DB424=4,Tipologías!$E$13,0)+IF(DC424=5,Tipologías!$E$12,0)+IF(DD424=6,Tipologías!$E$14,0)+IF(DE424=7,Tipologías!$E$20,0)+IF(DG424=9,Tipologías!$E$16,0)+IF(DF424=8,Tipologías!$E$23,0)+IF(DH424=10,Tipologías!$E$7,0)+IF(DI424=11,Tipologías!$E$8,0))</f>
        <v>0</v>
      </c>
      <c r="DL424" s="49">
        <f t="shared" si="167"/>
        <v>0</v>
      </c>
      <c r="DM424" s="50" t="str">
        <f t="shared" si="168"/>
        <v/>
      </c>
      <c r="DN424" s="50" t="str">
        <f t="shared" si="169"/>
        <v/>
      </c>
      <c r="DO424" s="50" t="str">
        <f t="shared" si="170"/>
        <v/>
      </c>
      <c r="DP424" s="51" t="str">
        <f t="shared" si="171"/>
        <v/>
      </c>
      <c r="DQ424" s="51">
        <f>IF(DM424=17,Tipologías!$E$18,0)+IF(ENCUESTAS!DN424=18,Tipologías!$E$17,0)+IF(ENCUESTAS!DO424=19,Tipologías!$E$19,0)+IF(ENCUESTAS!DP424=20,Tipologías!$E$21,0)</f>
        <v>0</v>
      </c>
      <c r="DR424" s="47" t="str">
        <f t="shared" si="172"/>
        <v>NO</v>
      </c>
      <c r="DS424" s="49">
        <f t="shared" si="173"/>
        <v>0</v>
      </c>
      <c r="DT424" s="52" t="str">
        <f>IF(DL424=0,"",(DL424+DS424+Tipologías!$E$6+Tipologías!$H$2))</f>
        <v/>
      </c>
      <c r="DU424" s="53" t="str">
        <f t="shared" si="174"/>
        <v>NO</v>
      </c>
      <c r="DV424" s="436"/>
    </row>
    <row r="425" spans="1:126" hidden="1" x14ac:dyDescent="0.25">
      <c r="A425" s="22">
        <v>42973</v>
      </c>
      <c r="B425" s="7" t="s">
        <v>1</v>
      </c>
      <c r="C425" s="7" t="s">
        <v>630</v>
      </c>
      <c r="D425" s="7">
        <v>579</v>
      </c>
      <c r="E425" s="7">
        <v>1007435096</v>
      </c>
      <c r="F425" s="7">
        <v>3005949869</v>
      </c>
      <c r="G425" s="188">
        <v>421</v>
      </c>
      <c r="H425" s="189" t="s">
        <v>1632</v>
      </c>
      <c r="I425" s="7" t="s">
        <v>1110</v>
      </c>
      <c r="J425" s="7"/>
      <c r="K425" s="7"/>
      <c r="L425" s="7"/>
      <c r="M425" s="7"/>
      <c r="N425" s="7"/>
      <c r="O425" s="7"/>
      <c r="P425" s="7"/>
      <c r="Q425" s="7"/>
      <c r="R425" s="200">
        <v>220446000000</v>
      </c>
      <c r="S425" s="7"/>
      <c r="T425" s="7"/>
      <c r="U425" s="362" t="str">
        <f t="shared" si="150"/>
        <v xml:space="preserve">PEATONAL   #   -  220446000000 </v>
      </c>
      <c r="V425" s="7" t="s">
        <v>1524</v>
      </c>
      <c r="W425" s="7" t="s">
        <v>2254</v>
      </c>
      <c r="X425" s="7" t="s">
        <v>1700</v>
      </c>
      <c r="Y425" s="7" t="s">
        <v>1335</v>
      </c>
      <c r="Z425" s="7" t="s">
        <v>1287</v>
      </c>
      <c r="AA425" s="434" t="str">
        <f t="shared" si="151"/>
        <v>GLORIA MARIA FIGUEROA VALENCIA</v>
      </c>
      <c r="AB425" s="7" t="s">
        <v>1268</v>
      </c>
      <c r="AC425" s="7">
        <v>21933746</v>
      </c>
      <c r="AD425" s="7" t="s">
        <v>1118</v>
      </c>
      <c r="AE425" s="7">
        <v>51</v>
      </c>
      <c r="AF425" s="6" t="s">
        <v>1086</v>
      </c>
      <c r="AG425" s="6"/>
      <c r="AH425" s="7"/>
      <c r="AI425" s="7"/>
      <c r="AJ425" s="7"/>
      <c r="AK425" s="434" t="str">
        <f t="shared" si="152"/>
        <v xml:space="preserve">   </v>
      </c>
      <c r="AL425" s="7"/>
      <c r="AM425" s="191"/>
      <c r="AN425" s="189" t="s">
        <v>1087</v>
      </c>
      <c r="AO425" s="7"/>
      <c r="AP425" s="7" t="s">
        <v>1087</v>
      </c>
      <c r="AQ425" s="7">
        <v>1</v>
      </c>
      <c r="AR425" s="7"/>
      <c r="AS425" s="7"/>
      <c r="AT425" s="192" t="s">
        <v>1148</v>
      </c>
      <c r="AU425" s="7"/>
      <c r="AV425" s="193" t="s">
        <v>1161</v>
      </c>
      <c r="AW425" s="7"/>
      <c r="AX425" s="192"/>
      <c r="AY425" s="7"/>
      <c r="AZ425" s="7"/>
      <c r="BA425" s="7"/>
      <c r="BB425" s="7" t="s">
        <v>1086</v>
      </c>
      <c r="BC425" s="7">
        <v>9988</v>
      </c>
      <c r="BD425" s="7" t="s">
        <v>1086</v>
      </c>
      <c r="BE425" s="7">
        <v>6681</v>
      </c>
      <c r="BF425" s="7" t="s">
        <v>1086</v>
      </c>
      <c r="BG425" s="7">
        <v>9513</v>
      </c>
      <c r="BH425" s="188" t="s">
        <v>1167</v>
      </c>
      <c r="BI425" s="195" t="s">
        <v>1171</v>
      </c>
      <c r="BJ425" s="6" t="s">
        <v>1180</v>
      </c>
      <c r="BK425" s="6" t="s">
        <v>1189</v>
      </c>
      <c r="BL425" s="6" t="s">
        <v>1087</v>
      </c>
      <c r="BM425" s="191" t="s">
        <v>1087</v>
      </c>
      <c r="BN425" s="195" t="s">
        <v>1086</v>
      </c>
      <c r="BO425" s="6" t="s">
        <v>1086</v>
      </c>
      <c r="BP425" s="6" t="s">
        <v>1086</v>
      </c>
      <c r="BQ425" s="6" t="s">
        <v>1086</v>
      </c>
      <c r="BR425" s="6" t="s">
        <v>1086</v>
      </c>
      <c r="BS425" s="6" t="s">
        <v>1086</v>
      </c>
      <c r="BT425" s="6" t="s">
        <v>1086</v>
      </c>
      <c r="BU425" s="6" t="s">
        <v>1086</v>
      </c>
      <c r="BV425" s="6" t="s">
        <v>1086</v>
      </c>
      <c r="BW425" s="6" t="s">
        <v>1086</v>
      </c>
      <c r="BX425" s="6" t="s">
        <v>1086</v>
      </c>
      <c r="BY425" s="6" t="s">
        <v>1086</v>
      </c>
      <c r="BZ425" s="6" t="s">
        <v>1086</v>
      </c>
      <c r="CA425" s="6" t="s">
        <v>1086</v>
      </c>
      <c r="CB425" s="6" t="s">
        <v>1086</v>
      </c>
      <c r="CC425" s="6" t="s">
        <v>1086</v>
      </c>
      <c r="CD425" s="6" t="s">
        <v>1193</v>
      </c>
      <c r="CE425" s="199" t="s">
        <v>2719</v>
      </c>
      <c r="CF425" s="6"/>
      <c r="CG425" s="6"/>
      <c r="CH425" s="6"/>
      <c r="CI425" s="6"/>
      <c r="CJ425" s="6" t="s">
        <v>1607</v>
      </c>
      <c r="CK425" s="6" t="s">
        <v>1608</v>
      </c>
      <c r="CL425" s="6" t="s">
        <v>1086</v>
      </c>
      <c r="CM425" s="6" t="s">
        <v>1087</v>
      </c>
      <c r="CN425" s="6" t="s">
        <v>1087</v>
      </c>
      <c r="CO425" s="6" t="s">
        <v>1490</v>
      </c>
      <c r="CP425" s="6" t="s">
        <v>1086</v>
      </c>
      <c r="CQ425" s="6" t="s">
        <v>1086</v>
      </c>
      <c r="CR425" s="6" t="s">
        <v>1086</v>
      </c>
      <c r="CS425" s="6" t="s">
        <v>1086</v>
      </c>
      <c r="CT425" s="6" t="s">
        <v>1086</v>
      </c>
      <c r="CU425" s="191" t="s">
        <v>1288</v>
      </c>
      <c r="CV425" s="6" t="str">
        <f t="shared" si="153"/>
        <v>SAN MARTIN PEATONAL220446000000</v>
      </c>
      <c r="CW425" s="46" t="str">
        <f t="shared" si="154"/>
        <v>OK</v>
      </c>
      <c r="CX425" s="47" t="str">
        <f t="shared" si="155"/>
        <v>SI</v>
      </c>
      <c r="CY425" s="47" t="str">
        <f t="shared" si="156"/>
        <v/>
      </c>
      <c r="CZ425" s="47" t="str">
        <f t="shared" si="157"/>
        <v/>
      </c>
      <c r="DA425" s="47" t="str">
        <f t="shared" si="158"/>
        <v/>
      </c>
      <c r="DB425" s="47" t="str">
        <f t="shared" si="159"/>
        <v/>
      </c>
      <c r="DC425" s="47" t="str">
        <f t="shared" si="160"/>
        <v/>
      </c>
      <c r="DD425" s="47"/>
      <c r="DE425" s="47" t="str">
        <f t="shared" si="161"/>
        <v/>
      </c>
      <c r="DF425" s="47" t="str">
        <f t="shared" si="162"/>
        <v/>
      </c>
      <c r="DG425" s="47" t="str">
        <f t="shared" si="163"/>
        <v/>
      </c>
      <c r="DH425" s="47" t="str">
        <f t="shared" si="164"/>
        <v/>
      </c>
      <c r="DI425" s="47" t="str">
        <f t="shared" si="165"/>
        <v/>
      </c>
      <c r="DJ425" s="47">
        <f t="shared" si="166"/>
        <v>0</v>
      </c>
      <c r="DK425" s="48">
        <f>IF(CX425="NO",0,IF(CY425=1,Tipologías!$E$11,0)+IF(CZ425=2,Tipologías!$E$10,0)+IF(DA425=3,Tipologías!$E$9,0)+IF(DB425=4,Tipologías!$E$13,0)+IF(DC425=5,Tipologías!$E$12,0)+IF(DD425=6,Tipologías!$E$14,0)+IF(DE425=7,Tipologías!$E$20,0)+IF(DG425=9,Tipologías!$E$16,0)+IF(DF425=8,Tipologías!$E$23,0)+IF(DH425=10,Tipologías!$E$7,0)+IF(DI425=11,Tipologías!$E$8,0))</f>
        <v>0</v>
      </c>
      <c r="DL425" s="49">
        <f t="shared" si="167"/>
        <v>0</v>
      </c>
      <c r="DM425" s="50" t="str">
        <f t="shared" si="168"/>
        <v/>
      </c>
      <c r="DN425" s="50" t="str">
        <f t="shared" si="169"/>
        <v/>
      </c>
      <c r="DO425" s="50" t="str">
        <f t="shared" si="170"/>
        <v/>
      </c>
      <c r="DP425" s="51" t="str">
        <f t="shared" si="171"/>
        <v/>
      </c>
      <c r="DQ425" s="51">
        <f>IF(DM425=17,Tipologías!$E$18,0)+IF(ENCUESTAS!DN425=18,Tipologías!$E$17,0)+IF(ENCUESTAS!DO425=19,Tipologías!$E$19,0)+IF(ENCUESTAS!DP425=20,Tipologías!$E$21,0)</f>
        <v>0</v>
      </c>
      <c r="DR425" s="47" t="str">
        <f t="shared" si="172"/>
        <v>NO</v>
      </c>
      <c r="DS425" s="49">
        <f t="shared" si="173"/>
        <v>0</v>
      </c>
      <c r="DT425" s="52" t="str">
        <f>IF(DL425=0,"",(DL425+DS425+Tipologías!$E$6+Tipologías!$H$2))</f>
        <v/>
      </c>
      <c r="DU425" s="53" t="str">
        <f t="shared" si="174"/>
        <v>NO</v>
      </c>
      <c r="DV425" s="437"/>
    </row>
    <row r="426" spans="1:126" hidden="1" x14ac:dyDescent="0.25">
      <c r="A426" s="22">
        <v>42973</v>
      </c>
      <c r="B426" s="7" t="s">
        <v>1</v>
      </c>
      <c r="C426" s="7" t="s">
        <v>630</v>
      </c>
      <c r="D426" s="7">
        <v>579</v>
      </c>
      <c r="E426" s="7">
        <v>1007435096</v>
      </c>
      <c r="F426" s="7">
        <v>3005949869</v>
      </c>
      <c r="G426" s="188">
        <v>422</v>
      </c>
      <c r="H426" s="189" t="s">
        <v>1632</v>
      </c>
      <c r="I426" s="7" t="s">
        <v>1110</v>
      </c>
      <c r="J426" s="7"/>
      <c r="K426" s="7"/>
      <c r="L426" s="7"/>
      <c r="M426" s="7"/>
      <c r="N426" s="7"/>
      <c r="O426" s="7"/>
      <c r="P426" s="7"/>
      <c r="Q426" s="7"/>
      <c r="R426" s="200">
        <v>220440600000</v>
      </c>
      <c r="S426" s="7"/>
      <c r="T426" s="7"/>
      <c r="U426" s="362" t="str">
        <f t="shared" si="150"/>
        <v xml:space="preserve">PEATONAL   #   -  220440600000 </v>
      </c>
      <c r="V426" s="7" t="s">
        <v>1524</v>
      </c>
      <c r="W426" s="7" t="s">
        <v>1946</v>
      </c>
      <c r="X426" s="7" t="s">
        <v>1625</v>
      </c>
      <c r="Y426" s="7" t="s">
        <v>2722</v>
      </c>
      <c r="Z426" s="7"/>
      <c r="AA426" s="434" t="str">
        <f t="shared" si="151"/>
        <v>ANDREA   ZAPATA  MONTOYA</v>
      </c>
      <c r="AB426" s="7" t="s">
        <v>1268</v>
      </c>
      <c r="AC426" s="7">
        <v>1039692701</v>
      </c>
      <c r="AD426" s="7" t="s">
        <v>1118</v>
      </c>
      <c r="AE426" s="7">
        <v>26</v>
      </c>
      <c r="AF426" s="6" t="s">
        <v>1086</v>
      </c>
      <c r="AG426" s="6"/>
      <c r="AH426" s="7"/>
      <c r="AI426" s="7"/>
      <c r="AJ426" s="7"/>
      <c r="AK426" s="434" t="str">
        <f t="shared" si="152"/>
        <v xml:space="preserve">   </v>
      </c>
      <c r="AL426" s="7"/>
      <c r="AM426" s="191"/>
      <c r="AN426" s="189" t="s">
        <v>1087</v>
      </c>
      <c r="AO426" s="7"/>
      <c r="AP426" s="7" t="s">
        <v>1087</v>
      </c>
      <c r="AQ426" s="7">
        <v>2</v>
      </c>
      <c r="AR426" s="7"/>
      <c r="AS426" s="7">
        <v>1</v>
      </c>
      <c r="AT426" s="192" t="s">
        <v>1149</v>
      </c>
      <c r="AU426" s="7"/>
      <c r="AV426" s="193"/>
      <c r="AW426" s="7"/>
      <c r="AX426" s="192" t="s">
        <v>1153</v>
      </c>
      <c r="AY426" s="7">
        <v>2</v>
      </c>
      <c r="AZ426" s="7"/>
      <c r="BA426" s="7">
        <v>300000</v>
      </c>
      <c r="BB426" s="7" t="s">
        <v>1086</v>
      </c>
      <c r="BC426" s="7">
        <v>11429</v>
      </c>
      <c r="BD426" s="7" t="s">
        <v>1086</v>
      </c>
      <c r="BE426" s="7">
        <v>7818</v>
      </c>
      <c r="BF426" s="7" t="s">
        <v>1086</v>
      </c>
      <c r="BG426" s="7">
        <v>9268</v>
      </c>
      <c r="BH426" s="188" t="s">
        <v>1167</v>
      </c>
      <c r="BI426" s="195" t="s">
        <v>1171</v>
      </c>
      <c r="BJ426" s="6" t="s">
        <v>1175</v>
      </c>
      <c r="BK426" s="6" t="s">
        <v>1189</v>
      </c>
      <c r="BL426" s="6" t="s">
        <v>1086</v>
      </c>
      <c r="BM426" s="191" t="s">
        <v>1086</v>
      </c>
      <c r="BN426" s="195" t="s">
        <v>1086</v>
      </c>
      <c r="BO426" s="6" t="s">
        <v>1086</v>
      </c>
      <c r="BP426" s="6" t="s">
        <v>1086</v>
      </c>
      <c r="BQ426" s="6" t="s">
        <v>1086</v>
      </c>
      <c r="BR426" s="6" t="s">
        <v>1086</v>
      </c>
      <c r="BS426" s="6" t="s">
        <v>1086</v>
      </c>
      <c r="BT426" s="6" t="s">
        <v>1086</v>
      </c>
      <c r="BU426" s="6" t="s">
        <v>1086</v>
      </c>
      <c r="BV426" s="6" t="s">
        <v>1086</v>
      </c>
      <c r="BW426" s="6" t="s">
        <v>1086</v>
      </c>
      <c r="BX426" s="6" t="s">
        <v>1086</v>
      </c>
      <c r="BY426" s="6" t="s">
        <v>1086</v>
      </c>
      <c r="BZ426" s="6" t="s">
        <v>1086</v>
      </c>
      <c r="CA426" s="6" t="s">
        <v>1086</v>
      </c>
      <c r="CB426" s="6" t="s">
        <v>1086</v>
      </c>
      <c r="CC426" s="6" t="s">
        <v>1086</v>
      </c>
      <c r="CD426" s="6" t="s">
        <v>1193</v>
      </c>
      <c r="CE426" s="199" t="s">
        <v>2719</v>
      </c>
      <c r="CF426" s="6"/>
      <c r="CG426" s="6"/>
      <c r="CH426" s="6"/>
      <c r="CI426" s="6"/>
      <c r="CJ426" s="6" t="s">
        <v>1607</v>
      </c>
      <c r="CK426" s="6" t="s">
        <v>1608</v>
      </c>
      <c r="CL426" s="6" t="s">
        <v>1086</v>
      </c>
      <c r="CM426" s="6" t="s">
        <v>1087</v>
      </c>
      <c r="CN426" s="6" t="s">
        <v>1087</v>
      </c>
      <c r="CO426" s="6" t="s">
        <v>1490</v>
      </c>
      <c r="CP426" s="6" t="s">
        <v>1086</v>
      </c>
      <c r="CQ426" s="6" t="s">
        <v>1086</v>
      </c>
      <c r="CR426" s="6" t="s">
        <v>1086</v>
      </c>
      <c r="CS426" s="6" t="s">
        <v>1086</v>
      </c>
      <c r="CT426" s="6" t="s">
        <v>1086</v>
      </c>
      <c r="CU426" s="191" t="s">
        <v>1288</v>
      </c>
      <c r="CV426" s="6" t="str">
        <f t="shared" si="153"/>
        <v>SAN MARTIN PEATONAL220440600000</v>
      </c>
      <c r="CW426" s="46" t="str">
        <f t="shared" si="154"/>
        <v>OK</v>
      </c>
      <c r="CX426" s="47" t="str">
        <f t="shared" si="155"/>
        <v>SI</v>
      </c>
      <c r="CY426" s="47" t="str">
        <f t="shared" si="156"/>
        <v/>
      </c>
      <c r="CZ426" s="47" t="str">
        <f t="shared" si="157"/>
        <v/>
      </c>
      <c r="DA426" s="47" t="str">
        <f t="shared" si="158"/>
        <v/>
      </c>
      <c r="DB426" s="47" t="str">
        <f t="shared" si="159"/>
        <v/>
      </c>
      <c r="DC426" s="47" t="str">
        <f t="shared" si="160"/>
        <v/>
      </c>
      <c r="DD426" s="47"/>
      <c r="DE426" s="47" t="str">
        <f t="shared" si="161"/>
        <v/>
      </c>
      <c r="DF426" s="47" t="str">
        <f t="shared" si="162"/>
        <v/>
      </c>
      <c r="DG426" s="47" t="str">
        <f t="shared" si="163"/>
        <v/>
      </c>
      <c r="DH426" s="47" t="str">
        <f t="shared" si="164"/>
        <v/>
      </c>
      <c r="DI426" s="47" t="str">
        <f t="shared" si="165"/>
        <v/>
      </c>
      <c r="DJ426" s="47">
        <f t="shared" si="166"/>
        <v>0</v>
      </c>
      <c r="DK426" s="48">
        <f>IF(CX426="NO",0,IF(CY426=1,Tipologías!$E$11,0)+IF(CZ426=2,Tipologías!$E$10,0)+IF(DA426=3,Tipologías!$E$9,0)+IF(DB426=4,Tipologías!$E$13,0)+IF(DC426=5,Tipologías!$E$12,0)+IF(DD426=6,Tipologías!$E$14,0)+IF(DE426=7,Tipologías!$E$20,0)+IF(DG426=9,Tipologías!$E$16,0)+IF(DF426=8,Tipologías!$E$23,0)+IF(DH426=10,Tipologías!$E$7,0)+IF(DI426=11,Tipologías!$E$8,0))</f>
        <v>0</v>
      </c>
      <c r="DL426" s="49">
        <f t="shared" si="167"/>
        <v>0</v>
      </c>
      <c r="DM426" s="50" t="str">
        <f t="shared" si="168"/>
        <v/>
      </c>
      <c r="DN426" s="50" t="str">
        <f t="shared" si="169"/>
        <v/>
      </c>
      <c r="DO426" s="50" t="str">
        <f t="shared" si="170"/>
        <v/>
      </c>
      <c r="DP426" s="51" t="str">
        <f t="shared" si="171"/>
        <v/>
      </c>
      <c r="DQ426" s="51">
        <f>IF(DM426=17,Tipologías!$E$18,0)+IF(ENCUESTAS!DN426=18,Tipologías!$E$17,0)+IF(ENCUESTAS!DO426=19,Tipologías!$E$19,0)+IF(ENCUESTAS!DP426=20,Tipologías!$E$21,0)</f>
        <v>0</v>
      </c>
      <c r="DR426" s="47" t="str">
        <f t="shared" si="172"/>
        <v>NO</v>
      </c>
      <c r="DS426" s="49">
        <f t="shared" si="173"/>
        <v>0</v>
      </c>
      <c r="DT426" s="52" t="str">
        <f>IF(DL426=0,"",(DL426+DS426+Tipologías!$E$6+Tipologías!$H$2))</f>
        <v/>
      </c>
      <c r="DU426" s="53" t="str">
        <f t="shared" si="174"/>
        <v>NO</v>
      </c>
      <c r="DV426" s="436"/>
    </row>
    <row r="427" spans="1:126" x14ac:dyDescent="0.25">
      <c r="A427" s="22">
        <v>42973</v>
      </c>
      <c r="B427" s="7" t="s">
        <v>1</v>
      </c>
      <c r="C427" s="7" t="s">
        <v>630</v>
      </c>
      <c r="D427" s="7">
        <v>579</v>
      </c>
      <c r="E427" s="7">
        <v>98653883</v>
      </c>
      <c r="F427" s="7">
        <v>3233982728</v>
      </c>
      <c r="G427" s="188">
        <v>423</v>
      </c>
      <c r="H427" s="189" t="s">
        <v>1740</v>
      </c>
      <c r="I427" s="7" t="s">
        <v>1110</v>
      </c>
      <c r="J427" s="7"/>
      <c r="K427" s="7"/>
      <c r="L427" s="7"/>
      <c r="M427" s="7"/>
      <c r="N427" s="7"/>
      <c r="O427" s="7"/>
      <c r="P427" s="7"/>
      <c r="Q427" s="7"/>
      <c r="R427" s="200">
        <v>22056500</v>
      </c>
      <c r="S427" s="7"/>
      <c r="T427" s="7"/>
      <c r="U427" s="362" t="str">
        <f t="shared" si="150"/>
        <v xml:space="preserve">PEATONAL   #   -  22056500 </v>
      </c>
      <c r="V427" s="7">
        <v>3146618094</v>
      </c>
      <c r="W427" s="7" t="s">
        <v>2723</v>
      </c>
      <c r="X427" s="7" t="s">
        <v>2723</v>
      </c>
      <c r="Y427" s="7" t="s">
        <v>1353</v>
      </c>
      <c r="Z427" s="7" t="s">
        <v>1480</v>
      </c>
      <c r="AA427" s="434" t="str">
        <f t="shared" si="151"/>
        <v>JORGE ESTEBAN GURIN GURIN</v>
      </c>
      <c r="AB427" s="7" t="s">
        <v>1268</v>
      </c>
      <c r="AC427" s="7">
        <v>101358449</v>
      </c>
      <c r="AD427" s="7" t="s">
        <v>1127</v>
      </c>
      <c r="AE427" s="7">
        <v>34</v>
      </c>
      <c r="AF427" s="6" t="s">
        <v>1086</v>
      </c>
      <c r="AG427" s="6"/>
      <c r="AH427" s="7"/>
      <c r="AI427" s="7"/>
      <c r="AJ427" s="7"/>
      <c r="AK427" s="434" t="str">
        <f t="shared" si="152"/>
        <v xml:space="preserve">   </v>
      </c>
      <c r="AL427" s="7"/>
      <c r="AM427" s="191"/>
      <c r="AN427" s="189" t="s">
        <v>1086</v>
      </c>
      <c r="AO427" s="7"/>
      <c r="AP427" s="7" t="s">
        <v>1087</v>
      </c>
      <c r="AQ427" s="7">
        <v>4</v>
      </c>
      <c r="AR427" s="7">
        <v>2</v>
      </c>
      <c r="AS427" s="7"/>
      <c r="AT427" s="192" t="s">
        <v>1148</v>
      </c>
      <c r="AU427" s="7"/>
      <c r="AV427" s="193" t="s">
        <v>1161</v>
      </c>
      <c r="AW427" s="7"/>
      <c r="AX427" s="192"/>
      <c r="AY427" s="7"/>
      <c r="AZ427" s="7"/>
      <c r="BA427" s="7"/>
      <c r="BB427" s="7" t="s">
        <v>1086</v>
      </c>
      <c r="BC427" s="7">
        <v>6550</v>
      </c>
      <c r="BD427" s="7" t="s">
        <v>1086</v>
      </c>
      <c r="BE427" s="7">
        <v>4435</v>
      </c>
      <c r="BF427" s="7" t="s">
        <v>1086</v>
      </c>
      <c r="BG427" s="7">
        <v>3029</v>
      </c>
      <c r="BH427" s="188" t="s">
        <v>1167</v>
      </c>
      <c r="BI427" s="195" t="s">
        <v>1175</v>
      </c>
      <c r="BJ427" s="6" t="s">
        <v>1180</v>
      </c>
      <c r="BK427" s="6" t="s">
        <v>1189</v>
      </c>
      <c r="BL427" s="6" t="s">
        <v>1087</v>
      </c>
      <c r="BM427" s="191" t="s">
        <v>1086</v>
      </c>
      <c r="BN427" s="195" t="s">
        <v>1086</v>
      </c>
      <c r="BO427" s="6" t="s">
        <v>1086</v>
      </c>
      <c r="BP427" s="6" t="s">
        <v>1086</v>
      </c>
      <c r="BQ427" s="6" t="s">
        <v>1086</v>
      </c>
      <c r="BR427" s="6" t="s">
        <v>1086</v>
      </c>
      <c r="BS427" s="6" t="s">
        <v>1086</v>
      </c>
      <c r="BT427" s="6" t="s">
        <v>1086</v>
      </c>
      <c r="BU427" s="6" t="s">
        <v>1087</v>
      </c>
      <c r="BV427" s="6" t="s">
        <v>1087</v>
      </c>
      <c r="BW427" s="6" t="s">
        <v>1086</v>
      </c>
      <c r="BX427" s="6" t="s">
        <v>1086</v>
      </c>
      <c r="BY427" s="6" t="s">
        <v>1086</v>
      </c>
      <c r="BZ427" s="6" t="s">
        <v>1087</v>
      </c>
      <c r="CA427" s="6" t="s">
        <v>1087</v>
      </c>
      <c r="CB427" s="6" t="s">
        <v>1086</v>
      </c>
      <c r="CC427" s="6" t="s">
        <v>1086</v>
      </c>
      <c r="CD427" s="6" t="s">
        <v>1193</v>
      </c>
      <c r="CE427" s="199" t="s">
        <v>2724</v>
      </c>
      <c r="CF427" s="6"/>
      <c r="CG427" s="6"/>
      <c r="CH427" s="6"/>
      <c r="CI427" s="6"/>
      <c r="CJ427" s="6" t="s">
        <v>1607</v>
      </c>
      <c r="CK427" s="6" t="s">
        <v>1608</v>
      </c>
      <c r="CL427" s="6" t="s">
        <v>1086</v>
      </c>
      <c r="CM427" s="6" t="s">
        <v>1087</v>
      </c>
      <c r="CN427" s="6" t="s">
        <v>1087</v>
      </c>
      <c r="CO427" s="6" t="s">
        <v>1490</v>
      </c>
      <c r="CP427" s="6" t="s">
        <v>1086</v>
      </c>
      <c r="CQ427" s="6" t="s">
        <v>1087</v>
      </c>
      <c r="CR427" s="6" t="s">
        <v>1087</v>
      </c>
      <c r="CS427" s="6" t="s">
        <v>1086</v>
      </c>
      <c r="CT427" s="6" t="s">
        <v>1086</v>
      </c>
      <c r="CU427" s="191" t="s">
        <v>1286</v>
      </c>
      <c r="CV427" s="6" t="str">
        <f t="shared" si="153"/>
        <v>TAHAMIPEATONAL22056500</v>
      </c>
      <c r="CW427" s="46" t="str">
        <f t="shared" si="154"/>
        <v>OK</v>
      </c>
      <c r="CX427" s="47" t="str">
        <f t="shared" si="155"/>
        <v>SI</v>
      </c>
      <c r="CY427" s="47">
        <f t="shared" si="156"/>
        <v>1</v>
      </c>
      <c r="CZ427" s="47" t="str">
        <f t="shared" si="157"/>
        <v/>
      </c>
      <c r="DA427" s="47" t="str">
        <f t="shared" si="158"/>
        <v/>
      </c>
      <c r="DB427" s="47">
        <f t="shared" si="159"/>
        <v>4</v>
      </c>
      <c r="DC427" s="47" t="str">
        <f t="shared" si="160"/>
        <v/>
      </c>
      <c r="DD427" s="47"/>
      <c r="DE427" s="47">
        <f t="shared" si="161"/>
        <v>7</v>
      </c>
      <c r="DF427" s="47">
        <f t="shared" si="162"/>
        <v>8</v>
      </c>
      <c r="DG427" s="47" t="str">
        <f t="shared" si="163"/>
        <v/>
      </c>
      <c r="DH427" s="47" t="str">
        <f t="shared" si="164"/>
        <v/>
      </c>
      <c r="DI427" s="47" t="str">
        <f t="shared" si="165"/>
        <v/>
      </c>
      <c r="DJ427" s="47">
        <f t="shared" si="166"/>
        <v>2</v>
      </c>
      <c r="DK427" s="48">
        <f>IF(CX427="NO",0,IF(CY427=1,Tipologías!$E$11,0)+IF(CZ427=2,Tipologías!$E$10,0)+IF(DA427=3,Tipologías!$E$9,0)+IF(DB427=4,Tipologías!$E$13,0)+IF(DC427=5,Tipologías!$E$12,0)+IF(DD427=6,Tipologías!$E$14,0)+IF(DE427=7,Tipologías!$E$20,0)+IF(DG427=9,Tipologías!$E$16,0)+IF(DF427=8,Tipologías!$E$23,0)+IF(DH427=10,Tipologías!$E$7,0)+IF(DI427=11,Tipologías!$E$8,0))</f>
        <v>5709387.9815640002</v>
      </c>
      <c r="DL427" s="49">
        <f t="shared" si="167"/>
        <v>5709387.9815640002</v>
      </c>
      <c r="DM427" s="50" t="str">
        <f t="shared" si="168"/>
        <v/>
      </c>
      <c r="DN427" s="50" t="str">
        <f t="shared" si="169"/>
        <v/>
      </c>
      <c r="DO427" s="50">
        <f t="shared" si="170"/>
        <v>0</v>
      </c>
      <c r="DP427" s="51" t="str">
        <f t="shared" si="171"/>
        <v/>
      </c>
      <c r="DQ427" s="51">
        <f>IF(DM427=17,Tipologías!$E$18,0)+IF(ENCUESTAS!DN427=18,Tipologías!$E$17,0)+IF(ENCUESTAS!DO427=19,Tipologías!$E$19,0)+IF(ENCUESTAS!DP427=20,Tipologías!$E$21,0)</f>
        <v>0</v>
      </c>
      <c r="DR427" s="47" t="str">
        <f t="shared" si="172"/>
        <v>NO</v>
      </c>
      <c r="DS427" s="49">
        <f t="shared" si="173"/>
        <v>0</v>
      </c>
      <c r="DT427" s="52">
        <f>IF(DL427=0,"",(DL427+DS427+Tipologías!$E$6+Tipologías!$H$2))</f>
        <v>5906465.3741039643</v>
      </c>
      <c r="DU427" s="53" t="str">
        <f t="shared" si="174"/>
        <v>SI</v>
      </c>
      <c r="DV427" s="436" t="s">
        <v>4315</v>
      </c>
    </row>
    <row r="428" spans="1:126" x14ac:dyDescent="0.25">
      <c r="A428" s="22">
        <v>42973</v>
      </c>
      <c r="B428" s="7" t="s">
        <v>1</v>
      </c>
      <c r="C428" s="7" t="s">
        <v>630</v>
      </c>
      <c r="D428" s="7">
        <v>579</v>
      </c>
      <c r="E428" s="7">
        <v>15362949</v>
      </c>
      <c r="F428" s="7">
        <v>3147962419</v>
      </c>
      <c r="G428" s="188">
        <v>424</v>
      </c>
      <c r="H428" s="189" t="s">
        <v>1603</v>
      </c>
      <c r="I428" s="7" t="s">
        <v>1110</v>
      </c>
      <c r="J428" s="7"/>
      <c r="K428" s="7"/>
      <c r="L428" s="7"/>
      <c r="M428" s="7"/>
      <c r="N428" s="7"/>
      <c r="O428" s="7"/>
      <c r="P428" s="7"/>
      <c r="Q428" s="7"/>
      <c r="R428" s="200">
        <v>220587400000</v>
      </c>
      <c r="S428" s="7"/>
      <c r="T428" s="7"/>
      <c r="U428" s="362" t="str">
        <f t="shared" si="150"/>
        <v xml:space="preserve">PEATONAL   #   -  220587400000 </v>
      </c>
      <c r="V428" s="7">
        <v>3012381967</v>
      </c>
      <c r="W428" s="7" t="s">
        <v>1630</v>
      </c>
      <c r="X428" s="7" t="s">
        <v>1901</v>
      </c>
      <c r="Y428" s="7" t="s">
        <v>2297</v>
      </c>
      <c r="Z428" s="7"/>
      <c r="AA428" s="434" t="str">
        <f t="shared" si="151"/>
        <v xml:space="preserve">DEISY  MOSQUERA PALACIO </v>
      </c>
      <c r="AB428" s="7" t="s">
        <v>1268</v>
      </c>
      <c r="AC428" s="7">
        <v>1039681635</v>
      </c>
      <c r="AD428" s="7" t="s">
        <v>1118</v>
      </c>
      <c r="AE428" s="7">
        <v>30</v>
      </c>
      <c r="AF428" s="6" t="s">
        <v>1087</v>
      </c>
      <c r="AG428" s="6" t="s">
        <v>1579</v>
      </c>
      <c r="AH428" s="7" t="s">
        <v>1580</v>
      </c>
      <c r="AI428" s="7" t="s">
        <v>2725</v>
      </c>
      <c r="AJ428" s="7" t="s">
        <v>2289</v>
      </c>
      <c r="AK428" s="434" t="str">
        <f t="shared" si="152"/>
        <v>DIDIER ARBEY MORA ALVAREZ</v>
      </c>
      <c r="AL428" s="7" t="s">
        <v>1268</v>
      </c>
      <c r="AM428" s="191">
        <v>1074486353</v>
      </c>
      <c r="AN428" s="189" t="s">
        <v>1087</v>
      </c>
      <c r="AO428" s="7"/>
      <c r="AP428" s="7" t="s">
        <v>1087</v>
      </c>
      <c r="AQ428" s="7">
        <v>5</v>
      </c>
      <c r="AR428" s="7">
        <v>3</v>
      </c>
      <c r="AS428" s="7"/>
      <c r="AT428" s="192" t="s">
        <v>1148</v>
      </c>
      <c r="AU428" s="7"/>
      <c r="AV428" s="193" t="s">
        <v>1163</v>
      </c>
      <c r="AW428" s="7"/>
      <c r="AX428" s="192"/>
      <c r="AY428" s="7"/>
      <c r="AZ428" s="7"/>
      <c r="BA428" s="7"/>
      <c r="BB428" s="7" t="s">
        <v>1086</v>
      </c>
      <c r="BC428" s="7">
        <v>8625</v>
      </c>
      <c r="BD428" s="7" t="s">
        <v>1087</v>
      </c>
      <c r="BE428" s="7">
        <v>0</v>
      </c>
      <c r="BF428" s="7" t="s">
        <v>1086</v>
      </c>
      <c r="BG428" s="7">
        <v>8386</v>
      </c>
      <c r="BH428" s="188" t="s">
        <v>1167</v>
      </c>
      <c r="BI428" s="195" t="s">
        <v>1175</v>
      </c>
      <c r="BJ428" s="6" t="s">
        <v>1180</v>
      </c>
      <c r="BK428" s="6" t="s">
        <v>1191</v>
      </c>
      <c r="BL428" s="6" t="s">
        <v>1087</v>
      </c>
      <c r="BM428" s="191" t="s">
        <v>1087</v>
      </c>
      <c r="BN428" s="195" t="s">
        <v>1086</v>
      </c>
      <c r="BO428" s="6" t="s">
        <v>1086</v>
      </c>
      <c r="BP428" s="6" t="s">
        <v>1086</v>
      </c>
      <c r="BQ428" s="6" t="s">
        <v>1087</v>
      </c>
      <c r="BR428" s="6" t="s">
        <v>1086</v>
      </c>
      <c r="BS428" s="6" t="s">
        <v>1086</v>
      </c>
      <c r="BT428" s="6" t="s">
        <v>1087</v>
      </c>
      <c r="BU428" s="6" t="s">
        <v>1087</v>
      </c>
      <c r="BV428" s="6" t="s">
        <v>1087</v>
      </c>
      <c r="BW428" s="6" t="s">
        <v>1087</v>
      </c>
      <c r="BX428" s="6" t="s">
        <v>1087</v>
      </c>
      <c r="BY428" s="6" t="s">
        <v>1087</v>
      </c>
      <c r="BZ428" s="6" t="s">
        <v>1087</v>
      </c>
      <c r="CA428" s="6" t="s">
        <v>1087</v>
      </c>
      <c r="CB428" s="6" t="s">
        <v>1087</v>
      </c>
      <c r="CC428" s="6" t="s">
        <v>1087</v>
      </c>
      <c r="CD428" s="6" t="s">
        <v>1197</v>
      </c>
      <c r="CE428" s="199"/>
      <c r="CF428" s="6"/>
      <c r="CG428" s="6"/>
      <c r="CH428" s="6"/>
      <c r="CI428" s="6"/>
      <c r="CJ428" s="6" t="s">
        <v>1607</v>
      </c>
      <c r="CK428" s="6" t="s">
        <v>1608</v>
      </c>
      <c r="CL428" s="6" t="s">
        <v>1842</v>
      </c>
      <c r="CM428" s="6" t="s">
        <v>1087</v>
      </c>
      <c r="CN428" s="6" t="s">
        <v>1087</v>
      </c>
      <c r="CO428" s="6" t="s">
        <v>1490</v>
      </c>
      <c r="CP428" s="6" t="s">
        <v>1087</v>
      </c>
      <c r="CQ428" s="6" t="s">
        <v>1087</v>
      </c>
      <c r="CR428" s="6" t="s">
        <v>1087</v>
      </c>
      <c r="CS428" s="6" t="s">
        <v>1087</v>
      </c>
      <c r="CT428" s="6" t="s">
        <v>1087</v>
      </c>
      <c r="CU428" s="191" t="s">
        <v>1286</v>
      </c>
      <c r="CV428" s="6" t="str">
        <f t="shared" si="153"/>
        <v>OASIS PEATONAL220587400000</v>
      </c>
      <c r="CW428" s="46" t="str">
        <f t="shared" si="154"/>
        <v>OK</v>
      </c>
      <c r="CX428" s="47" t="str">
        <f t="shared" si="155"/>
        <v>SI</v>
      </c>
      <c r="CY428" s="47">
        <f t="shared" si="156"/>
        <v>1</v>
      </c>
      <c r="CZ428" s="47">
        <f t="shared" si="157"/>
        <v>2</v>
      </c>
      <c r="DA428" s="47">
        <f t="shared" si="158"/>
        <v>3</v>
      </c>
      <c r="DB428" s="47">
        <f t="shared" si="159"/>
        <v>4</v>
      </c>
      <c r="DC428" s="47">
        <f t="shared" si="160"/>
        <v>5</v>
      </c>
      <c r="DD428" s="47"/>
      <c r="DE428" s="47">
        <f t="shared" si="161"/>
        <v>7</v>
      </c>
      <c r="DF428" s="47">
        <f t="shared" si="162"/>
        <v>8</v>
      </c>
      <c r="DG428" s="47" t="str">
        <f t="shared" si="163"/>
        <v/>
      </c>
      <c r="DH428" s="47" t="str">
        <f t="shared" si="164"/>
        <v/>
      </c>
      <c r="DI428" s="47" t="str">
        <f t="shared" si="165"/>
        <v/>
      </c>
      <c r="DJ428" s="47">
        <f t="shared" si="166"/>
        <v>5</v>
      </c>
      <c r="DK428" s="48">
        <f>IF(CX428="NO",0,IF(CY428=1,Tipologías!$E$11,0)+IF(CZ428=2,Tipologías!$E$10,0)+IF(DA428=3,Tipologías!$E$9,0)+IF(DB428=4,Tipologías!$E$13,0)+IF(DC428=5,Tipologías!$E$12,0)+IF(DD428=6,Tipologías!$E$14,0)+IF(DE428=7,Tipologías!$E$20,0)+IF(DG428=9,Tipologías!$E$16,0)+IF(DF428=8,Tipologías!$E$23,0)+IF(DH428=10,Tipologías!$E$7,0)+IF(DI428=11,Tipologías!$E$8,0))</f>
        <v>6834981.4686359996</v>
      </c>
      <c r="DL428" s="49">
        <f t="shared" si="167"/>
        <v>6099266.2918499997</v>
      </c>
      <c r="DM428" s="50" t="str">
        <f t="shared" si="168"/>
        <v/>
      </c>
      <c r="DN428" s="50" t="str">
        <f t="shared" si="169"/>
        <v/>
      </c>
      <c r="DO428" s="50">
        <f t="shared" si="170"/>
        <v>0</v>
      </c>
      <c r="DP428" s="51">
        <f t="shared" si="171"/>
        <v>20</v>
      </c>
      <c r="DQ428" s="51">
        <f>IF(DM428=17,Tipologías!$E$18,0)+IF(ENCUESTAS!DN428=18,Tipologías!$E$17,0)+IF(ENCUESTAS!DO428=19,Tipologías!$E$19,0)+IF(ENCUESTAS!DP428=20,Tipologías!$E$21,0)</f>
        <v>487557.07988400001</v>
      </c>
      <c r="DR428" s="47" t="str">
        <f t="shared" si="172"/>
        <v>SI</v>
      </c>
      <c r="DS428" s="49">
        <f t="shared" si="173"/>
        <v>487557.07988400001</v>
      </c>
      <c r="DT428" s="52">
        <f>IF(DL428=0,"",(DL428+DS428+Tipologías!$E$6+Tipologías!$H$2))</f>
        <v>6783900.7642739639</v>
      </c>
      <c r="DU428" s="53" t="str">
        <f t="shared" si="174"/>
        <v>SI</v>
      </c>
      <c r="DV428" s="436" t="s">
        <v>3663</v>
      </c>
    </row>
    <row r="429" spans="1:126" hidden="1" x14ac:dyDescent="0.25">
      <c r="A429" s="22">
        <v>42973</v>
      </c>
      <c r="B429" s="7" t="s">
        <v>1</v>
      </c>
      <c r="C429" s="7" t="s">
        <v>630</v>
      </c>
      <c r="D429" s="7">
        <v>579</v>
      </c>
      <c r="E429" s="7">
        <v>15362949</v>
      </c>
      <c r="F429" s="7">
        <v>3147962419</v>
      </c>
      <c r="G429" s="188">
        <v>425</v>
      </c>
      <c r="H429" s="189" t="s">
        <v>1603</v>
      </c>
      <c r="I429" s="7" t="s">
        <v>1110</v>
      </c>
      <c r="J429" s="7"/>
      <c r="K429" s="7"/>
      <c r="L429" s="7"/>
      <c r="M429" s="7"/>
      <c r="N429" s="7"/>
      <c r="O429" s="7"/>
      <c r="P429" s="7"/>
      <c r="Q429" s="7"/>
      <c r="R429" s="200">
        <v>220571600000</v>
      </c>
      <c r="S429" s="7"/>
      <c r="T429" s="7"/>
      <c r="U429" s="362" t="str">
        <f t="shared" si="150"/>
        <v xml:space="preserve">PEATONAL   #   -  220571600000 </v>
      </c>
      <c r="V429" s="7">
        <v>3127698355</v>
      </c>
      <c r="W429" s="7" t="s">
        <v>2726</v>
      </c>
      <c r="X429" s="7" t="s">
        <v>2193</v>
      </c>
      <c r="Y429" s="7" t="s">
        <v>1450</v>
      </c>
      <c r="Z429" s="7" t="s">
        <v>1997</v>
      </c>
      <c r="AA429" s="434" t="str">
        <f t="shared" si="151"/>
        <v>LUZ  AMPARO CASTAÑEDA  POSADA</v>
      </c>
      <c r="AB429" s="7" t="s">
        <v>1268</v>
      </c>
      <c r="AC429" s="7">
        <v>21932983</v>
      </c>
      <c r="AD429" s="7" t="s">
        <v>1118</v>
      </c>
      <c r="AE429" s="7">
        <v>58</v>
      </c>
      <c r="AF429" s="6" t="s">
        <v>1087</v>
      </c>
      <c r="AG429" s="6" t="s">
        <v>1946</v>
      </c>
      <c r="AH429" s="7"/>
      <c r="AI429" s="7" t="s">
        <v>2727</v>
      </c>
      <c r="AJ429" s="7" t="s">
        <v>1644</v>
      </c>
      <c r="AK429" s="434" t="str">
        <f t="shared" si="152"/>
        <v xml:space="preserve">WALTER DE JESUS  ZAPATA  </v>
      </c>
      <c r="AL429" s="7" t="s">
        <v>1268</v>
      </c>
      <c r="AM429" s="191">
        <v>2774468</v>
      </c>
      <c r="AN429" s="189" t="s">
        <v>1087</v>
      </c>
      <c r="AO429" s="7"/>
      <c r="AP429" s="7" t="s">
        <v>1087</v>
      </c>
      <c r="AQ429" s="7">
        <v>4</v>
      </c>
      <c r="AR429" s="7"/>
      <c r="AS429" s="7"/>
      <c r="AT429" s="192" t="s">
        <v>1148</v>
      </c>
      <c r="AU429" s="7"/>
      <c r="AV429" s="193" t="s">
        <v>1165</v>
      </c>
      <c r="AW429" s="7"/>
      <c r="AX429" s="192"/>
      <c r="AY429" s="7"/>
      <c r="AZ429" s="7"/>
      <c r="BA429" s="7"/>
      <c r="BB429" s="7" t="s">
        <v>1086</v>
      </c>
      <c r="BC429" s="7">
        <v>12359</v>
      </c>
      <c r="BD429" s="7" t="s">
        <v>1086</v>
      </c>
      <c r="BE429" s="7">
        <v>8649</v>
      </c>
      <c r="BF429" s="7" t="s">
        <v>1086</v>
      </c>
      <c r="BG429" s="7">
        <v>8366</v>
      </c>
      <c r="BH429" s="188" t="s">
        <v>1167</v>
      </c>
      <c r="BI429" s="195" t="s">
        <v>1171</v>
      </c>
      <c r="BJ429" s="6" t="s">
        <v>1180</v>
      </c>
      <c r="BK429" s="6" t="s">
        <v>1189</v>
      </c>
      <c r="BL429" s="6" t="s">
        <v>1086</v>
      </c>
      <c r="BM429" s="191" t="s">
        <v>1086</v>
      </c>
      <c r="BN429" s="195" t="s">
        <v>1086</v>
      </c>
      <c r="BO429" s="6" t="s">
        <v>1086</v>
      </c>
      <c r="BP429" s="6" t="s">
        <v>1086</v>
      </c>
      <c r="BQ429" s="6" t="s">
        <v>1087</v>
      </c>
      <c r="BR429" s="6" t="s">
        <v>1086</v>
      </c>
      <c r="BS429" s="6" t="s">
        <v>1086</v>
      </c>
      <c r="BT429" s="6" t="s">
        <v>1086</v>
      </c>
      <c r="BU429" s="6" t="s">
        <v>1086</v>
      </c>
      <c r="BV429" s="6" t="s">
        <v>1086</v>
      </c>
      <c r="BW429" s="6" t="s">
        <v>1086</v>
      </c>
      <c r="BX429" s="6" t="s">
        <v>1086</v>
      </c>
      <c r="BY429" s="6" t="s">
        <v>1086</v>
      </c>
      <c r="BZ429" s="6" t="s">
        <v>1086</v>
      </c>
      <c r="CA429" s="6" t="s">
        <v>1086</v>
      </c>
      <c r="CB429" s="6" t="s">
        <v>1086</v>
      </c>
      <c r="CC429" s="6" t="s">
        <v>1086</v>
      </c>
      <c r="CD429" s="6" t="s">
        <v>1193</v>
      </c>
      <c r="CE429" s="199"/>
      <c r="CF429" s="6"/>
      <c r="CG429" s="6"/>
      <c r="CH429" s="6"/>
      <c r="CI429" s="6"/>
      <c r="CJ429" s="6" t="s">
        <v>1607</v>
      </c>
      <c r="CK429" s="6" t="s">
        <v>1608</v>
      </c>
      <c r="CL429" s="6" t="s">
        <v>1086</v>
      </c>
      <c r="CM429" s="6" t="s">
        <v>1087</v>
      </c>
      <c r="CN429" s="6" t="s">
        <v>1087</v>
      </c>
      <c r="CO429" s="6" t="s">
        <v>1490</v>
      </c>
      <c r="CP429" s="6" t="s">
        <v>1086</v>
      </c>
      <c r="CQ429" s="6" t="s">
        <v>1086</v>
      </c>
      <c r="CR429" s="6" t="s">
        <v>1086</v>
      </c>
      <c r="CS429" s="6" t="s">
        <v>1086</v>
      </c>
      <c r="CT429" s="6" t="s">
        <v>1086</v>
      </c>
      <c r="CU429" s="191" t="s">
        <v>1451</v>
      </c>
      <c r="CV429" s="6" t="str">
        <f t="shared" si="153"/>
        <v>OASIS PEATONAL220571600000</v>
      </c>
      <c r="CW429" s="46" t="str">
        <f t="shared" si="154"/>
        <v>OK</v>
      </c>
      <c r="CX429" s="47" t="str">
        <f t="shared" si="155"/>
        <v>SI</v>
      </c>
      <c r="CY429" s="47" t="str">
        <f t="shared" si="156"/>
        <v/>
      </c>
      <c r="CZ429" s="47" t="str">
        <f t="shared" si="157"/>
        <v/>
      </c>
      <c r="DA429" s="47" t="str">
        <f t="shared" si="158"/>
        <v/>
      </c>
      <c r="DB429" s="47" t="str">
        <f t="shared" si="159"/>
        <v/>
      </c>
      <c r="DC429" s="47" t="str">
        <f t="shared" si="160"/>
        <v/>
      </c>
      <c r="DD429" s="47"/>
      <c r="DE429" s="47" t="str">
        <f t="shared" si="161"/>
        <v/>
      </c>
      <c r="DF429" s="47" t="str">
        <f t="shared" si="162"/>
        <v/>
      </c>
      <c r="DG429" s="47" t="str">
        <f t="shared" si="163"/>
        <v/>
      </c>
      <c r="DH429" s="47" t="str">
        <f t="shared" si="164"/>
        <v/>
      </c>
      <c r="DI429" s="47" t="str">
        <f t="shared" si="165"/>
        <v/>
      </c>
      <c r="DJ429" s="47">
        <f t="shared" si="166"/>
        <v>0</v>
      </c>
      <c r="DK429" s="48">
        <f>IF(CX429="NO",0,IF(CY429=1,Tipologías!$E$11,0)+IF(CZ429=2,Tipologías!$E$10,0)+IF(DA429=3,Tipologías!$E$9,0)+IF(DB429=4,Tipologías!$E$13,0)+IF(DC429=5,Tipologías!$E$12,0)+IF(DD429=6,Tipologías!$E$14,0)+IF(DE429=7,Tipologías!$E$20,0)+IF(DG429=9,Tipologías!$E$16,0)+IF(DF429=8,Tipologías!$E$23,0)+IF(DH429=10,Tipologías!$E$7,0)+IF(DI429=11,Tipologías!$E$8,0))</f>
        <v>0</v>
      </c>
      <c r="DL429" s="49">
        <f t="shared" si="167"/>
        <v>0</v>
      </c>
      <c r="DM429" s="50" t="str">
        <f t="shared" si="168"/>
        <v/>
      </c>
      <c r="DN429" s="50" t="str">
        <f t="shared" si="169"/>
        <v/>
      </c>
      <c r="DO429" s="50" t="str">
        <f t="shared" si="170"/>
        <v/>
      </c>
      <c r="DP429" s="51" t="str">
        <f t="shared" si="171"/>
        <v/>
      </c>
      <c r="DQ429" s="51">
        <f>IF(DM429=17,Tipologías!$E$18,0)+IF(ENCUESTAS!DN429=18,Tipologías!$E$17,0)+IF(ENCUESTAS!DO429=19,Tipologías!$E$19,0)+IF(ENCUESTAS!DP429=20,Tipologías!$E$21,0)</f>
        <v>0</v>
      </c>
      <c r="DR429" s="47" t="str">
        <f t="shared" si="172"/>
        <v>NO</v>
      </c>
      <c r="DS429" s="49">
        <f t="shared" si="173"/>
        <v>0</v>
      </c>
      <c r="DT429" s="52" t="str">
        <f>IF(DL429=0,"",(DL429+DS429+Tipologías!$E$6+Tipologías!$H$2))</f>
        <v/>
      </c>
      <c r="DU429" s="53" t="str">
        <f t="shared" si="174"/>
        <v>NO</v>
      </c>
      <c r="DV429" s="436"/>
    </row>
    <row r="430" spans="1:126" x14ac:dyDescent="0.25">
      <c r="A430" s="22">
        <v>42973</v>
      </c>
      <c r="B430" s="7" t="s">
        <v>1</v>
      </c>
      <c r="C430" s="7" t="s">
        <v>630</v>
      </c>
      <c r="D430" s="7">
        <v>579</v>
      </c>
      <c r="E430" s="7">
        <v>15362949</v>
      </c>
      <c r="F430" s="7">
        <v>3147962419</v>
      </c>
      <c r="G430" s="188">
        <v>426</v>
      </c>
      <c r="H430" s="189" t="s">
        <v>1603</v>
      </c>
      <c r="I430" s="7" t="s">
        <v>1102</v>
      </c>
      <c r="J430" s="7">
        <v>14</v>
      </c>
      <c r="K430" s="7" t="s">
        <v>1115</v>
      </c>
      <c r="L430" s="7"/>
      <c r="M430" s="7"/>
      <c r="N430" s="7"/>
      <c r="O430" s="7"/>
      <c r="P430" s="7"/>
      <c r="Q430" s="7"/>
      <c r="R430" s="200">
        <v>55446</v>
      </c>
      <c r="S430" s="7"/>
      <c r="T430" s="7"/>
      <c r="U430" s="362" t="str">
        <f t="shared" si="150"/>
        <v xml:space="preserve">CARRERA 14A  #   -  55446 </v>
      </c>
      <c r="V430" s="7">
        <v>3128558949</v>
      </c>
      <c r="W430" s="7" t="s">
        <v>1625</v>
      </c>
      <c r="X430" s="7"/>
      <c r="Y430" s="7" t="s">
        <v>2728</v>
      </c>
      <c r="Z430" s="7" t="s">
        <v>1533</v>
      </c>
      <c r="AA430" s="434" t="str">
        <f t="shared" si="151"/>
        <v xml:space="preserve">LUZMILA  DEL SOCORRO MONTOYA </v>
      </c>
      <c r="AB430" s="7" t="s">
        <v>1268</v>
      </c>
      <c r="AC430" s="7">
        <v>21928236</v>
      </c>
      <c r="AD430" s="7" t="s">
        <v>1118</v>
      </c>
      <c r="AE430" s="7">
        <v>65</v>
      </c>
      <c r="AF430" s="6" t="s">
        <v>1087</v>
      </c>
      <c r="AG430" s="6" t="s">
        <v>1709</v>
      </c>
      <c r="AH430" s="7" t="s">
        <v>2729</v>
      </c>
      <c r="AI430" s="7" t="s">
        <v>2730</v>
      </c>
      <c r="AJ430" s="7" t="s">
        <v>1431</v>
      </c>
      <c r="AK430" s="434" t="str">
        <f t="shared" si="152"/>
        <v>BERNARDO  ALBERTO RODRIGUEZ PERIAÑEZ</v>
      </c>
      <c r="AL430" s="7" t="s">
        <v>1268</v>
      </c>
      <c r="AM430" s="191">
        <v>71183293</v>
      </c>
      <c r="AN430" s="189" t="s">
        <v>1086</v>
      </c>
      <c r="AO430" s="7">
        <v>3165301</v>
      </c>
      <c r="AP430" s="7" t="s">
        <v>1087</v>
      </c>
      <c r="AQ430" s="7">
        <v>3</v>
      </c>
      <c r="AR430" s="7"/>
      <c r="AS430" s="7"/>
      <c r="AT430" s="192" t="s">
        <v>1148</v>
      </c>
      <c r="AU430" s="7"/>
      <c r="AV430" s="193" t="s">
        <v>1163</v>
      </c>
      <c r="AW430" s="7"/>
      <c r="AX430" s="192"/>
      <c r="AY430" s="7"/>
      <c r="AZ430" s="7"/>
      <c r="BA430" s="7"/>
      <c r="BB430" s="7" t="s">
        <v>1086</v>
      </c>
      <c r="BC430" s="7">
        <v>30271</v>
      </c>
      <c r="BD430" s="7" t="s">
        <v>1086</v>
      </c>
      <c r="BE430" s="7">
        <v>22448</v>
      </c>
      <c r="BF430" s="7" t="s">
        <v>1086</v>
      </c>
      <c r="BG430" s="7">
        <v>8410</v>
      </c>
      <c r="BH430" s="188" t="s">
        <v>1167</v>
      </c>
      <c r="BI430" s="195" t="s">
        <v>1175</v>
      </c>
      <c r="BJ430" s="6" t="s">
        <v>1180</v>
      </c>
      <c r="BK430" s="6" t="s">
        <v>1189</v>
      </c>
      <c r="BL430" s="6" t="s">
        <v>1086</v>
      </c>
      <c r="BM430" s="191" t="s">
        <v>1086</v>
      </c>
      <c r="BN430" s="195" t="s">
        <v>1086</v>
      </c>
      <c r="BO430" s="6" t="s">
        <v>1086</v>
      </c>
      <c r="BP430" s="6" t="s">
        <v>1086</v>
      </c>
      <c r="BQ430" s="6" t="s">
        <v>1086</v>
      </c>
      <c r="BR430" s="6" t="s">
        <v>1086</v>
      </c>
      <c r="BS430" s="6" t="s">
        <v>1086</v>
      </c>
      <c r="BT430" s="6" t="s">
        <v>1087</v>
      </c>
      <c r="BU430" s="6" t="s">
        <v>1087</v>
      </c>
      <c r="BV430" s="6" t="s">
        <v>1087</v>
      </c>
      <c r="BW430" s="6" t="s">
        <v>1087</v>
      </c>
      <c r="BX430" s="6" t="s">
        <v>1086</v>
      </c>
      <c r="BY430" s="6" t="s">
        <v>1087</v>
      </c>
      <c r="BZ430" s="6" t="s">
        <v>1087</v>
      </c>
      <c r="CA430" s="6" t="s">
        <v>1087</v>
      </c>
      <c r="CB430" s="6" t="s">
        <v>1087</v>
      </c>
      <c r="CC430" s="6" t="s">
        <v>1086</v>
      </c>
      <c r="CD430" s="6" t="s">
        <v>1197</v>
      </c>
      <c r="CE430" s="199"/>
      <c r="CF430" s="6"/>
      <c r="CG430" s="6"/>
      <c r="CH430" s="6"/>
      <c r="CI430" s="6"/>
      <c r="CJ430" s="6" t="s">
        <v>1607</v>
      </c>
      <c r="CK430" s="6" t="s">
        <v>1608</v>
      </c>
      <c r="CL430" s="6" t="s">
        <v>1086</v>
      </c>
      <c r="CM430" s="6" t="s">
        <v>1087</v>
      </c>
      <c r="CN430" s="6" t="s">
        <v>1087</v>
      </c>
      <c r="CO430" s="6" t="s">
        <v>1490</v>
      </c>
      <c r="CP430" s="6" t="s">
        <v>1087</v>
      </c>
      <c r="CQ430" s="6" t="s">
        <v>1087</v>
      </c>
      <c r="CR430" s="6" t="s">
        <v>1087</v>
      </c>
      <c r="CS430" s="6" t="s">
        <v>1087</v>
      </c>
      <c r="CT430" s="6" t="s">
        <v>1086</v>
      </c>
      <c r="CU430" s="191" t="s">
        <v>1451</v>
      </c>
      <c r="CV430" s="6" t="str">
        <f t="shared" si="153"/>
        <v>OASIS CARRERA14A55446</v>
      </c>
      <c r="CW430" s="46" t="str">
        <f t="shared" si="154"/>
        <v>OK</v>
      </c>
      <c r="CX430" s="47" t="str">
        <f t="shared" si="155"/>
        <v>SI</v>
      </c>
      <c r="CY430" s="47">
        <f t="shared" si="156"/>
        <v>1</v>
      </c>
      <c r="CZ430" s="47" t="str">
        <f t="shared" si="157"/>
        <v/>
      </c>
      <c r="DA430" s="47">
        <f t="shared" si="158"/>
        <v>3</v>
      </c>
      <c r="DB430" s="47">
        <f t="shared" si="159"/>
        <v>4</v>
      </c>
      <c r="DC430" s="47">
        <f t="shared" si="160"/>
        <v>5</v>
      </c>
      <c r="DD430" s="47"/>
      <c r="DE430" s="47">
        <f t="shared" si="161"/>
        <v>7</v>
      </c>
      <c r="DF430" s="47">
        <f t="shared" si="162"/>
        <v>8</v>
      </c>
      <c r="DG430" s="47" t="str">
        <f t="shared" si="163"/>
        <v/>
      </c>
      <c r="DH430" s="47" t="str">
        <f t="shared" si="164"/>
        <v/>
      </c>
      <c r="DI430" s="47" t="str">
        <f t="shared" si="165"/>
        <v/>
      </c>
      <c r="DJ430" s="47">
        <f t="shared" si="166"/>
        <v>4</v>
      </c>
      <c r="DK430" s="48">
        <f>IF(CX430="NO",0,IF(CY430=1,Tipologías!$E$11,0)+IF(CZ430=2,Tipologías!$E$10,0)+IF(DA430=3,Tipologías!$E$9,0)+IF(DB430=4,Tipologías!$E$13,0)+IF(DC430=5,Tipologías!$E$12,0)+IF(DD430=6,Tipologías!$E$14,0)+IF(DE430=7,Tipologías!$E$20,0)+IF(DG430=9,Tipologías!$E$16,0)+IF(DF430=8,Tipologías!$E$23,0)+IF(DH430=10,Tipologías!$E$7,0)+IF(DI430=11,Tipologías!$E$8,0))</f>
        <v>6640634.0016719997</v>
      </c>
      <c r="DL430" s="49">
        <f t="shared" si="167"/>
        <v>6099266.2918499997</v>
      </c>
      <c r="DM430" s="50" t="str">
        <f t="shared" si="168"/>
        <v/>
      </c>
      <c r="DN430" s="50" t="str">
        <f t="shared" si="169"/>
        <v/>
      </c>
      <c r="DO430" s="50">
        <f t="shared" si="170"/>
        <v>0</v>
      </c>
      <c r="DP430" s="51" t="str">
        <f t="shared" si="171"/>
        <v/>
      </c>
      <c r="DQ430" s="51">
        <f>IF(DM430=17,Tipologías!$E$18,0)+IF(ENCUESTAS!DN430=18,Tipologías!$E$17,0)+IF(ENCUESTAS!DO430=19,Tipologías!$E$19,0)+IF(ENCUESTAS!DP430=20,Tipologías!$E$21,0)</f>
        <v>0</v>
      </c>
      <c r="DR430" s="47" t="str">
        <f t="shared" si="172"/>
        <v>NO</v>
      </c>
      <c r="DS430" s="49">
        <f t="shared" si="173"/>
        <v>0</v>
      </c>
      <c r="DT430" s="52">
        <f>IF(DL430=0,"",(DL430+DS430+Tipologías!$E$6+Tipologías!$H$2))</f>
        <v>6296343.6843899637</v>
      </c>
      <c r="DU430" s="53" t="str">
        <f t="shared" si="174"/>
        <v>SI</v>
      </c>
      <c r="DV430" s="436" t="s">
        <v>3664</v>
      </c>
    </row>
    <row r="431" spans="1:126" x14ac:dyDescent="0.25">
      <c r="A431" s="22">
        <v>42973</v>
      </c>
      <c r="B431" s="7" t="s">
        <v>1</v>
      </c>
      <c r="C431" s="7" t="s">
        <v>630</v>
      </c>
      <c r="D431" s="7">
        <v>579</v>
      </c>
      <c r="E431" s="7">
        <v>15362949</v>
      </c>
      <c r="F431" s="7">
        <v>3147962419</v>
      </c>
      <c r="G431" s="188">
        <v>427</v>
      </c>
      <c r="H431" s="189" t="s">
        <v>1603</v>
      </c>
      <c r="I431" s="7" t="s">
        <v>1110</v>
      </c>
      <c r="J431" s="7"/>
      <c r="K431" s="7"/>
      <c r="L431" s="7"/>
      <c r="M431" s="7"/>
      <c r="N431" s="7"/>
      <c r="O431" s="7"/>
      <c r="P431" s="7"/>
      <c r="Q431" s="7"/>
      <c r="R431" s="200">
        <v>220590900000</v>
      </c>
      <c r="S431" s="7"/>
      <c r="T431" s="7"/>
      <c r="U431" s="362" t="str">
        <f t="shared" si="150"/>
        <v xml:space="preserve">PEATONAL   #   -  220590900000 </v>
      </c>
      <c r="V431" s="7" t="s">
        <v>1524</v>
      </c>
      <c r="W431" s="7" t="s">
        <v>2731</v>
      </c>
      <c r="X431" s="7" t="s">
        <v>1279</v>
      </c>
      <c r="Y431" s="7" t="s">
        <v>1450</v>
      </c>
      <c r="Z431" s="7" t="s">
        <v>1302</v>
      </c>
      <c r="AA431" s="434" t="str">
        <f t="shared" si="151"/>
        <v>LUZ  MARINA TOVAR RAMIREZ</v>
      </c>
      <c r="AB431" s="7" t="s">
        <v>1268</v>
      </c>
      <c r="AC431" s="7">
        <v>3346261</v>
      </c>
      <c r="AD431" s="7" t="s">
        <v>1118</v>
      </c>
      <c r="AE431" s="7">
        <v>53</v>
      </c>
      <c r="AF431" s="6" t="s">
        <v>1086</v>
      </c>
      <c r="AG431" s="6"/>
      <c r="AH431" s="7"/>
      <c r="AI431" s="7"/>
      <c r="AJ431" s="7"/>
      <c r="AK431" s="434" t="str">
        <f t="shared" si="152"/>
        <v xml:space="preserve">   </v>
      </c>
      <c r="AL431" s="7"/>
      <c r="AM431" s="191"/>
      <c r="AN431" s="189" t="s">
        <v>1087</v>
      </c>
      <c r="AO431" s="7"/>
      <c r="AP431" s="7" t="s">
        <v>1086</v>
      </c>
      <c r="AQ431" s="7">
        <v>1</v>
      </c>
      <c r="AR431" s="7"/>
      <c r="AS431" s="7"/>
      <c r="AT431" s="192" t="s">
        <v>1148</v>
      </c>
      <c r="AU431" s="7"/>
      <c r="AV431" s="193" t="s">
        <v>1165</v>
      </c>
      <c r="AW431" s="7"/>
      <c r="AX431" s="192"/>
      <c r="AY431" s="7"/>
      <c r="AZ431" s="7"/>
      <c r="BA431" s="7"/>
      <c r="BB431" s="7" t="s">
        <v>1086</v>
      </c>
      <c r="BC431" s="7">
        <v>6314</v>
      </c>
      <c r="BD431" s="7" t="s">
        <v>1086</v>
      </c>
      <c r="BE431" s="7">
        <v>3999</v>
      </c>
      <c r="BF431" s="7" t="s">
        <v>1086</v>
      </c>
      <c r="BG431" s="7">
        <v>8324</v>
      </c>
      <c r="BH431" s="188" t="s">
        <v>1167</v>
      </c>
      <c r="BI431" s="195" t="s">
        <v>1175</v>
      </c>
      <c r="BJ431" s="6" t="s">
        <v>1180</v>
      </c>
      <c r="BK431" s="6" t="s">
        <v>1189</v>
      </c>
      <c r="BL431" s="6" t="s">
        <v>1087</v>
      </c>
      <c r="BM431" s="191" t="s">
        <v>1086</v>
      </c>
      <c r="BN431" s="195" t="s">
        <v>1086</v>
      </c>
      <c r="BO431" s="6" t="s">
        <v>1086</v>
      </c>
      <c r="BP431" s="6" t="s">
        <v>1086</v>
      </c>
      <c r="BQ431" s="6" t="s">
        <v>1087</v>
      </c>
      <c r="BR431" s="6" t="s">
        <v>1086</v>
      </c>
      <c r="BS431" s="6" t="s">
        <v>1086</v>
      </c>
      <c r="BT431" s="6" t="s">
        <v>1086</v>
      </c>
      <c r="BU431" s="6" t="s">
        <v>1087</v>
      </c>
      <c r="BV431" s="6" t="s">
        <v>1087</v>
      </c>
      <c r="BW431" s="6" t="s">
        <v>1086</v>
      </c>
      <c r="BX431" s="6" t="s">
        <v>1086</v>
      </c>
      <c r="BY431" s="6" t="s">
        <v>1086</v>
      </c>
      <c r="BZ431" s="6" t="s">
        <v>1087</v>
      </c>
      <c r="CA431" s="6" t="s">
        <v>1087</v>
      </c>
      <c r="CB431" s="6" t="s">
        <v>1086</v>
      </c>
      <c r="CC431" s="6" t="s">
        <v>1086</v>
      </c>
      <c r="CD431" s="6" t="s">
        <v>1193</v>
      </c>
      <c r="CE431" s="199" t="s">
        <v>2732</v>
      </c>
      <c r="CF431" s="6"/>
      <c r="CG431" s="6"/>
      <c r="CH431" s="6"/>
      <c r="CI431" s="6"/>
      <c r="CJ431" s="6" t="s">
        <v>1607</v>
      </c>
      <c r="CK431" s="6" t="s">
        <v>1608</v>
      </c>
      <c r="CL431" s="6" t="s">
        <v>1086</v>
      </c>
      <c r="CM431" s="6" t="s">
        <v>1087</v>
      </c>
      <c r="CN431" s="6" t="s">
        <v>1087</v>
      </c>
      <c r="CO431" s="6" t="s">
        <v>1490</v>
      </c>
      <c r="CP431" s="6" t="s">
        <v>1086</v>
      </c>
      <c r="CQ431" s="6" t="s">
        <v>1087</v>
      </c>
      <c r="CR431" s="6" t="s">
        <v>1087</v>
      </c>
      <c r="CS431" s="6" t="s">
        <v>1086</v>
      </c>
      <c r="CT431" s="6" t="s">
        <v>1086</v>
      </c>
      <c r="CU431" s="191" t="s">
        <v>1269</v>
      </c>
      <c r="CV431" s="6" t="str">
        <f t="shared" si="153"/>
        <v>OASIS PEATONAL220590900000</v>
      </c>
      <c r="CW431" s="46" t="str">
        <f t="shared" si="154"/>
        <v>OK</v>
      </c>
      <c r="CX431" s="47" t="str">
        <f t="shared" si="155"/>
        <v>SI</v>
      </c>
      <c r="CY431" s="47">
        <f t="shared" si="156"/>
        <v>1</v>
      </c>
      <c r="CZ431" s="47" t="str">
        <f t="shared" si="157"/>
        <v/>
      </c>
      <c r="DA431" s="47" t="str">
        <f t="shared" si="158"/>
        <v/>
      </c>
      <c r="DB431" s="47">
        <f t="shared" si="159"/>
        <v>4</v>
      </c>
      <c r="DC431" s="47" t="str">
        <f t="shared" si="160"/>
        <v/>
      </c>
      <c r="DD431" s="47"/>
      <c r="DE431" s="47" t="str">
        <f t="shared" si="161"/>
        <v/>
      </c>
      <c r="DF431" s="47" t="str">
        <f t="shared" si="162"/>
        <v/>
      </c>
      <c r="DG431" s="47">
        <f t="shared" si="163"/>
        <v>9</v>
      </c>
      <c r="DH431" s="47" t="str">
        <f t="shared" si="164"/>
        <v/>
      </c>
      <c r="DI431" s="47" t="str">
        <f t="shared" si="165"/>
        <v/>
      </c>
      <c r="DJ431" s="47">
        <f t="shared" si="166"/>
        <v>2</v>
      </c>
      <c r="DK431" s="48">
        <f>IF(CX431="NO",0,IF(CY431=1,Tipologías!$E$11,0)+IF(CZ431=2,Tipologías!$E$10,0)+IF(DA431=3,Tipologías!$E$9,0)+IF(DB431=4,Tipologías!$E$13,0)+IF(DC431=5,Tipologías!$E$12,0)+IF(DD431=6,Tipologías!$E$14,0)+IF(DE431=7,Tipologías!$E$20,0)+IF(DG431=9,Tipologías!$E$16,0)+IF(DF431=8,Tipologías!$E$23,0)+IF(DH431=10,Tipologías!$E$7,0)+IF(DI431=11,Tipologías!$E$8,0))</f>
        <v>2858472.5869979998</v>
      </c>
      <c r="DL431" s="49">
        <f t="shared" si="167"/>
        <v>2858472.5869979998</v>
      </c>
      <c r="DM431" s="50" t="str">
        <f t="shared" si="168"/>
        <v/>
      </c>
      <c r="DN431" s="50" t="str">
        <f t="shared" si="169"/>
        <v/>
      </c>
      <c r="DO431" s="50">
        <f t="shared" si="170"/>
        <v>0</v>
      </c>
      <c r="DP431" s="51">
        <f t="shared" si="171"/>
        <v>20</v>
      </c>
      <c r="DQ431" s="51">
        <f>IF(DM431=17,Tipologías!$E$18,0)+IF(ENCUESTAS!DN431=18,Tipologías!$E$17,0)+IF(ENCUESTAS!DO431=19,Tipologías!$E$19,0)+IF(ENCUESTAS!DP431=20,Tipologías!$E$21,0)</f>
        <v>487557.07988400001</v>
      </c>
      <c r="DR431" s="47" t="str">
        <f t="shared" si="172"/>
        <v>SI</v>
      </c>
      <c r="DS431" s="49">
        <f t="shared" si="173"/>
        <v>487557.07988400001</v>
      </c>
      <c r="DT431" s="52">
        <f>IF(DL431=0,"",(DL431+DS431+Tipologías!$E$6+Tipologías!$H$2))</f>
        <v>3543107.0594219645</v>
      </c>
      <c r="DU431" s="53" t="str">
        <f t="shared" si="174"/>
        <v>SI</v>
      </c>
      <c r="DV431" s="436" t="s">
        <v>3665</v>
      </c>
    </row>
    <row r="432" spans="1:126" x14ac:dyDescent="0.25">
      <c r="A432" s="22">
        <v>42973</v>
      </c>
      <c r="B432" s="7" t="s">
        <v>1</v>
      </c>
      <c r="C432" s="7" t="s">
        <v>630</v>
      </c>
      <c r="D432" s="7">
        <v>579</v>
      </c>
      <c r="E432" s="7">
        <v>1039704469</v>
      </c>
      <c r="F432" s="7">
        <v>3196416668</v>
      </c>
      <c r="G432" s="188">
        <v>428</v>
      </c>
      <c r="H432" s="189" t="s">
        <v>1603</v>
      </c>
      <c r="I432" s="7" t="s">
        <v>1110</v>
      </c>
      <c r="J432" s="7"/>
      <c r="K432" s="7"/>
      <c r="L432" s="7"/>
      <c r="M432" s="7"/>
      <c r="N432" s="7"/>
      <c r="O432" s="7"/>
      <c r="P432" s="7"/>
      <c r="Q432" s="7"/>
      <c r="R432" s="200">
        <v>220583110050</v>
      </c>
      <c r="S432" s="7"/>
      <c r="T432" s="7"/>
      <c r="U432" s="362" t="str">
        <f t="shared" si="150"/>
        <v xml:space="preserve">PEATONAL   #   -  220583110050 </v>
      </c>
      <c r="V432" s="7">
        <v>3113443948</v>
      </c>
      <c r="W432" s="7" t="s">
        <v>2733</v>
      </c>
      <c r="X432" s="7" t="s">
        <v>1690</v>
      </c>
      <c r="Y432" s="7" t="s">
        <v>2085</v>
      </c>
      <c r="Z432" s="7" t="s">
        <v>1272</v>
      </c>
      <c r="AA432" s="434" t="str">
        <f t="shared" si="151"/>
        <v>ELVIA ROSA VALDES  SEPULVEDA</v>
      </c>
      <c r="AB432" s="7" t="s">
        <v>1268</v>
      </c>
      <c r="AC432" s="7">
        <v>21932687</v>
      </c>
      <c r="AD432" s="7" t="s">
        <v>1118</v>
      </c>
      <c r="AE432" s="7">
        <v>59</v>
      </c>
      <c r="AF432" s="6" t="s">
        <v>1086</v>
      </c>
      <c r="AG432" s="6"/>
      <c r="AH432" s="7"/>
      <c r="AI432" s="7"/>
      <c r="AJ432" s="7"/>
      <c r="AK432" s="434" t="str">
        <f t="shared" si="152"/>
        <v xml:space="preserve">   </v>
      </c>
      <c r="AL432" s="7"/>
      <c r="AM432" s="191"/>
      <c r="AN432" s="189" t="s">
        <v>1087</v>
      </c>
      <c r="AO432" s="7"/>
      <c r="AP432" s="7" t="s">
        <v>1086</v>
      </c>
      <c r="AQ432" s="7">
        <v>3</v>
      </c>
      <c r="AR432" s="7">
        <v>1</v>
      </c>
      <c r="AS432" s="7"/>
      <c r="AT432" s="192" t="s">
        <v>1148</v>
      </c>
      <c r="AU432" s="7"/>
      <c r="AV432" s="193" t="s">
        <v>1165</v>
      </c>
      <c r="AW432" s="7"/>
      <c r="AX432" s="192"/>
      <c r="AY432" s="7"/>
      <c r="AZ432" s="7"/>
      <c r="BA432" s="7"/>
      <c r="BB432" s="7" t="s">
        <v>1086</v>
      </c>
      <c r="BC432" s="7">
        <v>9825</v>
      </c>
      <c r="BD432" s="7" t="s">
        <v>1086</v>
      </c>
      <c r="BE432" s="7">
        <v>2847</v>
      </c>
      <c r="BF432" s="7" t="s">
        <v>1086</v>
      </c>
      <c r="BG432" s="7">
        <v>8324</v>
      </c>
      <c r="BH432" s="188" t="s">
        <v>1167</v>
      </c>
      <c r="BI432" s="195" t="s">
        <v>1175</v>
      </c>
      <c r="BJ432" s="6" t="s">
        <v>1180</v>
      </c>
      <c r="BK432" s="6" t="s">
        <v>1189</v>
      </c>
      <c r="BL432" s="6" t="s">
        <v>1086</v>
      </c>
      <c r="BM432" s="191" t="s">
        <v>1086</v>
      </c>
      <c r="BN432" s="195" t="s">
        <v>1086</v>
      </c>
      <c r="BO432" s="6" t="s">
        <v>1086</v>
      </c>
      <c r="BP432" s="6" t="s">
        <v>1086</v>
      </c>
      <c r="BQ432" s="6" t="s">
        <v>1086</v>
      </c>
      <c r="BR432" s="6" t="s">
        <v>1086</v>
      </c>
      <c r="BS432" s="6" t="s">
        <v>1086</v>
      </c>
      <c r="BT432" s="6" t="s">
        <v>1086</v>
      </c>
      <c r="BU432" s="6" t="s">
        <v>1087</v>
      </c>
      <c r="BV432" s="6" t="s">
        <v>1086</v>
      </c>
      <c r="BW432" s="6" t="s">
        <v>1086</v>
      </c>
      <c r="BX432" s="6" t="s">
        <v>1086</v>
      </c>
      <c r="BY432" s="6" t="s">
        <v>1086</v>
      </c>
      <c r="BZ432" s="6" t="s">
        <v>1087</v>
      </c>
      <c r="CA432" s="6" t="s">
        <v>1086</v>
      </c>
      <c r="CB432" s="6" t="s">
        <v>1086</v>
      </c>
      <c r="CC432" s="6" t="s">
        <v>1086</v>
      </c>
      <c r="CD432" s="6" t="s">
        <v>1193</v>
      </c>
      <c r="CE432" s="199"/>
      <c r="CF432" s="6"/>
      <c r="CG432" s="6"/>
      <c r="CH432" s="6"/>
      <c r="CI432" s="6"/>
      <c r="CJ432" s="6" t="s">
        <v>1607</v>
      </c>
      <c r="CK432" s="6" t="s">
        <v>1608</v>
      </c>
      <c r="CL432" s="6" t="s">
        <v>1086</v>
      </c>
      <c r="CM432" s="6" t="s">
        <v>1087</v>
      </c>
      <c r="CN432" s="6" t="s">
        <v>1087</v>
      </c>
      <c r="CO432" s="6" t="s">
        <v>1490</v>
      </c>
      <c r="CP432" s="6" t="s">
        <v>1086</v>
      </c>
      <c r="CQ432" s="6" t="s">
        <v>1087</v>
      </c>
      <c r="CR432" s="6" t="s">
        <v>1086</v>
      </c>
      <c r="CS432" s="6" t="s">
        <v>1086</v>
      </c>
      <c r="CT432" s="6" t="s">
        <v>1086</v>
      </c>
      <c r="CU432" s="191" t="s">
        <v>1451</v>
      </c>
      <c r="CV432" s="6" t="str">
        <f t="shared" si="153"/>
        <v>OASIS PEATONAL220583110050</v>
      </c>
      <c r="CW432" s="46" t="str">
        <f t="shared" si="154"/>
        <v>OK</v>
      </c>
      <c r="CX432" s="47" t="str">
        <f t="shared" si="155"/>
        <v>SI</v>
      </c>
      <c r="CY432" s="47" t="str">
        <f t="shared" si="156"/>
        <v/>
      </c>
      <c r="CZ432" s="47" t="str">
        <f t="shared" si="157"/>
        <v/>
      </c>
      <c r="DA432" s="47" t="str">
        <f t="shared" si="158"/>
        <v/>
      </c>
      <c r="DB432" s="47">
        <f t="shared" si="159"/>
        <v>4</v>
      </c>
      <c r="DC432" s="47" t="str">
        <f t="shared" si="160"/>
        <v/>
      </c>
      <c r="DD432" s="47"/>
      <c r="DE432" s="47" t="str">
        <f t="shared" si="161"/>
        <v/>
      </c>
      <c r="DF432" s="47" t="str">
        <f t="shared" si="162"/>
        <v/>
      </c>
      <c r="DG432" s="47" t="str">
        <f t="shared" si="163"/>
        <v/>
      </c>
      <c r="DH432" s="47" t="str">
        <f t="shared" si="164"/>
        <v/>
      </c>
      <c r="DI432" s="47" t="str">
        <f t="shared" si="165"/>
        <v/>
      </c>
      <c r="DJ432" s="47">
        <f t="shared" si="166"/>
        <v>1</v>
      </c>
      <c r="DK432" s="48">
        <f>IF(CX432="NO",0,IF(CY432=1,Tipologías!$E$11,0)+IF(CZ432=2,Tipologías!$E$10,0)+IF(DA432=3,Tipologías!$E$9,0)+IF(DB432=4,Tipologías!$E$13,0)+IF(DC432=5,Tipologías!$E$12,0)+IF(DD432=6,Tipologías!$E$14,0)+IF(DE432=7,Tipologías!$E$20,0)+IF(DG432=9,Tipologías!$E$16,0)+IF(DF432=8,Tipologías!$E$23,0)+IF(DH432=10,Tipologías!$E$7,0)+IF(DI432=11,Tipologías!$E$8,0))</f>
        <v>633254.07790799986</v>
      </c>
      <c r="DL432" s="49">
        <f t="shared" si="167"/>
        <v>633254.07790799986</v>
      </c>
      <c r="DM432" s="50" t="str">
        <f t="shared" si="168"/>
        <v/>
      </c>
      <c r="DN432" s="50" t="str">
        <f t="shared" si="169"/>
        <v/>
      </c>
      <c r="DO432" s="50">
        <f t="shared" si="170"/>
        <v>0</v>
      </c>
      <c r="DP432" s="51" t="str">
        <f t="shared" si="171"/>
        <v/>
      </c>
      <c r="DQ432" s="51">
        <f>IF(DM432=17,Tipologías!$E$18,0)+IF(ENCUESTAS!DN432=18,Tipologías!$E$17,0)+IF(ENCUESTAS!DO432=19,Tipologías!$E$19,0)+IF(ENCUESTAS!DP432=20,Tipologías!$E$21,0)</f>
        <v>0</v>
      </c>
      <c r="DR432" s="47" t="str">
        <f t="shared" si="172"/>
        <v>NO</v>
      </c>
      <c r="DS432" s="49">
        <f t="shared" si="173"/>
        <v>0</v>
      </c>
      <c r="DT432" s="52">
        <f>IF(DL432=0,"",(DL432+DS432+Tipologías!$E$6+Tipologías!$H$2))</f>
        <v>830331.47044796438</v>
      </c>
      <c r="DU432" s="53" t="str">
        <f t="shared" si="174"/>
        <v>SI</v>
      </c>
      <c r="DV432" s="436" t="s">
        <v>3666</v>
      </c>
    </row>
    <row r="433" spans="1:126" hidden="1" x14ac:dyDescent="0.25">
      <c r="A433" s="22">
        <v>42973</v>
      </c>
      <c r="B433" s="7" t="s">
        <v>1</v>
      </c>
      <c r="C433" s="7" t="s">
        <v>630</v>
      </c>
      <c r="D433" s="7">
        <v>579</v>
      </c>
      <c r="E433" s="7">
        <v>1039702581</v>
      </c>
      <c r="F433" s="7">
        <v>3117047049</v>
      </c>
      <c r="G433" s="188">
        <v>429</v>
      </c>
      <c r="H433" s="189" t="s">
        <v>1646</v>
      </c>
      <c r="I433" s="7" t="s">
        <v>1110</v>
      </c>
      <c r="J433" s="7"/>
      <c r="K433" s="7"/>
      <c r="L433" s="7"/>
      <c r="M433" s="7"/>
      <c r="N433" s="7"/>
      <c r="O433" s="7"/>
      <c r="P433" s="7"/>
      <c r="Q433" s="7"/>
      <c r="R433" s="200">
        <v>22014129008</v>
      </c>
      <c r="S433" s="7"/>
      <c r="T433" s="7"/>
      <c r="U433" s="362" t="str">
        <f t="shared" si="150"/>
        <v xml:space="preserve">PEATONAL   #   -  22014129008 </v>
      </c>
      <c r="V433" s="7" t="s">
        <v>1524</v>
      </c>
      <c r="W433" s="7" t="s">
        <v>1442</v>
      </c>
      <c r="X433" s="7" t="s">
        <v>2734</v>
      </c>
      <c r="Y433" s="7" t="s">
        <v>2735</v>
      </c>
      <c r="Z433" s="7"/>
      <c r="AA433" s="434" t="str">
        <f t="shared" si="151"/>
        <v xml:space="preserve">FORFUELA  MOLINA ORJUELA </v>
      </c>
      <c r="AB433" s="7" t="s">
        <v>1268</v>
      </c>
      <c r="AC433" s="7">
        <v>21930874</v>
      </c>
      <c r="AD433" s="7" t="s">
        <v>1118</v>
      </c>
      <c r="AE433" s="7">
        <v>58</v>
      </c>
      <c r="AF433" s="6" t="s">
        <v>1086</v>
      </c>
      <c r="AG433" s="6"/>
      <c r="AH433" s="7"/>
      <c r="AI433" s="7"/>
      <c r="AJ433" s="7"/>
      <c r="AK433" s="434" t="str">
        <f t="shared" si="152"/>
        <v xml:space="preserve">   </v>
      </c>
      <c r="AL433" s="7"/>
      <c r="AM433" s="191"/>
      <c r="AN433" s="189" t="s">
        <v>1087</v>
      </c>
      <c r="AO433" s="7"/>
      <c r="AP433" s="7" t="s">
        <v>1087</v>
      </c>
      <c r="AQ433" s="7">
        <v>3</v>
      </c>
      <c r="AR433" s="7"/>
      <c r="AS433" s="7"/>
      <c r="AT433" s="192" t="s">
        <v>1148</v>
      </c>
      <c r="AU433" s="7"/>
      <c r="AV433" s="193" t="s">
        <v>1161</v>
      </c>
      <c r="AW433" s="7"/>
      <c r="AX433" s="192"/>
      <c r="AY433" s="7"/>
      <c r="AZ433" s="7"/>
      <c r="BA433" s="7"/>
      <c r="BB433" s="7" t="s">
        <v>1086</v>
      </c>
      <c r="BC433" s="7">
        <v>21378</v>
      </c>
      <c r="BD433" s="7" t="s">
        <v>1087</v>
      </c>
      <c r="BE433" s="7">
        <v>0</v>
      </c>
      <c r="BF433" s="7" t="s">
        <v>1086</v>
      </c>
      <c r="BG433" s="7">
        <v>8366</v>
      </c>
      <c r="BH433" s="188" t="s">
        <v>1167</v>
      </c>
      <c r="BI433" s="195" t="s">
        <v>1171</v>
      </c>
      <c r="BJ433" s="6" t="s">
        <v>1180</v>
      </c>
      <c r="BK433" s="6" t="s">
        <v>1189</v>
      </c>
      <c r="BL433" s="6" t="s">
        <v>1087</v>
      </c>
      <c r="BM433" s="191" t="s">
        <v>1087</v>
      </c>
      <c r="BN433" s="195" t="s">
        <v>1086</v>
      </c>
      <c r="BO433" s="6" t="s">
        <v>1086</v>
      </c>
      <c r="BP433" s="6" t="s">
        <v>1086</v>
      </c>
      <c r="BQ433" s="6" t="s">
        <v>1086</v>
      </c>
      <c r="BR433" s="6" t="s">
        <v>1086</v>
      </c>
      <c r="BS433" s="6" t="s">
        <v>1086</v>
      </c>
      <c r="BT433" s="6" t="s">
        <v>1086</v>
      </c>
      <c r="BU433" s="6" t="s">
        <v>1086</v>
      </c>
      <c r="BV433" s="6" t="s">
        <v>1086</v>
      </c>
      <c r="BW433" s="6" t="s">
        <v>1086</v>
      </c>
      <c r="BX433" s="6" t="s">
        <v>1086</v>
      </c>
      <c r="BY433" s="6" t="s">
        <v>1086</v>
      </c>
      <c r="BZ433" s="6" t="s">
        <v>1086</v>
      </c>
      <c r="CA433" s="6" t="s">
        <v>1086</v>
      </c>
      <c r="CB433" s="6" t="s">
        <v>1086</v>
      </c>
      <c r="CC433" s="6" t="s">
        <v>1086</v>
      </c>
      <c r="CD433" s="6" t="s">
        <v>1193</v>
      </c>
      <c r="CE433" s="199" t="s">
        <v>2719</v>
      </c>
      <c r="CF433" s="6"/>
      <c r="CG433" s="6"/>
      <c r="CH433" s="6"/>
      <c r="CI433" s="6"/>
      <c r="CJ433" s="6" t="s">
        <v>1607</v>
      </c>
      <c r="CK433" s="6" t="s">
        <v>1608</v>
      </c>
      <c r="CL433" s="6" t="s">
        <v>1087</v>
      </c>
      <c r="CM433" s="6" t="s">
        <v>1087</v>
      </c>
      <c r="CN433" s="6" t="s">
        <v>1087</v>
      </c>
      <c r="CO433" s="6" t="s">
        <v>1490</v>
      </c>
      <c r="CP433" s="6" t="s">
        <v>1086</v>
      </c>
      <c r="CQ433" s="6" t="s">
        <v>1086</v>
      </c>
      <c r="CR433" s="6" t="s">
        <v>1086</v>
      </c>
      <c r="CS433" s="6" t="s">
        <v>1086</v>
      </c>
      <c r="CT433" s="6" t="s">
        <v>1086</v>
      </c>
      <c r="CU433" s="191" t="s">
        <v>1577</v>
      </c>
      <c r="CV433" s="6" t="str">
        <f t="shared" si="153"/>
        <v>NUEVO HORIZONTE PEATONAL22014129008</v>
      </c>
      <c r="CW433" s="46" t="str">
        <f t="shared" si="154"/>
        <v>OK</v>
      </c>
      <c r="CX433" s="47" t="str">
        <f t="shared" si="155"/>
        <v>SI</v>
      </c>
      <c r="CY433" s="47" t="str">
        <f t="shared" si="156"/>
        <v/>
      </c>
      <c r="CZ433" s="47" t="str">
        <f t="shared" si="157"/>
        <v/>
      </c>
      <c r="DA433" s="47" t="str">
        <f t="shared" si="158"/>
        <v/>
      </c>
      <c r="DB433" s="47" t="str">
        <f t="shared" si="159"/>
        <v/>
      </c>
      <c r="DC433" s="47" t="str">
        <f t="shared" si="160"/>
        <v/>
      </c>
      <c r="DD433" s="47"/>
      <c r="DE433" s="47" t="str">
        <f t="shared" si="161"/>
        <v/>
      </c>
      <c r="DF433" s="47" t="str">
        <f t="shared" si="162"/>
        <v/>
      </c>
      <c r="DG433" s="47" t="str">
        <f t="shared" si="163"/>
        <v/>
      </c>
      <c r="DH433" s="47" t="str">
        <f t="shared" si="164"/>
        <v/>
      </c>
      <c r="DI433" s="47" t="str">
        <f t="shared" si="165"/>
        <v/>
      </c>
      <c r="DJ433" s="47">
        <f t="shared" si="166"/>
        <v>0</v>
      </c>
      <c r="DK433" s="48">
        <f>IF(CX433="NO",0,IF(CY433=1,Tipologías!$E$11,0)+IF(CZ433=2,Tipologías!$E$10,0)+IF(DA433=3,Tipologías!$E$9,0)+IF(DB433=4,Tipologías!$E$13,0)+IF(DC433=5,Tipologías!$E$12,0)+IF(DD433=6,Tipologías!$E$14,0)+IF(DE433=7,Tipologías!$E$20,0)+IF(DG433=9,Tipologías!$E$16,0)+IF(DF433=8,Tipologías!$E$23,0)+IF(DH433=10,Tipologías!$E$7,0)+IF(DI433=11,Tipologías!$E$8,0))</f>
        <v>0</v>
      </c>
      <c r="DL433" s="49">
        <f t="shared" si="167"/>
        <v>0</v>
      </c>
      <c r="DM433" s="50" t="str">
        <f t="shared" si="168"/>
        <v/>
      </c>
      <c r="DN433" s="50" t="str">
        <f t="shared" si="169"/>
        <v/>
      </c>
      <c r="DO433" s="50" t="str">
        <f t="shared" si="170"/>
        <v/>
      </c>
      <c r="DP433" s="51" t="str">
        <f t="shared" si="171"/>
        <v/>
      </c>
      <c r="DQ433" s="51">
        <f>IF(DM433=17,Tipologías!$E$18,0)+IF(ENCUESTAS!DN433=18,Tipologías!$E$17,0)+IF(ENCUESTAS!DO433=19,Tipologías!$E$19,0)+IF(ENCUESTAS!DP433=20,Tipologías!$E$21,0)</f>
        <v>0</v>
      </c>
      <c r="DR433" s="47" t="str">
        <f t="shared" si="172"/>
        <v>NO</v>
      </c>
      <c r="DS433" s="49">
        <f t="shared" si="173"/>
        <v>0</v>
      </c>
      <c r="DT433" s="52" t="str">
        <f>IF(DL433=0,"",(DL433+DS433+Tipologías!$E$6+Tipologías!$H$2))</f>
        <v/>
      </c>
      <c r="DU433" s="53" t="str">
        <f t="shared" si="174"/>
        <v>NO</v>
      </c>
      <c r="DV433" s="436"/>
    </row>
    <row r="434" spans="1:126" x14ac:dyDescent="0.25">
      <c r="A434" s="22">
        <v>42973</v>
      </c>
      <c r="B434" s="7" t="s">
        <v>1</v>
      </c>
      <c r="C434" s="7" t="s">
        <v>630</v>
      </c>
      <c r="D434" s="7">
        <v>579</v>
      </c>
      <c r="E434" s="7">
        <v>98653883</v>
      </c>
      <c r="F434" s="7">
        <v>3233982728</v>
      </c>
      <c r="G434" s="188">
        <v>430</v>
      </c>
      <c r="H434" s="189" t="s">
        <v>1640</v>
      </c>
      <c r="I434" s="7" t="s">
        <v>1110</v>
      </c>
      <c r="J434" s="7"/>
      <c r="K434" s="7"/>
      <c r="L434" s="7"/>
      <c r="M434" s="7"/>
      <c r="N434" s="7"/>
      <c r="O434" s="7"/>
      <c r="P434" s="7"/>
      <c r="Q434" s="7"/>
      <c r="R434" s="200">
        <v>2205831600</v>
      </c>
      <c r="S434" s="7"/>
      <c r="T434" s="7"/>
      <c r="U434" s="362" t="str">
        <f t="shared" si="150"/>
        <v xml:space="preserve">PEATONAL   #   -  2205831600 </v>
      </c>
      <c r="V434" s="7">
        <v>3202128066</v>
      </c>
      <c r="W434" s="7" t="s">
        <v>1809</v>
      </c>
      <c r="X434" s="7" t="s">
        <v>2736</v>
      </c>
      <c r="Y434" s="7" t="s">
        <v>2737</v>
      </c>
      <c r="Z434" s="7"/>
      <c r="AA434" s="434" t="str">
        <f t="shared" si="151"/>
        <v>YERMIN  CARMONA ATEHORTUA</v>
      </c>
      <c r="AB434" s="7" t="s">
        <v>1268</v>
      </c>
      <c r="AC434" s="7">
        <v>1039697156</v>
      </c>
      <c r="AD434" s="7" t="s">
        <v>1127</v>
      </c>
      <c r="AE434" s="7">
        <v>24</v>
      </c>
      <c r="AF434" s="6" t="s">
        <v>1086</v>
      </c>
      <c r="AG434" s="6"/>
      <c r="AH434" s="7"/>
      <c r="AI434" s="7"/>
      <c r="AJ434" s="7"/>
      <c r="AK434" s="434" t="str">
        <f t="shared" si="152"/>
        <v xml:space="preserve">   </v>
      </c>
      <c r="AL434" s="7"/>
      <c r="AM434" s="191"/>
      <c r="AN434" s="189" t="s">
        <v>1086</v>
      </c>
      <c r="AO434" s="7">
        <v>1684187</v>
      </c>
      <c r="AP434" s="7" t="s">
        <v>1087</v>
      </c>
      <c r="AQ434" s="7">
        <v>3</v>
      </c>
      <c r="AR434" s="7"/>
      <c r="AS434" s="7"/>
      <c r="AT434" s="192" t="s">
        <v>1147</v>
      </c>
      <c r="AU434" s="7"/>
      <c r="AV434" s="193" t="s">
        <v>1164</v>
      </c>
      <c r="AW434" s="7"/>
      <c r="AX434" s="192"/>
      <c r="AY434" s="7"/>
      <c r="AZ434" s="7"/>
      <c r="BA434" s="7"/>
      <c r="BB434" s="7" t="s">
        <v>1086</v>
      </c>
      <c r="BC434" s="7">
        <v>6354</v>
      </c>
      <c r="BD434" s="7" t="s">
        <v>1086</v>
      </c>
      <c r="BE434" s="7">
        <v>4022</v>
      </c>
      <c r="BF434" s="7" t="s">
        <v>1086</v>
      </c>
      <c r="BG434" s="7">
        <v>8366</v>
      </c>
      <c r="BH434" s="188" t="s">
        <v>1167</v>
      </c>
      <c r="BI434" s="195" t="s">
        <v>1175</v>
      </c>
      <c r="BJ434" s="6" t="s">
        <v>1180</v>
      </c>
      <c r="BK434" s="6" t="s">
        <v>1191</v>
      </c>
      <c r="BL434" s="6" t="s">
        <v>1087</v>
      </c>
      <c r="BM434" s="191" t="s">
        <v>1086</v>
      </c>
      <c r="BN434" s="195" t="s">
        <v>1086</v>
      </c>
      <c r="BO434" s="6" t="s">
        <v>1086</v>
      </c>
      <c r="BP434" s="6" t="s">
        <v>1086</v>
      </c>
      <c r="BQ434" s="6" t="s">
        <v>1087</v>
      </c>
      <c r="BR434" s="6" t="s">
        <v>1086</v>
      </c>
      <c r="BS434" s="6" t="s">
        <v>1086</v>
      </c>
      <c r="BT434" s="6" t="s">
        <v>1087</v>
      </c>
      <c r="BU434" s="6" t="s">
        <v>1087</v>
      </c>
      <c r="BV434" s="6" t="s">
        <v>1087</v>
      </c>
      <c r="BW434" s="6" t="s">
        <v>1087</v>
      </c>
      <c r="BX434" s="6" t="s">
        <v>1087</v>
      </c>
      <c r="BY434" s="6" t="s">
        <v>1087</v>
      </c>
      <c r="BZ434" s="6" t="s">
        <v>1087</v>
      </c>
      <c r="CA434" s="6" t="s">
        <v>1087</v>
      </c>
      <c r="CB434" s="6" t="s">
        <v>1087</v>
      </c>
      <c r="CC434" s="6" t="s">
        <v>1087</v>
      </c>
      <c r="CD434" s="6" t="s">
        <v>1197</v>
      </c>
      <c r="CE434" s="199"/>
      <c r="CF434" s="6"/>
      <c r="CG434" s="6"/>
      <c r="CH434" s="6"/>
      <c r="CI434" s="6"/>
      <c r="CJ434" s="6" t="s">
        <v>1607</v>
      </c>
      <c r="CK434" s="6" t="s">
        <v>1608</v>
      </c>
      <c r="CL434" s="6" t="s">
        <v>1086</v>
      </c>
      <c r="CM434" s="6" t="s">
        <v>1087</v>
      </c>
      <c r="CN434" s="6" t="s">
        <v>1087</v>
      </c>
      <c r="CO434" s="6" t="s">
        <v>1490</v>
      </c>
      <c r="CP434" s="6" t="s">
        <v>1087</v>
      </c>
      <c r="CQ434" s="6" t="s">
        <v>1087</v>
      </c>
      <c r="CR434" s="6" t="s">
        <v>1087</v>
      </c>
      <c r="CS434" s="6" t="s">
        <v>1087</v>
      </c>
      <c r="CT434" s="6" t="s">
        <v>1087</v>
      </c>
      <c r="CU434" s="191" t="s">
        <v>1577</v>
      </c>
      <c r="CV434" s="6" t="str">
        <f t="shared" si="153"/>
        <v>NUEVO MILENIOPEATONAL2205831600</v>
      </c>
      <c r="CW434" s="46" t="str">
        <f t="shared" si="154"/>
        <v>OK</v>
      </c>
      <c r="CX434" s="47" t="str">
        <f t="shared" si="155"/>
        <v>SI</v>
      </c>
      <c r="CY434" s="47">
        <f t="shared" si="156"/>
        <v>1</v>
      </c>
      <c r="CZ434" s="47">
        <f t="shared" si="157"/>
        <v>2</v>
      </c>
      <c r="DA434" s="47">
        <f t="shared" si="158"/>
        <v>3</v>
      </c>
      <c r="DB434" s="47">
        <f t="shared" si="159"/>
        <v>4</v>
      </c>
      <c r="DC434" s="47">
        <f t="shared" si="160"/>
        <v>5</v>
      </c>
      <c r="DD434" s="47"/>
      <c r="DE434" s="47">
        <f t="shared" si="161"/>
        <v>7</v>
      </c>
      <c r="DF434" s="47">
        <f t="shared" si="162"/>
        <v>8</v>
      </c>
      <c r="DG434" s="47" t="str">
        <f t="shared" si="163"/>
        <v/>
      </c>
      <c r="DH434" s="47" t="str">
        <f t="shared" si="164"/>
        <v/>
      </c>
      <c r="DI434" s="47" t="str">
        <f t="shared" si="165"/>
        <v/>
      </c>
      <c r="DJ434" s="47">
        <f t="shared" si="166"/>
        <v>5</v>
      </c>
      <c r="DK434" s="48">
        <f>IF(CX434="NO",0,IF(CY434=1,Tipologías!$E$11,0)+IF(CZ434=2,Tipologías!$E$10,0)+IF(DA434=3,Tipologías!$E$9,0)+IF(DB434=4,Tipologías!$E$13,0)+IF(DC434=5,Tipologías!$E$12,0)+IF(DD434=6,Tipologías!$E$14,0)+IF(DE434=7,Tipologías!$E$20,0)+IF(DG434=9,Tipologías!$E$16,0)+IF(DF434=8,Tipologías!$E$23,0)+IF(DH434=10,Tipologías!$E$7,0)+IF(DI434=11,Tipologías!$E$8,0))</f>
        <v>6834981.4686359996</v>
      </c>
      <c r="DL434" s="49">
        <f t="shared" si="167"/>
        <v>6099266.2918499997</v>
      </c>
      <c r="DM434" s="50" t="str">
        <f t="shared" si="168"/>
        <v/>
      </c>
      <c r="DN434" s="50" t="str">
        <f t="shared" si="169"/>
        <v/>
      </c>
      <c r="DO434" s="50">
        <f t="shared" si="170"/>
        <v>0</v>
      </c>
      <c r="DP434" s="51">
        <f t="shared" si="171"/>
        <v>20</v>
      </c>
      <c r="DQ434" s="51">
        <f>IF(DM434=17,Tipologías!$E$18,0)+IF(ENCUESTAS!DN434=18,Tipologías!$E$17,0)+IF(ENCUESTAS!DO434=19,Tipologías!$E$19,0)+IF(ENCUESTAS!DP434=20,Tipologías!$E$21,0)</f>
        <v>487557.07988400001</v>
      </c>
      <c r="DR434" s="47" t="str">
        <f t="shared" si="172"/>
        <v>SI</v>
      </c>
      <c r="DS434" s="49">
        <f t="shared" si="173"/>
        <v>487557.07988400001</v>
      </c>
      <c r="DT434" s="52">
        <f>IF(DL434=0,"",(DL434+DS434+Tipologías!$E$6+Tipologías!$H$2))</f>
        <v>6783900.7642739639</v>
      </c>
      <c r="DU434" s="53" t="str">
        <f t="shared" si="174"/>
        <v>SI</v>
      </c>
      <c r="DV434" s="436" t="s">
        <v>3847</v>
      </c>
    </row>
    <row r="435" spans="1:126" x14ac:dyDescent="0.25">
      <c r="A435" s="22">
        <v>42973</v>
      </c>
      <c r="B435" s="7" t="s">
        <v>1</v>
      </c>
      <c r="C435" s="7" t="s">
        <v>630</v>
      </c>
      <c r="D435" s="7">
        <v>579</v>
      </c>
      <c r="E435" s="7">
        <v>98653883</v>
      </c>
      <c r="F435" s="7">
        <v>3233982728</v>
      </c>
      <c r="G435" s="188">
        <v>431</v>
      </c>
      <c r="H435" s="189" t="s">
        <v>1640</v>
      </c>
      <c r="I435" s="7" t="s">
        <v>1110</v>
      </c>
      <c r="J435" s="7"/>
      <c r="K435" s="7"/>
      <c r="L435" s="7"/>
      <c r="M435" s="7"/>
      <c r="N435" s="7"/>
      <c r="O435" s="7"/>
      <c r="P435" s="7"/>
      <c r="Q435" s="7"/>
      <c r="R435" s="200">
        <v>220583130021</v>
      </c>
      <c r="S435" s="7"/>
      <c r="T435" s="7"/>
      <c r="U435" s="362" t="str">
        <f t="shared" si="150"/>
        <v xml:space="preserve">PEATONAL   #   -  220583130021 </v>
      </c>
      <c r="V435" s="7" t="s">
        <v>1524</v>
      </c>
      <c r="W435" s="7" t="s">
        <v>1542</v>
      </c>
      <c r="X435" s="7" t="s">
        <v>2738</v>
      </c>
      <c r="Y435" s="7" t="s">
        <v>2739</v>
      </c>
      <c r="Z435" s="7" t="s">
        <v>2740</v>
      </c>
      <c r="AA435" s="434" t="str">
        <f t="shared" si="151"/>
        <v>DANY PAULA  HERNANDEZ  VERTEL</v>
      </c>
      <c r="AB435" s="7" t="s">
        <v>1268</v>
      </c>
      <c r="AC435" s="7">
        <v>1067862991</v>
      </c>
      <c r="AD435" s="7" t="s">
        <v>1118</v>
      </c>
      <c r="AE435" s="7">
        <v>29</v>
      </c>
      <c r="AF435" s="6" t="s">
        <v>1086</v>
      </c>
      <c r="AG435" s="6"/>
      <c r="AH435" s="7"/>
      <c r="AI435" s="7"/>
      <c r="AJ435" s="7"/>
      <c r="AK435" s="434" t="str">
        <f t="shared" si="152"/>
        <v xml:space="preserve">   </v>
      </c>
      <c r="AL435" s="7"/>
      <c r="AM435" s="191"/>
      <c r="AN435" s="189" t="s">
        <v>1087</v>
      </c>
      <c r="AO435" s="7"/>
      <c r="AP435" s="7" t="s">
        <v>1087</v>
      </c>
      <c r="AQ435" s="7">
        <v>3</v>
      </c>
      <c r="AR435" s="7">
        <v>1</v>
      </c>
      <c r="AS435" s="7"/>
      <c r="AT435" s="192" t="s">
        <v>1149</v>
      </c>
      <c r="AU435" s="7"/>
      <c r="AV435" s="193"/>
      <c r="AW435" s="7"/>
      <c r="AX435" s="192" t="s">
        <v>1153</v>
      </c>
      <c r="AY435" s="7"/>
      <c r="AZ435" s="7">
        <v>5</v>
      </c>
      <c r="BA435" s="7">
        <v>150000</v>
      </c>
      <c r="BB435" s="7" t="s">
        <v>1086</v>
      </c>
      <c r="BC435" s="7">
        <v>33294</v>
      </c>
      <c r="BD435" s="7" t="s">
        <v>1086</v>
      </c>
      <c r="BE435" s="7">
        <v>233033</v>
      </c>
      <c r="BF435" s="7" t="s">
        <v>1086</v>
      </c>
      <c r="BG435" s="7">
        <v>25097</v>
      </c>
      <c r="BH435" s="188" t="s">
        <v>1167</v>
      </c>
      <c r="BI435" s="195" t="s">
        <v>1175</v>
      </c>
      <c r="BJ435" s="6" t="s">
        <v>1180</v>
      </c>
      <c r="BK435" s="6" t="s">
        <v>1189</v>
      </c>
      <c r="BL435" s="6" t="s">
        <v>1086</v>
      </c>
      <c r="BM435" s="191" t="s">
        <v>1087</v>
      </c>
      <c r="BN435" s="195" t="s">
        <v>1086</v>
      </c>
      <c r="BO435" s="6" t="s">
        <v>1086</v>
      </c>
      <c r="BP435" s="6" t="s">
        <v>1086</v>
      </c>
      <c r="BQ435" s="6" t="s">
        <v>1087</v>
      </c>
      <c r="BR435" s="6" t="s">
        <v>1086</v>
      </c>
      <c r="BS435" s="6" t="s">
        <v>1086</v>
      </c>
      <c r="BT435" s="6" t="s">
        <v>1086</v>
      </c>
      <c r="BU435" s="6" t="s">
        <v>1087</v>
      </c>
      <c r="BV435" s="6" t="s">
        <v>1087</v>
      </c>
      <c r="BW435" s="6" t="s">
        <v>1086</v>
      </c>
      <c r="BX435" s="6" t="s">
        <v>1086</v>
      </c>
      <c r="BY435" s="6" t="s">
        <v>1086</v>
      </c>
      <c r="BZ435" s="6" t="s">
        <v>1087</v>
      </c>
      <c r="CA435" s="6" t="s">
        <v>1087</v>
      </c>
      <c r="CB435" s="6" t="s">
        <v>1086</v>
      </c>
      <c r="CC435" s="6" t="s">
        <v>1086</v>
      </c>
      <c r="CD435" s="6" t="s">
        <v>1193</v>
      </c>
      <c r="CE435" s="199" t="s">
        <v>2719</v>
      </c>
      <c r="CF435" s="6"/>
      <c r="CG435" s="6"/>
      <c r="CH435" s="6"/>
      <c r="CI435" s="6"/>
      <c r="CJ435" s="6" t="s">
        <v>1607</v>
      </c>
      <c r="CK435" s="6" t="s">
        <v>1608</v>
      </c>
      <c r="CL435" s="6" t="s">
        <v>1842</v>
      </c>
      <c r="CM435" s="6" t="s">
        <v>1087</v>
      </c>
      <c r="CN435" s="6" t="s">
        <v>1087</v>
      </c>
      <c r="CO435" s="6" t="s">
        <v>1490</v>
      </c>
      <c r="CP435" s="6" t="s">
        <v>1086</v>
      </c>
      <c r="CQ435" s="6" t="s">
        <v>1087</v>
      </c>
      <c r="CR435" s="6" t="s">
        <v>1087</v>
      </c>
      <c r="CS435" s="6" t="s">
        <v>1086</v>
      </c>
      <c r="CT435" s="6" t="s">
        <v>1086</v>
      </c>
      <c r="CU435" s="191" t="s">
        <v>1451</v>
      </c>
      <c r="CV435" s="6" t="str">
        <f t="shared" si="153"/>
        <v>NUEVO MILENIOPEATONAL220583130021</v>
      </c>
      <c r="CW435" s="46" t="str">
        <f t="shared" si="154"/>
        <v>OK</v>
      </c>
      <c r="CX435" s="47" t="str">
        <f t="shared" si="155"/>
        <v>SI</v>
      </c>
      <c r="CY435" s="47">
        <f t="shared" si="156"/>
        <v>1</v>
      </c>
      <c r="CZ435" s="47" t="str">
        <f t="shared" si="157"/>
        <v/>
      </c>
      <c r="DA435" s="47" t="str">
        <f t="shared" si="158"/>
        <v/>
      </c>
      <c r="DB435" s="47">
        <f t="shared" si="159"/>
        <v>4</v>
      </c>
      <c r="DC435" s="47" t="str">
        <f t="shared" si="160"/>
        <v/>
      </c>
      <c r="DD435" s="47"/>
      <c r="DE435" s="47">
        <f t="shared" si="161"/>
        <v>7</v>
      </c>
      <c r="DF435" s="47">
        <f t="shared" si="162"/>
        <v>8</v>
      </c>
      <c r="DG435" s="47" t="str">
        <f t="shared" si="163"/>
        <v/>
      </c>
      <c r="DH435" s="47" t="str">
        <f t="shared" si="164"/>
        <v/>
      </c>
      <c r="DI435" s="47" t="str">
        <f t="shared" si="165"/>
        <v/>
      </c>
      <c r="DJ435" s="47">
        <f t="shared" si="166"/>
        <v>2</v>
      </c>
      <c r="DK435" s="48">
        <f>IF(CX435="NO",0,IF(CY435=1,Tipologías!$E$11,0)+IF(CZ435=2,Tipologías!$E$10,0)+IF(DA435=3,Tipologías!$E$9,0)+IF(DB435=4,Tipologías!$E$13,0)+IF(DC435=5,Tipologías!$E$12,0)+IF(DD435=6,Tipologías!$E$14,0)+IF(DE435=7,Tipologías!$E$20,0)+IF(DG435=9,Tipologías!$E$16,0)+IF(DF435=8,Tipologías!$E$23,0)+IF(DH435=10,Tipologías!$E$7,0)+IF(DI435=11,Tipologías!$E$8,0))</f>
        <v>5709387.9815640002</v>
      </c>
      <c r="DL435" s="49">
        <f t="shared" si="167"/>
        <v>5709387.9815640002</v>
      </c>
      <c r="DM435" s="50" t="str">
        <f t="shared" si="168"/>
        <v/>
      </c>
      <c r="DN435" s="50" t="str">
        <f t="shared" si="169"/>
        <v/>
      </c>
      <c r="DO435" s="50">
        <f t="shared" si="170"/>
        <v>0</v>
      </c>
      <c r="DP435" s="51">
        <f t="shared" si="171"/>
        <v>20</v>
      </c>
      <c r="DQ435" s="51">
        <f>IF(DM435=17,Tipologías!$E$18,0)+IF(ENCUESTAS!DN435=18,Tipologías!$E$17,0)+IF(ENCUESTAS!DO435=19,Tipologías!$E$19,0)+IF(ENCUESTAS!DP435=20,Tipologías!$E$21,0)</f>
        <v>487557.07988400001</v>
      </c>
      <c r="DR435" s="47" t="str">
        <f t="shared" si="172"/>
        <v>SI</v>
      </c>
      <c r="DS435" s="49">
        <f t="shared" si="173"/>
        <v>487557.07988400001</v>
      </c>
      <c r="DT435" s="52">
        <f>IF(DL435=0,"",(DL435+DS435+Tipologías!$E$6+Tipologías!$H$2))</f>
        <v>6394022.4539879644</v>
      </c>
      <c r="DU435" s="53" t="str">
        <f t="shared" si="174"/>
        <v>SI</v>
      </c>
      <c r="DV435" s="436" t="s">
        <v>3848</v>
      </c>
    </row>
    <row r="436" spans="1:126" x14ac:dyDescent="0.25">
      <c r="A436" s="22">
        <v>42973</v>
      </c>
      <c r="B436" s="7" t="s">
        <v>1</v>
      </c>
      <c r="C436" s="7" t="s">
        <v>630</v>
      </c>
      <c r="D436" s="7">
        <v>579</v>
      </c>
      <c r="E436" s="7">
        <v>98653883</v>
      </c>
      <c r="F436" s="7">
        <v>3233982728</v>
      </c>
      <c r="G436" s="188">
        <v>432</v>
      </c>
      <c r="H436" s="189" t="s">
        <v>1692</v>
      </c>
      <c r="I436" s="7" t="s">
        <v>1110</v>
      </c>
      <c r="J436" s="7"/>
      <c r="K436" s="7"/>
      <c r="L436" s="7"/>
      <c r="M436" s="7"/>
      <c r="N436" s="7"/>
      <c r="O436" s="7"/>
      <c r="P436" s="7"/>
      <c r="Q436" s="7"/>
      <c r="R436" s="200">
        <v>220459000000</v>
      </c>
      <c r="S436" s="7"/>
      <c r="T436" s="7"/>
      <c r="U436" s="362" t="str">
        <f t="shared" si="150"/>
        <v xml:space="preserve">PEATONAL   #   -  220459000000 </v>
      </c>
      <c r="V436" s="7">
        <v>3137523524</v>
      </c>
      <c r="W436" s="7" t="s">
        <v>2741</v>
      </c>
      <c r="X436" s="7" t="s">
        <v>1838</v>
      </c>
      <c r="Y436" s="7" t="s">
        <v>2742</v>
      </c>
      <c r="Z436" s="7"/>
      <c r="AA436" s="434" t="str">
        <f t="shared" si="151"/>
        <v>LUCELY  ARBELAEZ  AGUDELO</v>
      </c>
      <c r="AB436" s="7" t="s">
        <v>1268</v>
      </c>
      <c r="AC436" s="7">
        <v>21929664</v>
      </c>
      <c r="AD436" s="7" t="s">
        <v>1118</v>
      </c>
      <c r="AE436" s="7">
        <v>63</v>
      </c>
      <c r="AF436" s="6" t="s">
        <v>1086</v>
      </c>
      <c r="AG436" s="6"/>
      <c r="AH436" s="7"/>
      <c r="AI436" s="7"/>
      <c r="AJ436" s="7"/>
      <c r="AK436" s="434" t="str">
        <f t="shared" si="152"/>
        <v xml:space="preserve">   </v>
      </c>
      <c r="AL436" s="7"/>
      <c r="AM436" s="191"/>
      <c r="AN436" s="189" t="s">
        <v>1087</v>
      </c>
      <c r="AO436" s="7"/>
      <c r="AP436" s="7" t="s">
        <v>1087</v>
      </c>
      <c r="AQ436" s="7">
        <v>3</v>
      </c>
      <c r="AR436" s="7">
        <v>2</v>
      </c>
      <c r="AS436" s="7"/>
      <c r="AT436" s="192" t="s">
        <v>1147</v>
      </c>
      <c r="AU436" s="7"/>
      <c r="AV436" s="193" t="s">
        <v>1163</v>
      </c>
      <c r="AW436" s="7"/>
      <c r="AX436" s="192"/>
      <c r="AY436" s="7"/>
      <c r="AZ436" s="7"/>
      <c r="BA436" s="7"/>
      <c r="BB436" s="7" t="s">
        <v>1086</v>
      </c>
      <c r="BC436" s="7">
        <v>19634</v>
      </c>
      <c r="BD436" s="7" t="s">
        <v>1086</v>
      </c>
      <c r="BE436" s="7">
        <v>13433</v>
      </c>
      <c r="BF436" s="7" t="s">
        <v>1086</v>
      </c>
      <c r="BG436" s="7">
        <v>16260</v>
      </c>
      <c r="BH436" s="188" t="s">
        <v>1167</v>
      </c>
      <c r="BI436" s="195" t="s">
        <v>1171</v>
      </c>
      <c r="BJ436" s="6" t="s">
        <v>1180</v>
      </c>
      <c r="BK436" s="6" t="s">
        <v>1189</v>
      </c>
      <c r="BL436" s="6" t="s">
        <v>1087</v>
      </c>
      <c r="BM436" s="191" t="s">
        <v>1087</v>
      </c>
      <c r="BN436" s="195" t="s">
        <v>1086</v>
      </c>
      <c r="BO436" s="6" t="s">
        <v>1086</v>
      </c>
      <c r="BP436" s="6" t="s">
        <v>1086</v>
      </c>
      <c r="BQ436" s="6" t="s">
        <v>1086</v>
      </c>
      <c r="BR436" s="6" t="s">
        <v>1086</v>
      </c>
      <c r="BS436" s="6" t="s">
        <v>1086</v>
      </c>
      <c r="BT436" s="6" t="s">
        <v>1086</v>
      </c>
      <c r="BU436" s="6" t="s">
        <v>1087</v>
      </c>
      <c r="BV436" s="6" t="s">
        <v>1087</v>
      </c>
      <c r="BW436" s="6" t="s">
        <v>1086</v>
      </c>
      <c r="BX436" s="6" t="s">
        <v>1086</v>
      </c>
      <c r="BY436" s="6" t="s">
        <v>1086</v>
      </c>
      <c r="BZ436" s="6" t="s">
        <v>1087</v>
      </c>
      <c r="CA436" s="6" t="s">
        <v>1087</v>
      </c>
      <c r="CB436" s="6" t="s">
        <v>1086</v>
      </c>
      <c r="CC436" s="6" t="s">
        <v>1086</v>
      </c>
      <c r="CD436" s="6" t="s">
        <v>1193</v>
      </c>
      <c r="CE436" s="199"/>
      <c r="CF436" s="6"/>
      <c r="CG436" s="6"/>
      <c r="CH436" s="6"/>
      <c r="CI436" s="6"/>
      <c r="CJ436" s="6" t="s">
        <v>1607</v>
      </c>
      <c r="CK436" s="6" t="s">
        <v>1608</v>
      </c>
      <c r="CL436" s="6" t="s">
        <v>1087</v>
      </c>
      <c r="CM436" s="6" t="s">
        <v>1087</v>
      </c>
      <c r="CN436" s="6" t="s">
        <v>1087</v>
      </c>
      <c r="CO436" s="6" t="s">
        <v>1490</v>
      </c>
      <c r="CP436" s="6" t="s">
        <v>1086</v>
      </c>
      <c r="CQ436" s="6" t="s">
        <v>1087</v>
      </c>
      <c r="CR436" s="6" t="s">
        <v>1087</v>
      </c>
      <c r="CS436" s="6" t="s">
        <v>1086</v>
      </c>
      <c r="CT436" s="6" t="s">
        <v>1086</v>
      </c>
      <c r="CU436" s="191" t="s">
        <v>1577</v>
      </c>
      <c r="CV436" s="6" t="str">
        <f t="shared" si="153"/>
        <v>PATIO BONITOPEATONAL220459000000</v>
      </c>
      <c r="CW436" s="46" t="str">
        <f t="shared" si="154"/>
        <v>OK</v>
      </c>
      <c r="CX436" s="47" t="str">
        <f t="shared" si="155"/>
        <v>SI</v>
      </c>
      <c r="CY436" s="47">
        <f t="shared" si="156"/>
        <v>1</v>
      </c>
      <c r="CZ436" s="47" t="str">
        <f t="shared" si="157"/>
        <v/>
      </c>
      <c r="DA436" s="47" t="str">
        <f t="shared" si="158"/>
        <v/>
      </c>
      <c r="DB436" s="47">
        <f t="shared" si="159"/>
        <v>4</v>
      </c>
      <c r="DC436" s="47" t="str">
        <f t="shared" si="160"/>
        <v/>
      </c>
      <c r="DD436" s="47"/>
      <c r="DE436" s="47">
        <f t="shared" si="161"/>
        <v>7</v>
      </c>
      <c r="DF436" s="47">
        <f t="shared" si="162"/>
        <v>8</v>
      </c>
      <c r="DG436" s="47" t="str">
        <f t="shared" si="163"/>
        <v/>
      </c>
      <c r="DH436" s="47" t="str">
        <f t="shared" si="164"/>
        <v/>
      </c>
      <c r="DI436" s="47" t="str">
        <f t="shared" si="165"/>
        <v/>
      </c>
      <c r="DJ436" s="47">
        <f t="shared" si="166"/>
        <v>2</v>
      </c>
      <c r="DK436" s="48">
        <f>IF(CX436="NO",0,IF(CY436=1,Tipologías!$E$11,0)+IF(CZ436=2,Tipologías!$E$10,0)+IF(DA436=3,Tipologías!$E$9,0)+IF(DB436=4,Tipologías!$E$13,0)+IF(DC436=5,Tipologías!$E$12,0)+IF(DD436=6,Tipologías!$E$14,0)+IF(DE436=7,Tipologías!$E$20,0)+IF(DG436=9,Tipologías!$E$16,0)+IF(DF436=8,Tipologías!$E$23,0)+IF(DH436=10,Tipologías!$E$7,0)+IF(DI436=11,Tipologías!$E$8,0))</f>
        <v>5709387.9815640002</v>
      </c>
      <c r="DL436" s="49">
        <f t="shared" si="167"/>
        <v>5709387.9815640002</v>
      </c>
      <c r="DM436" s="50" t="str">
        <f t="shared" si="168"/>
        <v/>
      </c>
      <c r="DN436" s="50" t="str">
        <f t="shared" si="169"/>
        <v/>
      </c>
      <c r="DO436" s="50">
        <f t="shared" si="170"/>
        <v>0</v>
      </c>
      <c r="DP436" s="51" t="str">
        <f t="shared" si="171"/>
        <v/>
      </c>
      <c r="DQ436" s="51">
        <f>IF(DM436=17,Tipologías!$E$18,0)+IF(ENCUESTAS!DN436=18,Tipologías!$E$17,0)+IF(ENCUESTAS!DO436=19,Tipologías!$E$19,0)+IF(ENCUESTAS!DP436=20,Tipologías!$E$21,0)</f>
        <v>0</v>
      </c>
      <c r="DR436" s="47" t="str">
        <f t="shared" si="172"/>
        <v>NO</v>
      </c>
      <c r="DS436" s="49">
        <f t="shared" si="173"/>
        <v>0</v>
      </c>
      <c r="DT436" s="52">
        <f>IF(DL436=0,"",(DL436+DS436+Tipologías!$E$6+Tipologías!$H$2))</f>
        <v>5906465.3741039643</v>
      </c>
      <c r="DU436" s="53" t="str">
        <f t="shared" si="174"/>
        <v>SI</v>
      </c>
      <c r="DV436" s="436" t="s">
        <v>4243</v>
      </c>
    </row>
    <row r="437" spans="1:126" x14ac:dyDescent="0.25">
      <c r="A437" s="22">
        <v>42973</v>
      </c>
      <c r="B437" s="7" t="s">
        <v>1</v>
      </c>
      <c r="C437" s="7" t="s">
        <v>630</v>
      </c>
      <c r="D437" s="7">
        <v>579</v>
      </c>
      <c r="E437" s="7">
        <v>15362949</v>
      </c>
      <c r="F437" s="7">
        <v>3147962419</v>
      </c>
      <c r="G437" s="188">
        <v>433</v>
      </c>
      <c r="H437" s="189" t="s">
        <v>1646</v>
      </c>
      <c r="I437" s="7" t="s">
        <v>1102</v>
      </c>
      <c r="J437" s="7">
        <v>13</v>
      </c>
      <c r="K437" s="7"/>
      <c r="L437" s="7"/>
      <c r="M437" s="7"/>
      <c r="N437" s="7"/>
      <c r="O437" s="7"/>
      <c r="P437" s="7"/>
      <c r="Q437" s="7"/>
      <c r="R437" s="200">
        <v>6684</v>
      </c>
      <c r="S437" s="7"/>
      <c r="T437" s="7"/>
      <c r="U437" s="362" t="str">
        <f t="shared" si="150"/>
        <v xml:space="preserve">CARRERA 13  #   -  6684 </v>
      </c>
      <c r="V437" s="7">
        <v>3108333760</v>
      </c>
      <c r="W437" s="7" t="s">
        <v>2743</v>
      </c>
      <c r="X437" s="7" t="s">
        <v>1446</v>
      </c>
      <c r="Y437" s="7" t="s">
        <v>1426</v>
      </c>
      <c r="Z437" s="7" t="s">
        <v>1315</v>
      </c>
      <c r="AA437" s="434" t="str">
        <f t="shared" si="151"/>
        <v>CLAUDIA PATRICIA LOZANO  MORENO</v>
      </c>
      <c r="AB437" s="7" t="s">
        <v>1268</v>
      </c>
      <c r="AC437" s="7">
        <v>43656038</v>
      </c>
      <c r="AD437" s="7" t="s">
        <v>1118</v>
      </c>
      <c r="AE437" s="7">
        <v>35</v>
      </c>
      <c r="AF437" s="6" t="s">
        <v>1086</v>
      </c>
      <c r="AG437" s="6"/>
      <c r="AH437" s="7"/>
      <c r="AI437" s="7"/>
      <c r="AJ437" s="7"/>
      <c r="AK437" s="434" t="str">
        <f t="shared" si="152"/>
        <v xml:space="preserve">   </v>
      </c>
      <c r="AL437" s="7"/>
      <c r="AM437" s="191"/>
      <c r="AN437" s="189" t="s">
        <v>1087</v>
      </c>
      <c r="AO437" s="7"/>
      <c r="AP437" s="7" t="s">
        <v>1087</v>
      </c>
      <c r="AQ437" s="7">
        <v>3</v>
      </c>
      <c r="AR437" s="7">
        <v>2</v>
      </c>
      <c r="AS437" s="7"/>
      <c r="AT437" s="192" t="s">
        <v>1148</v>
      </c>
      <c r="AU437" s="7"/>
      <c r="AV437" s="193" t="s">
        <v>1161</v>
      </c>
      <c r="AW437" s="7"/>
      <c r="AX437" s="192"/>
      <c r="AY437" s="7"/>
      <c r="AZ437" s="7"/>
      <c r="BA437" s="7"/>
      <c r="BB437" s="7" t="s">
        <v>1086</v>
      </c>
      <c r="BC437" s="7">
        <v>10853</v>
      </c>
      <c r="BD437" s="7" t="s">
        <v>1087</v>
      </c>
      <c r="BE437" s="7">
        <v>0</v>
      </c>
      <c r="BF437" s="7" t="s">
        <v>1086</v>
      </c>
      <c r="BG437" s="7">
        <v>8366</v>
      </c>
      <c r="BH437" s="188" t="s">
        <v>1167</v>
      </c>
      <c r="BI437" s="195" t="s">
        <v>1171</v>
      </c>
      <c r="BJ437" s="6" t="s">
        <v>1180</v>
      </c>
      <c r="BK437" s="6" t="s">
        <v>1189</v>
      </c>
      <c r="BL437" s="6" t="s">
        <v>1087</v>
      </c>
      <c r="BM437" s="191" t="s">
        <v>1087</v>
      </c>
      <c r="BN437" s="195" t="s">
        <v>1086</v>
      </c>
      <c r="BO437" s="6" t="s">
        <v>1086</v>
      </c>
      <c r="BP437" s="6" t="s">
        <v>1086</v>
      </c>
      <c r="BQ437" s="6" t="s">
        <v>1086</v>
      </c>
      <c r="BR437" s="6" t="s">
        <v>1086</v>
      </c>
      <c r="BS437" s="6" t="s">
        <v>1086</v>
      </c>
      <c r="BT437" s="6" t="s">
        <v>1086</v>
      </c>
      <c r="BU437" s="6" t="s">
        <v>1087</v>
      </c>
      <c r="BV437" s="6" t="s">
        <v>1087</v>
      </c>
      <c r="BW437" s="6" t="s">
        <v>1086</v>
      </c>
      <c r="BX437" s="6" t="s">
        <v>1086</v>
      </c>
      <c r="BY437" s="6" t="s">
        <v>1086</v>
      </c>
      <c r="BZ437" s="6" t="s">
        <v>1087</v>
      </c>
      <c r="CA437" s="6" t="s">
        <v>1087</v>
      </c>
      <c r="CB437" s="6" t="s">
        <v>1086</v>
      </c>
      <c r="CC437" s="6" t="s">
        <v>1086</v>
      </c>
      <c r="CD437" s="6" t="s">
        <v>1193</v>
      </c>
      <c r="CE437" s="199" t="s">
        <v>2744</v>
      </c>
      <c r="CF437" s="6"/>
      <c r="CG437" s="6"/>
      <c r="CH437" s="6"/>
      <c r="CI437" s="6"/>
      <c r="CJ437" s="6" t="s">
        <v>1607</v>
      </c>
      <c r="CK437" s="6" t="s">
        <v>1608</v>
      </c>
      <c r="CL437" s="6" t="s">
        <v>1842</v>
      </c>
      <c r="CM437" s="6" t="s">
        <v>1087</v>
      </c>
      <c r="CN437" s="6" t="s">
        <v>1087</v>
      </c>
      <c r="CO437" s="6" t="s">
        <v>1490</v>
      </c>
      <c r="CP437" s="6" t="s">
        <v>1086</v>
      </c>
      <c r="CQ437" s="6" t="s">
        <v>1087</v>
      </c>
      <c r="CR437" s="6" t="s">
        <v>1087</v>
      </c>
      <c r="CS437" s="6" t="s">
        <v>1086</v>
      </c>
      <c r="CT437" s="6" t="s">
        <v>1086</v>
      </c>
      <c r="CU437" s="191" t="s">
        <v>1451</v>
      </c>
      <c r="CV437" s="6" t="str">
        <f t="shared" si="153"/>
        <v>NUEVO HORIZONTE CARRERA136684</v>
      </c>
      <c r="CW437" s="46" t="str">
        <f t="shared" si="154"/>
        <v>OK</v>
      </c>
      <c r="CX437" s="47" t="str">
        <f t="shared" si="155"/>
        <v>SI</v>
      </c>
      <c r="CY437" s="47">
        <f t="shared" si="156"/>
        <v>1</v>
      </c>
      <c r="CZ437" s="47" t="str">
        <f t="shared" si="157"/>
        <v/>
      </c>
      <c r="DA437" s="47" t="str">
        <f t="shared" si="158"/>
        <v/>
      </c>
      <c r="DB437" s="47">
        <f t="shared" si="159"/>
        <v>4</v>
      </c>
      <c r="DC437" s="47" t="str">
        <f t="shared" si="160"/>
        <v/>
      </c>
      <c r="DD437" s="47"/>
      <c r="DE437" s="47">
        <f t="shared" si="161"/>
        <v>7</v>
      </c>
      <c r="DF437" s="47">
        <f t="shared" si="162"/>
        <v>8</v>
      </c>
      <c r="DG437" s="47" t="str">
        <f t="shared" si="163"/>
        <v/>
      </c>
      <c r="DH437" s="47" t="str">
        <f t="shared" si="164"/>
        <v/>
      </c>
      <c r="DI437" s="47" t="str">
        <f t="shared" si="165"/>
        <v/>
      </c>
      <c r="DJ437" s="47">
        <f t="shared" si="166"/>
        <v>2</v>
      </c>
      <c r="DK437" s="48">
        <f>IF(CX437="NO",0,IF(CY437=1,Tipologías!$E$11,0)+IF(CZ437=2,Tipologías!$E$10,0)+IF(DA437=3,Tipologías!$E$9,0)+IF(DB437=4,Tipologías!$E$13,0)+IF(DC437=5,Tipologías!$E$12,0)+IF(DD437=6,Tipologías!$E$14,0)+IF(DE437=7,Tipologías!$E$20,0)+IF(DG437=9,Tipologías!$E$16,0)+IF(DF437=8,Tipologías!$E$23,0)+IF(DH437=10,Tipologías!$E$7,0)+IF(DI437=11,Tipologías!$E$8,0))</f>
        <v>5709387.9815640002</v>
      </c>
      <c r="DL437" s="49">
        <f t="shared" si="167"/>
        <v>5709387.9815640002</v>
      </c>
      <c r="DM437" s="50" t="str">
        <f t="shared" si="168"/>
        <v/>
      </c>
      <c r="DN437" s="50" t="str">
        <f t="shared" si="169"/>
        <v/>
      </c>
      <c r="DO437" s="50">
        <f t="shared" si="170"/>
        <v>0</v>
      </c>
      <c r="DP437" s="51" t="str">
        <f t="shared" si="171"/>
        <v/>
      </c>
      <c r="DQ437" s="51">
        <f>IF(DM437=17,Tipologías!$E$18,0)+IF(ENCUESTAS!DN437=18,Tipologías!$E$17,0)+IF(ENCUESTAS!DO437=19,Tipologías!$E$19,0)+IF(ENCUESTAS!DP437=20,Tipologías!$E$21,0)</f>
        <v>0</v>
      </c>
      <c r="DR437" s="47" t="str">
        <f t="shared" si="172"/>
        <v>NO</v>
      </c>
      <c r="DS437" s="49">
        <f t="shared" si="173"/>
        <v>0</v>
      </c>
      <c r="DT437" s="52">
        <f>IF(DL437=0,"",(DL437+DS437+Tipologías!$E$6+Tipologías!$H$2))</f>
        <v>5906465.3741039643</v>
      </c>
      <c r="DU437" s="53" t="str">
        <f t="shared" si="174"/>
        <v>SI</v>
      </c>
      <c r="DV437" s="436" t="s">
        <v>4387</v>
      </c>
    </row>
    <row r="438" spans="1:126" hidden="1" x14ac:dyDescent="0.25">
      <c r="A438" s="22">
        <v>42973</v>
      </c>
      <c r="B438" s="7" t="s">
        <v>1</v>
      </c>
      <c r="C438" s="7" t="s">
        <v>630</v>
      </c>
      <c r="D438" s="7">
        <v>579</v>
      </c>
      <c r="E438" s="7">
        <v>15362949</v>
      </c>
      <c r="F438" s="7">
        <v>3147962419</v>
      </c>
      <c r="G438" s="188">
        <v>434</v>
      </c>
      <c r="H438" s="189" t="s">
        <v>1640</v>
      </c>
      <c r="I438" s="7" t="s">
        <v>1110</v>
      </c>
      <c r="J438" s="7"/>
      <c r="K438" s="7"/>
      <c r="L438" s="7"/>
      <c r="M438" s="7"/>
      <c r="N438" s="7"/>
      <c r="O438" s="7"/>
      <c r="P438" s="7"/>
      <c r="Q438" s="7"/>
      <c r="R438" s="200">
        <v>220583110052</v>
      </c>
      <c r="S438" s="7"/>
      <c r="T438" s="7"/>
      <c r="U438" s="362" t="str">
        <f t="shared" si="150"/>
        <v xml:space="preserve">PEATONAL   #   -  220583110052 </v>
      </c>
      <c r="V438" s="7">
        <v>3158246338</v>
      </c>
      <c r="W438" s="7" t="s">
        <v>2745</v>
      </c>
      <c r="X438" s="7"/>
      <c r="Y438" s="7" t="s">
        <v>2746</v>
      </c>
      <c r="Z438" s="7"/>
      <c r="AA438" s="434" t="str">
        <f t="shared" si="151"/>
        <v xml:space="preserve">YUDI  OSPINA  </v>
      </c>
      <c r="AB438" s="7" t="s">
        <v>1268</v>
      </c>
      <c r="AC438" s="7">
        <v>1042777506</v>
      </c>
      <c r="AD438" s="7" t="s">
        <v>1118</v>
      </c>
      <c r="AE438" s="7">
        <v>27</v>
      </c>
      <c r="AF438" s="6" t="s">
        <v>1086</v>
      </c>
      <c r="AG438" s="6"/>
      <c r="AH438" s="7"/>
      <c r="AI438" s="7"/>
      <c r="AJ438" s="7"/>
      <c r="AK438" s="434" t="str">
        <f t="shared" si="152"/>
        <v xml:space="preserve">   </v>
      </c>
      <c r="AL438" s="7"/>
      <c r="AM438" s="191"/>
      <c r="AN438" s="189" t="s">
        <v>1087</v>
      </c>
      <c r="AO438" s="7"/>
      <c r="AP438" s="7" t="s">
        <v>1087</v>
      </c>
      <c r="AQ438" s="7">
        <v>6</v>
      </c>
      <c r="AR438" s="7">
        <v>4</v>
      </c>
      <c r="AS438" s="7"/>
      <c r="AT438" s="192" t="s">
        <v>1149</v>
      </c>
      <c r="AU438" s="7"/>
      <c r="AV438" s="193"/>
      <c r="AW438" s="7"/>
      <c r="AX438" s="192" t="s">
        <v>1154</v>
      </c>
      <c r="AY438" s="7">
        <v>1</v>
      </c>
      <c r="AZ438" s="7"/>
      <c r="BA438" s="7">
        <v>140000</v>
      </c>
      <c r="BB438" s="7" t="s">
        <v>1086</v>
      </c>
      <c r="BC438" s="7">
        <v>31994</v>
      </c>
      <c r="BD438" s="7" t="s">
        <v>1086</v>
      </c>
      <c r="BE438" s="7">
        <v>22905</v>
      </c>
      <c r="BF438" s="7" t="s">
        <v>1086</v>
      </c>
      <c r="BG438" s="7">
        <v>10732</v>
      </c>
      <c r="BH438" s="188" t="s">
        <v>1167</v>
      </c>
      <c r="BI438" s="195" t="s">
        <v>1175</v>
      </c>
      <c r="BJ438" s="6" t="s">
        <v>1180</v>
      </c>
      <c r="BK438" s="6" t="s">
        <v>1189</v>
      </c>
      <c r="BL438" s="6" t="s">
        <v>1086</v>
      </c>
      <c r="BM438" s="191" t="s">
        <v>1086</v>
      </c>
      <c r="BN438" s="195" t="s">
        <v>1086</v>
      </c>
      <c r="BO438" s="6" t="s">
        <v>1086</v>
      </c>
      <c r="BP438" s="6" t="s">
        <v>1086</v>
      </c>
      <c r="BQ438" s="6" t="s">
        <v>1086</v>
      </c>
      <c r="BR438" s="6" t="s">
        <v>1086</v>
      </c>
      <c r="BS438" s="6" t="s">
        <v>1086</v>
      </c>
      <c r="BT438" s="6" t="s">
        <v>1086</v>
      </c>
      <c r="BU438" s="6" t="s">
        <v>1086</v>
      </c>
      <c r="BV438" s="6" t="s">
        <v>1086</v>
      </c>
      <c r="BW438" s="6" t="s">
        <v>1086</v>
      </c>
      <c r="BX438" s="6" t="s">
        <v>1086</v>
      </c>
      <c r="BY438" s="6" t="s">
        <v>1086</v>
      </c>
      <c r="BZ438" s="6" t="s">
        <v>1086</v>
      </c>
      <c r="CA438" s="6" t="s">
        <v>1086</v>
      </c>
      <c r="CB438" s="6" t="s">
        <v>1086</v>
      </c>
      <c r="CC438" s="6" t="s">
        <v>1086</v>
      </c>
      <c r="CD438" s="6" t="s">
        <v>1193</v>
      </c>
      <c r="CE438" s="199" t="s">
        <v>1589</v>
      </c>
      <c r="CF438" s="6"/>
      <c r="CG438" s="6"/>
      <c r="CH438" s="6"/>
      <c r="CI438" s="6"/>
      <c r="CJ438" s="6" t="s">
        <v>1607</v>
      </c>
      <c r="CK438" s="6" t="s">
        <v>1608</v>
      </c>
      <c r="CL438" s="6" t="s">
        <v>1086</v>
      </c>
      <c r="CM438" s="6" t="s">
        <v>1087</v>
      </c>
      <c r="CN438" s="6" t="s">
        <v>1087</v>
      </c>
      <c r="CO438" s="6" t="s">
        <v>1490</v>
      </c>
      <c r="CP438" s="6" t="s">
        <v>1086</v>
      </c>
      <c r="CQ438" s="6" t="s">
        <v>1086</v>
      </c>
      <c r="CR438" s="6" t="s">
        <v>1086</v>
      </c>
      <c r="CS438" s="6" t="s">
        <v>1086</v>
      </c>
      <c r="CT438" s="6" t="s">
        <v>1086</v>
      </c>
      <c r="CU438" s="191" t="s">
        <v>1288</v>
      </c>
      <c r="CV438" s="6" t="str">
        <f t="shared" si="153"/>
        <v>NUEVO MILENIOPEATONAL220583110052</v>
      </c>
      <c r="CW438" s="46" t="str">
        <f t="shared" si="154"/>
        <v>OK</v>
      </c>
      <c r="CX438" s="47" t="str">
        <f t="shared" si="155"/>
        <v>SI</v>
      </c>
      <c r="CY438" s="47" t="str">
        <f t="shared" si="156"/>
        <v/>
      </c>
      <c r="CZ438" s="47" t="str">
        <f t="shared" si="157"/>
        <v/>
      </c>
      <c r="DA438" s="47" t="str">
        <f t="shared" si="158"/>
        <v/>
      </c>
      <c r="DB438" s="47" t="str">
        <f t="shared" si="159"/>
        <v/>
      </c>
      <c r="DC438" s="47" t="str">
        <f t="shared" si="160"/>
        <v/>
      </c>
      <c r="DD438" s="47"/>
      <c r="DE438" s="47" t="str">
        <f t="shared" si="161"/>
        <v/>
      </c>
      <c r="DF438" s="47" t="str">
        <f t="shared" si="162"/>
        <v/>
      </c>
      <c r="DG438" s="47" t="str">
        <f t="shared" si="163"/>
        <v/>
      </c>
      <c r="DH438" s="47" t="str">
        <f t="shared" si="164"/>
        <v/>
      </c>
      <c r="DI438" s="47" t="str">
        <f t="shared" si="165"/>
        <v/>
      </c>
      <c r="DJ438" s="47">
        <f t="shared" si="166"/>
        <v>0</v>
      </c>
      <c r="DK438" s="48">
        <f>IF(CX438="NO",0,IF(CY438=1,Tipologías!$E$11,0)+IF(CZ438=2,Tipologías!$E$10,0)+IF(DA438=3,Tipologías!$E$9,0)+IF(DB438=4,Tipologías!$E$13,0)+IF(DC438=5,Tipologías!$E$12,0)+IF(DD438=6,Tipologías!$E$14,0)+IF(DE438=7,Tipologías!$E$20,0)+IF(DG438=9,Tipologías!$E$16,0)+IF(DF438=8,Tipologías!$E$23,0)+IF(DH438=10,Tipologías!$E$7,0)+IF(DI438=11,Tipologías!$E$8,0))</f>
        <v>0</v>
      </c>
      <c r="DL438" s="49">
        <f t="shared" si="167"/>
        <v>0</v>
      </c>
      <c r="DM438" s="50" t="str">
        <f t="shared" si="168"/>
        <v/>
      </c>
      <c r="DN438" s="50" t="str">
        <f t="shared" si="169"/>
        <v/>
      </c>
      <c r="DO438" s="50" t="str">
        <f t="shared" si="170"/>
        <v/>
      </c>
      <c r="DP438" s="51" t="str">
        <f t="shared" si="171"/>
        <v/>
      </c>
      <c r="DQ438" s="51">
        <f>IF(DM438=17,Tipologías!$E$18,0)+IF(ENCUESTAS!DN438=18,Tipologías!$E$17,0)+IF(ENCUESTAS!DO438=19,Tipologías!$E$19,0)+IF(ENCUESTAS!DP438=20,Tipologías!$E$21,0)</f>
        <v>0</v>
      </c>
      <c r="DR438" s="47" t="str">
        <f t="shared" si="172"/>
        <v>NO</v>
      </c>
      <c r="DS438" s="49">
        <f t="shared" si="173"/>
        <v>0</v>
      </c>
      <c r="DT438" s="52" t="str">
        <f>IF(DL438=0,"",(DL438+DS438+Tipologías!$E$6+Tipologías!$H$2))</f>
        <v/>
      </c>
      <c r="DU438" s="53" t="str">
        <f t="shared" si="174"/>
        <v>NO</v>
      </c>
      <c r="DV438" s="436"/>
    </row>
    <row r="439" spans="1:126" ht="15.75" thickBot="1" x14ac:dyDescent="0.3">
      <c r="A439" s="22">
        <v>42973</v>
      </c>
      <c r="B439" s="7" t="s">
        <v>1</v>
      </c>
      <c r="C439" s="7" t="s">
        <v>630</v>
      </c>
      <c r="D439" s="7">
        <v>579</v>
      </c>
      <c r="E439" s="202">
        <v>15362949</v>
      </c>
      <c r="F439" s="202">
        <v>3147962419</v>
      </c>
      <c r="G439" s="201">
        <v>435</v>
      </c>
      <c r="H439" s="189" t="s">
        <v>1640</v>
      </c>
      <c r="I439" s="202" t="s">
        <v>1102</v>
      </c>
      <c r="J439" s="202">
        <v>16</v>
      </c>
      <c r="K439" s="202"/>
      <c r="L439" s="202"/>
      <c r="M439" s="202"/>
      <c r="N439" s="202"/>
      <c r="O439" s="202"/>
      <c r="P439" s="202"/>
      <c r="Q439" s="202"/>
      <c r="R439" s="211">
        <v>220583130073</v>
      </c>
      <c r="S439" s="202"/>
      <c r="T439" s="202"/>
      <c r="U439" s="362" t="str">
        <f t="shared" si="150"/>
        <v xml:space="preserve">CARRERA 16  #   -  220583130073 </v>
      </c>
      <c r="V439" s="202">
        <v>3137993341</v>
      </c>
      <c r="W439" s="202" t="s">
        <v>2747</v>
      </c>
      <c r="X439" s="202" t="s">
        <v>2748</v>
      </c>
      <c r="Y439" s="202" t="s">
        <v>2749</v>
      </c>
      <c r="Z439" s="202" t="s">
        <v>1544</v>
      </c>
      <c r="AA439" s="434" t="str">
        <f t="shared" si="151"/>
        <v xml:space="preserve">GABRIEL  ENRIQUE  YARCE  GALLEGO </v>
      </c>
      <c r="AB439" s="202" t="s">
        <v>1268</v>
      </c>
      <c r="AC439" s="202">
        <v>71189208</v>
      </c>
      <c r="AD439" s="202" t="s">
        <v>1127</v>
      </c>
      <c r="AE439" s="202">
        <v>60</v>
      </c>
      <c r="AF439" s="204" t="s">
        <v>1086</v>
      </c>
      <c r="AG439" s="204"/>
      <c r="AH439" s="202"/>
      <c r="AI439" s="202"/>
      <c r="AJ439" s="202"/>
      <c r="AK439" s="434" t="str">
        <f t="shared" si="152"/>
        <v xml:space="preserve">   </v>
      </c>
      <c r="AL439" s="202"/>
      <c r="AM439" s="205"/>
      <c r="AN439" s="206" t="s">
        <v>1087</v>
      </c>
      <c r="AO439" s="202"/>
      <c r="AP439" s="202" t="s">
        <v>1087</v>
      </c>
      <c r="AQ439" s="202">
        <v>1</v>
      </c>
      <c r="AR439" s="202"/>
      <c r="AS439" s="202"/>
      <c r="AT439" s="207" t="s">
        <v>1148</v>
      </c>
      <c r="AU439" s="202"/>
      <c r="AV439" s="208" t="s">
        <v>1163</v>
      </c>
      <c r="AW439" s="202"/>
      <c r="AX439" s="207"/>
      <c r="AY439" s="202"/>
      <c r="AZ439" s="202"/>
      <c r="BA439" s="202"/>
      <c r="BB439" s="202" t="s">
        <v>1086</v>
      </c>
      <c r="BC439" s="202">
        <v>7101</v>
      </c>
      <c r="BD439" s="202" t="s">
        <v>1087</v>
      </c>
      <c r="BE439" s="202">
        <v>0</v>
      </c>
      <c r="BF439" s="202" t="s">
        <v>1086</v>
      </c>
      <c r="BG439" s="202">
        <v>8366</v>
      </c>
      <c r="BH439" s="201" t="s">
        <v>1167</v>
      </c>
      <c r="BI439" s="209" t="s">
        <v>1175</v>
      </c>
      <c r="BJ439" s="204" t="s">
        <v>1180</v>
      </c>
      <c r="BK439" s="204" t="s">
        <v>1189</v>
      </c>
      <c r="BL439" s="204" t="s">
        <v>1087</v>
      </c>
      <c r="BM439" s="205" t="s">
        <v>1087</v>
      </c>
      <c r="BN439" s="209" t="s">
        <v>1086</v>
      </c>
      <c r="BO439" s="204" t="s">
        <v>1087</v>
      </c>
      <c r="BP439" s="204" t="s">
        <v>1086</v>
      </c>
      <c r="BQ439" s="204" t="s">
        <v>1086</v>
      </c>
      <c r="BR439" s="204" t="s">
        <v>1086</v>
      </c>
      <c r="BS439" s="204" t="s">
        <v>1087</v>
      </c>
      <c r="BT439" s="204" t="s">
        <v>1087</v>
      </c>
      <c r="BU439" s="204" t="s">
        <v>1087</v>
      </c>
      <c r="BV439" s="204" t="s">
        <v>1087</v>
      </c>
      <c r="BW439" s="204" t="s">
        <v>1086</v>
      </c>
      <c r="BX439" s="204" t="s">
        <v>1087</v>
      </c>
      <c r="BY439" s="204" t="s">
        <v>1087</v>
      </c>
      <c r="BZ439" s="204" t="s">
        <v>1087</v>
      </c>
      <c r="CA439" s="204" t="s">
        <v>1087</v>
      </c>
      <c r="CB439" s="204" t="s">
        <v>1086</v>
      </c>
      <c r="CC439" s="204" t="s">
        <v>1087</v>
      </c>
      <c r="CD439" s="204" t="s">
        <v>1197</v>
      </c>
      <c r="CE439" s="210" t="s">
        <v>2744</v>
      </c>
      <c r="CF439" s="204"/>
      <c r="CG439" s="204"/>
      <c r="CH439" s="204"/>
      <c r="CI439" s="204"/>
      <c r="CJ439" s="204" t="s">
        <v>1607</v>
      </c>
      <c r="CK439" s="204" t="s">
        <v>1608</v>
      </c>
      <c r="CL439" s="204" t="s">
        <v>1842</v>
      </c>
      <c r="CM439" s="204" t="s">
        <v>1087</v>
      </c>
      <c r="CN439" s="204" t="s">
        <v>1087</v>
      </c>
      <c r="CO439" s="204" t="s">
        <v>1490</v>
      </c>
      <c r="CP439" s="204" t="s">
        <v>1087</v>
      </c>
      <c r="CQ439" s="204" t="s">
        <v>1087</v>
      </c>
      <c r="CR439" s="204" t="s">
        <v>1087</v>
      </c>
      <c r="CS439" s="204" t="s">
        <v>1086</v>
      </c>
      <c r="CT439" s="204" t="s">
        <v>1087</v>
      </c>
      <c r="CU439" s="205" t="s">
        <v>1286</v>
      </c>
      <c r="CV439" s="6" t="str">
        <f t="shared" si="153"/>
        <v>NUEVO MILENIOCARRERA16220583130073</v>
      </c>
      <c r="CW439" s="46" t="str">
        <f t="shared" si="154"/>
        <v>OK</v>
      </c>
      <c r="CX439" s="47" t="str">
        <f t="shared" si="155"/>
        <v>SI</v>
      </c>
      <c r="CY439" s="47">
        <f t="shared" si="156"/>
        <v>1</v>
      </c>
      <c r="CZ439" s="47">
        <f t="shared" si="157"/>
        <v>2</v>
      </c>
      <c r="DA439" s="47">
        <f t="shared" si="158"/>
        <v>3</v>
      </c>
      <c r="DB439" s="47">
        <f t="shared" si="159"/>
        <v>4</v>
      </c>
      <c r="DC439" s="47" t="str">
        <f t="shared" si="160"/>
        <v/>
      </c>
      <c r="DD439" s="47"/>
      <c r="DE439" s="47">
        <f t="shared" si="161"/>
        <v>7</v>
      </c>
      <c r="DF439" s="47">
        <f t="shared" si="162"/>
        <v>8</v>
      </c>
      <c r="DG439" s="47" t="str">
        <f t="shared" si="163"/>
        <v/>
      </c>
      <c r="DH439" s="47" t="str">
        <f t="shared" si="164"/>
        <v/>
      </c>
      <c r="DI439" s="47">
        <f t="shared" si="165"/>
        <v>11</v>
      </c>
      <c r="DJ439" s="47">
        <f t="shared" si="166"/>
        <v>4</v>
      </c>
      <c r="DK439" s="48">
        <f>IF(CX439="NO",0,IF(CY439=1,Tipologías!$E$11,0)+IF(CZ439=2,Tipologías!$E$10,0)+IF(DA439=3,Tipologías!$E$9,0)+IF(DB439=4,Tipologías!$E$13,0)+IF(DC439=5,Tipologías!$E$12,0)+IF(DD439=6,Tipologías!$E$14,0)+IF(DE439=7,Tipologías!$E$20,0)+IF(DG439=9,Tipologías!$E$16,0)+IF(DF439=8,Tipologías!$E$23,0)+IF(DH439=10,Tipologías!$E$7,0)+IF(DI439=11,Tipologías!$E$8,0))</f>
        <v>6925370.2724519996</v>
      </c>
      <c r="DL439" s="49">
        <f t="shared" si="167"/>
        <v>6099266.2918499997</v>
      </c>
      <c r="DM439" s="50" t="str">
        <f t="shared" si="168"/>
        <v/>
      </c>
      <c r="DN439" s="50">
        <f t="shared" si="169"/>
        <v>18</v>
      </c>
      <c r="DO439" s="50">
        <f t="shared" si="170"/>
        <v>0</v>
      </c>
      <c r="DP439" s="51" t="str">
        <f t="shared" si="171"/>
        <v/>
      </c>
      <c r="DQ439" s="51">
        <f>IF(DM439=17,Tipologías!$E$18,0)+IF(ENCUESTAS!DN439=18,Tipologías!$E$17,0)+IF(ENCUESTAS!DO439=19,Tipologías!$E$19,0)+IF(ENCUESTAS!DP439=20,Tipologías!$E$21,0)</f>
        <v>1270146.3406199999</v>
      </c>
      <c r="DR439" s="47" t="str">
        <f t="shared" si="172"/>
        <v>SI</v>
      </c>
      <c r="DS439" s="49">
        <f t="shared" si="173"/>
        <v>1270146.3406199999</v>
      </c>
      <c r="DT439" s="52">
        <f>IF(DL439=0,"",(DL439+DS439+Tipologías!$E$6+Tipologías!$H$2))</f>
        <v>7566490.0250099637</v>
      </c>
      <c r="DU439" s="53" t="str">
        <f t="shared" si="174"/>
        <v>SI</v>
      </c>
      <c r="DV439" s="436" t="s">
        <v>3849</v>
      </c>
    </row>
    <row r="440" spans="1:126" x14ac:dyDescent="0.25">
      <c r="A440" s="22">
        <v>42973</v>
      </c>
      <c r="B440" s="7" t="s">
        <v>1</v>
      </c>
      <c r="C440" s="7" t="s">
        <v>630</v>
      </c>
      <c r="D440" s="7">
        <v>579</v>
      </c>
      <c r="E440" s="7">
        <v>98653883</v>
      </c>
      <c r="F440" s="7">
        <v>3233982728</v>
      </c>
      <c r="G440" s="188">
        <v>436</v>
      </c>
      <c r="H440" s="189" t="s">
        <v>1740</v>
      </c>
      <c r="I440" s="7" t="s">
        <v>1110</v>
      </c>
      <c r="J440" s="7"/>
      <c r="K440" s="7"/>
      <c r="L440" s="7"/>
      <c r="M440" s="7"/>
      <c r="N440" s="7"/>
      <c r="O440" s="7"/>
      <c r="P440" s="7"/>
      <c r="Q440" s="7"/>
      <c r="R440" s="200">
        <v>220562200000</v>
      </c>
      <c r="S440" s="7"/>
      <c r="T440" s="7"/>
      <c r="U440" s="362" t="str">
        <f t="shared" si="150"/>
        <v xml:space="preserve">PEATONAL   #   -  220562200000 </v>
      </c>
      <c r="V440" s="7" t="s">
        <v>1524</v>
      </c>
      <c r="W440" s="7" t="s">
        <v>2750</v>
      </c>
      <c r="X440" s="7" t="s">
        <v>2750</v>
      </c>
      <c r="Y440" s="7" t="s">
        <v>2751</v>
      </c>
      <c r="Z440" s="7"/>
      <c r="AA440" s="434" t="str">
        <f t="shared" si="151"/>
        <v>YURANI   CARRILLO CARRILLO</v>
      </c>
      <c r="AB440" s="7" t="s">
        <v>1268</v>
      </c>
      <c r="AC440" s="7">
        <v>1039678377</v>
      </c>
      <c r="AD440" s="7" t="s">
        <v>1118</v>
      </c>
      <c r="AE440" s="7">
        <v>33</v>
      </c>
      <c r="AF440" s="6" t="s">
        <v>1086</v>
      </c>
      <c r="AG440" s="6"/>
      <c r="AH440" s="7"/>
      <c r="AI440" s="7"/>
      <c r="AJ440" s="7"/>
      <c r="AK440" s="434" t="str">
        <f t="shared" si="152"/>
        <v xml:space="preserve">   </v>
      </c>
      <c r="AL440" s="7"/>
      <c r="AM440" s="191"/>
      <c r="AN440" s="189" t="s">
        <v>1087</v>
      </c>
      <c r="AO440" s="7"/>
      <c r="AP440" s="7" t="s">
        <v>1086</v>
      </c>
      <c r="AQ440" s="7">
        <v>3</v>
      </c>
      <c r="AR440" s="7">
        <v>1</v>
      </c>
      <c r="AS440" s="7"/>
      <c r="AT440" s="192" t="s">
        <v>1149</v>
      </c>
      <c r="AU440" s="7"/>
      <c r="AV440" s="193"/>
      <c r="AW440" s="7"/>
      <c r="AX440" s="192" t="s">
        <v>1153</v>
      </c>
      <c r="AY440" s="7">
        <v>1</v>
      </c>
      <c r="AZ440" s="7"/>
      <c r="BA440" s="7">
        <v>150000</v>
      </c>
      <c r="BB440" s="7" t="s">
        <v>1086</v>
      </c>
      <c r="BC440" s="7">
        <v>12292</v>
      </c>
      <c r="BD440" s="7" t="s">
        <v>1086</v>
      </c>
      <c r="BE440" s="7">
        <v>9459</v>
      </c>
      <c r="BF440" s="7" t="s">
        <v>1086</v>
      </c>
      <c r="BG440" s="7">
        <v>8324</v>
      </c>
      <c r="BH440" s="188" t="s">
        <v>1167</v>
      </c>
      <c r="BI440" s="195" t="s">
        <v>1175</v>
      </c>
      <c r="BJ440" s="6" t="s">
        <v>1180</v>
      </c>
      <c r="BK440" s="6" t="s">
        <v>1189</v>
      </c>
      <c r="BL440" s="6" t="s">
        <v>1087</v>
      </c>
      <c r="BM440" s="191" t="s">
        <v>1087</v>
      </c>
      <c r="BN440" s="195" t="s">
        <v>1086</v>
      </c>
      <c r="BO440" s="6" t="s">
        <v>1086</v>
      </c>
      <c r="BP440" s="6" t="s">
        <v>1086</v>
      </c>
      <c r="BQ440" s="6" t="s">
        <v>1087</v>
      </c>
      <c r="BR440" s="6" t="s">
        <v>1086</v>
      </c>
      <c r="BS440" s="6" t="s">
        <v>1086</v>
      </c>
      <c r="BT440" s="6" t="s">
        <v>1087</v>
      </c>
      <c r="BU440" s="6" t="s">
        <v>1087</v>
      </c>
      <c r="BV440" s="6" t="s">
        <v>1087</v>
      </c>
      <c r="BW440" s="6" t="s">
        <v>1086</v>
      </c>
      <c r="BX440" s="6" t="s">
        <v>1087</v>
      </c>
      <c r="BY440" s="6" t="s">
        <v>1087</v>
      </c>
      <c r="BZ440" s="6" t="s">
        <v>1087</v>
      </c>
      <c r="CA440" s="6" t="s">
        <v>1087</v>
      </c>
      <c r="CB440" s="6" t="s">
        <v>1086</v>
      </c>
      <c r="CC440" s="196" t="s">
        <v>1087</v>
      </c>
      <c r="CD440" s="196" t="s">
        <v>1197</v>
      </c>
      <c r="CE440" s="197" t="s">
        <v>2719</v>
      </c>
      <c r="CF440" s="196"/>
      <c r="CG440" s="196"/>
      <c r="CH440" s="196"/>
      <c r="CI440" s="196"/>
      <c r="CJ440" s="196" t="s">
        <v>1607</v>
      </c>
      <c r="CK440" s="196" t="s">
        <v>1608</v>
      </c>
      <c r="CL440" s="196" t="s">
        <v>1842</v>
      </c>
      <c r="CM440" s="196" t="s">
        <v>1087</v>
      </c>
      <c r="CN440" s="196" t="s">
        <v>1087</v>
      </c>
      <c r="CO440" s="196" t="s">
        <v>1490</v>
      </c>
      <c r="CP440" s="196" t="s">
        <v>1087</v>
      </c>
      <c r="CQ440" s="196" t="s">
        <v>1087</v>
      </c>
      <c r="CR440" s="196" t="s">
        <v>1087</v>
      </c>
      <c r="CS440" s="196" t="s">
        <v>1086</v>
      </c>
      <c r="CT440" s="196" t="s">
        <v>1087</v>
      </c>
      <c r="CU440" s="198" t="s">
        <v>1577</v>
      </c>
      <c r="CV440" s="6" t="str">
        <f t="shared" si="153"/>
        <v>TAHAMIPEATONAL220562200000</v>
      </c>
      <c r="CW440" s="46" t="str">
        <f t="shared" si="154"/>
        <v>OK</v>
      </c>
      <c r="CX440" s="47" t="str">
        <f t="shared" si="155"/>
        <v>SI</v>
      </c>
      <c r="CY440" s="47">
        <f t="shared" si="156"/>
        <v>1</v>
      </c>
      <c r="CZ440" s="47">
        <f t="shared" si="157"/>
        <v>2</v>
      </c>
      <c r="DA440" s="47">
        <f t="shared" si="158"/>
        <v>3</v>
      </c>
      <c r="DB440" s="47">
        <f t="shared" si="159"/>
        <v>4</v>
      </c>
      <c r="DC440" s="47" t="str">
        <f t="shared" si="160"/>
        <v/>
      </c>
      <c r="DD440" s="47"/>
      <c r="DE440" s="47">
        <f t="shared" si="161"/>
        <v>7</v>
      </c>
      <c r="DF440" s="47">
        <f t="shared" si="162"/>
        <v>8</v>
      </c>
      <c r="DG440" s="47" t="str">
        <f t="shared" si="163"/>
        <v/>
      </c>
      <c r="DH440" s="47" t="str">
        <f t="shared" si="164"/>
        <v/>
      </c>
      <c r="DI440" s="47" t="str">
        <f t="shared" si="165"/>
        <v/>
      </c>
      <c r="DJ440" s="47">
        <f t="shared" si="166"/>
        <v>4</v>
      </c>
      <c r="DK440" s="48">
        <f>IF(CX440="NO",0,IF(CY440=1,Tipologías!$E$11,0)+IF(CZ440=2,Tipologías!$E$10,0)+IF(DA440=3,Tipologías!$E$9,0)+IF(DB440=4,Tipologías!$E$13,0)+IF(DC440=5,Tipologías!$E$12,0)+IF(DD440=6,Tipologías!$E$14,0)+IF(DE440=7,Tipologías!$E$20,0)+IF(DG440=9,Tipologías!$E$16,0)+IF(DF440=8,Tipologías!$E$23,0)+IF(DH440=10,Tipologías!$E$7,0)+IF(DI440=11,Tipologías!$E$8,0))</f>
        <v>6287129.5040999996</v>
      </c>
      <c r="DL440" s="49">
        <f t="shared" si="167"/>
        <v>6099266.2918499997</v>
      </c>
      <c r="DM440" s="50" t="str">
        <f t="shared" si="168"/>
        <v/>
      </c>
      <c r="DN440" s="50" t="str">
        <f t="shared" si="169"/>
        <v/>
      </c>
      <c r="DO440" s="50">
        <f t="shared" si="170"/>
        <v>0</v>
      </c>
      <c r="DP440" s="51">
        <f t="shared" si="171"/>
        <v>20</v>
      </c>
      <c r="DQ440" s="51">
        <f>IF(DM440=17,Tipologías!$E$18,0)+IF(ENCUESTAS!DN440=18,Tipologías!$E$17,0)+IF(ENCUESTAS!DO440=19,Tipologías!$E$19,0)+IF(ENCUESTAS!DP440=20,Tipologías!$E$21,0)</f>
        <v>487557.07988400001</v>
      </c>
      <c r="DR440" s="47" t="str">
        <f t="shared" si="172"/>
        <v>SI</v>
      </c>
      <c r="DS440" s="49">
        <f t="shared" si="173"/>
        <v>487557.07988400001</v>
      </c>
      <c r="DT440" s="52">
        <f>IF(DL440=0,"",(DL440+DS440+Tipologías!$E$6+Tipologías!$H$2))</f>
        <v>6783900.7642739639</v>
      </c>
      <c r="DU440" s="53" t="str">
        <f t="shared" si="174"/>
        <v>SI</v>
      </c>
      <c r="DV440" s="436" t="s">
        <v>4316</v>
      </c>
    </row>
    <row r="441" spans="1:126" x14ac:dyDescent="0.25">
      <c r="A441" s="22">
        <v>42973</v>
      </c>
      <c r="B441" s="7" t="s">
        <v>1</v>
      </c>
      <c r="C441" s="7" t="s">
        <v>630</v>
      </c>
      <c r="D441" s="7">
        <v>579</v>
      </c>
      <c r="E441" s="7">
        <v>98653883</v>
      </c>
      <c r="F441" s="7">
        <v>3233982728</v>
      </c>
      <c r="G441" s="188">
        <v>437</v>
      </c>
      <c r="H441" s="189" t="s">
        <v>1640</v>
      </c>
      <c r="I441" s="7" t="s">
        <v>1110</v>
      </c>
      <c r="J441" s="7"/>
      <c r="K441" s="7"/>
      <c r="L441" s="7"/>
      <c r="M441" s="7"/>
      <c r="N441" s="7"/>
      <c r="O441" s="7"/>
      <c r="P441" s="7"/>
      <c r="Q441" s="7"/>
      <c r="R441" s="200">
        <v>220583160052</v>
      </c>
      <c r="S441" s="7"/>
      <c r="T441" s="7"/>
      <c r="U441" s="362" t="str">
        <f t="shared" si="150"/>
        <v xml:space="preserve">PEATONAL   #   -  220583160052 </v>
      </c>
      <c r="V441" s="7">
        <v>3105933568</v>
      </c>
      <c r="W441" s="7" t="s">
        <v>1590</v>
      </c>
      <c r="X441" s="7"/>
      <c r="Y441" s="7" t="s">
        <v>1287</v>
      </c>
      <c r="Z441" s="7" t="s">
        <v>2617</v>
      </c>
      <c r="AA441" s="434" t="str">
        <f t="shared" si="151"/>
        <v xml:space="preserve">MARIA MERCEDES GONZALEZ  </v>
      </c>
      <c r="AB441" s="7" t="s">
        <v>1268</v>
      </c>
      <c r="AC441" s="7">
        <v>21926429</v>
      </c>
      <c r="AD441" s="7" t="s">
        <v>1118</v>
      </c>
      <c r="AE441" s="7">
        <v>70</v>
      </c>
      <c r="AF441" s="6" t="s">
        <v>1086</v>
      </c>
      <c r="AG441" s="6"/>
      <c r="AH441" s="7"/>
      <c r="AI441" s="7"/>
      <c r="AJ441" s="7"/>
      <c r="AK441" s="434" t="str">
        <f t="shared" si="152"/>
        <v xml:space="preserve">   </v>
      </c>
      <c r="AL441" s="7"/>
      <c r="AM441" s="191"/>
      <c r="AN441" s="189" t="s">
        <v>1087</v>
      </c>
      <c r="AO441" s="7"/>
      <c r="AP441" s="7" t="s">
        <v>1087</v>
      </c>
      <c r="AQ441" s="7">
        <v>4</v>
      </c>
      <c r="AR441" s="7">
        <v>1</v>
      </c>
      <c r="AS441" s="7">
        <v>1</v>
      </c>
      <c r="AT441" s="192" t="s">
        <v>1147</v>
      </c>
      <c r="AU441" s="7"/>
      <c r="AV441" s="193" t="s">
        <v>1166</v>
      </c>
      <c r="AW441" s="7"/>
      <c r="AX441" s="192"/>
      <c r="AY441" s="7"/>
      <c r="AZ441" s="7"/>
      <c r="BA441" s="7"/>
      <c r="BB441" s="7" t="s">
        <v>1086</v>
      </c>
      <c r="BC441" s="7">
        <v>12688</v>
      </c>
      <c r="BD441" s="7" t="s">
        <v>1086</v>
      </c>
      <c r="BE441" s="7">
        <v>8950</v>
      </c>
      <c r="BF441" s="7" t="s">
        <v>1086</v>
      </c>
      <c r="BG441" s="7">
        <v>8480</v>
      </c>
      <c r="BH441" s="188" t="s">
        <v>1167</v>
      </c>
      <c r="BI441" s="195" t="s">
        <v>1171</v>
      </c>
      <c r="BJ441" s="6" t="s">
        <v>1180</v>
      </c>
      <c r="BK441" s="6" t="s">
        <v>1189</v>
      </c>
      <c r="BL441" s="6" t="s">
        <v>1087</v>
      </c>
      <c r="BM441" s="191" t="s">
        <v>1087</v>
      </c>
      <c r="BN441" s="195" t="s">
        <v>1086</v>
      </c>
      <c r="BO441" s="6" t="s">
        <v>1086</v>
      </c>
      <c r="BP441" s="6" t="s">
        <v>1086</v>
      </c>
      <c r="BQ441" s="6" t="s">
        <v>1086</v>
      </c>
      <c r="BR441" s="6" t="s">
        <v>1086</v>
      </c>
      <c r="BS441" s="6" t="s">
        <v>1086</v>
      </c>
      <c r="BT441" s="6" t="s">
        <v>1086</v>
      </c>
      <c r="BU441" s="6" t="s">
        <v>1087</v>
      </c>
      <c r="BV441" s="6" t="s">
        <v>1087</v>
      </c>
      <c r="BW441" s="6" t="s">
        <v>1086</v>
      </c>
      <c r="BX441" s="6" t="s">
        <v>1087</v>
      </c>
      <c r="BY441" s="6" t="s">
        <v>1086</v>
      </c>
      <c r="BZ441" s="6" t="s">
        <v>1087</v>
      </c>
      <c r="CA441" s="6" t="s">
        <v>1087</v>
      </c>
      <c r="CB441" s="6" t="s">
        <v>1086</v>
      </c>
      <c r="CC441" s="6" t="s">
        <v>1087</v>
      </c>
      <c r="CD441" s="6" t="s">
        <v>1193</v>
      </c>
      <c r="CE441" s="199"/>
      <c r="CF441" s="6"/>
      <c r="CG441" s="6"/>
      <c r="CH441" s="6"/>
      <c r="CI441" s="6"/>
      <c r="CJ441" s="6" t="s">
        <v>1607</v>
      </c>
      <c r="CK441" s="6" t="s">
        <v>1608</v>
      </c>
      <c r="CL441" s="6" t="s">
        <v>1086</v>
      </c>
      <c r="CM441" s="6" t="s">
        <v>1087</v>
      </c>
      <c r="CN441" s="6" t="s">
        <v>1087</v>
      </c>
      <c r="CO441" s="6" t="s">
        <v>1490</v>
      </c>
      <c r="CP441" s="6" t="s">
        <v>1086</v>
      </c>
      <c r="CQ441" s="6" t="s">
        <v>1087</v>
      </c>
      <c r="CR441" s="6" t="s">
        <v>1087</v>
      </c>
      <c r="CS441" s="6" t="s">
        <v>1086</v>
      </c>
      <c r="CT441" s="6" t="s">
        <v>1087</v>
      </c>
      <c r="CU441" s="191" t="s">
        <v>1288</v>
      </c>
      <c r="CV441" s="6" t="str">
        <f t="shared" si="153"/>
        <v>NUEVO MILENIOPEATONAL220583160052</v>
      </c>
      <c r="CW441" s="46" t="str">
        <f t="shared" si="154"/>
        <v>OK</v>
      </c>
      <c r="CX441" s="47" t="str">
        <f t="shared" si="155"/>
        <v>SI</v>
      </c>
      <c r="CY441" s="47">
        <f t="shared" si="156"/>
        <v>1</v>
      </c>
      <c r="CZ441" s="47">
        <f t="shared" si="157"/>
        <v>2</v>
      </c>
      <c r="DA441" s="47" t="str">
        <f t="shared" si="158"/>
        <v/>
      </c>
      <c r="DB441" s="47">
        <f t="shared" si="159"/>
        <v>4</v>
      </c>
      <c r="DC441" s="47" t="str">
        <f t="shared" si="160"/>
        <v/>
      </c>
      <c r="DD441" s="47"/>
      <c r="DE441" s="47">
        <f t="shared" si="161"/>
        <v>7</v>
      </c>
      <c r="DF441" s="47" t="str">
        <f t="shared" si="162"/>
        <v/>
      </c>
      <c r="DG441" s="47" t="str">
        <f t="shared" si="163"/>
        <v/>
      </c>
      <c r="DH441" s="47" t="str">
        <f t="shared" si="164"/>
        <v/>
      </c>
      <c r="DI441" s="47" t="str">
        <f t="shared" si="165"/>
        <v/>
      </c>
      <c r="DJ441" s="47">
        <f t="shared" si="166"/>
        <v>3</v>
      </c>
      <c r="DK441" s="48">
        <f>IF(CX441="NO",0,IF(CY441=1,Tipologías!$E$11,0)+IF(CZ441=2,Tipologías!$E$10,0)+IF(DA441=3,Tipologías!$E$9,0)+IF(DB441=4,Tipologías!$E$13,0)+IF(DC441=5,Tipologías!$E$12,0)+IF(DD441=6,Tipologías!$E$14,0)+IF(DE441=7,Tipologías!$E$20,0)+IF(DG441=9,Tipologías!$E$16,0)+IF(DF441=8,Tipologías!$E$23,0)+IF(DH441=10,Tipologías!$E$7,0)+IF(DI441=11,Tipologías!$E$8,0))</f>
        <v>1419140.9215079998</v>
      </c>
      <c r="DL441" s="49">
        <f t="shared" si="167"/>
        <v>1419140.9215079998</v>
      </c>
      <c r="DM441" s="50" t="str">
        <f t="shared" si="168"/>
        <v/>
      </c>
      <c r="DN441" s="50" t="str">
        <f t="shared" si="169"/>
        <v/>
      </c>
      <c r="DO441" s="50">
        <f t="shared" si="170"/>
        <v>0</v>
      </c>
      <c r="DP441" s="51" t="str">
        <f t="shared" si="171"/>
        <v/>
      </c>
      <c r="DQ441" s="51">
        <f>IF(DM441=17,Tipologías!$E$18,0)+IF(ENCUESTAS!DN441=18,Tipologías!$E$17,0)+IF(ENCUESTAS!DO441=19,Tipologías!$E$19,0)+IF(ENCUESTAS!DP441=20,Tipologías!$E$21,0)</f>
        <v>0</v>
      </c>
      <c r="DR441" s="47" t="str">
        <f t="shared" si="172"/>
        <v>NO</v>
      </c>
      <c r="DS441" s="49">
        <f t="shared" si="173"/>
        <v>0</v>
      </c>
      <c r="DT441" s="52">
        <f>IF(DL441=0,"",(DL441+DS441+Tipologías!$E$6+Tipologías!$H$2))</f>
        <v>1616218.3140479643</v>
      </c>
      <c r="DU441" s="53" t="str">
        <f t="shared" si="174"/>
        <v>SI</v>
      </c>
      <c r="DV441" s="436" t="s">
        <v>3850</v>
      </c>
    </row>
    <row r="442" spans="1:126" hidden="1" x14ac:dyDescent="0.25">
      <c r="A442" s="22">
        <v>42973</v>
      </c>
      <c r="B442" s="7" t="s">
        <v>1</v>
      </c>
      <c r="C442" s="7" t="s">
        <v>630</v>
      </c>
      <c r="D442" s="7">
        <v>579</v>
      </c>
      <c r="E442" s="7">
        <v>1007435096</v>
      </c>
      <c r="F442" s="7">
        <v>3005949369</v>
      </c>
      <c r="G442" s="188">
        <v>438</v>
      </c>
      <c r="H442" s="189" t="s">
        <v>1632</v>
      </c>
      <c r="I442" s="7" t="s">
        <v>1110</v>
      </c>
      <c r="J442" s="7"/>
      <c r="K442" s="7"/>
      <c r="L442" s="7"/>
      <c r="M442" s="7"/>
      <c r="N442" s="7"/>
      <c r="O442" s="7"/>
      <c r="P442" s="7"/>
      <c r="Q442" s="7"/>
      <c r="R442" s="200">
        <v>220440210000</v>
      </c>
      <c r="S442" s="7"/>
      <c r="T442" s="7"/>
      <c r="U442" s="362" t="str">
        <f t="shared" si="150"/>
        <v xml:space="preserve">PEATONAL   #   -  220440210000 </v>
      </c>
      <c r="V442" s="7">
        <v>3196021805</v>
      </c>
      <c r="W442" s="7" t="s">
        <v>1542</v>
      </c>
      <c r="X442" s="7" t="s">
        <v>1804</v>
      </c>
      <c r="Y442" s="7" t="s">
        <v>1541</v>
      </c>
      <c r="Z442" s="7" t="s">
        <v>1449</v>
      </c>
      <c r="AA442" s="434" t="str">
        <f t="shared" si="151"/>
        <v>ANA  LUCIA HERNANDEZ  GIRALDO</v>
      </c>
      <c r="AB442" s="7" t="s">
        <v>1268</v>
      </c>
      <c r="AC442" s="7">
        <v>43653115</v>
      </c>
      <c r="AD442" s="7" t="s">
        <v>1118</v>
      </c>
      <c r="AE442" s="7">
        <v>40</v>
      </c>
      <c r="AF442" s="6" t="s">
        <v>1087</v>
      </c>
      <c r="AG442" s="6" t="s">
        <v>2752</v>
      </c>
      <c r="AH442" s="7"/>
      <c r="AI442" s="7" t="s">
        <v>2460</v>
      </c>
      <c r="AJ442" s="7" t="s">
        <v>1316</v>
      </c>
      <c r="AK442" s="434" t="str">
        <f t="shared" si="152"/>
        <v xml:space="preserve">GUILLERMO  ANTONIO BARRERA </v>
      </c>
      <c r="AL442" s="7" t="s">
        <v>1268</v>
      </c>
      <c r="AM442" s="191">
        <v>71187064</v>
      </c>
      <c r="AN442" s="189" t="s">
        <v>1087</v>
      </c>
      <c r="AO442" s="7"/>
      <c r="AP442" s="7" t="s">
        <v>1087</v>
      </c>
      <c r="AQ442" s="7">
        <v>2</v>
      </c>
      <c r="AR442" s="7"/>
      <c r="AS442" s="7"/>
      <c r="AT442" s="192" t="s">
        <v>1149</v>
      </c>
      <c r="AU442" s="7"/>
      <c r="AV442" s="193"/>
      <c r="AW442" s="7"/>
      <c r="AX442" s="192" t="s">
        <v>1153</v>
      </c>
      <c r="AY442" s="7"/>
      <c r="AZ442" s="7">
        <v>6</v>
      </c>
      <c r="BA442" s="7">
        <v>250000</v>
      </c>
      <c r="BB442" s="7" t="s">
        <v>1086</v>
      </c>
      <c r="BC442" s="7">
        <v>13610</v>
      </c>
      <c r="BD442" s="7" t="s">
        <v>1086</v>
      </c>
      <c r="BE442" s="7">
        <v>9462</v>
      </c>
      <c r="BF442" s="7" t="s">
        <v>1086</v>
      </c>
      <c r="BG442" s="7">
        <v>9609</v>
      </c>
      <c r="BH442" s="188" t="s">
        <v>1167</v>
      </c>
      <c r="BI442" s="195" t="s">
        <v>1171</v>
      </c>
      <c r="BJ442" s="6" t="s">
        <v>1180</v>
      </c>
      <c r="BK442" s="6" t="s">
        <v>1189</v>
      </c>
      <c r="BL442" s="6" t="s">
        <v>1087</v>
      </c>
      <c r="BM442" s="191" t="s">
        <v>1087</v>
      </c>
      <c r="BN442" s="195" t="s">
        <v>1086</v>
      </c>
      <c r="BO442" s="6" t="s">
        <v>1086</v>
      </c>
      <c r="BP442" s="6" t="s">
        <v>1086</v>
      </c>
      <c r="BQ442" s="6" t="s">
        <v>1086</v>
      </c>
      <c r="BR442" s="6" t="s">
        <v>1086</v>
      </c>
      <c r="BS442" s="6" t="s">
        <v>1086</v>
      </c>
      <c r="BT442" s="6" t="s">
        <v>1086</v>
      </c>
      <c r="BU442" s="6" t="s">
        <v>1086</v>
      </c>
      <c r="BV442" s="6" t="s">
        <v>1086</v>
      </c>
      <c r="BW442" s="6" t="s">
        <v>1086</v>
      </c>
      <c r="BX442" s="6" t="s">
        <v>1086</v>
      </c>
      <c r="BY442" s="6" t="s">
        <v>1086</v>
      </c>
      <c r="BZ442" s="6" t="s">
        <v>1086</v>
      </c>
      <c r="CA442" s="6" t="s">
        <v>1086</v>
      </c>
      <c r="CB442" s="6" t="s">
        <v>1086</v>
      </c>
      <c r="CC442" s="6" t="s">
        <v>1086</v>
      </c>
      <c r="CD442" s="6" t="s">
        <v>1193</v>
      </c>
      <c r="CE442" s="199"/>
      <c r="CF442" s="6"/>
      <c r="CG442" s="6"/>
      <c r="CH442" s="6"/>
      <c r="CI442" s="6"/>
      <c r="CJ442" s="6" t="s">
        <v>1607</v>
      </c>
      <c r="CK442" s="6" t="s">
        <v>1608</v>
      </c>
      <c r="CL442" s="6" t="s">
        <v>1086</v>
      </c>
      <c r="CM442" s="6" t="s">
        <v>1087</v>
      </c>
      <c r="CN442" s="6" t="s">
        <v>1087</v>
      </c>
      <c r="CO442" s="6" t="s">
        <v>1490</v>
      </c>
      <c r="CP442" s="6" t="s">
        <v>1086</v>
      </c>
      <c r="CQ442" s="6" t="s">
        <v>1086</v>
      </c>
      <c r="CR442" s="6" t="s">
        <v>1086</v>
      </c>
      <c r="CS442" s="6" t="s">
        <v>1086</v>
      </c>
      <c r="CT442" s="6" t="s">
        <v>1086</v>
      </c>
      <c r="CU442" s="191" t="s">
        <v>1273</v>
      </c>
      <c r="CV442" s="6" t="str">
        <f t="shared" si="153"/>
        <v>SAN MARTIN PEATONAL220440210000</v>
      </c>
      <c r="CW442" s="46" t="str">
        <f t="shared" si="154"/>
        <v>OK</v>
      </c>
      <c r="CX442" s="47" t="str">
        <f t="shared" si="155"/>
        <v>SI</v>
      </c>
      <c r="CY442" s="47" t="str">
        <f t="shared" si="156"/>
        <v/>
      </c>
      <c r="CZ442" s="47" t="str">
        <f t="shared" si="157"/>
        <v/>
      </c>
      <c r="DA442" s="47" t="str">
        <f t="shared" si="158"/>
        <v/>
      </c>
      <c r="DB442" s="47" t="str">
        <f t="shared" si="159"/>
        <v/>
      </c>
      <c r="DC442" s="47" t="str">
        <f t="shared" si="160"/>
        <v/>
      </c>
      <c r="DD442" s="47"/>
      <c r="DE442" s="47" t="str">
        <f t="shared" si="161"/>
        <v/>
      </c>
      <c r="DF442" s="47" t="str">
        <f t="shared" si="162"/>
        <v/>
      </c>
      <c r="DG442" s="47" t="str">
        <f t="shared" si="163"/>
        <v/>
      </c>
      <c r="DH442" s="47" t="str">
        <f t="shared" si="164"/>
        <v/>
      </c>
      <c r="DI442" s="47" t="str">
        <f t="shared" si="165"/>
        <v/>
      </c>
      <c r="DJ442" s="47">
        <f t="shared" si="166"/>
        <v>0</v>
      </c>
      <c r="DK442" s="48">
        <f>IF(CX442="NO",0,IF(CY442=1,Tipologías!$E$11,0)+IF(CZ442=2,Tipologías!$E$10,0)+IF(DA442=3,Tipologías!$E$9,0)+IF(DB442=4,Tipologías!$E$13,0)+IF(DC442=5,Tipologías!$E$12,0)+IF(DD442=6,Tipologías!$E$14,0)+IF(DE442=7,Tipologías!$E$20,0)+IF(DG442=9,Tipologías!$E$16,0)+IF(DF442=8,Tipologías!$E$23,0)+IF(DH442=10,Tipologías!$E$7,0)+IF(DI442=11,Tipologías!$E$8,0))</f>
        <v>0</v>
      </c>
      <c r="DL442" s="49">
        <f t="shared" si="167"/>
        <v>0</v>
      </c>
      <c r="DM442" s="50" t="str">
        <f t="shared" si="168"/>
        <v/>
      </c>
      <c r="DN442" s="50" t="str">
        <f t="shared" si="169"/>
        <v/>
      </c>
      <c r="DO442" s="50" t="str">
        <f t="shared" si="170"/>
        <v/>
      </c>
      <c r="DP442" s="51" t="str">
        <f t="shared" si="171"/>
        <v/>
      </c>
      <c r="DQ442" s="51">
        <f>IF(DM442=17,Tipologías!$E$18,0)+IF(ENCUESTAS!DN442=18,Tipologías!$E$17,0)+IF(ENCUESTAS!DO442=19,Tipologías!$E$19,0)+IF(ENCUESTAS!DP442=20,Tipologías!$E$21,0)</f>
        <v>0</v>
      </c>
      <c r="DR442" s="47" t="str">
        <f t="shared" si="172"/>
        <v>NO</v>
      </c>
      <c r="DS442" s="49">
        <f t="shared" si="173"/>
        <v>0</v>
      </c>
      <c r="DT442" s="52" t="str">
        <f>IF(DL442=0,"",(DL442+DS442+Tipologías!$E$6+Tipologías!$H$2))</f>
        <v/>
      </c>
      <c r="DU442" s="53" t="str">
        <f t="shared" si="174"/>
        <v>NO</v>
      </c>
      <c r="DV442" s="436"/>
    </row>
    <row r="443" spans="1:126" hidden="1" x14ac:dyDescent="0.25">
      <c r="A443" s="22">
        <v>42973</v>
      </c>
      <c r="B443" s="7" t="s">
        <v>1</v>
      </c>
      <c r="C443" s="7" t="s">
        <v>630</v>
      </c>
      <c r="D443" s="7">
        <v>579</v>
      </c>
      <c r="E443" s="7">
        <v>10074355096</v>
      </c>
      <c r="F443" s="7">
        <v>3005949369</v>
      </c>
      <c r="G443" s="188">
        <v>439</v>
      </c>
      <c r="H443" s="189" t="s">
        <v>1632</v>
      </c>
      <c r="I443" s="7" t="s">
        <v>1097</v>
      </c>
      <c r="J443" s="7">
        <v>10</v>
      </c>
      <c r="K443" s="7"/>
      <c r="L443" s="7"/>
      <c r="M443" s="7"/>
      <c r="N443" s="7"/>
      <c r="O443" s="7"/>
      <c r="P443" s="7"/>
      <c r="Q443" s="7"/>
      <c r="R443" s="200">
        <v>220443310000</v>
      </c>
      <c r="S443" s="7"/>
      <c r="T443" s="7"/>
      <c r="U443" s="362" t="str">
        <f t="shared" si="150"/>
        <v xml:space="preserve">CALLE 10  #   -  220443310000 </v>
      </c>
      <c r="V443" s="7">
        <v>3007422513</v>
      </c>
      <c r="W443" s="7" t="s">
        <v>1446</v>
      </c>
      <c r="X443" s="7"/>
      <c r="Y443" s="7" t="s">
        <v>1270</v>
      </c>
      <c r="Z443" s="7" t="s">
        <v>1302</v>
      </c>
      <c r="AA443" s="434" t="str">
        <f t="shared" si="151"/>
        <v xml:space="preserve">LUZ MARINA MORENO </v>
      </c>
      <c r="AB443" s="7" t="s">
        <v>1268</v>
      </c>
      <c r="AC443" s="7">
        <v>21927174</v>
      </c>
      <c r="AD443" s="7" t="s">
        <v>1118</v>
      </c>
      <c r="AE443" s="7">
        <v>67</v>
      </c>
      <c r="AF443" s="6" t="s">
        <v>1087</v>
      </c>
      <c r="AG443" s="6" t="s">
        <v>1946</v>
      </c>
      <c r="AH443" s="7"/>
      <c r="AI443" s="7" t="s">
        <v>2753</v>
      </c>
      <c r="AJ443" s="7" t="s">
        <v>1792</v>
      </c>
      <c r="AK443" s="434" t="str">
        <f t="shared" si="152"/>
        <v xml:space="preserve">HECTOR  EMILIO ZAPATA  </v>
      </c>
      <c r="AL443" s="7" t="s">
        <v>1268</v>
      </c>
      <c r="AM443" s="191">
        <v>3608683</v>
      </c>
      <c r="AN443" s="189" t="s">
        <v>1087</v>
      </c>
      <c r="AO443" s="7"/>
      <c r="AP443" s="7" t="s">
        <v>1087</v>
      </c>
      <c r="AQ443" s="7">
        <v>2</v>
      </c>
      <c r="AR443" s="7"/>
      <c r="AS443" s="7"/>
      <c r="AT443" s="192" t="s">
        <v>1148</v>
      </c>
      <c r="AU443" s="7"/>
      <c r="AV443" s="193" t="s">
        <v>1161</v>
      </c>
      <c r="AW443" s="7"/>
      <c r="AX443" s="192"/>
      <c r="AY443" s="7"/>
      <c r="AZ443" s="7"/>
      <c r="BA443" s="7"/>
      <c r="BB443" s="7" t="s">
        <v>1086</v>
      </c>
      <c r="BC443" s="7">
        <v>9988</v>
      </c>
      <c r="BD443" s="7" t="s">
        <v>1086</v>
      </c>
      <c r="BE443" s="7">
        <v>6681</v>
      </c>
      <c r="BF443" s="7" t="s">
        <v>1086</v>
      </c>
      <c r="BG443" s="7">
        <v>9513</v>
      </c>
      <c r="BH443" s="188" t="s">
        <v>1167</v>
      </c>
      <c r="BI443" s="195" t="s">
        <v>1171</v>
      </c>
      <c r="BJ443" s="6" t="s">
        <v>1181</v>
      </c>
      <c r="BK443" s="6" t="s">
        <v>1188</v>
      </c>
      <c r="BL443" s="6" t="s">
        <v>1086</v>
      </c>
      <c r="BM443" s="191" t="s">
        <v>1087</v>
      </c>
      <c r="BN443" s="195" t="s">
        <v>1086</v>
      </c>
      <c r="BO443" s="6" t="s">
        <v>1086</v>
      </c>
      <c r="BP443" s="6" t="s">
        <v>1086</v>
      </c>
      <c r="BQ443" s="6" t="s">
        <v>1086</v>
      </c>
      <c r="BR443" s="6" t="s">
        <v>1086</v>
      </c>
      <c r="BS443" s="6" t="s">
        <v>1086</v>
      </c>
      <c r="BT443" s="6" t="s">
        <v>1086</v>
      </c>
      <c r="BU443" s="6" t="s">
        <v>1086</v>
      </c>
      <c r="BV443" s="6" t="s">
        <v>1086</v>
      </c>
      <c r="BW443" s="6" t="s">
        <v>1086</v>
      </c>
      <c r="BX443" s="6" t="s">
        <v>1086</v>
      </c>
      <c r="BY443" s="6" t="s">
        <v>1086</v>
      </c>
      <c r="BZ443" s="6" t="s">
        <v>1086</v>
      </c>
      <c r="CA443" s="6" t="s">
        <v>1086</v>
      </c>
      <c r="CB443" s="6" t="s">
        <v>1086</v>
      </c>
      <c r="CC443" s="6" t="s">
        <v>1086</v>
      </c>
      <c r="CD443" s="6" t="s">
        <v>1193</v>
      </c>
      <c r="CE443" s="199" t="s">
        <v>2438</v>
      </c>
      <c r="CF443" s="6"/>
      <c r="CG443" s="6"/>
      <c r="CH443" s="6"/>
      <c r="CI443" s="6"/>
      <c r="CJ443" s="6" t="s">
        <v>1607</v>
      </c>
      <c r="CK443" s="6" t="s">
        <v>1608</v>
      </c>
      <c r="CL443" s="6" t="s">
        <v>1086</v>
      </c>
      <c r="CM443" s="6" t="s">
        <v>1087</v>
      </c>
      <c r="CN443" s="6" t="s">
        <v>1087</v>
      </c>
      <c r="CO443" s="6" t="s">
        <v>1490</v>
      </c>
      <c r="CP443" s="6" t="s">
        <v>1086</v>
      </c>
      <c r="CQ443" s="6" t="s">
        <v>1086</v>
      </c>
      <c r="CR443" s="6" t="s">
        <v>1086</v>
      </c>
      <c r="CS443" s="6" t="s">
        <v>1086</v>
      </c>
      <c r="CT443" s="6" t="s">
        <v>1086</v>
      </c>
      <c r="CU443" s="191" t="s">
        <v>2754</v>
      </c>
      <c r="CV443" s="6" t="str">
        <f t="shared" si="153"/>
        <v>SAN MARTIN CALLE10220443310000</v>
      </c>
      <c r="CW443" s="46" t="str">
        <f t="shared" si="154"/>
        <v>OK</v>
      </c>
      <c r="CX443" s="47" t="str">
        <f t="shared" si="155"/>
        <v>SI</v>
      </c>
      <c r="CY443" s="47" t="str">
        <f t="shared" si="156"/>
        <v/>
      </c>
      <c r="CZ443" s="47" t="str">
        <f t="shared" si="157"/>
        <v/>
      </c>
      <c r="DA443" s="47" t="str">
        <f t="shared" si="158"/>
        <v/>
      </c>
      <c r="DB443" s="47" t="str">
        <f t="shared" si="159"/>
        <v/>
      </c>
      <c r="DC443" s="47" t="str">
        <f t="shared" si="160"/>
        <v/>
      </c>
      <c r="DD443" s="47"/>
      <c r="DE443" s="47" t="str">
        <f t="shared" si="161"/>
        <v/>
      </c>
      <c r="DF443" s="47" t="str">
        <f t="shared" si="162"/>
        <v/>
      </c>
      <c r="DG443" s="47" t="str">
        <f t="shared" si="163"/>
        <v/>
      </c>
      <c r="DH443" s="47" t="str">
        <f t="shared" si="164"/>
        <v/>
      </c>
      <c r="DI443" s="47" t="str">
        <f t="shared" si="165"/>
        <v/>
      </c>
      <c r="DJ443" s="47">
        <f t="shared" si="166"/>
        <v>0</v>
      </c>
      <c r="DK443" s="48">
        <f>IF(CX443="NO",0,IF(CY443=1,Tipologías!$E$11,0)+IF(CZ443=2,Tipologías!$E$10,0)+IF(DA443=3,Tipologías!$E$9,0)+IF(DB443=4,Tipologías!$E$13,0)+IF(DC443=5,Tipologías!$E$12,0)+IF(DD443=6,Tipologías!$E$14,0)+IF(DE443=7,Tipologías!$E$20,0)+IF(DG443=9,Tipologías!$E$16,0)+IF(DF443=8,Tipologías!$E$23,0)+IF(DH443=10,Tipologías!$E$7,0)+IF(DI443=11,Tipologías!$E$8,0))</f>
        <v>0</v>
      </c>
      <c r="DL443" s="49">
        <f t="shared" si="167"/>
        <v>0</v>
      </c>
      <c r="DM443" s="50" t="str">
        <f t="shared" si="168"/>
        <v/>
      </c>
      <c r="DN443" s="50" t="str">
        <f t="shared" si="169"/>
        <v/>
      </c>
      <c r="DO443" s="50" t="str">
        <f t="shared" si="170"/>
        <v/>
      </c>
      <c r="DP443" s="51" t="str">
        <f t="shared" si="171"/>
        <v/>
      </c>
      <c r="DQ443" s="51">
        <f>IF(DM443=17,Tipologías!$E$18,0)+IF(ENCUESTAS!DN443=18,Tipologías!$E$17,0)+IF(ENCUESTAS!DO443=19,Tipologías!$E$19,0)+IF(ENCUESTAS!DP443=20,Tipologías!$E$21,0)</f>
        <v>0</v>
      </c>
      <c r="DR443" s="47" t="str">
        <f t="shared" si="172"/>
        <v>NO</v>
      </c>
      <c r="DS443" s="49">
        <f t="shared" si="173"/>
        <v>0</v>
      </c>
      <c r="DT443" s="52" t="str">
        <f>IF(DL443=0,"",(DL443+DS443+Tipologías!$E$6+Tipologías!$H$2))</f>
        <v/>
      </c>
      <c r="DU443" s="53" t="str">
        <f t="shared" si="174"/>
        <v>NO</v>
      </c>
      <c r="DV443" s="437"/>
    </row>
    <row r="444" spans="1:126" hidden="1" x14ac:dyDescent="0.25">
      <c r="A444" s="22">
        <v>42973</v>
      </c>
      <c r="B444" s="7" t="s">
        <v>1</v>
      </c>
      <c r="C444" s="7" t="s">
        <v>630</v>
      </c>
      <c r="D444" s="7">
        <v>579</v>
      </c>
      <c r="E444" s="7">
        <v>10074355096</v>
      </c>
      <c r="F444" s="7">
        <v>3005949369</v>
      </c>
      <c r="G444" s="188">
        <v>440</v>
      </c>
      <c r="H444" s="189" t="s">
        <v>1646</v>
      </c>
      <c r="I444" s="7" t="s">
        <v>1110</v>
      </c>
      <c r="J444" s="7"/>
      <c r="K444" s="7"/>
      <c r="L444" s="7"/>
      <c r="M444" s="7"/>
      <c r="N444" s="7"/>
      <c r="O444" s="7"/>
      <c r="P444" s="7"/>
      <c r="Q444" s="7"/>
      <c r="R444" s="200">
        <v>220141270004</v>
      </c>
      <c r="S444" s="7"/>
      <c r="T444" s="7"/>
      <c r="U444" s="362" t="str">
        <f t="shared" si="150"/>
        <v xml:space="preserve">PEATONAL   #   -  220141270004 </v>
      </c>
      <c r="V444" s="7">
        <v>3147657088</v>
      </c>
      <c r="W444" s="7" t="s">
        <v>2245</v>
      </c>
      <c r="X444" s="7" t="s">
        <v>1636</v>
      </c>
      <c r="Y444" s="7" t="s">
        <v>1291</v>
      </c>
      <c r="Z444" s="7"/>
      <c r="AA444" s="434" t="str">
        <f t="shared" si="151"/>
        <v>JAIME  RODAS VARGAS</v>
      </c>
      <c r="AB444" s="7" t="s">
        <v>1268</v>
      </c>
      <c r="AC444" s="7">
        <v>71181936</v>
      </c>
      <c r="AD444" s="7" t="s">
        <v>1127</v>
      </c>
      <c r="AE444" s="7">
        <v>60</v>
      </c>
      <c r="AF444" s="6" t="s">
        <v>1086</v>
      </c>
      <c r="AG444" s="6"/>
      <c r="AH444" s="7"/>
      <c r="AI444" s="7"/>
      <c r="AJ444" s="7"/>
      <c r="AK444" s="434" t="str">
        <f t="shared" si="152"/>
        <v xml:space="preserve">   </v>
      </c>
      <c r="AL444" s="7"/>
      <c r="AM444" s="191"/>
      <c r="AN444" s="189" t="s">
        <v>1087</v>
      </c>
      <c r="AO444" s="7"/>
      <c r="AP444" s="7" t="s">
        <v>1087</v>
      </c>
      <c r="AQ444" s="7">
        <v>3</v>
      </c>
      <c r="AR444" s="7">
        <v>2</v>
      </c>
      <c r="AS444" s="7"/>
      <c r="AT444" s="192" t="s">
        <v>1148</v>
      </c>
      <c r="AU444" s="7"/>
      <c r="AV444" s="193" t="s">
        <v>1161</v>
      </c>
      <c r="AW444" s="7"/>
      <c r="AX444" s="192"/>
      <c r="AY444" s="7"/>
      <c r="AZ444" s="7"/>
      <c r="BA444" s="7"/>
      <c r="BB444" s="7" t="s">
        <v>1086</v>
      </c>
      <c r="BC444" s="7">
        <v>21917</v>
      </c>
      <c r="BD444" s="7" t="s">
        <v>1087</v>
      </c>
      <c r="BE444" s="7">
        <v>0</v>
      </c>
      <c r="BF444" s="7" t="s">
        <v>1086</v>
      </c>
      <c r="BG444" s="7">
        <v>8366</v>
      </c>
      <c r="BH444" s="188" t="s">
        <v>1167</v>
      </c>
      <c r="BI444" s="195" t="s">
        <v>1171</v>
      </c>
      <c r="BJ444" s="6" t="s">
        <v>1180</v>
      </c>
      <c r="BK444" s="6" t="s">
        <v>1189</v>
      </c>
      <c r="BL444" s="6" t="s">
        <v>1086</v>
      </c>
      <c r="BM444" s="191" t="s">
        <v>1086</v>
      </c>
      <c r="BN444" s="195" t="s">
        <v>1086</v>
      </c>
      <c r="BO444" s="6" t="s">
        <v>1086</v>
      </c>
      <c r="BP444" s="6" t="s">
        <v>1086</v>
      </c>
      <c r="BQ444" s="6" t="s">
        <v>1086</v>
      </c>
      <c r="BR444" s="6" t="s">
        <v>1086</v>
      </c>
      <c r="BS444" s="6" t="s">
        <v>1086</v>
      </c>
      <c r="BT444" s="6" t="s">
        <v>1086</v>
      </c>
      <c r="BU444" s="6" t="s">
        <v>1086</v>
      </c>
      <c r="BV444" s="6" t="s">
        <v>1086</v>
      </c>
      <c r="BW444" s="6" t="s">
        <v>1086</v>
      </c>
      <c r="BX444" s="6" t="s">
        <v>1086</v>
      </c>
      <c r="BY444" s="6" t="s">
        <v>1086</v>
      </c>
      <c r="BZ444" s="6" t="s">
        <v>1086</v>
      </c>
      <c r="CA444" s="6" t="s">
        <v>1086</v>
      </c>
      <c r="CB444" s="6" t="s">
        <v>1086</v>
      </c>
      <c r="CC444" s="6" t="s">
        <v>1086</v>
      </c>
      <c r="CD444" s="6" t="s">
        <v>1193</v>
      </c>
      <c r="CE444" s="199" t="s">
        <v>2438</v>
      </c>
      <c r="CF444" s="6"/>
      <c r="CG444" s="6"/>
      <c r="CH444" s="6"/>
      <c r="CI444" s="6"/>
      <c r="CJ444" s="6" t="s">
        <v>1607</v>
      </c>
      <c r="CK444" s="6" t="s">
        <v>1608</v>
      </c>
      <c r="CL444" s="6" t="s">
        <v>1086</v>
      </c>
      <c r="CM444" s="6" t="s">
        <v>1087</v>
      </c>
      <c r="CN444" s="6" t="s">
        <v>1087</v>
      </c>
      <c r="CO444" s="6" t="s">
        <v>1490</v>
      </c>
      <c r="CP444" s="6" t="s">
        <v>1086</v>
      </c>
      <c r="CQ444" s="6" t="s">
        <v>1086</v>
      </c>
      <c r="CR444" s="6" t="s">
        <v>1086</v>
      </c>
      <c r="CS444" s="6" t="s">
        <v>1086</v>
      </c>
      <c r="CT444" s="6" t="s">
        <v>1086</v>
      </c>
      <c r="CU444" s="191" t="s">
        <v>2754</v>
      </c>
      <c r="CV444" s="6" t="str">
        <f t="shared" si="153"/>
        <v>NUEVO HORIZONTE PEATONAL220141270004</v>
      </c>
      <c r="CW444" s="46" t="str">
        <f t="shared" si="154"/>
        <v>OK</v>
      </c>
      <c r="CX444" s="47" t="str">
        <f t="shared" si="155"/>
        <v>SI</v>
      </c>
      <c r="CY444" s="47" t="str">
        <f t="shared" si="156"/>
        <v/>
      </c>
      <c r="CZ444" s="47" t="str">
        <f t="shared" si="157"/>
        <v/>
      </c>
      <c r="DA444" s="47" t="str">
        <f t="shared" si="158"/>
        <v/>
      </c>
      <c r="DB444" s="47" t="str">
        <f t="shared" si="159"/>
        <v/>
      </c>
      <c r="DC444" s="47" t="str">
        <f t="shared" si="160"/>
        <v/>
      </c>
      <c r="DD444" s="47"/>
      <c r="DE444" s="47" t="str">
        <f t="shared" si="161"/>
        <v/>
      </c>
      <c r="DF444" s="47" t="str">
        <f t="shared" si="162"/>
        <v/>
      </c>
      <c r="DG444" s="47" t="str">
        <f t="shared" si="163"/>
        <v/>
      </c>
      <c r="DH444" s="47" t="str">
        <f t="shared" si="164"/>
        <v/>
      </c>
      <c r="DI444" s="47" t="str">
        <f t="shared" si="165"/>
        <v/>
      </c>
      <c r="DJ444" s="47">
        <f t="shared" si="166"/>
        <v>0</v>
      </c>
      <c r="DK444" s="48">
        <f>IF(CX444="NO",0,IF(CY444=1,Tipologías!$E$11,0)+IF(CZ444=2,Tipologías!$E$10,0)+IF(DA444=3,Tipologías!$E$9,0)+IF(DB444=4,Tipologías!$E$13,0)+IF(DC444=5,Tipologías!$E$12,0)+IF(DD444=6,Tipologías!$E$14,0)+IF(DE444=7,Tipologías!$E$20,0)+IF(DG444=9,Tipologías!$E$16,0)+IF(DF444=8,Tipologías!$E$23,0)+IF(DH444=10,Tipologías!$E$7,0)+IF(DI444=11,Tipologías!$E$8,0))</f>
        <v>0</v>
      </c>
      <c r="DL444" s="49">
        <f t="shared" si="167"/>
        <v>0</v>
      </c>
      <c r="DM444" s="50" t="str">
        <f t="shared" si="168"/>
        <v/>
      </c>
      <c r="DN444" s="50" t="str">
        <f t="shared" si="169"/>
        <v/>
      </c>
      <c r="DO444" s="50" t="str">
        <f t="shared" si="170"/>
        <v/>
      </c>
      <c r="DP444" s="51" t="str">
        <f t="shared" si="171"/>
        <v/>
      </c>
      <c r="DQ444" s="51">
        <f>IF(DM444=17,Tipologías!$E$18,0)+IF(ENCUESTAS!DN444=18,Tipologías!$E$17,0)+IF(ENCUESTAS!DO444=19,Tipologías!$E$19,0)+IF(ENCUESTAS!DP444=20,Tipologías!$E$21,0)</f>
        <v>0</v>
      </c>
      <c r="DR444" s="47" t="str">
        <f t="shared" si="172"/>
        <v>NO</v>
      </c>
      <c r="DS444" s="49">
        <f t="shared" si="173"/>
        <v>0</v>
      </c>
      <c r="DT444" s="52" t="str">
        <f>IF(DL444=0,"",(DL444+DS444+Tipologías!$E$6+Tipologías!$H$2))</f>
        <v/>
      </c>
      <c r="DU444" s="53" t="str">
        <f t="shared" si="174"/>
        <v>NO</v>
      </c>
      <c r="DV444" s="436"/>
    </row>
    <row r="445" spans="1:126" x14ac:dyDescent="0.25">
      <c r="A445" s="22">
        <v>42973</v>
      </c>
      <c r="B445" s="7" t="s">
        <v>1</v>
      </c>
      <c r="C445" s="7" t="s">
        <v>630</v>
      </c>
      <c r="D445" s="7">
        <v>579</v>
      </c>
      <c r="E445" s="7">
        <v>1007435096</v>
      </c>
      <c r="F445" s="7">
        <v>3005949369</v>
      </c>
      <c r="G445" s="188">
        <v>441</v>
      </c>
      <c r="H445" s="189" t="s">
        <v>1646</v>
      </c>
      <c r="I445" s="7" t="s">
        <v>1110</v>
      </c>
      <c r="J445" s="7"/>
      <c r="K445" s="7"/>
      <c r="L445" s="7"/>
      <c r="M445" s="7"/>
      <c r="N445" s="7"/>
      <c r="O445" s="7"/>
      <c r="P445" s="7"/>
      <c r="Q445" s="7"/>
      <c r="R445" s="190">
        <v>220141270006</v>
      </c>
      <c r="S445" s="7"/>
      <c r="T445" s="7"/>
      <c r="U445" s="362" t="str">
        <f t="shared" si="150"/>
        <v xml:space="preserve">PEATONAL   #   -  220141270006 </v>
      </c>
      <c r="V445" s="7">
        <v>3137594756</v>
      </c>
      <c r="W445" s="7" t="s">
        <v>1630</v>
      </c>
      <c r="X445" s="7" t="s">
        <v>2755</v>
      </c>
      <c r="Y445" s="7" t="s">
        <v>1274</v>
      </c>
      <c r="Z445" s="7" t="s">
        <v>2756</v>
      </c>
      <c r="AA445" s="434" t="str">
        <f t="shared" si="151"/>
        <v>JOSE ENALVIS MOSQUERA HURTADO</v>
      </c>
      <c r="AB445" s="7" t="s">
        <v>1268</v>
      </c>
      <c r="AC445" s="7">
        <v>1001653149</v>
      </c>
      <c r="AD445" s="7" t="s">
        <v>1127</v>
      </c>
      <c r="AE445" s="7">
        <v>30</v>
      </c>
      <c r="AF445" s="6" t="s">
        <v>1086</v>
      </c>
      <c r="AG445" s="6"/>
      <c r="AH445" s="7"/>
      <c r="AI445" s="7"/>
      <c r="AJ445" s="7"/>
      <c r="AK445" s="434" t="str">
        <f t="shared" si="152"/>
        <v xml:space="preserve">   </v>
      </c>
      <c r="AL445" s="7"/>
      <c r="AM445" s="191"/>
      <c r="AN445" s="189" t="s">
        <v>1087</v>
      </c>
      <c r="AO445" s="7"/>
      <c r="AP445" s="7" t="s">
        <v>1087</v>
      </c>
      <c r="AQ445" s="7">
        <v>2</v>
      </c>
      <c r="AR445" s="7"/>
      <c r="AS445" s="7"/>
      <c r="AT445" s="192" t="s">
        <v>1148</v>
      </c>
      <c r="AU445" s="7"/>
      <c r="AV445" s="193" t="s">
        <v>1161</v>
      </c>
      <c r="AW445" s="7"/>
      <c r="AX445" s="192"/>
      <c r="AY445" s="7"/>
      <c r="AZ445" s="7"/>
      <c r="BA445" s="7"/>
      <c r="BB445" s="7" t="s">
        <v>1086</v>
      </c>
      <c r="BC445" s="7">
        <v>4846</v>
      </c>
      <c r="BD445" s="7" t="s">
        <v>1087</v>
      </c>
      <c r="BE445" s="7">
        <v>0</v>
      </c>
      <c r="BF445" s="7" t="s">
        <v>1086</v>
      </c>
      <c r="BG445" s="7">
        <v>8366</v>
      </c>
      <c r="BH445" s="188" t="s">
        <v>1167</v>
      </c>
      <c r="BI445" s="195" t="s">
        <v>1171</v>
      </c>
      <c r="BJ445" s="6" t="s">
        <v>1180</v>
      </c>
      <c r="BK445" s="6" t="s">
        <v>1189</v>
      </c>
      <c r="BL445" s="6" t="s">
        <v>1086</v>
      </c>
      <c r="BM445" s="191" t="s">
        <v>1086</v>
      </c>
      <c r="BN445" s="195" t="s">
        <v>1086</v>
      </c>
      <c r="BO445" s="6" t="s">
        <v>1086</v>
      </c>
      <c r="BP445" s="6" t="s">
        <v>1086</v>
      </c>
      <c r="BQ445" s="6" t="s">
        <v>1086</v>
      </c>
      <c r="BR445" s="6" t="s">
        <v>1086</v>
      </c>
      <c r="BS445" s="6" t="s">
        <v>1086</v>
      </c>
      <c r="BT445" s="6" t="s">
        <v>1086</v>
      </c>
      <c r="BU445" s="6" t="s">
        <v>1086</v>
      </c>
      <c r="BV445" s="6" t="s">
        <v>1087</v>
      </c>
      <c r="BW445" s="6" t="s">
        <v>1086</v>
      </c>
      <c r="BX445" s="6" t="s">
        <v>1086</v>
      </c>
      <c r="BY445" s="6" t="s">
        <v>1086</v>
      </c>
      <c r="BZ445" s="6" t="s">
        <v>1086</v>
      </c>
      <c r="CA445" s="6" t="s">
        <v>1087</v>
      </c>
      <c r="CB445" s="6" t="s">
        <v>1086</v>
      </c>
      <c r="CC445" s="6" t="s">
        <v>1086</v>
      </c>
      <c r="CD445" s="6" t="s">
        <v>1194</v>
      </c>
      <c r="CE445" s="199" t="s">
        <v>2744</v>
      </c>
      <c r="CF445" s="6"/>
      <c r="CG445" s="6"/>
      <c r="CH445" s="6"/>
      <c r="CI445" s="6"/>
      <c r="CJ445" s="6" t="s">
        <v>1607</v>
      </c>
      <c r="CK445" s="6" t="s">
        <v>1608</v>
      </c>
      <c r="CL445" s="6" t="s">
        <v>1087</v>
      </c>
      <c r="CM445" s="6" t="s">
        <v>1087</v>
      </c>
      <c r="CN445" s="6" t="s">
        <v>1087</v>
      </c>
      <c r="CO445" s="6" t="s">
        <v>1490</v>
      </c>
      <c r="CP445" s="6" t="s">
        <v>1086</v>
      </c>
      <c r="CQ445" s="6" t="s">
        <v>1086</v>
      </c>
      <c r="CR445" s="6" t="s">
        <v>1087</v>
      </c>
      <c r="CS445" s="6" t="s">
        <v>1086</v>
      </c>
      <c r="CT445" s="6" t="s">
        <v>1086</v>
      </c>
      <c r="CU445" s="191" t="s">
        <v>1451</v>
      </c>
      <c r="CV445" s="6" t="str">
        <f t="shared" si="153"/>
        <v>NUEVO HORIZONTE PEATONAL220141270006</v>
      </c>
      <c r="CW445" s="46" t="str">
        <f t="shared" si="154"/>
        <v>OK</v>
      </c>
      <c r="CX445" s="47" t="str">
        <f t="shared" si="155"/>
        <v>SI</v>
      </c>
      <c r="CY445" s="47">
        <f t="shared" si="156"/>
        <v>1</v>
      </c>
      <c r="CZ445" s="47" t="str">
        <f t="shared" si="157"/>
        <v/>
      </c>
      <c r="DA445" s="47">
        <f t="shared" si="158"/>
        <v>3</v>
      </c>
      <c r="DB445" s="47" t="str">
        <f t="shared" si="159"/>
        <v/>
      </c>
      <c r="DC445" s="47" t="str">
        <f t="shared" si="160"/>
        <v/>
      </c>
      <c r="DD445" s="47"/>
      <c r="DE445" s="47">
        <f t="shared" si="161"/>
        <v>7</v>
      </c>
      <c r="DF445" s="47">
        <f t="shared" si="162"/>
        <v>8</v>
      </c>
      <c r="DG445" s="47" t="str">
        <f t="shared" si="163"/>
        <v/>
      </c>
      <c r="DH445" s="47" t="str">
        <f t="shared" si="164"/>
        <v/>
      </c>
      <c r="DI445" s="47" t="str">
        <f t="shared" si="165"/>
        <v/>
      </c>
      <c r="DJ445" s="47">
        <f t="shared" si="166"/>
        <v>2</v>
      </c>
      <c r="DK445" s="48">
        <f>IF(CX445="NO",0,IF(CY445=1,Tipologías!$E$11,0)+IF(CZ445=2,Tipologías!$E$10,0)+IF(DA445=3,Tipologías!$E$9,0)+IF(DB445=4,Tipologías!$E$13,0)+IF(DC445=5,Tipologías!$E$12,0)+IF(DD445=6,Tipologías!$E$14,0)+IF(DE445=7,Tipologías!$E$20,0)+IF(DG445=9,Tipologías!$E$16,0)+IF(DF445=8,Tipologías!$E$23,0)+IF(DH445=10,Tipologías!$E$7,0)+IF(DI445=11,Tipologías!$E$8,0))</f>
        <v>5459527.9592279997</v>
      </c>
      <c r="DL445" s="49">
        <f t="shared" si="167"/>
        <v>5459527.9592279997</v>
      </c>
      <c r="DM445" s="50" t="str">
        <f t="shared" si="168"/>
        <v/>
      </c>
      <c r="DN445" s="50" t="str">
        <f t="shared" si="169"/>
        <v/>
      </c>
      <c r="DO445" s="50">
        <f t="shared" si="170"/>
        <v>0</v>
      </c>
      <c r="DP445" s="51" t="str">
        <f t="shared" si="171"/>
        <v/>
      </c>
      <c r="DQ445" s="51">
        <f>IF(DM445=17,Tipologías!$E$18,0)+IF(ENCUESTAS!DN445=18,Tipologías!$E$17,0)+IF(ENCUESTAS!DO445=19,Tipologías!$E$19,0)+IF(ENCUESTAS!DP445=20,Tipologías!$E$21,0)</f>
        <v>0</v>
      </c>
      <c r="DR445" s="47" t="str">
        <f t="shared" si="172"/>
        <v>NO</v>
      </c>
      <c r="DS445" s="49">
        <f t="shared" si="173"/>
        <v>0</v>
      </c>
      <c r="DT445" s="52">
        <f>IF(DL445=0,"",(DL445+DS445+Tipologías!$E$6+Tipologías!$H$2))</f>
        <v>5656605.3517679637</v>
      </c>
      <c r="DU445" s="53" t="str">
        <f t="shared" si="174"/>
        <v>SI</v>
      </c>
      <c r="DV445" s="436" t="s">
        <v>4388</v>
      </c>
    </row>
    <row r="446" spans="1:126" hidden="1" x14ac:dyDescent="0.25">
      <c r="A446" s="22">
        <v>42973</v>
      </c>
      <c r="B446" s="7" t="s">
        <v>1</v>
      </c>
      <c r="C446" s="7" t="s">
        <v>630</v>
      </c>
      <c r="D446" s="7">
        <v>579</v>
      </c>
      <c r="E446" s="7">
        <v>1007435096</v>
      </c>
      <c r="F446" s="7">
        <v>3005949369</v>
      </c>
      <c r="G446" s="188">
        <v>442</v>
      </c>
      <c r="H446" s="189" t="s">
        <v>1646</v>
      </c>
      <c r="I446" s="7" t="s">
        <v>1110</v>
      </c>
      <c r="J446" s="7"/>
      <c r="K446" s="7"/>
      <c r="L446" s="7"/>
      <c r="M446" s="7"/>
      <c r="N446" s="7"/>
      <c r="O446" s="7"/>
      <c r="P446" s="7"/>
      <c r="Q446" s="7"/>
      <c r="R446" s="190">
        <v>22014110000</v>
      </c>
      <c r="S446" s="7"/>
      <c r="T446" s="7"/>
      <c r="U446" s="362" t="str">
        <f t="shared" si="150"/>
        <v xml:space="preserve">PEATONAL   #   -  22014110000 </v>
      </c>
      <c r="V446" s="7" t="s">
        <v>1524</v>
      </c>
      <c r="W446" s="7" t="s">
        <v>1652</v>
      </c>
      <c r="X446" s="7" t="s">
        <v>1592</v>
      </c>
      <c r="Y446" s="7" t="s">
        <v>1287</v>
      </c>
      <c r="Z446" s="7" t="s">
        <v>1429</v>
      </c>
      <c r="AA446" s="434" t="str">
        <f t="shared" si="151"/>
        <v>MARIA LEONOR JARAMILLO BARBOSA</v>
      </c>
      <c r="AB446" s="7" t="s">
        <v>1268</v>
      </c>
      <c r="AC446" s="7">
        <v>36586071</v>
      </c>
      <c r="AD446" s="7" t="s">
        <v>1127</v>
      </c>
      <c r="AE446" s="7">
        <v>60</v>
      </c>
      <c r="AF446" s="6" t="s">
        <v>1086</v>
      </c>
      <c r="AG446" s="6"/>
      <c r="AH446" s="7"/>
      <c r="AI446" s="7"/>
      <c r="AJ446" s="7"/>
      <c r="AK446" s="434" t="str">
        <f t="shared" si="152"/>
        <v xml:space="preserve">   </v>
      </c>
      <c r="AL446" s="7"/>
      <c r="AM446" s="191"/>
      <c r="AN446" s="189" t="s">
        <v>1087</v>
      </c>
      <c r="AO446" s="7"/>
      <c r="AP446" s="7" t="s">
        <v>1087</v>
      </c>
      <c r="AQ446" s="7">
        <v>8</v>
      </c>
      <c r="AR446" s="7">
        <v>2</v>
      </c>
      <c r="AS446" s="7">
        <v>1</v>
      </c>
      <c r="AT446" s="192" t="s">
        <v>1148</v>
      </c>
      <c r="AU446" s="7"/>
      <c r="AV446" s="193" t="s">
        <v>1161</v>
      </c>
      <c r="AW446" s="7"/>
      <c r="AX446" s="192"/>
      <c r="AY446" s="7"/>
      <c r="AZ446" s="7"/>
      <c r="BA446" s="7"/>
      <c r="BB446" s="7" t="s">
        <v>1086</v>
      </c>
      <c r="BC446" s="7">
        <v>43141</v>
      </c>
      <c r="BD446" s="7" t="s">
        <v>1087</v>
      </c>
      <c r="BE446" s="7">
        <v>0</v>
      </c>
      <c r="BF446" s="7" t="s">
        <v>1086</v>
      </c>
      <c r="BG446" s="7">
        <v>8366</v>
      </c>
      <c r="BH446" s="188" t="s">
        <v>1167</v>
      </c>
      <c r="BI446" s="195" t="s">
        <v>1171</v>
      </c>
      <c r="BJ446" s="6" t="s">
        <v>1180</v>
      </c>
      <c r="BK446" s="6" t="s">
        <v>1189</v>
      </c>
      <c r="BL446" s="6" t="s">
        <v>1086</v>
      </c>
      <c r="BM446" s="191" t="s">
        <v>1087</v>
      </c>
      <c r="BN446" s="195" t="s">
        <v>1086</v>
      </c>
      <c r="BO446" s="6" t="s">
        <v>1086</v>
      </c>
      <c r="BP446" s="6" t="s">
        <v>1086</v>
      </c>
      <c r="BQ446" s="6" t="s">
        <v>1086</v>
      </c>
      <c r="BR446" s="6" t="s">
        <v>1086</v>
      </c>
      <c r="BS446" s="6" t="s">
        <v>1086</v>
      </c>
      <c r="BT446" s="6" t="s">
        <v>1086</v>
      </c>
      <c r="BU446" s="6" t="s">
        <v>1086</v>
      </c>
      <c r="BV446" s="6" t="s">
        <v>1086</v>
      </c>
      <c r="BW446" s="6" t="s">
        <v>1086</v>
      </c>
      <c r="BX446" s="6" t="s">
        <v>1086</v>
      </c>
      <c r="BY446" s="6" t="s">
        <v>1086</v>
      </c>
      <c r="BZ446" s="6" t="s">
        <v>1086</v>
      </c>
      <c r="CA446" s="6" t="s">
        <v>1086</v>
      </c>
      <c r="CB446" s="6" t="s">
        <v>1086</v>
      </c>
      <c r="CC446" s="6" t="s">
        <v>1086</v>
      </c>
      <c r="CD446" s="6" t="s">
        <v>1193</v>
      </c>
      <c r="CE446" s="199" t="s">
        <v>2757</v>
      </c>
      <c r="CF446" s="6"/>
      <c r="CG446" s="6"/>
      <c r="CH446" s="6"/>
      <c r="CI446" s="6"/>
      <c r="CJ446" s="6" t="s">
        <v>1607</v>
      </c>
      <c r="CK446" s="6" t="s">
        <v>1608</v>
      </c>
      <c r="CL446" s="6" t="s">
        <v>1087</v>
      </c>
      <c r="CM446" s="6" t="s">
        <v>1087</v>
      </c>
      <c r="CN446" s="6" t="s">
        <v>1087</v>
      </c>
      <c r="CO446" s="6" t="s">
        <v>1490</v>
      </c>
      <c r="CP446" s="6" t="s">
        <v>1086</v>
      </c>
      <c r="CQ446" s="6" t="s">
        <v>1086</v>
      </c>
      <c r="CR446" s="6" t="s">
        <v>1086</v>
      </c>
      <c r="CS446" s="6" t="s">
        <v>1086</v>
      </c>
      <c r="CT446" s="6" t="s">
        <v>1086</v>
      </c>
      <c r="CU446" s="191" t="s">
        <v>2754</v>
      </c>
      <c r="CV446" s="6" t="str">
        <f t="shared" si="153"/>
        <v>NUEVO HORIZONTE PEATONAL22014110000</v>
      </c>
      <c r="CW446" s="46" t="str">
        <f t="shared" si="154"/>
        <v>OK</v>
      </c>
      <c r="CX446" s="47" t="str">
        <f t="shared" si="155"/>
        <v>SI</v>
      </c>
      <c r="CY446" s="47" t="str">
        <f t="shared" si="156"/>
        <v/>
      </c>
      <c r="CZ446" s="47" t="str">
        <f t="shared" si="157"/>
        <v/>
      </c>
      <c r="DA446" s="47" t="str">
        <f t="shared" si="158"/>
        <v/>
      </c>
      <c r="DB446" s="47" t="str">
        <f t="shared" si="159"/>
        <v/>
      </c>
      <c r="DC446" s="47" t="str">
        <f t="shared" si="160"/>
        <v/>
      </c>
      <c r="DD446" s="47"/>
      <c r="DE446" s="47" t="str">
        <f t="shared" si="161"/>
        <v/>
      </c>
      <c r="DF446" s="47" t="str">
        <f t="shared" si="162"/>
        <v/>
      </c>
      <c r="DG446" s="47" t="str">
        <f t="shared" si="163"/>
        <v/>
      </c>
      <c r="DH446" s="47" t="str">
        <f t="shared" si="164"/>
        <v/>
      </c>
      <c r="DI446" s="47" t="str">
        <f t="shared" si="165"/>
        <v/>
      </c>
      <c r="DJ446" s="47">
        <f t="shared" si="166"/>
        <v>0</v>
      </c>
      <c r="DK446" s="48">
        <f>IF(CX446="NO",0,IF(CY446=1,Tipologías!$E$11,0)+IF(CZ446=2,Tipologías!$E$10,0)+IF(DA446=3,Tipologías!$E$9,0)+IF(DB446=4,Tipologías!$E$13,0)+IF(DC446=5,Tipologías!$E$12,0)+IF(DD446=6,Tipologías!$E$14,0)+IF(DE446=7,Tipologías!$E$20,0)+IF(DG446=9,Tipologías!$E$16,0)+IF(DF446=8,Tipologías!$E$23,0)+IF(DH446=10,Tipologías!$E$7,0)+IF(DI446=11,Tipologías!$E$8,0))</f>
        <v>0</v>
      </c>
      <c r="DL446" s="49">
        <f t="shared" si="167"/>
        <v>0</v>
      </c>
      <c r="DM446" s="50" t="str">
        <f t="shared" si="168"/>
        <v/>
      </c>
      <c r="DN446" s="50" t="str">
        <f t="shared" si="169"/>
        <v/>
      </c>
      <c r="DO446" s="50" t="str">
        <f t="shared" si="170"/>
        <v/>
      </c>
      <c r="DP446" s="51" t="str">
        <f t="shared" si="171"/>
        <v/>
      </c>
      <c r="DQ446" s="51">
        <f>IF(DM446=17,Tipologías!$E$18,0)+IF(ENCUESTAS!DN446=18,Tipologías!$E$17,0)+IF(ENCUESTAS!DO446=19,Tipologías!$E$19,0)+IF(ENCUESTAS!DP446=20,Tipologías!$E$21,0)</f>
        <v>0</v>
      </c>
      <c r="DR446" s="47" t="str">
        <f t="shared" si="172"/>
        <v>NO</v>
      </c>
      <c r="DS446" s="49">
        <f t="shared" si="173"/>
        <v>0</v>
      </c>
      <c r="DT446" s="52" t="str">
        <f>IF(DL446=0,"",(DL446+DS446+Tipologías!$E$6+Tipologías!$H$2))</f>
        <v/>
      </c>
      <c r="DU446" s="53" t="str">
        <f t="shared" si="174"/>
        <v>NO</v>
      </c>
      <c r="DV446" s="437"/>
    </row>
    <row r="447" spans="1:126" x14ac:dyDescent="0.25">
      <c r="A447" s="22">
        <v>42973</v>
      </c>
      <c r="B447" s="7" t="s">
        <v>1</v>
      </c>
      <c r="C447" s="7" t="s">
        <v>630</v>
      </c>
      <c r="D447" s="7">
        <v>579</v>
      </c>
      <c r="E447" s="7">
        <v>15362949</v>
      </c>
      <c r="F447" s="7">
        <v>3147962414</v>
      </c>
      <c r="G447" s="188">
        <v>443</v>
      </c>
      <c r="H447" s="189" t="s">
        <v>1740</v>
      </c>
      <c r="I447" s="7" t="s">
        <v>1110</v>
      </c>
      <c r="J447" s="7"/>
      <c r="K447" s="7"/>
      <c r="L447" s="7"/>
      <c r="M447" s="7"/>
      <c r="N447" s="7"/>
      <c r="O447" s="7"/>
      <c r="P447" s="7"/>
      <c r="Q447" s="7"/>
      <c r="R447" s="190">
        <v>220554480002</v>
      </c>
      <c r="S447" s="7"/>
      <c r="T447" s="7"/>
      <c r="U447" s="362" t="str">
        <f t="shared" si="150"/>
        <v xml:space="preserve">PEATONAL   #   -  220554480002 </v>
      </c>
      <c r="V447" s="7">
        <v>3137330119</v>
      </c>
      <c r="W447" s="7" t="s">
        <v>2758</v>
      </c>
      <c r="X447" s="7" t="s">
        <v>1877</v>
      </c>
      <c r="Y447" s="7" t="s">
        <v>1455</v>
      </c>
      <c r="Z447" s="7"/>
      <c r="AA447" s="434" t="str">
        <f t="shared" si="151"/>
        <v>DARIO  MESA  CASTAÑO</v>
      </c>
      <c r="AB447" s="7" t="s">
        <v>1268</v>
      </c>
      <c r="AC447" s="7">
        <v>71282715</v>
      </c>
      <c r="AD447" s="7" t="s">
        <v>1127</v>
      </c>
      <c r="AE447" s="7">
        <v>54</v>
      </c>
      <c r="AF447" s="6" t="s">
        <v>1086</v>
      </c>
      <c r="AG447" s="6"/>
      <c r="AH447" s="7"/>
      <c r="AI447" s="7"/>
      <c r="AJ447" s="7"/>
      <c r="AK447" s="434" t="str">
        <f t="shared" si="152"/>
        <v xml:space="preserve">   </v>
      </c>
      <c r="AL447" s="7"/>
      <c r="AM447" s="191"/>
      <c r="AN447" s="189" t="s">
        <v>1087</v>
      </c>
      <c r="AO447" s="7"/>
      <c r="AP447" s="7" t="s">
        <v>1087</v>
      </c>
      <c r="AQ447" s="7">
        <v>1</v>
      </c>
      <c r="AR447" s="7"/>
      <c r="AS447" s="7"/>
      <c r="AT447" s="192" t="s">
        <v>1148</v>
      </c>
      <c r="AU447" s="7"/>
      <c r="AV447" s="193" t="s">
        <v>1164</v>
      </c>
      <c r="AW447" s="7"/>
      <c r="AX447" s="192"/>
      <c r="AY447" s="7"/>
      <c r="AZ447" s="7"/>
      <c r="BA447" s="7"/>
      <c r="BB447" s="7" t="s">
        <v>1086</v>
      </c>
      <c r="BC447" s="7">
        <v>5463</v>
      </c>
      <c r="BD447" s="7" t="s">
        <v>1086</v>
      </c>
      <c r="BE447" s="7">
        <v>3357</v>
      </c>
      <c r="BF447" s="7" t="s">
        <v>1086</v>
      </c>
      <c r="BG447" s="7">
        <v>8150</v>
      </c>
      <c r="BH447" s="188" t="s">
        <v>1167</v>
      </c>
      <c r="BI447" s="195" t="s">
        <v>1171</v>
      </c>
      <c r="BJ447" s="6" t="s">
        <v>1180</v>
      </c>
      <c r="BK447" s="6" t="s">
        <v>1189</v>
      </c>
      <c r="BL447" s="6" t="s">
        <v>1086</v>
      </c>
      <c r="BM447" s="191" t="s">
        <v>1086</v>
      </c>
      <c r="BN447" s="195" t="s">
        <v>1086</v>
      </c>
      <c r="BO447" s="6" t="s">
        <v>1086</v>
      </c>
      <c r="BP447" s="6" t="s">
        <v>1086</v>
      </c>
      <c r="BQ447" s="6" t="s">
        <v>1086</v>
      </c>
      <c r="BR447" s="6" t="s">
        <v>1086</v>
      </c>
      <c r="BS447" s="6" t="s">
        <v>1086</v>
      </c>
      <c r="BT447" s="6" t="s">
        <v>1086</v>
      </c>
      <c r="BU447" s="6" t="s">
        <v>1087</v>
      </c>
      <c r="BV447" s="6" t="s">
        <v>1087</v>
      </c>
      <c r="BW447" s="6" t="s">
        <v>1087</v>
      </c>
      <c r="BX447" s="6" t="s">
        <v>1087</v>
      </c>
      <c r="BY447" s="6" t="s">
        <v>1086</v>
      </c>
      <c r="BZ447" s="6" t="s">
        <v>1087</v>
      </c>
      <c r="CA447" s="6" t="s">
        <v>1087</v>
      </c>
      <c r="CB447" s="6" t="s">
        <v>1087</v>
      </c>
      <c r="CC447" s="6" t="s">
        <v>1087</v>
      </c>
      <c r="CD447" s="6" t="s">
        <v>1193</v>
      </c>
      <c r="CE447" s="199"/>
      <c r="CF447" s="6"/>
      <c r="CG447" s="6"/>
      <c r="CH447" s="6"/>
      <c r="CI447" s="6"/>
      <c r="CJ447" s="6" t="s">
        <v>1607</v>
      </c>
      <c r="CK447" s="6" t="s">
        <v>1608</v>
      </c>
      <c r="CL447" s="6" t="s">
        <v>1086</v>
      </c>
      <c r="CM447" s="6" t="s">
        <v>1087</v>
      </c>
      <c r="CN447" s="6" t="s">
        <v>1087</v>
      </c>
      <c r="CO447" s="6" t="s">
        <v>1490</v>
      </c>
      <c r="CP447" s="6" t="s">
        <v>1086</v>
      </c>
      <c r="CQ447" s="6" t="s">
        <v>1087</v>
      </c>
      <c r="CR447" s="6" t="s">
        <v>1087</v>
      </c>
      <c r="CS447" s="6" t="s">
        <v>1087</v>
      </c>
      <c r="CT447" s="6" t="s">
        <v>1087</v>
      </c>
      <c r="CU447" s="191" t="s">
        <v>1286</v>
      </c>
      <c r="CV447" s="6" t="str">
        <f t="shared" si="153"/>
        <v>TAHAMIPEATONAL220554480002</v>
      </c>
      <c r="CW447" s="46" t="str">
        <f t="shared" si="154"/>
        <v>OK</v>
      </c>
      <c r="CX447" s="47" t="str">
        <f t="shared" si="155"/>
        <v>SI</v>
      </c>
      <c r="CY447" s="47">
        <f t="shared" si="156"/>
        <v>1</v>
      </c>
      <c r="CZ447" s="47">
        <f t="shared" si="157"/>
        <v>2</v>
      </c>
      <c r="DA447" s="47" t="str">
        <f t="shared" si="158"/>
        <v/>
      </c>
      <c r="DB447" s="47">
        <f t="shared" si="159"/>
        <v>4</v>
      </c>
      <c r="DC447" s="47">
        <f t="shared" si="160"/>
        <v>5</v>
      </c>
      <c r="DD447" s="47"/>
      <c r="DE447" s="47">
        <f t="shared" si="161"/>
        <v>7</v>
      </c>
      <c r="DF447" s="47">
        <f t="shared" si="162"/>
        <v>8</v>
      </c>
      <c r="DG447" s="47" t="str">
        <f t="shared" si="163"/>
        <v/>
      </c>
      <c r="DH447" s="47" t="str">
        <f t="shared" si="164"/>
        <v/>
      </c>
      <c r="DI447" s="47" t="str">
        <f t="shared" si="165"/>
        <v/>
      </c>
      <c r="DJ447" s="47">
        <f t="shared" si="166"/>
        <v>4</v>
      </c>
      <c r="DK447" s="48">
        <f>IF(CX447="NO",0,IF(CY447=1,Tipologías!$E$11,0)+IF(CZ447=2,Tipologías!$E$10,0)+IF(DA447=3,Tipologías!$E$9,0)+IF(DB447=4,Tipologías!$E$13,0)+IF(DC447=5,Tipologías!$E$12,0)+IF(DD447=6,Tipologías!$E$14,0)+IF(DE447=7,Tipologías!$E$20,0)+IF(DG447=9,Tipologías!$E$16,0)+IF(DF447=8,Tipologías!$E$23,0)+IF(DH447=10,Tipologías!$E$7,0)+IF(DI447=11,Tipologías!$E$8,0))</f>
        <v>6451587.4130639993</v>
      </c>
      <c r="DL447" s="49">
        <f t="shared" si="167"/>
        <v>6099266.2918499997</v>
      </c>
      <c r="DM447" s="50" t="str">
        <f t="shared" si="168"/>
        <v/>
      </c>
      <c r="DN447" s="50" t="str">
        <f t="shared" si="169"/>
        <v/>
      </c>
      <c r="DO447" s="50">
        <f t="shared" si="170"/>
        <v>0</v>
      </c>
      <c r="DP447" s="51" t="str">
        <f t="shared" si="171"/>
        <v/>
      </c>
      <c r="DQ447" s="51">
        <f>IF(DM447=17,Tipologías!$E$18,0)+IF(ENCUESTAS!DN447=18,Tipologías!$E$17,0)+IF(ENCUESTAS!DO447=19,Tipologías!$E$19,0)+IF(ENCUESTAS!DP447=20,Tipologías!$E$21,0)</f>
        <v>0</v>
      </c>
      <c r="DR447" s="47" t="str">
        <f t="shared" si="172"/>
        <v>NO</v>
      </c>
      <c r="DS447" s="49">
        <f t="shared" si="173"/>
        <v>0</v>
      </c>
      <c r="DT447" s="52">
        <f>IF(DL447=0,"",(DL447+DS447+Tipologías!$E$6+Tipologías!$H$2))</f>
        <v>6296343.6843899637</v>
      </c>
      <c r="DU447" s="53" t="str">
        <f t="shared" si="174"/>
        <v>SI</v>
      </c>
      <c r="DV447" s="436" t="s">
        <v>4317</v>
      </c>
    </row>
    <row r="448" spans="1:126" x14ac:dyDescent="0.25">
      <c r="A448" s="22">
        <v>42973</v>
      </c>
      <c r="B448" s="7" t="s">
        <v>1</v>
      </c>
      <c r="C448" s="7" t="s">
        <v>630</v>
      </c>
      <c r="D448" s="7">
        <v>579</v>
      </c>
      <c r="E448" s="7">
        <v>98653883</v>
      </c>
      <c r="F448" s="7">
        <v>3233982728</v>
      </c>
      <c r="G448" s="188">
        <v>444</v>
      </c>
      <c r="H448" s="189" t="s">
        <v>1692</v>
      </c>
      <c r="I448" s="7" t="s">
        <v>1110</v>
      </c>
      <c r="J448" s="7"/>
      <c r="K448" s="7"/>
      <c r="L448" s="7"/>
      <c r="M448" s="7"/>
      <c r="N448" s="7"/>
      <c r="O448" s="7"/>
      <c r="P448" s="7"/>
      <c r="Q448" s="7"/>
      <c r="R448" s="190">
        <v>22045780000</v>
      </c>
      <c r="S448" s="7"/>
      <c r="T448" s="7"/>
      <c r="U448" s="362" t="str">
        <f t="shared" si="150"/>
        <v xml:space="preserve">PEATONAL   #   -  22045780000 </v>
      </c>
      <c r="V448" s="7">
        <v>3005941316</v>
      </c>
      <c r="W448" s="7" t="s">
        <v>1542</v>
      </c>
      <c r="X448" s="7" t="s">
        <v>1688</v>
      </c>
      <c r="Y448" s="7" t="s">
        <v>1423</v>
      </c>
      <c r="Z448" s="7" t="s">
        <v>1431</v>
      </c>
      <c r="AA448" s="434" t="str">
        <f t="shared" si="151"/>
        <v xml:space="preserve">CARLOS ALBERTO HERNANDEZ  GIRALDO </v>
      </c>
      <c r="AB448" s="7" t="s">
        <v>1268</v>
      </c>
      <c r="AC448" s="7">
        <v>1039682421</v>
      </c>
      <c r="AD448" s="7" t="s">
        <v>1127</v>
      </c>
      <c r="AE448" s="7">
        <v>29</v>
      </c>
      <c r="AF448" s="6" t="s">
        <v>1086</v>
      </c>
      <c r="AG448" s="6"/>
      <c r="AH448" s="7"/>
      <c r="AI448" s="7"/>
      <c r="AJ448" s="7"/>
      <c r="AK448" s="434" t="str">
        <f t="shared" si="152"/>
        <v xml:space="preserve">   </v>
      </c>
      <c r="AL448" s="7"/>
      <c r="AM448" s="191"/>
      <c r="AN448" s="189" t="s">
        <v>1087</v>
      </c>
      <c r="AO448" s="7"/>
      <c r="AP448" s="7" t="s">
        <v>1087</v>
      </c>
      <c r="AQ448" s="7">
        <v>6</v>
      </c>
      <c r="AR448" s="7"/>
      <c r="AS448" s="7"/>
      <c r="AT448" s="192" t="s">
        <v>1147</v>
      </c>
      <c r="AU448" s="7"/>
      <c r="AV448" s="193" t="s">
        <v>1161</v>
      </c>
      <c r="AW448" s="7"/>
      <c r="AX448" s="192"/>
      <c r="AY448" s="7"/>
      <c r="AZ448" s="7"/>
      <c r="BA448" s="7"/>
      <c r="BB448" s="7" t="s">
        <v>1086</v>
      </c>
      <c r="BC448" s="7">
        <v>30136</v>
      </c>
      <c r="BD448" s="7" t="s">
        <v>1086</v>
      </c>
      <c r="BE448" s="7">
        <v>2392</v>
      </c>
      <c r="BF448" s="7" t="s">
        <v>1086</v>
      </c>
      <c r="BG448" s="7">
        <v>16673</v>
      </c>
      <c r="BH448" s="188" t="s">
        <v>1167</v>
      </c>
      <c r="BI448" s="195" t="s">
        <v>1175</v>
      </c>
      <c r="BJ448" s="6" t="s">
        <v>1180</v>
      </c>
      <c r="BK448" s="6" t="s">
        <v>1189</v>
      </c>
      <c r="BL448" s="6" t="s">
        <v>1086</v>
      </c>
      <c r="BM448" s="191" t="s">
        <v>1086</v>
      </c>
      <c r="BN448" s="195" t="s">
        <v>1086</v>
      </c>
      <c r="BO448" s="6" t="s">
        <v>1086</v>
      </c>
      <c r="BP448" s="6" t="s">
        <v>1086</v>
      </c>
      <c r="BQ448" s="6" t="s">
        <v>1086</v>
      </c>
      <c r="BR448" s="6" t="s">
        <v>1086</v>
      </c>
      <c r="BS448" s="6" t="s">
        <v>1086</v>
      </c>
      <c r="BT448" s="6" t="s">
        <v>1086</v>
      </c>
      <c r="BU448" s="6" t="s">
        <v>1087</v>
      </c>
      <c r="BV448" s="6" t="s">
        <v>1086</v>
      </c>
      <c r="BW448" s="6" t="s">
        <v>1086</v>
      </c>
      <c r="BX448" s="6" t="s">
        <v>1086</v>
      </c>
      <c r="BY448" s="6" t="s">
        <v>1086</v>
      </c>
      <c r="BZ448" s="6" t="s">
        <v>1087</v>
      </c>
      <c r="CA448" s="6" t="s">
        <v>1086</v>
      </c>
      <c r="CB448" s="6" t="s">
        <v>1086</v>
      </c>
      <c r="CC448" s="6" t="s">
        <v>1086</v>
      </c>
      <c r="CD448" s="6" t="s">
        <v>1193</v>
      </c>
      <c r="CE448" s="199"/>
      <c r="CF448" s="6"/>
      <c r="CG448" s="6"/>
      <c r="CH448" s="6"/>
      <c r="CI448" s="6"/>
      <c r="CJ448" s="6" t="s">
        <v>1607</v>
      </c>
      <c r="CK448" s="6" t="s">
        <v>1608</v>
      </c>
      <c r="CL448" s="6" t="s">
        <v>1086</v>
      </c>
      <c r="CM448" s="6" t="s">
        <v>1087</v>
      </c>
      <c r="CN448" s="6" t="s">
        <v>1087</v>
      </c>
      <c r="CO448" s="6" t="s">
        <v>1490</v>
      </c>
      <c r="CP448" s="6" t="s">
        <v>1086</v>
      </c>
      <c r="CQ448" s="6" t="s">
        <v>1087</v>
      </c>
      <c r="CR448" s="6" t="s">
        <v>1086</v>
      </c>
      <c r="CS448" s="6" t="s">
        <v>1086</v>
      </c>
      <c r="CT448" s="6" t="s">
        <v>1086</v>
      </c>
      <c r="CU448" s="191" t="s">
        <v>2754</v>
      </c>
      <c r="CV448" s="6" t="str">
        <f t="shared" si="153"/>
        <v>PATIO BONITOPEATONAL22045780000</v>
      </c>
      <c r="CW448" s="46" t="str">
        <f t="shared" si="154"/>
        <v>OK</v>
      </c>
      <c r="CX448" s="47" t="str">
        <f t="shared" si="155"/>
        <v>SI</v>
      </c>
      <c r="CY448" s="47" t="str">
        <f t="shared" si="156"/>
        <v/>
      </c>
      <c r="CZ448" s="47" t="str">
        <f t="shared" si="157"/>
        <v/>
      </c>
      <c r="DA448" s="47" t="str">
        <f t="shared" si="158"/>
        <v/>
      </c>
      <c r="DB448" s="47">
        <f t="shared" si="159"/>
        <v>4</v>
      </c>
      <c r="DC448" s="47" t="str">
        <f t="shared" si="160"/>
        <v/>
      </c>
      <c r="DD448" s="47"/>
      <c r="DE448" s="47" t="str">
        <f t="shared" si="161"/>
        <v/>
      </c>
      <c r="DF448" s="47" t="str">
        <f t="shared" si="162"/>
        <v/>
      </c>
      <c r="DG448" s="47" t="str">
        <f t="shared" si="163"/>
        <v/>
      </c>
      <c r="DH448" s="47" t="str">
        <f t="shared" si="164"/>
        <v/>
      </c>
      <c r="DI448" s="47" t="str">
        <f t="shared" si="165"/>
        <v/>
      </c>
      <c r="DJ448" s="47">
        <f t="shared" si="166"/>
        <v>1</v>
      </c>
      <c r="DK448" s="48">
        <f>IF(CX448="NO",0,IF(CY448=1,Tipologías!$E$11,0)+IF(CZ448=2,Tipologías!$E$10,0)+IF(DA448=3,Tipologías!$E$9,0)+IF(DB448=4,Tipologías!$E$13,0)+IF(DC448=5,Tipologías!$E$12,0)+IF(DD448=6,Tipologías!$E$14,0)+IF(DE448=7,Tipologías!$E$20,0)+IF(DG448=9,Tipologías!$E$16,0)+IF(DF448=8,Tipologías!$E$23,0)+IF(DH448=10,Tipologías!$E$7,0)+IF(DI448=11,Tipologías!$E$8,0))</f>
        <v>633254.07790799986</v>
      </c>
      <c r="DL448" s="49">
        <f t="shared" si="167"/>
        <v>633254.07790799986</v>
      </c>
      <c r="DM448" s="50" t="str">
        <f t="shared" si="168"/>
        <v/>
      </c>
      <c r="DN448" s="50" t="str">
        <f t="shared" si="169"/>
        <v/>
      </c>
      <c r="DO448" s="50">
        <f t="shared" si="170"/>
        <v>0</v>
      </c>
      <c r="DP448" s="51" t="str">
        <f t="shared" si="171"/>
        <v/>
      </c>
      <c r="DQ448" s="51">
        <f>IF(DM448=17,Tipologías!$E$18,0)+IF(ENCUESTAS!DN448=18,Tipologías!$E$17,0)+IF(ENCUESTAS!DO448=19,Tipologías!$E$19,0)+IF(ENCUESTAS!DP448=20,Tipologías!$E$21,0)</f>
        <v>0</v>
      </c>
      <c r="DR448" s="47" t="str">
        <f t="shared" si="172"/>
        <v>NO</v>
      </c>
      <c r="DS448" s="49">
        <f t="shared" si="173"/>
        <v>0</v>
      </c>
      <c r="DT448" s="52">
        <f>IF(DL448=0,"",(DL448+DS448+Tipologías!$E$6+Tipologías!$H$2))</f>
        <v>830331.47044796438</v>
      </c>
      <c r="DU448" s="53" t="str">
        <f t="shared" si="174"/>
        <v>SI</v>
      </c>
      <c r="DV448" s="436" t="s">
        <v>4244</v>
      </c>
    </row>
    <row r="449" spans="1:126" x14ac:dyDescent="0.25">
      <c r="A449" s="22">
        <v>42973</v>
      </c>
      <c r="B449" s="7" t="s">
        <v>1</v>
      </c>
      <c r="C449" s="7" t="s">
        <v>630</v>
      </c>
      <c r="D449" s="7">
        <v>579</v>
      </c>
      <c r="E449" s="7">
        <v>98653883</v>
      </c>
      <c r="F449" s="7">
        <v>3233982728</v>
      </c>
      <c r="G449" s="188">
        <v>445</v>
      </c>
      <c r="H449" s="189" t="s">
        <v>1640</v>
      </c>
      <c r="I449" s="7" t="s">
        <v>1110</v>
      </c>
      <c r="J449" s="7"/>
      <c r="K449" s="7"/>
      <c r="L449" s="7"/>
      <c r="M449" s="7"/>
      <c r="N449" s="7"/>
      <c r="O449" s="7"/>
      <c r="P449" s="7"/>
      <c r="Q449" s="7"/>
      <c r="R449" s="200">
        <v>220583150062</v>
      </c>
      <c r="S449" s="7"/>
      <c r="T449" s="7"/>
      <c r="U449" s="362" t="str">
        <f t="shared" si="150"/>
        <v xml:space="preserve">PEATONAL   #   -  220583150062 </v>
      </c>
      <c r="V449" s="7">
        <v>3107397683</v>
      </c>
      <c r="W449" s="7" t="s">
        <v>1946</v>
      </c>
      <c r="X449" s="7" t="s">
        <v>1656</v>
      </c>
      <c r="Y449" s="7" t="s">
        <v>2523</v>
      </c>
      <c r="Z449" s="7" t="s">
        <v>1316</v>
      </c>
      <c r="AA449" s="434" t="str">
        <f t="shared" si="151"/>
        <v>FERLEY  ANTONIO ZAPATA  HENAO</v>
      </c>
      <c r="AB449" s="7" t="s">
        <v>1268</v>
      </c>
      <c r="AC449" s="7">
        <v>43655842</v>
      </c>
      <c r="AD449" s="7" t="s">
        <v>1127</v>
      </c>
      <c r="AE449" s="7">
        <v>35</v>
      </c>
      <c r="AF449" s="6" t="s">
        <v>1086</v>
      </c>
      <c r="AG449" s="6"/>
      <c r="AH449" s="7"/>
      <c r="AI449" s="7"/>
      <c r="AJ449" s="7"/>
      <c r="AK449" s="434" t="str">
        <f t="shared" si="152"/>
        <v xml:space="preserve">   </v>
      </c>
      <c r="AL449" s="7"/>
      <c r="AM449" s="191"/>
      <c r="AN449" s="189" t="s">
        <v>1087</v>
      </c>
      <c r="AO449" s="7"/>
      <c r="AP449" s="7" t="s">
        <v>1087</v>
      </c>
      <c r="AQ449" s="7">
        <v>2</v>
      </c>
      <c r="AR449" s="7"/>
      <c r="AS449" s="7"/>
      <c r="AT449" s="192" t="s">
        <v>1147</v>
      </c>
      <c r="AU449" s="7"/>
      <c r="AV449" s="193" t="s">
        <v>1163</v>
      </c>
      <c r="AW449" s="7"/>
      <c r="AX449" s="192"/>
      <c r="AY449" s="7"/>
      <c r="AZ449" s="7"/>
      <c r="BA449" s="7"/>
      <c r="BB449" s="7" t="s">
        <v>1086</v>
      </c>
      <c r="BC449" s="7">
        <v>4825</v>
      </c>
      <c r="BD449" s="7" t="s">
        <v>1086</v>
      </c>
      <c r="BE449" s="7">
        <v>2845</v>
      </c>
      <c r="BF449" s="7" t="s">
        <v>1086</v>
      </c>
      <c r="BG449" s="7">
        <v>8324</v>
      </c>
      <c r="BH449" s="188" t="s">
        <v>1167</v>
      </c>
      <c r="BI449" s="195" t="s">
        <v>1171</v>
      </c>
      <c r="BJ449" s="6" t="s">
        <v>1180</v>
      </c>
      <c r="BK449" s="6" t="s">
        <v>1189</v>
      </c>
      <c r="BL449" s="6" t="s">
        <v>1086</v>
      </c>
      <c r="BM449" s="191" t="s">
        <v>1086</v>
      </c>
      <c r="BN449" s="195" t="s">
        <v>1086</v>
      </c>
      <c r="BO449" s="6" t="s">
        <v>1086</v>
      </c>
      <c r="BP449" s="6" t="s">
        <v>1086</v>
      </c>
      <c r="BQ449" s="6" t="s">
        <v>1087</v>
      </c>
      <c r="BR449" s="6" t="s">
        <v>1086</v>
      </c>
      <c r="BS449" s="6" t="s">
        <v>1086</v>
      </c>
      <c r="BT449" s="6" t="s">
        <v>1086</v>
      </c>
      <c r="BU449" s="6" t="s">
        <v>1086</v>
      </c>
      <c r="BV449" s="6" t="s">
        <v>1087</v>
      </c>
      <c r="BW449" s="6" t="s">
        <v>1086</v>
      </c>
      <c r="BX449" s="6" t="s">
        <v>1086</v>
      </c>
      <c r="BY449" s="6" t="s">
        <v>1086</v>
      </c>
      <c r="BZ449" s="6" t="s">
        <v>1086</v>
      </c>
      <c r="CA449" s="6" t="s">
        <v>1087</v>
      </c>
      <c r="CB449" s="6" t="s">
        <v>1086</v>
      </c>
      <c r="CC449" s="6" t="s">
        <v>1086</v>
      </c>
      <c r="CD449" s="6" t="s">
        <v>1193</v>
      </c>
      <c r="CE449" s="199"/>
      <c r="CF449" s="6"/>
      <c r="CG449" s="6"/>
      <c r="CH449" s="6"/>
      <c r="CI449" s="6"/>
      <c r="CJ449" s="6" t="s">
        <v>1607</v>
      </c>
      <c r="CK449" s="6" t="s">
        <v>1608</v>
      </c>
      <c r="CL449" s="6" t="s">
        <v>1842</v>
      </c>
      <c r="CM449" s="6" t="s">
        <v>1087</v>
      </c>
      <c r="CN449" s="6" t="s">
        <v>1087</v>
      </c>
      <c r="CO449" s="6" t="s">
        <v>1490</v>
      </c>
      <c r="CP449" s="6" t="s">
        <v>1086</v>
      </c>
      <c r="CQ449" s="6" t="s">
        <v>1086</v>
      </c>
      <c r="CR449" s="6" t="s">
        <v>1087</v>
      </c>
      <c r="CS449" s="6" t="s">
        <v>1086</v>
      </c>
      <c r="CT449" s="6" t="s">
        <v>1086</v>
      </c>
      <c r="CU449" s="191" t="s">
        <v>2754</v>
      </c>
      <c r="CV449" s="6" t="str">
        <f t="shared" si="153"/>
        <v>NUEVO MILENIOPEATONAL220583150062</v>
      </c>
      <c r="CW449" s="46" t="str">
        <f t="shared" si="154"/>
        <v>OK</v>
      </c>
      <c r="CX449" s="47" t="str">
        <f t="shared" si="155"/>
        <v>SI</v>
      </c>
      <c r="CY449" s="47">
        <f t="shared" si="156"/>
        <v>1</v>
      </c>
      <c r="CZ449" s="47" t="str">
        <f t="shared" si="157"/>
        <v/>
      </c>
      <c r="DA449" s="47" t="str">
        <f t="shared" si="158"/>
        <v/>
      </c>
      <c r="DB449" s="47" t="str">
        <f t="shared" si="159"/>
        <v/>
      </c>
      <c r="DC449" s="47" t="str">
        <f t="shared" si="160"/>
        <v/>
      </c>
      <c r="DD449" s="47"/>
      <c r="DE449" s="47">
        <f t="shared" si="161"/>
        <v>7</v>
      </c>
      <c r="DF449" s="47">
        <f t="shared" si="162"/>
        <v>8</v>
      </c>
      <c r="DG449" s="47" t="str">
        <f t="shared" si="163"/>
        <v/>
      </c>
      <c r="DH449" s="47" t="str">
        <f t="shared" si="164"/>
        <v/>
      </c>
      <c r="DI449" s="47" t="str">
        <f t="shared" si="165"/>
        <v/>
      </c>
      <c r="DJ449" s="47">
        <f t="shared" si="166"/>
        <v>1</v>
      </c>
      <c r="DK449" s="48">
        <f>IF(CX449="NO",0,IF(CY449=1,Tipologías!$E$11,0)+IF(CZ449=2,Tipologías!$E$10,0)+IF(DA449=3,Tipologías!$E$9,0)+IF(DB449=4,Tipologías!$E$13,0)+IF(DC449=5,Tipologías!$E$12,0)+IF(DD449=6,Tipologías!$E$14,0)+IF(DE449=7,Tipologías!$E$20,0)+IF(DG449=9,Tipologías!$E$16,0)+IF(DF449=8,Tipologías!$E$23,0)+IF(DH449=10,Tipologías!$E$7,0)+IF(DI449=11,Tipologías!$E$8,0))</f>
        <v>5076133.9036560003</v>
      </c>
      <c r="DL449" s="49">
        <f t="shared" si="167"/>
        <v>5076133.9036560003</v>
      </c>
      <c r="DM449" s="50" t="str">
        <f t="shared" si="168"/>
        <v/>
      </c>
      <c r="DN449" s="50" t="str">
        <f t="shared" si="169"/>
        <v/>
      </c>
      <c r="DO449" s="50">
        <f t="shared" si="170"/>
        <v>0</v>
      </c>
      <c r="DP449" s="51">
        <f t="shared" si="171"/>
        <v>20</v>
      </c>
      <c r="DQ449" s="51">
        <f>IF(DM449=17,Tipologías!$E$18,0)+IF(ENCUESTAS!DN449=18,Tipologías!$E$17,0)+IF(ENCUESTAS!DO449=19,Tipologías!$E$19,0)+IF(ENCUESTAS!DP449=20,Tipologías!$E$21,0)</f>
        <v>487557.07988400001</v>
      </c>
      <c r="DR449" s="47" t="str">
        <f t="shared" si="172"/>
        <v>SI</v>
      </c>
      <c r="DS449" s="49">
        <f t="shared" si="173"/>
        <v>487557.07988400001</v>
      </c>
      <c r="DT449" s="52">
        <f>IF(DL449=0,"",(DL449+DS449+Tipologías!$E$6+Tipologías!$H$2))</f>
        <v>5760768.3760799645</v>
      </c>
      <c r="DU449" s="53" t="str">
        <f t="shared" si="174"/>
        <v>SI</v>
      </c>
      <c r="DV449" s="436" t="s">
        <v>3851</v>
      </c>
    </row>
    <row r="450" spans="1:126" hidden="1" x14ac:dyDescent="0.25">
      <c r="A450" s="22">
        <v>42973</v>
      </c>
      <c r="B450" s="7" t="s">
        <v>1</v>
      </c>
      <c r="C450" s="7" t="s">
        <v>630</v>
      </c>
      <c r="D450" s="7">
        <v>579</v>
      </c>
      <c r="E450" s="7">
        <v>98653883</v>
      </c>
      <c r="F450" s="7">
        <v>3233982728</v>
      </c>
      <c r="G450" s="188">
        <v>446</v>
      </c>
      <c r="H450" s="189" t="s">
        <v>1640</v>
      </c>
      <c r="I450" s="7" t="s">
        <v>1110</v>
      </c>
      <c r="J450" s="7"/>
      <c r="K450" s="7"/>
      <c r="L450" s="7"/>
      <c r="M450" s="7"/>
      <c r="N450" s="7"/>
      <c r="O450" s="7"/>
      <c r="P450" s="7"/>
      <c r="Q450" s="7"/>
      <c r="R450" s="200">
        <v>2205486</v>
      </c>
      <c r="S450" s="7"/>
      <c r="T450" s="7"/>
      <c r="U450" s="362" t="str">
        <f t="shared" si="150"/>
        <v xml:space="preserve">PEATONAL   #   -  2205486 </v>
      </c>
      <c r="V450" s="7">
        <v>8330861</v>
      </c>
      <c r="W450" s="7" t="s">
        <v>1295</v>
      </c>
      <c r="X450" s="7" t="s">
        <v>1277</v>
      </c>
      <c r="Y450" s="7" t="s">
        <v>2759</v>
      </c>
      <c r="Z450" s="7" t="s">
        <v>2760</v>
      </c>
      <c r="AA450" s="434" t="str">
        <f t="shared" si="151"/>
        <v>IBAN  DANILO GARCIA GOMEZ</v>
      </c>
      <c r="AB450" s="7" t="s">
        <v>1268</v>
      </c>
      <c r="AC450" s="7">
        <v>71481070</v>
      </c>
      <c r="AD450" s="7" t="s">
        <v>1127</v>
      </c>
      <c r="AE450" s="7">
        <v>44</v>
      </c>
      <c r="AF450" s="6" t="s">
        <v>1086</v>
      </c>
      <c r="AG450" s="6"/>
      <c r="AH450" s="7"/>
      <c r="AI450" s="7"/>
      <c r="AJ450" s="7"/>
      <c r="AK450" s="434" t="str">
        <f t="shared" si="152"/>
        <v xml:space="preserve">   </v>
      </c>
      <c r="AL450" s="7"/>
      <c r="AM450" s="191"/>
      <c r="AN450" s="189" t="s">
        <v>1087</v>
      </c>
      <c r="AO450" s="7"/>
      <c r="AP450" s="7" t="s">
        <v>1087</v>
      </c>
      <c r="AQ450" s="7">
        <v>3</v>
      </c>
      <c r="AR450" s="7">
        <v>1</v>
      </c>
      <c r="AS450" s="7"/>
      <c r="AT450" s="192" t="s">
        <v>1148</v>
      </c>
      <c r="AU450" s="7"/>
      <c r="AV450" s="193" t="s">
        <v>1164</v>
      </c>
      <c r="AW450" s="7"/>
      <c r="AX450" s="192"/>
      <c r="AY450" s="7"/>
      <c r="AZ450" s="7"/>
      <c r="BA450" s="7"/>
      <c r="BB450" s="7" t="s">
        <v>1086</v>
      </c>
      <c r="BC450" s="7">
        <v>16781</v>
      </c>
      <c r="BD450" s="7" t="s">
        <v>1086</v>
      </c>
      <c r="BE450" s="7">
        <v>1271</v>
      </c>
      <c r="BF450" s="7" t="s">
        <v>1086</v>
      </c>
      <c r="BG450" s="7">
        <v>8324</v>
      </c>
      <c r="BH450" s="188" t="s">
        <v>1167</v>
      </c>
      <c r="BI450" s="195" t="s">
        <v>1171</v>
      </c>
      <c r="BJ450" s="6" t="s">
        <v>1180</v>
      </c>
      <c r="BK450" s="6" t="s">
        <v>1188</v>
      </c>
      <c r="BL450" s="6" t="s">
        <v>1086</v>
      </c>
      <c r="BM450" s="191" t="s">
        <v>1087</v>
      </c>
      <c r="BN450" s="195" t="s">
        <v>1086</v>
      </c>
      <c r="BO450" s="6" t="s">
        <v>1086</v>
      </c>
      <c r="BP450" s="6" t="s">
        <v>1086</v>
      </c>
      <c r="BQ450" s="6" t="s">
        <v>1086</v>
      </c>
      <c r="BR450" s="6" t="s">
        <v>1086</v>
      </c>
      <c r="BS450" s="6" t="s">
        <v>1086</v>
      </c>
      <c r="BT450" s="6" t="s">
        <v>1086</v>
      </c>
      <c r="BU450" s="6" t="s">
        <v>1086</v>
      </c>
      <c r="BV450" s="6" t="s">
        <v>1086</v>
      </c>
      <c r="BW450" s="6" t="s">
        <v>1086</v>
      </c>
      <c r="BX450" s="6" t="s">
        <v>1086</v>
      </c>
      <c r="BY450" s="6" t="s">
        <v>1086</v>
      </c>
      <c r="BZ450" s="6" t="s">
        <v>1086</v>
      </c>
      <c r="CA450" s="6" t="s">
        <v>1086</v>
      </c>
      <c r="CB450" s="6" t="s">
        <v>1086</v>
      </c>
      <c r="CC450" s="6" t="s">
        <v>1086</v>
      </c>
      <c r="CD450" s="6" t="s">
        <v>1193</v>
      </c>
      <c r="CE450" s="199" t="s">
        <v>2713</v>
      </c>
      <c r="CF450" s="6"/>
      <c r="CG450" s="6"/>
      <c r="CH450" s="6"/>
      <c r="CI450" s="6"/>
      <c r="CJ450" s="6" t="s">
        <v>1607</v>
      </c>
      <c r="CK450" s="6" t="s">
        <v>1608</v>
      </c>
      <c r="CL450" s="6" t="s">
        <v>1086</v>
      </c>
      <c r="CM450" s="6" t="s">
        <v>1087</v>
      </c>
      <c r="CN450" s="6" t="s">
        <v>1087</v>
      </c>
      <c r="CO450" s="6" t="s">
        <v>1490</v>
      </c>
      <c r="CP450" s="6" t="s">
        <v>1086</v>
      </c>
      <c r="CQ450" s="6" t="s">
        <v>1086</v>
      </c>
      <c r="CR450" s="6" t="s">
        <v>1086</v>
      </c>
      <c r="CS450" s="6" t="s">
        <v>1086</v>
      </c>
      <c r="CT450" s="6" t="s">
        <v>1086</v>
      </c>
      <c r="CU450" s="191" t="s">
        <v>1288</v>
      </c>
      <c r="CV450" s="6" t="str">
        <f t="shared" si="153"/>
        <v>NUEVO MILENIOPEATONAL2205486</v>
      </c>
      <c r="CW450" s="46" t="str">
        <f t="shared" si="154"/>
        <v>OK</v>
      </c>
      <c r="CX450" s="47" t="str">
        <f t="shared" si="155"/>
        <v>SI</v>
      </c>
      <c r="CY450" s="47" t="str">
        <f t="shared" si="156"/>
        <v/>
      </c>
      <c r="CZ450" s="47" t="str">
        <f t="shared" si="157"/>
        <v/>
      </c>
      <c r="DA450" s="47" t="str">
        <f t="shared" si="158"/>
        <v/>
      </c>
      <c r="DB450" s="47" t="str">
        <f t="shared" si="159"/>
        <v/>
      </c>
      <c r="DC450" s="47" t="str">
        <f t="shared" si="160"/>
        <v/>
      </c>
      <c r="DD450" s="47"/>
      <c r="DE450" s="47" t="str">
        <f t="shared" si="161"/>
        <v/>
      </c>
      <c r="DF450" s="47" t="str">
        <f t="shared" si="162"/>
        <v/>
      </c>
      <c r="DG450" s="47" t="str">
        <f t="shared" si="163"/>
        <v/>
      </c>
      <c r="DH450" s="47" t="str">
        <f t="shared" si="164"/>
        <v/>
      </c>
      <c r="DI450" s="47" t="str">
        <f t="shared" si="165"/>
        <v/>
      </c>
      <c r="DJ450" s="47">
        <f t="shared" si="166"/>
        <v>0</v>
      </c>
      <c r="DK450" s="48">
        <f>IF(CX450="NO",0,IF(CY450=1,Tipologías!$E$11,0)+IF(CZ450=2,Tipologías!$E$10,0)+IF(DA450=3,Tipologías!$E$9,0)+IF(DB450=4,Tipologías!$E$13,0)+IF(DC450=5,Tipologías!$E$12,0)+IF(DD450=6,Tipologías!$E$14,0)+IF(DE450=7,Tipologías!$E$20,0)+IF(DG450=9,Tipologías!$E$16,0)+IF(DF450=8,Tipologías!$E$23,0)+IF(DH450=10,Tipologías!$E$7,0)+IF(DI450=11,Tipologías!$E$8,0))</f>
        <v>0</v>
      </c>
      <c r="DL450" s="49">
        <f t="shared" si="167"/>
        <v>0</v>
      </c>
      <c r="DM450" s="50" t="str">
        <f t="shared" si="168"/>
        <v/>
      </c>
      <c r="DN450" s="50" t="str">
        <f t="shared" si="169"/>
        <v/>
      </c>
      <c r="DO450" s="50" t="str">
        <f t="shared" si="170"/>
        <v/>
      </c>
      <c r="DP450" s="51" t="str">
        <f t="shared" si="171"/>
        <v/>
      </c>
      <c r="DQ450" s="51">
        <f>IF(DM450=17,Tipologías!$E$18,0)+IF(ENCUESTAS!DN450=18,Tipologías!$E$17,0)+IF(ENCUESTAS!DO450=19,Tipologías!$E$19,0)+IF(ENCUESTAS!DP450=20,Tipologías!$E$21,0)</f>
        <v>0</v>
      </c>
      <c r="DR450" s="47" t="str">
        <f t="shared" si="172"/>
        <v>NO</v>
      </c>
      <c r="DS450" s="49">
        <f t="shared" si="173"/>
        <v>0</v>
      </c>
      <c r="DT450" s="52" t="str">
        <f>IF(DL450=0,"",(DL450+DS450+Tipologías!$E$6+Tipologías!$H$2))</f>
        <v/>
      </c>
      <c r="DU450" s="53" t="str">
        <f t="shared" si="174"/>
        <v>NO</v>
      </c>
      <c r="DV450" s="436"/>
    </row>
    <row r="451" spans="1:126" x14ac:dyDescent="0.25">
      <c r="A451" s="22">
        <v>42973</v>
      </c>
      <c r="B451" s="7" t="s">
        <v>1</v>
      </c>
      <c r="C451" s="7" t="s">
        <v>630</v>
      </c>
      <c r="D451" s="7">
        <v>579</v>
      </c>
      <c r="E451" s="7">
        <v>98653883</v>
      </c>
      <c r="F451" s="7">
        <v>3233982728</v>
      </c>
      <c r="G451" s="188">
        <v>447</v>
      </c>
      <c r="H451" s="189" t="s">
        <v>1640</v>
      </c>
      <c r="I451" s="7" t="s">
        <v>1110</v>
      </c>
      <c r="J451" s="7"/>
      <c r="K451" s="7"/>
      <c r="L451" s="7"/>
      <c r="M451" s="7"/>
      <c r="N451" s="7"/>
      <c r="O451" s="7"/>
      <c r="P451" s="7"/>
      <c r="Q451" s="7"/>
      <c r="R451" s="200">
        <v>220548690122</v>
      </c>
      <c r="S451" s="7"/>
      <c r="T451" s="7"/>
      <c r="U451" s="362" t="str">
        <f t="shared" si="150"/>
        <v xml:space="preserve">PEATONAL   #   -  220548690122 </v>
      </c>
      <c r="V451" s="7">
        <v>3234995064</v>
      </c>
      <c r="W451" s="7" t="s">
        <v>2604</v>
      </c>
      <c r="X451" s="7" t="s">
        <v>2761</v>
      </c>
      <c r="Y451" s="7" t="s">
        <v>2484</v>
      </c>
      <c r="Z451" s="7"/>
      <c r="AA451" s="434" t="str">
        <f t="shared" si="151"/>
        <v xml:space="preserve">MERY  CORREA  ARROYABE </v>
      </c>
      <c r="AB451" s="7" t="s">
        <v>1268</v>
      </c>
      <c r="AC451" s="7">
        <v>21934087</v>
      </c>
      <c r="AD451" s="7" t="s">
        <v>1118</v>
      </c>
      <c r="AE451" s="7">
        <v>54</v>
      </c>
      <c r="AF451" s="6" t="s">
        <v>1086</v>
      </c>
      <c r="AG451" s="6"/>
      <c r="AH451" s="7"/>
      <c r="AI451" s="7"/>
      <c r="AJ451" s="7"/>
      <c r="AK451" s="434" t="str">
        <f t="shared" si="152"/>
        <v xml:space="preserve">   </v>
      </c>
      <c r="AL451" s="7"/>
      <c r="AM451" s="191"/>
      <c r="AN451" s="189" t="s">
        <v>1087</v>
      </c>
      <c r="AO451" s="7"/>
      <c r="AP451" s="7" t="s">
        <v>1087</v>
      </c>
      <c r="AQ451" s="7">
        <v>6</v>
      </c>
      <c r="AR451" s="7"/>
      <c r="AS451" s="7"/>
      <c r="AT451" s="192" t="s">
        <v>1149</v>
      </c>
      <c r="AU451" s="7"/>
      <c r="AV451" s="193"/>
      <c r="AW451" s="7"/>
      <c r="AX451" s="192" t="s">
        <v>1154</v>
      </c>
      <c r="AY451" s="7"/>
      <c r="AZ451" s="7"/>
      <c r="BA451" s="7"/>
      <c r="BB451" s="7" t="s">
        <v>1086</v>
      </c>
      <c r="BC451" s="7">
        <v>6369</v>
      </c>
      <c r="BD451" s="7" t="s">
        <v>1086</v>
      </c>
      <c r="BE451" s="7">
        <v>4034</v>
      </c>
      <c r="BF451" s="7" t="s">
        <v>1086</v>
      </c>
      <c r="BG451" s="7">
        <v>8366</v>
      </c>
      <c r="BH451" s="188" t="s">
        <v>1167</v>
      </c>
      <c r="BI451" s="195" t="s">
        <v>1175</v>
      </c>
      <c r="BJ451" s="6" t="s">
        <v>1180</v>
      </c>
      <c r="BK451" s="6" t="s">
        <v>1189</v>
      </c>
      <c r="BL451" s="6" t="s">
        <v>1087</v>
      </c>
      <c r="BM451" s="191" t="s">
        <v>1087</v>
      </c>
      <c r="BN451" s="195" t="s">
        <v>1086</v>
      </c>
      <c r="BO451" s="6" t="s">
        <v>1086</v>
      </c>
      <c r="BP451" s="6" t="s">
        <v>1086</v>
      </c>
      <c r="BQ451" s="6" t="s">
        <v>1086</v>
      </c>
      <c r="BR451" s="6" t="s">
        <v>1086</v>
      </c>
      <c r="BS451" s="6" t="s">
        <v>1086</v>
      </c>
      <c r="BT451" s="6" t="s">
        <v>1086</v>
      </c>
      <c r="BU451" s="6" t="s">
        <v>1086</v>
      </c>
      <c r="BV451" s="6" t="s">
        <v>1087</v>
      </c>
      <c r="BW451" s="6" t="s">
        <v>1086</v>
      </c>
      <c r="BX451" s="6" t="s">
        <v>1086</v>
      </c>
      <c r="BY451" s="6" t="s">
        <v>1086</v>
      </c>
      <c r="BZ451" s="6" t="s">
        <v>1086</v>
      </c>
      <c r="CA451" s="6" t="s">
        <v>1087</v>
      </c>
      <c r="CB451" s="6" t="s">
        <v>1086</v>
      </c>
      <c r="CC451" s="6" t="s">
        <v>1086</v>
      </c>
      <c r="CD451" s="6" t="s">
        <v>1193</v>
      </c>
      <c r="CE451" s="199"/>
      <c r="CF451" s="6"/>
      <c r="CG451" s="6"/>
      <c r="CH451" s="6"/>
      <c r="CI451" s="6"/>
      <c r="CJ451" s="6" t="s">
        <v>1607</v>
      </c>
      <c r="CK451" s="6" t="s">
        <v>1608</v>
      </c>
      <c r="CL451" s="6" t="s">
        <v>1842</v>
      </c>
      <c r="CM451" s="6" t="s">
        <v>1087</v>
      </c>
      <c r="CN451" s="6" t="s">
        <v>1087</v>
      </c>
      <c r="CO451" s="6" t="s">
        <v>1490</v>
      </c>
      <c r="CP451" s="6" t="s">
        <v>1086</v>
      </c>
      <c r="CQ451" s="6" t="s">
        <v>1086</v>
      </c>
      <c r="CR451" s="6" t="s">
        <v>1087</v>
      </c>
      <c r="CS451" s="6" t="s">
        <v>1086</v>
      </c>
      <c r="CT451" s="6" t="s">
        <v>1086</v>
      </c>
      <c r="CU451" s="191" t="s">
        <v>1577</v>
      </c>
      <c r="CV451" s="6" t="str">
        <f t="shared" si="153"/>
        <v>NUEVO MILENIOPEATONAL220548690122</v>
      </c>
      <c r="CW451" s="46" t="str">
        <f t="shared" si="154"/>
        <v>OK</v>
      </c>
      <c r="CX451" s="47" t="str">
        <f t="shared" si="155"/>
        <v>SI</v>
      </c>
      <c r="CY451" s="47">
        <f t="shared" si="156"/>
        <v>1</v>
      </c>
      <c r="CZ451" s="47" t="str">
        <f t="shared" si="157"/>
        <v/>
      </c>
      <c r="DA451" s="47" t="str">
        <f t="shared" si="158"/>
        <v/>
      </c>
      <c r="DB451" s="47" t="str">
        <f t="shared" si="159"/>
        <v/>
      </c>
      <c r="DC451" s="47" t="str">
        <f t="shared" si="160"/>
        <v/>
      </c>
      <c r="DD451" s="47"/>
      <c r="DE451" s="47">
        <f t="shared" si="161"/>
        <v>7</v>
      </c>
      <c r="DF451" s="47">
        <f t="shared" si="162"/>
        <v>8</v>
      </c>
      <c r="DG451" s="47" t="str">
        <f t="shared" si="163"/>
        <v/>
      </c>
      <c r="DH451" s="47" t="str">
        <f t="shared" si="164"/>
        <v/>
      </c>
      <c r="DI451" s="47" t="str">
        <f t="shared" si="165"/>
        <v/>
      </c>
      <c r="DJ451" s="47">
        <f t="shared" si="166"/>
        <v>1</v>
      </c>
      <c r="DK451" s="48">
        <f>IF(CX451="NO",0,IF(CY451=1,Tipologías!$E$11,0)+IF(CZ451=2,Tipologías!$E$10,0)+IF(DA451=3,Tipologías!$E$9,0)+IF(DB451=4,Tipologías!$E$13,0)+IF(DC451=5,Tipologías!$E$12,0)+IF(DD451=6,Tipologías!$E$14,0)+IF(DE451=7,Tipologías!$E$20,0)+IF(DG451=9,Tipologías!$E$16,0)+IF(DF451=8,Tipologías!$E$23,0)+IF(DH451=10,Tipologías!$E$7,0)+IF(DI451=11,Tipologías!$E$8,0))</f>
        <v>5076133.9036560003</v>
      </c>
      <c r="DL451" s="49">
        <f t="shared" si="167"/>
        <v>5076133.9036560003</v>
      </c>
      <c r="DM451" s="50" t="str">
        <f t="shared" si="168"/>
        <v/>
      </c>
      <c r="DN451" s="50" t="str">
        <f t="shared" si="169"/>
        <v/>
      </c>
      <c r="DO451" s="50">
        <f t="shared" si="170"/>
        <v>0</v>
      </c>
      <c r="DP451" s="51" t="str">
        <f t="shared" si="171"/>
        <v/>
      </c>
      <c r="DQ451" s="51">
        <f>IF(DM451=17,Tipologías!$E$18,0)+IF(ENCUESTAS!DN451=18,Tipologías!$E$17,0)+IF(ENCUESTAS!DO451=19,Tipologías!$E$19,0)+IF(ENCUESTAS!DP451=20,Tipologías!$E$21,0)</f>
        <v>0</v>
      </c>
      <c r="DR451" s="47" t="str">
        <f t="shared" si="172"/>
        <v>NO</v>
      </c>
      <c r="DS451" s="49">
        <f t="shared" si="173"/>
        <v>0</v>
      </c>
      <c r="DT451" s="52">
        <f>IF(DL451=0,"",(DL451+DS451+Tipologías!$E$6+Tipologías!$H$2))</f>
        <v>5273211.2961959643</v>
      </c>
      <c r="DU451" s="53" t="str">
        <f t="shared" si="174"/>
        <v>SI</v>
      </c>
      <c r="DV451" s="436" t="s">
        <v>3852</v>
      </c>
    </row>
    <row r="452" spans="1:126" x14ac:dyDescent="0.25">
      <c r="A452" s="22">
        <v>42973</v>
      </c>
      <c r="B452" s="7" t="s">
        <v>1</v>
      </c>
      <c r="C452" s="7" t="s">
        <v>630</v>
      </c>
      <c r="D452" s="7">
        <v>579</v>
      </c>
      <c r="E452" s="7">
        <v>1007435096</v>
      </c>
      <c r="F452" s="7">
        <v>3005949869</v>
      </c>
      <c r="G452" s="188">
        <v>448</v>
      </c>
      <c r="H452" s="189" t="s">
        <v>1603</v>
      </c>
      <c r="I452" s="7" t="s">
        <v>1110</v>
      </c>
      <c r="J452" s="7"/>
      <c r="K452" s="7"/>
      <c r="L452" s="7"/>
      <c r="M452" s="7"/>
      <c r="N452" s="7"/>
      <c r="O452" s="7"/>
      <c r="P452" s="7"/>
      <c r="Q452" s="7"/>
      <c r="R452" s="190">
        <v>22055500001</v>
      </c>
      <c r="S452" s="7"/>
      <c r="T452" s="7"/>
      <c r="U452" s="362" t="str">
        <f t="shared" si="150"/>
        <v xml:space="preserve">PEATONAL   #   -  22055500001 </v>
      </c>
      <c r="V452" s="7" t="s">
        <v>1524</v>
      </c>
      <c r="W452" s="7" t="s">
        <v>2726</v>
      </c>
      <c r="X452" s="7" t="s">
        <v>2762</v>
      </c>
      <c r="Y452" s="7"/>
      <c r="Z452" s="7"/>
      <c r="AA452" s="434" t="str">
        <f t="shared" si="151"/>
        <v xml:space="preserve">  CASTAÑEDA  GILBERTO</v>
      </c>
      <c r="AB452" s="7" t="s">
        <v>1268</v>
      </c>
      <c r="AC452" s="7">
        <v>3551066</v>
      </c>
      <c r="AD452" s="7" t="s">
        <v>1127</v>
      </c>
      <c r="AE452" s="7">
        <v>75</v>
      </c>
      <c r="AF452" s="6" t="s">
        <v>1086</v>
      </c>
      <c r="AG452" s="6"/>
      <c r="AH452" s="7"/>
      <c r="AI452" s="7"/>
      <c r="AJ452" s="7"/>
      <c r="AK452" s="434" t="str">
        <f t="shared" si="152"/>
        <v xml:space="preserve">   </v>
      </c>
      <c r="AL452" s="7"/>
      <c r="AM452" s="191"/>
      <c r="AN452" s="189" t="s">
        <v>1086</v>
      </c>
      <c r="AO452" s="7">
        <v>1684203</v>
      </c>
      <c r="AP452" s="7" t="s">
        <v>1086</v>
      </c>
      <c r="AQ452" s="7">
        <v>9</v>
      </c>
      <c r="AR452" s="7">
        <v>5</v>
      </c>
      <c r="AS452" s="7">
        <v>2</v>
      </c>
      <c r="AT452" s="192" t="s">
        <v>1148</v>
      </c>
      <c r="AU452" s="7"/>
      <c r="AV452" s="193" t="s">
        <v>1163</v>
      </c>
      <c r="AW452" s="7"/>
      <c r="AX452" s="192"/>
      <c r="AY452" s="7"/>
      <c r="AZ452" s="7"/>
      <c r="BA452" s="7"/>
      <c r="BB452" s="7" t="s">
        <v>1086</v>
      </c>
      <c r="BC452" s="7">
        <v>15355</v>
      </c>
      <c r="BD452" s="7" t="s">
        <v>1086</v>
      </c>
      <c r="BE452" s="7">
        <v>0</v>
      </c>
      <c r="BF452" s="7" t="s">
        <v>1086</v>
      </c>
      <c r="BG452" s="7">
        <v>8366</v>
      </c>
      <c r="BH452" s="188" t="s">
        <v>1167</v>
      </c>
      <c r="BI452" s="195" t="s">
        <v>1175</v>
      </c>
      <c r="BJ452" s="6" t="s">
        <v>1180</v>
      </c>
      <c r="BK452" s="6" t="s">
        <v>1191</v>
      </c>
      <c r="BL452" s="6" t="s">
        <v>1087</v>
      </c>
      <c r="BM452" s="191" t="s">
        <v>1086</v>
      </c>
      <c r="BN452" s="195" t="s">
        <v>1086</v>
      </c>
      <c r="BO452" s="6" t="s">
        <v>1086</v>
      </c>
      <c r="BP452" s="6" t="s">
        <v>1086</v>
      </c>
      <c r="BQ452" s="6" t="s">
        <v>1086</v>
      </c>
      <c r="BR452" s="6" t="s">
        <v>1086</v>
      </c>
      <c r="BS452" s="6" t="s">
        <v>1086</v>
      </c>
      <c r="BT452" s="6" t="s">
        <v>1087</v>
      </c>
      <c r="BU452" s="6" t="s">
        <v>1087</v>
      </c>
      <c r="BV452" s="6" t="s">
        <v>1087</v>
      </c>
      <c r="BW452" s="6" t="s">
        <v>1087</v>
      </c>
      <c r="BX452" s="6" t="s">
        <v>1087</v>
      </c>
      <c r="BY452" s="6" t="s">
        <v>1087</v>
      </c>
      <c r="BZ452" s="6" t="s">
        <v>1087</v>
      </c>
      <c r="CA452" s="6" t="s">
        <v>1087</v>
      </c>
      <c r="CB452" s="6" t="s">
        <v>1087</v>
      </c>
      <c r="CC452" s="6" t="s">
        <v>1087</v>
      </c>
      <c r="CD452" s="6" t="s">
        <v>1197</v>
      </c>
      <c r="CE452" s="199"/>
      <c r="CF452" s="6"/>
      <c r="CG452" s="6"/>
      <c r="CH452" s="6"/>
      <c r="CI452" s="6"/>
      <c r="CJ452" s="6" t="s">
        <v>1607</v>
      </c>
      <c r="CK452" s="6" t="s">
        <v>1608</v>
      </c>
      <c r="CL452" s="6" t="s">
        <v>1086</v>
      </c>
      <c r="CM452" s="6" t="s">
        <v>1087</v>
      </c>
      <c r="CN452" s="6" t="s">
        <v>1087</v>
      </c>
      <c r="CO452" s="6" t="s">
        <v>1490</v>
      </c>
      <c r="CP452" s="6" t="s">
        <v>1087</v>
      </c>
      <c r="CQ452" s="6" t="s">
        <v>1087</v>
      </c>
      <c r="CR452" s="6" t="s">
        <v>1087</v>
      </c>
      <c r="CS452" s="6" t="s">
        <v>1087</v>
      </c>
      <c r="CT452" s="6" t="s">
        <v>1087</v>
      </c>
      <c r="CU452" s="191" t="s">
        <v>1307</v>
      </c>
      <c r="CV452" s="6" t="str">
        <f t="shared" si="153"/>
        <v>OASIS PEATONAL22055500001</v>
      </c>
      <c r="CW452" s="46" t="str">
        <f t="shared" si="154"/>
        <v>OK</v>
      </c>
      <c r="CX452" s="47" t="str">
        <f t="shared" si="155"/>
        <v>SI</v>
      </c>
      <c r="CY452" s="47">
        <f t="shared" si="156"/>
        <v>1</v>
      </c>
      <c r="CZ452" s="47">
        <f t="shared" si="157"/>
        <v>2</v>
      </c>
      <c r="DA452" s="47">
        <f t="shared" si="158"/>
        <v>3</v>
      </c>
      <c r="DB452" s="47">
        <f t="shared" si="159"/>
        <v>4</v>
      </c>
      <c r="DC452" s="47">
        <f t="shared" si="160"/>
        <v>5</v>
      </c>
      <c r="DD452" s="47"/>
      <c r="DE452" s="47">
        <f t="shared" si="161"/>
        <v>7</v>
      </c>
      <c r="DF452" s="47">
        <f t="shared" si="162"/>
        <v>8</v>
      </c>
      <c r="DG452" s="47" t="str">
        <f t="shared" si="163"/>
        <v/>
      </c>
      <c r="DH452" s="47" t="str">
        <f t="shared" si="164"/>
        <v/>
      </c>
      <c r="DI452" s="47" t="str">
        <f t="shared" si="165"/>
        <v/>
      </c>
      <c r="DJ452" s="47">
        <f t="shared" si="166"/>
        <v>5</v>
      </c>
      <c r="DK452" s="48">
        <f>IF(CX452="NO",0,IF(CY452=1,Tipologías!$E$11,0)+IF(CZ452=2,Tipologías!$E$10,0)+IF(DA452=3,Tipologías!$E$9,0)+IF(DB452=4,Tipologías!$E$13,0)+IF(DC452=5,Tipologías!$E$12,0)+IF(DD452=6,Tipologías!$E$14,0)+IF(DE452=7,Tipologías!$E$20,0)+IF(DG452=9,Tipologías!$E$16,0)+IF(DF452=8,Tipologías!$E$23,0)+IF(DH452=10,Tipologías!$E$7,0)+IF(DI452=11,Tipologías!$E$8,0))</f>
        <v>6834981.4686359996</v>
      </c>
      <c r="DL452" s="49">
        <f t="shared" si="167"/>
        <v>6099266.2918499997</v>
      </c>
      <c r="DM452" s="50" t="str">
        <f t="shared" si="168"/>
        <v/>
      </c>
      <c r="DN452" s="50" t="str">
        <f t="shared" si="169"/>
        <v/>
      </c>
      <c r="DO452" s="50">
        <f t="shared" si="170"/>
        <v>0</v>
      </c>
      <c r="DP452" s="51" t="str">
        <f t="shared" si="171"/>
        <v/>
      </c>
      <c r="DQ452" s="51">
        <f>IF(DM452=17,Tipologías!$E$18,0)+IF(ENCUESTAS!DN452=18,Tipologías!$E$17,0)+IF(ENCUESTAS!DO452=19,Tipologías!$E$19,0)+IF(ENCUESTAS!DP452=20,Tipologías!$E$21,0)</f>
        <v>0</v>
      </c>
      <c r="DR452" s="47" t="str">
        <f t="shared" si="172"/>
        <v>NO</v>
      </c>
      <c r="DS452" s="49">
        <f t="shared" si="173"/>
        <v>0</v>
      </c>
      <c r="DT452" s="52">
        <f>IF(DL452=0,"",(DL452+DS452+Tipologías!$E$6+Tipologías!$H$2))</f>
        <v>6296343.6843899637</v>
      </c>
      <c r="DU452" s="53" t="str">
        <f t="shared" si="174"/>
        <v>SI</v>
      </c>
      <c r="DV452" s="436" t="s">
        <v>3667</v>
      </c>
    </row>
    <row r="453" spans="1:126" x14ac:dyDescent="0.25">
      <c r="A453" s="22">
        <v>42973</v>
      </c>
      <c r="B453" s="7" t="s">
        <v>1</v>
      </c>
      <c r="C453" s="7" t="s">
        <v>630</v>
      </c>
      <c r="D453" s="7">
        <v>579</v>
      </c>
      <c r="E453" s="7">
        <v>1007435096</v>
      </c>
      <c r="F453" s="7">
        <v>3005949869</v>
      </c>
      <c r="G453" s="188">
        <v>449</v>
      </c>
      <c r="H453" s="189" t="s">
        <v>1603</v>
      </c>
      <c r="I453" s="7" t="s">
        <v>1110</v>
      </c>
      <c r="J453" s="7"/>
      <c r="K453" s="7"/>
      <c r="L453" s="7"/>
      <c r="M453" s="7"/>
      <c r="N453" s="7"/>
      <c r="O453" s="7"/>
      <c r="P453" s="7"/>
      <c r="Q453" s="7"/>
      <c r="R453" s="200">
        <v>6558</v>
      </c>
      <c r="S453" s="7"/>
      <c r="T453" s="7"/>
      <c r="U453" s="362" t="str">
        <f t="shared" si="150"/>
        <v xml:space="preserve">PEATONAL   #   -  6558 </v>
      </c>
      <c r="V453" s="7">
        <v>3146177864</v>
      </c>
      <c r="W453" s="7" t="s">
        <v>1946</v>
      </c>
      <c r="X453" s="7" t="s">
        <v>2619</v>
      </c>
      <c r="Y453" s="7" t="s">
        <v>2763</v>
      </c>
      <c r="Z453" s="7" t="s">
        <v>1823</v>
      </c>
      <c r="AA453" s="434" t="str">
        <f t="shared" si="151"/>
        <v>INGRID YURLEY ZAPATA  BOHORQUEZ</v>
      </c>
      <c r="AB453" s="7" t="s">
        <v>1268</v>
      </c>
      <c r="AC453" s="7"/>
      <c r="AD453" s="7" t="s">
        <v>1118</v>
      </c>
      <c r="AE453" s="7">
        <v>25</v>
      </c>
      <c r="AF453" s="6" t="s">
        <v>1087</v>
      </c>
      <c r="AG453" s="6" t="s">
        <v>2764</v>
      </c>
      <c r="AH453" s="7" t="s">
        <v>1943</v>
      </c>
      <c r="AI453" s="7" t="s">
        <v>1668</v>
      </c>
      <c r="AJ453" s="7" t="s">
        <v>1644</v>
      </c>
      <c r="AK453" s="434" t="str">
        <f t="shared" si="152"/>
        <v>ORLANDO DE JESUS  PEMBERTY TAMAYO</v>
      </c>
      <c r="AL453" s="7" t="s">
        <v>1268</v>
      </c>
      <c r="AM453" s="191">
        <v>71187948</v>
      </c>
      <c r="AN453" s="189" t="s">
        <v>1087</v>
      </c>
      <c r="AO453" s="7"/>
      <c r="AP453" s="7" t="s">
        <v>1087</v>
      </c>
      <c r="AQ453" s="7">
        <v>6</v>
      </c>
      <c r="AR453" s="7">
        <v>3</v>
      </c>
      <c r="AS453" s="7">
        <v>1</v>
      </c>
      <c r="AT453" s="192" t="s">
        <v>1148</v>
      </c>
      <c r="AU453" s="7"/>
      <c r="AV453" s="193" t="s">
        <v>1163</v>
      </c>
      <c r="AW453" s="7"/>
      <c r="AX453" s="192"/>
      <c r="AY453" s="7"/>
      <c r="AZ453" s="7"/>
      <c r="BA453" s="7"/>
      <c r="BB453" s="7" t="s">
        <v>1086</v>
      </c>
      <c r="BC453" s="7">
        <v>29249</v>
      </c>
      <c r="BD453" s="7" t="s">
        <v>1086</v>
      </c>
      <c r="BE453" s="7">
        <v>0</v>
      </c>
      <c r="BF453" s="7" t="s">
        <v>1086</v>
      </c>
      <c r="BG453" s="7">
        <v>8089</v>
      </c>
      <c r="BH453" s="188" t="s">
        <v>1167</v>
      </c>
      <c r="BI453" s="195" t="s">
        <v>1175</v>
      </c>
      <c r="BJ453" s="6" t="s">
        <v>1180</v>
      </c>
      <c r="BK453" s="6" t="s">
        <v>1189</v>
      </c>
      <c r="BL453" s="6" t="s">
        <v>1086</v>
      </c>
      <c r="BM453" s="191" t="s">
        <v>1087</v>
      </c>
      <c r="BN453" s="195" t="s">
        <v>1086</v>
      </c>
      <c r="BO453" s="6" t="s">
        <v>1086</v>
      </c>
      <c r="BP453" s="6" t="s">
        <v>1086</v>
      </c>
      <c r="BQ453" s="6" t="s">
        <v>1087</v>
      </c>
      <c r="BR453" s="6" t="s">
        <v>1086</v>
      </c>
      <c r="BS453" s="6" t="s">
        <v>1086</v>
      </c>
      <c r="BT453" s="6" t="s">
        <v>1086</v>
      </c>
      <c r="BU453" s="6" t="s">
        <v>1086</v>
      </c>
      <c r="BV453" s="6" t="s">
        <v>1087</v>
      </c>
      <c r="BW453" s="6" t="s">
        <v>1087</v>
      </c>
      <c r="BX453" s="6" t="s">
        <v>1086</v>
      </c>
      <c r="BY453" s="6" t="s">
        <v>1086</v>
      </c>
      <c r="BZ453" s="6" t="s">
        <v>1086</v>
      </c>
      <c r="CA453" s="6" t="s">
        <v>1087</v>
      </c>
      <c r="CB453" s="6" t="s">
        <v>1087</v>
      </c>
      <c r="CC453" s="6" t="s">
        <v>1086</v>
      </c>
      <c r="CD453" s="6" t="s">
        <v>1193</v>
      </c>
      <c r="CE453" s="199" t="s">
        <v>2765</v>
      </c>
      <c r="CF453" s="6"/>
      <c r="CG453" s="6"/>
      <c r="CH453" s="6"/>
      <c r="CI453" s="6"/>
      <c r="CJ453" s="6" t="s">
        <v>1607</v>
      </c>
      <c r="CK453" s="6" t="s">
        <v>1608</v>
      </c>
      <c r="CL453" s="6" t="s">
        <v>1086</v>
      </c>
      <c r="CM453" s="6" t="s">
        <v>1087</v>
      </c>
      <c r="CN453" s="6" t="s">
        <v>1087</v>
      </c>
      <c r="CO453" s="6" t="s">
        <v>1490</v>
      </c>
      <c r="CP453" s="6" t="s">
        <v>1086</v>
      </c>
      <c r="CQ453" s="6" t="s">
        <v>1086</v>
      </c>
      <c r="CR453" s="6" t="s">
        <v>1087</v>
      </c>
      <c r="CS453" s="6" t="s">
        <v>1087</v>
      </c>
      <c r="CT453" s="6" t="s">
        <v>1086</v>
      </c>
      <c r="CU453" s="191" t="s">
        <v>1451</v>
      </c>
      <c r="CV453" s="6" t="str">
        <f t="shared" si="153"/>
        <v>OASIS PEATONAL6558</v>
      </c>
      <c r="CW453" s="46" t="str">
        <f t="shared" si="154"/>
        <v>OK</v>
      </c>
      <c r="CX453" s="47" t="str">
        <f t="shared" si="155"/>
        <v>SI</v>
      </c>
      <c r="CY453" s="47">
        <f t="shared" si="156"/>
        <v>1</v>
      </c>
      <c r="CZ453" s="47" t="str">
        <f t="shared" si="157"/>
        <v/>
      </c>
      <c r="DA453" s="47" t="str">
        <f t="shared" si="158"/>
        <v/>
      </c>
      <c r="DB453" s="47" t="str">
        <f t="shared" si="159"/>
        <v/>
      </c>
      <c r="DC453" s="47">
        <f t="shared" si="160"/>
        <v>5</v>
      </c>
      <c r="DD453" s="47"/>
      <c r="DE453" s="47">
        <f t="shared" si="161"/>
        <v>7</v>
      </c>
      <c r="DF453" s="47">
        <f t="shared" si="162"/>
        <v>8</v>
      </c>
      <c r="DG453" s="47" t="str">
        <f t="shared" si="163"/>
        <v/>
      </c>
      <c r="DH453" s="47" t="str">
        <f t="shared" si="164"/>
        <v/>
      </c>
      <c r="DI453" s="47" t="str">
        <f t="shared" si="165"/>
        <v/>
      </c>
      <c r="DJ453" s="47">
        <f t="shared" si="166"/>
        <v>2</v>
      </c>
      <c r="DK453" s="48">
        <f>IF(CX453="NO",0,IF(CY453=1,Tipologías!$E$11,0)+IF(CZ453=2,Tipologías!$E$10,0)+IF(DA453=3,Tipologías!$E$9,0)+IF(DB453=4,Tipologías!$E$13,0)+IF(DC453=5,Tipologías!$E$12,0)+IF(DD453=6,Tipologías!$E$14,0)+IF(DE453=7,Tipologías!$E$20,0)+IF(DG453=9,Tipologías!$E$16,0)+IF(DF453=8,Tipologías!$E$23,0)+IF(DH453=10,Tipologías!$E$7,0)+IF(DI453=11,Tipologías!$E$8,0))</f>
        <v>5623985.8681920003</v>
      </c>
      <c r="DL453" s="49">
        <f t="shared" si="167"/>
        <v>5623985.8681920003</v>
      </c>
      <c r="DM453" s="50" t="str">
        <f t="shared" si="168"/>
        <v/>
      </c>
      <c r="DN453" s="50" t="str">
        <f t="shared" si="169"/>
        <v/>
      </c>
      <c r="DO453" s="50">
        <f t="shared" si="170"/>
        <v>0</v>
      </c>
      <c r="DP453" s="51">
        <f t="shared" si="171"/>
        <v>20</v>
      </c>
      <c r="DQ453" s="51">
        <f>IF(DM453=17,Tipologías!$E$18,0)+IF(ENCUESTAS!DN453=18,Tipologías!$E$17,0)+IF(ENCUESTAS!DO453=19,Tipologías!$E$19,0)+IF(ENCUESTAS!DP453=20,Tipologías!$E$21,0)</f>
        <v>487557.07988400001</v>
      </c>
      <c r="DR453" s="47" t="str">
        <f t="shared" si="172"/>
        <v>SI</v>
      </c>
      <c r="DS453" s="49">
        <f t="shared" si="173"/>
        <v>487557.07988400001</v>
      </c>
      <c r="DT453" s="52">
        <f>IF(DL453=0,"",(DL453+DS453+Tipologías!$E$6+Tipologías!$H$2))</f>
        <v>6308620.3406159645</v>
      </c>
      <c r="DU453" s="53" t="str">
        <f t="shared" si="174"/>
        <v>SI</v>
      </c>
      <c r="DV453" s="436" t="s">
        <v>3668</v>
      </c>
    </row>
    <row r="454" spans="1:126" x14ac:dyDescent="0.25">
      <c r="A454" s="22">
        <v>42973</v>
      </c>
      <c r="B454" s="7" t="s">
        <v>1</v>
      </c>
      <c r="C454" s="7" t="s">
        <v>630</v>
      </c>
      <c r="D454" s="7">
        <v>579</v>
      </c>
      <c r="E454" s="7">
        <v>15362949</v>
      </c>
      <c r="F454" s="7">
        <v>3147962419</v>
      </c>
      <c r="G454" s="188">
        <v>450</v>
      </c>
      <c r="H454" s="189" t="s">
        <v>1603</v>
      </c>
      <c r="I454" s="7" t="s">
        <v>1110</v>
      </c>
      <c r="J454" s="7"/>
      <c r="K454" s="7"/>
      <c r="L454" s="7"/>
      <c r="M454" s="7"/>
      <c r="N454" s="7"/>
      <c r="O454" s="7"/>
      <c r="P454" s="7"/>
      <c r="Q454" s="7"/>
      <c r="R454" s="200">
        <v>220587900004</v>
      </c>
      <c r="S454" s="7"/>
      <c r="T454" s="7"/>
      <c r="U454" s="362" t="str">
        <f t="shared" si="150"/>
        <v xml:space="preserve">PEATONAL   #   -  220587900004 </v>
      </c>
      <c r="V454" s="7">
        <v>3136937459</v>
      </c>
      <c r="W454" s="7" t="s">
        <v>2301</v>
      </c>
      <c r="X454" s="7" t="s">
        <v>2766</v>
      </c>
      <c r="Y454" s="7" t="s">
        <v>1865</v>
      </c>
      <c r="Z454" s="7" t="s">
        <v>1654</v>
      </c>
      <c r="AA454" s="434" t="str">
        <f t="shared" si="151"/>
        <v>LEIDY VIVIANA RUA CHARLARCA</v>
      </c>
      <c r="AB454" s="7" t="s">
        <v>1268</v>
      </c>
      <c r="AC454" s="7">
        <v>1039695287</v>
      </c>
      <c r="AD454" s="7" t="s">
        <v>1118</v>
      </c>
      <c r="AE454" s="7">
        <v>25</v>
      </c>
      <c r="AF454" s="6" t="s">
        <v>1087</v>
      </c>
      <c r="AG454" s="6" t="s">
        <v>2767</v>
      </c>
      <c r="AH454" s="7" t="s">
        <v>2768</v>
      </c>
      <c r="AI454" s="7" t="s">
        <v>2769</v>
      </c>
      <c r="AJ454" s="7" t="s">
        <v>2770</v>
      </c>
      <c r="AK454" s="434" t="str">
        <f t="shared" si="152"/>
        <v>JHONATAN ESTIEBN GOMEZ  BAHOS</v>
      </c>
      <c r="AL454" s="7" t="s">
        <v>1268</v>
      </c>
      <c r="AM454" s="191">
        <v>1039697151</v>
      </c>
      <c r="AN454" s="189" t="s">
        <v>1086</v>
      </c>
      <c r="AO454" s="7">
        <v>1683824</v>
      </c>
      <c r="AP454" s="7" t="s">
        <v>1087</v>
      </c>
      <c r="AQ454" s="7">
        <v>5</v>
      </c>
      <c r="AR454" s="7">
        <v>3</v>
      </c>
      <c r="AS454" s="7"/>
      <c r="AT454" s="192" t="s">
        <v>1148</v>
      </c>
      <c r="AU454" s="7"/>
      <c r="AV454" s="193" t="s">
        <v>1163</v>
      </c>
      <c r="AW454" s="7"/>
      <c r="AX454" s="192"/>
      <c r="AY454" s="7"/>
      <c r="AZ454" s="7"/>
      <c r="BA454" s="7"/>
      <c r="BB454" s="7" t="s">
        <v>1086</v>
      </c>
      <c r="BC454" s="7">
        <v>7094</v>
      </c>
      <c r="BD454" s="7" t="s">
        <v>1086</v>
      </c>
      <c r="BE454" s="7">
        <v>4592</v>
      </c>
      <c r="BF454" s="7" t="s">
        <v>1086</v>
      </c>
      <c r="BG454" s="7">
        <v>8366</v>
      </c>
      <c r="BH454" s="188" t="s">
        <v>1167</v>
      </c>
      <c r="BI454" s="195" t="s">
        <v>1175</v>
      </c>
      <c r="BJ454" s="6" t="s">
        <v>1180</v>
      </c>
      <c r="BK454" s="6" t="s">
        <v>1189</v>
      </c>
      <c r="BL454" s="6" t="s">
        <v>1087</v>
      </c>
      <c r="BM454" s="191" t="s">
        <v>1087</v>
      </c>
      <c r="BN454" s="195" t="s">
        <v>1086</v>
      </c>
      <c r="BO454" s="6" t="s">
        <v>1086</v>
      </c>
      <c r="BP454" s="6" t="s">
        <v>1086</v>
      </c>
      <c r="BQ454" s="6" t="s">
        <v>1087</v>
      </c>
      <c r="BR454" s="6" t="s">
        <v>1086</v>
      </c>
      <c r="BS454" s="6" t="s">
        <v>1086</v>
      </c>
      <c r="BT454" s="6" t="s">
        <v>1087</v>
      </c>
      <c r="BU454" s="6" t="s">
        <v>1087</v>
      </c>
      <c r="BV454" s="6" t="s">
        <v>1087</v>
      </c>
      <c r="BW454" s="6" t="s">
        <v>1087</v>
      </c>
      <c r="BX454" s="6" t="s">
        <v>1086</v>
      </c>
      <c r="BY454" s="6" t="s">
        <v>1087</v>
      </c>
      <c r="BZ454" s="6" t="s">
        <v>1087</v>
      </c>
      <c r="CA454" s="6" t="s">
        <v>1087</v>
      </c>
      <c r="CB454" s="6" t="s">
        <v>1087</v>
      </c>
      <c r="CC454" s="6" t="s">
        <v>1086</v>
      </c>
      <c r="CD454" s="6" t="s">
        <v>1197</v>
      </c>
      <c r="CE454" s="199"/>
      <c r="CF454" s="6"/>
      <c r="CG454" s="6"/>
      <c r="CH454" s="6"/>
      <c r="CI454" s="6"/>
      <c r="CJ454" s="6" t="s">
        <v>1607</v>
      </c>
      <c r="CK454" s="6" t="s">
        <v>1608</v>
      </c>
      <c r="CL454" s="6" t="s">
        <v>1086</v>
      </c>
      <c r="CM454" s="6" t="s">
        <v>1087</v>
      </c>
      <c r="CN454" s="6" t="s">
        <v>1087</v>
      </c>
      <c r="CO454" s="6" t="s">
        <v>1490</v>
      </c>
      <c r="CP454" s="6" t="s">
        <v>1087</v>
      </c>
      <c r="CQ454" s="6" t="s">
        <v>1087</v>
      </c>
      <c r="CR454" s="6" t="s">
        <v>1087</v>
      </c>
      <c r="CS454" s="6" t="s">
        <v>1087</v>
      </c>
      <c r="CT454" s="6" t="s">
        <v>1086</v>
      </c>
      <c r="CU454" s="191" t="s">
        <v>1286</v>
      </c>
      <c r="CV454" s="6" t="str">
        <f t="shared" si="153"/>
        <v>OASIS PEATONAL220587900004</v>
      </c>
      <c r="CW454" s="46" t="str">
        <f t="shared" si="154"/>
        <v>OK</v>
      </c>
      <c r="CX454" s="47" t="str">
        <f t="shared" si="155"/>
        <v>SI</v>
      </c>
      <c r="CY454" s="47">
        <f t="shared" si="156"/>
        <v>1</v>
      </c>
      <c r="CZ454" s="47" t="str">
        <f t="shared" si="157"/>
        <v/>
      </c>
      <c r="DA454" s="47">
        <f t="shared" si="158"/>
        <v>3</v>
      </c>
      <c r="DB454" s="47">
        <f t="shared" si="159"/>
        <v>4</v>
      </c>
      <c r="DC454" s="47">
        <f t="shared" si="160"/>
        <v>5</v>
      </c>
      <c r="DD454" s="47"/>
      <c r="DE454" s="47">
        <f t="shared" si="161"/>
        <v>7</v>
      </c>
      <c r="DF454" s="47">
        <f t="shared" si="162"/>
        <v>8</v>
      </c>
      <c r="DG454" s="47" t="str">
        <f t="shared" si="163"/>
        <v/>
      </c>
      <c r="DH454" s="47" t="str">
        <f t="shared" si="164"/>
        <v/>
      </c>
      <c r="DI454" s="47" t="str">
        <f t="shared" si="165"/>
        <v/>
      </c>
      <c r="DJ454" s="47">
        <f t="shared" si="166"/>
        <v>4</v>
      </c>
      <c r="DK454" s="48">
        <f>IF(CX454="NO",0,IF(CY454=1,Tipologías!$E$11,0)+IF(CZ454=2,Tipologías!$E$10,0)+IF(DA454=3,Tipologías!$E$9,0)+IF(DB454=4,Tipologías!$E$13,0)+IF(DC454=5,Tipologías!$E$12,0)+IF(DD454=6,Tipologías!$E$14,0)+IF(DE454=7,Tipologías!$E$20,0)+IF(DG454=9,Tipologías!$E$16,0)+IF(DF454=8,Tipologías!$E$23,0)+IF(DH454=10,Tipologías!$E$7,0)+IF(DI454=11,Tipologías!$E$8,0))</f>
        <v>6640634.0016719997</v>
      </c>
      <c r="DL454" s="49">
        <f t="shared" si="167"/>
        <v>6099266.2918499997</v>
      </c>
      <c r="DM454" s="50" t="str">
        <f t="shared" si="168"/>
        <v/>
      </c>
      <c r="DN454" s="50" t="str">
        <f t="shared" si="169"/>
        <v/>
      </c>
      <c r="DO454" s="50">
        <f t="shared" si="170"/>
        <v>0</v>
      </c>
      <c r="DP454" s="51">
        <f t="shared" si="171"/>
        <v>20</v>
      </c>
      <c r="DQ454" s="51">
        <f>IF(DM454=17,Tipologías!$E$18,0)+IF(ENCUESTAS!DN454=18,Tipologías!$E$17,0)+IF(ENCUESTAS!DO454=19,Tipologías!$E$19,0)+IF(ENCUESTAS!DP454=20,Tipologías!$E$21,0)</f>
        <v>487557.07988400001</v>
      </c>
      <c r="DR454" s="47" t="str">
        <f t="shared" si="172"/>
        <v>SI</v>
      </c>
      <c r="DS454" s="49">
        <f t="shared" si="173"/>
        <v>487557.07988400001</v>
      </c>
      <c r="DT454" s="52">
        <f>IF(DL454=0,"",(DL454+DS454+Tipologías!$E$6+Tipologías!$H$2))</f>
        <v>6783900.7642739639</v>
      </c>
      <c r="DU454" s="53" t="str">
        <f t="shared" si="174"/>
        <v>SI</v>
      </c>
      <c r="DV454" s="436" t="s">
        <v>3669</v>
      </c>
    </row>
    <row r="455" spans="1:126" x14ac:dyDescent="0.25">
      <c r="A455" s="22">
        <v>42973</v>
      </c>
      <c r="B455" s="7" t="s">
        <v>1</v>
      </c>
      <c r="C455" s="7" t="s">
        <v>630</v>
      </c>
      <c r="D455" s="7">
        <v>579</v>
      </c>
      <c r="E455" s="7">
        <v>98653883</v>
      </c>
      <c r="F455" s="7">
        <v>3233982728</v>
      </c>
      <c r="G455" s="188">
        <v>451</v>
      </c>
      <c r="H455" s="189" t="s">
        <v>1640</v>
      </c>
      <c r="I455" s="7" t="s">
        <v>1110</v>
      </c>
      <c r="J455" s="7"/>
      <c r="K455" s="7"/>
      <c r="L455" s="7"/>
      <c r="M455" s="7"/>
      <c r="N455" s="7"/>
      <c r="O455" s="7"/>
      <c r="P455" s="7"/>
      <c r="Q455" s="7"/>
      <c r="R455" s="200">
        <v>5220</v>
      </c>
      <c r="S455" s="7"/>
      <c r="T455" s="7"/>
      <c r="U455" s="362" t="str">
        <f t="shared" ref="U455:U518" si="175">CONCATENATE(I455," ",J455,K455," ",L455," ",M455,"# "," ",N455,O455," ",P455,"- ",Q455," ",R455," ",S455)</f>
        <v xml:space="preserve">PEATONAL   #   -  5220 </v>
      </c>
      <c r="V455" s="7">
        <v>3122723787</v>
      </c>
      <c r="W455" s="7" t="s">
        <v>1727</v>
      </c>
      <c r="X455" s="7" t="s">
        <v>1728</v>
      </c>
      <c r="Y455" s="7" t="s">
        <v>1516</v>
      </c>
      <c r="Z455" s="7" t="s">
        <v>1644</v>
      </c>
      <c r="AA455" s="434" t="str">
        <f t="shared" ref="AA455:AA518" si="176">+CONCATENATE(Y455," ",Z455," ",W455," ",X455)</f>
        <v>MARGOTH DE JESUS  TABARES ECHEVERRI</v>
      </c>
      <c r="AB455" s="7" t="s">
        <v>1268</v>
      </c>
      <c r="AC455" s="7">
        <v>43651230</v>
      </c>
      <c r="AD455" s="7" t="s">
        <v>1118</v>
      </c>
      <c r="AE455" s="7">
        <v>47</v>
      </c>
      <c r="AF455" s="6" t="s">
        <v>1087</v>
      </c>
      <c r="AG455" s="6"/>
      <c r="AH455" s="7"/>
      <c r="AI455" s="7"/>
      <c r="AJ455" s="7"/>
      <c r="AK455" s="434" t="str">
        <f t="shared" ref="AK455:AK518" si="177">+CONCATENATE(AI455," ",AJ455," ",AG455," ",AH455)</f>
        <v xml:space="preserve">   </v>
      </c>
      <c r="AL455" s="7"/>
      <c r="AM455" s="191"/>
      <c r="AN455" s="189" t="s">
        <v>1087</v>
      </c>
      <c r="AO455" s="7"/>
      <c r="AP455" s="7" t="s">
        <v>1086</v>
      </c>
      <c r="AQ455" s="7">
        <v>2</v>
      </c>
      <c r="AR455" s="7"/>
      <c r="AS455" s="7"/>
      <c r="AT455" s="192" t="s">
        <v>1147</v>
      </c>
      <c r="AU455" s="7"/>
      <c r="AV455" s="193" t="s">
        <v>1163</v>
      </c>
      <c r="AW455" s="7"/>
      <c r="AX455" s="192"/>
      <c r="AY455" s="7"/>
      <c r="AZ455" s="7"/>
      <c r="BA455" s="7"/>
      <c r="BB455" s="7" t="s">
        <v>1086</v>
      </c>
      <c r="BC455" s="7">
        <v>10803</v>
      </c>
      <c r="BD455" s="7" t="s">
        <v>1086</v>
      </c>
      <c r="BE455" s="7">
        <v>7454</v>
      </c>
      <c r="BF455" s="7" t="s">
        <v>1086</v>
      </c>
      <c r="BG455" s="7">
        <v>8324</v>
      </c>
      <c r="BH455" s="188" t="s">
        <v>1167</v>
      </c>
      <c r="BI455" s="195" t="s">
        <v>1175</v>
      </c>
      <c r="BJ455" s="6" t="s">
        <v>1180</v>
      </c>
      <c r="BK455" s="6" t="s">
        <v>1189</v>
      </c>
      <c r="BL455" s="6" t="s">
        <v>1087</v>
      </c>
      <c r="BM455" s="191" t="s">
        <v>1086</v>
      </c>
      <c r="BN455" s="195" t="s">
        <v>1086</v>
      </c>
      <c r="BO455" s="6" t="s">
        <v>1086</v>
      </c>
      <c r="BP455" s="6" t="s">
        <v>1086</v>
      </c>
      <c r="BQ455" s="6" t="s">
        <v>1086</v>
      </c>
      <c r="BR455" s="6" t="s">
        <v>1086</v>
      </c>
      <c r="BS455" s="6" t="s">
        <v>1086</v>
      </c>
      <c r="BT455" s="6" t="s">
        <v>1086</v>
      </c>
      <c r="BU455" s="6" t="s">
        <v>1086</v>
      </c>
      <c r="BV455" s="6" t="s">
        <v>1086</v>
      </c>
      <c r="BW455" s="6" t="s">
        <v>1087</v>
      </c>
      <c r="BX455" s="6" t="s">
        <v>1086</v>
      </c>
      <c r="BY455" s="6" t="s">
        <v>1086</v>
      </c>
      <c r="BZ455" s="6" t="s">
        <v>1086</v>
      </c>
      <c r="CA455" s="6" t="s">
        <v>1086</v>
      </c>
      <c r="CB455" s="6" t="s">
        <v>1087</v>
      </c>
      <c r="CC455" s="6" t="s">
        <v>1086</v>
      </c>
      <c r="CD455" s="6" t="s">
        <v>1193</v>
      </c>
      <c r="CE455" s="199"/>
      <c r="CF455" s="6"/>
      <c r="CG455" s="6"/>
      <c r="CH455" s="6"/>
      <c r="CI455" s="6"/>
      <c r="CJ455" s="6" t="s">
        <v>1607</v>
      </c>
      <c r="CK455" s="6" t="s">
        <v>1608</v>
      </c>
      <c r="CL455" s="6" t="s">
        <v>1842</v>
      </c>
      <c r="CM455" s="6" t="s">
        <v>1087</v>
      </c>
      <c r="CN455" s="6" t="s">
        <v>1087</v>
      </c>
      <c r="CO455" s="6" t="s">
        <v>1490</v>
      </c>
      <c r="CP455" s="6" t="s">
        <v>1086</v>
      </c>
      <c r="CQ455" s="6" t="s">
        <v>1086</v>
      </c>
      <c r="CR455" s="6" t="s">
        <v>1086</v>
      </c>
      <c r="CS455" s="6" t="s">
        <v>1087</v>
      </c>
      <c r="CT455" s="6" t="s">
        <v>1086</v>
      </c>
      <c r="CU455" s="191" t="s">
        <v>1451</v>
      </c>
      <c r="CV455" s="6" t="str">
        <f t="shared" ref="CV455:CV518" si="178">CONCATENATE(H455,I455,J455,K455,L455,M455,N455,O455,P455,Q455,R455,S455,T455)</f>
        <v>NUEVO MILENIOPEATONAL5220</v>
      </c>
      <c r="CW455" s="46" t="str">
        <f t="shared" ref="CW455:CW518" si="179">IF(CV455="","",IF(COUNTIF($CV$6:$CV$777,CV455)=1,"OK","¿REPETIDA?"))</f>
        <v>OK</v>
      </c>
      <c r="CX455" s="47" t="str">
        <f t="shared" ref="CX455:CX518" si="180">IF(COUNTBLANK(AC455)+COUNTBLANK(BH455)+COUNTBLANK(BN455:CD455)&gt;11,"NO","SI")</f>
        <v>SI</v>
      </c>
      <c r="CY455" s="47" t="str">
        <f t="shared" ref="CY455:CY518" si="181">IF(CX455="NO","",IF(BV455="NO",$CY$5,IF(CA455="SI",IF(CR455="SI","",$CY$5),$CY$5)))</f>
        <v/>
      </c>
      <c r="CZ455" s="47" t="str">
        <f t="shared" ref="CZ455:CZ518" si="182">IF(CX455="NO","",IF(BX455="NO",$CZ$5,IF(CC455="SI",IF(CT455="SI","",$CZ$5),$CZ$5)))</f>
        <v/>
      </c>
      <c r="DA455" s="47" t="str">
        <f t="shared" ref="DA455:DA518" si="183">IF(CX455="NO","",IF(BT455="SI",IF(CD455="INODORO CON TANQUE",IF(BY455="SI",IF(CP455="SI","",$DA$5),$DA$5),$DA$5),$DA$5))</f>
        <v/>
      </c>
      <c r="DB455" s="47" t="str">
        <f t="shared" ref="DB455:DB518" si="184">IF(CX455="NO","",IF(BU455="NO",$DB$5,IF(BZ455="SI",IF(CQ455="SI","",$DB$5),$DB$5)))</f>
        <v/>
      </c>
      <c r="DC455" s="47">
        <f t="shared" ref="DC455:DC518" si="185">IF(CX455="NO","",IF(BW455="NO",$DC$5,IF(CB455="SI",IF(CS455="SI","",$DC$5),$DC$5)))</f>
        <v>5</v>
      </c>
      <c r="DD455" s="47"/>
      <c r="DE455" s="47" t="str">
        <f t="shared" ref="DE455:DE518" si="186">IF(DF455=8,$DE$5,IF(COUNT(CY455:DC455)&lt;3,"",$DE$5))</f>
        <v/>
      </c>
      <c r="DF455" s="47" t="str">
        <f t="shared" ref="DF455:DF518" si="187">IF(CX455="NO","",IF(COUNT(CY455:DA455)&lt;1,"",IF(CU455="OBRA GRIS","",IF(CU455="OBRA BLANCA","",IF(CU455="OBRA NEGRA","",$DF$5)))))</f>
        <v/>
      </c>
      <c r="DG455" s="47" t="str">
        <f t="shared" ref="DG455:DG518" si="188">IF(DF455=8,"",IF(COUNT(CY455:DA455)&lt;1,"",IF(CU455="OBRA GRIS",$DG$5,IF(CU455="OBRA NEGRA",$DG$5,""))))</f>
        <v/>
      </c>
      <c r="DH455" s="47" t="str">
        <f t="shared" ref="DH455:DH518" si="189">IF(CX455="NO","",IF(BR455="SI","",$DH$5))</f>
        <v/>
      </c>
      <c r="DI455" s="47" t="str">
        <f t="shared" ref="DI455:DI518" si="190">IF(CX455="NO","",IF(BS455="SI","",$DI$5))</f>
        <v/>
      </c>
      <c r="DJ455" s="47">
        <f t="shared" ref="DJ455:DJ518" si="191">IF(CX455="NO","",COUNT(CY455:DC455))</f>
        <v>1</v>
      </c>
      <c r="DK455" s="48">
        <f>IF(CX455="NO",0,IF(CY455=1,Tipologías!$E$11,0)+IF(CZ455=2,Tipologías!$E$10,0)+IF(DA455=3,Tipologías!$E$9,0)+IF(DB455=4,Tipologías!$E$13,0)+IF(DC455=5,Tipologías!$E$12,0)+IF(DD455=6,Tipologías!$E$14,0)+IF(DE455=7,Tipologías!$E$20,0)+IF(DG455=9,Tipologías!$E$16,0)+IF(DF455=8,Tipologías!$E$23,0)+IF(DH455=10,Tipologías!$E$7,0)+IF(DI455=11,Tipologías!$E$8,0))</f>
        <v>547851.96453600004</v>
      </c>
      <c r="DL455" s="49">
        <f t="shared" ref="DL455:DL518" si="192">IF(DK455&gt;0,IF(DK455&gt;$DM$1,$DM$1,DK455),0)</f>
        <v>547851.96453600004</v>
      </c>
      <c r="DM455" s="50" t="str">
        <f t="shared" ref="DM455:DM518" si="193">IF(DK455=0,"",IF(BN455="SI","",$DM$5))</f>
        <v/>
      </c>
      <c r="DN455" s="50" t="str">
        <f t="shared" ref="DN455:DN518" si="194">IF(DK455=0,"",IF(BO455="SI","",$DN$5))</f>
        <v/>
      </c>
      <c r="DO455" s="50">
        <f t="shared" ref="DO455:DO518" si="195">IF(DK455=0,"",IF(BP455="SI",0,$DO$5))</f>
        <v>0</v>
      </c>
      <c r="DP455" s="51" t="str">
        <f t="shared" ref="DP455:DP518" si="196">IF(DK455=0,"",IF(BQ455="SI","",$DP$5))</f>
        <v/>
      </c>
      <c r="DQ455" s="51">
        <f>IF(DM455=17,Tipologías!$E$18,0)+IF(ENCUESTAS!DN455=18,Tipologías!$E$17,0)+IF(ENCUESTAS!DO455=19,Tipologías!$E$19,0)+IF(ENCUESTAS!DP455=20,Tipologías!$E$21,0)</f>
        <v>0</v>
      </c>
      <c r="DR455" s="47" t="str">
        <f t="shared" ref="DR455:DR518" si="197">IF(DK455="0","NO",IF(SUM(DM455:DP455)&lt;1,"NO","SI"))</f>
        <v>NO</v>
      </c>
      <c r="DS455" s="49">
        <f t="shared" ref="DS455:DS518" si="198">IF(DL455&gt;0,IF(DR455="SI",IF(DQ455&gt;$DS$1,$DS$1,DQ455),0),0)</f>
        <v>0</v>
      </c>
      <c r="DT455" s="52">
        <f>IF(DL455=0,"",(DL455+DS455+Tipologías!$E$6+Tipologías!$H$2))</f>
        <v>744929.35707596457</v>
      </c>
      <c r="DU455" s="53" t="str">
        <f t="shared" ref="DU455:DU518" si="199">IF(CX455="NO","NO",IF(DK455&gt;0,"SI","NO"))</f>
        <v>SI</v>
      </c>
      <c r="DV455" s="436" t="s">
        <v>3853</v>
      </c>
    </row>
    <row r="456" spans="1:126" x14ac:dyDescent="0.25">
      <c r="A456" s="22">
        <v>42973</v>
      </c>
      <c r="B456" s="7" t="s">
        <v>1</v>
      </c>
      <c r="C456" s="7" t="s">
        <v>630</v>
      </c>
      <c r="D456" s="7">
        <v>579</v>
      </c>
      <c r="E456" s="7">
        <v>1007435096</v>
      </c>
      <c r="F456" s="7">
        <v>3005969369</v>
      </c>
      <c r="G456" s="188">
        <v>452</v>
      </c>
      <c r="H456" s="189" t="s">
        <v>1603</v>
      </c>
      <c r="I456" s="7" t="s">
        <v>1110</v>
      </c>
      <c r="J456" s="7"/>
      <c r="K456" s="7"/>
      <c r="L456" s="7"/>
      <c r="M456" s="7"/>
      <c r="N456" s="7"/>
      <c r="O456" s="7"/>
      <c r="P456" s="7"/>
      <c r="Q456" s="7"/>
      <c r="R456" s="190">
        <v>582</v>
      </c>
      <c r="S456" s="7"/>
      <c r="T456" s="7"/>
      <c r="U456" s="362" t="str">
        <f t="shared" si="175"/>
        <v xml:space="preserve">PEATONAL   #   -  582 </v>
      </c>
      <c r="V456" s="7" t="s">
        <v>1524</v>
      </c>
      <c r="W456" s="7" t="s">
        <v>1672</v>
      </c>
      <c r="X456" s="7" t="s">
        <v>1804</v>
      </c>
      <c r="Y456" s="7" t="s">
        <v>2771</v>
      </c>
      <c r="Z456" s="7" t="s">
        <v>1448</v>
      </c>
      <c r="AA456" s="434" t="str">
        <f t="shared" si="176"/>
        <v>JESUS  ANGEL GAVIRIA GIRALDO</v>
      </c>
      <c r="AB456" s="7" t="s">
        <v>1268</v>
      </c>
      <c r="AC456" s="7">
        <v>15362447</v>
      </c>
      <c r="AD456" s="7" t="s">
        <v>1127</v>
      </c>
      <c r="AE456" s="7">
        <v>65</v>
      </c>
      <c r="AF456" s="6" t="s">
        <v>1087</v>
      </c>
      <c r="AG456" s="6" t="s">
        <v>2772</v>
      </c>
      <c r="AH456" s="7" t="s">
        <v>2312</v>
      </c>
      <c r="AI456" s="7" t="s">
        <v>2773</v>
      </c>
      <c r="AJ456" s="7" t="s">
        <v>1568</v>
      </c>
      <c r="AK456" s="434" t="str">
        <f t="shared" si="177"/>
        <v>DELIA ROSA  MENDOZA  CANO</v>
      </c>
      <c r="AL456" s="7" t="s">
        <v>1268</v>
      </c>
      <c r="AM456" s="191"/>
      <c r="AN456" s="189" t="s">
        <v>1087</v>
      </c>
      <c r="AO456" s="7"/>
      <c r="AP456" s="7" t="s">
        <v>1087</v>
      </c>
      <c r="AQ456" s="7">
        <v>3</v>
      </c>
      <c r="AR456" s="7"/>
      <c r="AS456" s="7"/>
      <c r="AT456" s="192" t="s">
        <v>1148</v>
      </c>
      <c r="AU456" s="7"/>
      <c r="AV456" s="193" t="s">
        <v>1165</v>
      </c>
      <c r="AW456" s="7"/>
      <c r="AX456" s="192"/>
      <c r="AY456" s="7"/>
      <c r="AZ456" s="7"/>
      <c r="BA456" s="7"/>
      <c r="BB456" s="7" t="s">
        <v>1086</v>
      </c>
      <c r="BC456" s="7">
        <v>13102</v>
      </c>
      <c r="BD456" s="7" t="s">
        <v>1086</v>
      </c>
      <c r="BE456" s="7">
        <v>9222</v>
      </c>
      <c r="BF456" s="7" t="s">
        <v>1086</v>
      </c>
      <c r="BG456" s="7">
        <v>8366</v>
      </c>
      <c r="BH456" s="188" t="s">
        <v>1167</v>
      </c>
      <c r="BI456" s="195" t="s">
        <v>1175</v>
      </c>
      <c r="BJ456" s="6" t="s">
        <v>1180</v>
      </c>
      <c r="BK456" s="6" t="s">
        <v>1189</v>
      </c>
      <c r="BL456" s="6" t="s">
        <v>1087</v>
      </c>
      <c r="BM456" s="191" t="s">
        <v>1087</v>
      </c>
      <c r="BN456" s="195" t="s">
        <v>1086</v>
      </c>
      <c r="BO456" s="6" t="s">
        <v>1086</v>
      </c>
      <c r="BP456" s="6" t="s">
        <v>1086</v>
      </c>
      <c r="BQ456" s="6" t="s">
        <v>1087</v>
      </c>
      <c r="BR456" s="6" t="s">
        <v>1086</v>
      </c>
      <c r="BS456" s="6" t="s">
        <v>1086</v>
      </c>
      <c r="BT456" s="6" t="s">
        <v>1087</v>
      </c>
      <c r="BU456" s="6" t="s">
        <v>1087</v>
      </c>
      <c r="BV456" s="6" t="s">
        <v>1087</v>
      </c>
      <c r="BW456" s="6" t="s">
        <v>1087</v>
      </c>
      <c r="BX456" s="6" t="s">
        <v>1087</v>
      </c>
      <c r="BY456" s="6" t="s">
        <v>1087</v>
      </c>
      <c r="BZ456" s="6" t="s">
        <v>1087</v>
      </c>
      <c r="CA456" s="6" t="s">
        <v>1087</v>
      </c>
      <c r="CB456" s="6" t="s">
        <v>1087</v>
      </c>
      <c r="CC456" s="6" t="s">
        <v>1087</v>
      </c>
      <c r="CD456" s="6" t="s">
        <v>1197</v>
      </c>
      <c r="CE456" s="199" t="s">
        <v>2774</v>
      </c>
      <c r="CF456" s="6"/>
      <c r="CG456" s="6"/>
      <c r="CH456" s="6"/>
      <c r="CI456" s="6"/>
      <c r="CJ456" s="6" t="s">
        <v>1607</v>
      </c>
      <c r="CK456" s="6" t="s">
        <v>1608</v>
      </c>
      <c r="CL456" s="6" t="s">
        <v>1086</v>
      </c>
      <c r="CM456" s="6" t="s">
        <v>1087</v>
      </c>
      <c r="CN456" s="6" t="s">
        <v>1087</v>
      </c>
      <c r="CO456" s="6" t="s">
        <v>1490</v>
      </c>
      <c r="CP456" s="6" t="s">
        <v>1087</v>
      </c>
      <c r="CQ456" s="6" t="s">
        <v>1087</v>
      </c>
      <c r="CR456" s="6" t="s">
        <v>1087</v>
      </c>
      <c r="CS456" s="6" t="s">
        <v>1087</v>
      </c>
      <c r="CT456" s="6" t="s">
        <v>1087</v>
      </c>
      <c r="CU456" s="191" t="s">
        <v>1307</v>
      </c>
      <c r="CV456" s="6" t="str">
        <f t="shared" si="178"/>
        <v>OASIS PEATONAL582</v>
      </c>
      <c r="CW456" s="46" t="str">
        <f t="shared" si="179"/>
        <v>OK</v>
      </c>
      <c r="CX456" s="47" t="str">
        <f t="shared" si="180"/>
        <v>SI</v>
      </c>
      <c r="CY456" s="47">
        <f t="shared" si="181"/>
        <v>1</v>
      </c>
      <c r="CZ456" s="47">
        <f t="shared" si="182"/>
        <v>2</v>
      </c>
      <c r="DA456" s="47">
        <f t="shared" si="183"/>
        <v>3</v>
      </c>
      <c r="DB456" s="47">
        <f t="shared" si="184"/>
        <v>4</v>
      </c>
      <c r="DC456" s="47">
        <f t="shared" si="185"/>
        <v>5</v>
      </c>
      <c r="DD456" s="47"/>
      <c r="DE456" s="47">
        <f t="shared" si="186"/>
        <v>7</v>
      </c>
      <c r="DF456" s="47">
        <f t="shared" si="187"/>
        <v>8</v>
      </c>
      <c r="DG456" s="47" t="str">
        <f t="shared" si="188"/>
        <v/>
      </c>
      <c r="DH456" s="47" t="str">
        <f t="shared" si="189"/>
        <v/>
      </c>
      <c r="DI456" s="47" t="str">
        <f t="shared" si="190"/>
        <v/>
      </c>
      <c r="DJ456" s="47">
        <f t="shared" si="191"/>
        <v>5</v>
      </c>
      <c r="DK456" s="48">
        <f>IF(CX456="NO",0,IF(CY456=1,Tipologías!$E$11,0)+IF(CZ456=2,Tipologías!$E$10,0)+IF(DA456=3,Tipologías!$E$9,0)+IF(DB456=4,Tipologías!$E$13,0)+IF(DC456=5,Tipologías!$E$12,0)+IF(DD456=6,Tipologías!$E$14,0)+IF(DE456=7,Tipologías!$E$20,0)+IF(DG456=9,Tipologías!$E$16,0)+IF(DF456=8,Tipologías!$E$23,0)+IF(DH456=10,Tipologías!$E$7,0)+IF(DI456=11,Tipologías!$E$8,0))</f>
        <v>6834981.4686359996</v>
      </c>
      <c r="DL456" s="49">
        <f t="shared" si="192"/>
        <v>6099266.2918499997</v>
      </c>
      <c r="DM456" s="50" t="str">
        <f t="shared" si="193"/>
        <v/>
      </c>
      <c r="DN456" s="50" t="str">
        <f t="shared" si="194"/>
        <v/>
      </c>
      <c r="DO456" s="50">
        <f t="shared" si="195"/>
        <v>0</v>
      </c>
      <c r="DP456" s="51">
        <f t="shared" si="196"/>
        <v>20</v>
      </c>
      <c r="DQ456" s="51">
        <f>IF(DM456=17,Tipologías!$E$18,0)+IF(ENCUESTAS!DN456=18,Tipologías!$E$17,0)+IF(ENCUESTAS!DO456=19,Tipologías!$E$19,0)+IF(ENCUESTAS!DP456=20,Tipologías!$E$21,0)</f>
        <v>487557.07988400001</v>
      </c>
      <c r="DR456" s="47" t="str">
        <f t="shared" si="197"/>
        <v>SI</v>
      </c>
      <c r="DS456" s="49">
        <f t="shared" si="198"/>
        <v>487557.07988400001</v>
      </c>
      <c r="DT456" s="52">
        <f>IF(DL456=0,"",(DL456+DS456+Tipologías!$E$6+Tipologías!$H$2))</f>
        <v>6783900.7642739639</v>
      </c>
      <c r="DU456" s="53" t="str">
        <f t="shared" si="199"/>
        <v>SI</v>
      </c>
      <c r="DV456" s="436" t="s">
        <v>3670</v>
      </c>
    </row>
    <row r="457" spans="1:126" x14ac:dyDescent="0.25">
      <c r="A457" s="22">
        <v>42973</v>
      </c>
      <c r="B457" s="7" t="s">
        <v>1</v>
      </c>
      <c r="C457" s="7" t="s">
        <v>630</v>
      </c>
      <c r="D457" s="7">
        <v>579</v>
      </c>
      <c r="E457" s="7">
        <v>15362949</v>
      </c>
      <c r="F457" s="7">
        <v>31447962419</v>
      </c>
      <c r="G457" s="188">
        <v>453</v>
      </c>
      <c r="H457" s="189" t="s">
        <v>1603</v>
      </c>
      <c r="I457" s="7" t="s">
        <v>1110</v>
      </c>
      <c r="J457" s="7"/>
      <c r="K457" s="7"/>
      <c r="L457" s="7"/>
      <c r="M457" s="7"/>
      <c r="N457" s="7"/>
      <c r="O457" s="7"/>
      <c r="P457" s="7"/>
      <c r="Q457" s="7"/>
      <c r="R457" s="200">
        <v>220594000000</v>
      </c>
      <c r="S457" s="7"/>
      <c r="T457" s="7"/>
      <c r="U457" s="362" t="str">
        <f t="shared" si="175"/>
        <v xml:space="preserve">PEATONAL   #   -  220594000000 </v>
      </c>
      <c r="V457" s="7">
        <v>3122094870</v>
      </c>
      <c r="W457" s="7" t="s">
        <v>2696</v>
      </c>
      <c r="X457" s="7" t="s">
        <v>2775</v>
      </c>
      <c r="Y457" s="7" t="s">
        <v>2246</v>
      </c>
      <c r="Z457" s="7" t="s">
        <v>1644</v>
      </c>
      <c r="AA457" s="434" t="str">
        <f t="shared" si="176"/>
        <v xml:space="preserve">OMAIRA DE JESUS  RESTREPO  GUTIERREZ </v>
      </c>
      <c r="AB457" s="7" t="s">
        <v>1268</v>
      </c>
      <c r="AC457" s="7">
        <v>21475599</v>
      </c>
      <c r="AD457" s="7" t="s">
        <v>1118</v>
      </c>
      <c r="AE457" s="7">
        <v>55</v>
      </c>
      <c r="AF457" s="6" t="s">
        <v>1086</v>
      </c>
      <c r="AG457" s="6"/>
      <c r="AH457" s="7"/>
      <c r="AI457" s="7"/>
      <c r="AJ457" s="7"/>
      <c r="AK457" s="434" t="str">
        <f t="shared" si="177"/>
        <v xml:space="preserve">   </v>
      </c>
      <c r="AL457" s="7"/>
      <c r="AM457" s="191"/>
      <c r="AN457" s="189" t="s">
        <v>1086</v>
      </c>
      <c r="AO457" s="7">
        <v>1684029</v>
      </c>
      <c r="AP457" s="7" t="s">
        <v>1087</v>
      </c>
      <c r="AQ457" s="7">
        <v>2</v>
      </c>
      <c r="AR457" s="7">
        <v>1</v>
      </c>
      <c r="AS457" s="7"/>
      <c r="AT457" s="192" t="s">
        <v>1148</v>
      </c>
      <c r="AU457" s="7"/>
      <c r="AV457" s="193" t="s">
        <v>1165</v>
      </c>
      <c r="AW457" s="7"/>
      <c r="AX457" s="192"/>
      <c r="AY457" s="7"/>
      <c r="AZ457" s="7"/>
      <c r="BA457" s="7"/>
      <c r="BB457" s="7" t="s">
        <v>1086</v>
      </c>
      <c r="BC457" s="7">
        <v>16859</v>
      </c>
      <c r="BD457" s="7" t="s">
        <v>1086</v>
      </c>
      <c r="BE457" s="7">
        <v>12170</v>
      </c>
      <c r="BF457" s="7" t="s">
        <v>1086</v>
      </c>
      <c r="BG457" s="7">
        <v>8365</v>
      </c>
      <c r="BH457" s="188" t="s">
        <v>1167</v>
      </c>
      <c r="BI457" s="195" t="s">
        <v>1175</v>
      </c>
      <c r="BJ457" s="6" t="s">
        <v>1180</v>
      </c>
      <c r="BK457" s="6" t="s">
        <v>1189</v>
      </c>
      <c r="BL457" s="6" t="s">
        <v>1087</v>
      </c>
      <c r="BM457" s="191" t="s">
        <v>1087</v>
      </c>
      <c r="BN457" s="195" t="s">
        <v>1086</v>
      </c>
      <c r="BO457" s="6" t="s">
        <v>1086</v>
      </c>
      <c r="BP457" s="6" t="s">
        <v>1086</v>
      </c>
      <c r="BQ457" s="6" t="s">
        <v>1087</v>
      </c>
      <c r="BR457" s="6" t="s">
        <v>1086</v>
      </c>
      <c r="BS457" s="6" t="s">
        <v>1086</v>
      </c>
      <c r="BT457" s="6" t="s">
        <v>1086</v>
      </c>
      <c r="BU457" s="6" t="s">
        <v>1086</v>
      </c>
      <c r="BV457" s="6" t="s">
        <v>1087</v>
      </c>
      <c r="BW457" s="6" t="s">
        <v>1086</v>
      </c>
      <c r="BX457" s="6" t="s">
        <v>1086</v>
      </c>
      <c r="BY457" s="6" t="s">
        <v>1086</v>
      </c>
      <c r="BZ457" s="6" t="s">
        <v>1086</v>
      </c>
      <c r="CA457" s="6" t="s">
        <v>1087</v>
      </c>
      <c r="CB457" s="6" t="s">
        <v>1086</v>
      </c>
      <c r="CC457" s="6" t="s">
        <v>1086</v>
      </c>
      <c r="CD457" s="6" t="s">
        <v>1193</v>
      </c>
      <c r="CE457" s="199"/>
      <c r="CF457" s="6"/>
      <c r="CG457" s="6"/>
      <c r="CH457" s="6"/>
      <c r="CI457" s="6"/>
      <c r="CJ457" s="6" t="s">
        <v>1607</v>
      </c>
      <c r="CK457" s="6" t="s">
        <v>1608</v>
      </c>
      <c r="CL457" s="6" t="s">
        <v>1086</v>
      </c>
      <c r="CM457" s="6" t="s">
        <v>1087</v>
      </c>
      <c r="CN457" s="6" t="s">
        <v>1087</v>
      </c>
      <c r="CO457" s="6" t="s">
        <v>1490</v>
      </c>
      <c r="CP457" s="6" t="s">
        <v>1086</v>
      </c>
      <c r="CQ457" s="6" t="s">
        <v>1086</v>
      </c>
      <c r="CR457" s="6" t="s">
        <v>1087</v>
      </c>
      <c r="CS457" s="6" t="s">
        <v>1086</v>
      </c>
      <c r="CT457" s="6" t="s">
        <v>1086</v>
      </c>
      <c r="CU457" s="191" t="s">
        <v>1286</v>
      </c>
      <c r="CV457" s="6" t="str">
        <f t="shared" si="178"/>
        <v>OASIS PEATONAL220594000000</v>
      </c>
      <c r="CW457" s="46" t="str">
        <f t="shared" si="179"/>
        <v>OK</v>
      </c>
      <c r="CX457" s="47" t="str">
        <f t="shared" si="180"/>
        <v>SI</v>
      </c>
      <c r="CY457" s="47">
        <f t="shared" si="181"/>
        <v>1</v>
      </c>
      <c r="CZ457" s="47" t="str">
        <f t="shared" si="182"/>
        <v/>
      </c>
      <c r="DA457" s="47" t="str">
        <f t="shared" si="183"/>
        <v/>
      </c>
      <c r="DB457" s="47" t="str">
        <f t="shared" si="184"/>
        <v/>
      </c>
      <c r="DC457" s="47" t="str">
        <f t="shared" si="185"/>
        <v/>
      </c>
      <c r="DD457" s="47"/>
      <c r="DE457" s="47">
        <f t="shared" si="186"/>
        <v>7</v>
      </c>
      <c r="DF457" s="47">
        <f t="shared" si="187"/>
        <v>8</v>
      </c>
      <c r="DG457" s="47" t="str">
        <f t="shared" si="188"/>
        <v/>
      </c>
      <c r="DH457" s="47" t="str">
        <f t="shared" si="189"/>
        <v/>
      </c>
      <c r="DI457" s="47" t="str">
        <f t="shared" si="190"/>
        <v/>
      </c>
      <c r="DJ457" s="47">
        <f t="shared" si="191"/>
        <v>1</v>
      </c>
      <c r="DK457" s="48">
        <f>IF(CX457="NO",0,IF(CY457=1,Tipologías!$E$11,0)+IF(CZ457=2,Tipologías!$E$10,0)+IF(DA457=3,Tipologías!$E$9,0)+IF(DB457=4,Tipologías!$E$13,0)+IF(DC457=5,Tipologías!$E$12,0)+IF(DD457=6,Tipologías!$E$14,0)+IF(DE457=7,Tipologías!$E$20,0)+IF(DG457=9,Tipologías!$E$16,0)+IF(DF457=8,Tipologías!$E$23,0)+IF(DH457=10,Tipologías!$E$7,0)+IF(DI457=11,Tipologías!$E$8,0))</f>
        <v>5076133.9036560003</v>
      </c>
      <c r="DL457" s="49">
        <f t="shared" si="192"/>
        <v>5076133.9036560003</v>
      </c>
      <c r="DM457" s="50" t="str">
        <f t="shared" si="193"/>
        <v/>
      </c>
      <c r="DN457" s="50" t="str">
        <f t="shared" si="194"/>
        <v/>
      </c>
      <c r="DO457" s="50">
        <f t="shared" si="195"/>
        <v>0</v>
      </c>
      <c r="DP457" s="51">
        <f t="shared" si="196"/>
        <v>20</v>
      </c>
      <c r="DQ457" s="51">
        <f>IF(DM457=17,Tipologías!$E$18,0)+IF(ENCUESTAS!DN457=18,Tipologías!$E$17,0)+IF(ENCUESTAS!DO457=19,Tipologías!$E$19,0)+IF(ENCUESTAS!DP457=20,Tipologías!$E$21,0)</f>
        <v>487557.07988400001</v>
      </c>
      <c r="DR457" s="47" t="str">
        <f t="shared" si="197"/>
        <v>SI</v>
      </c>
      <c r="DS457" s="49">
        <f t="shared" si="198"/>
        <v>487557.07988400001</v>
      </c>
      <c r="DT457" s="52">
        <f>IF(DL457=0,"",(DL457+DS457+Tipologías!$E$6+Tipologías!$H$2))</f>
        <v>5760768.3760799645</v>
      </c>
      <c r="DU457" s="53" t="str">
        <f t="shared" si="199"/>
        <v>SI</v>
      </c>
      <c r="DV457" s="436" t="s">
        <v>3671</v>
      </c>
    </row>
    <row r="458" spans="1:126" x14ac:dyDescent="0.25">
      <c r="A458" s="22">
        <v>42973</v>
      </c>
      <c r="B458" s="7" t="s">
        <v>1</v>
      </c>
      <c r="C458" s="7" t="s">
        <v>630</v>
      </c>
      <c r="D458" s="7">
        <v>579</v>
      </c>
      <c r="E458" s="7">
        <v>1007435096</v>
      </c>
      <c r="F458" s="7">
        <v>3005989669</v>
      </c>
      <c r="G458" s="188">
        <v>454</v>
      </c>
      <c r="H458" s="189" t="s">
        <v>1603</v>
      </c>
      <c r="I458" s="7" t="s">
        <v>1110</v>
      </c>
      <c r="J458" s="7"/>
      <c r="K458" s="7"/>
      <c r="L458" s="7"/>
      <c r="M458" s="7"/>
      <c r="N458" s="7"/>
      <c r="O458" s="7"/>
      <c r="P458" s="7"/>
      <c r="Q458" s="7"/>
      <c r="R458" s="200">
        <v>220554000001</v>
      </c>
      <c r="S458" s="7"/>
      <c r="T458" s="7"/>
      <c r="U458" s="362" t="str">
        <f t="shared" si="175"/>
        <v xml:space="preserve">PEATONAL   #   -  220554000001 </v>
      </c>
      <c r="V458" s="7">
        <v>3213300414</v>
      </c>
      <c r="W458" s="7" t="s">
        <v>2395</v>
      </c>
      <c r="X458" s="7" t="s">
        <v>1613</v>
      </c>
      <c r="Y458" s="7" t="s">
        <v>2776</v>
      </c>
      <c r="Z458" s="7"/>
      <c r="AA458" s="434" t="str">
        <f t="shared" si="176"/>
        <v>ELIZABELT  PEREA CAPERA</v>
      </c>
      <c r="AB458" s="7" t="s">
        <v>1268</v>
      </c>
      <c r="AC458" s="7"/>
      <c r="AD458" s="7" t="s">
        <v>1118</v>
      </c>
      <c r="AE458" s="7">
        <v>30</v>
      </c>
      <c r="AF458" s="6" t="s">
        <v>1086</v>
      </c>
      <c r="AG458" s="6"/>
      <c r="AH458" s="7"/>
      <c r="AI458" s="7"/>
      <c r="AJ458" s="7"/>
      <c r="AK458" s="434" t="str">
        <f t="shared" si="177"/>
        <v xml:space="preserve">   </v>
      </c>
      <c r="AL458" s="7"/>
      <c r="AM458" s="191"/>
      <c r="AN458" s="189" t="s">
        <v>1087</v>
      </c>
      <c r="AO458" s="7"/>
      <c r="AP458" s="7" t="s">
        <v>1087</v>
      </c>
      <c r="AQ458" s="7">
        <v>3</v>
      </c>
      <c r="AR458" s="7">
        <v>2</v>
      </c>
      <c r="AS458" s="7"/>
      <c r="AT458" s="192" t="s">
        <v>1148</v>
      </c>
      <c r="AU458" s="7"/>
      <c r="AV458" s="193" t="s">
        <v>1163</v>
      </c>
      <c r="AW458" s="7"/>
      <c r="AX458" s="192"/>
      <c r="AY458" s="7"/>
      <c r="AZ458" s="7"/>
      <c r="BA458" s="7"/>
      <c r="BB458" s="7" t="s">
        <v>1086</v>
      </c>
      <c r="BC458" s="7">
        <v>17610</v>
      </c>
      <c r="BD458" s="7" t="s">
        <v>1086</v>
      </c>
      <c r="BE458" s="7">
        <v>12696</v>
      </c>
      <c r="BF458" s="7" t="s">
        <v>1086</v>
      </c>
      <c r="BG458" s="7">
        <v>8365</v>
      </c>
      <c r="BH458" s="188" t="s">
        <v>1167</v>
      </c>
      <c r="BI458" s="195" t="s">
        <v>1172</v>
      </c>
      <c r="BJ458" s="6" t="s">
        <v>1180</v>
      </c>
      <c r="BK458" s="6" t="s">
        <v>1191</v>
      </c>
      <c r="BL458" s="6" t="s">
        <v>1086</v>
      </c>
      <c r="BM458" s="191" t="s">
        <v>1087</v>
      </c>
      <c r="BN458" s="195" t="s">
        <v>1086</v>
      </c>
      <c r="BO458" s="6" t="s">
        <v>1086</v>
      </c>
      <c r="BP458" s="6" t="s">
        <v>1086</v>
      </c>
      <c r="BQ458" s="6" t="s">
        <v>1087</v>
      </c>
      <c r="BR458" s="6" t="s">
        <v>1086</v>
      </c>
      <c r="BS458" s="6" t="s">
        <v>1086</v>
      </c>
      <c r="BT458" s="6" t="s">
        <v>1086</v>
      </c>
      <c r="BU458" s="6" t="s">
        <v>1086</v>
      </c>
      <c r="BV458" s="6" t="s">
        <v>1087</v>
      </c>
      <c r="BW458" s="6" t="s">
        <v>1086</v>
      </c>
      <c r="BX458" s="6" t="s">
        <v>1086</v>
      </c>
      <c r="BY458" s="6" t="s">
        <v>1086</v>
      </c>
      <c r="BZ458" s="6" t="s">
        <v>1086</v>
      </c>
      <c r="CA458" s="6" t="s">
        <v>1087</v>
      </c>
      <c r="CB458" s="6" t="s">
        <v>1086</v>
      </c>
      <c r="CC458" s="6" t="s">
        <v>1086</v>
      </c>
      <c r="CD458" s="6" t="s">
        <v>1193</v>
      </c>
      <c r="CE458" s="199" t="s">
        <v>2777</v>
      </c>
      <c r="CF458" s="6"/>
      <c r="CG458" s="6"/>
      <c r="CH458" s="6"/>
      <c r="CI458" s="6"/>
      <c r="CJ458" s="6" t="s">
        <v>1607</v>
      </c>
      <c r="CK458" s="6" t="s">
        <v>1608</v>
      </c>
      <c r="CL458" s="6" t="s">
        <v>1086</v>
      </c>
      <c r="CM458" s="6" t="s">
        <v>1087</v>
      </c>
      <c r="CN458" s="6" t="s">
        <v>1087</v>
      </c>
      <c r="CO458" s="6" t="s">
        <v>1490</v>
      </c>
      <c r="CP458" s="6" t="s">
        <v>1086</v>
      </c>
      <c r="CQ458" s="6" t="s">
        <v>1086</v>
      </c>
      <c r="CR458" s="6" t="s">
        <v>1087</v>
      </c>
      <c r="CS458" s="6" t="s">
        <v>1086</v>
      </c>
      <c r="CT458" s="6" t="s">
        <v>1086</v>
      </c>
      <c r="CU458" s="191" t="s">
        <v>2754</v>
      </c>
      <c r="CV458" s="6" t="str">
        <f t="shared" si="178"/>
        <v>OASIS PEATONAL220554000001</v>
      </c>
      <c r="CW458" s="46" t="str">
        <f t="shared" si="179"/>
        <v>OK</v>
      </c>
      <c r="CX458" s="47" t="str">
        <f t="shared" si="180"/>
        <v>SI</v>
      </c>
      <c r="CY458" s="47">
        <f t="shared" si="181"/>
        <v>1</v>
      </c>
      <c r="CZ458" s="47" t="str">
        <f t="shared" si="182"/>
        <v/>
      </c>
      <c r="DA458" s="47" t="str">
        <f t="shared" si="183"/>
        <v/>
      </c>
      <c r="DB458" s="47" t="str">
        <f t="shared" si="184"/>
        <v/>
      </c>
      <c r="DC458" s="47" t="str">
        <f t="shared" si="185"/>
        <v/>
      </c>
      <c r="DD458" s="47"/>
      <c r="DE458" s="47">
        <f t="shared" si="186"/>
        <v>7</v>
      </c>
      <c r="DF458" s="47">
        <f t="shared" si="187"/>
        <v>8</v>
      </c>
      <c r="DG458" s="47" t="str">
        <f t="shared" si="188"/>
        <v/>
      </c>
      <c r="DH458" s="47" t="str">
        <f t="shared" si="189"/>
        <v/>
      </c>
      <c r="DI458" s="47" t="str">
        <f t="shared" si="190"/>
        <v/>
      </c>
      <c r="DJ458" s="47">
        <f t="shared" si="191"/>
        <v>1</v>
      </c>
      <c r="DK458" s="48">
        <f>IF(CX458="NO",0,IF(CY458=1,Tipologías!$E$11,0)+IF(CZ458=2,Tipologías!$E$10,0)+IF(DA458=3,Tipologías!$E$9,0)+IF(DB458=4,Tipologías!$E$13,0)+IF(DC458=5,Tipologías!$E$12,0)+IF(DD458=6,Tipologías!$E$14,0)+IF(DE458=7,Tipologías!$E$20,0)+IF(DG458=9,Tipologías!$E$16,0)+IF(DF458=8,Tipologías!$E$23,0)+IF(DH458=10,Tipologías!$E$7,0)+IF(DI458=11,Tipologías!$E$8,0))</f>
        <v>5076133.9036560003</v>
      </c>
      <c r="DL458" s="49">
        <f t="shared" si="192"/>
        <v>5076133.9036560003</v>
      </c>
      <c r="DM458" s="50" t="str">
        <f t="shared" si="193"/>
        <v/>
      </c>
      <c r="DN458" s="50" t="str">
        <f t="shared" si="194"/>
        <v/>
      </c>
      <c r="DO458" s="50">
        <f t="shared" si="195"/>
        <v>0</v>
      </c>
      <c r="DP458" s="51">
        <f t="shared" si="196"/>
        <v>20</v>
      </c>
      <c r="DQ458" s="51">
        <f>IF(DM458=17,Tipologías!$E$18,0)+IF(ENCUESTAS!DN458=18,Tipologías!$E$17,0)+IF(ENCUESTAS!DO458=19,Tipologías!$E$19,0)+IF(ENCUESTAS!DP458=20,Tipologías!$E$21,0)</f>
        <v>487557.07988400001</v>
      </c>
      <c r="DR458" s="47" t="str">
        <f t="shared" si="197"/>
        <v>SI</v>
      </c>
      <c r="DS458" s="49">
        <f t="shared" si="198"/>
        <v>487557.07988400001</v>
      </c>
      <c r="DT458" s="52">
        <f>IF(DL458=0,"",(DL458+DS458+Tipologías!$E$6+Tipologías!$H$2))</f>
        <v>5760768.3760799645</v>
      </c>
      <c r="DU458" s="53" t="str">
        <f t="shared" si="199"/>
        <v>SI</v>
      </c>
      <c r="DV458" s="436" t="s">
        <v>3672</v>
      </c>
    </row>
    <row r="459" spans="1:126" x14ac:dyDescent="0.25">
      <c r="A459" s="22">
        <v>42973</v>
      </c>
      <c r="B459" s="7" t="s">
        <v>1</v>
      </c>
      <c r="C459" s="7" t="s">
        <v>630</v>
      </c>
      <c r="D459" s="7">
        <v>579</v>
      </c>
      <c r="E459" s="7">
        <v>71180459</v>
      </c>
      <c r="F459" s="7">
        <v>3147713942</v>
      </c>
      <c r="G459" s="188">
        <v>455</v>
      </c>
      <c r="H459" s="189" t="s">
        <v>1740</v>
      </c>
      <c r="I459" s="7" t="s">
        <v>1110</v>
      </c>
      <c r="J459" s="7"/>
      <c r="K459" s="7"/>
      <c r="L459" s="7"/>
      <c r="M459" s="7"/>
      <c r="N459" s="7"/>
      <c r="O459" s="7"/>
      <c r="P459" s="7"/>
      <c r="Q459" s="7"/>
      <c r="R459" s="200">
        <v>55415</v>
      </c>
      <c r="S459" s="7"/>
      <c r="T459" s="7"/>
      <c r="U459" s="362" t="str">
        <f t="shared" si="175"/>
        <v xml:space="preserve">PEATONAL   #   -  55415 </v>
      </c>
      <c r="V459" s="7">
        <v>3137547861</v>
      </c>
      <c r="W459" s="7" t="s">
        <v>2778</v>
      </c>
      <c r="X459" s="7" t="s">
        <v>1277</v>
      </c>
      <c r="Y459" s="7" t="s">
        <v>1274</v>
      </c>
      <c r="Z459" s="7" t="s">
        <v>1346</v>
      </c>
      <c r="AA459" s="434" t="str">
        <f t="shared" si="176"/>
        <v>JOSE ROBERTO HIDALGO GOMEZ</v>
      </c>
      <c r="AB459" s="7" t="s">
        <v>1268</v>
      </c>
      <c r="AC459" s="7">
        <v>3137547861</v>
      </c>
      <c r="AD459" s="7" t="s">
        <v>1127</v>
      </c>
      <c r="AE459" s="7">
        <v>62</v>
      </c>
      <c r="AF459" s="6" t="s">
        <v>1087</v>
      </c>
      <c r="AG459" s="6" t="s">
        <v>2779</v>
      </c>
      <c r="AH459" s="7" t="s">
        <v>2780</v>
      </c>
      <c r="AI459" s="7" t="s">
        <v>1335</v>
      </c>
      <c r="AJ459" s="7" t="s">
        <v>1315</v>
      </c>
      <c r="AK459" s="434" t="str">
        <f t="shared" si="177"/>
        <v>GLORIA PATRICIA CADAVID  GALLO</v>
      </c>
      <c r="AL459" s="7" t="s">
        <v>1268</v>
      </c>
      <c r="AM459" s="191">
        <v>43652108</v>
      </c>
      <c r="AN459" s="189" t="s">
        <v>1087</v>
      </c>
      <c r="AO459" s="7"/>
      <c r="AP459" s="7" t="s">
        <v>1087</v>
      </c>
      <c r="AQ459" s="7">
        <v>4</v>
      </c>
      <c r="AR459" s="7">
        <v>2</v>
      </c>
      <c r="AS459" s="7"/>
      <c r="AT459" s="192" t="s">
        <v>1148</v>
      </c>
      <c r="AU459" s="7"/>
      <c r="AV459" s="193" t="s">
        <v>1165</v>
      </c>
      <c r="AW459" s="7"/>
      <c r="AX459" s="192"/>
      <c r="AY459" s="7"/>
      <c r="AZ459" s="7"/>
      <c r="BA459" s="7"/>
      <c r="BB459" s="7" t="s">
        <v>1086</v>
      </c>
      <c r="BC459" s="7">
        <v>2500</v>
      </c>
      <c r="BD459" s="7" t="s">
        <v>1086</v>
      </c>
      <c r="BE459" s="7">
        <v>0</v>
      </c>
      <c r="BF459" s="7" t="s">
        <v>1086</v>
      </c>
      <c r="BG459" s="7">
        <v>8324</v>
      </c>
      <c r="BH459" s="188" t="s">
        <v>1167</v>
      </c>
      <c r="BI459" s="195" t="s">
        <v>1171</v>
      </c>
      <c r="BJ459" s="6" t="s">
        <v>1180</v>
      </c>
      <c r="BK459" s="6" t="s">
        <v>1189</v>
      </c>
      <c r="BL459" s="6" t="s">
        <v>1087</v>
      </c>
      <c r="BM459" s="191" t="s">
        <v>1087</v>
      </c>
      <c r="BN459" s="195" t="s">
        <v>1086</v>
      </c>
      <c r="BO459" s="6" t="s">
        <v>1086</v>
      </c>
      <c r="BP459" s="6" t="s">
        <v>1086</v>
      </c>
      <c r="BQ459" s="6" t="s">
        <v>1087</v>
      </c>
      <c r="BR459" s="6" t="s">
        <v>1086</v>
      </c>
      <c r="BS459" s="6" t="s">
        <v>1086</v>
      </c>
      <c r="BT459" s="6" t="s">
        <v>1086</v>
      </c>
      <c r="BU459" s="6" t="s">
        <v>1087</v>
      </c>
      <c r="BV459" s="6" t="s">
        <v>1087</v>
      </c>
      <c r="BW459" s="6" t="s">
        <v>1087</v>
      </c>
      <c r="BX459" s="6" t="s">
        <v>1087</v>
      </c>
      <c r="BY459" s="6" t="s">
        <v>1086</v>
      </c>
      <c r="BZ459" s="6" t="s">
        <v>1087</v>
      </c>
      <c r="CA459" s="6" t="s">
        <v>1087</v>
      </c>
      <c r="CB459" s="6" t="s">
        <v>1087</v>
      </c>
      <c r="CC459" s="6" t="s">
        <v>1087</v>
      </c>
      <c r="CD459" s="6" t="s">
        <v>1194</v>
      </c>
      <c r="CE459" s="199"/>
      <c r="CF459" s="6"/>
      <c r="CG459" s="6"/>
      <c r="CH459" s="6"/>
      <c r="CI459" s="6"/>
      <c r="CJ459" s="6" t="s">
        <v>1607</v>
      </c>
      <c r="CK459" s="6" t="s">
        <v>1608</v>
      </c>
      <c r="CL459" s="6" t="s">
        <v>1086</v>
      </c>
      <c r="CM459" s="6" t="s">
        <v>1087</v>
      </c>
      <c r="CN459" s="6" t="s">
        <v>1087</v>
      </c>
      <c r="CO459" s="6" t="s">
        <v>1490</v>
      </c>
      <c r="CP459" s="6" t="s">
        <v>1086</v>
      </c>
      <c r="CQ459" s="6" t="s">
        <v>1087</v>
      </c>
      <c r="CR459" s="6" t="s">
        <v>1087</v>
      </c>
      <c r="CS459" s="6" t="s">
        <v>1087</v>
      </c>
      <c r="CT459" s="6" t="s">
        <v>1087</v>
      </c>
      <c r="CU459" s="191" t="s">
        <v>1286</v>
      </c>
      <c r="CV459" s="6" t="str">
        <f t="shared" si="178"/>
        <v>TAHAMIPEATONAL55415</v>
      </c>
      <c r="CW459" s="46" t="str">
        <f t="shared" si="179"/>
        <v>OK</v>
      </c>
      <c r="CX459" s="47" t="str">
        <f t="shared" si="180"/>
        <v>SI</v>
      </c>
      <c r="CY459" s="47">
        <f t="shared" si="181"/>
        <v>1</v>
      </c>
      <c r="CZ459" s="47">
        <f t="shared" si="182"/>
        <v>2</v>
      </c>
      <c r="DA459" s="47">
        <f t="shared" si="183"/>
        <v>3</v>
      </c>
      <c r="DB459" s="47">
        <f t="shared" si="184"/>
        <v>4</v>
      </c>
      <c r="DC459" s="47">
        <f t="shared" si="185"/>
        <v>5</v>
      </c>
      <c r="DD459" s="47"/>
      <c r="DE459" s="47">
        <f t="shared" si="186"/>
        <v>7</v>
      </c>
      <c r="DF459" s="47">
        <f t="shared" si="187"/>
        <v>8</v>
      </c>
      <c r="DG459" s="47" t="str">
        <f t="shared" si="188"/>
        <v/>
      </c>
      <c r="DH459" s="47" t="str">
        <f t="shared" si="189"/>
        <v/>
      </c>
      <c r="DI459" s="47" t="str">
        <f t="shared" si="190"/>
        <v/>
      </c>
      <c r="DJ459" s="47">
        <f t="shared" si="191"/>
        <v>5</v>
      </c>
      <c r="DK459" s="48">
        <f>IF(CX459="NO",0,IF(CY459=1,Tipologías!$E$11,0)+IF(CZ459=2,Tipologías!$E$10,0)+IF(DA459=3,Tipologías!$E$9,0)+IF(DB459=4,Tipologías!$E$13,0)+IF(DC459=5,Tipologías!$E$12,0)+IF(DD459=6,Tipologías!$E$14,0)+IF(DE459=7,Tipologías!$E$20,0)+IF(DG459=9,Tipologías!$E$16,0)+IF(DF459=8,Tipologías!$E$23,0)+IF(DH459=10,Tipologías!$E$7,0)+IF(DI459=11,Tipologías!$E$8,0))</f>
        <v>6834981.4686359996</v>
      </c>
      <c r="DL459" s="49">
        <f t="shared" si="192"/>
        <v>6099266.2918499997</v>
      </c>
      <c r="DM459" s="50" t="str">
        <f t="shared" si="193"/>
        <v/>
      </c>
      <c r="DN459" s="50" t="str">
        <f t="shared" si="194"/>
        <v/>
      </c>
      <c r="DO459" s="50">
        <f t="shared" si="195"/>
        <v>0</v>
      </c>
      <c r="DP459" s="51">
        <f t="shared" si="196"/>
        <v>20</v>
      </c>
      <c r="DQ459" s="51">
        <f>IF(DM459=17,Tipologías!$E$18,0)+IF(ENCUESTAS!DN459=18,Tipologías!$E$17,0)+IF(ENCUESTAS!DO459=19,Tipologías!$E$19,0)+IF(ENCUESTAS!DP459=20,Tipologías!$E$21,0)</f>
        <v>487557.07988400001</v>
      </c>
      <c r="DR459" s="47" t="str">
        <f t="shared" si="197"/>
        <v>SI</v>
      </c>
      <c r="DS459" s="49">
        <f t="shared" si="198"/>
        <v>487557.07988400001</v>
      </c>
      <c r="DT459" s="52">
        <f>IF(DL459=0,"",(DL459+DS459+Tipologías!$E$6+Tipologías!$H$2))</f>
        <v>6783900.7642739639</v>
      </c>
      <c r="DU459" s="53" t="str">
        <f t="shared" si="199"/>
        <v>SI</v>
      </c>
      <c r="DV459" s="436" t="s">
        <v>4318</v>
      </c>
    </row>
    <row r="460" spans="1:126" x14ac:dyDescent="0.25">
      <c r="A460" s="22">
        <v>42973</v>
      </c>
      <c r="B460" s="7" t="s">
        <v>1</v>
      </c>
      <c r="C460" s="7" t="s">
        <v>630</v>
      </c>
      <c r="D460" s="7">
        <v>579</v>
      </c>
      <c r="E460" s="7">
        <v>15362949</v>
      </c>
      <c r="F460" s="7">
        <v>3147962419</v>
      </c>
      <c r="G460" s="188">
        <v>456</v>
      </c>
      <c r="H460" s="189" t="s">
        <v>1603</v>
      </c>
      <c r="I460" s="7" t="s">
        <v>1110</v>
      </c>
      <c r="J460" s="7"/>
      <c r="K460" s="7"/>
      <c r="L460" s="7"/>
      <c r="M460" s="7"/>
      <c r="N460" s="7"/>
      <c r="O460" s="7"/>
      <c r="P460" s="7"/>
      <c r="Q460" s="7"/>
      <c r="R460" s="200">
        <v>220587220000</v>
      </c>
      <c r="S460" s="7"/>
      <c r="T460" s="7"/>
      <c r="U460" s="362" t="str">
        <f t="shared" si="175"/>
        <v xml:space="preserve">PEATONAL   #   -  220587220000 </v>
      </c>
      <c r="V460" s="7">
        <v>3146390862</v>
      </c>
      <c r="W460" s="7" t="s">
        <v>1586</v>
      </c>
      <c r="X460" s="7" t="s">
        <v>2781</v>
      </c>
      <c r="Y460" s="7" t="s">
        <v>2782</v>
      </c>
      <c r="Z460" s="7" t="s">
        <v>1471</v>
      </c>
      <c r="AA460" s="434" t="str">
        <f t="shared" si="176"/>
        <v>ROSALBINA ELVIRA BOLAÑOS  LASCARRO</v>
      </c>
      <c r="AB460" s="7" t="s">
        <v>1268</v>
      </c>
      <c r="AC460" s="7">
        <v>43653140</v>
      </c>
      <c r="AD460" s="7" t="s">
        <v>1118</v>
      </c>
      <c r="AE460" s="7">
        <v>40</v>
      </c>
      <c r="AF460" s="6" t="s">
        <v>1086</v>
      </c>
      <c r="AG460" s="6"/>
      <c r="AH460" s="7"/>
      <c r="AI460" s="7"/>
      <c r="AJ460" s="7"/>
      <c r="AK460" s="434" t="str">
        <f t="shared" si="177"/>
        <v xml:space="preserve">   </v>
      </c>
      <c r="AL460" s="7"/>
      <c r="AM460" s="191"/>
      <c r="AN460" s="189" t="s">
        <v>1087</v>
      </c>
      <c r="AO460" s="7"/>
      <c r="AP460" s="7" t="s">
        <v>1087</v>
      </c>
      <c r="AQ460" s="7">
        <v>6</v>
      </c>
      <c r="AR460" s="7">
        <v>2</v>
      </c>
      <c r="AS460" s="7">
        <v>1</v>
      </c>
      <c r="AT460" s="192" t="s">
        <v>1148</v>
      </c>
      <c r="AU460" s="7"/>
      <c r="AV460" s="193" t="s">
        <v>1165</v>
      </c>
      <c r="AW460" s="7"/>
      <c r="AX460" s="192"/>
      <c r="AY460" s="7"/>
      <c r="AZ460" s="7"/>
      <c r="BA460" s="7"/>
      <c r="BB460" s="7" t="s">
        <v>1086</v>
      </c>
      <c r="BC460" s="7">
        <v>15000</v>
      </c>
      <c r="BD460" s="7" t="s">
        <v>1086</v>
      </c>
      <c r="BE460" s="7">
        <v>10300</v>
      </c>
      <c r="BF460" s="7" t="s">
        <v>1086</v>
      </c>
      <c r="BG460" s="7">
        <v>8400</v>
      </c>
      <c r="BH460" s="188" t="s">
        <v>1167</v>
      </c>
      <c r="BI460" s="195" t="s">
        <v>1175</v>
      </c>
      <c r="BJ460" s="6" t="s">
        <v>1180</v>
      </c>
      <c r="BK460" s="6" t="s">
        <v>1189</v>
      </c>
      <c r="BL460" s="6" t="s">
        <v>1087</v>
      </c>
      <c r="BM460" s="191" t="s">
        <v>1087</v>
      </c>
      <c r="BN460" s="195" t="s">
        <v>1086</v>
      </c>
      <c r="BO460" s="6" t="s">
        <v>1086</v>
      </c>
      <c r="BP460" s="6" t="s">
        <v>1086</v>
      </c>
      <c r="BQ460" s="6" t="s">
        <v>1087</v>
      </c>
      <c r="BR460" s="6" t="s">
        <v>1086</v>
      </c>
      <c r="BS460" s="6" t="s">
        <v>1086</v>
      </c>
      <c r="BT460" s="6" t="s">
        <v>1086</v>
      </c>
      <c r="BU460" s="6" t="s">
        <v>1087</v>
      </c>
      <c r="BV460" s="6" t="s">
        <v>1087</v>
      </c>
      <c r="BW460" s="6" t="s">
        <v>1087</v>
      </c>
      <c r="BX460" s="6" t="s">
        <v>1086</v>
      </c>
      <c r="BY460" s="6" t="s">
        <v>1086</v>
      </c>
      <c r="BZ460" s="6" t="s">
        <v>1087</v>
      </c>
      <c r="CA460" s="6" t="s">
        <v>1087</v>
      </c>
      <c r="CB460" s="6" t="s">
        <v>1087</v>
      </c>
      <c r="CC460" s="6" t="s">
        <v>1086</v>
      </c>
      <c r="CD460" s="6" t="s">
        <v>1193</v>
      </c>
      <c r="CE460" s="199"/>
      <c r="CF460" s="6"/>
      <c r="CG460" s="6"/>
      <c r="CH460" s="6"/>
      <c r="CI460" s="6"/>
      <c r="CJ460" s="6" t="s">
        <v>1607</v>
      </c>
      <c r="CK460" s="6" t="s">
        <v>1608</v>
      </c>
      <c r="CL460" s="6" t="s">
        <v>1086</v>
      </c>
      <c r="CM460" s="6" t="s">
        <v>1087</v>
      </c>
      <c r="CN460" s="6" t="s">
        <v>1087</v>
      </c>
      <c r="CO460" s="6" t="s">
        <v>1490</v>
      </c>
      <c r="CP460" s="6" t="s">
        <v>1086</v>
      </c>
      <c r="CQ460" s="6" t="s">
        <v>1087</v>
      </c>
      <c r="CR460" s="6" t="s">
        <v>1087</v>
      </c>
      <c r="CS460" s="6" t="s">
        <v>1087</v>
      </c>
      <c r="CT460" s="6" t="s">
        <v>1086</v>
      </c>
      <c r="CU460" s="191" t="s">
        <v>1286</v>
      </c>
      <c r="CV460" s="6" t="str">
        <f t="shared" si="178"/>
        <v>OASIS PEATONAL220587220000</v>
      </c>
      <c r="CW460" s="46" t="str">
        <f t="shared" si="179"/>
        <v>OK</v>
      </c>
      <c r="CX460" s="47" t="str">
        <f t="shared" si="180"/>
        <v>SI</v>
      </c>
      <c r="CY460" s="47">
        <f t="shared" si="181"/>
        <v>1</v>
      </c>
      <c r="CZ460" s="47" t="str">
        <f t="shared" si="182"/>
        <v/>
      </c>
      <c r="DA460" s="47" t="str">
        <f t="shared" si="183"/>
        <v/>
      </c>
      <c r="DB460" s="47">
        <f t="shared" si="184"/>
        <v>4</v>
      </c>
      <c r="DC460" s="47">
        <f t="shared" si="185"/>
        <v>5</v>
      </c>
      <c r="DD460" s="47"/>
      <c r="DE460" s="47">
        <f t="shared" si="186"/>
        <v>7</v>
      </c>
      <c r="DF460" s="47">
        <f t="shared" si="187"/>
        <v>8</v>
      </c>
      <c r="DG460" s="47" t="str">
        <f t="shared" si="188"/>
        <v/>
      </c>
      <c r="DH460" s="47" t="str">
        <f t="shared" si="189"/>
        <v/>
      </c>
      <c r="DI460" s="47" t="str">
        <f t="shared" si="190"/>
        <v/>
      </c>
      <c r="DJ460" s="47">
        <f t="shared" si="191"/>
        <v>3</v>
      </c>
      <c r="DK460" s="48">
        <f>IF(CX460="NO",0,IF(CY460=1,Tipologías!$E$11,0)+IF(CZ460=2,Tipologías!$E$10,0)+IF(DA460=3,Tipologías!$E$9,0)+IF(DB460=4,Tipologías!$E$13,0)+IF(DC460=5,Tipologías!$E$12,0)+IF(DD460=6,Tipologías!$E$14,0)+IF(DE460=7,Tipologías!$E$20,0)+IF(DG460=9,Tipologías!$E$16,0)+IF(DF460=8,Tipologías!$E$23,0)+IF(DH460=10,Tipologías!$E$7,0)+IF(DI460=11,Tipologías!$E$8,0))</f>
        <v>6257239.9461000003</v>
      </c>
      <c r="DL460" s="49">
        <f t="shared" si="192"/>
        <v>6099266.2918499997</v>
      </c>
      <c r="DM460" s="50" t="str">
        <f t="shared" si="193"/>
        <v/>
      </c>
      <c r="DN460" s="50" t="str">
        <f t="shared" si="194"/>
        <v/>
      </c>
      <c r="DO460" s="50">
        <f t="shared" si="195"/>
        <v>0</v>
      </c>
      <c r="DP460" s="51">
        <f t="shared" si="196"/>
        <v>20</v>
      </c>
      <c r="DQ460" s="51">
        <f>IF(DM460=17,Tipologías!$E$18,0)+IF(ENCUESTAS!DN460=18,Tipologías!$E$17,0)+IF(ENCUESTAS!DO460=19,Tipologías!$E$19,0)+IF(ENCUESTAS!DP460=20,Tipologías!$E$21,0)</f>
        <v>487557.07988400001</v>
      </c>
      <c r="DR460" s="47" t="str">
        <f t="shared" si="197"/>
        <v>SI</v>
      </c>
      <c r="DS460" s="49">
        <f t="shared" si="198"/>
        <v>487557.07988400001</v>
      </c>
      <c r="DT460" s="52">
        <f>IF(DL460=0,"",(DL460+DS460+Tipologías!$E$6+Tipologías!$H$2))</f>
        <v>6783900.7642739639</v>
      </c>
      <c r="DU460" s="53" t="str">
        <f t="shared" si="199"/>
        <v>SI</v>
      </c>
      <c r="DV460" s="436" t="s">
        <v>3673</v>
      </c>
    </row>
    <row r="461" spans="1:126" hidden="1" x14ac:dyDescent="0.25">
      <c r="A461" s="22">
        <v>42973</v>
      </c>
      <c r="B461" s="7" t="s">
        <v>1</v>
      </c>
      <c r="C461" s="7" t="s">
        <v>630</v>
      </c>
      <c r="D461" s="7">
        <v>579</v>
      </c>
      <c r="E461" s="7">
        <v>15362949</v>
      </c>
      <c r="F461" s="7">
        <v>3147962419</v>
      </c>
      <c r="G461" s="188">
        <v>457</v>
      </c>
      <c r="H461" s="189" t="s">
        <v>1603</v>
      </c>
      <c r="I461" s="7" t="s">
        <v>1110</v>
      </c>
      <c r="J461" s="7"/>
      <c r="K461" s="7"/>
      <c r="L461" s="7"/>
      <c r="M461" s="7"/>
      <c r="N461" s="7"/>
      <c r="O461" s="7"/>
      <c r="P461" s="7"/>
      <c r="Q461" s="7"/>
      <c r="R461" s="200">
        <v>22058290000</v>
      </c>
      <c r="S461" s="7"/>
      <c r="T461" s="7"/>
      <c r="U461" s="362" t="str">
        <f t="shared" si="175"/>
        <v xml:space="preserve">PEATONAL   #   -  22058290000 </v>
      </c>
      <c r="V461" s="7" t="s">
        <v>1524</v>
      </c>
      <c r="W461" s="7" t="s">
        <v>1709</v>
      </c>
      <c r="X461" s="7"/>
      <c r="Y461" s="7" t="s">
        <v>2783</v>
      </c>
      <c r="Z461" s="7" t="s">
        <v>2784</v>
      </c>
      <c r="AA461" s="434" t="str">
        <f t="shared" si="176"/>
        <v xml:space="preserve">DAYANA CAROL RODRIGUEZ </v>
      </c>
      <c r="AB461" s="7" t="s">
        <v>1268</v>
      </c>
      <c r="AC461" s="7">
        <v>1039702661</v>
      </c>
      <c r="AD461" s="7" t="s">
        <v>1118</v>
      </c>
      <c r="AE461" s="7">
        <v>21</v>
      </c>
      <c r="AF461" s="6" t="s">
        <v>1086</v>
      </c>
      <c r="AG461" s="6"/>
      <c r="AH461" s="7"/>
      <c r="AI461" s="7"/>
      <c r="AJ461" s="7"/>
      <c r="AK461" s="434" t="str">
        <f t="shared" si="177"/>
        <v xml:space="preserve">   </v>
      </c>
      <c r="AL461" s="7"/>
      <c r="AM461" s="191"/>
      <c r="AN461" s="189" t="s">
        <v>1087</v>
      </c>
      <c r="AO461" s="7"/>
      <c r="AP461" s="7" t="s">
        <v>1087</v>
      </c>
      <c r="AQ461" s="7">
        <v>6</v>
      </c>
      <c r="AR461" s="7"/>
      <c r="AS461" s="7"/>
      <c r="AT461" s="192" t="s">
        <v>1148</v>
      </c>
      <c r="AU461" s="7"/>
      <c r="AV461" s="193" t="s">
        <v>1161</v>
      </c>
      <c r="AW461" s="7"/>
      <c r="AX461" s="192"/>
      <c r="AY461" s="7"/>
      <c r="AZ461" s="7"/>
      <c r="BA461" s="7"/>
      <c r="BB461" s="7" t="s">
        <v>1086</v>
      </c>
      <c r="BC461" s="7">
        <v>42993</v>
      </c>
      <c r="BD461" s="7" t="s">
        <v>1086</v>
      </c>
      <c r="BE461" s="7">
        <v>0</v>
      </c>
      <c r="BF461" s="7" t="s">
        <v>1086</v>
      </c>
      <c r="BG461" s="7">
        <v>8109</v>
      </c>
      <c r="BH461" s="188" t="s">
        <v>1167</v>
      </c>
      <c r="BI461" s="195" t="s">
        <v>1171</v>
      </c>
      <c r="BJ461" s="6" t="s">
        <v>1180</v>
      </c>
      <c r="BK461" s="6" t="s">
        <v>1187</v>
      </c>
      <c r="BL461" s="6" t="s">
        <v>1087</v>
      </c>
      <c r="BM461" s="191" t="s">
        <v>1087</v>
      </c>
      <c r="BN461" s="195" t="s">
        <v>1086</v>
      </c>
      <c r="BO461" s="6" t="s">
        <v>1086</v>
      </c>
      <c r="BP461" s="6" t="s">
        <v>1086</v>
      </c>
      <c r="BQ461" s="6" t="s">
        <v>1086</v>
      </c>
      <c r="BR461" s="6" t="s">
        <v>1086</v>
      </c>
      <c r="BS461" s="6" t="s">
        <v>1086</v>
      </c>
      <c r="BT461" s="6" t="s">
        <v>1086</v>
      </c>
      <c r="BU461" s="6" t="s">
        <v>1086</v>
      </c>
      <c r="BV461" s="6" t="s">
        <v>1086</v>
      </c>
      <c r="BW461" s="6" t="s">
        <v>1086</v>
      </c>
      <c r="BX461" s="6" t="s">
        <v>1086</v>
      </c>
      <c r="BY461" s="6" t="s">
        <v>1086</v>
      </c>
      <c r="BZ461" s="6" t="s">
        <v>1086</v>
      </c>
      <c r="CA461" s="6" t="s">
        <v>1086</v>
      </c>
      <c r="CB461" s="6" t="s">
        <v>1086</v>
      </c>
      <c r="CC461" s="6" t="s">
        <v>1086</v>
      </c>
      <c r="CD461" s="6" t="s">
        <v>1193</v>
      </c>
      <c r="CE461" s="199" t="s">
        <v>2785</v>
      </c>
      <c r="CF461" s="6"/>
      <c r="CG461" s="6"/>
      <c r="CH461" s="6"/>
      <c r="CI461" s="6"/>
      <c r="CJ461" s="6" t="s">
        <v>1607</v>
      </c>
      <c r="CK461" s="6" t="s">
        <v>1608</v>
      </c>
      <c r="CL461" s="6" t="s">
        <v>1086</v>
      </c>
      <c r="CM461" s="6" t="s">
        <v>1087</v>
      </c>
      <c r="CN461" s="6" t="s">
        <v>1087</v>
      </c>
      <c r="CO461" s="6" t="s">
        <v>1490</v>
      </c>
      <c r="CP461" s="6" t="s">
        <v>1086</v>
      </c>
      <c r="CQ461" s="6" t="s">
        <v>1086</v>
      </c>
      <c r="CR461" s="6" t="s">
        <v>1086</v>
      </c>
      <c r="CS461" s="6" t="s">
        <v>1086</v>
      </c>
      <c r="CT461" s="6" t="s">
        <v>1086</v>
      </c>
      <c r="CU461" s="191" t="s">
        <v>2754</v>
      </c>
      <c r="CV461" s="6" t="str">
        <f t="shared" si="178"/>
        <v>OASIS PEATONAL22058290000</v>
      </c>
      <c r="CW461" s="46" t="str">
        <f t="shared" si="179"/>
        <v>OK</v>
      </c>
      <c r="CX461" s="47" t="str">
        <f t="shared" si="180"/>
        <v>SI</v>
      </c>
      <c r="CY461" s="47" t="str">
        <f t="shared" si="181"/>
        <v/>
      </c>
      <c r="CZ461" s="47" t="str">
        <f t="shared" si="182"/>
        <v/>
      </c>
      <c r="DA461" s="47" t="str">
        <f t="shared" si="183"/>
        <v/>
      </c>
      <c r="DB461" s="47" t="str">
        <f t="shared" si="184"/>
        <v/>
      </c>
      <c r="DC461" s="47" t="str">
        <f t="shared" si="185"/>
        <v/>
      </c>
      <c r="DD461" s="47"/>
      <c r="DE461" s="47" t="str">
        <f t="shared" si="186"/>
        <v/>
      </c>
      <c r="DF461" s="47" t="str">
        <f t="shared" si="187"/>
        <v/>
      </c>
      <c r="DG461" s="47" t="str">
        <f t="shared" si="188"/>
        <v/>
      </c>
      <c r="DH461" s="47" t="str">
        <f t="shared" si="189"/>
        <v/>
      </c>
      <c r="DI461" s="47" t="str">
        <f t="shared" si="190"/>
        <v/>
      </c>
      <c r="DJ461" s="47">
        <f t="shared" si="191"/>
        <v>0</v>
      </c>
      <c r="DK461" s="48">
        <f>IF(CX461="NO",0,IF(CY461=1,Tipologías!$E$11,0)+IF(CZ461=2,Tipologías!$E$10,0)+IF(DA461=3,Tipologías!$E$9,0)+IF(DB461=4,Tipologías!$E$13,0)+IF(DC461=5,Tipologías!$E$12,0)+IF(DD461=6,Tipologías!$E$14,0)+IF(DE461=7,Tipologías!$E$20,0)+IF(DG461=9,Tipologías!$E$16,0)+IF(DF461=8,Tipologías!$E$23,0)+IF(DH461=10,Tipologías!$E$7,0)+IF(DI461=11,Tipologías!$E$8,0))</f>
        <v>0</v>
      </c>
      <c r="DL461" s="49">
        <f t="shared" si="192"/>
        <v>0</v>
      </c>
      <c r="DM461" s="50" t="str">
        <f t="shared" si="193"/>
        <v/>
      </c>
      <c r="DN461" s="50" t="str">
        <f t="shared" si="194"/>
        <v/>
      </c>
      <c r="DO461" s="50" t="str">
        <f t="shared" si="195"/>
        <v/>
      </c>
      <c r="DP461" s="51" t="str">
        <f t="shared" si="196"/>
        <v/>
      </c>
      <c r="DQ461" s="51">
        <f>IF(DM461=17,Tipologías!$E$18,0)+IF(ENCUESTAS!DN461=18,Tipologías!$E$17,0)+IF(ENCUESTAS!DO461=19,Tipologías!$E$19,0)+IF(ENCUESTAS!DP461=20,Tipologías!$E$21,0)</f>
        <v>0</v>
      </c>
      <c r="DR461" s="47" t="str">
        <f t="shared" si="197"/>
        <v>NO</v>
      </c>
      <c r="DS461" s="49">
        <f t="shared" si="198"/>
        <v>0</v>
      </c>
      <c r="DT461" s="52" t="str">
        <f>IF(DL461=0,"",(DL461+DS461+Tipologías!$E$6+Tipologías!$H$2))</f>
        <v/>
      </c>
      <c r="DU461" s="53" t="str">
        <f t="shared" si="199"/>
        <v>NO</v>
      </c>
      <c r="DV461" s="437"/>
    </row>
    <row r="462" spans="1:126" x14ac:dyDescent="0.25">
      <c r="A462" s="22">
        <v>42973</v>
      </c>
      <c r="B462" s="7" t="s">
        <v>1</v>
      </c>
      <c r="C462" s="7" t="s">
        <v>630</v>
      </c>
      <c r="D462" s="7">
        <v>579</v>
      </c>
      <c r="E462" s="7">
        <v>71180459</v>
      </c>
      <c r="F462" s="7">
        <v>3147713942</v>
      </c>
      <c r="G462" s="188">
        <v>458</v>
      </c>
      <c r="H462" s="189" t="s">
        <v>1740</v>
      </c>
      <c r="I462" s="7" t="s">
        <v>1110</v>
      </c>
      <c r="J462" s="7"/>
      <c r="K462" s="7"/>
      <c r="L462" s="7"/>
      <c r="M462" s="7"/>
      <c r="N462" s="7"/>
      <c r="O462" s="7"/>
      <c r="P462" s="7"/>
      <c r="Q462" s="7"/>
      <c r="R462" s="200">
        <v>55442</v>
      </c>
      <c r="S462" s="7"/>
      <c r="T462" s="7"/>
      <c r="U462" s="362" t="str">
        <f t="shared" si="175"/>
        <v xml:space="preserve">PEATONAL   #   -  55442 </v>
      </c>
      <c r="V462" s="7">
        <v>3122535454</v>
      </c>
      <c r="W462" s="7" t="s">
        <v>2786</v>
      </c>
      <c r="X462" s="7" t="s">
        <v>2787</v>
      </c>
      <c r="Y462" s="7" t="s">
        <v>2788</v>
      </c>
      <c r="Z462" s="7" t="s">
        <v>1644</v>
      </c>
      <c r="AA462" s="434" t="str">
        <f t="shared" si="176"/>
        <v>EDGAR  DE JESUS  MUÑOZ  CORTINEZ</v>
      </c>
      <c r="AB462" s="7" t="s">
        <v>1268</v>
      </c>
      <c r="AC462" s="7">
        <v>71186608</v>
      </c>
      <c r="AD462" s="7" t="s">
        <v>1127</v>
      </c>
      <c r="AE462" s="7">
        <v>47</v>
      </c>
      <c r="AF462" s="6" t="s">
        <v>1086</v>
      </c>
      <c r="AG462" s="6"/>
      <c r="AH462" s="7"/>
      <c r="AI462" s="7"/>
      <c r="AJ462" s="7"/>
      <c r="AK462" s="434" t="str">
        <f t="shared" si="177"/>
        <v xml:space="preserve">   </v>
      </c>
      <c r="AL462" s="7"/>
      <c r="AM462" s="191"/>
      <c r="AN462" s="189" t="s">
        <v>1087</v>
      </c>
      <c r="AO462" s="7"/>
      <c r="AP462" s="7" t="s">
        <v>1087</v>
      </c>
      <c r="AQ462" s="7">
        <v>6</v>
      </c>
      <c r="AR462" s="7">
        <v>2</v>
      </c>
      <c r="AS462" s="7">
        <v>1</v>
      </c>
      <c r="AT462" s="192" t="s">
        <v>1148</v>
      </c>
      <c r="AU462" s="7"/>
      <c r="AV462" s="193" t="s">
        <v>1165</v>
      </c>
      <c r="AW462" s="7"/>
      <c r="AX462" s="192"/>
      <c r="AY462" s="7"/>
      <c r="AZ462" s="7"/>
      <c r="BA462" s="7"/>
      <c r="BB462" s="7" t="s">
        <v>1086</v>
      </c>
      <c r="BC462" s="7">
        <v>32805</v>
      </c>
      <c r="BD462" s="7" t="s">
        <v>1086</v>
      </c>
      <c r="BE462" s="7">
        <v>24401</v>
      </c>
      <c r="BF462" s="7" t="s">
        <v>1086</v>
      </c>
      <c r="BG462" s="7">
        <v>8408</v>
      </c>
      <c r="BH462" s="188" t="s">
        <v>1167</v>
      </c>
      <c r="BI462" s="195" t="s">
        <v>1175</v>
      </c>
      <c r="BJ462" s="6" t="s">
        <v>1180</v>
      </c>
      <c r="BK462" s="6" t="s">
        <v>1189</v>
      </c>
      <c r="BL462" s="6" t="s">
        <v>1086</v>
      </c>
      <c r="BM462" s="191" t="s">
        <v>1087</v>
      </c>
      <c r="BN462" s="195" t="s">
        <v>1086</v>
      </c>
      <c r="BO462" s="6" t="s">
        <v>1086</v>
      </c>
      <c r="BP462" s="6" t="s">
        <v>1086</v>
      </c>
      <c r="BQ462" s="6" t="s">
        <v>1087</v>
      </c>
      <c r="BR462" s="6" t="s">
        <v>1086</v>
      </c>
      <c r="BS462" s="6" t="s">
        <v>1086</v>
      </c>
      <c r="BT462" s="6" t="s">
        <v>1086</v>
      </c>
      <c r="BU462" s="6" t="s">
        <v>1086</v>
      </c>
      <c r="BV462" s="6" t="s">
        <v>1086</v>
      </c>
      <c r="BW462" s="6" t="s">
        <v>1087</v>
      </c>
      <c r="BX462" s="6" t="s">
        <v>1086</v>
      </c>
      <c r="BY462" s="6" t="s">
        <v>1086</v>
      </c>
      <c r="BZ462" s="6" t="s">
        <v>1086</v>
      </c>
      <c r="CA462" s="6" t="s">
        <v>1087</v>
      </c>
      <c r="CB462" s="6" t="s">
        <v>1086</v>
      </c>
      <c r="CC462" s="6" t="s">
        <v>1086</v>
      </c>
      <c r="CD462" s="6" t="s">
        <v>1193</v>
      </c>
      <c r="CE462" s="199"/>
      <c r="CF462" s="6"/>
      <c r="CG462" s="6"/>
      <c r="CH462" s="6"/>
      <c r="CI462" s="6"/>
      <c r="CJ462" s="6" t="s">
        <v>1607</v>
      </c>
      <c r="CK462" s="6" t="s">
        <v>1608</v>
      </c>
      <c r="CL462" s="6" t="s">
        <v>1086</v>
      </c>
      <c r="CM462" s="6" t="s">
        <v>1087</v>
      </c>
      <c r="CN462" s="6" t="s">
        <v>1087</v>
      </c>
      <c r="CO462" s="6" t="s">
        <v>1490</v>
      </c>
      <c r="CP462" s="6" t="s">
        <v>1086</v>
      </c>
      <c r="CQ462" s="6" t="s">
        <v>1086</v>
      </c>
      <c r="CR462" s="6" t="s">
        <v>1087</v>
      </c>
      <c r="CS462" s="6" t="s">
        <v>1086</v>
      </c>
      <c r="CT462" s="6" t="s">
        <v>1086</v>
      </c>
      <c r="CU462" s="191" t="s">
        <v>1577</v>
      </c>
      <c r="CV462" s="6" t="str">
        <f t="shared" si="178"/>
        <v>TAHAMIPEATONAL55442</v>
      </c>
      <c r="CW462" s="46" t="str">
        <f t="shared" si="179"/>
        <v>OK</v>
      </c>
      <c r="CX462" s="47" t="str">
        <f t="shared" si="180"/>
        <v>SI</v>
      </c>
      <c r="CY462" s="47">
        <f t="shared" si="181"/>
        <v>1</v>
      </c>
      <c r="CZ462" s="47" t="str">
        <f t="shared" si="182"/>
        <v/>
      </c>
      <c r="DA462" s="47" t="str">
        <f t="shared" si="183"/>
        <v/>
      </c>
      <c r="DB462" s="47" t="str">
        <f t="shared" si="184"/>
        <v/>
      </c>
      <c r="DC462" s="47">
        <f t="shared" si="185"/>
        <v>5</v>
      </c>
      <c r="DD462" s="47"/>
      <c r="DE462" s="47">
        <f t="shared" si="186"/>
        <v>7</v>
      </c>
      <c r="DF462" s="47">
        <f t="shared" si="187"/>
        <v>8</v>
      </c>
      <c r="DG462" s="47" t="str">
        <f t="shared" si="188"/>
        <v/>
      </c>
      <c r="DH462" s="47" t="str">
        <f t="shared" si="189"/>
        <v/>
      </c>
      <c r="DI462" s="47" t="str">
        <f t="shared" si="190"/>
        <v/>
      </c>
      <c r="DJ462" s="47">
        <f t="shared" si="191"/>
        <v>2</v>
      </c>
      <c r="DK462" s="48">
        <f>IF(CX462="NO",0,IF(CY462=1,Tipologías!$E$11,0)+IF(CZ462=2,Tipologías!$E$10,0)+IF(DA462=3,Tipologías!$E$9,0)+IF(DB462=4,Tipologías!$E$13,0)+IF(DC462=5,Tipologías!$E$12,0)+IF(DD462=6,Tipologías!$E$14,0)+IF(DE462=7,Tipologías!$E$20,0)+IF(DG462=9,Tipologías!$E$16,0)+IF(DF462=8,Tipologías!$E$23,0)+IF(DH462=10,Tipologías!$E$7,0)+IF(DI462=11,Tipologías!$E$8,0))</f>
        <v>5623985.8681920003</v>
      </c>
      <c r="DL462" s="49">
        <f t="shared" si="192"/>
        <v>5623985.8681920003</v>
      </c>
      <c r="DM462" s="50" t="str">
        <f t="shared" si="193"/>
        <v/>
      </c>
      <c r="DN462" s="50" t="str">
        <f t="shared" si="194"/>
        <v/>
      </c>
      <c r="DO462" s="50">
        <f t="shared" si="195"/>
        <v>0</v>
      </c>
      <c r="DP462" s="51">
        <f t="shared" si="196"/>
        <v>20</v>
      </c>
      <c r="DQ462" s="51">
        <f>IF(DM462=17,Tipologías!$E$18,0)+IF(ENCUESTAS!DN462=18,Tipologías!$E$17,0)+IF(ENCUESTAS!DO462=19,Tipologías!$E$19,0)+IF(ENCUESTAS!DP462=20,Tipologías!$E$21,0)</f>
        <v>487557.07988400001</v>
      </c>
      <c r="DR462" s="47" t="str">
        <f t="shared" si="197"/>
        <v>SI</v>
      </c>
      <c r="DS462" s="49">
        <f t="shared" si="198"/>
        <v>487557.07988400001</v>
      </c>
      <c r="DT462" s="52">
        <f>IF(DL462=0,"",(DL462+DS462+Tipologías!$E$6+Tipologías!$H$2))</f>
        <v>6308620.3406159645</v>
      </c>
      <c r="DU462" s="53" t="str">
        <f t="shared" si="199"/>
        <v>SI</v>
      </c>
      <c r="DV462" s="436" t="s">
        <v>4319</v>
      </c>
    </row>
    <row r="463" spans="1:126" hidden="1" x14ac:dyDescent="0.25">
      <c r="A463" s="22">
        <v>42973</v>
      </c>
      <c r="B463" s="7" t="s">
        <v>1</v>
      </c>
      <c r="C463" s="7" t="s">
        <v>630</v>
      </c>
      <c r="D463" s="7">
        <v>579</v>
      </c>
      <c r="E463" s="7">
        <v>15362949</v>
      </c>
      <c r="F463" s="7">
        <v>3147962419</v>
      </c>
      <c r="G463" s="188">
        <v>459</v>
      </c>
      <c r="H463" s="189" t="s">
        <v>1603</v>
      </c>
      <c r="I463" s="7" t="s">
        <v>1110</v>
      </c>
      <c r="J463" s="7"/>
      <c r="K463" s="7"/>
      <c r="L463" s="7"/>
      <c r="M463" s="7"/>
      <c r="N463" s="7"/>
      <c r="O463" s="7"/>
      <c r="P463" s="7"/>
      <c r="Q463" s="7"/>
      <c r="R463" s="200">
        <v>220587200000</v>
      </c>
      <c r="S463" s="7"/>
      <c r="T463" s="7"/>
      <c r="U463" s="362" t="str">
        <f t="shared" si="175"/>
        <v xml:space="preserve">PEATONAL   #   -  220587200000 </v>
      </c>
      <c r="V463" s="7">
        <v>3226412708</v>
      </c>
      <c r="W463" s="7" t="s">
        <v>2750</v>
      </c>
      <c r="X463" s="7" t="s">
        <v>2789</v>
      </c>
      <c r="Y463" s="7" t="s">
        <v>2790</v>
      </c>
      <c r="Z463" s="7"/>
      <c r="AA463" s="434" t="str">
        <f t="shared" si="176"/>
        <v xml:space="preserve">OMAIRA   CARRILLO CAMPOS </v>
      </c>
      <c r="AB463" s="7" t="s">
        <v>1268</v>
      </c>
      <c r="AC463" s="7">
        <v>32211716</v>
      </c>
      <c r="AD463" s="7" t="s">
        <v>1118</v>
      </c>
      <c r="AE463" s="7">
        <v>40</v>
      </c>
      <c r="AF463" s="6" t="s">
        <v>1086</v>
      </c>
      <c r="AG463" s="6"/>
      <c r="AH463" s="7"/>
      <c r="AI463" s="7"/>
      <c r="AJ463" s="7"/>
      <c r="AK463" s="434" t="str">
        <f t="shared" si="177"/>
        <v xml:space="preserve">   </v>
      </c>
      <c r="AL463" s="7"/>
      <c r="AM463" s="191"/>
      <c r="AN463" s="189" t="s">
        <v>1087</v>
      </c>
      <c r="AO463" s="7"/>
      <c r="AP463" s="7" t="s">
        <v>1087</v>
      </c>
      <c r="AQ463" s="7">
        <v>3</v>
      </c>
      <c r="AR463" s="7">
        <v>1</v>
      </c>
      <c r="AS463" s="7"/>
      <c r="AT463" s="192" t="s">
        <v>1149</v>
      </c>
      <c r="AU463" s="7"/>
      <c r="AV463" s="193"/>
      <c r="AW463" s="7"/>
      <c r="AX463" s="192" t="s">
        <v>1153</v>
      </c>
      <c r="AY463" s="7"/>
      <c r="AZ463" s="7">
        <v>6</v>
      </c>
      <c r="BA463" s="7">
        <v>100000</v>
      </c>
      <c r="BB463" s="7" t="s">
        <v>1086</v>
      </c>
      <c r="BC463" s="7">
        <v>15000</v>
      </c>
      <c r="BD463" s="7" t="s">
        <v>1086</v>
      </c>
      <c r="BE463" s="7">
        <v>0</v>
      </c>
      <c r="BF463" s="7" t="s">
        <v>1086</v>
      </c>
      <c r="BG463" s="7">
        <v>8300</v>
      </c>
      <c r="BH463" s="188" t="s">
        <v>1167</v>
      </c>
      <c r="BI463" s="195" t="s">
        <v>1172</v>
      </c>
      <c r="BJ463" s="6" t="s">
        <v>1180</v>
      </c>
      <c r="BK463" s="6" t="s">
        <v>1189</v>
      </c>
      <c r="BL463" s="6" t="s">
        <v>1086</v>
      </c>
      <c r="BM463" s="191" t="s">
        <v>1087</v>
      </c>
      <c r="BN463" s="195" t="s">
        <v>1086</v>
      </c>
      <c r="BO463" s="6" t="s">
        <v>1086</v>
      </c>
      <c r="BP463" s="6" t="s">
        <v>1086</v>
      </c>
      <c r="BQ463" s="6" t="s">
        <v>1087</v>
      </c>
      <c r="BR463" s="6" t="s">
        <v>1086</v>
      </c>
      <c r="BS463" s="6" t="s">
        <v>1086</v>
      </c>
      <c r="BT463" s="6" t="s">
        <v>1086</v>
      </c>
      <c r="BU463" s="6" t="s">
        <v>1086</v>
      </c>
      <c r="BV463" s="6" t="s">
        <v>1086</v>
      </c>
      <c r="BW463" s="6" t="s">
        <v>1086</v>
      </c>
      <c r="BX463" s="6" t="s">
        <v>1086</v>
      </c>
      <c r="BY463" s="6" t="s">
        <v>1086</v>
      </c>
      <c r="BZ463" s="6" t="s">
        <v>1086</v>
      </c>
      <c r="CA463" s="6" t="s">
        <v>1086</v>
      </c>
      <c r="CB463" s="6" t="s">
        <v>1086</v>
      </c>
      <c r="CC463" s="6" t="s">
        <v>1086</v>
      </c>
      <c r="CD463" s="6" t="s">
        <v>1193</v>
      </c>
      <c r="CE463" s="199"/>
      <c r="CF463" s="6"/>
      <c r="CG463" s="6"/>
      <c r="CH463" s="6"/>
      <c r="CI463" s="6"/>
      <c r="CJ463" s="6" t="s">
        <v>1607</v>
      </c>
      <c r="CK463" s="6" t="s">
        <v>1608</v>
      </c>
      <c r="CL463" s="6" t="s">
        <v>1086</v>
      </c>
      <c r="CM463" s="6" t="s">
        <v>1087</v>
      </c>
      <c r="CN463" s="6" t="s">
        <v>1087</v>
      </c>
      <c r="CO463" s="6" t="s">
        <v>1490</v>
      </c>
      <c r="CP463" s="6" t="s">
        <v>1086</v>
      </c>
      <c r="CQ463" s="6" t="s">
        <v>1086</v>
      </c>
      <c r="CR463" s="6" t="s">
        <v>1086</v>
      </c>
      <c r="CS463" s="6" t="s">
        <v>1086</v>
      </c>
      <c r="CT463" s="6" t="s">
        <v>1086</v>
      </c>
      <c r="CU463" s="191" t="s">
        <v>1451</v>
      </c>
      <c r="CV463" s="6" t="str">
        <f t="shared" si="178"/>
        <v>OASIS PEATONAL220587200000</v>
      </c>
      <c r="CW463" s="46" t="str">
        <f t="shared" si="179"/>
        <v>OK</v>
      </c>
      <c r="CX463" s="47" t="str">
        <f t="shared" si="180"/>
        <v>SI</v>
      </c>
      <c r="CY463" s="47" t="str">
        <f t="shared" si="181"/>
        <v/>
      </c>
      <c r="CZ463" s="47" t="str">
        <f t="shared" si="182"/>
        <v/>
      </c>
      <c r="DA463" s="47" t="str">
        <f t="shared" si="183"/>
        <v/>
      </c>
      <c r="DB463" s="47" t="str">
        <f t="shared" si="184"/>
        <v/>
      </c>
      <c r="DC463" s="47" t="str">
        <f t="shared" si="185"/>
        <v/>
      </c>
      <c r="DD463" s="47"/>
      <c r="DE463" s="47" t="str">
        <f t="shared" si="186"/>
        <v/>
      </c>
      <c r="DF463" s="47" t="str">
        <f t="shared" si="187"/>
        <v/>
      </c>
      <c r="DG463" s="47" t="str">
        <f t="shared" si="188"/>
        <v/>
      </c>
      <c r="DH463" s="47" t="str">
        <f t="shared" si="189"/>
        <v/>
      </c>
      <c r="DI463" s="47" t="str">
        <f t="shared" si="190"/>
        <v/>
      </c>
      <c r="DJ463" s="47">
        <f t="shared" si="191"/>
        <v>0</v>
      </c>
      <c r="DK463" s="48">
        <f>IF(CX463="NO",0,IF(CY463=1,Tipologías!$E$11,0)+IF(CZ463=2,Tipologías!$E$10,0)+IF(DA463=3,Tipologías!$E$9,0)+IF(DB463=4,Tipologías!$E$13,0)+IF(DC463=5,Tipologías!$E$12,0)+IF(DD463=6,Tipologías!$E$14,0)+IF(DE463=7,Tipologías!$E$20,0)+IF(DG463=9,Tipologías!$E$16,0)+IF(DF463=8,Tipologías!$E$23,0)+IF(DH463=10,Tipologías!$E$7,0)+IF(DI463=11,Tipologías!$E$8,0))</f>
        <v>0</v>
      </c>
      <c r="DL463" s="49">
        <f t="shared" si="192"/>
        <v>0</v>
      </c>
      <c r="DM463" s="50" t="str">
        <f t="shared" si="193"/>
        <v/>
      </c>
      <c r="DN463" s="50" t="str">
        <f t="shared" si="194"/>
        <v/>
      </c>
      <c r="DO463" s="50" t="str">
        <f t="shared" si="195"/>
        <v/>
      </c>
      <c r="DP463" s="51" t="str">
        <f t="shared" si="196"/>
        <v/>
      </c>
      <c r="DQ463" s="51">
        <f>IF(DM463=17,Tipologías!$E$18,0)+IF(ENCUESTAS!DN463=18,Tipologías!$E$17,0)+IF(ENCUESTAS!DO463=19,Tipologías!$E$19,0)+IF(ENCUESTAS!DP463=20,Tipologías!$E$21,0)</f>
        <v>0</v>
      </c>
      <c r="DR463" s="47" t="str">
        <f t="shared" si="197"/>
        <v>NO</v>
      </c>
      <c r="DS463" s="49">
        <f t="shared" si="198"/>
        <v>0</v>
      </c>
      <c r="DT463" s="52" t="str">
        <f>IF(DL463=0,"",(DL463+DS463+Tipologías!$E$6+Tipologías!$H$2))</f>
        <v/>
      </c>
      <c r="DU463" s="53" t="str">
        <f t="shared" si="199"/>
        <v>NO</v>
      </c>
      <c r="DV463" s="436"/>
    </row>
    <row r="464" spans="1:126" x14ac:dyDescent="0.25">
      <c r="A464" s="22">
        <v>42973</v>
      </c>
      <c r="B464" s="7" t="s">
        <v>1</v>
      </c>
      <c r="C464" s="7" t="s">
        <v>630</v>
      </c>
      <c r="D464" s="7">
        <v>579</v>
      </c>
      <c r="E464" s="7">
        <v>71180459</v>
      </c>
      <c r="F464" s="7">
        <v>3147713942</v>
      </c>
      <c r="G464" s="188">
        <v>460</v>
      </c>
      <c r="H464" s="189" t="s">
        <v>1740</v>
      </c>
      <c r="I464" s="7" t="s">
        <v>1110</v>
      </c>
      <c r="J464" s="7"/>
      <c r="K464" s="7"/>
      <c r="L464" s="7"/>
      <c r="M464" s="7"/>
      <c r="N464" s="7"/>
      <c r="O464" s="7"/>
      <c r="P464" s="7"/>
      <c r="Q464" s="7"/>
      <c r="R464" s="200">
        <v>5590</v>
      </c>
      <c r="S464" s="7"/>
      <c r="T464" s="7"/>
      <c r="U464" s="362" t="str">
        <f t="shared" si="175"/>
        <v xml:space="preserve">PEATONAL   #   -  5590 </v>
      </c>
      <c r="V464" s="7">
        <v>312230130</v>
      </c>
      <c r="W464" s="7" t="s">
        <v>1271</v>
      </c>
      <c r="X464" s="7" t="s">
        <v>2791</v>
      </c>
      <c r="Y464" s="7" t="s">
        <v>1283</v>
      </c>
      <c r="Z464" s="7" t="s">
        <v>1316</v>
      </c>
      <c r="AA464" s="434" t="str">
        <f t="shared" si="176"/>
        <v>RAMON ANTONIO MORALES PEMBERTI</v>
      </c>
      <c r="AB464" s="7" t="s">
        <v>1268</v>
      </c>
      <c r="AC464" s="7">
        <v>15886813</v>
      </c>
      <c r="AD464" s="7" t="s">
        <v>1127</v>
      </c>
      <c r="AE464" s="7">
        <v>62</v>
      </c>
      <c r="AF464" s="6" t="s">
        <v>1086</v>
      </c>
      <c r="AG464" s="6" t="s">
        <v>2034</v>
      </c>
      <c r="AH464" s="7" t="s">
        <v>2384</v>
      </c>
      <c r="AI464" s="7" t="s">
        <v>2792</v>
      </c>
      <c r="AJ464" s="7"/>
      <c r="AK464" s="434" t="str">
        <f t="shared" si="177"/>
        <v>ELIZABELTH  RIOS VANEGAS</v>
      </c>
      <c r="AL464" s="7" t="s">
        <v>1268</v>
      </c>
      <c r="AM464" s="191">
        <v>43649024</v>
      </c>
      <c r="AN464" s="189" t="s">
        <v>1087</v>
      </c>
      <c r="AO464" s="7"/>
      <c r="AP464" s="7" t="s">
        <v>1087</v>
      </c>
      <c r="AQ464" s="7">
        <v>3</v>
      </c>
      <c r="AR464" s="7"/>
      <c r="AS464" s="7"/>
      <c r="AT464" s="192" t="s">
        <v>1148</v>
      </c>
      <c r="AU464" s="7"/>
      <c r="AV464" s="193" t="s">
        <v>1161</v>
      </c>
      <c r="AW464" s="7"/>
      <c r="AX464" s="192"/>
      <c r="AY464" s="7"/>
      <c r="AZ464" s="7"/>
      <c r="BA464" s="7"/>
      <c r="BB464" s="7" t="s">
        <v>1086</v>
      </c>
      <c r="BC464" s="7"/>
      <c r="BD464" s="7" t="s">
        <v>1086</v>
      </c>
      <c r="BE464" s="7"/>
      <c r="BF464" s="7" t="s">
        <v>1086</v>
      </c>
      <c r="BG464" s="7"/>
      <c r="BH464" s="188" t="s">
        <v>1167</v>
      </c>
      <c r="BI464" s="195" t="s">
        <v>1171</v>
      </c>
      <c r="BJ464" s="6" t="s">
        <v>1180</v>
      </c>
      <c r="BK464" s="6" t="s">
        <v>1188</v>
      </c>
      <c r="BL464" s="6" t="s">
        <v>1087</v>
      </c>
      <c r="BM464" s="191" t="s">
        <v>1086</v>
      </c>
      <c r="BN464" s="195" t="s">
        <v>1086</v>
      </c>
      <c r="BO464" s="6" t="s">
        <v>1086</v>
      </c>
      <c r="BP464" s="6" t="s">
        <v>1086</v>
      </c>
      <c r="BQ464" s="6" t="s">
        <v>1087</v>
      </c>
      <c r="BR464" s="6" t="s">
        <v>1086</v>
      </c>
      <c r="BS464" s="6" t="s">
        <v>1086</v>
      </c>
      <c r="BT464" s="6" t="s">
        <v>1086</v>
      </c>
      <c r="BU464" s="6" t="s">
        <v>1086</v>
      </c>
      <c r="BV464" s="6" t="s">
        <v>1087</v>
      </c>
      <c r="BW464" s="6" t="s">
        <v>1086</v>
      </c>
      <c r="BX464" s="6" t="s">
        <v>1086</v>
      </c>
      <c r="BY464" s="6" t="s">
        <v>1086</v>
      </c>
      <c r="BZ464" s="6" t="s">
        <v>1086</v>
      </c>
      <c r="CA464" s="6" t="s">
        <v>1087</v>
      </c>
      <c r="CB464" s="6" t="s">
        <v>1086</v>
      </c>
      <c r="CC464" s="6" t="s">
        <v>1086</v>
      </c>
      <c r="CD464" s="6" t="s">
        <v>1193</v>
      </c>
      <c r="CE464" s="199" t="s">
        <v>2793</v>
      </c>
      <c r="CF464" s="6"/>
      <c r="CG464" s="6"/>
      <c r="CH464" s="6"/>
      <c r="CI464" s="6"/>
      <c r="CJ464" s="6" t="s">
        <v>1607</v>
      </c>
      <c r="CK464" s="6" t="s">
        <v>1608</v>
      </c>
      <c r="CL464" s="6" t="s">
        <v>1086</v>
      </c>
      <c r="CM464" s="6" t="s">
        <v>1087</v>
      </c>
      <c r="CN464" s="6" t="s">
        <v>1087</v>
      </c>
      <c r="CO464" s="6" t="s">
        <v>1490</v>
      </c>
      <c r="CP464" s="6" t="s">
        <v>1086</v>
      </c>
      <c r="CQ464" s="6" t="s">
        <v>1086</v>
      </c>
      <c r="CR464" s="6" t="s">
        <v>1087</v>
      </c>
      <c r="CS464" s="6" t="s">
        <v>1086</v>
      </c>
      <c r="CT464" s="6" t="s">
        <v>1086</v>
      </c>
      <c r="CU464" s="191" t="s">
        <v>2754</v>
      </c>
      <c r="CV464" s="6" t="str">
        <f t="shared" si="178"/>
        <v>TAHAMIPEATONAL5590</v>
      </c>
      <c r="CW464" s="46" t="str">
        <f t="shared" si="179"/>
        <v>¿REPETIDA?</v>
      </c>
      <c r="CX464" s="47" t="str">
        <f t="shared" si="180"/>
        <v>SI</v>
      </c>
      <c r="CY464" s="47">
        <f t="shared" si="181"/>
        <v>1</v>
      </c>
      <c r="CZ464" s="47" t="str">
        <f t="shared" si="182"/>
        <v/>
      </c>
      <c r="DA464" s="47" t="str">
        <f t="shared" si="183"/>
        <v/>
      </c>
      <c r="DB464" s="47" t="str">
        <f t="shared" si="184"/>
        <v/>
      </c>
      <c r="DC464" s="47" t="str">
        <f t="shared" si="185"/>
        <v/>
      </c>
      <c r="DD464" s="47"/>
      <c r="DE464" s="47">
        <f t="shared" si="186"/>
        <v>7</v>
      </c>
      <c r="DF464" s="47">
        <f t="shared" si="187"/>
        <v>8</v>
      </c>
      <c r="DG464" s="47" t="str">
        <f t="shared" si="188"/>
        <v/>
      </c>
      <c r="DH464" s="47" t="str">
        <f t="shared" si="189"/>
        <v/>
      </c>
      <c r="DI464" s="47" t="str">
        <f t="shared" si="190"/>
        <v/>
      </c>
      <c r="DJ464" s="47">
        <f t="shared" si="191"/>
        <v>1</v>
      </c>
      <c r="DK464" s="48">
        <f>IF(CX464="NO",0,IF(CY464=1,Tipologías!$E$11,0)+IF(CZ464=2,Tipologías!$E$10,0)+IF(DA464=3,Tipologías!$E$9,0)+IF(DB464=4,Tipologías!$E$13,0)+IF(DC464=5,Tipologías!$E$12,0)+IF(DD464=6,Tipologías!$E$14,0)+IF(DE464=7,Tipologías!$E$20,0)+IF(DG464=9,Tipologías!$E$16,0)+IF(DF464=8,Tipologías!$E$23,0)+IF(DH464=10,Tipologías!$E$7,0)+IF(DI464=11,Tipologías!$E$8,0))</f>
        <v>5076133.9036560003</v>
      </c>
      <c r="DL464" s="49">
        <f t="shared" si="192"/>
        <v>5076133.9036560003</v>
      </c>
      <c r="DM464" s="50" t="str">
        <f t="shared" si="193"/>
        <v/>
      </c>
      <c r="DN464" s="50" t="str">
        <f t="shared" si="194"/>
        <v/>
      </c>
      <c r="DO464" s="50">
        <f t="shared" si="195"/>
        <v>0</v>
      </c>
      <c r="DP464" s="51">
        <f t="shared" si="196"/>
        <v>20</v>
      </c>
      <c r="DQ464" s="51">
        <f>IF(DM464=17,Tipologías!$E$18,0)+IF(ENCUESTAS!DN464=18,Tipologías!$E$17,0)+IF(ENCUESTAS!DO464=19,Tipologías!$E$19,0)+IF(ENCUESTAS!DP464=20,Tipologías!$E$21,0)</f>
        <v>487557.07988400001</v>
      </c>
      <c r="DR464" s="47" t="str">
        <f t="shared" si="197"/>
        <v>SI</v>
      </c>
      <c r="DS464" s="49">
        <f t="shared" si="198"/>
        <v>487557.07988400001</v>
      </c>
      <c r="DT464" s="52">
        <f>IF(DL464=0,"",(DL464+DS464+Tipologías!$E$6+Tipologías!$H$2))</f>
        <v>5760768.3760799645</v>
      </c>
      <c r="DU464" s="53" t="str">
        <f t="shared" si="199"/>
        <v>SI</v>
      </c>
      <c r="DV464" s="436" t="s">
        <v>4320</v>
      </c>
    </row>
    <row r="465" spans="1:126" hidden="1" x14ac:dyDescent="0.25">
      <c r="A465" s="22">
        <v>42973</v>
      </c>
      <c r="B465" s="7" t="s">
        <v>1</v>
      </c>
      <c r="C465" s="7" t="s">
        <v>630</v>
      </c>
      <c r="D465" s="7">
        <v>579</v>
      </c>
      <c r="E465" s="7">
        <v>71180459</v>
      </c>
      <c r="F465" s="7">
        <v>3147133942</v>
      </c>
      <c r="G465" s="188">
        <v>461</v>
      </c>
      <c r="H465" s="189" t="s">
        <v>1603</v>
      </c>
      <c r="I465" s="7" t="s">
        <v>1110</v>
      </c>
      <c r="J465" s="7"/>
      <c r="K465" s="7"/>
      <c r="L465" s="7"/>
      <c r="M465" s="7"/>
      <c r="N465" s="7"/>
      <c r="O465" s="7"/>
      <c r="P465" s="7"/>
      <c r="Q465" s="7"/>
      <c r="R465" s="200">
        <v>55519</v>
      </c>
      <c r="S465" s="7"/>
      <c r="T465" s="7"/>
      <c r="U465" s="362" t="str">
        <f t="shared" si="175"/>
        <v xml:space="preserve">PEATONAL   #   -  55519 </v>
      </c>
      <c r="V465" s="7">
        <v>300650852</v>
      </c>
      <c r="W465" s="7" t="s">
        <v>1838</v>
      </c>
      <c r="X465" s="7" t="s">
        <v>1277</v>
      </c>
      <c r="Y465" s="7" t="s">
        <v>1287</v>
      </c>
      <c r="Z465" s="7" t="s">
        <v>1931</v>
      </c>
      <c r="AA465" s="434" t="str">
        <f t="shared" si="176"/>
        <v>MARIA NUBIA AGUDELO GOMEZ</v>
      </c>
      <c r="AB465" s="7" t="s">
        <v>1268</v>
      </c>
      <c r="AC465" s="7">
        <v>43650852</v>
      </c>
      <c r="AD465" s="7" t="s">
        <v>1118</v>
      </c>
      <c r="AE465" s="7">
        <v>47</v>
      </c>
      <c r="AF465" s="6" t="s">
        <v>1087</v>
      </c>
      <c r="AG465" s="6" t="s">
        <v>1730</v>
      </c>
      <c r="AH465" s="7" t="s">
        <v>1613</v>
      </c>
      <c r="AI465" s="7" t="s">
        <v>1452</v>
      </c>
      <c r="AJ465" s="7" t="s">
        <v>1282</v>
      </c>
      <c r="AK465" s="434" t="str">
        <f t="shared" si="177"/>
        <v>LUIS  JAVIER SERNA CAPERA</v>
      </c>
      <c r="AL465" s="7" t="s">
        <v>1268</v>
      </c>
      <c r="AM465" s="191">
        <v>7186496</v>
      </c>
      <c r="AN465" s="189" t="s">
        <v>1086</v>
      </c>
      <c r="AO465" s="7">
        <v>1683561</v>
      </c>
      <c r="AP465" s="7" t="s">
        <v>1087</v>
      </c>
      <c r="AQ465" s="7">
        <v>3</v>
      </c>
      <c r="AR465" s="7">
        <v>1</v>
      </c>
      <c r="AS465" s="7"/>
      <c r="AT465" s="192" t="s">
        <v>1148</v>
      </c>
      <c r="AU465" s="7"/>
      <c r="AV465" s="193" t="s">
        <v>1165</v>
      </c>
      <c r="AW465" s="7"/>
      <c r="AX465" s="192"/>
      <c r="AY465" s="7"/>
      <c r="AZ465" s="7"/>
      <c r="BA465" s="7"/>
      <c r="BB465" s="7" t="s">
        <v>1086</v>
      </c>
      <c r="BC465" s="7">
        <v>16939</v>
      </c>
      <c r="BD465" s="7" t="s">
        <v>1086</v>
      </c>
      <c r="BE465" s="7">
        <v>12174</v>
      </c>
      <c r="BF465" s="7" t="s">
        <v>1086</v>
      </c>
      <c r="BG465" s="7">
        <v>8408</v>
      </c>
      <c r="BH465" s="188" t="s">
        <v>1167</v>
      </c>
      <c r="BI465" s="195" t="s">
        <v>1171</v>
      </c>
      <c r="BJ465" s="6" t="s">
        <v>1180</v>
      </c>
      <c r="BK465" s="6" t="s">
        <v>1188</v>
      </c>
      <c r="BL465" s="6" t="s">
        <v>1087</v>
      </c>
      <c r="BM465" s="191" t="s">
        <v>1087</v>
      </c>
      <c r="BN465" s="195" t="s">
        <v>1086</v>
      </c>
      <c r="BO465" s="6" t="s">
        <v>1086</v>
      </c>
      <c r="BP465" s="6" t="s">
        <v>1086</v>
      </c>
      <c r="BQ465" s="6" t="s">
        <v>1087</v>
      </c>
      <c r="BR465" s="6" t="s">
        <v>1086</v>
      </c>
      <c r="BS465" s="6" t="s">
        <v>1086</v>
      </c>
      <c r="BT465" s="6" t="s">
        <v>1086</v>
      </c>
      <c r="BU465" s="6" t="s">
        <v>1086</v>
      </c>
      <c r="BV465" s="6" t="s">
        <v>1086</v>
      </c>
      <c r="BW465" s="6" t="s">
        <v>1086</v>
      </c>
      <c r="BX465" s="6" t="s">
        <v>1086</v>
      </c>
      <c r="BY465" s="6" t="s">
        <v>1086</v>
      </c>
      <c r="BZ465" s="6" t="s">
        <v>1086</v>
      </c>
      <c r="CA465" s="6" t="s">
        <v>1086</v>
      </c>
      <c r="CB465" s="6" t="s">
        <v>1086</v>
      </c>
      <c r="CC465" s="6" t="s">
        <v>1086</v>
      </c>
      <c r="CD465" s="6" t="s">
        <v>1193</v>
      </c>
      <c r="CE465" s="199"/>
      <c r="CF465" s="6"/>
      <c r="CG465" s="6"/>
      <c r="CH465" s="6"/>
      <c r="CI465" s="6"/>
      <c r="CJ465" s="6" t="s">
        <v>1607</v>
      </c>
      <c r="CK465" s="6" t="s">
        <v>1608</v>
      </c>
      <c r="CL465" s="6" t="s">
        <v>1086</v>
      </c>
      <c r="CM465" s="6" t="s">
        <v>1087</v>
      </c>
      <c r="CN465" s="6" t="s">
        <v>1087</v>
      </c>
      <c r="CO465" s="6" t="s">
        <v>1490</v>
      </c>
      <c r="CP465" s="6" t="s">
        <v>1086</v>
      </c>
      <c r="CQ465" s="6" t="s">
        <v>1086</v>
      </c>
      <c r="CR465" s="6" t="s">
        <v>1086</v>
      </c>
      <c r="CS465" s="6" t="s">
        <v>1086</v>
      </c>
      <c r="CT465" s="6" t="s">
        <v>1086</v>
      </c>
      <c r="CU465" s="191" t="s">
        <v>2754</v>
      </c>
      <c r="CV465" s="6" t="str">
        <f t="shared" si="178"/>
        <v>OASIS PEATONAL55519</v>
      </c>
      <c r="CW465" s="46" t="str">
        <f t="shared" si="179"/>
        <v>OK</v>
      </c>
      <c r="CX465" s="47" t="str">
        <f t="shared" si="180"/>
        <v>SI</v>
      </c>
      <c r="CY465" s="47" t="str">
        <f t="shared" si="181"/>
        <v/>
      </c>
      <c r="CZ465" s="47" t="str">
        <f t="shared" si="182"/>
        <v/>
      </c>
      <c r="DA465" s="47" t="str">
        <f t="shared" si="183"/>
        <v/>
      </c>
      <c r="DB465" s="47" t="str">
        <f t="shared" si="184"/>
        <v/>
      </c>
      <c r="DC465" s="47" t="str">
        <f t="shared" si="185"/>
        <v/>
      </c>
      <c r="DD465" s="47"/>
      <c r="DE465" s="47" t="str">
        <f t="shared" si="186"/>
        <v/>
      </c>
      <c r="DF465" s="47" t="str">
        <f t="shared" si="187"/>
        <v/>
      </c>
      <c r="DG465" s="47" t="str">
        <f t="shared" si="188"/>
        <v/>
      </c>
      <c r="DH465" s="47" t="str">
        <f t="shared" si="189"/>
        <v/>
      </c>
      <c r="DI465" s="47" t="str">
        <f t="shared" si="190"/>
        <v/>
      </c>
      <c r="DJ465" s="47">
        <f t="shared" si="191"/>
        <v>0</v>
      </c>
      <c r="DK465" s="48">
        <f>IF(CX465="NO",0,IF(CY465=1,Tipologías!$E$11,0)+IF(CZ465=2,Tipologías!$E$10,0)+IF(DA465=3,Tipologías!$E$9,0)+IF(DB465=4,Tipologías!$E$13,0)+IF(DC465=5,Tipologías!$E$12,0)+IF(DD465=6,Tipologías!$E$14,0)+IF(DE465=7,Tipologías!$E$20,0)+IF(DG465=9,Tipologías!$E$16,0)+IF(DF465=8,Tipologías!$E$23,0)+IF(DH465=10,Tipologías!$E$7,0)+IF(DI465=11,Tipologías!$E$8,0))</f>
        <v>0</v>
      </c>
      <c r="DL465" s="49">
        <f t="shared" si="192"/>
        <v>0</v>
      </c>
      <c r="DM465" s="50" t="str">
        <f t="shared" si="193"/>
        <v/>
      </c>
      <c r="DN465" s="50" t="str">
        <f t="shared" si="194"/>
        <v/>
      </c>
      <c r="DO465" s="50" t="str">
        <f t="shared" si="195"/>
        <v/>
      </c>
      <c r="DP465" s="51" t="str">
        <f t="shared" si="196"/>
        <v/>
      </c>
      <c r="DQ465" s="51">
        <f>IF(DM465=17,Tipologías!$E$18,0)+IF(ENCUESTAS!DN465=18,Tipologías!$E$17,0)+IF(ENCUESTAS!DO465=19,Tipologías!$E$19,0)+IF(ENCUESTAS!DP465=20,Tipologías!$E$21,0)</f>
        <v>0</v>
      </c>
      <c r="DR465" s="47" t="str">
        <f t="shared" si="197"/>
        <v>NO</v>
      </c>
      <c r="DS465" s="49">
        <f t="shared" si="198"/>
        <v>0</v>
      </c>
      <c r="DT465" s="52" t="str">
        <f>IF(DL465=0,"",(DL465+DS465+Tipologías!$E$6+Tipologías!$H$2))</f>
        <v/>
      </c>
      <c r="DU465" s="53" t="str">
        <f t="shared" si="199"/>
        <v>NO</v>
      </c>
      <c r="DV465" s="436"/>
    </row>
    <row r="466" spans="1:126" x14ac:dyDescent="0.25">
      <c r="A466" s="22">
        <v>42973</v>
      </c>
      <c r="B466" s="7" t="s">
        <v>1</v>
      </c>
      <c r="C466" s="7" t="s">
        <v>630</v>
      </c>
      <c r="D466" s="7">
        <v>579</v>
      </c>
      <c r="E466" s="7">
        <v>15362949</v>
      </c>
      <c r="F466" s="7">
        <v>3147962419</v>
      </c>
      <c r="G466" s="188">
        <v>462</v>
      </c>
      <c r="H466" s="189" t="s">
        <v>1603</v>
      </c>
      <c r="I466" s="7" t="s">
        <v>1110</v>
      </c>
      <c r="J466" s="7"/>
      <c r="K466" s="7"/>
      <c r="L466" s="7"/>
      <c r="M466" s="7"/>
      <c r="N466" s="7"/>
      <c r="O466" s="7"/>
      <c r="P466" s="7"/>
      <c r="Q466" s="7"/>
      <c r="R466" s="200">
        <v>220588050000</v>
      </c>
      <c r="S466" s="7"/>
      <c r="T466" s="7"/>
      <c r="U466" s="362" t="str">
        <f t="shared" si="175"/>
        <v xml:space="preserve">PEATONAL   #   -  220588050000 </v>
      </c>
      <c r="V466" s="7">
        <v>3233239506</v>
      </c>
      <c r="W466" s="7" t="s">
        <v>1446</v>
      </c>
      <c r="X466" s="7" t="s">
        <v>1446</v>
      </c>
      <c r="Y466" s="7" t="s">
        <v>2794</v>
      </c>
      <c r="Z466" s="7" t="s">
        <v>2795</v>
      </c>
      <c r="AA466" s="434" t="str">
        <f t="shared" si="176"/>
        <v>YANIRDA  LUCIA  MORENO MORENO</v>
      </c>
      <c r="AB466" s="7" t="s">
        <v>1268</v>
      </c>
      <c r="AC466" s="7">
        <v>43657810</v>
      </c>
      <c r="AD466" s="7" t="s">
        <v>1118</v>
      </c>
      <c r="AE466" s="7">
        <v>32</v>
      </c>
      <c r="AF466" s="6" t="s">
        <v>1086</v>
      </c>
      <c r="AG466" s="6"/>
      <c r="AH466" s="7"/>
      <c r="AI466" s="7"/>
      <c r="AJ466" s="7"/>
      <c r="AK466" s="434" t="str">
        <f t="shared" si="177"/>
        <v xml:space="preserve">   </v>
      </c>
      <c r="AL466" s="7"/>
      <c r="AM466" s="191"/>
      <c r="AN466" s="189" t="s">
        <v>1087</v>
      </c>
      <c r="AO466" s="7"/>
      <c r="AP466" s="7" t="s">
        <v>1087</v>
      </c>
      <c r="AQ466" s="7">
        <v>3</v>
      </c>
      <c r="AR466" s="7">
        <v>2</v>
      </c>
      <c r="AS466" s="7"/>
      <c r="AT466" s="192" t="s">
        <v>1148</v>
      </c>
      <c r="AU466" s="7"/>
      <c r="AV466" s="193" t="s">
        <v>1163</v>
      </c>
      <c r="AW466" s="7"/>
      <c r="AX466" s="192"/>
      <c r="AY466" s="7"/>
      <c r="AZ466" s="7"/>
      <c r="BA466" s="7"/>
      <c r="BB466" s="7" t="s">
        <v>1086</v>
      </c>
      <c r="BC466" s="7"/>
      <c r="BD466" s="7" t="s">
        <v>1086</v>
      </c>
      <c r="BE466" s="7"/>
      <c r="BF466" s="7" t="s">
        <v>1086</v>
      </c>
      <c r="BG466" s="7"/>
      <c r="BH466" s="188" t="s">
        <v>1167</v>
      </c>
      <c r="BI466" s="195" t="s">
        <v>1171</v>
      </c>
      <c r="BJ466" s="6" t="s">
        <v>1180</v>
      </c>
      <c r="BK466" s="6" t="s">
        <v>1189</v>
      </c>
      <c r="BL466" s="6" t="s">
        <v>1086</v>
      </c>
      <c r="BM466" s="191" t="s">
        <v>1087</v>
      </c>
      <c r="BN466" s="195" t="s">
        <v>1086</v>
      </c>
      <c r="BO466" s="6" t="s">
        <v>1086</v>
      </c>
      <c r="BP466" s="6" t="s">
        <v>1086</v>
      </c>
      <c r="BQ466" s="6" t="s">
        <v>1086</v>
      </c>
      <c r="BR466" s="6" t="s">
        <v>1086</v>
      </c>
      <c r="BS466" s="6" t="s">
        <v>1086</v>
      </c>
      <c r="BT466" s="6" t="s">
        <v>1086</v>
      </c>
      <c r="BU466" s="6" t="s">
        <v>1086</v>
      </c>
      <c r="BV466" s="6" t="s">
        <v>1087</v>
      </c>
      <c r="BW466" s="6" t="s">
        <v>1086</v>
      </c>
      <c r="BX466" s="6" t="s">
        <v>1086</v>
      </c>
      <c r="BY466" s="6" t="s">
        <v>1086</v>
      </c>
      <c r="BZ466" s="6" t="s">
        <v>1086</v>
      </c>
      <c r="CA466" s="6" t="s">
        <v>1087</v>
      </c>
      <c r="CB466" s="6" t="s">
        <v>1086</v>
      </c>
      <c r="CC466" s="6" t="s">
        <v>1086</v>
      </c>
      <c r="CD466" s="6" t="s">
        <v>1193</v>
      </c>
      <c r="CE466" s="199"/>
      <c r="CF466" s="6"/>
      <c r="CG466" s="6"/>
      <c r="CH466" s="6"/>
      <c r="CI466" s="6"/>
      <c r="CJ466" s="6" t="s">
        <v>1607</v>
      </c>
      <c r="CK466" s="6" t="s">
        <v>1608</v>
      </c>
      <c r="CL466" s="6" t="s">
        <v>1086</v>
      </c>
      <c r="CM466" s="6" t="s">
        <v>1087</v>
      </c>
      <c r="CN466" s="6" t="s">
        <v>1087</v>
      </c>
      <c r="CO466" s="6" t="s">
        <v>1490</v>
      </c>
      <c r="CP466" s="6" t="s">
        <v>1086</v>
      </c>
      <c r="CQ466" s="6" t="s">
        <v>1086</v>
      </c>
      <c r="CR466" s="6" t="s">
        <v>1087</v>
      </c>
      <c r="CS466" s="6" t="s">
        <v>1086</v>
      </c>
      <c r="CT466" s="6" t="s">
        <v>1086</v>
      </c>
      <c r="CU466" s="191" t="s">
        <v>1451</v>
      </c>
      <c r="CV466" s="6" t="str">
        <f t="shared" si="178"/>
        <v>OASIS PEATONAL220588050000</v>
      </c>
      <c r="CW466" s="46" t="str">
        <f t="shared" si="179"/>
        <v>OK</v>
      </c>
      <c r="CX466" s="47" t="str">
        <f t="shared" si="180"/>
        <v>SI</v>
      </c>
      <c r="CY466" s="47">
        <f t="shared" si="181"/>
        <v>1</v>
      </c>
      <c r="CZ466" s="47" t="str">
        <f t="shared" si="182"/>
        <v/>
      </c>
      <c r="DA466" s="47" t="str">
        <f t="shared" si="183"/>
        <v/>
      </c>
      <c r="DB466" s="47" t="str">
        <f t="shared" si="184"/>
        <v/>
      </c>
      <c r="DC466" s="47" t="str">
        <f t="shared" si="185"/>
        <v/>
      </c>
      <c r="DD466" s="47"/>
      <c r="DE466" s="47">
        <f t="shared" si="186"/>
        <v>7</v>
      </c>
      <c r="DF466" s="47">
        <f t="shared" si="187"/>
        <v>8</v>
      </c>
      <c r="DG466" s="47" t="str">
        <f t="shared" si="188"/>
        <v/>
      </c>
      <c r="DH466" s="47" t="str">
        <f t="shared" si="189"/>
        <v/>
      </c>
      <c r="DI466" s="47" t="str">
        <f t="shared" si="190"/>
        <v/>
      </c>
      <c r="DJ466" s="47">
        <f t="shared" si="191"/>
        <v>1</v>
      </c>
      <c r="DK466" s="48">
        <f>IF(CX466="NO",0,IF(CY466=1,Tipologías!$E$11,0)+IF(CZ466=2,Tipologías!$E$10,0)+IF(DA466=3,Tipologías!$E$9,0)+IF(DB466=4,Tipologías!$E$13,0)+IF(DC466=5,Tipologías!$E$12,0)+IF(DD466=6,Tipologías!$E$14,0)+IF(DE466=7,Tipologías!$E$20,0)+IF(DG466=9,Tipologías!$E$16,0)+IF(DF466=8,Tipologías!$E$23,0)+IF(DH466=10,Tipologías!$E$7,0)+IF(DI466=11,Tipologías!$E$8,0))</f>
        <v>5076133.9036560003</v>
      </c>
      <c r="DL466" s="49">
        <f t="shared" si="192"/>
        <v>5076133.9036560003</v>
      </c>
      <c r="DM466" s="50" t="str">
        <f t="shared" si="193"/>
        <v/>
      </c>
      <c r="DN466" s="50" t="str">
        <f t="shared" si="194"/>
        <v/>
      </c>
      <c r="DO466" s="50">
        <f t="shared" si="195"/>
        <v>0</v>
      </c>
      <c r="DP466" s="51" t="str">
        <f t="shared" si="196"/>
        <v/>
      </c>
      <c r="DQ466" s="51">
        <f>IF(DM466=17,Tipologías!$E$18,0)+IF(ENCUESTAS!DN466=18,Tipologías!$E$17,0)+IF(ENCUESTAS!DO466=19,Tipologías!$E$19,0)+IF(ENCUESTAS!DP466=20,Tipologías!$E$21,0)</f>
        <v>0</v>
      </c>
      <c r="DR466" s="47" t="str">
        <f t="shared" si="197"/>
        <v>NO</v>
      </c>
      <c r="DS466" s="49">
        <f t="shared" si="198"/>
        <v>0</v>
      </c>
      <c r="DT466" s="52">
        <f>IF(DL466=0,"",(DL466+DS466+Tipologías!$E$6+Tipologías!$H$2))</f>
        <v>5273211.2961959643</v>
      </c>
      <c r="DU466" s="53" t="str">
        <f t="shared" si="199"/>
        <v>SI</v>
      </c>
      <c r="DV466" s="436" t="s">
        <v>3674</v>
      </c>
    </row>
    <row r="467" spans="1:126" x14ac:dyDescent="0.25">
      <c r="A467" s="22">
        <v>42973</v>
      </c>
      <c r="B467" s="7" t="s">
        <v>1</v>
      </c>
      <c r="C467" s="7" t="s">
        <v>630</v>
      </c>
      <c r="D467" s="7">
        <v>579</v>
      </c>
      <c r="E467" s="7">
        <v>15362949</v>
      </c>
      <c r="F467" s="7">
        <v>3147962416</v>
      </c>
      <c r="G467" s="188">
        <v>463</v>
      </c>
      <c r="H467" s="189" t="s">
        <v>1603</v>
      </c>
      <c r="I467" s="7" t="s">
        <v>1110</v>
      </c>
      <c r="J467" s="7"/>
      <c r="K467" s="7"/>
      <c r="L467" s="7"/>
      <c r="M467" s="7"/>
      <c r="N467" s="7"/>
      <c r="O467" s="7"/>
      <c r="P467" s="7"/>
      <c r="Q467" s="7"/>
      <c r="R467" s="200">
        <v>220587960000</v>
      </c>
      <c r="S467" s="7"/>
      <c r="T467" s="7"/>
      <c r="U467" s="362" t="str">
        <f t="shared" si="175"/>
        <v xml:space="preserve">PEATONAL   #   -  220587960000 </v>
      </c>
      <c r="V467" s="7">
        <v>3145587052</v>
      </c>
      <c r="W467" s="7" t="s">
        <v>1630</v>
      </c>
      <c r="X467" s="7" t="s">
        <v>2453</v>
      </c>
      <c r="Y467" s="7" t="s">
        <v>2796</v>
      </c>
      <c r="Z467" s="7"/>
      <c r="AA467" s="434" t="str">
        <f t="shared" si="176"/>
        <v xml:space="preserve">SIRLEY   MOSQUERA RODRIGUEZ </v>
      </c>
      <c r="AB467" s="7" t="s">
        <v>1268</v>
      </c>
      <c r="AC467" s="7">
        <v>1039684452</v>
      </c>
      <c r="AD467" s="7" t="s">
        <v>1118</v>
      </c>
      <c r="AE467" s="7">
        <v>29</v>
      </c>
      <c r="AF467" s="6" t="s">
        <v>1086</v>
      </c>
      <c r="AG467" s="6"/>
      <c r="AH467" s="7"/>
      <c r="AI467" s="7"/>
      <c r="AJ467" s="7"/>
      <c r="AK467" s="434" t="str">
        <f t="shared" si="177"/>
        <v xml:space="preserve">   </v>
      </c>
      <c r="AL467" s="7"/>
      <c r="AM467" s="191"/>
      <c r="AN467" s="189" t="s">
        <v>1087</v>
      </c>
      <c r="AO467" s="7"/>
      <c r="AP467" s="7" t="s">
        <v>1087</v>
      </c>
      <c r="AQ467" s="7">
        <v>1</v>
      </c>
      <c r="AR467" s="7"/>
      <c r="AS467" s="7"/>
      <c r="AT467" s="192" t="s">
        <v>1148</v>
      </c>
      <c r="AU467" s="7"/>
      <c r="AV467" s="193" t="s">
        <v>1163</v>
      </c>
      <c r="AW467" s="7"/>
      <c r="AX467" s="192"/>
      <c r="AY467" s="7"/>
      <c r="AZ467" s="7"/>
      <c r="BA467" s="7"/>
      <c r="BB467" s="7" t="s">
        <v>1086</v>
      </c>
      <c r="BC467" s="7">
        <v>6319</v>
      </c>
      <c r="BD467" s="7" t="s">
        <v>1086</v>
      </c>
      <c r="BE467" s="7">
        <v>3999</v>
      </c>
      <c r="BF467" s="7" t="s">
        <v>1086</v>
      </c>
      <c r="BG467" s="7">
        <v>8324</v>
      </c>
      <c r="BH467" s="188" t="s">
        <v>1167</v>
      </c>
      <c r="BI467" s="195" t="s">
        <v>1175</v>
      </c>
      <c r="BJ467" s="6" t="s">
        <v>1180</v>
      </c>
      <c r="BK467" s="6" t="s">
        <v>1189</v>
      </c>
      <c r="BL467" s="6" t="s">
        <v>1087</v>
      </c>
      <c r="BM467" s="191" t="s">
        <v>1086</v>
      </c>
      <c r="BN467" s="195" t="s">
        <v>1086</v>
      </c>
      <c r="BO467" s="6" t="s">
        <v>1086</v>
      </c>
      <c r="BP467" s="6" t="s">
        <v>1086</v>
      </c>
      <c r="BQ467" s="6" t="s">
        <v>1087</v>
      </c>
      <c r="BR467" s="6" t="s">
        <v>1086</v>
      </c>
      <c r="BS467" s="6" t="s">
        <v>1086</v>
      </c>
      <c r="BT467" s="6" t="s">
        <v>1086</v>
      </c>
      <c r="BU467" s="6" t="s">
        <v>1087</v>
      </c>
      <c r="BV467" s="6" t="s">
        <v>1087</v>
      </c>
      <c r="BW467" s="6" t="s">
        <v>1087</v>
      </c>
      <c r="BX467" s="6" t="s">
        <v>1086</v>
      </c>
      <c r="BY467" s="6" t="s">
        <v>1086</v>
      </c>
      <c r="BZ467" s="6" t="s">
        <v>1087</v>
      </c>
      <c r="CA467" s="6" t="s">
        <v>1087</v>
      </c>
      <c r="CB467" s="6" t="s">
        <v>1087</v>
      </c>
      <c r="CC467" s="6" t="s">
        <v>1086</v>
      </c>
      <c r="CD467" s="6" t="s">
        <v>1193</v>
      </c>
      <c r="CE467" s="199"/>
      <c r="CF467" s="6"/>
      <c r="CG467" s="6"/>
      <c r="CH467" s="6"/>
      <c r="CI467" s="6"/>
      <c r="CJ467" s="6" t="s">
        <v>1607</v>
      </c>
      <c r="CK467" s="6" t="s">
        <v>1608</v>
      </c>
      <c r="CL467" s="6" t="s">
        <v>1086</v>
      </c>
      <c r="CM467" s="6" t="s">
        <v>1087</v>
      </c>
      <c r="CN467" s="6" t="s">
        <v>1087</v>
      </c>
      <c r="CO467" s="6" t="s">
        <v>1490</v>
      </c>
      <c r="CP467" s="6" t="s">
        <v>1086</v>
      </c>
      <c r="CQ467" s="6" t="s">
        <v>1087</v>
      </c>
      <c r="CR467" s="6" t="s">
        <v>1087</v>
      </c>
      <c r="CS467" s="6" t="s">
        <v>1087</v>
      </c>
      <c r="CT467" s="6" t="s">
        <v>1086</v>
      </c>
      <c r="CU467" s="191" t="s">
        <v>1286</v>
      </c>
      <c r="CV467" s="6" t="str">
        <f t="shared" si="178"/>
        <v>OASIS PEATONAL220587960000</v>
      </c>
      <c r="CW467" s="46" t="str">
        <f t="shared" si="179"/>
        <v>OK</v>
      </c>
      <c r="CX467" s="47" t="str">
        <f t="shared" si="180"/>
        <v>SI</v>
      </c>
      <c r="CY467" s="47">
        <f t="shared" si="181"/>
        <v>1</v>
      </c>
      <c r="CZ467" s="47" t="str">
        <f t="shared" si="182"/>
        <v/>
      </c>
      <c r="DA467" s="47" t="str">
        <f t="shared" si="183"/>
        <v/>
      </c>
      <c r="DB467" s="47">
        <f t="shared" si="184"/>
        <v>4</v>
      </c>
      <c r="DC467" s="47">
        <f t="shared" si="185"/>
        <v>5</v>
      </c>
      <c r="DD467" s="47"/>
      <c r="DE467" s="47">
        <f t="shared" si="186"/>
        <v>7</v>
      </c>
      <c r="DF467" s="47">
        <f t="shared" si="187"/>
        <v>8</v>
      </c>
      <c r="DG467" s="47" t="str">
        <f t="shared" si="188"/>
        <v/>
      </c>
      <c r="DH467" s="47" t="str">
        <f t="shared" si="189"/>
        <v/>
      </c>
      <c r="DI467" s="47" t="str">
        <f t="shared" si="190"/>
        <v/>
      </c>
      <c r="DJ467" s="47">
        <f t="shared" si="191"/>
        <v>3</v>
      </c>
      <c r="DK467" s="48">
        <f>IF(CX467="NO",0,IF(CY467=1,Tipologías!$E$11,0)+IF(CZ467=2,Tipologías!$E$10,0)+IF(DA467=3,Tipologías!$E$9,0)+IF(DB467=4,Tipologías!$E$13,0)+IF(DC467=5,Tipologías!$E$12,0)+IF(DD467=6,Tipologías!$E$14,0)+IF(DE467=7,Tipologías!$E$20,0)+IF(DG467=9,Tipologías!$E$16,0)+IF(DF467=8,Tipologías!$E$23,0)+IF(DH467=10,Tipologías!$E$7,0)+IF(DI467=11,Tipologías!$E$8,0))</f>
        <v>6257239.9461000003</v>
      </c>
      <c r="DL467" s="49">
        <f t="shared" si="192"/>
        <v>6099266.2918499997</v>
      </c>
      <c r="DM467" s="50" t="str">
        <f t="shared" si="193"/>
        <v/>
      </c>
      <c r="DN467" s="50" t="str">
        <f t="shared" si="194"/>
        <v/>
      </c>
      <c r="DO467" s="50">
        <f t="shared" si="195"/>
        <v>0</v>
      </c>
      <c r="DP467" s="51">
        <f t="shared" si="196"/>
        <v>20</v>
      </c>
      <c r="DQ467" s="51">
        <f>IF(DM467=17,Tipologías!$E$18,0)+IF(ENCUESTAS!DN467=18,Tipologías!$E$17,0)+IF(ENCUESTAS!DO467=19,Tipologías!$E$19,0)+IF(ENCUESTAS!DP467=20,Tipologías!$E$21,0)</f>
        <v>487557.07988400001</v>
      </c>
      <c r="DR467" s="47" t="str">
        <f t="shared" si="197"/>
        <v>SI</v>
      </c>
      <c r="DS467" s="49">
        <f t="shared" si="198"/>
        <v>487557.07988400001</v>
      </c>
      <c r="DT467" s="52">
        <f>IF(DL467=0,"",(DL467+DS467+Tipologías!$E$6+Tipologías!$H$2))</f>
        <v>6783900.7642739639</v>
      </c>
      <c r="DU467" s="53" t="str">
        <f t="shared" si="199"/>
        <v>SI</v>
      </c>
      <c r="DV467" s="436" t="s">
        <v>3675</v>
      </c>
    </row>
    <row r="468" spans="1:126" x14ac:dyDescent="0.25">
      <c r="A468" s="22">
        <v>42973</v>
      </c>
      <c r="B468" s="7" t="s">
        <v>1</v>
      </c>
      <c r="C468" s="7" t="s">
        <v>630</v>
      </c>
      <c r="D468" s="7">
        <v>579</v>
      </c>
      <c r="E468" s="7">
        <v>71180459</v>
      </c>
      <c r="F468" s="7">
        <v>3147713942</v>
      </c>
      <c r="G468" s="188">
        <v>464</v>
      </c>
      <c r="H468" s="189" t="s">
        <v>1740</v>
      </c>
      <c r="I468" s="7" t="s">
        <v>1110</v>
      </c>
      <c r="J468" s="7"/>
      <c r="K468" s="7"/>
      <c r="L468" s="7"/>
      <c r="M468" s="7"/>
      <c r="N468" s="7"/>
      <c r="O468" s="7"/>
      <c r="P468" s="7"/>
      <c r="Q468" s="7"/>
      <c r="R468" s="200">
        <v>5572</v>
      </c>
      <c r="S468" s="7"/>
      <c r="T468" s="7"/>
      <c r="U468" s="362" t="str">
        <f t="shared" si="175"/>
        <v xml:space="preserve">PEATONAL   #   -  5572 </v>
      </c>
      <c r="V468" s="7">
        <v>3145801008</v>
      </c>
      <c r="W468" s="7" t="s">
        <v>1442</v>
      </c>
      <c r="X468" s="7"/>
      <c r="Y468" s="7" t="s">
        <v>2727</v>
      </c>
      <c r="Z468" s="7"/>
      <c r="AA468" s="434" t="str">
        <f t="shared" si="176"/>
        <v xml:space="preserve">WALTER  MOLINA </v>
      </c>
      <c r="AB468" s="7" t="s">
        <v>1268</v>
      </c>
      <c r="AC468" s="7">
        <v>15363142</v>
      </c>
      <c r="AD468" s="7" t="s">
        <v>1127</v>
      </c>
      <c r="AE468" s="7">
        <v>63</v>
      </c>
      <c r="AF468" s="6" t="s">
        <v>1087</v>
      </c>
      <c r="AG468" s="6" t="s">
        <v>2797</v>
      </c>
      <c r="AH468" s="7" t="s">
        <v>2798</v>
      </c>
      <c r="AI468" s="7" t="s">
        <v>2362</v>
      </c>
      <c r="AJ468" s="7" t="s">
        <v>1287</v>
      </c>
      <c r="AK468" s="434" t="str">
        <f t="shared" si="177"/>
        <v>FLOR MARIA VILLA  TAPIAS</v>
      </c>
      <c r="AL468" s="7" t="s">
        <v>1268</v>
      </c>
      <c r="AM468" s="191">
        <v>21932920</v>
      </c>
      <c r="AN468" s="189" t="s">
        <v>1087</v>
      </c>
      <c r="AO468" s="7"/>
      <c r="AP468" s="7" t="s">
        <v>1087</v>
      </c>
      <c r="AQ468" s="7">
        <v>3</v>
      </c>
      <c r="AR468" s="7"/>
      <c r="AS468" s="7"/>
      <c r="AT468" s="192" t="s">
        <v>1148</v>
      </c>
      <c r="AU468" s="7"/>
      <c r="AV468" s="193" t="s">
        <v>1163</v>
      </c>
      <c r="AW468" s="7"/>
      <c r="AX468" s="192"/>
      <c r="AY468" s="7"/>
      <c r="AZ468" s="7"/>
      <c r="BA468" s="7"/>
      <c r="BB468" s="7" t="s">
        <v>1086</v>
      </c>
      <c r="BC468" s="7">
        <v>3338</v>
      </c>
      <c r="BD468" s="7" t="s">
        <v>1086</v>
      </c>
      <c r="BE468" s="7">
        <v>23999</v>
      </c>
      <c r="BF468" s="7" t="s">
        <v>1086</v>
      </c>
      <c r="BG468" s="7">
        <v>16178</v>
      </c>
      <c r="BH468" s="188" t="s">
        <v>1167</v>
      </c>
      <c r="BI468" s="195" t="s">
        <v>1171</v>
      </c>
      <c r="BJ468" s="6" t="s">
        <v>1180</v>
      </c>
      <c r="BK468" s="6" t="s">
        <v>1189</v>
      </c>
      <c r="BL468" s="6" t="s">
        <v>1087</v>
      </c>
      <c r="BM468" s="191" t="s">
        <v>1086</v>
      </c>
      <c r="BN468" s="195" t="s">
        <v>1086</v>
      </c>
      <c r="BO468" s="6" t="s">
        <v>1086</v>
      </c>
      <c r="BP468" s="6" t="s">
        <v>1086</v>
      </c>
      <c r="BQ468" s="6" t="s">
        <v>1087</v>
      </c>
      <c r="BR468" s="6" t="s">
        <v>1086</v>
      </c>
      <c r="BS468" s="6" t="s">
        <v>1086</v>
      </c>
      <c r="BT468" s="6" t="s">
        <v>1086</v>
      </c>
      <c r="BU468" s="6" t="s">
        <v>1086</v>
      </c>
      <c r="BV468" s="6" t="s">
        <v>1087</v>
      </c>
      <c r="BW468" s="6" t="s">
        <v>1086</v>
      </c>
      <c r="BX468" s="6" t="s">
        <v>1086</v>
      </c>
      <c r="BY468" s="6" t="s">
        <v>1086</v>
      </c>
      <c r="BZ468" s="6" t="s">
        <v>1086</v>
      </c>
      <c r="CA468" s="6" t="s">
        <v>1087</v>
      </c>
      <c r="CB468" s="6" t="s">
        <v>1086</v>
      </c>
      <c r="CC468" s="6" t="s">
        <v>1086</v>
      </c>
      <c r="CD468" s="6" t="s">
        <v>1193</v>
      </c>
      <c r="CE468" s="199"/>
      <c r="CF468" s="6"/>
      <c r="CG468" s="6"/>
      <c r="CH468" s="6"/>
      <c r="CI468" s="6"/>
      <c r="CJ468" s="6" t="s">
        <v>1607</v>
      </c>
      <c r="CK468" s="6" t="s">
        <v>1608</v>
      </c>
      <c r="CL468" s="6" t="s">
        <v>1086</v>
      </c>
      <c r="CM468" s="6" t="s">
        <v>1087</v>
      </c>
      <c r="CN468" s="6" t="s">
        <v>1087</v>
      </c>
      <c r="CO468" s="6" t="s">
        <v>1490</v>
      </c>
      <c r="CP468" s="6" t="s">
        <v>1086</v>
      </c>
      <c r="CQ468" s="6" t="s">
        <v>1086</v>
      </c>
      <c r="CR468" s="6" t="s">
        <v>1087</v>
      </c>
      <c r="CS468" s="6" t="s">
        <v>1086</v>
      </c>
      <c r="CT468" s="6" t="s">
        <v>1086</v>
      </c>
      <c r="CU468" s="191" t="s">
        <v>2754</v>
      </c>
      <c r="CV468" s="6" t="str">
        <f t="shared" si="178"/>
        <v>TAHAMIPEATONAL5572</v>
      </c>
      <c r="CW468" s="46" t="str">
        <f t="shared" si="179"/>
        <v>OK</v>
      </c>
      <c r="CX468" s="47" t="str">
        <f t="shared" si="180"/>
        <v>SI</v>
      </c>
      <c r="CY468" s="47">
        <f t="shared" si="181"/>
        <v>1</v>
      </c>
      <c r="CZ468" s="47" t="str">
        <f t="shared" si="182"/>
        <v/>
      </c>
      <c r="DA468" s="47" t="str">
        <f t="shared" si="183"/>
        <v/>
      </c>
      <c r="DB468" s="47" t="str">
        <f t="shared" si="184"/>
        <v/>
      </c>
      <c r="DC468" s="47" t="str">
        <f t="shared" si="185"/>
        <v/>
      </c>
      <c r="DD468" s="47"/>
      <c r="DE468" s="47">
        <f t="shared" si="186"/>
        <v>7</v>
      </c>
      <c r="DF468" s="47">
        <f t="shared" si="187"/>
        <v>8</v>
      </c>
      <c r="DG468" s="47" t="str">
        <f t="shared" si="188"/>
        <v/>
      </c>
      <c r="DH468" s="47" t="str">
        <f t="shared" si="189"/>
        <v/>
      </c>
      <c r="DI468" s="47" t="str">
        <f t="shared" si="190"/>
        <v/>
      </c>
      <c r="DJ468" s="47">
        <f t="shared" si="191"/>
        <v>1</v>
      </c>
      <c r="DK468" s="48">
        <f>IF(CX468="NO",0,IF(CY468=1,Tipologías!$E$11,0)+IF(CZ468=2,Tipologías!$E$10,0)+IF(DA468=3,Tipologías!$E$9,0)+IF(DB468=4,Tipologías!$E$13,0)+IF(DC468=5,Tipologías!$E$12,0)+IF(DD468=6,Tipologías!$E$14,0)+IF(DE468=7,Tipologías!$E$20,0)+IF(DG468=9,Tipologías!$E$16,0)+IF(DF468=8,Tipologías!$E$23,0)+IF(DH468=10,Tipologías!$E$7,0)+IF(DI468=11,Tipologías!$E$8,0))</f>
        <v>5076133.9036560003</v>
      </c>
      <c r="DL468" s="49">
        <f t="shared" si="192"/>
        <v>5076133.9036560003</v>
      </c>
      <c r="DM468" s="50" t="str">
        <f t="shared" si="193"/>
        <v/>
      </c>
      <c r="DN468" s="50" t="str">
        <f t="shared" si="194"/>
        <v/>
      </c>
      <c r="DO468" s="50">
        <f t="shared" si="195"/>
        <v>0</v>
      </c>
      <c r="DP468" s="51">
        <f t="shared" si="196"/>
        <v>20</v>
      </c>
      <c r="DQ468" s="51">
        <f>IF(DM468=17,Tipologías!$E$18,0)+IF(ENCUESTAS!DN468=18,Tipologías!$E$17,0)+IF(ENCUESTAS!DO468=19,Tipologías!$E$19,0)+IF(ENCUESTAS!DP468=20,Tipologías!$E$21,0)</f>
        <v>487557.07988400001</v>
      </c>
      <c r="DR468" s="47" t="str">
        <f t="shared" si="197"/>
        <v>SI</v>
      </c>
      <c r="DS468" s="49">
        <f t="shared" si="198"/>
        <v>487557.07988400001</v>
      </c>
      <c r="DT468" s="52">
        <f>IF(DL468=0,"",(DL468+DS468+Tipologías!$E$6+Tipologías!$H$2))</f>
        <v>5760768.3760799645</v>
      </c>
      <c r="DU468" s="53" t="str">
        <f t="shared" si="199"/>
        <v>SI</v>
      </c>
      <c r="DV468" s="436" t="s">
        <v>4321</v>
      </c>
    </row>
    <row r="469" spans="1:126" hidden="1" x14ac:dyDescent="0.25">
      <c r="A469" s="22">
        <v>42973</v>
      </c>
      <c r="B469" s="7" t="s">
        <v>1</v>
      </c>
      <c r="C469" s="7" t="s">
        <v>630</v>
      </c>
      <c r="D469" s="7">
        <v>579</v>
      </c>
      <c r="E469" s="7">
        <v>71180459</v>
      </c>
      <c r="F469" s="7">
        <v>3147713942</v>
      </c>
      <c r="G469" s="188">
        <v>465</v>
      </c>
      <c r="H469" s="189" t="s">
        <v>1740</v>
      </c>
      <c r="I469" s="7" t="s">
        <v>1110</v>
      </c>
      <c r="J469" s="7"/>
      <c r="K469" s="7"/>
      <c r="L469" s="7"/>
      <c r="M469" s="7"/>
      <c r="N469" s="7"/>
      <c r="O469" s="7"/>
      <c r="P469" s="7"/>
      <c r="Q469" s="7"/>
      <c r="R469" s="200">
        <v>5591</v>
      </c>
      <c r="S469" s="7"/>
      <c r="T469" s="7"/>
      <c r="U469" s="362" t="str">
        <f t="shared" si="175"/>
        <v xml:space="preserve">PEATONAL   #   -  5591 </v>
      </c>
      <c r="V469" s="7">
        <v>3115911766</v>
      </c>
      <c r="W469" s="7" t="s">
        <v>1542</v>
      </c>
      <c r="X469" s="7" t="s">
        <v>1899</v>
      </c>
      <c r="Y469" s="7" t="s">
        <v>2523</v>
      </c>
      <c r="Z469" s="7" t="s">
        <v>2799</v>
      </c>
      <c r="AA469" s="434" t="str">
        <f t="shared" si="176"/>
        <v>FERLEY  ALEXANDER  HERNANDEZ  LONDOÑO</v>
      </c>
      <c r="AB469" s="7" t="s">
        <v>1268</v>
      </c>
      <c r="AC469" s="7"/>
      <c r="AD469" s="7" t="s">
        <v>1127</v>
      </c>
      <c r="AE469" s="7">
        <v>30</v>
      </c>
      <c r="AF469" s="6" t="s">
        <v>1087</v>
      </c>
      <c r="AG469" s="6" t="s">
        <v>2800</v>
      </c>
      <c r="AH469" s="7" t="s">
        <v>2111</v>
      </c>
      <c r="AI469" s="7" t="s">
        <v>2801</v>
      </c>
      <c r="AJ469" s="7" t="s">
        <v>1553</v>
      </c>
      <c r="AK469" s="434" t="str">
        <f t="shared" si="177"/>
        <v>PAOLA  ANDREA NARANJO TRIANA</v>
      </c>
      <c r="AL469" s="7" t="s">
        <v>1268</v>
      </c>
      <c r="AM469" s="191">
        <v>1039696011</v>
      </c>
      <c r="AN469" s="189" t="s">
        <v>1087</v>
      </c>
      <c r="AO469" s="7"/>
      <c r="AP469" s="7" t="s">
        <v>1087</v>
      </c>
      <c r="AQ469" s="7">
        <v>3</v>
      </c>
      <c r="AR469" s="7"/>
      <c r="AS469" s="7"/>
      <c r="AT469" s="192" t="s">
        <v>1149</v>
      </c>
      <c r="AU469" s="7"/>
      <c r="AV469" s="193"/>
      <c r="AW469" s="7"/>
      <c r="AX469" s="192" t="s">
        <v>1153</v>
      </c>
      <c r="AY469" s="7">
        <v>1</v>
      </c>
      <c r="AZ469" s="7"/>
      <c r="BA469" s="7">
        <v>150000</v>
      </c>
      <c r="BB469" s="7" t="s">
        <v>1086</v>
      </c>
      <c r="BC469" s="7"/>
      <c r="BD469" s="7" t="s">
        <v>1086</v>
      </c>
      <c r="BE469" s="7"/>
      <c r="BF469" s="7" t="s">
        <v>1086</v>
      </c>
      <c r="BG469" s="7"/>
      <c r="BH469" s="188" t="s">
        <v>1167</v>
      </c>
      <c r="BI469" s="195" t="s">
        <v>1171</v>
      </c>
      <c r="BJ469" s="6" t="s">
        <v>1180</v>
      </c>
      <c r="BK469" s="6" t="s">
        <v>1188</v>
      </c>
      <c r="BL469" s="6" t="s">
        <v>1086</v>
      </c>
      <c r="BM469" s="191" t="s">
        <v>1087</v>
      </c>
      <c r="BN469" s="195" t="s">
        <v>1086</v>
      </c>
      <c r="BO469" s="6" t="s">
        <v>1086</v>
      </c>
      <c r="BP469" s="6" t="s">
        <v>1086</v>
      </c>
      <c r="BQ469" s="6" t="s">
        <v>1087</v>
      </c>
      <c r="BR469" s="6" t="s">
        <v>1086</v>
      </c>
      <c r="BS469" s="6" t="s">
        <v>1086</v>
      </c>
      <c r="BT469" s="6" t="s">
        <v>1086</v>
      </c>
      <c r="BU469" s="6" t="s">
        <v>1086</v>
      </c>
      <c r="BV469" s="6" t="s">
        <v>1086</v>
      </c>
      <c r="BW469" s="6" t="s">
        <v>1086</v>
      </c>
      <c r="BX469" s="6" t="s">
        <v>1086</v>
      </c>
      <c r="BY469" s="6" t="s">
        <v>1086</v>
      </c>
      <c r="BZ469" s="6" t="s">
        <v>1086</v>
      </c>
      <c r="CA469" s="6" t="s">
        <v>1086</v>
      </c>
      <c r="CB469" s="6" t="s">
        <v>1086</v>
      </c>
      <c r="CC469" s="6" t="s">
        <v>1086</v>
      </c>
      <c r="CD469" s="6" t="s">
        <v>1193</v>
      </c>
      <c r="CE469" s="199" t="s">
        <v>2777</v>
      </c>
      <c r="CF469" s="6"/>
      <c r="CG469" s="6"/>
      <c r="CH469" s="6"/>
      <c r="CI469" s="6"/>
      <c r="CJ469" s="6" t="s">
        <v>1607</v>
      </c>
      <c r="CK469" s="6" t="s">
        <v>1608</v>
      </c>
      <c r="CL469" s="6" t="s">
        <v>1086</v>
      </c>
      <c r="CM469" s="6" t="s">
        <v>1087</v>
      </c>
      <c r="CN469" s="6" t="s">
        <v>1087</v>
      </c>
      <c r="CO469" s="6" t="s">
        <v>1490</v>
      </c>
      <c r="CP469" s="6" t="s">
        <v>1086</v>
      </c>
      <c r="CQ469" s="6" t="s">
        <v>1086</v>
      </c>
      <c r="CR469" s="6" t="s">
        <v>1086</v>
      </c>
      <c r="CS469" s="6" t="s">
        <v>1086</v>
      </c>
      <c r="CT469" s="6" t="s">
        <v>1086</v>
      </c>
      <c r="CU469" s="191" t="s">
        <v>1288</v>
      </c>
      <c r="CV469" s="6" t="str">
        <f t="shared" si="178"/>
        <v>TAHAMIPEATONAL5591</v>
      </c>
      <c r="CW469" s="46" t="str">
        <f t="shared" si="179"/>
        <v>OK</v>
      </c>
      <c r="CX469" s="47" t="str">
        <f t="shared" si="180"/>
        <v>SI</v>
      </c>
      <c r="CY469" s="47" t="str">
        <f t="shared" si="181"/>
        <v/>
      </c>
      <c r="CZ469" s="47" t="str">
        <f t="shared" si="182"/>
        <v/>
      </c>
      <c r="DA469" s="47" t="str">
        <f t="shared" si="183"/>
        <v/>
      </c>
      <c r="DB469" s="47" t="str">
        <f t="shared" si="184"/>
        <v/>
      </c>
      <c r="DC469" s="47" t="str">
        <f t="shared" si="185"/>
        <v/>
      </c>
      <c r="DD469" s="47"/>
      <c r="DE469" s="47" t="str">
        <f t="shared" si="186"/>
        <v/>
      </c>
      <c r="DF469" s="47" t="str">
        <f t="shared" si="187"/>
        <v/>
      </c>
      <c r="DG469" s="47" t="str">
        <f t="shared" si="188"/>
        <v/>
      </c>
      <c r="DH469" s="47" t="str">
        <f t="shared" si="189"/>
        <v/>
      </c>
      <c r="DI469" s="47" t="str">
        <f t="shared" si="190"/>
        <v/>
      </c>
      <c r="DJ469" s="47">
        <f t="shared" si="191"/>
        <v>0</v>
      </c>
      <c r="DK469" s="48">
        <f>IF(CX469="NO",0,IF(CY469=1,Tipologías!$E$11,0)+IF(CZ469=2,Tipologías!$E$10,0)+IF(DA469=3,Tipologías!$E$9,0)+IF(DB469=4,Tipologías!$E$13,0)+IF(DC469=5,Tipologías!$E$12,0)+IF(DD469=6,Tipologías!$E$14,0)+IF(DE469=7,Tipologías!$E$20,0)+IF(DG469=9,Tipologías!$E$16,0)+IF(DF469=8,Tipologías!$E$23,0)+IF(DH469=10,Tipologías!$E$7,0)+IF(DI469=11,Tipologías!$E$8,0))</f>
        <v>0</v>
      </c>
      <c r="DL469" s="49">
        <f t="shared" si="192"/>
        <v>0</v>
      </c>
      <c r="DM469" s="50" t="str">
        <f t="shared" si="193"/>
        <v/>
      </c>
      <c r="DN469" s="50" t="str">
        <f t="shared" si="194"/>
        <v/>
      </c>
      <c r="DO469" s="50" t="str">
        <f t="shared" si="195"/>
        <v/>
      </c>
      <c r="DP469" s="51" t="str">
        <f t="shared" si="196"/>
        <v/>
      </c>
      <c r="DQ469" s="51">
        <f>IF(DM469=17,Tipologías!$E$18,0)+IF(ENCUESTAS!DN469=18,Tipologías!$E$17,0)+IF(ENCUESTAS!DO469=19,Tipologías!$E$19,0)+IF(ENCUESTAS!DP469=20,Tipologías!$E$21,0)</f>
        <v>0</v>
      </c>
      <c r="DR469" s="47" t="str">
        <f t="shared" si="197"/>
        <v>NO</v>
      </c>
      <c r="DS469" s="49">
        <f t="shared" si="198"/>
        <v>0</v>
      </c>
      <c r="DT469" s="52" t="str">
        <f>IF(DL469=0,"",(DL469+DS469+Tipologías!$E$6+Tipologías!$H$2))</f>
        <v/>
      </c>
      <c r="DU469" s="53" t="str">
        <f t="shared" si="199"/>
        <v>NO</v>
      </c>
      <c r="DV469" s="436"/>
    </row>
    <row r="470" spans="1:126" hidden="1" x14ac:dyDescent="0.25">
      <c r="A470" s="22">
        <v>42973</v>
      </c>
      <c r="B470" s="7" t="s">
        <v>1</v>
      </c>
      <c r="C470" s="7" t="s">
        <v>630</v>
      </c>
      <c r="D470" s="7">
        <v>579</v>
      </c>
      <c r="E470" s="7">
        <v>153622949</v>
      </c>
      <c r="F470" s="7">
        <v>3147962419</v>
      </c>
      <c r="G470" s="188">
        <v>466</v>
      </c>
      <c r="H470" s="189" t="s">
        <v>1603</v>
      </c>
      <c r="I470" s="7" t="s">
        <v>1110</v>
      </c>
      <c r="J470" s="7"/>
      <c r="K470" s="7"/>
      <c r="L470" s="7"/>
      <c r="M470" s="7"/>
      <c r="N470" s="7"/>
      <c r="O470" s="7"/>
      <c r="P470" s="7"/>
      <c r="Q470" s="7"/>
      <c r="R470" s="200">
        <v>220586600000</v>
      </c>
      <c r="S470" s="7"/>
      <c r="T470" s="7"/>
      <c r="U470" s="362" t="str">
        <f t="shared" si="175"/>
        <v xml:space="preserve">PEATONAL   #   -  220586600000 </v>
      </c>
      <c r="V470" s="7">
        <v>3216212548</v>
      </c>
      <c r="W470" s="7" t="s">
        <v>2802</v>
      </c>
      <c r="X470" s="7" t="s">
        <v>2803</v>
      </c>
      <c r="Y470" s="7" t="s">
        <v>1574</v>
      </c>
      <c r="Z470" s="7"/>
      <c r="AA470" s="434" t="str">
        <f t="shared" si="176"/>
        <v xml:space="preserve">IRENE  LAN  FUENTES </v>
      </c>
      <c r="AB470" s="7" t="s">
        <v>1268</v>
      </c>
      <c r="AC470" s="7">
        <v>43649472</v>
      </c>
      <c r="AD470" s="7" t="s">
        <v>1118</v>
      </c>
      <c r="AE470" s="7">
        <v>51</v>
      </c>
      <c r="AF470" s="6" t="s">
        <v>1086</v>
      </c>
      <c r="AG470" s="6"/>
      <c r="AH470" s="7"/>
      <c r="AI470" s="7"/>
      <c r="AJ470" s="7"/>
      <c r="AK470" s="434" t="str">
        <f t="shared" si="177"/>
        <v xml:space="preserve">   </v>
      </c>
      <c r="AL470" s="7"/>
      <c r="AM470" s="191"/>
      <c r="AN470" s="189" t="s">
        <v>1087</v>
      </c>
      <c r="AO470" s="7"/>
      <c r="AP470" s="7" t="s">
        <v>1087</v>
      </c>
      <c r="AQ470" s="7">
        <v>6</v>
      </c>
      <c r="AR470" s="7">
        <v>1</v>
      </c>
      <c r="AS470" s="7"/>
      <c r="AT470" s="192" t="s">
        <v>1148</v>
      </c>
      <c r="AU470" s="7"/>
      <c r="AV470" s="193" t="s">
        <v>1163</v>
      </c>
      <c r="AW470" s="7"/>
      <c r="AX470" s="192"/>
      <c r="AY470" s="7"/>
      <c r="AZ470" s="7"/>
      <c r="BA470" s="7"/>
      <c r="BB470" s="7" t="s">
        <v>1086</v>
      </c>
      <c r="BC470" s="7">
        <v>10105</v>
      </c>
      <c r="BD470" s="7" t="s">
        <v>1086</v>
      </c>
      <c r="BE470" s="7">
        <v>6912</v>
      </c>
      <c r="BF470" s="7" t="s">
        <v>1086</v>
      </c>
      <c r="BG470" s="7">
        <v>8366</v>
      </c>
      <c r="BH470" s="188" t="s">
        <v>1167</v>
      </c>
      <c r="BI470" s="195" t="s">
        <v>1171</v>
      </c>
      <c r="BJ470" s="6" t="s">
        <v>1180</v>
      </c>
      <c r="BK470" s="6" t="s">
        <v>1189</v>
      </c>
      <c r="BL470" s="6" t="s">
        <v>1086</v>
      </c>
      <c r="BM470" s="191" t="s">
        <v>1086</v>
      </c>
      <c r="BN470" s="195" t="s">
        <v>1086</v>
      </c>
      <c r="BO470" s="6" t="s">
        <v>1086</v>
      </c>
      <c r="BP470" s="6" t="s">
        <v>1086</v>
      </c>
      <c r="BQ470" s="6" t="s">
        <v>1086</v>
      </c>
      <c r="BR470" s="6" t="s">
        <v>1086</v>
      </c>
      <c r="BS470" s="6" t="s">
        <v>1086</v>
      </c>
      <c r="BT470" s="6" t="s">
        <v>1086</v>
      </c>
      <c r="BU470" s="6" t="s">
        <v>1086</v>
      </c>
      <c r="BV470" s="6" t="s">
        <v>1086</v>
      </c>
      <c r="BW470" s="6" t="s">
        <v>1086</v>
      </c>
      <c r="BX470" s="6" t="s">
        <v>1086</v>
      </c>
      <c r="BY470" s="6" t="s">
        <v>1086</v>
      </c>
      <c r="BZ470" s="6" t="s">
        <v>1086</v>
      </c>
      <c r="CA470" s="6" t="s">
        <v>1086</v>
      </c>
      <c r="CB470" s="6" t="s">
        <v>1086</v>
      </c>
      <c r="CC470" s="6" t="s">
        <v>1086</v>
      </c>
      <c r="CD470" s="6" t="s">
        <v>1193</v>
      </c>
      <c r="CE470" s="199"/>
      <c r="CF470" s="6"/>
      <c r="CG470" s="6"/>
      <c r="CH470" s="6"/>
      <c r="CI470" s="6"/>
      <c r="CJ470" s="6" t="s">
        <v>1607</v>
      </c>
      <c r="CK470" s="6" t="s">
        <v>1608</v>
      </c>
      <c r="CL470" s="6" t="s">
        <v>1086</v>
      </c>
      <c r="CM470" s="6" t="s">
        <v>1087</v>
      </c>
      <c r="CN470" s="6" t="s">
        <v>1087</v>
      </c>
      <c r="CO470" s="6" t="s">
        <v>1490</v>
      </c>
      <c r="CP470" s="6" t="s">
        <v>1086</v>
      </c>
      <c r="CQ470" s="6" t="s">
        <v>1086</v>
      </c>
      <c r="CR470" s="6" t="s">
        <v>1086</v>
      </c>
      <c r="CS470" s="6" t="s">
        <v>1086</v>
      </c>
      <c r="CT470" s="6" t="s">
        <v>1086</v>
      </c>
      <c r="CU470" s="191" t="s">
        <v>1451</v>
      </c>
      <c r="CV470" s="6" t="str">
        <f t="shared" si="178"/>
        <v>OASIS PEATONAL220586600000</v>
      </c>
      <c r="CW470" s="46" t="str">
        <f t="shared" si="179"/>
        <v>OK</v>
      </c>
      <c r="CX470" s="47" t="str">
        <f t="shared" si="180"/>
        <v>SI</v>
      </c>
      <c r="CY470" s="47" t="str">
        <f t="shared" si="181"/>
        <v/>
      </c>
      <c r="CZ470" s="47" t="str">
        <f t="shared" si="182"/>
        <v/>
      </c>
      <c r="DA470" s="47" t="str">
        <f t="shared" si="183"/>
        <v/>
      </c>
      <c r="DB470" s="47" t="str">
        <f t="shared" si="184"/>
        <v/>
      </c>
      <c r="DC470" s="47" t="str">
        <f t="shared" si="185"/>
        <v/>
      </c>
      <c r="DD470" s="47"/>
      <c r="DE470" s="47" t="str">
        <f t="shared" si="186"/>
        <v/>
      </c>
      <c r="DF470" s="47" t="str">
        <f t="shared" si="187"/>
        <v/>
      </c>
      <c r="DG470" s="47" t="str">
        <f t="shared" si="188"/>
        <v/>
      </c>
      <c r="DH470" s="47" t="str">
        <f t="shared" si="189"/>
        <v/>
      </c>
      <c r="DI470" s="47" t="str">
        <f t="shared" si="190"/>
        <v/>
      </c>
      <c r="DJ470" s="47">
        <f t="shared" si="191"/>
        <v>0</v>
      </c>
      <c r="DK470" s="48">
        <f>IF(CX470="NO",0,IF(CY470=1,Tipologías!$E$11,0)+IF(CZ470=2,Tipologías!$E$10,0)+IF(DA470=3,Tipologías!$E$9,0)+IF(DB470=4,Tipologías!$E$13,0)+IF(DC470=5,Tipologías!$E$12,0)+IF(DD470=6,Tipologías!$E$14,0)+IF(DE470=7,Tipologías!$E$20,0)+IF(DG470=9,Tipologías!$E$16,0)+IF(DF470=8,Tipologías!$E$23,0)+IF(DH470=10,Tipologías!$E$7,0)+IF(DI470=11,Tipologías!$E$8,0))</f>
        <v>0</v>
      </c>
      <c r="DL470" s="49">
        <f t="shared" si="192"/>
        <v>0</v>
      </c>
      <c r="DM470" s="50" t="str">
        <f t="shared" si="193"/>
        <v/>
      </c>
      <c r="DN470" s="50" t="str">
        <f t="shared" si="194"/>
        <v/>
      </c>
      <c r="DO470" s="50" t="str">
        <f t="shared" si="195"/>
        <v/>
      </c>
      <c r="DP470" s="51" t="str">
        <f t="shared" si="196"/>
        <v/>
      </c>
      <c r="DQ470" s="51">
        <f>IF(DM470=17,Tipologías!$E$18,0)+IF(ENCUESTAS!DN470=18,Tipologías!$E$17,0)+IF(ENCUESTAS!DO470=19,Tipologías!$E$19,0)+IF(ENCUESTAS!DP470=20,Tipologías!$E$21,0)</f>
        <v>0</v>
      </c>
      <c r="DR470" s="47" t="str">
        <f t="shared" si="197"/>
        <v>NO</v>
      </c>
      <c r="DS470" s="49">
        <f t="shared" si="198"/>
        <v>0</v>
      </c>
      <c r="DT470" s="52" t="str">
        <f>IF(DL470=0,"",(DL470+DS470+Tipologías!$E$6+Tipologías!$H$2))</f>
        <v/>
      </c>
      <c r="DU470" s="53" t="str">
        <f t="shared" si="199"/>
        <v>NO</v>
      </c>
      <c r="DV470" s="437"/>
    </row>
    <row r="471" spans="1:126" x14ac:dyDescent="0.25">
      <c r="A471" s="22">
        <v>42973</v>
      </c>
      <c r="B471" s="7" t="s">
        <v>1</v>
      </c>
      <c r="C471" s="7" t="s">
        <v>630</v>
      </c>
      <c r="D471" s="7">
        <v>579</v>
      </c>
      <c r="E471" s="7">
        <v>71184422</v>
      </c>
      <c r="F471" s="7">
        <v>3147348837</v>
      </c>
      <c r="G471" s="188">
        <v>467</v>
      </c>
      <c r="H471" s="189" t="s">
        <v>1646</v>
      </c>
      <c r="I471" s="7" t="s">
        <v>1110</v>
      </c>
      <c r="J471" s="7"/>
      <c r="K471" s="7"/>
      <c r="L471" s="7"/>
      <c r="M471" s="7"/>
      <c r="N471" s="7"/>
      <c r="O471" s="7"/>
      <c r="P471" s="7"/>
      <c r="Q471" s="7"/>
      <c r="R471" s="200">
        <v>14123</v>
      </c>
      <c r="S471" s="7"/>
      <c r="T471" s="7"/>
      <c r="U471" s="362" t="str">
        <f t="shared" si="175"/>
        <v xml:space="preserve">PEATONAL   #   -  14123 </v>
      </c>
      <c r="V471" s="7">
        <v>3117627233</v>
      </c>
      <c r="W471" s="7" t="s">
        <v>2202</v>
      </c>
      <c r="X471" s="7" t="s">
        <v>1439</v>
      </c>
      <c r="Y471" s="7" t="s">
        <v>1353</v>
      </c>
      <c r="Z471" s="7" t="s">
        <v>1519</v>
      </c>
      <c r="AA471" s="434" t="str">
        <f t="shared" si="176"/>
        <v>JORGE ELIECER FRANCO MENDOZA</v>
      </c>
      <c r="AB471" s="7" t="s">
        <v>1268</v>
      </c>
      <c r="AC471" s="7">
        <v>71182644</v>
      </c>
      <c r="AD471" s="7" t="s">
        <v>1127</v>
      </c>
      <c r="AE471" s="7">
        <v>57</v>
      </c>
      <c r="AF471" s="6" t="s">
        <v>1086</v>
      </c>
      <c r="AG471" s="6"/>
      <c r="AH471" s="7"/>
      <c r="AI471" s="7"/>
      <c r="AJ471" s="7"/>
      <c r="AK471" s="434" t="str">
        <f t="shared" si="177"/>
        <v xml:space="preserve">   </v>
      </c>
      <c r="AL471" s="7"/>
      <c r="AM471" s="191"/>
      <c r="AN471" s="189" t="s">
        <v>1087</v>
      </c>
      <c r="AO471" s="7"/>
      <c r="AP471" s="7" t="s">
        <v>1087</v>
      </c>
      <c r="AQ471" s="7">
        <v>2</v>
      </c>
      <c r="AR471" s="7"/>
      <c r="AS471" s="7"/>
      <c r="AT471" s="192" t="s">
        <v>1148</v>
      </c>
      <c r="AU471" s="7"/>
      <c r="AV471" s="193" t="s">
        <v>1161</v>
      </c>
      <c r="AW471" s="7"/>
      <c r="AX471" s="192"/>
      <c r="AY471" s="7"/>
      <c r="AZ471" s="7"/>
      <c r="BA471" s="7"/>
      <c r="BB471" s="7" t="s">
        <v>1086</v>
      </c>
      <c r="BC471" s="7">
        <v>19465</v>
      </c>
      <c r="BD471" s="7" t="s">
        <v>1086</v>
      </c>
      <c r="BE471" s="7">
        <v>0</v>
      </c>
      <c r="BF471" s="7" t="s">
        <v>1086</v>
      </c>
      <c r="BG471" s="7">
        <v>16732</v>
      </c>
      <c r="BH471" s="188" t="s">
        <v>1167</v>
      </c>
      <c r="BI471" s="195" t="s">
        <v>1171</v>
      </c>
      <c r="BJ471" s="6" t="s">
        <v>1180</v>
      </c>
      <c r="BK471" s="6" t="s">
        <v>1189</v>
      </c>
      <c r="BL471" s="6" t="s">
        <v>1086</v>
      </c>
      <c r="BM471" s="191" t="s">
        <v>1086</v>
      </c>
      <c r="BN471" s="195" t="s">
        <v>1086</v>
      </c>
      <c r="BO471" s="6" t="s">
        <v>1086</v>
      </c>
      <c r="BP471" s="6" t="s">
        <v>1086</v>
      </c>
      <c r="BQ471" s="6" t="s">
        <v>1086</v>
      </c>
      <c r="BR471" s="6" t="s">
        <v>1086</v>
      </c>
      <c r="BS471" s="6" t="s">
        <v>1086</v>
      </c>
      <c r="BT471" s="6" t="s">
        <v>1086</v>
      </c>
      <c r="BU471" s="6" t="s">
        <v>1086</v>
      </c>
      <c r="BV471" s="6" t="s">
        <v>1086</v>
      </c>
      <c r="BW471" s="6" t="s">
        <v>1087</v>
      </c>
      <c r="BX471" s="6" t="s">
        <v>1086</v>
      </c>
      <c r="BY471" s="6" t="s">
        <v>1086</v>
      </c>
      <c r="BZ471" s="6" t="s">
        <v>1086</v>
      </c>
      <c r="CA471" s="6" t="s">
        <v>1086</v>
      </c>
      <c r="CB471" s="6" t="s">
        <v>1087</v>
      </c>
      <c r="CC471" s="6" t="s">
        <v>1086</v>
      </c>
      <c r="CD471" s="6" t="s">
        <v>1193</v>
      </c>
      <c r="CE471" s="199"/>
      <c r="CF471" s="6"/>
      <c r="CG471" s="6"/>
      <c r="CH471" s="6"/>
      <c r="CI471" s="6"/>
      <c r="CJ471" s="6" t="s">
        <v>1607</v>
      </c>
      <c r="CK471" s="6" t="s">
        <v>1608</v>
      </c>
      <c r="CL471" s="6" t="s">
        <v>1087</v>
      </c>
      <c r="CM471" s="6" t="s">
        <v>1087</v>
      </c>
      <c r="CN471" s="6" t="s">
        <v>1087</v>
      </c>
      <c r="CO471" s="6" t="s">
        <v>1490</v>
      </c>
      <c r="CP471" s="6" t="s">
        <v>1086</v>
      </c>
      <c r="CQ471" s="6" t="s">
        <v>1086</v>
      </c>
      <c r="CR471" s="6" t="s">
        <v>1086</v>
      </c>
      <c r="CS471" s="6" t="s">
        <v>1087</v>
      </c>
      <c r="CT471" s="6" t="s">
        <v>1086</v>
      </c>
      <c r="CU471" s="191" t="s">
        <v>1451</v>
      </c>
      <c r="CV471" s="6" t="str">
        <f t="shared" si="178"/>
        <v>NUEVO HORIZONTE PEATONAL14123</v>
      </c>
      <c r="CW471" s="46" t="str">
        <f t="shared" si="179"/>
        <v>OK</v>
      </c>
      <c r="CX471" s="47" t="str">
        <f t="shared" si="180"/>
        <v>SI</v>
      </c>
      <c r="CY471" s="47" t="str">
        <f t="shared" si="181"/>
        <v/>
      </c>
      <c r="CZ471" s="47" t="str">
        <f t="shared" si="182"/>
        <v/>
      </c>
      <c r="DA471" s="47" t="str">
        <f t="shared" si="183"/>
        <v/>
      </c>
      <c r="DB471" s="47" t="str">
        <f t="shared" si="184"/>
        <v/>
      </c>
      <c r="DC471" s="47">
        <f t="shared" si="185"/>
        <v>5</v>
      </c>
      <c r="DD471" s="47"/>
      <c r="DE471" s="47" t="str">
        <f t="shared" si="186"/>
        <v/>
      </c>
      <c r="DF471" s="47" t="str">
        <f t="shared" si="187"/>
        <v/>
      </c>
      <c r="DG471" s="47" t="str">
        <f t="shared" si="188"/>
        <v/>
      </c>
      <c r="DH471" s="47" t="str">
        <f t="shared" si="189"/>
        <v/>
      </c>
      <c r="DI471" s="47" t="str">
        <f t="shared" si="190"/>
        <v/>
      </c>
      <c r="DJ471" s="47">
        <f t="shared" si="191"/>
        <v>1</v>
      </c>
      <c r="DK471" s="48">
        <f>IF(CX471="NO",0,IF(CY471=1,Tipologías!$E$11,0)+IF(CZ471=2,Tipologías!$E$10,0)+IF(DA471=3,Tipologías!$E$9,0)+IF(DB471=4,Tipologías!$E$13,0)+IF(DC471=5,Tipologías!$E$12,0)+IF(DD471=6,Tipologías!$E$14,0)+IF(DE471=7,Tipologías!$E$20,0)+IF(DG471=9,Tipologías!$E$16,0)+IF(DF471=8,Tipologías!$E$23,0)+IF(DH471=10,Tipologías!$E$7,0)+IF(DI471=11,Tipologías!$E$8,0))</f>
        <v>547851.96453600004</v>
      </c>
      <c r="DL471" s="49">
        <f t="shared" si="192"/>
        <v>547851.96453600004</v>
      </c>
      <c r="DM471" s="50" t="str">
        <f t="shared" si="193"/>
        <v/>
      </c>
      <c r="DN471" s="50" t="str">
        <f t="shared" si="194"/>
        <v/>
      </c>
      <c r="DO471" s="50">
        <f t="shared" si="195"/>
        <v>0</v>
      </c>
      <c r="DP471" s="51" t="str">
        <f t="shared" si="196"/>
        <v/>
      </c>
      <c r="DQ471" s="51">
        <f>IF(DM471=17,Tipologías!$E$18,0)+IF(ENCUESTAS!DN471=18,Tipologías!$E$17,0)+IF(ENCUESTAS!DO471=19,Tipologías!$E$19,0)+IF(ENCUESTAS!DP471=20,Tipologías!$E$21,0)</f>
        <v>0</v>
      </c>
      <c r="DR471" s="47" t="str">
        <f t="shared" si="197"/>
        <v>NO</v>
      </c>
      <c r="DS471" s="49">
        <f t="shared" si="198"/>
        <v>0</v>
      </c>
      <c r="DT471" s="52">
        <f>IF(DL471=0,"",(DL471+DS471+Tipologías!$E$6+Tipologías!$H$2))</f>
        <v>744929.35707596457</v>
      </c>
      <c r="DU471" s="53" t="str">
        <f t="shared" si="199"/>
        <v>SI</v>
      </c>
      <c r="DV471" s="436" t="s">
        <v>4389</v>
      </c>
    </row>
    <row r="472" spans="1:126" x14ac:dyDescent="0.25">
      <c r="A472" s="22">
        <v>42973</v>
      </c>
      <c r="B472" s="7" t="s">
        <v>1</v>
      </c>
      <c r="C472" s="7" t="s">
        <v>630</v>
      </c>
      <c r="D472" s="7">
        <v>579</v>
      </c>
      <c r="E472" s="7">
        <v>71180459</v>
      </c>
      <c r="F472" s="7">
        <v>3147713942</v>
      </c>
      <c r="G472" s="188">
        <v>468</v>
      </c>
      <c r="H472" s="189" t="s">
        <v>1740</v>
      </c>
      <c r="I472" s="7" t="s">
        <v>1110</v>
      </c>
      <c r="J472" s="7"/>
      <c r="K472" s="7"/>
      <c r="L472" s="7"/>
      <c r="M472" s="7"/>
      <c r="N472" s="7"/>
      <c r="O472" s="7"/>
      <c r="P472" s="7"/>
      <c r="Q472" s="7"/>
      <c r="R472" s="200">
        <v>55441</v>
      </c>
      <c r="S472" s="7"/>
      <c r="T472" s="7"/>
      <c r="U472" s="362" t="str">
        <f t="shared" si="175"/>
        <v xml:space="preserve">PEATONAL   #   -  55441 </v>
      </c>
      <c r="V472" s="7">
        <v>3113081514</v>
      </c>
      <c r="W472" s="7" t="s">
        <v>2804</v>
      </c>
      <c r="X472" s="7"/>
      <c r="Y472" s="7" t="s">
        <v>2805</v>
      </c>
      <c r="Z472" s="7" t="s">
        <v>2806</v>
      </c>
      <c r="AA472" s="434" t="str">
        <f t="shared" si="176"/>
        <v xml:space="preserve">ELDA CECILIA  PIEDRAHITA  </v>
      </c>
      <c r="AB472" s="7" t="s">
        <v>1268</v>
      </c>
      <c r="AC472" s="7">
        <v>21934007</v>
      </c>
      <c r="AD472" s="7" t="s">
        <v>1118</v>
      </c>
      <c r="AE472" s="7">
        <v>58</v>
      </c>
      <c r="AF472" s="6" t="s">
        <v>1086</v>
      </c>
      <c r="AG472" s="6"/>
      <c r="AH472" s="7"/>
      <c r="AI472" s="7"/>
      <c r="AJ472" s="7"/>
      <c r="AK472" s="434" t="str">
        <f t="shared" si="177"/>
        <v xml:space="preserve">   </v>
      </c>
      <c r="AL472" s="7"/>
      <c r="AM472" s="191"/>
      <c r="AN472" s="189" t="s">
        <v>1087</v>
      </c>
      <c r="AO472" s="7"/>
      <c r="AP472" s="7" t="s">
        <v>1087</v>
      </c>
      <c r="AQ472" s="7">
        <v>3</v>
      </c>
      <c r="AR472" s="7">
        <v>1</v>
      </c>
      <c r="AS472" s="7"/>
      <c r="AT472" s="192" t="s">
        <v>1148</v>
      </c>
      <c r="AU472" s="7"/>
      <c r="AV472" s="193" t="s">
        <v>1164</v>
      </c>
      <c r="AW472" s="7"/>
      <c r="AX472" s="192"/>
      <c r="AY472" s="7"/>
      <c r="AZ472" s="7"/>
      <c r="BA472" s="7"/>
      <c r="BB472" s="7" t="s">
        <v>1086</v>
      </c>
      <c r="BC472" s="7">
        <v>14539</v>
      </c>
      <c r="BD472" s="7" t="s">
        <v>1086</v>
      </c>
      <c r="BE472" s="7">
        <v>10333</v>
      </c>
      <c r="BF472" s="7" t="s">
        <v>1086</v>
      </c>
      <c r="BG472" s="7">
        <v>8324</v>
      </c>
      <c r="BH472" s="188" t="s">
        <v>1167</v>
      </c>
      <c r="BI472" s="195" t="s">
        <v>1175</v>
      </c>
      <c r="BJ472" s="6" t="s">
        <v>1180</v>
      </c>
      <c r="BK472" s="6" t="s">
        <v>1189</v>
      </c>
      <c r="BL472" s="6" t="s">
        <v>1087</v>
      </c>
      <c r="BM472" s="191" t="s">
        <v>1087</v>
      </c>
      <c r="BN472" s="195" t="s">
        <v>1086</v>
      </c>
      <c r="BO472" s="6" t="s">
        <v>1086</v>
      </c>
      <c r="BP472" s="6" t="s">
        <v>1086</v>
      </c>
      <c r="BQ472" s="6" t="s">
        <v>1087</v>
      </c>
      <c r="BR472" s="6" t="s">
        <v>1086</v>
      </c>
      <c r="BS472" s="6" t="s">
        <v>1086</v>
      </c>
      <c r="BT472" s="6" t="s">
        <v>1086</v>
      </c>
      <c r="BU472" s="6" t="s">
        <v>1087</v>
      </c>
      <c r="BV472" s="6" t="s">
        <v>1086</v>
      </c>
      <c r="BW472" s="6" t="s">
        <v>1086</v>
      </c>
      <c r="BX472" s="6" t="s">
        <v>1086</v>
      </c>
      <c r="BY472" s="6" t="s">
        <v>1086</v>
      </c>
      <c r="BZ472" s="6" t="s">
        <v>1086</v>
      </c>
      <c r="CA472" s="6" t="s">
        <v>1087</v>
      </c>
      <c r="CB472" s="6" t="s">
        <v>1086</v>
      </c>
      <c r="CC472" s="6" t="s">
        <v>1086</v>
      </c>
      <c r="CD472" s="6" t="s">
        <v>1193</v>
      </c>
      <c r="CE472" s="199"/>
      <c r="CF472" s="6"/>
      <c r="CG472" s="6"/>
      <c r="CH472" s="6"/>
      <c r="CI472" s="6"/>
      <c r="CJ472" s="6" t="s">
        <v>1607</v>
      </c>
      <c r="CK472" s="6" t="s">
        <v>1608</v>
      </c>
      <c r="CL472" s="6" t="s">
        <v>1086</v>
      </c>
      <c r="CM472" s="6" t="s">
        <v>1087</v>
      </c>
      <c r="CN472" s="6" t="s">
        <v>1087</v>
      </c>
      <c r="CO472" s="6" t="s">
        <v>1490</v>
      </c>
      <c r="CP472" s="6" t="s">
        <v>1086</v>
      </c>
      <c r="CQ472" s="6" t="s">
        <v>1086</v>
      </c>
      <c r="CR472" s="6" t="s">
        <v>1087</v>
      </c>
      <c r="CS472" s="6" t="s">
        <v>1086</v>
      </c>
      <c r="CT472" s="6" t="s">
        <v>1086</v>
      </c>
      <c r="CU472" s="191" t="s">
        <v>1577</v>
      </c>
      <c r="CV472" s="6" t="str">
        <f t="shared" si="178"/>
        <v>TAHAMIPEATONAL55441</v>
      </c>
      <c r="CW472" s="46" t="str">
        <f t="shared" si="179"/>
        <v>OK</v>
      </c>
      <c r="CX472" s="47" t="str">
        <f t="shared" si="180"/>
        <v>SI</v>
      </c>
      <c r="CY472" s="47">
        <f t="shared" si="181"/>
        <v>1</v>
      </c>
      <c r="CZ472" s="47" t="str">
        <f t="shared" si="182"/>
        <v/>
      </c>
      <c r="DA472" s="47" t="str">
        <f t="shared" si="183"/>
        <v/>
      </c>
      <c r="DB472" s="47">
        <f t="shared" si="184"/>
        <v>4</v>
      </c>
      <c r="DC472" s="47" t="str">
        <f t="shared" si="185"/>
        <v/>
      </c>
      <c r="DD472" s="47"/>
      <c r="DE472" s="47">
        <f t="shared" si="186"/>
        <v>7</v>
      </c>
      <c r="DF472" s="47">
        <f t="shared" si="187"/>
        <v>8</v>
      </c>
      <c r="DG472" s="47" t="str">
        <f t="shared" si="188"/>
        <v/>
      </c>
      <c r="DH472" s="47" t="str">
        <f t="shared" si="189"/>
        <v/>
      </c>
      <c r="DI472" s="47" t="str">
        <f t="shared" si="190"/>
        <v/>
      </c>
      <c r="DJ472" s="47">
        <f t="shared" si="191"/>
        <v>2</v>
      </c>
      <c r="DK472" s="48">
        <f>IF(CX472="NO",0,IF(CY472=1,Tipologías!$E$11,0)+IF(CZ472=2,Tipologías!$E$10,0)+IF(DA472=3,Tipologías!$E$9,0)+IF(DB472=4,Tipologías!$E$13,0)+IF(DC472=5,Tipologías!$E$12,0)+IF(DD472=6,Tipologías!$E$14,0)+IF(DE472=7,Tipologías!$E$20,0)+IF(DG472=9,Tipologías!$E$16,0)+IF(DF472=8,Tipologías!$E$23,0)+IF(DH472=10,Tipologías!$E$7,0)+IF(DI472=11,Tipologías!$E$8,0))</f>
        <v>5709387.9815640002</v>
      </c>
      <c r="DL472" s="49">
        <f t="shared" si="192"/>
        <v>5709387.9815640002</v>
      </c>
      <c r="DM472" s="50" t="str">
        <f t="shared" si="193"/>
        <v/>
      </c>
      <c r="DN472" s="50" t="str">
        <f t="shared" si="194"/>
        <v/>
      </c>
      <c r="DO472" s="50">
        <f t="shared" si="195"/>
        <v>0</v>
      </c>
      <c r="DP472" s="51">
        <f t="shared" si="196"/>
        <v>20</v>
      </c>
      <c r="DQ472" s="51">
        <f>IF(DM472=17,Tipologías!$E$18,0)+IF(ENCUESTAS!DN472=18,Tipologías!$E$17,0)+IF(ENCUESTAS!DO472=19,Tipologías!$E$19,0)+IF(ENCUESTAS!DP472=20,Tipologías!$E$21,0)</f>
        <v>487557.07988400001</v>
      </c>
      <c r="DR472" s="47" t="str">
        <f t="shared" si="197"/>
        <v>SI</v>
      </c>
      <c r="DS472" s="49">
        <f t="shared" si="198"/>
        <v>487557.07988400001</v>
      </c>
      <c r="DT472" s="52">
        <f>IF(DL472=0,"",(DL472+DS472+Tipologías!$E$6+Tipologías!$H$2))</f>
        <v>6394022.4539879644</v>
      </c>
      <c r="DU472" s="53" t="str">
        <f t="shared" si="199"/>
        <v>SI</v>
      </c>
      <c r="DV472" s="436" t="s">
        <v>4322</v>
      </c>
    </row>
    <row r="473" spans="1:126" x14ac:dyDescent="0.25">
      <c r="A473" s="22">
        <v>42973</v>
      </c>
      <c r="B473" s="7" t="s">
        <v>1</v>
      </c>
      <c r="C473" s="7" t="s">
        <v>630</v>
      </c>
      <c r="D473" s="7">
        <v>579</v>
      </c>
      <c r="E473" s="7">
        <v>1039689067</v>
      </c>
      <c r="F473" s="7"/>
      <c r="G473" s="188">
        <v>469</v>
      </c>
      <c r="H473" s="189" t="s">
        <v>1603</v>
      </c>
      <c r="I473" s="7" t="s">
        <v>1110</v>
      </c>
      <c r="J473" s="7"/>
      <c r="K473" s="7"/>
      <c r="L473" s="7"/>
      <c r="M473" s="7"/>
      <c r="N473" s="7"/>
      <c r="O473" s="7"/>
      <c r="P473" s="7"/>
      <c r="Q473" s="7"/>
      <c r="R473" s="200">
        <v>220579400000</v>
      </c>
      <c r="S473" s="7"/>
      <c r="T473" s="7"/>
      <c r="U473" s="362" t="str">
        <f t="shared" si="175"/>
        <v xml:space="preserve">PEATONAL   #   -  220579400000 </v>
      </c>
      <c r="V473" s="7">
        <v>3137829214</v>
      </c>
      <c r="W473" s="7" t="s">
        <v>1505</v>
      </c>
      <c r="X473" s="7" t="s">
        <v>1521</v>
      </c>
      <c r="Y473" s="7" t="s">
        <v>2238</v>
      </c>
      <c r="Z473" s="7" t="s">
        <v>1866</v>
      </c>
      <c r="AA473" s="434" t="str">
        <f t="shared" si="176"/>
        <v>YENIFER JHOANA  GALLEGO MEJIA</v>
      </c>
      <c r="AB473" s="7" t="s">
        <v>1268</v>
      </c>
      <c r="AC473" s="7">
        <v>1039700080</v>
      </c>
      <c r="AD473" s="7" t="s">
        <v>1118</v>
      </c>
      <c r="AE473" s="7">
        <v>22</v>
      </c>
      <c r="AF473" s="6" t="s">
        <v>1086</v>
      </c>
      <c r="AG473" s="6"/>
      <c r="AH473" s="7"/>
      <c r="AI473" s="7"/>
      <c r="AJ473" s="7"/>
      <c r="AK473" s="434" t="str">
        <f t="shared" si="177"/>
        <v xml:space="preserve">   </v>
      </c>
      <c r="AL473" s="7"/>
      <c r="AM473" s="191"/>
      <c r="AN473" s="189" t="s">
        <v>1087</v>
      </c>
      <c r="AO473" s="7"/>
      <c r="AP473" s="7" t="s">
        <v>1087</v>
      </c>
      <c r="AQ473" s="7">
        <v>6</v>
      </c>
      <c r="AR473" s="7">
        <v>4</v>
      </c>
      <c r="AS473" s="7"/>
      <c r="AT473" s="192" t="s">
        <v>1148</v>
      </c>
      <c r="AU473" s="7"/>
      <c r="AV473" s="193" t="s">
        <v>1165</v>
      </c>
      <c r="AW473" s="7"/>
      <c r="AX473" s="192"/>
      <c r="AY473" s="7"/>
      <c r="AZ473" s="7"/>
      <c r="BA473" s="7"/>
      <c r="BB473" s="7" t="s">
        <v>1086</v>
      </c>
      <c r="BC473" s="7">
        <v>17528</v>
      </c>
      <c r="BD473" s="7" t="s">
        <v>1086</v>
      </c>
      <c r="BE473" s="7">
        <v>12637</v>
      </c>
      <c r="BF473" s="7" t="s">
        <v>1086</v>
      </c>
      <c r="BG473" s="7">
        <v>8324</v>
      </c>
      <c r="BH473" s="188" t="s">
        <v>1167</v>
      </c>
      <c r="BI473" s="195" t="s">
        <v>1175</v>
      </c>
      <c r="BJ473" s="6" t="s">
        <v>1180</v>
      </c>
      <c r="BK473" s="6" t="s">
        <v>1189</v>
      </c>
      <c r="BL473" s="6" t="s">
        <v>1086</v>
      </c>
      <c r="BM473" s="191" t="s">
        <v>1086</v>
      </c>
      <c r="BN473" s="195" t="s">
        <v>1086</v>
      </c>
      <c r="BO473" s="6" t="s">
        <v>1086</v>
      </c>
      <c r="BP473" s="6" t="s">
        <v>1086</v>
      </c>
      <c r="BQ473" s="6" t="s">
        <v>1086</v>
      </c>
      <c r="BR473" s="6" t="s">
        <v>1086</v>
      </c>
      <c r="BS473" s="6" t="s">
        <v>1086</v>
      </c>
      <c r="BT473" s="6" t="s">
        <v>1086</v>
      </c>
      <c r="BU473" s="6" t="s">
        <v>1087</v>
      </c>
      <c r="BV473" s="6" t="s">
        <v>1087</v>
      </c>
      <c r="BW473" s="6" t="s">
        <v>1087</v>
      </c>
      <c r="BX473" s="6" t="s">
        <v>1086</v>
      </c>
      <c r="BY473" s="6" t="s">
        <v>1086</v>
      </c>
      <c r="BZ473" s="6" t="s">
        <v>1087</v>
      </c>
      <c r="CA473" s="6" t="s">
        <v>1087</v>
      </c>
      <c r="CB473" s="6" t="s">
        <v>1087</v>
      </c>
      <c r="CC473" s="6" t="s">
        <v>1086</v>
      </c>
      <c r="CD473" s="6" t="s">
        <v>1193</v>
      </c>
      <c r="CE473" s="199"/>
      <c r="CF473" s="6"/>
      <c r="CG473" s="6"/>
      <c r="CH473" s="6"/>
      <c r="CI473" s="6"/>
      <c r="CJ473" s="6" t="s">
        <v>1607</v>
      </c>
      <c r="CK473" s="6" t="s">
        <v>1608</v>
      </c>
      <c r="CL473" s="6" t="s">
        <v>1086</v>
      </c>
      <c r="CM473" s="6" t="s">
        <v>1087</v>
      </c>
      <c r="CN473" s="6" t="s">
        <v>1087</v>
      </c>
      <c r="CO473" s="6" t="s">
        <v>1490</v>
      </c>
      <c r="CP473" s="6" t="s">
        <v>1086</v>
      </c>
      <c r="CQ473" s="6" t="s">
        <v>1087</v>
      </c>
      <c r="CR473" s="6" t="s">
        <v>1087</v>
      </c>
      <c r="CS473" s="6" t="s">
        <v>1087</v>
      </c>
      <c r="CT473" s="6" t="s">
        <v>1086</v>
      </c>
      <c r="CU473" s="191" t="s">
        <v>1286</v>
      </c>
      <c r="CV473" s="6" t="str">
        <f t="shared" si="178"/>
        <v>OASIS PEATONAL220579400000</v>
      </c>
      <c r="CW473" s="46" t="str">
        <f t="shared" si="179"/>
        <v>OK</v>
      </c>
      <c r="CX473" s="47" t="str">
        <f t="shared" si="180"/>
        <v>SI</v>
      </c>
      <c r="CY473" s="47">
        <f t="shared" si="181"/>
        <v>1</v>
      </c>
      <c r="CZ473" s="47" t="str">
        <f t="shared" si="182"/>
        <v/>
      </c>
      <c r="DA473" s="47" t="str">
        <f t="shared" si="183"/>
        <v/>
      </c>
      <c r="DB473" s="47">
        <f t="shared" si="184"/>
        <v>4</v>
      </c>
      <c r="DC473" s="47">
        <f t="shared" si="185"/>
        <v>5</v>
      </c>
      <c r="DD473" s="47"/>
      <c r="DE473" s="47">
        <f t="shared" si="186"/>
        <v>7</v>
      </c>
      <c r="DF473" s="47">
        <f t="shared" si="187"/>
        <v>8</v>
      </c>
      <c r="DG473" s="47" t="str">
        <f t="shared" si="188"/>
        <v/>
      </c>
      <c r="DH473" s="47" t="str">
        <f t="shared" si="189"/>
        <v/>
      </c>
      <c r="DI473" s="47" t="str">
        <f t="shared" si="190"/>
        <v/>
      </c>
      <c r="DJ473" s="47">
        <f t="shared" si="191"/>
        <v>3</v>
      </c>
      <c r="DK473" s="48">
        <f>IF(CX473="NO",0,IF(CY473=1,Tipologías!$E$11,0)+IF(CZ473=2,Tipologías!$E$10,0)+IF(DA473=3,Tipologías!$E$9,0)+IF(DB473=4,Tipologías!$E$13,0)+IF(DC473=5,Tipologías!$E$12,0)+IF(DD473=6,Tipologías!$E$14,0)+IF(DE473=7,Tipologías!$E$20,0)+IF(DG473=9,Tipologías!$E$16,0)+IF(DF473=8,Tipologías!$E$23,0)+IF(DH473=10,Tipologías!$E$7,0)+IF(DI473=11,Tipologías!$E$8,0))</f>
        <v>6257239.9461000003</v>
      </c>
      <c r="DL473" s="49">
        <f t="shared" si="192"/>
        <v>6099266.2918499997</v>
      </c>
      <c r="DM473" s="50" t="str">
        <f t="shared" si="193"/>
        <v/>
      </c>
      <c r="DN473" s="50" t="str">
        <f t="shared" si="194"/>
        <v/>
      </c>
      <c r="DO473" s="50">
        <f t="shared" si="195"/>
        <v>0</v>
      </c>
      <c r="DP473" s="51" t="str">
        <f t="shared" si="196"/>
        <v/>
      </c>
      <c r="DQ473" s="51">
        <f>IF(DM473=17,Tipologías!$E$18,0)+IF(ENCUESTAS!DN473=18,Tipologías!$E$17,0)+IF(ENCUESTAS!DO473=19,Tipologías!$E$19,0)+IF(ENCUESTAS!DP473=20,Tipologías!$E$21,0)</f>
        <v>0</v>
      </c>
      <c r="DR473" s="47" t="str">
        <f t="shared" si="197"/>
        <v>NO</v>
      </c>
      <c r="DS473" s="49">
        <f t="shared" si="198"/>
        <v>0</v>
      </c>
      <c r="DT473" s="52">
        <f>IF(DL473=0,"",(DL473+DS473+Tipologías!$E$6+Tipologías!$H$2))</f>
        <v>6296343.6843899637</v>
      </c>
      <c r="DU473" s="53" t="str">
        <f t="shared" si="199"/>
        <v>SI</v>
      </c>
      <c r="DV473" s="436" t="s">
        <v>3676</v>
      </c>
    </row>
    <row r="474" spans="1:126" x14ac:dyDescent="0.25">
      <c r="A474" s="22">
        <v>42973</v>
      </c>
      <c r="B474" s="7" t="s">
        <v>1</v>
      </c>
      <c r="C474" s="7" t="s">
        <v>630</v>
      </c>
      <c r="D474" s="7">
        <v>579</v>
      </c>
      <c r="E474" s="7">
        <v>71180459</v>
      </c>
      <c r="F474" s="7">
        <v>3147713942</v>
      </c>
      <c r="G474" s="188">
        <v>470</v>
      </c>
      <c r="H474" s="189" t="s">
        <v>1740</v>
      </c>
      <c r="I474" s="7" t="s">
        <v>1110</v>
      </c>
      <c r="J474" s="7"/>
      <c r="K474" s="7"/>
      <c r="L474" s="7"/>
      <c r="M474" s="7"/>
      <c r="N474" s="7"/>
      <c r="O474" s="7"/>
      <c r="P474" s="7"/>
      <c r="Q474" s="7"/>
      <c r="R474" s="200">
        <v>55443</v>
      </c>
      <c r="S474" s="7"/>
      <c r="T474" s="7"/>
      <c r="U474" s="362" t="str">
        <f t="shared" si="175"/>
        <v xml:space="preserve">PEATONAL   #   -  55443 </v>
      </c>
      <c r="V474" s="7">
        <v>3128164937</v>
      </c>
      <c r="W474" s="7" t="s">
        <v>2432</v>
      </c>
      <c r="X474" s="7" t="s">
        <v>1652</v>
      </c>
      <c r="Y474" s="7" t="s">
        <v>1287</v>
      </c>
      <c r="Z474" s="7" t="s">
        <v>2807</v>
      </c>
      <c r="AA474" s="434" t="str">
        <f t="shared" si="176"/>
        <v>MARIA DE LA CRUZ  CASTRILLON  JARAMILLO</v>
      </c>
      <c r="AB474" s="7" t="s">
        <v>1268</v>
      </c>
      <c r="AC474" s="7">
        <v>43653348</v>
      </c>
      <c r="AD474" s="7" t="s">
        <v>1118</v>
      </c>
      <c r="AE474" s="7">
        <v>29</v>
      </c>
      <c r="AF474" s="6" t="s">
        <v>1087</v>
      </c>
      <c r="AG474" s="6" t="s">
        <v>2220</v>
      </c>
      <c r="AH474" s="7" t="s">
        <v>2296</v>
      </c>
      <c r="AI474" s="7" t="s">
        <v>1274</v>
      </c>
      <c r="AJ474" s="7" t="s">
        <v>2808</v>
      </c>
      <c r="AK474" s="434" t="str">
        <f t="shared" si="177"/>
        <v>JOSE GILDARDO GARZON VELEZ</v>
      </c>
      <c r="AL474" s="7" t="s">
        <v>1268</v>
      </c>
      <c r="AM474" s="191"/>
      <c r="AN474" s="189" t="s">
        <v>1087</v>
      </c>
      <c r="AO474" s="7"/>
      <c r="AP474" s="7" t="s">
        <v>1087</v>
      </c>
      <c r="AQ474" s="7">
        <v>7</v>
      </c>
      <c r="AR474" s="7">
        <v>5</v>
      </c>
      <c r="AS474" s="7">
        <v>2</v>
      </c>
      <c r="AT474" s="192" t="s">
        <v>1149</v>
      </c>
      <c r="AU474" s="7"/>
      <c r="AV474" s="193"/>
      <c r="AW474" s="7"/>
      <c r="AX474" s="192" t="s">
        <v>1153</v>
      </c>
      <c r="AY474" s="7">
        <v>1</v>
      </c>
      <c r="AZ474" s="7"/>
      <c r="BA474" s="7">
        <v>120000</v>
      </c>
      <c r="BB474" s="7" t="s">
        <v>1086</v>
      </c>
      <c r="BC474" s="7">
        <v>20744</v>
      </c>
      <c r="BD474" s="7" t="s">
        <v>1086</v>
      </c>
      <c r="BE474" s="7">
        <v>15165</v>
      </c>
      <c r="BF474" s="7" t="s">
        <v>1086</v>
      </c>
      <c r="BG474" s="7">
        <v>8109</v>
      </c>
      <c r="BH474" s="188" t="s">
        <v>1167</v>
      </c>
      <c r="BI474" s="195" t="s">
        <v>1175</v>
      </c>
      <c r="BJ474" s="6" t="s">
        <v>1180</v>
      </c>
      <c r="BK474" s="6" t="s">
        <v>1189</v>
      </c>
      <c r="BL474" s="6" t="s">
        <v>1086</v>
      </c>
      <c r="BM474" s="191" t="s">
        <v>1086</v>
      </c>
      <c r="BN474" s="195" t="s">
        <v>1086</v>
      </c>
      <c r="BO474" s="6" t="s">
        <v>1086</v>
      </c>
      <c r="BP474" s="6" t="s">
        <v>1086</v>
      </c>
      <c r="BQ474" s="6" t="s">
        <v>1087</v>
      </c>
      <c r="BR474" s="6" t="s">
        <v>1086</v>
      </c>
      <c r="BS474" s="6" t="s">
        <v>1086</v>
      </c>
      <c r="BT474" s="6" t="s">
        <v>1086</v>
      </c>
      <c r="BU474" s="6" t="s">
        <v>1087</v>
      </c>
      <c r="BV474" s="6" t="s">
        <v>1087</v>
      </c>
      <c r="BW474" s="6" t="s">
        <v>1086</v>
      </c>
      <c r="BX474" s="6" t="s">
        <v>1086</v>
      </c>
      <c r="BY474" s="6" t="s">
        <v>1086</v>
      </c>
      <c r="BZ474" s="6" t="s">
        <v>1087</v>
      </c>
      <c r="CA474" s="6" t="s">
        <v>1087</v>
      </c>
      <c r="CB474" s="6" t="s">
        <v>1086</v>
      </c>
      <c r="CC474" s="6" t="s">
        <v>1086</v>
      </c>
      <c r="CD474" s="6" t="s">
        <v>1193</v>
      </c>
      <c r="CE474" s="199" t="s">
        <v>2774</v>
      </c>
      <c r="CF474" s="6"/>
      <c r="CG474" s="6"/>
      <c r="CH474" s="6"/>
      <c r="CI474" s="6"/>
      <c r="CJ474" s="6" t="s">
        <v>1607</v>
      </c>
      <c r="CK474" s="6" t="s">
        <v>1608</v>
      </c>
      <c r="CL474" s="6" t="s">
        <v>1086</v>
      </c>
      <c r="CM474" s="6" t="s">
        <v>1087</v>
      </c>
      <c r="CN474" s="6" t="s">
        <v>1087</v>
      </c>
      <c r="CO474" s="6" t="s">
        <v>1490</v>
      </c>
      <c r="CP474" s="6" t="s">
        <v>1086</v>
      </c>
      <c r="CQ474" s="6" t="s">
        <v>1087</v>
      </c>
      <c r="CR474" s="6" t="s">
        <v>1087</v>
      </c>
      <c r="CS474" s="6" t="s">
        <v>1086</v>
      </c>
      <c r="CT474" s="6" t="s">
        <v>1086</v>
      </c>
      <c r="CU474" s="191" t="s">
        <v>1577</v>
      </c>
      <c r="CV474" s="6" t="str">
        <f t="shared" si="178"/>
        <v>TAHAMIPEATONAL55443</v>
      </c>
      <c r="CW474" s="46" t="str">
        <f t="shared" si="179"/>
        <v>OK</v>
      </c>
      <c r="CX474" s="47" t="str">
        <f t="shared" si="180"/>
        <v>SI</v>
      </c>
      <c r="CY474" s="47">
        <f t="shared" si="181"/>
        <v>1</v>
      </c>
      <c r="CZ474" s="47" t="str">
        <f t="shared" si="182"/>
        <v/>
      </c>
      <c r="DA474" s="47" t="str">
        <f t="shared" si="183"/>
        <v/>
      </c>
      <c r="DB474" s="47">
        <f t="shared" si="184"/>
        <v>4</v>
      </c>
      <c r="DC474" s="47" t="str">
        <f t="shared" si="185"/>
        <v/>
      </c>
      <c r="DD474" s="47"/>
      <c r="DE474" s="47">
        <f t="shared" si="186"/>
        <v>7</v>
      </c>
      <c r="DF474" s="47">
        <f t="shared" si="187"/>
        <v>8</v>
      </c>
      <c r="DG474" s="47" t="str">
        <f t="shared" si="188"/>
        <v/>
      </c>
      <c r="DH474" s="47" t="str">
        <f t="shared" si="189"/>
        <v/>
      </c>
      <c r="DI474" s="47" t="str">
        <f t="shared" si="190"/>
        <v/>
      </c>
      <c r="DJ474" s="47">
        <f t="shared" si="191"/>
        <v>2</v>
      </c>
      <c r="DK474" s="48">
        <f>IF(CX474="NO",0,IF(CY474=1,Tipologías!$E$11,0)+IF(CZ474=2,Tipologías!$E$10,0)+IF(DA474=3,Tipologías!$E$9,0)+IF(DB474=4,Tipologías!$E$13,0)+IF(DC474=5,Tipologías!$E$12,0)+IF(DD474=6,Tipologías!$E$14,0)+IF(DE474=7,Tipologías!$E$20,0)+IF(DG474=9,Tipologías!$E$16,0)+IF(DF474=8,Tipologías!$E$23,0)+IF(DH474=10,Tipologías!$E$7,0)+IF(DI474=11,Tipologías!$E$8,0))</f>
        <v>5709387.9815640002</v>
      </c>
      <c r="DL474" s="49">
        <f t="shared" si="192"/>
        <v>5709387.9815640002</v>
      </c>
      <c r="DM474" s="50" t="str">
        <f t="shared" si="193"/>
        <v/>
      </c>
      <c r="DN474" s="50" t="str">
        <f t="shared" si="194"/>
        <v/>
      </c>
      <c r="DO474" s="50">
        <f t="shared" si="195"/>
        <v>0</v>
      </c>
      <c r="DP474" s="51">
        <f t="shared" si="196"/>
        <v>20</v>
      </c>
      <c r="DQ474" s="51">
        <f>IF(DM474=17,Tipologías!$E$18,0)+IF(ENCUESTAS!DN474=18,Tipologías!$E$17,0)+IF(ENCUESTAS!DO474=19,Tipologías!$E$19,0)+IF(ENCUESTAS!DP474=20,Tipologías!$E$21,0)</f>
        <v>487557.07988400001</v>
      </c>
      <c r="DR474" s="47" t="str">
        <f t="shared" si="197"/>
        <v>SI</v>
      </c>
      <c r="DS474" s="49">
        <f t="shared" si="198"/>
        <v>487557.07988400001</v>
      </c>
      <c r="DT474" s="52">
        <f>IF(DL474=0,"",(DL474+DS474+Tipologías!$E$6+Tipologías!$H$2))</f>
        <v>6394022.4539879644</v>
      </c>
      <c r="DU474" s="53" t="str">
        <f t="shared" si="199"/>
        <v>SI</v>
      </c>
      <c r="DV474" s="436" t="s">
        <v>4323</v>
      </c>
    </row>
    <row r="475" spans="1:126" x14ac:dyDescent="0.25">
      <c r="A475" s="22">
        <v>42973</v>
      </c>
      <c r="B475" s="7" t="s">
        <v>1</v>
      </c>
      <c r="C475" s="7" t="s">
        <v>630</v>
      </c>
      <c r="D475" s="7">
        <v>579</v>
      </c>
      <c r="E475" s="7">
        <v>15362949</v>
      </c>
      <c r="F475" s="7">
        <v>3147962419</v>
      </c>
      <c r="G475" s="188">
        <v>471</v>
      </c>
      <c r="H475" s="189" t="s">
        <v>1603</v>
      </c>
      <c r="I475" s="7" t="s">
        <v>1110</v>
      </c>
      <c r="J475" s="7"/>
      <c r="K475" s="7"/>
      <c r="L475" s="7"/>
      <c r="M475" s="7"/>
      <c r="N475" s="7"/>
      <c r="O475" s="7"/>
      <c r="P475" s="7"/>
      <c r="Q475" s="7"/>
      <c r="R475" s="200">
        <v>220586200000</v>
      </c>
      <c r="S475" s="7"/>
      <c r="T475" s="7"/>
      <c r="U475" s="362" t="str">
        <f t="shared" si="175"/>
        <v xml:space="preserve">PEATONAL   #   -  220586200000 </v>
      </c>
      <c r="V475" s="7">
        <v>3206896782</v>
      </c>
      <c r="W475" s="7" t="s">
        <v>2317</v>
      </c>
      <c r="X475" s="7" t="s">
        <v>1885</v>
      </c>
      <c r="Y475" s="7" t="s">
        <v>1335</v>
      </c>
      <c r="Z475" s="7" t="s">
        <v>1503</v>
      </c>
      <c r="AA475" s="434" t="str">
        <f t="shared" si="176"/>
        <v>GLORIA ELENA CAÑAS RAVE</v>
      </c>
      <c r="AB475" s="7" t="s">
        <v>1268</v>
      </c>
      <c r="AC475" s="7">
        <v>21933633</v>
      </c>
      <c r="AD475" s="7" t="s">
        <v>1118</v>
      </c>
      <c r="AE475" s="7">
        <v>54</v>
      </c>
      <c r="AF475" s="6" t="s">
        <v>1086</v>
      </c>
      <c r="AG475" s="6"/>
      <c r="AH475" s="7"/>
      <c r="AI475" s="7"/>
      <c r="AJ475" s="7"/>
      <c r="AK475" s="434" t="str">
        <f t="shared" si="177"/>
        <v xml:space="preserve">   </v>
      </c>
      <c r="AL475" s="7"/>
      <c r="AM475" s="191"/>
      <c r="AN475" s="189" t="s">
        <v>1087</v>
      </c>
      <c r="AO475" s="7"/>
      <c r="AP475" s="7" t="s">
        <v>1087</v>
      </c>
      <c r="AQ475" s="7">
        <v>1</v>
      </c>
      <c r="AR475" s="7"/>
      <c r="AS475" s="7"/>
      <c r="AT475" s="192" t="s">
        <v>1148</v>
      </c>
      <c r="AU475" s="7"/>
      <c r="AV475" s="193" t="s">
        <v>1163</v>
      </c>
      <c r="AW475" s="7"/>
      <c r="AX475" s="192"/>
      <c r="AY475" s="7"/>
      <c r="AZ475" s="7"/>
      <c r="BA475" s="7"/>
      <c r="BB475" s="7" t="s">
        <v>1086</v>
      </c>
      <c r="BC475" s="7">
        <v>7102</v>
      </c>
      <c r="BD475" s="7" t="s">
        <v>1086</v>
      </c>
      <c r="BE475" s="7">
        <v>0</v>
      </c>
      <c r="BF475" s="7" t="s">
        <v>1086</v>
      </c>
      <c r="BG475" s="7">
        <v>4598</v>
      </c>
      <c r="BH475" s="188" t="s">
        <v>1167</v>
      </c>
      <c r="BI475" s="195" t="s">
        <v>1175</v>
      </c>
      <c r="BJ475" s="6" t="s">
        <v>1180</v>
      </c>
      <c r="BK475" s="6" t="s">
        <v>1191</v>
      </c>
      <c r="BL475" s="6" t="s">
        <v>1087</v>
      </c>
      <c r="BM475" s="191" t="s">
        <v>1086</v>
      </c>
      <c r="BN475" s="195" t="s">
        <v>1086</v>
      </c>
      <c r="BO475" s="6" t="s">
        <v>1087</v>
      </c>
      <c r="BP475" s="6" t="s">
        <v>1086</v>
      </c>
      <c r="BQ475" s="6" t="s">
        <v>1087</v>
      </c>
      <c r="BR475" s="6" t="s">
        <v>1086</v>
      </c>
      <c r="BS475" s="6" t="s">
        <v>1087</v>
      </c>
      <c r="BT475" s="6" t="s">
        <v>1087</v>
      </c>
      <c r="BU475" s="6" t="s">
        <v>1087</v>
      </c>
      <c r="BV475" s="6" t="s">
        <v>1087</v>
      </c>
      <c r="BW475" s="6" t="s">
        <v>1087</v>
      </c>
      <c r="BX475" s="6" t="s">
        <v>1087</v>
      </c>
      <c r="BY475" s="6" t="s">
        <v>1087</v>
      </c>
      <c r="BZ475" s="6" t="s">
        <v>1087</v>
      </c>
      <c r="CA475" s="6" t="s">
        <v>1087</v>
      </c>
      <c r="CB475" s="6" t="s">
        <v>1087</v>
      </c>
      <c r="CC475" s="6" t="s">
        <v>1087</v>
      </c>
      <c r="CD475" s="6" t="s">
        <v>1197</v>
      </c>
      <c r="CE475" s="199"/>
      <c r="CF475" s="6"/>
      <c r="CG475" s="6"/>
      <c r="CH475" s="6"/>
      <c r="CI475" s="6"/>
      <c r="CJ475" s="6" t="s">
        <v>1607</v>
      </c>
      <c r="CK475" s="6" t="s">
        <v>1608</v>
      </c>
      <c r="CL475" s="6" t="s">
        <v>1842</v>
      </c>
      <c r="CM475" s="6" t="s">
        <v>1087</v>
      </c>
      <c r="CN475" s="6" t="s">
        <v>1087</v>
      </c>
      <c r="CO475" s="6" t="s">
        <v>1490</v>
      </c>
      <c r="CP475" s="6" t="s">
        <v>1087</v>
      </c>
      <c r="CQ475" s="6" t="s">
        <v>1087</v>
      </c>
      <c r="CR475" s="6" t="s">
        <v>1087</v>
      </c>
      <c r="CS475" s="6" t="s">
        <v>1087</v>
      </c>
      <c r="CT475" s="6" t="s">
        <v>1087</v>
      </c>
      <c r="CU475" s="191" t="s">
        <v>1307</v>
      </c>
      <c r="CV475" s="6" t="str">
        <f t="shared" si="178"/>
        <v>OASIS PEATONAL220586200000</v>
      </c>
      <c r="CW475" s="46" t="str">
        <f t="shared" si="179"/>
        <v>OK</v>
      </c>
      <c r="CX475" s="47" t="str">
        <f t="shared" si="180"/>
        <v>SI</v>
      </c>
      <c r="CY475" s="47">
        <f t="shared" si="181"/>
        <v>1</v>
      </c>
      <c r="CZ475" s="47">
        <f t="shared" si="182"/>
        <v>2</v>
      </c>
      <c r="DA475" s="47">
        <f t="shared" si="183"/>
        <v>3</v>
      </c>
      <c r="DB475" s="47">
        <f t="shared" si="184"/>
        <v>4</v>
      </c>
      <c r="DC475" s="47">
        <f t="shared" si="185"/>
        <v>5</v>
      </c>
      <c r="DD475" s="47"/>
      <c r="DE475" s="47">
        <f t="shared" si="186"/>
        <v>7</v>
      </c>
      <c r="DF475" s="47">
        <f t="shared" si="187"/>
        <v>8</v>
      </c>
      <c r="DG475" s="47" t="str">
        <f t="shared" si="188"/>
        <v/>
      </c>
      <c r="DH475" s="47" t="str">
        <f t="shared" si="189"/>
        <v/>
      </c>
      <c r="DI475" s="47">
        <f t="shared" si="190"/>
        <v>11</v>
      </c>
      <c r="DJ475" s="47">
        <f t="shared" si="191"/>
        <v>5</v>
      </c>
      <c r="DK475" s="48">
        <f>IF(CX475="NO",0,IF(CY475=1,Tipologías!$E$11,0)+IF(CZ475=2,Tipologías!$E$10,0)+IF(DA475=3,Tipologías!$E$9,0)+IF(DB475=4,Tipologías!$E$13,0)+IF(DC475=5,Tipologías!$E$12,0)+IF(DD475=6,Tipologías!$E$14,0)+IF(DE475=7,Tipologías!$E$20,0)+IF(DG475=9,Tipologías!$E$16,0)+IF(DF475=8,Tipologías!$E$23,0)+IF(DH475=10,Tipologías!$E$7,0)+IF(DI475=11,Tipologías!$E$8,0))</f>
        <v>7473222.2369879996</v>
      </c>
      <c r="DL475" s="49">
        <f t="shared" si="192"/>
        <v>6099266.2918499997</v>
      </c>
      <c r="DM475" s="50" t="str">
        <f t="shared" si="193"/>
        <v/>
      </c>
      <c r="DN475" s="50">
        <f t="shared" si="194"/>
        <v>18</v>
      </c>
      <c r="DO475" s="50">
        <f t="shared" si="195"/>
        <v>0</v>
      </c>
      <c r="DP475" s="51">
        <f t="shared" si="196"/>
        <v>20</v>
      </c>
      <c r="DQ475" s="51">
        <f>IF(DM475=17,Tipologías!$E$18,0)+IF(ENCUESTAS!DN475=18,Tipologías!$E$17,0)+IF(ENCUESTAS!DO475=19,Tipologías!$E$19,0)+IF(ENCUESTAS!DP475=20,Tipologías!$E$21,0)</f>
        <v>1757703.420504</v>
      </c>
      <c r="DR475" s="47" t="str">
        <f t="shared" si="197"/>
        <v>SI</v>
      </c>
      <c r="DS475" s="49">
        <f t="shared" si="198"/>
        <v>1374366.7709999999</v>
      </c>
      <c r="DT475" s="52">
        <f>IF(DL475=0,"",(DL475+DS475+Tipologías!$E$6+Tipologías!$H$2))</f>
        <v>7670710.4553899635</v>
      </c>
      <c r="DU475" s="53" t="str">
        <f t="shared" si="199"/>
        <v>SI</v>
      </c>
      <c r="DV475" s="436" t="s">
        <v>3677</v>
      </c>
    </row>
    <row r="476" spans="1:126" x14ac:dyDescent="0.25">
      <c r="A476" s="22">
        <v>42973</v>
      </c>
      <c r="B476" s="7" t="s">
        <v>1</v>
      </c>
      <c r="C476" s="7" t="s">
        <v>630</v>
      </c>
      <c r="D476" s="7">
        <v>579</v>
      </c>
      <c r="E476" s="7">
        <v>71180459</v>
      </c>
      <c r="F476" s="7">
        <v>3147713942</v>
      </c>
      <c r="G476" s="188">
        <v>472</v>
      </c>
      <c r="H476" s="189" t="s">
        <v>1740</v>
      </c>
      <c r="I476" s="7" t="s">
        <v>1110</v>
      </c>
      <c r="J476" s="7"/>
      <c r="K476" s="7"/>
      <c r="L476" s="7"/>
      <c r="M476" s="7"/>
      <c r="N476" s="7"/>
      <c r="O476" s="7"/>
      <c r="P476" s="7"/>
      <c r="Q476" s="7"/>
      <c r="R476" s="200">
        <v>55413</v>
      </c>
      <c r="S476" s="7"/>
      <c r="T476" s="7"/>
      <c r="U476" s="362" t="str">
        <f t="shared" si="175"/>
        <v xml:space="preserve">PEATONAL   #   -  55413 </v>
      </c>
      <c r="V476" s="7">
        <v>3173149027</v>
      </c>
      <c r="W476" s="7" t="s">
        <v>2809</v>
      </c>
      <c r="X476" s="7" t="s">
        <v>1838</v>
      </c>
      <c r="Y476" s="7" t="s">
        <v>2810</v>
      </c>
      <c r="Z476" s="7" t="s">
        <v>1997</v>
      </c>
      <c r="AA476" s="434" t="str">
        <f t="shared" si="176"/>
        <v>ERMINDIA AMPARO LORA AGUDELO</v>
      </c>
      <c r="AB476" s="7" t="s">
        <v>1268</v>
      </c>
      <c r="AC476" s="7">
        <v>43650638</v>
      </c>
      <c r="AD476" s="7" t="s">
        <v>1118</v>
      </c>
      <c r="AE476" s="7">
        <v>47</v>
      </c>
      <c r="AF476" s="6" t="s">
        <v>1086</v>
      </c>
      <c r="AG476" s="6"/>
      <c r="AH476" s="7"/>
      <c r="AI476" s="7"/>
      <c r="AJ476" s="7"/>
      <c r="AK476" s="434" t="str">
        <f t="shared" si="177"/>
        <v xml:space="preserve">   </v>
      </c>
      <c r="AL476" s="7"/>
      <c r="AM476" s="191"/>
      <c r="AN476" s="189" t="s">
        <v>1087</v>
      </c>
      <c r="AO476" s="7"/>
      <c r="AP476" s="7" t="s">
        <v>1087</v>
      </c>
      <c r="AQ476" s="7">
        <v>7</v>
      </c>
      <c r="AR476" s="7">
        <v>4</v>
      </c>
      <c r="AS476" s="7">
        <v>1</v>
      </c>
      <c r="AT476" s="192" t="s">
        <v>1148</v>
      </c>
      <c r="AU476" s="7"/>
      <c r="AV476" s="193" t="s">
        <v>1163</v>
      </c>
      <c r="AW476" s="7"/>
      <c r="AX476" s="192"/>
      <c r="AY476" s="7"/>
      <c r="AZ476" s="7"/>
      <c r="BA476" s="7"/>
      <c r="BB476" s="7" t="s">
        <v>1086</v>
      </c>
      <c r="BC476" s="7">
        <v>38005</v>
      </c>
      <c r="BD476" s="7" t="s">
        <v>1086</v>
      </c>
      <c r="BE476" s="7">
        <v>16785</v>
      </c>
      <c r="BF476" s="7" t="s">
        <v>1086</v>
      </c>
      <c r="BG476" s="7">
        <v>8804</v>
      </c>
      <c r="BH476" s="188" t="s">
        <v>1167</v>
      </c>
      <c r="BI476" s="195" t="s">
        <v>1175</v>
      </c>
      <c r="BJ476" s="6" t="s">
        <v>1180</v>
      </c>
      <c r="BK476" s="6" t="s">
        <v>1189</v>
      </c>
      <c r="BL476" s="6" t="s">
        <v>1086</v>
      </c>
      <c r="BM476" s="191" t="s">
        <v>1087</v>
      </c>
      <c r="BN476" s="195" t="s">
        <v>1086</v>
      </c>
      <c r="BO476" s="6" t="s">
        <v>1086</v>
      </c>
      <c r="BP476" s="6" t="s">
        <v>1086</v>
      </c>
      <c r="BQ476" s="6" t="s">
        <v>1087</v>
      </c>
      <c r="BR476" s="6" t="s">
        <v>1086</v>
      </c>
      <c r="BS476" s="6" t="s">
        <v>1086</v>
      </c>
      <c r="BT476" s="6" t="s">
        <v>1086</v>
      </c>
      <c r="BU476" s="6" t="s">
        <v>1086</v>
      </c>
      <c r="BV476" s="6" t="s">
        <v>1087</v>
      </c>
      <c r="BW476" s="6" t="s">
        <v>1086</v>
      </c>
      <c r="BX476" s="6" t="s">
        <v>1086</v>
      </c>
      <c r="BY476" s="6" t="s">
        <v>1086</v>
      </c>
      <c r="BZ476" s="6" t="s">
        <v>1086</v>
      </c>
      <c r="CA476" s="6" t="s">
        <v>1087</v>
      </c>
      <c r="CB476" s="6" t="s">
        <v>1086</v>
      </c>
      <c r="CC476" s="6" t="s">
        <v>1086</v>
      </c>
      <c r="CD476" s="6" t="s">
        <v>1193</v>
      </c>
      <c r="CE476" s="199"/>
      <c r="CF476" s="6"/>
      <c r="CG476" s="6"/>
      <c r="CH476" s="6"/>
      <c r="CI476" s="6"/>
      <c r="CJ476" s="6" t="s">
        <v>1607</v>
      </c>
      <c r="CK476" s="6" t="s">
        <v>1608</v>
      </c>
      <c r="CL476" s="6" t="s">
        <v>1086</v>
      </c>
      <c r="CM476" s="6" t="s">
        <v>1087</v>
      </c>
      <c r="CN476" s="6" t="s">
        <v>1087</v>
      </c>
      <c r="CO476" s="6" t="s">
        <v>1490</v>
      </c>
      <c r="CP476" s="6" t="s">
        <v>1086</v>
      </c>
      <c r="CQ476" s="6" t="s">
        <v>1086</v>
      </c>
      <c r="CR476" s="6" t="s">
        <v>1087</v>
      </c>
      <c r="CS476" s="6" t="s">
        <v>1086</v>
      </c>
      <c r="CT476" s="6" t="s">
        <v>1086</v>
      </c>
      <c r="CU476" s="191" t="s">
        <v>1577</v>
      </c>
      <c r="CV476" s="6" t="str">
        <f t="shared" si="178"/>
        <v>TAHAMIPEATONAL55413</v>
      </c>
      <c r="CW476" s="46" t="str">
        <f t="shared" si="179"/>
        <v>OK</v>
      </c>
      <c r="CX476" s="47" t="str">
        <f t="shared" si="180"/>
        <v>SI</v>
      </c>
      <c r="CY476" s="47">
        <f t="shared" si="181"/>
        <v>1</v>
      </c>
      <c r="CZ476" s="47" t="str">
        <f t="shared" si="182"/>
        <v/>
      </c>
      <c r="DA476" s="47" t="str">
        <f t="shared" si="183"/>
        <v/>
      </c>
      <c r="DB476" s="47" t="str">
        <f t="shared" si="184"/>
        <v/>
      </c>
      <c r="DC476" s="47" t="str">
        <f t="shared" si="185"/>
        <v/>
      </c>
      <c r="DD476" s="47"/>
      <c r="DE476" s="47">
        <f t="shared" si="186"/>
        <v>7</v>
      </c>
      <c r="DF476" s="47">
        <f t="shared" si="187"/>
        <v>8</v>
      </c>
      <c r="DG476" s="47" t="str">
        <f t="shared" si="188"/>
        <v/>
      </c>
      <c r="DH476" s="47" t="str">
        <f t="shared" si="189"/>
        <v/>
      </c>
      <c r="DI476" s="47" t="str">
        <f t="shared" si="190"/>
        <v/>
      </c>
      <c r="DJ476" s="47">
        <f t="shared" si="191"/>
        <v>1</v>
      </c>
      <c r="DK476" s="48">
        <f>IF(CX476="NO",0,IF(CY476=1,Tipologías!$E$11,0)+IF(CZ476=2,Tipologías!$E$10,0)+IF(DA476=3,Tipologías!$E$9,0)+IF(DB476=4,Tipologías!$E$13,0)+IF(DC476=5,Tipologías!$E$12,0)+IF(DD476=6,Tipologías!$E$14,0)+IF(DE476=7,Tipologías!$E$20,0)+IF(DG476=9,Tipologías!$E$16,0)+IF(DF476=8,Tipologías!$E$23,0)+IF(DH476=10,Tipologías!$E$7,0)+IF(DI476=11,Tipologías!$E$8,0))</f>
        <v>5076133.9036560003</v>
      </c>
      <c r="DL476" s="49">
        <f t="shared" si="192"/>
        <v>5076133.9036560003</v>
      </c>
      <c r="DM476" s="50" t="str">
        <f t="shared" si="193"/>
        <v/>
      </c>
      <c r="DN476" s="50" t="str">
        <f t="shared" si="194"/>
        <v/>
      </c>
      <c r="DO476" s="50">
        <f t="shared" si="195"/>
        <v>0</v>
      </c>
      <c r="DP476" s="51">
        <f t="shared" si="196"/>
        <v>20</v>
      </c>
      <c r="DQ476" s="51">
        <f>IF(DM476=17,Tipologías!$E$18,0)+IF(ENCUESTAS!DN476=18,Tipologías!$E$17,0)+IF(ENCUESTAS!DO476=19,Tipologías!$E$19,0)+IF(ENCUESTAS!DP476=20,Tipologías!$E$21,0)</f>
        <v>487557.07988400001</v>
      </c>
      <c r="DR476" s="47" t="str">
        <f t="shared" si="197"/>
        <v>SI</v>
      </c>
      <c r="DS476" s="49">
        <f t="shared" si="198"/>
        <v>487557.07988400001</v>
      </c>
      <c r="DT476" s="52">
        <f>IF(DL476=0,"",(DL476+DS476+Tipologías!$E$6+Tipologías!$H$2))</f>
        <v>5760768.3760799645</v>
      </c>
      <c r="DU476" s="53" t="str">
        <f t="shared" si="199"/>
        <v>SI</v>
      </c>
      <c r="DV476" s="436" t="s">
        <v>4324</v>
      </c>
    </row>
    <row r="477" spans="1:126" ht="15.75" thickBot="1" x14ac:dyDescent="0.3">
      <c r="A477" s="22">
        <v>42973</v>
      </c>
      <c r="B477" s="7" t="s">
        <v>1</v>
      </c>
      <c r="C477" s="7" t="s">
        <v>630</v>
      </c>
      <c r="D477" s="7">
        <v>579</v>
      </c>
      <c r="E477" s="7">
        <v>15362949</v>
      </c>
      <c r="F477" s="7">
        <v>3147962419</v>
      </c>
      <c r="G477" s="188">
        <v>473</v>
      </c>
      <c r="H477" s="189" t="s">
        <v>1603</v>
      </c>
      <c r="I477" s="7" t="s">
        <v>1110</v>
      </c>
      <c r="J477" s="7"/>
      <c r="K477" s="7"/>
      <c r="L477" s="7"/>
      <c r="M477" s="7"/>
      <c r="N477" s="7"/>
      <c r="O477" s="7"/>
      <c r="P477" s="7"/>
      <c r="Q477" s="7"/>
      <c r="R477" s="200">
        <v>220589700000</v>
      </c>
      <c r="S477" s="7"/>
      <c r="T477" s="7"/>
      <c r="U477" s="362" t="str">
        <f t="shared" si="175"/>
        <v xml:space="preserve">PEATONAL   #   -  220589700000 </v>
      </c>
      <c r="V477" s="7" t="s">
        <v>1524</v>
      </c>
      <c r="W477" s="7" t="s">
        <v>2811</v>
      </c>
      <c r="X477" s="7" t="s">
        <v>1967</v>
      </c>
      <c r="Y477" s="7" t="s">
        <v>1654</v>
      </c>
      <c r="Z477" s="7"/>
      <c r="AA477" s="434" t="str">
        <f t="shared" si="176"/>
        <v>VIVIANA  CARDOSO CHINCHILLA</v>
      </c>
      <c r="AB477" s="7" t="s">
        <v>1268</v>
      </c>
      <c r="AC477" s="7">
        <v>43657951</v>
      </c>
      <c r="AD477" s="7" t="s">
        <v>1118</v>
      </c>
      <c r="AE477" s="7">
        <v>31</v>
      </c>
      <c r="AF477" s="6" t="s">
        <v>1086</v>
      </c>
      <c r="AG477" s="6"/>
      <c r="AH477" s="7"/>
      <c r="AI477" s="7"/>
      <c r="AJ477" s="7"/>
      <c r="AK477" s="434" t="str">
        <f t="shared" si="177"/>
        <v xml:space="preserve">   </v>
      </c>
      <c r="AL477" s="7"/>
      <c r="AM477" s="191"/>
      <c r="AN477" s="189" t="s">
        <v>1086</v>
      </c>
      <c r="AO477" s="7">
        <v>3165237</v>
      </c>
      <c r="AP477" s="7" t="s">
        <v>1087</v>
      </c>
      <c r="AQ477" s="7">
        <v>5</v>
      </c>
      <c r="AR477" s="7">
        <v>3</v>
      </c>
      <c r="AS477" s="7"/>
      <c r="AT477" s="192" t="s">
        <v>1148</v>
      </c>
      <c r="AU477" s="7"/>
      <c r="AV477" s="193" t="s">
        <v>1163</v>
      </c>
      <c r="AW477" s="7"/>
      <c r="AX477" s="192"/>
      <c r="AY477" s="7"/>
      <c r="AZ477" s="7"/>
      <c r="BA477" s="7"/>
      <c r="BB477" s="7" t="s">
        <v>1086</v>
      </c>
      <c r="BC477" s="7">
        <v>8248</v>
      </c>
      <c r="BD477" s="7" t="s">
        <v>1086</v>
      </c>
      <c r="BE477" s="7">
        <v>5479</v>
      </c>
      <c r="BF477" s="7" t="s">
        <v>1086</v>
      </c>
      <c r="BG477" s="7">
        <v>8387</v>
      </c>
      <c r="BH477" s="188" t="s">
        <v>1166</v>
      </c>
      <c r="BI477" s="195" t="s">
        <v>1171</v>
      </c>
      <c r="BJ477" s="6" t="s">
        <v>1180</v>
      </c>
      <c r="BK477" s="6" t="s">
        <v>1189</v>
      </c>
      <c r="BL477" s="6" t="s">
        <v>1086</v>
      </c>
      <c r="BM477" s="191" t="s">
        <v>1086</v>
      </c>
      <c r="BN477" s="195" t="s">
        <v>1086</v>
      </c>
      <c r="BO477" s="6" t="s">
        <v>1086</v>
      </c>
      <c r="BP477" s="6" t="s">
        <v>1086</v>
      </c>
      <c r="BQ477" s="6" t="s">
        <v>1086</v>
      </c>
      <c r="BR477" s="6" t="s">
        <v>1086</v>
      </c>
      <c r="BS477" s="6" t="s">
        <v>1086</v>
      </c>
      <c r="BT477" s="6" t="s">
        <v>1087</v>
      </c>
      <c r="BU477" s="6" t="s">
        <v>1087</v>
      </c>
      <c r="BV477" s="6" t="s">
        <v>1087</v>
      </c>
      <c r="BW477" s="6" t="s">
        <v>1087</v>
      </c>
      <c r="BX477" s="6" t="s">
        <v>1087</v>
      </c>
      <c r="BY477" s="6" t="s">
        <v>1087</v>
      </c>
      <c r="BZ477" s="6" t="s">
        <v>1087</v>
      </c>
      <c r="CA477" s="6" t="s">
        <v>1087</v>
      </c>
      <c r="CB477" s="6" t="s">
        <v>1087</v>
      </c>
      <c r="CC477" s="6" t="s">
        <v>1087</v>
      </c>
      <c r="CD477" s="6" t="s">
        <v>1197</v>
      </c>
      <c r="CE477" s="199" t="s">
        <v>2719</v>
      </c>
      <c r="CF477" s="6"/>
      <c r="CG477" s="6"/>
      <c r="CH477" s="6"/>
      <c r="CI477" s="6"/>
      <c r="CJ477" s="6" t="s">
        <v>1607</v>
      </c>
      <c r="CK477" s="6" t="s">
        <v>1608</v>
      </c>
      <c r="CL477" s="6" t="s">
        <v>1842</v>
      </c>
      <c r="CM477" s="6" t="s">
        <v>1087</v>
      </c>
      <c r="CN477" s="6" t="s">
        <v>1087</v>
      </c>
      <c r="CO477" s="6" t="s">
        <v>1490</v>
      </c>
      <c r="CP477" s="6" t="s">
        <v>1087</v>
      </c>
      <c r="CQ477" s="6" t="s">
        <v>1087</v>
      </c>
      <c r="CR477" s="6" t="s">
        <v>1087</v>
      </c>
      <c r="CS477" s="6" t="s">
        <v>1087</v>
      </c>
      <c r="CT477" s="6" t="s">
        <v>1087</v>
      </c>
      <c r="CU477" s="191" t="s">
        <v>1307</v>
      </c>
      <c r="CV477" s="6" t="str">
        <f t="shared" si="178"/>
        <v>OASIS PEATONAL220589700000</v>
      </c>
      <c r="CW477" s="46" t="str">
        <f t="shared" si="179"/>
        <v>OK</v>
      </c>
      <c r="CX477" s="47" t="str">
        <f t="shared" si="180"/>
        <v>SI</v>
      </c>
      <c r="CY477" s="47">
        <f t="shared" si="181"/>
        <v>1</v>
      </c>
      <c r="CZ477" s="47">
        <f t="shared" si="182"/>
        <v>2</v>
      </c>
      <c r="DA477" s="47">
        <f t="shared" si="183"/>
        <v>3</v>
      </c>
      <c r="DB477" s="47">
        <f t="shared" si="184"/>
        <v>4</v>
      </c>
      <c r="DC477" s="47">
        <f t="shared" si="185"/>
        <v>5</v>
      </c>
      <c r="DD477" s="47"/>
      <c r="DE477" s="47">
        <f t="shared" si="186"/>
        <v>7</v>
      </c>
      <c r="DF477" s="47">
        <f t="shared" si="187"/>
        <v>8</v>
      </c>
      <c r="DG477" s="47" t="str">
        <f t="shared" si="188"/>
        <v/>
      </c>
      <c r="DH477" s="47" t="str">
        <f t="shared" si="189"/>
        <v/>
      </c>
      <c r="DI477" s="47" t="str">
        <f t="shared" si="190"/>
        <v/>
      </c>
      <c r="DJ477" s="47">
        <f t="shared" si="191"/>
        <v>5</v>
      </c>
      <c r="DK477" s="48">
        <f>IF(CX477="NO",0,IF(CY477=1,Tipologías!$E$11,0)+IF(CZ477=2,Tipologías!$E$10,0)+IF(DA477=3,Tipologías!$E$9,0)+IF(DB477=4,Tipologías!$E$13,0)+IF(DC477=5,Tipologías!$E$12,0)+IF(DD477=6,Tipologías!$E$14,0)+IF(DE477=7,Tipologías!$E$20,0)+IF(DG477=9,Tipologías!$E$16,0)+IF(DF477=8,Tipologías!$E$23,0)+IF(DH477=10,Tipologías!$E$7,0)+IF(DI477=11,Tipologías!$E$8,0))</f>
        <v>6834981.4686359996</v>
      </c>
      <c r="DL477" s="49">
        <f t="shared" si="192"/>
        <v>6099266.2918499997</v>
      </c>
      <c r="DM477" s="50" t="str">
        <f t="shared" si="193"/>
        <v/>
      </c>
      <c r="DN477" s="50" t="str">
        <f t="shared" si="194"/>
        <v/>
      </c>
      <c r="DO477" s="50">
        <f t="shared" si="195"/>
        <v>0</v>
      </c>
      <c r="DP477" s="51" t="str">
        <f t="shared" si="196"/>
        <v/>
      </c>
      <c r="DQ477" s="51">
        <f>IF(DM477=17,Tipologías!$E$18,0)+IF(ENCUESTAS!DN477=18,Tipologías!$E$17,0)+IF(ENCUESTAS!DO477=19,Tipologías!$E$19,0)+IF(ENCUESTAS!DP477=20,Tipologías!$E$21,0)</f>
        <v>0</v>
      </c>
      <c r="DR477" s="47" t="str">
        <f t="shared" si="197"/>
        <v>NO</v>
      </c>
      <c r="DS477" s="49">
        <f t="shared" si="198"/>
        <v>0</v>
      </c>
      <c r="DT477" s="52">
        <f>IF(DL477=0,"",(DL477+DS477+Tipologías!$E$6+Tipologías!$H$2))</f>
        <v>6296343.6843899637</v>
      </c>
      <c r="DU477" s="53" t="str">
        <f t="shared" si="199"/>
        <v>SI</v>
      </c>
      <c r="DV477" s="436" t="s">
        <v>3678</v>
      </c>
    </row>
    <row r="478" spans="1:126" ht="15.75" hidden="1" thickBot="1" x14ac:dyDescent="0.3">
      <c r="A478" s="22">
        <v>42973</v>
      </c>
      <c r="B478" s="7" t="s">
        <v>1</v>
      </c>
      <c r="C478" s="7" t="s">
        <v>630</v>
      </c>
      <c r="D478" s="7">
        <v>579</v>
      </c>
      <c r="E478" s="7">
        <v>15362949</v>
      </c>
      <c r="F478" s="7">
        <v>3127250845</v>
      </c>
      <c r="G478" s="188">
        <v>474</v>
      </c>
      <c r="H478" s="189" t="s">
        <v>1603</v>
      </c>
      <c r="I478" s="7" t="s">
        <v>1110</v>
      </c>
      <c r="J478" s="7"/>
      <c r="K478" s="7"/>
      <c r="L478" s="7"/>
      <c r="M478" s="7"/>
      <c r="N478" s="7"/>
      <c r="O478" s="7"/>
      <c r="P478" s="7"/>
      <c r="Q478" s="7"/>
      <c r="R478" s="200">
        <v>220587800000</v>
      </c>
      <c r="S478" s="7"/>
      <c r="T478" s="7"/>
      <c r="U478" s="362" t="str">
        <f t="shared" si="175"/>
        <v xml:space="preserve">PEATONAL   #   -  220587800000 </v>
      </c>
      <c r="V478" s="7">
        <v>3127250845</v>
      </c>
      <c r="W478" s="7" t="s">
        <v>2812</v>
      </c>
      <c r="X478" s="7"/>
      <c r="Y478" s="7" t="s">
        <v>1812</v>
      </c>
      <c r="Z478" s="7" t="s">
        <v>2484</v>
      </c>
      <c r="AA478" s="434" t="str">
        <f t="shared" si="176"/>
        <v xml:space="preserve">RUTH MERY CAJAR </v>
      </c>
      <c r="AB478" s="7" t="s">
        <v>1268</v>
      </c>
      <c r="AC478" s="7">
        <v>43649657</v>
      </c>
      <c r="AD478" s="7" t="s">
        <v>1118</v>
      </c>
      <c r="AE478" s="7">
        <v>49</v>
      </c>
      <c r="AF478" s="6" t="s">
        <v>1086</v>
      </c>
      <c r="AG478" s="6"/>
      <c r="AH478" s="7"/>
      <c r="AI478" s="7"/>
      <c r="AJ478" s="7"/>
      <c r="AK478" s="434" t="str">
        <f t="shared" si="177"/>
        <v xml:space="preserve">   </v>
      </c>
      <c r="AL478" s="7"/>
      <c r="AM478" s="191"/>
      <c r="AN478" s="189" t="s">
        <v>1087</v>
      </c>
      <c r="AO478" s="7"/>
      <c r="AP478" s="7" t="s">
        <v>1087</v>
      </c>
      <c r="AQ478" s="7">
        <v>2</v>
      </c>
      <c r="AR478" s="7"/>
      <c r="AS478" s="7"/>
      <c r="AT478" s="192" t="s">
        <v>1149</v>
      </c>
      <c r="AU478" s="7"/>
      <c r="AV478" s="193" t="s">
        <v>1165</v>
      </c>
      <c r="AW478" s="7"/>
      <c r="AX478" s="192"/>
      <c r="AY478" s="7"/>
      <c r="AZ478" s="7"/>
      <c r="BA478" s="7"/>
      <c r="BB478" s="7" t="s">
        <v>1086</v>
      </c>
      <c r="BC478" s="7">
        <v>11550</v>
      </c>
      <c r="BD478" s="7" t="s">
        <v>1086</v>
      </c>
      <c r="BE478" s="7">
        <v>0</v>
      </c>
      <c r="BF478" s="7" t="s">
        <v>1086</v>
      </c>
      <c r="BG478" s="7">
        <v>8324</v>
      </c>
      <c r="BH478" s="188" t="s">
        <v>1167</v>
      </c>
      <c r="BI478" s="195" t="s">
        <v>1175</v>
      </c>
      <c r="BJ478" s="6" t="s">
        <v>1180</v>
      </c>
      <c r="BK478" s="6" t="s">
        <v>1189</v>
      </c>
      <c r="BL478" s="6" t="s">
        <v>1086</v>
      </c>
      <c r="BM478" s="191" t="s">
        <v>1087</v>
      </c>
      <c r="BN478" s="195" t="s">
        <v>1086</v>
      </c>
      <c r="BO478" s="6" t="s">
        <v>1086</v>
      </c>
      <c r="BP478" s="6" t="s">
        <v>1086</v>
      </c>
      <c r="BQ478" s="6" t="s">
        <v>1087</v>
      </c>
      <c r="BR478" s="6" t="s">
        <v>1086</v>
      </c>
      <c r="BS478" s="6" t="s">
        <v>1086</v>
      </c>
      <c r="BT478" s="6" t="s">
        <v>1086</v>
      </c>
      <c r="BU478" s="6" t="s">
        <v>1086</v>
      </c>
      <c r="BV478" s="6" t="s">
        <v>1086</v>
      </c>
      <c r="BW478" s="6" t="s">
        <v>1086</v>
      </c>
      <c r="BX478" s="6" t="s">
        <v>1086</v>
      </c>
      <c r="BY478" s="6" t="s">
        <v>1086</v>
      </c>
      <c r="BZ478" s="6" t="s">
        <v>1086</v>
      </c>
      <c r="CA478" s="6" t="s">
        <v>1086</v>
      </c>
      <c r="CB478" s="6" t="s">
        <v>1086</v>
      </c>
      <c r="CC478" s="6" t="s">
        <v>1086</v>
      </c>
      <c r="CD478" s="6" t="s">
        <v>1193</v>
      </c>
      <c r="CE478" s="199"/>
      <c r="CF478" s="6"/>
      <c r="CG478" s="6"/>
      <c r="CH478" s="6"/>
      <c r="CI478" s="6"/>
      <c r="CJ478" s="6" t="s">
        <v>1607</v>
      </c>
      <c r="CK478" s="6" t="s">
        <v>1608</v>
      </c>
      <c r="CL478" s="6" t="s">
        <v>1086</v>
      </c>
      <c r="CM478" s="6" t="s">
        <v>1087</v>
      </c>
      <c r="CN478" s="6" t="s">
        <v>1087</v>
      </c>
      <c r="CO478" s="6" t="s">
        <v>1490</v>
      </c>
      <c r="CP478" s="6" t="s">
        <v>1086</v>
      </c>
      <c r="CQ478" s="6" t="s">
        <v>1086</v>
      </c>
      <c r="CR478" s="6" t="s">
        <v>1086</v>
      </c>
      <c r="CS478" s="6" t="s">
        <v>1086</v>
      </c>
      <c r="CT478" s="6" t="s">
        <v>1086</v>
      </c>
      <c r="CU478" s="191" t="s">
        <v>1451</v>
      </c>
      <c r="CV478" s="6" t="str">
        <f t="shared" si="178"/>
        <v>OASIS PEATONAL220587800000</v>
      </c>
      <c r="CW478" s="46" t="str">
        <f t="shared" si="179"/>
        <v>OK</v>
      </c>
      <c r="CX478" s="47" t="str">
        <f t="shared" si="180"/>
        <v>SI</v>
      </c>
      <c r="CY478" s="47" t="str">
        <f t="shared" si="181"/>
        <v/>
      </c>
      <c r="CZ478" s="47" t="str">
        <f t="shared" si="182"/>
        <v/>
      </c>
      <c r="DA478" s="47" t="str">
        <f t="shared" si="183"/>
        <v/>
      </c>
      <c r="DB478" s="47" t="str">
        <f t="shared" si="184"/>
        <v/>
      </c>
      <c r="DC478" s="47" t="str">
        <f t="shared" si="185"/>
        <v/>
      </c>
      <c r="DD478" s="47"/>
      <c r="DE478" s="47" t="str">
        <f t="shared" si="186"/>
        <v/>
      </c>
      <c r="DF478" s="47" t="str">
        <f t="shared" si="187"/>
        <v/>
      </c>
      <c r="DG478" s="47" t="str">
        <f t="shared" si="188"/>
        <v/>
      </c>
      <c r="DH478" s="47" t="str">
        <f t="shared" si="189"/>
        <v/>
      </c>
      <c r="DI478" s="47" t="str">
        <f t="shared" si="190"/>
        <v/>
      </c>
      <c r="DJ478" s="47">
        <f t="shared" si="191"/>
        <v>0</v>
      </c>
      <c r="DK478" s="48">
        <f>IF(CX478="NO",0,IF(CY478=1,Tipologías!$E$11,0)+IF(CZ478=2,Tipologías!$E$10,0)+IF(DA478=3,Tipologías!$E$9,0)+IF(DB478=4,Tipologías!$E$13,0)+IF(DC478=5,Tipologías!$E$12,0)+IF(DD478=6,Tipologías!$E$14,0)+IF(DE478=7,Tipologías!$E$20,0)+IF(DG478=9,Tipologías!$E$16,0)+IF(DF478=8,Tipologías!$E$23,0)+IF(DH478=10,Tipologías!$E$7,0)+IF(DI478=11,Tipologías!$E$8,0))</f>
        <v>0</v>
      </c>
      <c r="DL478" s="49">
        <f t="shared" si="192"/>
        <v>0</v>
      </c>
      <c r="DM478" s="50" t="str">
        <f t="shared" si="193"/>
        <v/>
      </c>
      <c r="DN478" s="50" t="str">
        <f t="shared" si="194"/>
        <v/>
      </c>
      <c r="DO478" s="50" t="str">
        <f t="shared" si="195"/>
        <v/>
      </c>
      <c r="DP478" s="51" t="str">
        <f t="shared" si="196"/>
        <v/>
      </c>
      <c r="DQ478" s="51">
        <f>IF(DM478=17,Tipologías!$E$18,0)+IF(ENCUESTAS!DN478=18,Tipologías!$E$17,0)+IF(ENCUESTAS!DO478=19,Tipologías!$E$19,0)+IF(ENCUESTAS!DP478=20,Tipologías!$E$21,0)</f>
        <v>0</v>
      </c>
      <c r="DR478" s="47" t="str">
        <f t="shared" si="197"/>
        <v>NO</v>
      </c>
      <c r="DS478" s="49">
        <f t="shared" si="198"/>
        <v>0</v>
      </c>
      <c r="DT478" s="52" t="str">
        <f>IF(DL478=0,"",(DL478+DS478+Tipologías!$E$6+Tipologías!$H$2))</f>
        <v/>
      </c>
      <c r="DU478" s="53" t="str">
        <f t="shared" si="199"/>
        <v>NO</v>
      </c>
      <c r="DV478" s="436"/>
    </row>
    <row r="479" spans="1:126" ht="15.75" hidden="1" thickBot="1" x14ac:dyDescent="0.3">
      <c r="A479" s="22">
        <v>42973</v>
      </c>
      <c r="B479" s="7" t="s">
        <v>1</v>
      </c>
      <c r="C479" s="7" t="s">
        <v>630</v>
      </c>
      <c r="D479" s="7">
        <v>579</v>
      </c>
      <c r="E479" s="202">
        <v>71180459</v>
      </c>
      <c r="F479" s="202">
        <v>3147713942</v>
      </c>
      <c r="G479" s="201">
        <v>475</v>
      </c>
      <c r="H479" s="189" t="s">
        <v>1740</v>
      </c>
      <c r="I479" s="202" t="s">
        <v>1110</v>
      </c>
      <c r="J479" s="202"/>
      <c r="K479" s="202"/>
      <c r="L479" s="202"/>
      <c r="M479" s="202"/>
      <c r="N479" s="202"/>
      <c r="O479" s="202"/>
      <c r="P479" s="202"/>
      <c r="Q479" s="202"/>
      <c r="R479" s="211">
        <v>55444</v>
      </c>
      <c r="S479" s="202"/>
      <c r="T479" s="202"/>
      <c r="U479" s="362" t="str">
        <f t="shared" si="175"/>
        <v xml:space="preserve">PEATONAL   #   -  55444 </v>
      </c>
      <c r="V479" s="202">
        <v>3155896540</v>
      </c>
      <c r="W479" s="202" t="s">
        <v>1988</v>
      </c>
      <c r="X479" s="202" t="s">
        <v>1820</v>
      </c>
      <c r="Y479" s="202" t="s">
        <v>1287</v>
      </c>
      <c r="Z479" s="202" t="s">
        <v>2813</v>
      </c>
      <c r="AA479" s="434" t="str">
        <f t="shared" si="176"/>
        <v>MARIA ORLANDY BUITRAGO MARIN</v>
      </c>
      <c r="AB479" s="202" t="s">
        <v>1268</v>
      </c>
      <c r="AC479" s="202">
        <v>31152576</v>
      </c>
      <c r="AD479" s="202" t="s">
        <v>1118</v>
      </c>
      <c r="AE479" s="202">
        <v>60</v>
      </c>
      <c r="AF479" s="204" t="s">
        <v>1086</v>
      </c>
      <c r="AG479" s="204"/>
      <c r="AH479" s="202"/>
      <c r="AI479" s="202"/>
      <c r="AJ479" s="202"/>
      <c r="AK479" s="434" t="str">
        <f t="shared" si="177"/>
        <v xml:space="preserve">   </v>
      </c>
      <c r="AL479" s="202"/>
      <c r="AM479" s="205"/>
      <c r="AN479" s="206" t="s">
        <v>1087</v>
      </c>
      <c r="AO479" s="202"/>
      <c r="AP479" s="202" t="s">
        <v>1087</v>
      </c>
      <c r="AQ479" s="202">
        <v>3</v>
      </c>
      <c r="AR479" s="202">
        <v>1</v>
      </c>
      <c r="AS479" s="202"/>
      <c r="AT479" s="207" t="s">
        <v>1148</v>
      </c>
      <c r="AU479" s="202"/>
      <c r="AV479" s="208" t="s">
        <v>1163</v>
      </c>
      <c r="AW479" s="202"/>
      <c r="AX479" s="207"/>
      <c r="AY479" s="202"/>
      <c r="AZ479" s="202"/>
      <c r="BA479" s="202"/>
      <c r="BB479" s="202" t="s">
        <v>1086</v>
      </c>
      <c r="BC479" s="202">
        <v>14713</v>
      </c>
      <c r="BD479" s="202" t="s">
        <v>1086</v>
      </c>
      <c r="BE479" s="202">
        <v>10425</v>
      </c>
      <c r="BF479" s="202" t="s">
        <v>1086</v>
      </c>
      <c r="BG479" s="202">
        <v>8366</v>
      </c>
      <c r="BH479" s="201" t="s">
        <v>1167</v>
      </c>
      <c r="BI479" s="209" t="s">
        <v>1175</v>
      </c>
      <c r="BJ479" s="204" t="s">
        <v>1180</v>
      </c>
      <c r="BK479" s="204" t="s">
        <v>1189</v>
      </c>
      <c r="BL479" s="204" t="s">
        <v>1086</v>
      </c>
      <c r="BM479" s="205" t="s">
        <v>1087</v>
      </c>
      <c r="BN479" s="209" t="s">
        <v>1086</v>
      </c>
      <c r="BO479" s="204" t="s">
        <v>1086</v>
      </c>
      <c r="BP479" s="204" t="s">
        <v>1086</v>
      </c>
      <c r="BQ479" s="204" t="s">
        <v>1086</v>
      </c>
      <c r="BR479" s="204" t="s">
        <v>1086</v>
      </c>
      <c r="BS479" s="204" t="s">
        <v>1086</v>
      </c>
      <c r="BT479" s="204" t="s">
        <v>1086</v>
      </c>
      <c r="BU479" s="204" t="s">
        <v>1086</v>
      </c>
      <c r="BV479" s="204" t="s">
        <v>1086</v>
      </c>
      <c r="BW479" s="204" t="s">
        <v>1086</v>
      </c>
      <c r="BX479" s="204" t="s">
        <v>1086</v>
      </c>
      <c r="BY479" s="204" t="s">
        <v>1086</v>
      </c>
      <c r="BZ479" s="204" t="s">
        <v>1086</v>
      </c>
      <c r="CA479" s="204" t="s">
        <v>1086</v>
      </c>
      <c r="CB479" s="204" t="s">
        <v>1086</v>
      </c>
      <c r="CC479" s="204" t="s">
        <v>1086</v>
      </c>
      <c r="CD479" s="204" t="s">
        <v>1193</v>
      </c>
      <c r="CE479" s="210"/>
      <c r="CF479" s="204"/>
      <c r="CG479" s="204"/>
      <c r="CH479" s="204"/>
      <c r="CI479" s="204"/>
      <c r="CJ479" s="204" t="s">
        <v>1607</v>
      </c>
      <c r="CK479" s="204" t="s">
        <v>1608</v>
      </c>
      <c r="CL479" s="204" t="s">
        <v>1086</v>
      </c>
      <c r="CM479" s="204" t="s">
        <v>1087</v>
      </c>
      <c r="CN479" s="204" t="s">
        <v>1087</v>
      </c>
      <c r="CO479" s="204" t="s">
        <v>1490</v>
      </c>
      <c r="CP479" s="204" t="s">
        <v>1086</v>
      </c>
      <c r="CQ479" s="204" t="s">
        <v>1086</v>
      </c>
      <c r="CR479" s="204" t="s">
        <v>1086</v>
      </c>
      <c r="CS479" s="204" t="s">
        <v>1086</v>
      </c>
      <c r="CT479" s="204" t="s">
        <v>1086</v>
      </c>
      <c r="CU479" s="205" t="s">
        <v>2754</v>
      </c>
      <c r="CV479" s="6" t="str">
        <f t="shared" si="178"/>
        <v>TAHAMIPEATONAL55444</v>
      </c>
      <c r="CW479" s="46" t="str">
        <f t="shared" si="179"/>
        <v>OK</v>
      </c>
      <c r="CX479" s="47" t="str">
        <f t="shared" si="180"/>
        <v>SI</v>
      </c>
      <c r="CY479" s="47" t="str">
        <f t="shared" si="181"/>
        <v/>
      </c>
      <c r="CZ479" s="47" t="str">
        <f t="shared" si="182"/>
        <v/>
      </c>
      <c r="DA479" s="47" t="str">
        <f t="shared" si="183"/>
        <v/>
      </c>
      <c r="DB479" s="47" t="str">
        <f t="shared" si="184"/>
        <v/>
      </c>
      <c r="DC479" s="47" t="str">
        <f t="shared" si="185"/>
        <v/>
      </c>
      <c r="DD479" s="47"/>
      <c r="DE479" s="47" t="str">
        <f t="shared" si="186"/>
        <v/>
      </c>
      <c r="DF479" s="47" t="str">
        <f t="shared" si="187"/>
        <v/>
      </c>
      <c r="DG479" s="47" t="str">
        <f t="shared" si="188"/>
        <v/>
      </c>
      <c r="DH479" s="47" t="str">
        <f t="shared" si="189"/>
        <v/>
      </c>
      <c r="DI479" s="47" t="str">
        <f t="shared" si="190"/>
        <v/>
      </c>
      <c r="DJ479" s="47">
        <f t="shared" si="191"/>
        <v>0</v>
      </c>
      <c r="DK479" s="48">
        <f>IF(CX479="NO",0,IF(CY479=1,Tipologías!$E$11,0)+IF(CZ479=2,Tipologías!$E$10,0)+IF(DA479=3,Tipologías!$E$9,0)+IF(DB479=4,Tipologías!$E$13,0)+IF(DC479=5,Tipologías!$E$12,0)+IF(DD479=6,Tipologías!$E$14,0)+IF(DE479=7,Tipologías!$E$20,0)+IF(DG479=9,Tipologías!$E$16,0)+IF(DF479=8,Tipologías!$E$23,0)+IF(DH479=10,Tipologías!$E$7,0)+IF(DI479=11,Tipologías!$E$8,0))</f>
        <v>0</v>
      </c>
      <c r="DL479" s="49">
        <f t="shared" si="192"/>
        <v>0</v>
      </c>
      <c r="DM479" s="50" t="str">
        <f t="shared" si="193"/>
        <v/>
      </c>
      <c r="DN479" s="50" t="str">
        <f t="shared" si="194"/>
        <v/>
      </c>
      <c r="DO479" s="50" t="str">
        <f t="shared" si="195"/>
        <v/>
      </c>
      <c r="DP479" s="51" t="str">
        <f t="shared" si="196"/>
        <v/>
      </c>
      <c r="DQ479" s="51">
        <f>IF(DM479=17,Tipologías!$E$18,0)+IF(ENCUESTAS!DN479=18,Tipologías!$E$17,0)+IF(ENCUESTAS!DO479=19,Tipologías!$E$19,0)+IF(ENCUESTAS!DP479=20,Tipologías!$E$21,0)</f>
        <v>0</v>
      </c>
      <c r="DR479" s="47" t="str">
        <f t="shared" si="197"/>
        <v>NO</v>
      </c>
      <c r="DS479" s="49">
        <f t="shared" si="198"/>
        <v>0</v>
      </c>
      <c r="DT479" s="52" t="str">
        <f>IF(DL479=0,"",(DL479+DS479+Tipologías!$E$6+Tipologías!$H$2))</f>
        <v/>
      </c>
      <c r="DU479" s="53" t="str">
        <f t="shared" si="199"/>
        <v>NO</v>
      </c>
      <c r="DV479" s="437"/>
    </row>
    <row r="480" spans="1:126" x14ac:dyDescent="0.25">
      <c r="A480" s="22">
        <v>42973</v>
      </c>
      <c r="B480" s="7" t="s">
        <v>1</v>
      </c>
      <c r="C480" s="7" t="s">
        <v>630</v>
      </c>
      <c r="D480" s="7">
        <v>579</v>
      </c>
      <c r="E480" s="7">
        <v>15362949</v>
      </c>
      <c r="F480" s="7">
        <v>3147962419</v>
      </c>
      <c r="G480" s="188">
        <v>476</v>
      </c>
      <c r="H480" s="189" t="s">
        <v>1603</v>
      </c>
      <c r="I480" s="7" t="s">
        <v>1110</v>
      </c>
      <c r="J480" s="7"/>
      <c r="K480" s="7"/>
      <c r="L480" s="7"/>
      <c r="M480" s="7"/>
      <c r="N480" s="7"/>
      <c r="O480" s="7"/>
      <c r="P480" s="7"/>
      <c r="Q480" s="7"/>
      <c r="R480" s="200">
        <v>3111900</v>
      </c>
      <c r="S480" s="7"/>
      <c r="T480" s="7"/>
      <c r="U480" s="362" t="str">
        <f t="shared" si="175"/>
        <v xml:space="preserve">PEATONAL   #   -  3111900 </v>
      </c>
      <c r="V480" s="7">
        <v>3113451859</v>
      </c>
      <c r="W480" s="7" t="s">
        <v>2767</v>
      </c>
      <c r="X480" s="7" t="s">
        <v>2280</v>
      </c>
      <c r="Y480" s="7" t="s">
        <v>1335</v>
      </c>
      <c r="Z480" s="7" t="s">
        <v>1644</v>
      </c>
      <c r="AA480" s="434" t="str">
        <f t="shared" si="176"/>
        <v>GLORIA DE JESUS  GOMEZ  ECHEVERRY</v>
      </c>
      <c r="AB480" s="7" t="s">
        <v>1268</v>
      </c>
      <c r="AC480" s="7">
        <v>21932819</v>
      </c>
      <c r="AD480" s="7" t="s">
        <v>1118</v>
      </c>
      <c r="AE480" s="7">
        <v>60</v>
      </c>
      <c r="AF480" s="6" t="s">
        <v>1086</v>
      </c>
      <c r="AG480" s="6"/>
      <c r="AH480" s="7"/>
      <c r="AI480" s="7"/>
      <c r="AJ480" s="7"/>
      <c r="AK480" s="434" t="str">
        <f t="shared" si="177"/>
        <v xml:space="preserve">   </v>
      </c>
      <c r="AL480" s="7"/>
      <c r="AM480" s="191"/>
      <c r="AN480" s="189" t="s">
        <v>1086</v>
      </c>
      <c r="AO480" s="7">
        <v>1684024</v>
      </c>
      <c r="AP480" s="7" t="s">
        <v>1087</v>
      </c>
      <c r="AQ480" s="7">
        <v>5</v>
      </c>
      <c r="AR480" s="7">
        <v>2</v>
      </c>
      <c r="AS480" s="7"/>
      <c r="AT480" s="192" t="s">
        <v>1148</v>
      </c>
      <c r="AU480" s="7"/>
      <c r="AV480" s="193" t="s">
        <v>1165</v>
      </c>
      <c r="AW480" s="7"/>
      <c r="AX480" s="192"/>
      <c r="AY480" s="7"/>
      <c r="AZ480" s="7"/>
      <c r="BA480" s="7"/>
      <c r="BB480" s="7" t="s">
        <v>1086</v>
      </c>
      <c r="BC480" s="7">
        <v>6930</v>
      </c>
      <c r="BD480" s="7" t="s">
        <v>1086</v>
      </c>
      <c r="BE480" s="7">
        <v>8942</v>
      </c>
      <c r="BF480" s="7" t="s">
        <v>1086</v>
      </c>
      <c r="BG480" s="7">
        <v>16690</v>
      </c>
      <c r="BH480" s="188" t="s">
        <v>1167</v>
      </c>
      <c r="BI480" s="195" t="s">
        <v>1175</v>
      </c>
      <c r="BJ480" s="6" t="s">
        <v>1180</v>
      </c>
      <c r="BK480" s="6" t="s">
        <v>1189</v>
      </c>
      <c r="BL480" s="6" t="s">
        <v>1086</v>
      </c>
      <c r="BM480" s="191" t="s">
        <v>1086</v>
      </c>
      <c r="BN480" s="195" t="s">
        <v>1086</v>
      </c>
      <c r="BO480" s="6" t="s">
        <v>1086</v>
      </c>
      <c r="BP480" s="6" t="s">
        <v>1086</v>
      </c>
      <c r="BQ480" s="6" t="s">
        <v>1087</v>
      </c>
      <c r="BR480" s="6" t="s">
        <v>1086</v>
      </c>
      <c r="BS480" s="6" t="s">
        <v>1086</v>
      </c>
      <c r="BT480" s="6" t="s">
        <v>1086</v>
      </c>
      <c r="BU480" s="6" t="s">
        <v>1087</v>
      </c>
      <c r="BV480" s="6" t="s">
        <v>1087</v>
      </c>
      <c r="BW480" s="6" t="s">
        <v>1087</v>
      </c>
      <c r="BX480" s="6" t="s">
        <v>1087</v>
      </c>
      <c r="BY480" s="6" t="s">
        <v>1086</v>
      </c>
      <c r="BZ480" s="6" t="s">
        <v>1087</v>
      </c>
      <c r="CA480" s="6" t="s">
        <v>1087</v>
      </c>
      <c r="CB480" s="6" t="s">
        <v>1087</v>
      </c>
      <c r="CC480" s="196" t="s">
        <v>1087</v>
      </c>
      <c r="CD480" s="196" t="s">
        <v>1193</v>
      </c>
      <c r="CE480" s="197"/>
      <c r="CF480" s="196"/>
      <c r="CG480" s="196"/>
      <c r="CH480" s="196"/>
      <c r="CI480" s="196"/>
      <c r="CJ480" s="196" t="s">
        <v>1607</v>
      </c>
      <c r="CK480" s="196" t="s">
        <v>1608</v>
      </c>
      <c r="CL480" s="196" t="s">
        <v>1086</v>
      </c>
      <c r="CM480" s="196" t="s">
        <v>1087</v>
      </c>
      <c r="CN480" s="196" t="s">
        <v>1087</v>
      </c>
      <c r="CO480" s="196" t="s">
        <v>1490</v>
      </c>
      <c r="CP480" s="196" t="s">
        <v>1086</v>
      </c>
      <c r="CQ480" s="196" t="s">
        <v>1087</v>
      </c>
      <c r="CR480" s="196" t="s">
        <v>1087</v>
      </c>
      <c r="CS480" s="196" t="s">
        <v>1087</v>
      </c>
      <c r="CT480" s="196" t="s">
        <v>1087</v>
      </c>
      <c r="CU480" s="198" t="s">
        <v>1307</v>
      </c>
      <c r="CV480" s="6" t="str">
        <f t="shared" si="178"/>
        <v>OASIS PEATONAL3111900</v>
      </c>
      <c r="CW480" s="46" t="str">
        <f t="shared" si="179"/>
        <v>OK</v>
      </c>
      <c r="CX480" s="47" t="str">
        <f t="shared" si="180"/>
        <v>SI</v>
      </c>
      <c r="CY480" s="47">
        <f t="shared" si="181"/>
        <v>1</v>
      </c>
      <c r="CZ480" s="47">
        <f t="shared" si="182"/>
        <v>2</v>
      </c>
      <c r="DA480" s="47" t="str">
        <f t="shared" si="183"/>
        <v/>
      </c>
      <c r="DB480" s="47">
        <f t="shared" si="184"/>
        <v>4</v>
      </c>
      <c r="DC480" s="47">
        <f t="shared" si="185"/>
        <v>5</v>
      </c>
      <c r="DD480" s="47"/>
      <c r="DE480" s="47">
        <f t="shared" si="186"/>
        <v>7</v>
      </c>
      <c r="DF480" s="47">
        <f t="shared" si="187"/>
        <v>8</v>
      </c>
      <c r="DG480" s="47" t="str">
        <f t="shared" si="188"/>
        <v/>
      </c>
      <c r="DH480" s="47" t="str">
        <f t="shared" si="189"/>
        <v/>
      </c>
      <c r="DI480" s="47" t="str">
        <f t="shared" si="190"/>
        <v/>
      </c>
      <c r="DJ480" s="47">
        <f t="shared" si="191"/>
        <v>4</v>
      </c>
      <c r="DK480" s="48">
        <f>IF(CX480="NO",0,IF(CY480=1,Tipologías!$E$11,0)+IF(CZ480=2,Tipologías!$E$10,0)+IF(DA480=3,Tipologías!$E$9,0)+IF(DB480=4,Tipologías!$E$13,0)+IF(DC480=5,Tipologías!$E$12,0)+IF(DD480=6,Tipologías!$E$14,0)+IF(DE480=7,Tipologías!$E$20,0)+IF(DG480=9,Tipologías!$E$16,0)+IF(DF480=8,Tipologías!$E$23,0)+IF(DH480=10,Tipologías!$E$7,0)+IF(DI480=11,Tipologías!$E$8,0))</f>
        <v>6451587.4130639993</v>
      </c>
      <c r="DL480" s="49">
        <f t="shared" si="192"/>
        <v>6099266.2918499997</v>
      </c>
      <c r="DM480" s="50" t="str">
        <f t="shared" si="193"/>
        <v/>
      </c>
      <c r="DN480" s="50" t="str">
        <f t="shared" si="194"/>
        <v/>
      </c>
      <c r="DO480" s="50">
        <f t="shared" si="195"/>
        <v>0</v>
      </c>
      <c r="DP480" s="51">
        <f t="shared" si="196"/>
        <v>20</v>
      </c>
      <c r="DQ480" s="51">
        <f>IF(DM480=17,Tipologías!$E$18,0)+IF(ENCUESTAS!DN480=18,Tipologías!$E$17,0)+IF(ENCUESTAS!DO480=19,Tipologías!$E$19,0)+IF(ENCUESTAS!DP480=20,Tipologías!$E$21,0)</f>
        <v>487557.07988400001</v>
      </c>
      <c r="DR480" s="47" t="str">
        <f t="shared" si="197"/>
        <v>SI</v>
      </c>
      <c r="DS480" s="49">
        <f t="shared" si="198"/>
        <v>487557.07988400001</v>
      </c>
      <c r="DT480" s="52">
        <f>IF(DL480=0,"",(DL480+DS480+Tipologías!$E$6+Tipologías!$H$2))</f>
        <v>6783900.7642739639</v>
      </c>
      <c r="DU480" s="53" t="str">
        <f t="shared" si="199"/>
        <v>SI</v>
      </c>
      <c r="DV480" s="436" t="s">
        <v>3679</v>
      </c>
    </row>
    <row r="481" spans="1:126" hidden="1" x14ac:dyDescent="0.25">
      <c r="A481" s="22">
        <v>42973</v>
      </c>
      <c r="B481" s="7" t="s">
        <v>1</v>
      </c>
      <c r="C481" s="7" t="s">
        <v>630</v>
      </c>
      <c r="D481" s="7">
        <v>579</v>
      </c>
      <c r="E481" s="7">
        <v>71180459</v>
      </c>
      <c r="F481" s="7">
        <v>3147713942</v>
      </c>
      <c r="G481" s="188">
        <v>477</v>
      </c>
      <c r="H481" s="189" t="s">
        <v>1603</v>
      </c>
      <c r="I481" s="7" t="s">
        <v>1110</v>
      </c>
      <c r="J481" s="7"/>
      <c r="K481" s="7"/>
      <c r="L481" s="7"/>
      <c r="M481" s="7"/>
      <c r="N481" s="7"/>
      <c r="O481" s="7"/>
      <c r="P481" s="7"/>
      <c r="Q481" s="7"/>
      <c r="R481" s="200">
        <v>55523</v>
      </c>
      <c r="S481" s="7"/>
      <c r="T481" s="7"/>
      <c r="U481" s="362" t="str">
        <f t="shared" si="175"/>
        <v xml:space="preserve">PEATONAL   #   -  55523 </v>
      </c>
      <c r="V481" s="7">
        <v>3202459777</v>
      </c>
      <c r="W481" s="7" t="s">
        <v>2814</v>
      </c>
      <c r="X481" s="7" t="s">
        <v>2815</v>
      </c>
      <c r="Y481" s="7" t="s">
        <v>1322</v>
      </c>
      <c r="Z481" s="7" t="s">
        <v>1287</v>
      </c>
      <c r="AA481" s="434" t="str">
        <f t="shared" si="176"/>
        <v>ISABEL MARIA ROJAS  MANCO</v>
      </c>
      <c r="AB481" s="7" t="s">
        <v>1268</v>
      </c>
      <c r="AC481" s="7">
        <v>21932905</v>
      </c>
      <c r="AD481" s="7" t="s">
        <v>1118</v>
      </c>
      <c r="AE481" s="7">
        <v>57</v>
      </c>
      <c r="AF481" s="6" t="s">
        <v>1086</v>
      </c>
      <c r="AG481" s="6"/>
      <c r="AH481" s="7"/>
      <c r="AI481" s="7"/>
      <c r="AJ481" s="7"/>
      <c r="AK481" s="434" t="str">
        <f t="shared" si="177"/>
        <v xml:space="preserve">   </v>
      </c>
      <c r="AL481" s="7"/>
      <c r="AM481" s="191"/>
      <c r="AN481" s="189" t="s">
        <v>1086</v>
      </c>
      <c r="AO481" s="7">
        <v>752310</v>
      </c>
      <c r="AP481" s="7" t="s">
        <v>1087</v>
      </c>
      <c r="AQ481" s="7">
        <v>2</v>
      </c>
      <c r="AR481" s="7"/>
      <c r="AS481" s="7"/>
      <c r="AT481" s="192" t="s">
        <v>1147</v>
      </c>
      <c r="AU481" s="7"/>
      <c r="AV481" s="193" t="s">
        <v>1165</v>
      </c>
      <c r="AW481" s="7"/>
      <c r="AX481" s="192"/>
      <c r="AY481" s="7"/>
      <c r="AZ481" s="7"/>
      <c r="BA481" s="7"/>
      <c r="BB481" s="7" t="s">
        <v>1086</v>
      </c>
      <c r="BC481" s="7">
        <v>8055</v>
      </c>
      <c r="BD481" s="7" t="s">
        <v>1086</v>
      </c>
      <c r="BE481" s="7">
        <v>5789</v>
      </c>
      <c r="BF481" s="7" t="s">
        <v>1086</v>
      </c>
      <c r="BG481" s="7">
        <v>8408</v>
      </c>
      <c r="BH481" s="188" t="s">
        <v>1167</v>
      </c>
      <c r="BI481" s="195" t="s">
        <v>1175</v>
      </c>
      <c r="BJ481" s="6" t="s">
        <v>1180</v>
      </c>
      <c r="BK481" s="6" t="s">
        <v>1189</v>
      </c>
      <c r="BL481" s="6" t="s">
        <v>1086</v>
      </c>
      <c r="BM481" s="191" t="s">
        <v>1087</v>
      </c>
      <c r="BN481" s="195" t="s">
        <v>1086</v>
      </c>
      <c r="BO481" s="6" t="s">
        <v>1086</v>
      </c>
      <c r="BP481" s="6" t="s">
        <v>1086</v>
      </c>
      <c r="BQ481" s="6" t="s">
        <v>1087</v>
      </c>
      <c r="BR481" s="6" t="s">
        <v>1086</v>
      </c>
      <c r="BS481" s="6" t="s">
        <v>1086</v>
      </c>
      <c r="BT481" s="6" t="s">
        <v>1086</v>
      </c>
      <c r="BU481" s="6" t="s">
        <v>1086</v>
      </c>
      <c r="BV481" s="6" t="s">
        <v>1086</v>
      </c>
      <c r="BW481" s="6" t="s">
        <v>1086</v>
      </c>
      <c r="BX481" s="6" t="s">
        <v>1086</v>
      </c>
      <c r="BY481" s="6" t="s">
        <v>1086</v>
      </c>
      <c r="BZ481" s="6" t="s">
        <v>1086</v>
      </c>
      <c r="CA481" s="6" t="s">
        <v>1086</v>
      </c>
      <c r="CB481" s="6" t="s">
        <v>1086</v>
      </c>
      <c r="CC481" s="6" t="s">
        <v>1086</v>
      </c>
      <c r="CD481" s="6" t="s">
        <v>1193</v>
      </c>
      <c r="CE481" s="199"/>
      <c r="CF481" s="6"/>
      <c r="CG481" s="6"/>
      <c r="CH481" s="6"/>
      <c r="CI481" s="6"/>
      <c r="CJ481" s="6" t="s">
        <v>1607</v>
      </c>
      <c r="CK481" s="6" t="s">
        <v>1608</v>
      </c>
      <c r="CL481" s="6" t="s">
        <v>1086</v>
      </c>
      <c r="CM481" s="6" t="s">
        <v>1087</v>
      </c>
      <c r="CN481" s="6" t="s">
        <v>1087</v>
      </c>
      <c r="CO481" s="6" t="s">
        <v>1490</v>
      </c>
      <c r="CP481" s="6" t="s">
        <v>1086</v>
      </c>
      <c r="CQ481" s="6" t="s">
        <v>1086</v>
      </c>
      <c r="CR481" s="6" t="s">
        <v>1086</v>
      </c>
      <c r="CS481" s="6" t="s">
        <v>1086</v>
      </c>
      <c r="CT481" s="6" t="s">
        <v>1086</v>
      </c>
      <c r="CU481" s="191" t="s">
        <v>1577</v>
      </c>
      <c r="CV481" s="6" t="str">
        <f t="shared" si="178"/>
        <v>OASIS PEATONAL55523</v>
      </c>
      <c r="CW481" s="46" t="str">
        <f t="shared" si="179"/>
        <v>OK</v>
      </c>
      <c r="CX481" s="47" t="str">
        <f t="shared" si="180"/>
        <v>SI</v>
      </c>
      <c r="CY481" s="47" t="str">
        <f t="shared" si="181"/>
        <v/>
      </c>
      <c r="CZ481" s="47" t="str">
        <f t="shared" si="182"/>
        <v/>
      </c>
      <c r="DA481" s="47" t="str">
        <f t="shared" si="183"/>
        <v/>
      </c>
      <c r="DB481" s="47" t="str">
        <f t="shared" si="184"/>
        <v/>
      </c>
      <c r="DC481" s="47" t="str">
        <f t="shared" si="185"/>
        <v/>
      </c>
      <c r="DD481" s="47"/>
      <c r="DE481" s="47" t="str">
        <f t="shared" si="186"/>
        <v/>
      </c>
      <c r="DF481" s="47" t="str">
        <f t="shared" si="187"/>
        <v/>
      </c>
      <c r="DG481" s="47" t="str">
        <f t="shared" si="188"/>
        <v/>
      </c>
      <c r="DH481" s="47" t="str">
        <f t="shared" si="189"/>
        <v/>
      </c>
      <c r="DI481" s="47" t="str">
        <f t="shared" si="190"/>
        <v/>
      </c>
      <c r="DJ481" s="47">
        <f t="shared" si="191"/>
        <v>0</v>
      </c>
      <c r="DK481" s="48">
        <f>IF(CX481="NO",0,IF(CY481=1,Tipologías!$E$11,0)+IF(CZ481=2,Tipologías!$E$10,0)+IF(DA481=3,Tipologías!$E$9,0)+IF(DB481=4,Tipologías!$E$13,0)+IF(DC481=5,Tipologías!$E$12,0)+IF(DD481=6,Tipologías!$E$14,0)+IF(DE481=7,Tipologías!$E$20,0)+IF(DG481=9,Tipologías!$E$16,0)+IF(DF481=8,Tipologías!$E$23,0)+IF(DH481=10,Tipologías!$E$7,0)+IF(DI481=11,Tipologías!$E$8,0))</f>
        <v>0</v>
      </c>
      <c r="DL481" s="49">
        <f t="shared" si="192"/>
        <v>0</v>
      </c>
      <c r="DM481" s="50" t="str">
        <f t="shared" si="193"/>
        <v/>
      </c>
      <c r="DN481" s="50" t="str">
        <f t="shared" si="194"/>
        <v/>
      </c>
      <c r="DO481" s="50" t="str">
        <f t="shared" si="195"/>
        <v/>
      </c>
      <c r="DP481" s="51" t="str">
        <f t="shared" si="196"/>
        <v/>
      </c>
      <c r="DQ481" s="51">
        <f>IF(DM481=17,Tipologías!$E$18,0)+IF(ENCUESTAS!DN481=18,Tipologías!$E$17,0)+IF(ENCUESTAS!DO481=19,Tipologías!$E$19,0)+IF(ENCUESTAS!DP481=20,Tipologías!$E$21,0)</f>
        <v>0</v>
      </c>
      <c r="DR481" s="47" t="str">
        <f t="shared" si="197"/>
        <v>NO</v>
      </c>
      <c r="DS481" s="49">
        <f t="shared" si="198"/>
        <v>0</v>
      </c>
      <c r="DT481" s="52" t="str">
        <f>IF(DL481=0,"",(DL481+DS481+Tipologías!$E$6+Tipologías!$H$2))</f>
        <v/>
      </c>
      <c r="DU481" s="53" t="str">
        <f t="shared" si="199"/>
        <v>NO</v>
      </c>
      <c r="DV481" s="436"/>
    </row>
    <row r="482" spans="1:126" x14ac:dyDescent="0.25">
      <c r="A482" s="22">
        <v>42973</v>
      </c>
      <c r="B482" s="7" t="s">
        <v>1</v>
      </c>
      <c r="C482" s="7" t="s">
        <v>630</v>
      </c>
      <c r="D482" s="7">
        <v>579</v>
      </c>
      <c r="E482" s="7">
        <v>71180459</v>
      </c>
      <c r="F482" s="7">
        <v>3147713942</v>
      </c>
      <c r="G482" s="188">
        <v>478</v>
      </c>
      <c r="H482" s="189" t="s">
        <v>1603</v>
      </c>
      <c r="I482" s="7" t="s">
        <v>1110</v>
      </c>
      <c r="J482" s="7"/>
      <c r="K482" s="7"/>
      <c r="L482" s="7"/>
      <c r="M482" s="7"/>
      <c r="N482" s="7"/>
      <c r="O482" s="7"/>
      <c r="P482" s="7"/>
      <c r="Q482" s="7"/>
      <c r="R482" s="200">
        <v>55526</v>
      </c>
      <c r="S482" s="7"/>
      <c r="T482" s="7"/>
      <c r="U482" s="362" t="str">
        <f t="shared" si="175"/>
        <v xml:space="preserve">PEATONAL   #   -  55526 </v>
      </c>
      <c r="V482" s="7">
        <v>3107356739</v>
      </c>
      <c r="W482" s="7" t="s">
        <v>2816</v>
      </c>
      <c r="X482" s="7"/>
      <c r="Y482" s="7" t="s">
        <v>1313</v>
      </c>
      <c r="Z482" s="7" t="s">
        <v>1280</v>
      </c>
      <c r="AA482" s="434" t="str">
        <f t="shared" si="176"/>
        <v xml:space="preserve">SANDRA MILENA CANO  </v>
      </c>
      <c r="AB482" s="7" t="s">
        <v>1268</v>
      </c>
      <c r="AC482" s="7">
        <v>43654459</v>
      </c>
      <c r="AD482" s="7" t="s">
        <v>1118</v>
      </c>
      <c r="AE482" s="7">
        <v>38</v>
      </c>
      <c r="AF482" s="6" t="s">
        <v>1086</v>
      </c>
      <c r="AG482" s="6"/>
      <c r="AH482" s="7"/>
      <c r="AI482" s="7"/>
      <c r="AJ482" s="7"/>
      <c r="AK482" s="434" t="str">
        <f t="shared" si="177"/>
        <v xml:space="preserve">   </v>
      </c>
      <c r="AL482" s="7"/>
      <c r="AM482" s="191"/>
      <c r="AN482" s="189" t="s">
        <v>1086</v>
      </c>
      <c r="AO482" s="7">
        <v>1683505</v>
      </c>
      <c r="AP482" s="7" t="s">
        <v>1087</v>
      </c>
      <c r="AQ482" s="7">
        <v>5</v>
      </c>
      <c r="AR482" s="7">
        <v>2</v>
      </c>
      <c r="AS482" s="7">
        <v>1</v>
      </c>
      <c r="AT482" s="192" t="s">
        <v>1147</v>
      </c>
      <c r="AU482" s="7"/>
      <c r="AV482" s="193" t="s">
        <v>1163</v>
      </c>
      <c r="AW482" s="7"/>
      <c r="AX482" s="192"/>
      <c r="AY482" s="7"/>
      <c r="AZ482" s="7"/>
      <c r="BA482" s="7"/>
      <c r="BB482" s="7" t="s">
        <v>1086</v>
      </c>
      <c r="BC482" s="7">
        <v>29543</v>
      </c>
      <c r="BD482" s="7" t="s">
        <v>1086</v>
      </c>
      <c r="BE482" s="7">
        <v>20981</v>
      </c>
      <c r="BF482" s="7" t="s">
        <v>1086</v>
      </c>
      <c r="BG482" s="7">
        <v>8069</v>
      </c>
      <c r="BH482" s="188" t="s">
        <v>1167</v>
      </c>
      <c r="BI482" s="195" t="s">
        <v>1175</v>
      </c>
      <c r="BJ482" s="6" t="s">
        <v>1180</v>
      </c>
      <c r="BK482" s="6" t="s">
        <v>1189</v>
      </c>
      <c r="BL482" s="6" t="s">
        <v>1086</v>
      </c>
      <c r="BM482" s="191" t="s">
        <v>1087</v>
      </c>
      <c r="BN482" s="195" t="s">
        <v>1086</v>
      </c>
      <c r="BO482" s="6" t="s">
        <v>1086</v>
      </c>
      <c r="BP482" s="6" t="s">
        <v>1086</v>
      </c>
      <c r="BQ482" s="6" t="s">
        <v>1086</v>
      </c>
      <c r="BR482" s="6" t="s">
        <v>1086</v>
      </c>
      <c r="BS482" s="6" t="s">
        <v>1086</v>
      </c>
      <c r="BT482" s="6" t="s">
        <v>1086</v>
      </c>
      <c r="BU482" s="6" t="s">
        <v>1087</v>
      </c>
      <c r="BV482" s="6" t="s">
        <v>1086</v>
      </c>
      <c r="BW482" s="6" t="s">
        <v>1086</v>
      </c>
      <c r="BX482" s="6" t="s">
        <v>1086</v>
      </c>
      <c r="BY482" s="6" t="s">
        <v>1086</v>
      </c>
      <c r="BZ482" s="6" t="s">
        <v>1087</v>
      </c>
      <c r="CA482" s="6" t="s">
        <v>1086</v>
      </c>
      <c r="CB482" s="6" t="s">
        <v>1086</v>
      </c>
      <c r="CC482" s="6" t="s">
        <v>1086</v>
      </c>
      <c r="CD482" s="6" t="s">
        <v>1193</v>
      </c>
      <c r="CE482" s="199"/>
      <c r="CF482" s="6"/>
      <c r="CG482" s="6"/>
      <c r="CH482" s="6"/>
      <c r="CI482" s="6"/>
      <c r="CJ482" s="6" t="s">
        <v>1607</v>
      </c>
      <c r="CK482" s="6" t="s">
        <v>1608</v>
      </c>
      <c r="CL482" s="6" t="s">
        <v>1086</v>
      </c>
      <c r="CM482" s="6" t="s">
        <v>1087</v>
      </c>
      <c r="CN482" s="6" t="s">
        <v>1087</v>
      </c>
      <c r="CO482" s="6" t="s">
        <v>1490</v>
      </c>
      <c r="CP482" s="6" t="s">
        <v>1086</v>
      </c>
      <c r="CQ482" s="6" t="s">
        <v>1087</v>
      </c>
      <c r="CR482" s="6" t="s">
        <v>1086</v>
      </c>
      <c r="CS482" s="6" t="s">
        <v>1086</v>
      </c>
      <c r="CT482" s="6" t="s">
        <v>1086</v>
      </c>
      <c r="CU482" s="191" t="s">
        <v>1577</v>
      </c>
      <c r="CV482" s="6" t="str">
        <f t="shared" si="178"/>
        <v>OASIS PEATONAL55526</v>
      </c>
      <c r="CW482" s="46" t="str">
        <f t="shared" si="179"/>
        <v>OK</v>
      </c>
      <c r="CX482" s="47" t="str">
        <f t="shared" si="180"/>
        <v>SI</v>
      </c>
      <c r="CY482" s="47" t="str">
        <f t="shared" si="181"/>
        <v/>
      </c>
      <c r="CZ482" s="47" t="str">
        <f t="shared" si="182"/>
        <v/>
      </c>
      <c r="DA482" s="47" t="str">
        <f t="shared" si="183"/>
        <v/>
      </c>
      <c r="DB482" s="47">
        <f t="shared" si="184"/>
        <v>4</v>
      </c>
      <c r="DC482" s="47" t="str">
        <f t="shared" si="185"/>
        <v/>
      </c>
      <c r="DD482" s="47"/>
      <c r="DE482" s="47" t="str">
        <f t="shared" si="186"/>
        <v/>
      </c>
      <c r="DF482" s="47" t="str">
        <f t="shared" si="187"/>
        <v/>
      </c>
      <c r="DG482" s="47" t="str">
        <f t="shared" si="188"/>
        <v/>
      </c>
      <c r="DH482" s="47" t="str">
        <f t="shared" si="189"/>
        <v/>
      </c>
      <c r="DI482" s="47" t="str">
        <f t="shared" si="190"/>
        <v/>
      </c>
      <c r="DJ482" s="47">
        <f t="shared" si="191"/>
        <v>1</v>
      </c>
      <c r="DK482" s="48">
        <f>IF(CX482="NO",0,IF(CY482=1,Tipologías!$E$11,0)+IF(CZ482=2,Tipologías!$E$10,0)+IF(DA482=3,Tipologías!$E$9,0)+IF(DB482=4,Tipologías!$E$13,0)+IF(DC482=5,Tipologías!$E$12,0)+IF(DD482=6,Tipologías!$E$14,0)+IF(DE482=7,Tipologías!$E$20,0)+IF(DG482=9,Tipologías!$E$16,0)+IF(DF482=8,Tipologías!$E$23,0)+IF(DH482=10,Tipologías!$E$7,0)+IF(DI482=11,Tipologías!$E$8,0))</f>
        <v>633254.07790799986</v>
      </c>
      <c r="DL482" s="49">
        <f t="shared" si="192"/>
        <v>633254.07790799986</v>
      </c>
      <c r="DM482" s="50" t="str">
        <f t="shared" si="193"/>
        <v/>
      </c>
      <c r="DN482" s="50" t="str">
        <f t="shared" si="194"/>
        <v/>
      </c>
      <c r="DO482" s="50">
        <f t="shared" si="195"/>
        <v>0</v>
      </c>
      <c r="DP482" s="51" t="str">
        <f t="shared" si="196"/>
        <v/>
      </c>
      <c r="DQ482" s="51">
        <f>IF(DM482=17,Tipologías!$E$18,0)+IF(ENCUESTAS!DN482=18,Tipologías!$E$17,0)+IF(ENCUESTAS!DO482=19,Tipologías!$E$19,0)+IF(ENCUESTAS!DP482=20,Tipologías!$E$21,0)</f>
        <v>0</v>
      </c>
      <c r="DR482" s="47" t="str">
        <f t="shared" si="197"/>
        <v>NO</v>
      </c>
      <c r="DS482" s="49">
        <f t="shared" si="198"/>
        <v>0</v>
      </c>
      <c r="DT482" s="52">
        <f>IF(DL482=0,"",(DL482+DS482+Tipologías!$E$6+Tipologías!$H$2))</f>
        <v>830331.47044796438</v>
      </c>
      <c r="DU482" s="53" t="str">
        <f t="shared" si="199"/>
        <v>SI</v>
      </c>
      <c r="DV482" s="436" t="s">
        <v>3680</v>
      </c>
    </row>
    <row r="483" spans="1:126" ht="15.75" thickBot="1" x14ac:dyDescent="0.3">
      <c r="A483" s="22">
        <v>42973</v>
      </c>
      <c r="B483" s="7" t="s">
        <v>1</v>
      </c>
      <c r="C483" s="7" t="s">
        <v>630</v>
      </c>
      <c r="D483" s="7">
        <v>579</v>
      </c>
      <c r="E483" s="7">
        <v>15362949</v>
      </c>
      <c r="F483" s="7">
        <v>3147962419</v>
      </c>
      <c r="G483" s="188">
        <v>479</v>
      </c>
      <c r="H483" s="189" t="s">
        <v>1640</v>
      </c>
      <c r="I483" s="7" t="s">
        <v>1110</v>
      </c>
      <c r="J483" s="7"/>
      <c r="K483" s="7"/>
      <c r="L483" s="7"/>
      <c r="M483" s="7"/>
      <c r="N483" s="7"/>
      <c r="O483" s="7"/>
      <c r="P483" s="7"/>
      <c r="Q483" s="7"/>
      <c r="R483" s="200">
        <v>220583130082</v>
      </c>
      <c r="S483" s="7"/>
      <c r="T483" s="7"/>
      <c r="U483" s="362" t="str">
        <f t="shared" si="175"/>
        <v xml:space="preserve">PEATONAL   #   -  220583130082 </v>
      </c>
      <c r="V483" s="7">
        <v>3128210540</v>
      </c>
      <c r="W483" s="7" t="s">
        <v>2586</v>
      </c>
      <c r="X483" s="7"/>
      <c r="Y483" s="7" t="s">
        <v>1450</v>
      </c>
      <c r="Z483" s="7" t="s">
        <v>2817</v>
      </c>
      <c r="AA483" s="434" t="str">
        <f t="shared" si="176"/>
        <v xml:space="preserve">LUZ  ALBA  FORONDA </v>
      </c>
      <c r="AB483" s="7" t="s">
        <v>1268</v>
      </c>
      <c r="AC483" s="7">
        <v>1039632435</v>
      </c>
      <c r="AD483" s="7" t="s">
        <v>1118</v>
      </c>
      <c r="AE483" s="7">
        <v>29</v>
      </c>
      <c r="AF483" s="6" t="s">
        <v>1086</v>
      </c>
      <c r="AG483" s="6"/>
      <c r="AH483" s="7"/>
      <c r="AI483" s="7"/>
      <c r="AJ483" s="7"/>
      <c r="AK483" s="434" t="str">
        <f t="shared" si="177"/>
        <v xml:space="preserve">   </v>
      </c>
      <c r="AL483" s="7"/>
      <c r="AM483" s="191"/>
      <c r="AN483" s="189" t="s">
        <v>1087</v>
      </c>
      <c r="AO483" s="7"/>
      <c r="AP483" s="7" t="s">
        <v>1086</v>
      </c>
      <c r="AQ483" s="7">
        <v>5</v>
      </c>
      <c r="AR483" s="7">
        <v>4</v>
      </c>
      <c r="AS483" s="7"/>
      <c r="AT483" s="192" t="s">
        <v>1148</v>
      </c>
      <c r="AU483" s="7"/>
      <c r="AV483" s="193" t="s">
        <v>1165</v>
      </c>
      <c r="AW483" s="7"/>
      <c r="AX483" s="192"/>
      <c r="AY483" s="7"/>
      <c r="AZ483" s="7"/>
      <c r="BA483" s="7"/>
      <c r="BB483" s="7" t="s">
        <v>1086</v>
      </c>
      <c r="BC483" s="7"/>
      <c r="BD483" s="7" t="s">
        <v>1086</v>
      </c>
      <c r="BE483" s="7"/>
      <c r="BF483" s="7" t="s">
        <v>1086</v>
      </c>
      <c r="BG483" s="7"/>
      <c r="BH483" s="188" t="s">
        <v>1167</v>
      </c>
      <c r="BI483" s="195" t="s">
        <v>1175</v>
      </c>
      <c r="BJ483" s="6" t="s">
        <v>1180</v>
      </c>
      <c r="BK483" s="6" t="s">
        <v>1189</v>
      </c>
      <c r="BL483" s="6" t="s">
        <v>1087</v>
      </c>
      <c r="BM483" s="191" t="s">
        <v>1087</v>
      </c>
      <c r="BN483" s="195" t="s">
        <v>1086</v>
      </c>
      <c r="BO483" s="6" t="s">
        <v>1086</v>
      </c>
      <c r="BP483" s="6" t="s">
        <v>1086</v>
      </c>
      <c r="BQ483" s="6" t="s">
        <v>1087</v>
      </c>
      <c r="BR483" s="6" t="s">
        <v>1086</v>
      </c>
      <c r="BS483" s="6" t="s">
        <v>1086</v>
      </c>
      <c r="BT483" s="6" t="s">
        <v>1086</v>
      </c>
      <c r="BU483" s="6" t="s">
        <v>1087</v>
      </c>
      <c r="BV483" s="6" t="s">
        <v>1086</v>
      </c>
      <c r="BW483" s="6" t="s">
        <v>1086</v>
      </c>
      <c r="BX483" s="6" t="s">
        <v>1086</v>
      </c>
      <c r="BY483" s="6" t="s">
        <v>1086</v>
      </c>
      <c r="BZ483" s="6" t="s">
        <v>1087</v>
      </c>
      <c r="CA483" s="6" t="s">
        <v>1086</v>
      </c>
      <c r="CB483" s="6" t="s">
        <v>1086</v>
      </c>
      <c r="CC483" s="6" t="s">
        <v>1086</v>
      </c>
      <c r="CD483" s="6" t="s">
        <v>1193</v>
      </c>
      <c r="CE483" s="199" t="s">
        <v>2818</v>
      </c>
      <c r="CF483" s="6"/>
      <c r="CG483" s="6"/>
      <c r="CH483" s="6"/>
      <c r="CI483" s="6"/>
      <c r="CJ483" s="6" t="s">
        <v>1607</v>
      </c>
      <c r="CK483" s="6" t="s">
        <v>1608</v>
      </c>
      <c r="CL483" s="6" t="s">
        <v>1086</v>
      </c>
      <c r="CM483" s="6" t="s">
        <v>1087</v>
      </c>
      <c r="CN483" s="6" t="s">
        <v>1087</v>
      </c>
      <c r="CO483" s="6" t="s">
        <v>1490</v>
      </c>
      <c r="CP483" s="6" t="s">
        <v>1086</v>
      </c>
      <c r="CQ483" s="6" t="s">
        <v>1087</v>
      </c>
      <c r="CR483" s="6" t="s">
        <v>1086</v>
      </c>
      <c r="CS483" s="6" t="s">
        <v>1086</v>
      </c>
      <c r="CT483" s="6" t="s">
        <v>1086</v>
      </c>
      <c r="CU483" s="191" t="s">
        <v>1286</v>
      </c>
      <c r="CV483" s="6" t="str">
        <f t="shared" si="178"/>
        <v>NUEVO MILENIOPEATONAL220583130082</v>
      </c>
      <c r="CW483" s="46" t="str">
        <f t="shared" si="179"/>
        <v>OK</v>
      </c>
      <c r="CX483" s="47" t="str">
        <f t="shared" si="180"/>
        <v>SI</v>
      </c>
      <c r="CY483" s="47" t="str">
        <f t="shared" si="181"/>
        <v/>
      </c>
      <c r="CZ483" s="47" t="str">
        <f t="shared" si="182"/>
        <v/>
      </c>
      <c r="DA483" s="47" t="str">
        <f t="shared" si="183"/>
        <v/>
      </c>
      <c r="DB483" s="47">
        <f t="shared" si="184"/>
        <v>4</v>
      </c>
      <c r="DC483" s="47" t="str">
        <f t="shared" si="185"/>
        <v/>
      </c>
      <c r="DD483" s="47"/>
      <c r="DE483" s="47" t="str">
        <f t="shared" si="186"/>
        <v/>
      </c>
      <c r="DF483" s="47" t="str">
        <f t="shared" si="187"/>
        <v/>
      </c>
      <c r="DG483" s="47" t="str">
        <f t="shared" si="188"/>
        <v/>
      </c>
      <c r="DH483" s="47" t="str">
        <f t="shared" si="189"/>
        <v/>
      </c>
      <c r="DI483" s="47" t="str">
        <f t="shared" si="190"/>
        <v/>
      </c>
      <c r="DJ483" s="47">
        <f t="shared" si="191"/>
        <v>1</v>
      </c>
      <c r="DK483" s="48">
        <f>IF(CX483="NO",0,IF(CY483=1,Tipologías!$E$11,0)+IF(CZ483=2,Tipologías!$E$10,0)+IF(DA483=3,Tipologías!$E$9,0)+IF(DB483=4,Tipologías!$E$13,0)+IF(DC483=5,Tipologías!$E$12,0)+IF(DD483=6,Tipologías!$E$14,0)+IF(DE483=7,Tipologías!$E$20,0)+IF(DG483=9,Tipologías!$E$16,0)+IF(DF483=8,Tipologías!$E$23,0)+IF(DH483=10,Tipologías!$E$7,0)+IF(DI483=11,Tipologías!$E$8,0))</f>
        <v>633254.07790799986</v>
      </c>
      <c r="DL483" s="49">
        <f t="shared" si="192"/>
        <v>633254.07790799986</v>
      </c>
      <c r="DM483" s="50" t="str">
        <f t="shared" si="193"/>
        <v/>
      </c>
      <c r="DN483" s="50" t="str">
        <f t="shared" si="194"/>
        <v/>
      </c>
      <c r="DO483" s="50">
        <f t="shared" si="195"/>
        <v>0</v>
      </c>
      <c r="DP483" s="51">
        <f t="shared" si="196"/>
        <v>20</v>
      </c>
      <c r="DQ483" s="51">
        <f>IF(DM483=17,Tipologías!$E$18,0)+IF(ENCUESTAS!DN483=18,Tipologías!$E$17,0)+IF(ENCUESTAS!DO483=19,Tipologías!$E$19,0)+IF(ENCUESTAS!DP483=20,Tipologías!$E$21,0)</f>
        <v>487557.07988400001</v>
      </c>
      <c r="DR483" s="47" t="str">
        <f t="shared" si="197"/>
        <v>SI</v>
      </c>
      <c r="DS483" s="49">
        <f t="shared" si="198"/>
        <v>487557.07988400001</v>
      </c>
      <c r="DT483" s="52">
        <f>IF(DL483=0,"",(DL483+DS483+Tipologías!$E$6+Tipologías!$H$2))</f>
        <v>1317888.5503319644</v>
      </c>
      <c r="DU483" s="53" t="str">
        <f t="shared" si="199"/>
        <v>SI</v>
      </c>
      <c r="DV483" s="436" t="s">
        <v>3854</v>
      </c>
    </row>
    <row r="484" spans="1:126" ht="15.75" hidden="1" thickBot="1" x14ac:dyDescent="0.3">
      <c r="A484" s="22">
        <v>42973</v>
      </c>
      <c r="B484" s="7" t="s">
        <v>1</v>
      </c>
      <c r="C484" s="7" t="s">
        <v>630</v>
      </c>
      <c r="D484" s="7">
        <v>579</v>
      </c>
      <c r="E484" s="7">
        <v>71180459</v>
      </c>
      <c r="F484" s="7">
        <v>3147713942</v>
      </c>
      <c r="G484" s="188">
        <v>480</v>
      </c>
      <c r="H484" s="189" t="s">
        <v>1603</v>
      </c>
      <c r="I484" s="7" t="s">
        <v>1110</v>
      </c>
      <c r="J484" s="7"/>
      <c r="K484" s="7"/>
      <c r="L484" s="7"/>
      <c r="M484" s="7"/>
      <c r="N484" s="7"/>
      <c r="O484" s="7"/>
      <c r="P484" s="7"/>
      <c r="Q484" s="7"/>
      <c r="R484" s="200">
        <v>5719</v>
      </c>
      <c r="S484" s="7"/>
      <c r="T484" s="7"/>
      <c r="U484" s="362" t="str">
        <f t="shared" si="175"/>
        <v xml:space="preserve">PEATONAL   #   -  5719 </v>
      </c>
      <c r="V484" s="7" t="s">
        <v>1524</v>
      </c>
      <c r="W484" s="7" t="s">
        <v>2819</v>
      </c>
      <c r="X484" s="7" t="s">
        <v>2820</v>
      </c>
      <c r="Y484" s="7" t="s">
        <v>2821</v>
      </c>
      <c r="Z484" s="7" t="s">
        <v>1297</v>
      </c>
      <c r="AA484" s="434" t="str">
        <f t="shared" si="176"/>
        <v xml:space="preserve">BUENA  DEL CARMEN AMAYA  MONTAÑO </v>
      </c>
      <c r="AB484" s="7" t="s">
        <v>1268</v>
      </c>
      <c r="AC484" s="7">
        <v>50968862</v>
      </c>
      <c r="AD484" s="7" t="s">
        <v>1118</v>
      </c>
      <c r="AE484" s="7">
        <v>48</v>
      </c>
      <c r="AF484" s="6" t="s">
        <v>1087</v>
      </c>
      <c r="AG484" s="6" t="s">
        <v>1491</v>
      </c>
      <c r="AH484" s="7"/>
      <c r="AI484" s="7" t="s">
        <v>2822</v>
      </c>
      <c r="AJ484" s="7"/>
      <c r="AK484" s="434" t="str">
        <f t="shared" si="177"/>
        <v xml:space="preserve">ADELSO  DIAZ  </v>
      </c>
      <c r="AL484" s="7" t="s">
        <v>1268</v>
      </c>
      <c r="AM484" s="191">
        <v>11171162</v>
      </c>
      <c r="AN484" s="189" t="s">
        <v>1086</v>
      </c>
      <c r="AO484" s="7">
        <v>3166261</v>
      </c>
      <c r="AP484" s="7" t="s">
        <v>1087</v>
      </c>
      <c r="AQ484" s="7">
        <v>5</v>
      </c>
      <c r="AR484" s="7">
        <v>3</v>
      </c>
      <c r="AS484" s="7"/>
      <c r="AT484" s="192" t="s">
        <v>1147</v>
      </c>
      <c r="AU484" s="7"/>
      <c r="AV484" s="193" t="s">
        <v>1163</v>
      </c>
      <c r="AW484" s="7"/>
      <c r="AX484" s="192"/>
      <c r="AY484" s="7"/>
      <c r="AZ484" s="7"/>
      <c r="BA484" s="7"/>
      <c r="BB484" s="7" t="s">
        <v>1086</v>
      </c>
      <c r="BC484" s="7">
        <v>29986</v>
      </c>
      <c r="BD484" s="7" t="s">
        <v>1086</v>
      </c>
      <c r="BE484" s="7">
        <v>21357</v>
      </c>
      <c r="BF484" s="7" t="s">
        <v>1086</v>
      </c>
      <c r="BG484" s="7">
        <v>16732</v>
      </c>
      <c r="BH484" s="188" t="s">
        <v>1167</v>
      </c>
      <c r="BI484" s="195" t="s">
        <v>1171</v>
      </c>
      <c r="BJ484" s="6" t="s">
        <v>1181</v>
      </c>
      <c r="BK484" s="6" t="s">
        <v>1189</v>
      </c>
      <c r="BL484" s="6" t="s">
        <v>1087</v>
      </c>
      <c r="BM484" s="191" t="s">
        <v>1087</v>
      </c>
      <c r="BN484" s="195" t="s">
        <v>1086</v>
      </c>
      <c r="BO484" s="6" t="s">
        <v>1086</v>
      </c>
      <c r="BP484" s="6" t="s">
        <v>1086</v>
      </c>
      <c r="BQ484" s="6" t="s">
        <v>1086</v>
      </c>
      <c r="BR484" s="6" t="s">
        <v>1086</v>
      </c>
      <c r="BS484" s="6" t="s">
        <v>1086</v>
      </c>
      <c r="BT484" s="6" t="s">
        <v>1086</v>
      </c>
      <c r="BU484" s="6" t="s">
        <v>1086</v>
      </c>
      <c r="BV484" s="6" t="s">
        <v>1086</v>
      </c>
      <c r="BW484" s="6" t="s">
        <v>1086</v>
      </c>
      <c r="BX484" s="6" t="s">
        <v>1086</v>
      </c>
      <c r="BY484" s="6" t="s">
        <v>1086</v>
      </c>
      <c r="BZ484" s="6" t="s">
        <v>1086</v>
      </c>
      <c r="CA484" s="6" t="s">
        <v>1086</v>
      </c>
      <c r="CB484" s="6" t="s">
        <v>1086</v>
      </c>
      <c r="CC484" s="6" t="s">
        <v>1086</v>
      </c>
      <c r="CD484" s="6" t="s">
        <v>1193</v>
      </c>
      <c r="CE484" s="199"/>
      <c r="CF484" s="6"/>
      <c r="CG484" s="6"/>
      <c r="CH484" s="6"/>
      <c r="CI484" s="6"/>
      <c r="CJ484" s="6" t="s">
        <v>1607</v>
      </c>
      <c r="CK484" s="6" t="s">
        <v>1608</v>
      </c>
      <c r="CL484" s="6" t="s">
        <v>1086</v>
      </c>
      <c r="CM484" s="6" t="s">
        <v>1087</v>
      </c>
      <c r="CN484" s="6" t="s">
        <v>1087</v>
      </c>
      <c r="CO484" s="6" t="s">
        <v>1490</v>
      </c>
      <c r="CP484" s="6" t="s">
        <v>1086</v>
      </c>
      <c r="CQ484" s="6" t="s">
        <v>1086</v>
      </c>
      <c r="CR484" s="6" t="s">
        <v>1086</v>
      </c>
      <c r="CS484" s="6" t="s">
        <v>1086</v>
      </c>
      <c r="CT484" s="6" t="s">
        <v>1086</v>
      </c>
      <c r="CU484" s="191" t="s">
        <v>1577</v>
      </c>
      <c r="CV484" s="6" t="str">
        <f t="shared" si="178"/>
        <v>OASIS PEATONAL5719</v>
      </c>
      <c r="CW484" s="46" t="str">
        <f t="shared" si="179"/>
        <v>OK</v>
      </c>
      <c r="CX484" s="47" t="str">
        <f t="shared" si="180"/>
        <v>SI</v>
      </c>
      <c r="CY484" s="47" t="str">
        <f t="shared" si="181"/>
        <v/>
      </c>
      <c r="CZ484" s="47" t="str">
        <f t="shared" si="182"/>
        <v/>
      </c>
      <c r="DA484" s="47" t="str">
        <f t="shared" si="183"/>
        <v/>
      </c>
      <c r="DB484" s="47" t="str">
        <f t="shared" si="184"/>
        <v/>
      </c>
      <c r="DC484" s="47" t="str">
        <f t="shared" si="185"/>
        <v/>
      </c>
      <c r="DD484" s="47"/>
      <c r="DE484" s="47" t="str">
        <f t="shared" si="186"/>
        <v/>
      </c>
      <c r="DF484" s="47" t="str">
        <f t="shared" si="187"/>
        <v/>
      </c>
      <c r="DG484" s="47" t="str">
        <f t="shared" si="188"/>
        <v/>
      </c>
      <c r="DH484" s="47" t="str">
        <f t="shared" si="189"/>
        <v/>
      </c>
      <c r="DI484" s="47" t="str">
        <f t="shared" si="190"/>
        <v/>
      </c>
      <c r="DJ484" s="47">
        <f t="shared" si="191"/>
        <v>0</v>
      </c>
      <c r="DK484" s="48">
        <f>IF(CX484="NO",0,IF(CY484=1,Tipologías!$E$11,0)+IF(CZ484=2,Tipologías!$E$10,0)+IF(DA484=3,Tipologías!$E$9,0)+IF(DB484=4,Tipologías!$E$13,0)+IF(DC484=5,Tipologías!$E$12,0)+IF(DD484=6,Tipologías!$E$14,0)+IF(DE484=7,Tipologías!$E$20,0)+IF(DG484=9,Tipologías!$E$16,0)+IF(DF484=8,Tipologías!$E$23,0)+IF(DH484=10,Tipologías!$E$7,0)+IF(DI484=11,Tipologías!$E$8,0))</f>
        <v>0</v>
      </c>
      <c r="DL484" s="49">
        <f t="shared" si="192"/>
        <v>0</v>
      </c>
      <c r="DM484" s="50" t="str">
        <f t="shared" si="193"/>
        <v/>
      </c>
      <c r="DN484" s="50" t="str">
        <f t="shared" si="194"/>
        <v/>
      </c>
      <c r="DO484" s="50" t="str">
        <f t="shared" si="195"/>
        <v/>
      </c>
      <c r="DP484" s="51" t="str">
        <f t="shared" si="196"/>
        <v/>
      </c>
      <c r="DQ484" s="51">
        <f>IF(DM484=17,Tipologías!$E$18,0)+IF(ENCUESTAS!DN484=18,Tipologías!$E$17,0)+IF(ENCUESTAS!DO484=19,Tipologías!$E$19,0)+IF(ENCUESTAS!DP484=20,Tipologías!$E$21,0)</f>
        <v>0</v>
      </c>
      <c r="DR484" s="47" t="str">
        <f t="shared" si="197"/>
        <v>NO</v>
      </c>
      <c r="DS484" s="49">
        <f t="shared" si="198"/>
        <v>0</v>
      </c>
      <c r="DT484" s="52" t="str">
        <f>IF(DL484=0,"",(DL484+DS484+Tipologías!$E$6+Tipologías!$H$2))</f>
        <v/>
      </c>
      <c r="DU484" s="53" t="str">
        <f t="shared" si="199"/>
        <v>NO</v>
      </c>
      <c r="DV484" s="436"/>
    </row>
    <row r="485" spans="1:126" ht="15.75" hidden="1" thickBot="1" x14ac:dyDescent="0.3">
      <c r="A485" s="22">
        <v>42973</v>
      </c>
      <c r="B485" s="7" t="s">
        <v>1</v>
      </c>
      <c r="C485" s="7" t="s">
        <v>630</v>
      </c>
      <c r="D485" s="7">
        <v>579</v>
      </c>
      <c r="E485" s="7">
        <v>71180459</v>
      </c>
      <c r="F485" s="7">
        <v>3147713942</v>
      </c>
      <c r="G485" s="188">
        <v>481</v>
      </c>
      <c r="H485" s="189" t="s">
        <v>1603</v>
      </c>
      <c r="I485" s="7" t="s">
        <v>1110</v>
      </c>
      <c r="J485" s="7"/>
      <c r="K485" s="7"/>
      <c r="L485" s="7"/>
      <c r="M485" s="7"/>
      <c r="N485" s="7"/>
      <c r="O485" s="7"/>
      <c r="P485" s="7"/>
      <c r="Q485" s="7"/>
      <c r="R485" s="190">
        <v>5730</v>
      </c>
      <c r="S485" s="7"/>
      <c r="T485" s="7"/>
      <c r="U485" s="362" t="str">
        <f t="shared" si="175"/>
        <v xml:space="preserve">PEATONAL   #   -  5730 </v>
      </c>
      <c r="V485" s="7" t="s">
        <v>1524</v>
      </c>
      <c r="W485" s="7" t="s">
        <v>2781</v>
      </c>
      <c r="X485" s="7" t="s">
        <v>2823</v>
      </c>
      <c r="Y485" s="7" t="s">
        <v>2467</v>
      </c>
      <c r="Z485" s="7" t="s">
        <v>1644</v>
      </c>
      <c r="AA485" s="434" t="str">
        <f t="shared" si="176"/>
        <v>AMANDA DE JESUS  LASCARRO LEAL</v>
      </c>
      <c r="AB485" s="7" t="s">
        <v>1268</v>
      </c>
      <c r="AC485" s="7">
        <v>21928</v>
      </c>
      <c r="AD485" s="7" t="s">
        <v>1118</v>
      </c>
      <c r="AE485" s="7">
        <v>68</v>
      </c>
      <c r="AF485" s="6" t="s">
        <v>1087</v>
      </c>
      <c r="AG485" s="6" t="s">
        <v>1279</v>
      </c>
      <c r="AH485" s="7"/>
      <c r="AI485" s="7" t="s">
        <v>1776</v>
      </c>
      <c r="AJ485" s="7" t="s">
        <v>1644</v>
      </c>
      <c r="AK485" s="434" t="str">
        <f t="shared" si="177"/>
        <v xml:space="preserve">HORACIO DE JESUS  RAMIREZ </v>
      </c>
      <c r="AL485" s="7" t="s">
        <v>1268</v>
      </c>
      <c r="AM485" s="191"/>
      <c r="AN485" s="189" t="s">
        <v>1087</v>
      </c>
      <c r="AO485" s="7"/>
      <c r="AP485" s="7" t="s">
        <v>1087</v>
      </c>
      <c r="AQ485" s="7">
        <v>3</v>
      </c>
      <c r="AR485" s="7"/>
      <c r="AS485" s="7"/>
      <c r="AT485" s="192" t="s">
        <v>1147</v>
      </c>
      <c r="AU485" s="7"/>
      <c r="AV485" s="193" t="s">
        <v>1165</v>
      </c>
      <c r="AW485" s="7"/>
      <c r="AX485" s="192"/>
      <c r="AY485" s="7"/>
      <c r="AZ485" s="7"/>
      <c r="BA485" s="7"/>
      <c r="BB485" s="7" t="s">
        <v>1086</v>
      </c>
      <c r="BC485" s="7">
        <v>9072</v>
      </c>
      <c r="BD485" s="7" t="s">
        <v>1086</v>
      </c>
      <c r="BE485" s="7">
        <v>6142</v>
      </c>
      <c r="BF485" s="7" t="s">
        <v>1086</v>
      </c>
      <c r="BG485" s="7">
        <v>8109</v>
      </c>
      <c r="BH485" s="188" t="s">
        <v>1167</v>
      </c>
      <c r="BI485" s="195" t="s">
        <v>1171</v>
      </c>
      <c r="BJ485" s="6" t="s">
        <v>1180</v>
      </c>
      <c r="BK485" s="6" t="s">
        <v>1189</v>
      </c>
      <c r="BL485" s="6" t="s">
        <v>1087</v>
      </c>
      <c r="BM485" s="191" t="s">
        <v>1087</v>
      </c>
      <c r="BN485" s="195" t="s">
        <v>1086</v>
      </c>
      <c r="BO485" s="6" t="s">
        <v>1086</v>
      </c>
      <c r="BP485" s="6" t="s">
        <v>1086</v>
      </c>
      <c r="BQ485" s="6" t="s">
        <v>1086</v>
      </c>
      <c r="BR485" s="6" t="s">
        <v>1086</v>
      </c>
      <c r="BS485" s="6" t="s">
        <v>1086</v>
      </c>
      <c r="BT485" s="6" t="s">
        <v>1086</v>
      </c>
      <c r="BU485" s="6" t="s">
        <v>1086</v>
      </c>
      <c r="BV485" s="6" t="s">
        <v>1086</v>
      </c>
      <c r="BW485" s="6" t="s">
        <v>1086</v>
      </c>
      <c r="BX485" s="6" t="s">
        <v>1086</v>
      </c>
      <c r="BY485" s="6" t="s">
        <v>1086</v>
      </c>
      <c r="BZ485" s="6" t="s">
        <v>1086</v>
      </c>
      <c r="CA485" s="6" t="s">
        <v>1086</v>
      </c>
      <c r="CB485" s="6" t="s">
        <v>1086</v>
      </c>
      <c r="CC485" s="6" t="s">
        <v>1086</v>
      </c>
      <c r="CD485" s="6" t="s">
        <v>1193</v>
      </c>
      <c r="CE485" s="199"/>
      <c r="CF485" s="6"/>
      <c r="CG485" s="6"/>
      <c r="CH485" s="6"/>
      <c r="CI485" s="6"/>
      <c r="CJ485" s="6" t="s">
        <v>1607</v>
      </c>
      <c r="CK485" s="6" t="s">
        <v>1608</v>
      </c>
      <c r="CL485" s="6" t="s">
        <v>1086</v>
      </c>
      <c r="CM485" s="6" t="s">
        <v>1087</v>
      </c>
      <c r="CN485" s="6" t="s">
        <v>1087</v>
      </c>
      <c r="CO485" s="6" t="s">
        <v>1490</v>
      </c>
      <c r="CP485" s="6" t="s">
        <v>1086</v>
      </c>
      <c r="CQ485" s="6" t="s">
        <v>1086</v>
      </c>
      <c r="CR485" s="6" t="s">
        <v>1086</v>
      </c>
      <c r="CS485" s="6" t="s">
        <v>1086</v>
      </c>
      <c r="CT485" s="6" t="s">
        <v>1086</v>
      </c>
      <c r="CU485" s="191" t="s">
        <v>2754</v>
      </c>
      <c r="CV485" s="6" t="str">
        <f t="shared" si="178"/>
        <v>OASIS PEATONAL5730</v>
      </c>
      <c r="CW485" s="46" t="str">
        <f t="shared" si="179"/>
        <v>OK</v>
      </c>
      <c r="CX485" s="47" t="str">
        <f t="shared" si="180"/>
        <v>SI</v>
      </c>
      <c r="CY485" s="47" t="str">
        <f t="shared" si="181"/>
        <v/>
      </c>
      <c r="CZ485" s="47" t="str">
        <f t="shared" si="182"/>
        <v/>
      </c>
      <c r="DA485" s="47" t="str">
        <f t="shared" si="183"/>
        <v/>
      </c>
      <c r="DB485" s="47" t="str">
        <f t="shared" si="184"/>
        <v/>
      </c>
      <c r="DC485" s="47" t="str">
        <f t="shared" si="185"/>
        <v/>
      </c>
      <c r="DD485" s="47"/>
      <c r="DE485" s="47" t="str">
        <f t="shared" si="186"/>
        <v/>
      </c>
      <c r="DF485" s="47" t="str">
        <f t="shared" si="187"/>
        <v/>
      </c>
      <c r="DG485" s="47" t="str">
        <f t="shared" si="188"/>
        <v/>
      </c>
      <c r="DH485" s="47" t="str">
        <f t="shared" si="189"/>
        <v/>
      </c>
      <c r="DI485" s="47" t="str">
        <f t="shared" si="190"/>
        <v/>
      </c>
      <c r="DJ485" s="47">
        <f t="shared" si="191"/>
        <v>0</v>
      </c>
      <c r="DK485" s="48">
        <f>IF(CX485="NO",0,IF(CY485=1,Tipologías!$E$11,0)+IF(CZ485=2,Tipologías!$E$10,0)+IF(DA485=3,Tipologías!$E$9,0)+IF(DB485=4,Tipologías!$E$13,0)+IF(DC485=5,Tipologías!$E$12,0)+IF(DD485=6,Tipologías!$E$14,0)+IF(DE485=7,Tipologías!$E$20,0)+IF(DG485=9,Tipologías!$E$16,0)+IF(DF485=8,Tipologías!$E$23,0)+IF(DH485=10,Tipologías!$E$7,0)+IF(DI485=11,Tipologías!$E$8,0))</f>
        <v>0</v>
      </c>
      <c r="DL485" s="49">
        <f t="shared" si="192"/>
        <v>0</v>
      </c>
      <c r="DM485" s="50" t="str">
        <f t="shared" si="193"/>
        <v/>
      </c>
      <c r="DN485" s="50" t="str">
        <f t="shared" si="194"/>
        <v/>
      </c>
      <c r="DO485" s="50" t="str">
        <f t="shared" si="195"/>
        <v/>
      </c>
      <c r="DP485" s="51" t="str">
        <f t="shared" si="196"/>
        <v/>
      </c>
      <c r="DQ485" s="51">
        <f>IF(DM485=17,Tipologías!$E$18,0)+IF(ENCUESTAS!DN485=18,Tipologías!$E$17,0)+IF(ENCUESTAS!DO485=19,Tipologías!$E$19,0)+IF(ENCUESTAS!DP485=20,Tipologías!$E$21,0)</f>
        <v>0</v>
      </c>
      <c r="DR485" s="47" t="str">
        <f t="shared" si="197"/>
        <v>NO</v>
      </c>
      <c r="DS485" s="49">
        <f t="shared" si="198"/>
        <v>0</v>
      </c>
      <c r="DT485" s="52" t="str">
        <f>IF(DL485=0,"",(DL485+DS485+Tipologías!$E$6+Tipologías!$H$2))</f>
        <v/>
      </c>
      <c r="DU485" s="53" t="str">
        <f t="shared" si="199"/>
        <v>NO</v>
      </c>
      <c r="DV485" s="437"/>
    </row>
    <row r="486" spans="1:126" x14ac:dyDescent="0.25">
      <c r="A486" s="22">
        <v>42973</v>
      </c>
      <c r="B486" s="7" t="s">
        <v>1</v>
      </c>
      <c r="C486" s="7" t="s">
        <v>630</v>
      </c>
      <c r="D486" s="7">
        <v>579</v>
      </c>
      <c r="E486" s="7">
        <v>71804459</v>
      </c>
      <c r="F486" s="7">
        <v>3147713942</v>
      </c>
      <c r="G486" s="188">
        <v>482</v>
      </c>
      <c r="H486" s="189" t="s">
        <v>1603</v>
      </c>
      <c r="I486" s="7" t="s">
        <v>1110</v>
      </c>
      <c r="J486" s="7"/>
      <c r="K486" s="7"/>
      <c r="L486" s="7"/>
      <c r="M486" s="7"/>
      <c r="N486" s="7"/>
      <c r="O486" s="7"/>
      <c r="P486" s="7"/>
      <c r="Q486" s="7"/>
      <c r="R486" s="190">
        <v>5731</v>
      </c>
      <c r="S486" s="7"/>
      <c r="T486" s="7"/>
      <c r="U486" s="362" t="str">
        <f t="shared" si="175"/>
        <v xml:space="preserve">PEATONAL   #   -  5731 </v>
      </c>
      <c r="V486" s="7">
        <v>31927143151</v>
      </c>
      <c r="W486" s="7" t="s">
        <v>1656</v>
      </c>
      <c r="X486" s="7" t="s">
        <v>2824</v>
      </c>
      <c r="Y486" s="7" t="s">
        <v>1320</v>
      </c>
      <c r="Z486" s="7" t="s">
        <v>1321</v>
      </c>
      <c r="AA486" s="434" t="str">
        <f t="shared" si="176"/>
        <v>FELIPE EDUARDO HENAO BALLEJO</v>
      </c>
      <c r="AB486" s="7" t="s">
        <v>1268</v>
      </c>
      <c r="AC486" s="7">
        <v>98583221</v>
      </c>
      <c r="AD486" s="7" t="s">
        <v>1118</v>
      </c>
      <c r="AE486" s="7">
        <v>42</v>
      </c>
      <c r="AF486" s="6" t="s">
        <v>1087</v>
      </c>
      <c r="AG486" s="6" t="s">
        <v>2825</v>
      </c>
      <c r="AH486" s="7" t="s">
        <v>2826</v>
      </c>
      <c r="AI486" s="7" t="s">
        <v>2827</v>
      </c>
      <c r="AJ486" s="7" t="s">
        <v>1908</v>
      </c>
      <c r="AK486" s="434" t="str">
        <f t="shared" si="177"/>
        <v xml:space="preserve">EDIT YAZMIN URREGO  GRIZALES </v>
      </c>
      <c r="AL486" s="7" t="s">
        <v>1268</v>
      </c>
      <c r="AM486" s="191">
        <v>1039684072</v>
      </c>
      <c r="AN486" s="189" t="s">
        <v>1087</v>
      </c>
      <c r="AO486" s="7"/>
      <c r="AP486" s="7" t="s">
        <v>1087</v>
      </c>
      <c r="AQ486" s="7">
        <v>4</v>
      </c>
      <c r="AR486" s="7"/>
      <c r="AS486" s="7"/>
      <c r="AT486" s="192" t="s">
        <v>1147</v>
      </c>
      <c r="AU486" s="7"/>
      <c r="AV486" s="193" t="s">
        <v>1163</v>
      </c>
      <c r="AW486" s="7"/>
      <c r="AX486" s="192"/>
      <c r="AY486" s="7"/>
      <c r="AZ486" s="7"/>
      <c r="BA486" s="7"/>
      <c r="BB486" s="7" t="s">
        <v>1086</v>
      </c>
      <c r="BC486" s="7">
        <v>13852</v>
      </c>
      <c r="BD486" s="7" t="s">
        <v>1086</v>
      </c>
      <c r="BE486" s="7">
        <v>9794</v>
      </c>
      <c r="BF486" s="7" t="s">
        <v>1086</v>
      </c>
      <c r="BG486" s="7">
        <v>8364</v>
      </c>
      <c r="BH486" s="188" t="s">
        <v>1167</v>
      </c>
      <c r="BI486" s="195" t="s">
        <v>1175</v>
      </c>
      <c r="BJ486" s="6" t="s">
        <v>1180</v>
      </c>
      <c r="BK486" s="6" t="s">
        <v>1189</v>
      </c>
      <c r="BL486" s="6" t="s">
        <v>1087</v>
      </c>
      <c r="BM486" s="191" t="s">
        <v>1087</v>
      </c>
      <c r="BN486" s="195" t="s">
        <v>1086</v>
      </c>
      <c r="BO486" s="6" t="s">
        <v>1086</v>
      </c>
      <c r="BP486" s="6" t="s">
        <v>1086</v>
      </c>
      <c r="BQ486" s="6" t="s">
        <v>1087</v>
      </c>
      <c r="BR486" s="6" t="s">
        <v>1086</v>
      </c>
      <c r="BS486" s="6" t="s">
        <v>1086</v>
      </c>
      <c r="BT486" s="6" t="s">
        <v>1086</v>
      </c>
      <c r="BU486" s="6" t="s">
        <v>1086</v>
      </c>
      <c r="BV486" s="6" t="s">
        <v>1087</v>
      </c>
      <c r="BW486" s="6" t="s">
        <v>1086</v>
      </c>
      <c r="BX486" s="6" t="s">
        <v>1086</v>
      </c>
      <c r="BY486" s="6" t="s">
        <v>1086</v>
      </c>
      <c r="BZ486" s="6" t="s">
        <v>1086</v>
      </c>
      <c r="CA486" s="6" t="s">
        <v>1087</v>
      </c>
      <c r="CB486" s="6" t="s">
        <v>1086</v>
      </c>
      <c r="CC486" s="196" t="s">
        <v>1086</v>
      </c>
      <c r="CD486" s="196" t="s">
        <v>1193</v>
      </c>
      <c r="CE486" s="197"/>
      <c r="CF486" s="196"/>
      <c r="CG486" s="196"/>
      <c r="CH486" s="196"/>
      <c r="CI486" s="196"/>
      <c r="CJ486" s="196" t="s">
        <v>1607</v>
      </c>
      <c r="CK486" s="196" t="s">
        <v>1608</v>
      </c>
      <c r="CL486" s="196" t="s">
        <v>1086</v>
      </c>
      <c r="CM486" s="196" t="s">
        <v>1087</v>
      </c>
      <c r="CN486" s="196" t="s">
        <v>1087</v>
      </c>
      <c r="CO486" s="196" t="s">
        <v>1490</v>
      </c>
      <c r="CP486" s="196" t="s">
        <v>1086</v>
      </c>
      <c r="CQ486" s="196" t="s">
        <v>1086</v>
      </c>
      <c r="CR486" s="196" t="s">
        <v>1087</v>
      </c>
      <c r="CS486" s="196" t="s">
        <v>1086</v>
      </c>
      <c r="CT486" s="196" t="s">
        <v>1086</v>
      </c>
      <c r="CU486" s="198" t="s">
        <v>1286</v>
      </c>
      <c r="CV486" s="6" t="str">
        <f t="shared" si="178"/>
        <v>OASIS PEATONAL5731</v>
      </c>
      <c r="CW486" s="46" t="str">
        <f t="shared" si="179"/>
        <v>OK</v>
      </c>
      <c r="CX486" s="47" t="str">
        <f t="shared" si="180"/>
        <v>SI</v>
      </c>
      <c r="CY486" s="47">
        <f t="shared" si="181"/>
        <v>1</v>
      </c>
      <c r="CZ486" s="47" t="str">
        <f t="shared" si="182"/>
        <v/>
      </c>
      <c r="DA486" s="47" t="str">
        <f t="shared" si="183"/>
        <v/>
      </c>
      <c r="DB486" s="47" t="str">
        <f t="shared" si="184"/>
        <v/>
      </c>
      <c r="DC486" s="47" t="str">
        <f t="shared" si="185"/>
        <v/>
      </c>
      <c r="DD486" s="47"/>
      <c r="DE486" s="47">
        <f t="shared" si="186"/>
        <v>7</v>
      </c>
      <c r="DF486" s="47">
        <f t="shared" si="187"/>
        <v>8</v>
      </c>
      <c r="DG486" s="47" t="str">
        <f t="shared" si="188"/>
        <v/>
      </c>
      <c r="DH486" s="47" t="str">
        <f t="shared" si="189"/>
        <v/>
      </c>
      <c r="DI486" s="47" t="str">
        <f t="shared" si="190"/>
        <v/>
      </c>
      <c r="DJ486" s="47">
        <f t="shared" si="191"/>
        <v>1</v>
      </c>
      <c r="DK486" s="48">
        <f>IF(CX486="NO",0,IF(CY486=1,Tipologías!$E$11,0)+IF(CZ486=2,Tipologías!$E$10,0)+IF(DA486=3,Tipologías!$E$9,0)+IF(DB486=4,Tipologías!$E$13,0)+IF(DC486=5,Tipologías!$E$12,0)+IF(DD486=6,Tipologías!$E$14,0)+IF(DE486=7,Tipologías!$E$20,0)+IF(DG486=9,Tipologías!$E$16,0)+IF(DF486=8,Tipologías!$E$23,0)+IF(DH486=10,Tipologías!$E$7,0)+IF(DI486=11,Tipologías!$E$8,0))</f>
        <v>5076133.9036560003</v>
      </c>
      <c r="DL486" s="49">
        <f t="shared" si="192"/>
        <v>5076133.9036560003</v>
      </c>
      <c r="DM486" s="50" t="str">
        <f t="shared" si="193"/>
        <v/>
      </c>
      <c r="DN486" s="50" t="str">
        <f t="shared" si="194"/>
        <v/>
      </c>
      <c r="DO486" s="50">
        <f t="shared" si="195"/>
        <v>0</v>
      </c>
      <c r="DP486" s="51">
        <f t="shared" si="196"/>
        <v>20</v>
      </c>
      <c r="DQ486" s="51">
        <f>IF(DM486=17,Tipologías!$E$18,0)+IF(ENCUESTAS!DN486=18,Tipologías!$E$17,0)+IF(ENCUESTAS!DO486=19,Tipologías!$E$19,0)+IF(ENCUESTAS!DP486=20,Tipologías!$E$21,0)</f>
        <v>487557.07988400001</v>
      </c>
      <c r="DR486" s="47" t="str">
        <f t="shared" si="197"/>
        <v>SI</v>
      </c>
      <c r="DS486" s="49">
        <f t="shared" si="198"/>
        <v>487557.07988400001</v>
      </c>
      <c r="DT486" s="52">
        <f>IF(DL486=0,"",(DL486+DS486+Tipologías!$E$6+Tipologías!$H$2))</f>
        <v>5760768.3760799645</v>
      </c>
      <c r="DU486" s="53" t="str">
        <f t="shared" si="199"/>
        <v>SI</v>
      </c>
      <c r="DV486" s="436" t="s">
        <v>3681</v>
      </c>
    </row>
    <row r="487" spans="1:126" hidden="1" x14ac:dyDescent="0.25">
      <c r="A487" s="22">
        <v>42973</v>
      </c>
      <c r="B487" s="7" t="s">
        <v>1</v>
      </c>
      <c r="C487" s="7" t="s">
        <v>630</v>
      </c>
      <c r="D487" s="7">
        <v>579</v>
      </c>
      <c r="E487" s="7">
        <v>71180459</v>
      </c>
      <c r="F487" s="7">
        <v>3147713942</v>
      </c>
      <c r="G487" s="188">
        <v>483</v>
      </c>
      <c r="H487" s="189" t="s">
        <v>1603</v>
      </c>
      <c r="I487" s="7" t="s">
        <v>1110</v>
      </c>
      <c r="J487" s="7"/>
      <c r="K487" s="7"/>
      <c r="L487" s="7"/>
      <c r="M487" s="7"/>
      <c r="N487" s="7"/>
      <c r="O487" s="7"/>
      <c r="P487" s="7"/>
      <c r="Q487" s="7"/>
      <c r="R487" s="190">
        <v>549210009</v>
      </c>
      <c r="S487" s="7"/>
      <c r="T487" s="7"/>
      <c r="U487" s="362" t="str">
        <f t="shared" si="175"/>
        <v xml:space="preserve">PEATONAL   #   -  549210009 </v>
      </c>
      <c r="V487" s="7" t="s">
        <v>1524</v>
      </c>
      <c r="W487" s="7" t="s">
        <v>1647</v>
      </c>
      <c r="X487" s="7" t="s">
        <v>1790</v>
      </c>
      <c r="Y487" s="7" t="s">
        <v>2056</v>
      </c>
      <c r="Z487" s="7" t="s">
        <v>1644</v>
      </c>
      <c r="AA487" s="434" t="str">
        <f t="shared" si="176"/>
        <v>MARIO DE JESUS  CARDONA SALAZAR</v>
      </c>
      <c r="AB487" s="7" t="s">
        <v>1268</v>
      </c>
      <c r="AC487" s="7">
        <v>733236</v>
      </c>
      <c r="AD487" s="7" t="s">
        <v>1127</v>
      </c>
      <c r="AE487" s="7">
        <v>80</v>
      </c>
      <c r="AF487" s="6" t="s">
        <v>1087</v>
      </c>
      <c r="AG487" s="6" t="s">
        <v>1688</v>
      </c>
      <c r="AH487" s="7" t="s">
        <v>1281</v>
      </c>
      <c r="AI487" s="7" t="s">
        <v>1496</v>
      </c>
      <c r="AJ487" s="7" t="s">
        <v>2828</v>
      </c>
      <c r="AK487" s="434" t="str">
        <f t="shared" si="177"/>
        <v>LIGIA STHER GIRALDO  TORRES</v>
      </c>
      <c r="AL487" s="7" t="s">
        <v>1268</v>
      </c>
      <c r="AM487" s="191"/>
      <c r="AN487" s="189" t="s">
        <v>1087</v>
      </c>
      <c r="AO487" s="7"/>
      <c r="AP487" s="7" t="s">
        <v>1087</v>
      </c>
      <c r="AQ487" s="7">
        <v>2</v>
      </c>
      <c r="AR487" s="7"/>
      <c r="AS487" s="7"/>
      <c r="AT487" s="192" t="s">
        <v>1150</v>
      </c>
      <c r="AU487" s="7"/>
      <c r="AV487" s="193" t="s">
        <v>1163</v>
      </c>
      <c r="AW487" s="7"/>
      <c r="AX487" s="192"/>
      <c r="AY487" s="7"/>
      <c r="AZ487" s="7"/>
      <c r="BA487" s="7"/>
      <c r="BB487" s="7" t="s">
        <v>1086</v>
      </c>
      <c r="BC487" s="7">
        <v>10857</v>
      </c>
      <c r="BD487" s="7" t="s">
        <v>1086</v>
      </c>
      <c r="BE487" s="7">
        <v>7491</v>
      </c>
      <c r="BF487" s="7" t="s">
        <v>1086</v>
      </c>
      <c r="BG487" s="7">
        <v>8366</v>
      </c>
      <c r="BH487" s="188" t="s">
        <v>1167</v>
      </c>
      <c r="BI487" s="195" t="s">
        <v>1175</v>
      </c>
      <c r="BJ487" s="6" t="s">
        <v>1180</v>
      </c>
      <c r="BK487" s="6" t="s">
        <v>1189</v>
      </c>
      <c r="BL487" s="6" t="s">
        <v>1087</v>
      </c>
      <c r="BM487" s="191" t="s">
        <v>1087</v>
      </c>
      <c r="BN487" s="195" t="s">
        <v>1086</v>
      </c>
      <c r="BO487" s="6" t="s">
        <v>1086</v>
      </c>
      <c r="BP487" s="6" t="s">
        <v>1086</v>
      </c>
      <c r="BQ487" s="6" t="s">
        <v>1086</v>
      </c>
      <c r="BR487" s="6" t="s">
        <v>1086</v>
      </c>
      <c r="BS487" s="6" t="s">
        <v>1086</v>
      </c>
      <c r="BT487" s="6" t="s">
        <v>1086</v>
      </c>
      <c r="BU487" s="6" t="s">
        <v>1086</v>
      </c>
      <c r="BV487" s="6" t="s">
        <v>1086</v>
      </c>
      <c r="BW487" s="6" t="s">
        <v>1086</v>
      </c>
      <c r="BX487" s="6" t="s">
        <v>1086</v>
      </c>
      <c r="BY487" s="6" t="s">
        <v>1086</v>
      </c>
      <c r="BZ487" s="6" t="s">
        <v>1086</v>
      </c>
      <c r="CA487" s="6" t="s">
        <v>1086</v>
      </c>
      <c r="CB487" s="6" t="s">
        <v>1086</v>
      </c>
      <c r="CC487" s="6" t="s">
        <v>1086</v>
      </c>
      <c r="CD487" s="6" t="s">
        <v>1193</v>
      </c>
      <c r="CE487" s="199"/>
      <c r="CF487" s="6"/>
      <c r="CG487" s="6"/>
      <c r="CH487" s="6"/>
      <c r="CI487" s="6"/>
      <c r="CJ487" s="6" t="s">
        <v>1607</v>
      </c>
      <c r="CK487" s="6" t="s">
        <v>1608</v>
      </c>
      <c r="CL487" s="6" t="s">
        <v>1086</v>
      </c>
      <c r="CM487" s="6" t="s">
        <v>1086</v>
      </c>
      <c r="CN487" s="6" t="s">
        <v>1086</v>
      </c>
      <c r="CO487" s="6" t="s">
        <v>1490</v>
      </c>
      <c r="CP487" s="6" t="s">
        <v>1086</v>
      </c>
      <c r="CQ487" s="6" t="s">
        <v>1086</v>
      </c>
      <c r="CR487" s="6" t="s">
        <v>1086</v>
      </c>
      <c r="CS487" s="6" t="s">
        <v>1086</v>
      </c>
      <c r="CT487" s="6" t="s">
        <v>1086</v>
      </c>
      <c r="CU487" s="191" t="s">
        <v>1577</v>
      </c>
      <c r="CV487" s="6" t="str">
        <f t="shared" si="178"/>
        <v>OASIS PEATONAL549210009</v>
      </c>
      <c r="CW487" s="46" t="str">
        <f t="shared" si="179"/>
        <v>OK</v>
      </c>
      <c r="CX487" s="47" t="str">
        <f t="shared" si="180"/>
        <v>SI</v>
      </c>
      <c r="CY487" s="47" t="str">
        <f t="shared" si="181"/>
        <v/>
      </c>
      <c r="CZ487" s="47" t="str">
        <f t="shared" si="182"/>
        <v/>
      </c>
      <c r="DA487" s="47" t="str">
        <f t="shared" si="183"/>
        <v/>
      </c>
      <c r="DB487" s="47" t="str">
        <f t="shared" si="184"/>
        <v/>
      </c>
      <c r="DC487" s="47" t="str">
        <f t="shared" si="185"/>
        <v/>
      </c>
      <c r="DD487" s="47"/>
      <c r="DE487" s="47" t="str">
        <f t="shared" si="186"/>
        <v/>
      </c>
      <c r="DF487" s="47" t="str">
        <f t="shared" si="187"/>
        <v/>
      </c>
      <c r="DG487" s="47" t="str">
        <f t="shared" si="188"/>
        <v/>
      </c>
      <c r="DH487" s="47" t="str">
        <f t="shared" si="189"/>
        <v/>
      </c>
      <c r="DI487" s="47" t="str">
        <f t="shared" si="190"/>
        <v/>
      </c>
      <c r="DJ487" s="47">
        <f t="shared" si="191"/>
        <v>0</v>
      </c>
      <c r="DK487" s="48">
        <f>IF(CX487="NO",0,IF(CY487=1,Tipologías!$E$11,0)+IF(CZ487=2,Tipologías!$E$10,0)+IF(DA487=3,Tipologías!$E$9,0)+IF(DB487=4,Tipologías!$E$13,0)+IF(DC487=5,Tipologías!$E$12,0)+IF(DD487=6,Tipologías!$E$14,0)+IF(DE487=7,Tipologías!$E$20,0)+IF(DG487=9,Tipologías!$E$16,0)+IF(DF487=8,Tipologías!$E$23,0)+IF(DH487=10,Tipologías!$E$7,0)+IF(DI487=11,Tipologías!$E$8,0))</f>
        <v>0</v>
      </c>
      <c r="DL487" s="49">
        <f t="shared" si="192"/>
        <v>0</v>
      </c>
      <c r="DM487" s="50" t="str">
        <f t="shared" si="193"/>
        <v/>
      </c>
      <c r="DN487" s="50" t="str">
        <f t="shared" si="194"/>
        <v/>
      </c>
      <c r="DO487" s="50" t="str">
        <f t="shared" si="195"/>
        <v/>
      </c>
      <c r="DP487" s="51" t="str">
        <f t="shared" si="196"/>
        <v/>
      </c>
      <c r="DQ487" s="51">
        <f>IF(DM487=17,Tipologías!$E$18,0)+IF(ENCUESTAS!DN487=18,Tipologías!$E$17,0)+IF(ENCUESTAS!DO487=19,Tipologías!$E$19,0)+IF(ENCUESTAS!DP487=20,Tipologías!$E$21,0)</f>
        <v>0</v>
      </c>
      <c r="DR487" s="47" t="str">
        <f t="shared" si="197"/>
        <v>NO</v>
      </c>
      <c r="DS487" s="49">
        <f t="shared" si="198"/>
        <v>0</v>
      </c>
      <c r="DT487" s="52" t="str">
        <f>IF(DL487=0,"",(DL487+DS487+Tipologías!$E$6+Tipologías!$H$2))</f>
        <v/>
      </c>
      <c r="DU487" s="53" t="str">
        <f t="shared" si="199"/>
        <v>NO</v>
      </c>
      <c r="DV487" s="436"/>
    </row>
    <row r="488" spans="1:126" x14ac:dyDescent="0.25">
      <c r="A488" s="22">
        <v>42973</v>
      </c>
      <c r="B488" s="7" t="s">
        <v>1</v>
      </c>
      <c r="C488" s="7" t="s">
        <v>630</v>
      </c>
      <c r="D488" s="7">
        <v>579</v>
      </c>
      <c r="E488" s="7">
        <v>71180459</v>
      </c>
      <c r="F488" s="7">
        <v>3147713942</v>
      </c>
      <c r="G488" s="188">
        <v>484</v>
      </c>
      <c r="H488" s="189" t="s">
        <v>1603</v>
      </c>
      <c r="I488" s="7" t="s">
        <v>1110</v>
      </c>
      <c r="J488" s="7"/>
      <c r="K488" s="7"/>
      <c r="L488" s="7"/>
      <c r="M488" s="7"/>
      <c r="N488" s="7"/>
      <c r="O488" s="7"/>
      <c r="P488" s="7"/>
      <c r="Q488" s="7"/>
      <c r="R488" s="190">
        <v>5732</v>
      </c>
      <c r="S488" s="7"/>
      <c r="T488" s="7"/>
      <c r="U488" s="362" t="str">
        <f t="shared" si="175"/>
        <v xml:space="preserve">PEATONAL   #   -  5732 </v>
      </c>
      <c r="V488" s="7">
        <v>3122452110</v>
      </c>
      <c r="W488" s="7" t="s">
        <v>2829</v>
      </c>
      <c r="X488" s="7" t="s">
        <v>1590</v>
      </c>
      <c r="Y488" s="7" t="s">
        <v>1546</v>
      </c>
      <c r="Z488" s="7" t="s">
        <v>1452</v>
      </c>
      <c r="AA488" s="434" t="str">
        <f t="shared" si="176"/>
        <v xml:space="preserve">FRANCISCO  LUIS  DAVA  GONZALEZ </v>
      </c>
      <c r="AB488" s="7" t="s">
        <v>1268</v>
      </c>
      <c r="AC488" s="7">
        <v>71186875</v>
      </c>
      <c r="AD488" s="7" t="s">
        <v>1127</v>
      </c>
      <c r="AE488" s="7">
        <v>40</v>
      </c>
      <c r="AF488" s="6" t="s">
        <v>1087</v>
      </c>
      <c r="AG488" s="6" t="s">
        <v>2696</v>
      </c>
      <c r="AH488" s="7" t="s">
        <v>1443</v>
      </c>
      <c r="AI488" s="7" t="s">
        <v>2830</v>
      </c>
      <c r="AJ488" s="7" t="s">
        <v>1503</v>
      </c>
      <c r="AK488" s="434" t="str">
        <f t="shared" si="177"/>
        <v>DORIAN  ELENA RESTREPO  LOPEZ</v>
      </c>
      <c r="AL488" s="7" t="s">
        <v>1268</v>
      </c>
      <c r="AM488" s="191">
        <v>43652165</v>
      </c>
      <c r="AN488" s="189" t="s">
        <v>1087</v>
      </c>
      <c r="AO488" s="7"/>
      <c r="AP488" s="7" t="s">
        <v>1087</v>
      </c>
      <c r="AQ488" s="7">
        <v>6</v>
      </c>
      <c r="AR488" s="7">
        <v>2</v>
      </c>
      <c r="AS488" s="7">
        <v>1</v>
      </c>
      <c r="AT488" s="192" t="s">
        <v>1147</v>
      </c>
      <c r="AU488" s="7"/>
      <c r="AV488" s="193" t="s">
        <v>1165</v>
      </c>
      <c r="AW488" s="7"/>
      <c r="AX488" s="192"/>
      <c r="AY488" s="7"/>
      <c r="AZ488" s="7"/>
      <c r="BA488" s="7"/>
      <c r="BB488" s="7" t="s">
        <v>1086</v>
      </c>
      <c r="BC488" s="7">
        <v>13852</v>
      </c>
      <c r="BD488" s="7" t="s">
        <v>1086</v>
      </c>
      <c r="BE488" s="7">
        <v>9794</v>
      </c>
      <c r="BF488" s="7" t="s">
        <v>1086</v>
      </c>
      <c r="BG488" s="7">
        <v>8364</v>
      </c>
      <c r="BH488" s="188" t="s">
        <v>1167</v>
      </c>
      <c r="BI488" s="195" t="s">
        <v>1172</v>
      </c>
      <c r="BJ488" s="6" t="s">
        <v>1180</v>
      </c>
      <c r="BK488" s="6" t="s">
        <v>1189</v>
      </c>
      <c r="BL488" s="6" t="s">
        <v>1087</v>
      </c>
      <c r="BM488" s="191" t="s">
        <v>1087</v>
      </c>
      <c r="BN488" s="195" t="s">
        <v>1086</v>
      </c>
      <c r="BO488" s="6" t="s">
        <v>1086</v>
      </c>
      <c r="BP488" s="6" t="s">
        <v>1086</v>
      </c>
      <c r="BQ488" s="6" t="s">
        <v>1087</v>
      </c>
      <c r="BR488" s="6" t="s">
        <v>1086</v>
      </c>
      <c r="BS488" s="6" t="s">
        <v>1086</v>
      </c>
      <c r="BT488" s="6" t="s">
        <v>1086</v>
      </c>
      <c r="BU488" s="6" t="s">
        <v>1087</v>
      </c>
      <c r="BV488" s="6" t="s">
        <v>1087</v>
      </c>
      <c r="BW488" s="6" t="s">
        <v>1086</v>
      </c>
      <c r="BX488" s="6" t="s">
        <v>1086</v>
      </c>
      <c r="BY488" s="6" t="s">
        <v>1086</v>
      </c>
      <c r="BZ488" s="6" t="s">
        <v>1087</v>
      </c>
      <c r="CA488" s="6" t="s">
        <v>1087</v>
      </c>
      <c r="CB488" s="6" t="s">
        <v>1086</v>
      </c>
      <c r="CC488" s="6" t="s">
        <v>1086</v>
      </c>
      <c r="CD488" s="6" t="s">
        <v>1193</v>
      </c>
      <c r="CE488" s="199"/>
      <c r="CF488" s="6"/>
      <c r="CG488" s="6"/>
      <c r="CH488" s="6"/>
      <c r="CI488" s="6"/>
      <c r="CJ488" s="6" t="s">
        <v>1607</v>
      </c>
      <c r="CK488" s="6" t="s">
        <v>1608</v>
      </c>
      <c r="CL488" s="6" t="s">
        <v>1086</v>
      </c>
      <c r="CM488" s="6" t="s">
        <v>1087</v>
      </c>
      <c r="CN488" s="6" t="s">
        <v>1087</v>
      </c>
      <c r="CO488" s="6" t="s">
        <v>1490</v>
      </c>
      <c r="CP488" s="6" t="s">
        <v>1086</v>
      </c>
      <c r="CQ488" s="6" t="s">
        <v>1087</v>
      </c>
      <c r="CR488" s="6" t="s">
        <v>1087</v>
      </c>
      <c r="CS488" s="6" t="s">
        <v>1086</v>
      </c>
      <c r="CT488" s="6" t="s">
        <v>1086</v>
      </c>
      <c r="CU488" s="191" t="s">
        <v>1577</v>
      </c>
      <c r="CV488" s="6" t="str">
        <f t="shared" si="178"/>
        <v>OASIS PEATONAL5732</v>
      </c>
      <c r="CW488" s="46" t="str">
        <f t="shared" si="179"/>
        <v>OK</v>
      </c>
      <c r="CX488" s="47" t="str">
        <f t="shared" si="180"/>
        <v>SI</v>
      </c>
      <c r="CY488" s="47">
        <f t="shared" si="181"/>
        <v>1</v>
      </c>
      <c r="CZ488" s="47" t="str">
        <f t="shared" si="182"/>
        <v/>
      </c>
      <c r="DA488" s="47" t="str">
        <f t="shared" si="183"/>
        <v/>
      </c>
      <c r="DB488" s="47">
        <f t="shared" si="184"/>
        <v>4</v>
      </c>
      <c r="DC488" s="47" t="str">
        <f t="shared" si="185"/>
        <v/>
      </c>
      <c r="DD488" s="47"/>
      <c r="DE488" s="47">
        <f t="shared" si="186"/>
        <v>7</v>
      </c>
      <c r="DF488" s="47">
        <f t="shared" si="187"/>
        <v>8</v>
      </c>
      <c r="DG488" s="47" t="str">
        <f t="shared" si="188"/>
        <v/>
      </c>
      <c r="DH488" s="47" t="str">
        <f t="shared" si="189"/>
        <v/>
      </c>
      <c r="DI488" s="47" t="str">
        <f t="shared" si="190"/>
        <v/>
      </c>
      <c r="DJ488" s="47">
        <f t="shared" si="191"/>
        <v>2</v>
      </c>
      <c r="DK488" s="48">
        <f>IF(CX488="NO",0,IF(CY488=1,Tipologías!$E$11,0)+IF(CZ488=2,Tipologías!$E$10,0)+IF(DA488=3,Tipologías!$E$9,0)+IF(DB488=4,Tipologías!$E$13,0)+IF(DC488=5,Tipologías!$E$12,0)+IF(DD488=6,Tipologías!$E$14,0)+IF(DE488=7,Tipologías!$E$20,0)+IF(DG488=9,Tipologías!$E$16,0)+IF(DF488=8,Tipologías!$E$23,0)+IF(DH488=10,Tipologías!$E$7,0)+IF(DI488=11,Tipologías!$E$8,0))</f>
        <v>5709387.9815640002</v>
      </c>
      <c r="DL488" s="49">
        <f t="shared" si="192"/>
        <v>5709387.9815640002</v>
      </c>
      <c r="DM488" s="50" t="str">
        <f t="shared" si="193"/>
        <v/>
      </c>
      <c r="DN488" s="50" t="str">
        <f t="shared" si="194"/>
        <v/>
      </c>
      <c r="DO488" s="50">
        <f t="shared" si="195"/>
        <v>0</v>
      </c>
      <c r="DP488" s="51">
        <f t="shared" si="196"/>
        <v>20</v>
      </c>
      <c r="DQ488" s="51">
        <f>IF(DM488=17,Tipologías!$E$18,0)+IF(ENCUESTAS!DN488=18,Tipologías!$E$17,0)+IF(ENCUESTAS!DO488=19,Tipologías!$E$19,0)+IF(ENCUESTAS!DP488=20,Tipologías!$E$21,0)</f>
        <v>487557.07988400001</v>
      </c>
      <c r="DR488" s="47" t="str">
        <f t="shared" si="197"/>
        <v>SI</v>
      </c>
      <c r="DS488" s="49">
        <f t="shared" si="198"/>
        <v>487557.07988400001</v>
      </c>
      <c r="DT488" s="52">
        <f>IF(DL488=0,"",(DL488+DS488+Tipologías!$E$6+Tipologías!$H$2))</f>
        <v>6394022.4539879644</v>
      </c>
      <c r="DU488" s="53" t="str">
        <f t="shared" si="199"/>
        <v>SI</v>
      </c>
      <c r="DV488" s="436" t="s">
        <v>3682</v>
      </c>
    </row>
    <row r="489" spans="1:126" x14ac:dyDescent="0.25">
      <c r="A489" s="22">
        <v>42973</v>
      </c>
      <c r="B489" s="7" t="s">
        <v>1</v>
      </c>
      <c r="C489" s="7" t="s">
        <v>630</v>
      </c>
      <c r="D489" s="7">
        <v>579</v>
      </c>
      <c r="E489" s="7">
        <v>15362949</v>
      </c>
      <c r="F489" s="7">
        <v>3147962419</v>
      </c>
      <c r="G489" s="188">
        <v>485</v>
      </c>
      <c r="H489" s="189" t="s">
        <v>1603</v>
      </c>
      <c r="I489" s="7" t="s">
        <v>1110</v>
      </c>
      <c r="J489" s="7"/>
      <c r="K489" s="7"/>
      <c r="L489" s="7"/>
      <c r="M489" s="7"/>
      <c r="N489" s="7"/>
      <c r="O489" s="7"/>
      <c r="P489" s="7"/>
      <c r="Q489" s="7"/>
      <c r="R489" s="200">
        <v>5831130064</v>
      </c>
      <c r="S489" s="7"/>
      <c r="T489" s="7"/>
      <c r="U489" s="362" t="str">
        <f t="shared" si="175"/>
        <v xml:space="preserve">PEATONAL   #   -  5831130064 </v>
      </c>
      <c r="V489" s="7">
        <v>3218324727</v>
      </c>
      <c r="W489" s="7" t="s">
        <v>2711</v>
      </c>
      <c r="X489" s="7" t="s">
        <v>2453</v>
      </c>
      <c r="Y489" s="7" t="s">
        <v>2831</v>
      </c>
      <c r="Z489" s="7"/>
      <c r="AA489" s="434" t="str">
        <f t="shared" si="176"/>
        <v xml:space="preserve">URIELA   PELAEZ RODRIGUEZ </v>
      </c>
      <c r="AB489" s="7" t="s">
        <v>1268</v>
      </c>
      <c r="AC489" s="7">
        <v>43649861</v>
      </c>
      <c r="AD489" s="7" t="s">
        <v>1118</v>
      </c>
      <c r="AE489" s="7">
        <v>49</v>
      </c>
      <c r="AF489" s="6" t="s">
        <v>1086</v>
      </c>
      <c r="AG489" s="6"/>
      <c r="AH489" s="7"/>
      <c r="AI489" s="7"/>
      <c r="AJ489" s="7"/>
      <c r="AK489" s="434" t="str">
        <f t="shared" si="177"/>
        <v xml:space="preserve">   </v>
      </c>
      <c r="AL489" s="7"/>
      <c r="AM489" s="191"/>
      <c r="AN489" s="189" t="s">
        <v>1087</v>
      </c>
      <c r="AO489" s="7"/>
      <c r="AP489" s="7" t="s">
        <v>1087</v>
      </c>
      <c r="AQ489" s="7">
        <v>2</v>
      </c>
      <c r="AR489" s="7"/>
      <c r="AS489" s="7"/>
      <c r="AT489" s="192" t="s">
        <v>1148</v>
      </c>
      <c r="AU489" s="7"/>
      <c r="AV489" s="193" t="s">
        <v>1163</v>
      </c>
      <c r="AW489" s="7"/>
      <c r="AX489" s="192"/>
      <c r="AY489" s="7"/>
      <c r="AZ489" s="7"/>
      <c r="BA489" s="7"/>
      <c r="BB489" s="7" t="s">
        <v>1086</v>
      </c>
      <c r="BC489" s="7"/>
      <c r="BD489" s="7" t="s">
        <v>1086</v>
      </c>
      <c r="BE489" s="7"/>
      <c r="BF489" s="7" t="s">
        <v>1086</v>
      </c>
      <c r="BG489" s="7"/>
      <c r="BH489" s="188" t="s">
        <v>1167</v>
      </c>
      <c r="BI489" s="195" t="s">
        <v>1175</v>
      </c>
      <c r="BJ489" s="6" t="s">
        <v>1180</v>
      </c>
      <c r="BK489" s="6" t="s">
        <v>1189</v>
      </c>
      <c r="BL489" s="6" t="s">
        <v>1086</v>
      </c>
      <c r="BM489" s="191" t="s">
        <v>1086</v>
      </c>
      <c r="BN489" s="195" t="s">
        <v>1086</v>
      </c>
      <c r="BO489" s="6" t="s">
        <v>1086</v>
      </c>
      <c r="BP489" s="6" t="s">
        <v>1086</v>
      </c>
      <c r="BQ489" s="6" t="s">
        <v>1086</v>
      </c>
      <c r="BR489" s="6" t="s">
        <v>1086</v>
      </c>
      <c r="BS489" s="6" t="s">
        <v>1086</v>
      </c>
      <c r="BT489" s="6" t="s">
        <v>1086</v>
      </c>
      <c r="BU489" s="6" t="s">
        <v>1086</v>
      </c>
      <c r="BV489" s="6" t="s">
        <v>1087</v>
      </c>
      <c r="BW489" s="6" t="s">
        <v>1086</v>
      </c>
      <c r="BX489" s="6" t="s">
        <v>1086</v>
      </c>
      <c r="BY489" s="6" t="s">
        <v>1086</v>
      </c>
      <c r="BZ489" s="6" t="s">
        <v>1086</v>
      </c>
      <c r="CA489" s="6" t="s">
        <v>1087</v>
      </c>
      <c r="CB489" s="6" t="s">
        <v>1086</v>
      </c>
      <c r="CC489" s="6" t="s">
        <v>1086</v>
      </c>
      <c r="CD489" s="6" t="s">
        <v>1193</v>
      </c>
      <c r="CE489" s="199" t="s">
        <v>2818</v>
      </c>
      <c r="CF489" s="6"/>
      <c r="CG489" s="6"/>
      <c r="CH489" s="6"/>
      <c r="CI489" s="6"/>
      <c r="CJ489" s="6" t="s">
        <v>1607</v>
      </c>
      <c r="CK489" s="6" t="s">
        <v>1608</v>
      </c>
      <c r="CL489" s="6" t="s">
        <v>1086</v>
      </c>
      <c r="CM489" s="6" t="s">
        <v>1087</v>
      </c>
      <c r="CN489" s="6" t="s">
        <v>1087</v>
      </c>
      <c r="CO489" s="6" t="s">
        <v>1490</v>
      </c>
      <c r="CP489" s="6" t="s">
        <v>1086</v>
      </c>
      <c r="CQ489" s="6" t="s">
        <v>1086</v>
      </c>
      <c r="CR489" s="6" t="s">
        <v>1087</v>
      </c>
      <c r="CS489" s="6" t="s">
        <v>1086</v>
      </c>
      <c r="CT489" s="6" t="s">
        <v>1086</v>
      </c>
      <c r="CU489" s="191" t="s">
        <v>1451</v>
      </c>
      <c r="CV489" s="6" t="str">
        <f t="shared" si="178"/>
        <v>OASIS PEATONAL5831130064</v>
      </c>
      <c r="CW489" s="46" t="str">
        <f t="shared" si="179"/>
        <v>OK</v>
      </c>
      <c r="CX489" s="47" t="str">
        <f t="shared" si="180"/>
        <v>SI</v>
      </c>
      <c r="CY489" s="47">
        <f t="shared" si="181"/>
        <v>1</v>
      </c>
      <c r="CZ489" s="47" t="str">
        <f t="shared" si="182"/>
        <v/>
      </c>
      <c r="DA489" s="47" t="str">
        <f t="shared" si="183"/>
        <v/>
      </c>
      <c r="DB489" s="47" t="str">
        <f t="shared" si="184"/>
        <v/>
      </c>
      <c r="DC489" s="47" t="str">
        <f t="shared" si="185"/>
        <v/>
      </c>
      <c r="DD489" s="47"/>
      <c r="DE489" s="47">
        <f t="shared" si="186"/>
        <v>7</v>
      </c>
      <c r="DF489" s="47">
        <f t="shared" si="187"/>
        <v>8</v>
      </c>
      <c r="DG489" s="47" t="str">
        <f t="shared" si="188"/>
        <v/>
      </c>
      <c r="DH489" s="47" t="str">
        <f t="shared" si="189"/>
        <v/>
      </c>
      <c r="DI489" s="47" t="str">
        <f t="shared" si="190"/>
        <v/>
      </c>
      <c r="DJ489" s="47">
        <f t="shared" si="191"/>
        <v>1</v>
      </c>
      <c r="DK489" s="48">
        <f>IF(CX489="NO",0,IF(CY489=1,Tipologías!$E$11,0)+IF(CZ489=2,Tipologías!$E$10,0)+IF(DA489=3,Tipologías!$E$9,0)+IF(DB489=4,Tipologías!$E$13,0)+IF(DC489=5,Tipologías!$E$12,0)+IF(DD489=6,Tipologías!$E$14,0)+IF(DE489=7,Tipologías!$E$20,0)+IF(DG489=9,Tipologías!$E$16,0)+IF(DF489=8,Tipologías!$E$23,0)+IF(DH489=10,Tipologías!$E$7,0)+IF(DI489=11,Tipologías!$E$8,0))</f>
        <v>5076133.9036560003</v>
      </c>
      <c r="DL489" s="49">
        <f t="shared" si="192"/>
        <v>5076133.9036560003</v>
      </c>
      <c r="DM489" s="50" t="str">
        <f t="shared" si="193"/>
        <v/>
      </c>
      <c r="DN489" s="50" t="str">
        <f t="shared" si="194"/>
        <v/>
      </c>
      <c r="DO489" s="50">
        <f t="shared" si="195"/>
        <v>0</v>
      </c>
      <c r="DP489" s="51" t="str">
        <f t="shared" si="196"/>
        <v/>
      </c>
      <c r="DQ489" s="51">
        <f>IF(DM489=17,Tipologías!$E$18,0)+IF(ENCUESTAS!DN489=18,Tipologías!$E$17,0)+IF(ENCUESTAS!DO489=19,Tipologías!$E$19,0)+IF(ENCUESTAS!DP489=20,Tipologías!$E$21,0)</f>
        <v>0</v>
      </c>
      <c r="DR489" s="47" t="str">
        <f t="shared" si="197"/>
        <v>NO</v>
      </c>
      <c r="DS489" s="49">
        <f t="shared" si="198"/>
        <v>0</v>
      </c>
      <c r="DT489" s="52">
        <f>IF(DL489=0,"",(DL489+DS489+Tipologías!$E$6+Tipologías!$H$2))</f>
        <v>5273211.2961959643</v>
      </c>
      <c r="DU489" s="53" t="str">
        <f t="shared" si="199"/>
        <v>SI</v>
      </c>
      <c r="DV489" s="436" t="s">
        <v>3683</v>
      </c>
    </row>
    <row r="490" spans="1:126" x14ac:dyDescent="0.25">
      <c r="A490" s="22">
        <v>42973</v>
      </c>
      <c r="B490" s="7" t="s">
        <v>1</v>
      </c>
      <c r="C490" s="7" t="s">
        <v>630</v>
      </c>
      <c r="D490" s="7">
        <v>579</v>
      </c>
      <c r="E490" s="7">
        <v>15362949</v>
      </c>
      <c r="F490" s="7">
        <v>3147962419</v>
      </c>
      <c r="G490" s="215">
        <v>486</v>
      </c>
      <c r="H490" s="189" t="s">
        <v>1603</v>
      </c>
      <c r="I490" s="7" t="s">
        <v>1110</v>
      </c>
      <c r="J490" s="7"/>
      <c r="K490" s="7"/>
      <c r="L490" s="7"/>
      <c r="M490" s="7"/>
      <c r="N490" s="7"/>
      <c r="O490" s="7"/>
      <c r="P490" s="7"/>
      <c r="Q490" s="7"/>
      <c r="R490" s="200">
        <v>55244</v>
      </c>
      <c r="S490" s="7"/>
      <c r="T490" s="7"/>
      <c r="U490" s="362" t="str">
        <f t="shared" si="175"/>
        <v xml:space="preserve">PEATONAL   #   -  55244 </v>
      </c>
      <c r="V490" s="7">
        <v>3148803335</v>
      </c>
      <c r="W490" s="7" t="s">
        <v>1635</v>
      </c>
      <c r="X490" s="7" t="s">
        <v>2832</v>
      </c>
      <c r="Y490" s="7" t="s">
        <v>1817</v>
      </c>
      <c r="Z490" s="7" t="s">
        <v>1644</v>
      </c>
      <c r="AA490" s="434" t="str">
        <f t="shared" si="176"/>
        <v xml:space="preserve">TERESA DE JESUS  RIOS  VANEGAS </v>
      </c>
      <c r="AB490" s="7" t="s">
        <v>1268</v>
      </c>
      <c r="AC490" s="7">
        <v>21929099</v>
      </c>
      <c r="AD490" s="7" t="s">
        <v>1118</v>
      </c>
      <c r="AE490" s="7">
        <v>67</v>
      </c>
      <c r="AF490" s="6" t="s">
        <v>1086</v>
      </c>
      <c r="AG490" s="6"/>
      <c r="AH490" s="7"/>
      <c r="AI490" s="7"/>
      <c r="AJ490" s="7"/>
      <c r="AK490" s="434" t="str">
        <f t="shared" si="177"/>
        <v xml:space="preserve">   </v>
      </c>
      <c r="AL490" s="7"/>
      <c r="AM490" s="191"/>
      <c r="AN490" s="189" t="s">
        <v>1087</v>
      </c>
      <c r="AO490" s="7"/>
      <c r="AP490" s="7" t="s">
        <v>1087</v>
      </c>
      <c r="AQ490" s="7">
        <v>2</v>
      </c>
      <c r="AR490" s="7"/>
      <c r="AS490" s="7"/>
      <c r="AT490" s="192" t="s">
        <v>1148</v>
      </c>
      <c r="AU490" s="7"/>
      <c r="AV490" s="193" t="s">
        <v>1164</v>
      </c>
      <c r="AW490" s="7"/>
      <c r="AX490" s="192"/>
      <c r="AY490" s="7"/>
      <c r="AZ490" s="7"/>
      <c r="BA490" s="7"/>
      <c r="BB490" s="7" t="s">
        <v>1086</v>
      </c>
      <c r="BC490" s="7">
        <v>9308</v>
      </c>
      <c r="BD490" s="7" t="s">
        <v>1086</v>
      </c>
      <c r="BE490" s="7">
        <v>0</v>
      </c>
      <c r="BF490" s="7" t="s">
        <v>1086</v>
      </c>
      <c r="BG490" s="7">
        <v>8324</v>
      </c>
      <c r="BH490" s="188" t="s">
        <v>1167</v>
      </c>
      <c r="BI490" s="195" t="s">
        <v>1175</v>
      </c>
      <c r="BJ490" s="6" t="s">
        <v>1180</v>
      </c>
      <c r="BK490" s="6" t="s">
        <v>1189</v>
      </c>
      <c r="BL490" s="6" t="s">
        <v>1086</v>
      </c>
      <c r="BM490" s="191" t="s">
        <v>1086</v>
      </c>
      <c r="BN490" s="195" t="s">
        <v>1086</v>
      </c>
      <c r="BO490" s="6" t="s">
        <v>1086</v>
      </c>
      <c r="BP490" s="6" t="s">
        <v>1086</v>
      </c>
      <c r="BQ490" s="6" t="s">
        <v>1086</v>
      </c>
      <c r="BR490" s="6" t="s">
        <v>1086</v>
      </c>
      <c r="BS490" s="6" t="s">
        <v>1086</v>
      </c>
      <c r="BT490" s="6" t="s">
        <v>1086</v>
      </c>
      <c r="BU490" s="6" t="s">
        <v>1086</v>
      </c>
      <c r="BV490" s="6" t="s">
        <v>1087</v>
      </c>
      <c r="BW490" s="6" t="s">
        <v>1086</v>
      </c>
      <c r="BX490" s="6" t="s">
        <v>1086</v>
      </c>
      <c r="BY490" s="6" t="s">
        <v>1086</v>
      </c>
      <c r="BZ490" s="6" t="s">
        <v>1086</v>
      </c>
      <c r="CA490" s="6" t="s">
        <v>1087</v>
      </c>
      <c r="CB490" s="6" t="s">
        <v>1086</v>
      </c>
      <c r="CC490" s="6" t="s">
        <v>1086</v>
      </c>
      <c r="CD490" s="6" t="s">
        <v>1193</v>
      </c>
      <c r="CE490" s="199" t="s">
        <v>2833</v>
      </c>
      <c r="CF490" s="6"/>
      <c r="CG490" s="6"/>
      <c r="CH490" s="6"/>
      <c r="CI490" s="6"/>
      <c r="CJ490" s="6" t="s">
        <v>1607</v>
      </c>
      <c r="CK490" s="6" t="s">
        <v>1608</v>
      </c>
      <c r="CL490" s="6" t="s">
        <v>1086</v>
      </c>
      <c r="CM490" s="6" t="s">
        <v>1087</v>
      </c>
      <c r="CN490" s="6" t="s">
        <v>1087</v>
      </c>
      <c r="CO490" s="6" t="s">
        <v>1490</v>
      </c>
      <c r="CP490" s="6" t="s">
        <v>1086</v>
      </c>
      <c r="CQ490" s="6" t="s">
        <v>1086</v>
      </c>
      <c r="CR490" s="6" t="s">
        <v>1087</v>
      </c>
      <c r="CS490" s="6" t="s">
        <v>1086</v>
      </c>
      <c r="CT490" s="6" t="s">
        <v>1086</v>
      </c>
      <c r="CU490" s="191" t="s">
        <v>1451</v>
      </c>
      <c r="CV490" s="6" t="str">
        <f t="shared" si="178"/>
        <v>OASIS PEATONAL55244</v>
      </c>
      <c r="CW490" s="46" t="str">
        <f t="shared" si="179"/>
        <v>OK</v>
      </c>
      <c r="CX490" s="47" t="str">
        <f t="shared" si="180"/>
        <v>SI</v>
      </c>
      <c r="CY490" s="47">
        <f t="shared" si="181"/>
        <v>1</v>
      </c>
      <c r="CZ490" s="47" t="str">
        <f t="shared" si="182"/>
        <v/>
      </c>
      <c r="DA490" s="47" t="str">
        <f t="shared" si="183"/>
        <v/>
      </c>
      <c r="DB490" s="47" t="str">
        <f t="shared" si="184"/>
        <v/>
      </c>
      <c r="DC490" s="47" t="str">
        <f t="shared" si="185"/>
        <v/>
      </c>
      <c r="DD490" s="47"/>
      <c r="DE490" s="47">
        <f t="shared" si="186"/>
        <v>7</v>
      </c>
      <c r="DF490" s="47">
        <f t="shared" si="187"/>
        <v>8</v>
      </c>
      <c r="DG490" s="47" t="str">
        <f t="shared" si="188"/>
        <v/>
      </c>
      <c r="DH490" s="47" t="str">
        <f t="shared" si="189"/>
        <v/>
      </c>
      <c r="DI490" s="47" t="str">
        <f t="shared" si="190"/>
        <v/>
      </c>
      <c r="DJ490" s="47">
        <f t="shared" si="191"/>
        <v>1</v>
      </c>
      <c r="DK490" s="48">
        <f>IF(CX490="NO",0,IF(CY490=1,Tipologías!$E$11,0)+IF(CZ490=2,Tipologías!$E$10,0)+IF(DA490=3,Tipologías!$E$9,0)+IF(DB490=4,Tipologías!$E$13,0)+IF(DC490=5,Tipologías!$E$12,0)+IF(DD490=6,Tipologías!$E$14,0)+IF(DE490=7,Tipologías!$E$20,0)+IF(DG490=9,Tipologías!$E$16,0)+IF(DF490=8,Tipologías!$E$23,0)+IF(DH490=10,Tipologías!$E$7,0)+IF(DI490=11,Tipologías!$E$8,0))</f>
        <v>5076133.9036560003</v>
      </c>
      <c r="DL490" s="49">
        <f t="shared" si="192"/>
        <v>5076133.9036560003</v>
      </c>
      <c r="DM490" s="50" t="str">
        <f t="shared" si="193"/>
        <v/>
      </c>
      <c r="DN490" s="50" t="str">
        <f t="shared" si="194"/>
        <v/>
      </c>
      <c r="DO490" s="50">
        <f t="shared" si="195"/>
        <v>0</v>
      </c>
      <c r="DP490" s="51" t="str">
        <f t="shared" si="196"/>
        <v/>
      </c>
      <c r="DQ490" s="51">
        <f>IF(DM490=17,Tipologías!$E$18,0)+IF(ENCUESTAS!DN490=18,Tipologías!$E$17,0)+IF(ENCUESTAS!DO490=19,Tipologías!$E$19,0)+IF(ENCUESTAS!DP490=20,Tipologías!$E$21,0)</f>
        <v>0</v>
      </c>
      <c r="DR490" s="47" t="str">
        <f t="shared" si="197"/>
        <v>NO</v>
      </c>
      <c r="DS490" s="49">
        <f t="shared" si="198"/>
        <v>0</v>
      </c>
      <c r="DT490" s="52">
        <f>IF(DL490=0,"",(DL490+DS490+Tipologías!$E$6+Tipologías!$H$2))</f>
        <v>5273211.2961959643</v>
      </c>
      <c r="DU490" s="53" t="str">
        <f t="shared" si="199"/>
        <v>SI</v>
      </c>
      <c r="DV490" s="436" t="s">
        <v>3684</v>
      </c>
    </row>
    <row r="491" spans="1:126" hidden="1" x14ac:dyDescent="0.25">
      <c r="A491" s="22">
        <v>42973</v>
      </c>
      <c r="B491" s="7" t="s">
        <v>1</v>
      </c>
      <c r="C491" s="7" t="s">
        <v>630</v>
      </c>
      <c r="D491" s="7">
        <v>579</v>
      </c>
      <c r="E491" s="7">
        <v>71180459</v>
      </c>
      <c r="F491" s="7">
        <v>3147713942</v>
      </c>
      <c r="G491" s="188">
        <v>487</v>
      </c>
      <c r="H491" s="189" t="s">
        <v>1640</v>
      </c>
      <c r="I491" s="7" t="s">
        <v>1110</v>
      </c>
      <c r="J491" s="7"/>
      <c r="K491" s="7"/>
      <c r="L491" s="7"/>
      <c r="M491" s="7"/>
      <c r="N491" s="7"/>
      <c r="O491" s="7"/>
      <c r="P491" s="7"/>
      <c r="Q491" s="7"/>
      <c r="R491" s="200">
        <v>583160022</v>
      </c>
      <c r="S491" s="7"/>
      <c r="T491" s="7"/>
      <c r="U491" s="362" t="str">
        <f t="shared" si="175"/>
        <v xml:space="preserve">PEATONAL   #   -  583160022 </v>
      </c>
      <c r="V491" s="7">
        <v>3136281572</v>
      </c>
      <c r="W491" s="7" t="s">
        <v>1730</v>
      </c>
      <c r="X491" s="7" t="s">
        <v>2834</v>
      </c>
      <c r="Y491" s="7" t="s">
        <v>1287</v>
      </c>
      <c r="Z491" s="7" t="s">
        <v>2835</v>
      </c>
      <c r="AA491" s="434" t="str">
        <f t="shared" si="176"/>
        <v xml:space="preserve">MARIA ZENAIDA SERNA CUENCAS </v>
      </c>
      <c r="AB491" s="7" t="s">
        <v>1268</v>
      </c>
      <c r="AC491" s="7">
        <v>436563229</v>
      </c>
      <c r="AD491" s="7" t="s">
        <v>1118</v>
      </c>
      <c r="AE491" s="7">
        <v>35</v>
      </c>
      <c r="AF491" s="6" t="s">
        <v>1087</v>
      </c>
      <c r="AG491" s="6" t="s">
        <v>1630</v>
      </c>
      <c r="AH491" s="7" t="s">
        <v>1907</v>
      </c>
      <c r="AI491" s="7" t="s">
        <v>2836</v>
      </c>
      <c r="AJ491" s="7"/>
      <c r="AK491" s="434" t="str">
        <f t="shared" si="177"/>
        <v>JHOANY  MOSQUERA ZAPATA</v>
      </c>
      <c r="AL491" s="7" t="s">
        <v>1268</v>
      </c>
      <c r="AM491" s="191">
        <v>79911897</v>
      </c>
      <c r="AN491" s="189" t="s">
        <v>1086</v>
      </c>
      <c r="AO491" s="7">
        <v>941238</v>
      </c>
      <c r="AP491" s="7" t="s">
        <v>1087</v>
      </c>
      <c r="AQ491" s="7">
        <v>6</v>
      </c>
      <c r="AR491" s="7">
        <v>4</v>
      </c>
      <c r="AS491" s="7">
        <v>1</v>
      </c>
      <c r="AT491" s="192" t="s">
        <v>1148</v>
      </c>
      <c r="AU491" s="7"/>
      <c r="AV491" s="193" t="s">
        <v>1163</v>
      </c>
      <c r="AW491" s="7"/>
      <c r="AX491" s="192"/>
      <c r="AY491" s="7"/>
      <c r="AZ491" s="7"/>
      <c r="BA491" s="7"/>
      <c r="BB491" s="7" t="s">
        <v>1086</v>
      </c>
      <c r="BC491" s="7">
        <v>14612</v>
      </c>
      <c r="BD491" s="7" t="s">
        <v>1086</v>
      </c>
      <c r="BE491" s="7">
        <v>10385</v>
      </c>
      <c r="BF491" s="7" t="s">
        <v>1086</v>
      </c>
      <c r="BG491" s="7">
        <v>8366</v>
      </c>
      <c r="BH491" s="188" t="s">
        <v>1167</v>
      </c>
      <c r="BI491" s="195" t="s">
        <v>1171</v>
      </c>
      <c r="BJ491" s="6" t="s">
        <v>1180</v>
      </c>
      <c r="BK491" s="6" t="s">
        <v>1189</v>
      </c>
      <c r="BL491" s="6" t="s">
        <v>1087</v>
      </c>
      <c r="BM491" s="191" t="s">
        <v>1087</v>
      </c>
      <c r="BN491" s="195" t="s">
        <v>1086</v>
      </c>
      <c r="BO491" s="6" t="s">
        <v>1086</v>
      </c>
      <c r="BP491" s="6" t="s">
        <v>1086</v>
      </c>
      <c r="BQ491" s="6" t="s">
        <v>1086</v>
      </c>
      <c r="BR491" s="6" t="s">
        <v>1086</v>
      </c>
      <c r="BS491" s="6" t="s">
        <v>1086</v>
      </c>
      <c r="BT491" s="6" t="s">
        <v>1086</v>
      </c>
      <c r="BU491" s="6" t="s">
        <v>1086</v>
      </c>
      <c r="BV491" s="6" t="s">
        <v>1086</v>
      </c>
      <c r="BW491" s="6" t="s">
        <v>1086</v>
      </c>
      <c r="BX491" s="6" t="s">
        <v>1086</v>
      </c>
      <c r="BY491" s="6" t="s">
        <v>1086</v>
      </c>
      <c r="BZ491" s="6" t="s">
        <v>1086</v>
      </c>
      <c r="CA491" s="6" t="s">
        <v>1086</v>
      </c>
      <c r="CB491" s="6" t="s">
        <v>1086</v>
      </c>
      <c r="CC491" s="6" t="s">
        <v>1086</v>
      </c>
      <c r="CD491" s="6" t="s">
        <v>1193</v>
      </c>
      <c r="CE491" s="199"/>
      <c r="CF491" s="6"/>
      <c r="CG491" s="6"/>
      <c r="CH491" s="6"/>
      <c r="CI491" s="6"/>
      <c r="CJ491" s="6" t="s">
        <v>1607</v>
      </c>
      <c r="CK491" s="6" t="s">
        <v>1608</v>
      </c>
      <c r="CL491" s="6" t="s">
        <v>1086</v>
      </c>
      <c r="CM491" s="6" t="s">
        <v>1087</v>
      </c>
      <c r="CN491" s="6" t="s">
        <v>1087</v>
      </c>
      <c r="CO491" s="6" t="s">
        <v>1490</v>
      </c>
      <c r="CP491" s="6" t="s">
        <v>1086</v>
      </c>
      <c r="CQ491" s="6" t="s">
        <v>1086</v>
      </c>
      <c r="CR491" s="6" t="s">
        <v>1086</v>
      </c>
      <c r="CS491" s="6" t="s">
        <v>1086</v>
      </c>
      <c r="CT491" s="6" t="s">
        <v>1086</v>
      </c>
      <c r="CU491" s="191" t="s">
        <v>2754</v>
      </c>
      <c r="CV491" s="6" t="str">
        <f t="shared" si="178"/>
        <v>NUEVO MILENIOPEATONAL583160022</v>
      </c>
      <c r="CW491" s="46" t="str">
        <f t="shared" si="179"/>
        <v>OK</v>
      </c>
      <c r="CX491" s="47" t="str">
        <f t="shared" si="180"/>
        <v>SI</v>
      </c>
      <c r="CY491" s="47" t="str">
        <f t="shared" si="181"/>
        <v/>
      </c>
      <c r="CZ491" s="47" t="str">
        <f t="shared" si="182"/>
        <v/>
      </c>
      <c r="DA491" s="47" t="str">
        <f t="shared" si="183"/>
        <v/>
      </c>
      <c r="DB491" s="47" t="str">
        <f t="shared" si="184"/>
        <v/>
      </c>
      <c r="DC491" s="47" t="str">
        <f t="shared" si="185"/>
        <v/>
      </c>
      <c r="DD491" s="47"/>
      <c r="DE491" s="47" t="str">
        <f t="shared" si="186"/>
        <v/>
      </c>
      <c r="DF491" s="47" t="str">
        <f t="shared" si="187"/>
        <v/>
      </c>
      <c r="DG491" s="47" t="str">
        <f t="shared" si="188"/>
        <v/>
      </c>
      <c r="DH491" s="47" t="str">
        <f t="shared" si="189"/>
        <v/>
      </c>
      <c r="DI491" s="47" t="str">
        <f t="shared" si="190"/>
        <v/>
      </c>
      <c r="DJ491" s="47">
        <f t="shared" si="191"/>
        <v>0</v>
      </c>
      <c r="DK491" s="48">
        <f>IF(CX491="NO",0,IF(CY491=1,Tipologías!$E$11,0)+IF(CZ491=2,Tipologías!$E$10,0)+IF(DA491=3,Tipologías!$E$9,0)+IF(DB491=4,Tipologías!$E$13,0)+IF(DC491=5,Tipologías!$E$12,0)+IF(DD491=6,Tipologías!$E$14,0)+IF(DE491=7,Tipologías!$E$20,0)+IF(DG491=9,Tipologías!$E$16,0)+IF(DF491=8,Tipologías!$E$23,0)+IF(DH491=10,Tipologías!$E$7,0)+IF(DI491=11,Tipologías!$E$8,0))</f>
        <v>0</v>
      </c>
      <c r="DL491" s="49">
        <f t="shared" si="192"/>
        <v>0</v>
      </c>
      <c r="DM491" s="50" t="str">
        <f t="shared" si="193"/>
        <v/>
      </c>
      <c r="DN491" s="50" t="str">
        <f t="shared" si="194"/>
        <v/>
      </c>
      <c r="DO491" s="50" t="str">
        <f t="shared" si="195"/>
        <v/>
      </c>
      <c r="DP491" s="51" t="str">
        <f t="shared" si="196"/>
        <v/>
      </c>
      <c r="DQ491" s="51">
        <f>IF(DM491=17,Tipologías!$E$18,0)+IF(ENCUESTAS!DN491=18,Tipologías!$E$17,0)+IF(ENCUESTAS!DO491=19,Tipologías!$E$19,0)+IF(ENCUESTAS!DP491=20,Tipologías!$E$21,0)</f>
        <v>0</v>
      </c>
      <c r="DR491" s="47" t="str">
        <f t="shared" si="197"/>
        <v>NO</v>
      </c>
      <c r="DS491" s="49">
        <f t="shared" si="198"/>
        <v>0</v>
      </c>
      <c r="DT491" s="52" t="str">
        <f>IF(DL491=0,"",(DL491+DS491+Tipologías!$E$6+Tipologías!$H$2))</f>
        <v/>
      </c>
      <c r="DU491" s="53" t="str">
        <f t="shared" si="199"/>
        <v>NO</v>
      </c>
      <c r="DV491" s="437"/>
    </row>
    <row r="492" spans="1:126" x14ac:dyDescent="0.25">
      <c r="A492" s="22">
        <v>42973</v>
      </c>
      <c r="B492" s="7" t="s">
        <v>1</v>
      </c>
      <c r="C492" s="7" t="s">
        <v>630</v>
      </c>
      <c r="D492" s="7">
        <v>579</v>
      </c>
      <c r="E492" s="7">
        <v>1007433596</v>
      </c>
      <c r="F492" s="7">
        <v>3005989869</v>
      </c>
      <c r="G492" s="188">
        <v>488</v>
      </c>
      <c r="H492" s="189" t="s">
        <v>1603</v>
      </c>
      <c r="I492" s="7" t="s">
        <v>1110</v>
      </c>
      <c r="J492" s="7"/>
      <c r="K492" s="7"/>
      <c r="L492" s="7"/>
      <c r="M492" s="7"/>
      <c r="N492" s="7"/>
      <c r="O492" s="7"/>
      <c r="P492" s="7"/>
      <c r="Q492" s="7"/>
      <c r="R492" s="200">
        <v>2205880900008</v>
      </c>
      <c r="S492" s="7"/>
      <c r="T492" s="7"/>
      <c r="U492" s="362" t="str">
        <f t="shared" si="175"/>
        <v xml:space="preserve">PEATONAL   #   -  2205880900008 </v>
      </c>
      <c r="V492" s="7">
        <v>3136937459</v>
      </c>
      <c r="W492" s="7" t="s">
        <v>2301</v>
      </c>
      <c r="X492" s="7" t="s">
        <v>2189</v>
      </c>
      <c r="Y492" s="7" t="s">
        <v>1865</v>
      </c>
      <c r="Z492" s="7" t="s">
        <v>1654</v>
      </c>
      <c r="AA492" s="434" t="str">
        <f t="shared" si="176"/>
        <v>LEIDY VIVIANA RUA CHALARCA</v>
      </c>
      <c r="AB492" s="7" t="s">
        <v>1268</v>
      </c>
      <c r="AC492" s="7"/>
      <c r="AD492" s="7" t="s">
        <v>1118</v>
      </c>
      <c r="AE492" s="7">
        <v>25</v>
      </c>
      <c r="AF492" s="6" t="s">
        <v>1087</v>
      </c>
      <c r="AG492" s="6" t="s">
        <v>2767</v>
      </c>
      <c r="AH492" s="7" t="s">
        <v>2768</v>
      </c>
      <c r="AI492" s="7" t="s">
        <v>2769</v>
      </c>
      <c r="AJ492" s="7" t="s">
        <v>2837</v>
      </c>
      <c r="AK492" s="434" t="str">
        <f t="shared" si="177"/>
        <v>JHONATAN STIBEN GOMEZ  BAHOS</v>
      </c>
      <c r="AL492" s="7" t="s">
        <v>1268</v>
      </c>
      <c r="AM492" s="191">
        <v>1039617151</v>
      </c>
      <c r="AN492" s="189" t="s">
        <v>1086</v>
      </c>
      <c r="AO492" s="7">
        <v>1683824</v>
      </c>
      <c r="AP492" s="7" t="s">
        <v>1087</v>
      </c>
      <c r="AQ492" s="7">
        <v>5</v>
      </c>
      <c r="AR492" s="7">
        <v>3</v>
      </c>
      <c r="AS492" s="7">
        <v>1</v>
      </c>
      <c r="AT492" s="192" t="s">
        <v>1148</v>
      </c>
      <c r="AU492" s="7"/>
      <c r="AV492" s="193" t="s">
        <v>1163</v>
      </c>
      <c r="AW492" s="7"/>
      <c r="AX492" s="192"/>
      <c r="AY492" s="7"/>
      <c r="AZ492" s="7"/>
      <c r="BA492" s="7"/>
      <c r="BB492" s="7" t="s">
        <v>1086</v>
      </c>
      <c r="BC492" s="7">
        <v>7094</v>
      </c>
      <c r="BD492" s="7" t="s">
        <v>1086</v>
      </c>
      <c r="BE492" s="7">
        <v>4592</v>
      </c>
      <c r="BF492" s="7" t="s">
        <v>1086</v>
      </c>
      <c r="BG492" s="7">
        <v>8366</v>
      </c>
      <c r="BH492" s="188" t="s">
        <v>1167</v>
      </c>
      <c r="BI492" s="195" t="s">
        <v>1175</v>
      </c>
      <c r="BJ492" s="6" t="s">
        <v>1180</v>
      </c>
      <c r="BK492" s="6" t="s">
        <v>1189</v>
      </c>
      <c r="BL492" s="6" t="s">
        <v>1086</v>
      </c>
      <c r="BM492" s="191" t="s">
        <v>1086</v>
      </c>
      <c r="BN492" s="195" t="s">
        <v>1086</v>
      </c>
      <c r="BO492" s="6" t="s">
        <v>1086</v>
      </c>
      <c r="BP492" s="6" t="s">
        <v>1086</v>
      </c>
      <c r="BQ492" s="6" t="s">
        <v>1087</v>
      </c>
      <c r="BR492" s="6" t="s">
        <v>1086</v>
      </c>
      <c r="BS492" s="6" t="s">
        <v>1086</v>
      </c>
      <c r="BT492" s="6" t="s">
        <v>1087</v>
      </c>
      <c r="BU492" s="6" t="s">
        <v>1087</v>
      </c>
      <c r="BV492" s="6" t="s">
        <v>1087</v>
      </c>
      <c r="BW492" s="6" t="s">
        <v>1086</v>
      </c>
      <c r="BX492" s="6" t="s">
        <v>1086</v>
      </c>
      <c r="BY492" s="6" t="s">
        <v>1087</v>
      </c>
      <c r="BZ492" s="6" t="s">
        <v>1087</v>
      </c>
      <c r="CA492" s="6" t="s">
        <v>1087</v>
      </c>
      <c r="CB492" s="6" t="s">
        <v>1086</v>
      </c>
      <c r="CC492" s="6" t="s">
        <v>1086</v>
      </c>
      <c r="CD492" s="6" t="s">
        <v>1197</v>
      </c>
      <c r="CE492" s="199" t="s">
        <v>2777</v>
      </c>
      <c r="CF492" s="6"/>
      <c r="CG492" s="6"/>
      <c r="CH492" s="6"/>
      <c r="CI492" s="6"/>
      <c r="CJ492" s="6" t="s">
        <v>1607</v>
      </c>
      <c r="CK492" s="6" t="s">
        <v>1608</v>
      </c>
      <c r="CL492" s="6" t="s">
        <v>1086</v>
      </c>
      <c r="CM492" s="6" t="s">
        <v>1087</v>
      </c>
      <c r="CN492" s="6" t="s">
        <v>1087</v>
      </c>
      <c r="CO492" s="6" t="s">
        <v>1490</v>
      </c>
      <c r="CP492" s="6" t="s">
        <v>1087</v>
      </c>
      <c r="CQ492" s="6" t="s">
        <v>1087</v>
      </c>
      <c r="CR492" s="6" t="s">
        <v>1087</v>
      </c>
      <c r="CS492" s="6" t="s">
        <v>1086</v>
      </c>
      <c r="CT492" s="6" t="s">
        <v>1086</v>
      </c>
      <c r="CU492" s="191" t="s">
        <v>1451</v>
      </c>
      <c r="CV492" s="6" t="str">
        <f t="shared" si="178"/>
        <v>OASIS PEATONAL2205880900008</v>
      </c>
      <c r="CW492" s="46" t="str">
        <f t="shared" si="179"/>
        <v>OK</v>
      </c>
      <c r="CX492" s="47" t="str">
        <f t="shared" si="180"/>
        <v>SI</v>
      </c>
      <c r="CY492" s="47">
        <f t="shared" si="181"/>
        <v>1</v>
      </c>
      <c r="CZ492" s="47" t="str">
        <f t="shared" si="182"/>
        <v/>
      </c>
      <c r="DA492" s="47">
        <f t="shared" si="183"/>
        <v>3</v>
      </c>
      <c r="DB492" s="47">
        <f t="shared" si="184"/>
        <v>4</v>
      </c>
      <c r="DC492" s="47" t="str">
        <f t="shared" si="185"/>
        <v/>
      </c>
      <c r="DD492" s="47"/>
      <c r="DE492" s="47">
        <f t="shared" si="186"/>
        <v>7</v>
      </c>
      <c r="DF492" s="47">
        <f t="shared" si="187"/>
        <v>8</v>
      </c>
      <c r="DG492" s="47" t="str">
        <f t="shared" si="188"/>
        <v/>
      </c>
      <c r="DH492" s="47" t="str">
        <f t="shared" si="189"/>
        <v/>
      </c>
      <c r="DI492" s="47" t="str">
        <f t="shared" si="190"/>
        <v/>
      </c>
      <c r="DJ492" s="47">
        <f t="shared" si="191"/>
        <v>3</v>
      </c>
      <c r="DK492" s="48">
        <f>IF(CX492="NO",0,IF(CY492=1,Tipologías!$E$11,0)+IF(CZ492=2,Tipologías!$E$10,0)+IF(DA492=3,Tipologías!$E$9,0)+IF(DB492=4,Tipologías!$E$13,0)+IF(DC492=5,Tipologías!$E$12,0)+IF(DD492=6,Tipologías!$E$14,0)+IF(DE492=7,Tipologías!$E$20,0)+IF(DG492=9,Tipologías!$E$16,0)+IF(DF492=8,Tipologías!$E$23,0)+IF(DH492=10,Tipologías!$E$7,0)+IF(DI492=11,Tipologías!$E$8,0))</f>
        <v>6092782.0371359996</v>
      </c>
      <c r="DL492" s="49">
        <f t="shared" si="192"/>
        <v>6092782.0371359996</v>
      </c>
      <c r="DM492" s="50" t="str">
        <f t="shared" si="193"/>
        <v/>
      </c>
      <c r="DN492" s="50" t="str">
        <f t="shared" si="194"/>
        <v/>
      </c>
      <c r="DO492" s="50">
        <f t="shared" si="195"/>
        <v>0</v>
      </c>
      <c r="DP492" s="51">
        <f t="shared" si="196"/>
        <v>20</v>
      </c>
      <c r="DQ492" s="51">
        <f>IF(DM492=17,Tipologías!$E$18,0)+IF(ENCUESTAS!DN492=18,Tipologías!$E$17,0)+IF(ENCUESTAS!DO492=19,Tipologías!$E$19,0)+IF(ENCUESTAS!DP492=20,Tipologías!$E$21,0)</f>
        <v>487557.07988400001</v>
      </c>
      <c r="DR492" s="47" t="str">
        <f t="shared" si="197"/>
        <v>SI</v>
      </c>
      <c r="DS492" s="49">
        <f t="shared" si="198"/>
        <v>487557.07988400001</v>
      </c>
      <c r="DT492" s="52">
        <f>IF(DL492=0,"",(DL492+DS492+Tipologías!$E$6+Tipologías!$H$2))</f>
        <v>6777416.5095599638</v>
      </c>
      <c r="DU492" s="53" t="str">
        <f t="shared" si="199"/>
        <v>SI</v>
      </c>
      <c r="DV492" s="436" t="s">
        <v>3685</v>
      </c>
    </row>
    <row r="493" spans="1:126" ht="30" hidden="1" x14ac:dyDescent="0.25">
      <c r="A493" s="22">
        <v>42973</v>
      </c>
      <c r="B493" s="7" t="s">
        <v>1</v>
      </c>
      <c r="C493" s="7" t="s">
        <v>630</v>
      </c>
      <c r="D493" s="7">
        <v>579</v>
      </c>
      <c r="E493" s="7">
        <v>15362949</v>
      </c>
      <c r="F493" s="7">
        <v>3147962419</v>
      </c>
      <c r="G493" s="188">
        <v>489</v>
      </c>
      <c r="H493" s="189" t="s">
        <v>1603</v>
      </c>
      <c r="I493" s="7" t="s">
        <v>1110</v>
      </c>
      <c r="J493" s="7"/>
      <c r="K493" s="7"/>
      <c r="L493" s="7"/>
      <c r="M493" s="7"/>
      <c r="N493" s="7"/>
      <c r="O493" s="7"/>
      <c r="P493" s="7"/>
      <c r="Q493" s="7"/>
      <c r="R493" s="200">
        <v>220583110000</v>
      </c>
      <c r="S493" s="7"/>
      <c r="T493" s="7"/>
      <c r="U493" s="362" t="str">
        <f t="shared" si="175"/>
        <v xml:space="preserve">PEATONAL   #   -  220583110000 </v>
      </c>
      <c r="V493" s="7" t="s">
        <v>1524</v>
      </c>
      <c r="W493" s="7" t="s">
        <v>1339</v>
      </c>
      <c r="X493" s="7" t="s">
        <v>1279</v>
      </c>
      <c r="Y493" s="7" t="s">
        <v>2838</v>
      </c>
      <c r="Z493" s="7" t="s">
        <v>2839</v>
      </c>
      <c r="AA493" s="434" t="str">
        <f t="shared" si="176"/>
        <v>DUNIA MILDRETH GUTIERREZ RAMIREZ</v>
      </c>
      <c r="AB493" s="7" t="s">
        <v>1268</v>
      </c>
      <c r="AC493" s="7">
        <v>43654581</v>
      </c>
      <c r="AD493" s="7" t="s">
        <v>1118</v>
      </c>
      <c r="AE493" s="7">
        <v>38</v>
      </c>
      <c r="AF493" s="6" t="s">
        <v>1087</v>
      </c>
      <c r="AG493" s="6" t="s">
        <v>1709</v>
      </c>
      <c r="AH493" s="7" t="s">
        <v>2840</v>
      </c>
      <c r="AI493" s="7" t="s">
        <v>2841</v>
      </c>
      <c r="AJ493" s="7" t="s">
        <v>1638</v>
      </c>
      <c r="AK493" s="434" t="str">
        <f t="shared" si="177"/>
        <v>WILLIAM  ANDRES RODRIGUEZ GRACIANO</v>
      </c>
      <c r="AL493" s="7" t="s">
        <v>1268</v>
      </c>
      <c r="AM493" s="191">
        <v>71193087</v>
      </c>
      <c r="AN493" s="189" t="s">
        <v>1087</v>
      </c>
      <c r="AO493" s="7"/>
      <c r="AP493" s="7" t="s">
        <v>1087</v>
      </c>
      <c r="AQ493" s="7">
        <v>4</v>
      </c>
      <c r="AR493" s="7">
        <v>2</v>
      </c>
      <c r="AS493" s="7"/>
      <c r="AT493" s="192" t="s">
        <v>1148</v>
      </c>
      <c r="AU493" s="7"/>
      <c r="AV493" s="193" t="s">
        <v>1165</v>
      </c>
      <c r="AW493" s="7"/>
      <c r="AX493" s="192"/>
      <c r="AY493" s="7"/>
      <c r="AZ493" s="7"/>
      <c r="BA493" s="7"/>
      <c r="BB493" s="7" t="s">
        <v>1086</v>
      </c>
      <c r="BC493" s="7">
        <v>10842</v>
      </c>
      <c r="BD493" s="7" t="s">
        <v>1086</v>
      </c>
      <c r="BE493" s="7">
        <v>7480</v>
      </c>
      <c r="BF493" s="7" t="s">
        <v>1086</v>
      </c>
      <c r="BG493" s="7">
        <v>8366</v>
      </c>
      <c r="BH493" s="188" t="s">
        <v>1167</v>
      </c>
      <c r="BI493" s="195" t="s">
        <v>1171</v>
      </c>
      <c r="BJ493" s="6" t="s">
        <v>1180</v>
      </c>
      <c r="BK493" s="6" t="s">
        <v>1189</v>
      </c>
      <c r="BL493" s="6" t="s">
        <v>1086</v>
      </c>
      <c r="BM493" s="191" t="s">
        <v>1087</v>
      </c>
      <c r="BN493" s="195" t="s">
        <v>1086</v>
      </c>
      <c r="BO493" s="6" t="s">
        <v>1086</v>
      </c>
      <c r="BP493" s="6" t="s">
        <v>1086</v>
      </c>
      <c r="BQ493" s="6" t="s">
        <v>1086</v>
      </c>
      <c r="BR493" s="6" t="s">
        <v>1086</v>
      </c>
      <c r="BS493" s="6" t="s">
        <v>1086</v>
      </c>
      <c r="BT493" s="6" t="s">
        <v>1086</v>
      </c>
      <c r="BU493" s="6" t="s">
        <v>1086</v>
      </c>
      <c r="BV493" s="6" t="s">
        <v>1086</v>
      </c>
      <c r="BW493" s="6" t="s">
        <v>1086</v>
      </c>
      <c r="BX493" s="6" t="s">
        <v>1086</v>
      </c>
      <c r="BY493" s="6" t="s">
        <v>1086</v>
      </c>
      <c r="BZ493" s="6" t="s">
        <v>1086</v>
      </c>
      <c r="CA493" s="6" t="s">
        <v>1086</v>
      </c>
      <c r="CB493" s="6" t="s">
        <v>1086</v>
      </c>
      <c r="CC493" s="6" t="s">
        <v>1086</v>
      </c>
      <c r="CD493" s="6" t="s">
        <v>1193</v>
      </c>
      <c r="CE493" s="199" t="s">
        <v>2842</v>
      </c>
      <c r="CF493" s="6"/>
      <c r="CG493" s="6"/>
      <c r="CH493" s="6"/>
      <c r="CI493" s="6"/>
      <c r="CJ493" s="6" t="s">
        <v>1607</v>
      </c>
      <c r="CK493" s="6" t="s">
        <v>1608</v>
      </c>
      <c r="CL493" s="6" t="s">
        <v>1086</v>
      </c>
      <c r="CM493" s="6" t="s">
        <v>1087</v>
      </c>
      <c r="CN493" s="6" t="s">
        <v>1087</v>
      </c>
      <c r="CO493" s="6" t="s">
        <v>1490</v>
      </c>
      <c r="CP493" s="6" t="s">
        <v>1086</v>
      </c>
      <c r="CQ493" s="6" t="s">
        <v>1086</v>
      </c>
      <c r="CR493" s="6" t="s">
        <v>1086</v>
      </c>
      <c r="CS493" s="6" t="s">
        <v>1086</v>
      </c>
      <c r="CT493" s="6" t="s">
        <v>1086</v>
      </c>
      <c r="CU493" s="191" t="s">
        <v>1451</v>
      </c>
      <c r="CV493" s="6" t="str">
        <f t="shared" si="178"/>
        <v>OASIS PEATONAL220583110000</v>
      </c>
      <c r="CW493" s="46" t="str">
        <f t="shared" si="179"/>
        <v>OK</v>
      </c>
      <c r="CX493" s="47" t="str">
        <f t="shared" si="180"/>
        <v>SI</v>
      </c>
      <c r="CY493" s="47" t="str">
        <f t="shared" si="181"/>
        <v/>
      </c>
      <c r="CZ493" s="47" t="str">
        <f t="shared" si="182"/>
        <v/>
      </c>
      <c r="DA493" s="47" t="str">
        <f t="shared" si="183"/>
        <v/>
      </c>
      <c r="DB493" s="47" t="str">
        <f t="shared" si="184"/>
        <v/>
      </c>
      <c r="DC493" s="47" t="str">
        <f t="shared" si="185"/>
        <v/>
      </c>
      <c r="DD493" s="47"/>
      <c r="DE493" s="47" t="str">
        <f t="shared" si="186"/>
        <v/>
      </c>
      <c r="DF493" s="47" t="str">
        <f t="shared" si="187"/>
        <v/>
      </c>
      <c r="DG493" s="47" t="str">
        <f t="shared" si="188"/>
        <v/>
      </c>
      <c r="DH493" s="47" t="str">
        <f t="shared" si="189"/>
        <v/>
      </c>
      <c r="DI493" s="47" t="str">
        <f t="shared" si="190"/>
        <v/>
      </c>
      <c r="DJ493" s="47">
        <f t="shared" si="191"/>
        <v>0</v>
      </c>
      <c r="DK493" s="48">
        <f>IF(CX493="NO",0,IF(CY493=1,Tipologías!$E$11,0)+IF(CZ493=2,Tipologías!$E$10,0)+IF(DA493=3,Tipologías!$E$9,0)+IF(DB493=4,Tipologías!$E$13,0)+IF(DC493=5,Tipologías!$E$12,0)+IF(DD493=6,Tipologías!$E$14,0)+IF(DE493=7,Tipologías!$E$20,0)+IF(DG493=9,Tipologías!$E$16,0)+IF(DF493=8,Tipologías!$E$23,0)+IF(DH493=10,Tipologías!$E$7,0)+IF(DI493=11,Tipologías!$E$8,0))</f>
        <v>0</v>
      </c>
      <c r="DL493" s="49">
        <f t="shared" si="192"/>
        <v>0</v>
      </c>
      <c r="DM493" s="50" t="str">
        <f t="shared" si="193"/>
        <v/>
      </c>
      <c r="DN493" s="50" t="str">
        <f t="shared" si="194"/>
        <v/>
      </c>
      <c r="DO493" s="50" t="str">
        <f t="shared" si="195"/>
        <v/>
      </c>
      <c r="DP493" s="51" t="str">
        <f t="shared" si="196"/>
        <v/>
      </c>
      <c r="DQ493" s="51">
        <f>IF(DM493=17,Tipologías!$E$18,0)+IF(ENCUESTAS!DN493=18,Tipologías!$E$17,0)+IF(ENCUESTAS!DO493=19,Tipologías!$E$19,0)+IF(ENCUESTAS!DP493=20,Tipologías!$E$21,0)</f>
        <v>0</v>
      </c>
      <c r="DR493" s="47" t="str">
        <f t="shared" si="197"/>
        <v>NO</v>
      </c>
      <c r="DS493" s="49">
        <f t="shared" si="198"/>
        <v>0</v>
      </c>
      <c r="DT493" s="52" t="str">
        <f>IF(DL493=0,"",(DL493+DS493+Tipologías!$E$6+Tipologías!$H$2))</f>
        <v/>
      </c>
      <c r="DU493" s="53" t="str">
        <f t="shared" si="199"/>
        <v>NO</v>
      </c>
      <c r="DV493" s="436"/>
    </row>
    <row r="494" spans="1:126" x14ac:dyDescent="0.25">
      <c r="A494" s="22">
        <v>42974</v>
      </c>
      <c r="B494" s="7" t="s">
        <v>1</v>
      </c>
      <c r="C494" s="7" t="s">
        <v>630</v>
      </c>
      <c r="D494" s="7">
        <v>579</v>
      </c>
      <c r="E494" s="7">
        <v>10399704703</v>
      </c>
      <c r="F494" s="7">
        <v>3218398050</v>
      </c>
      <c r="G494" s="188">
        <v>490</v>
      </c>
      <c r="H494" s="189" t="s">
        <v>1646</v>
      </c>
      <c r="I494" s="7" t="s">
        <v>1110</v>
      </c>
      <c r="J494" s="7"/>
      <c r="K494" s="7"/>
      <c r="L494" s="7"/>
      <c r="M494" s="7"/>
      <c r="N494" s="7"/>
      <c r="O494" s="7"/>
      <c r="P494" s="7"/>
      <c r="Q494" s="7"/>
      <c r="R494" s="200">
        <v>220129650000</v>
      </c>
      <c r="S494" s="7"/>
      <c r="T494" s="7"/>
      <c r="U494" s="362" t="str">
        <f t="shared" si="175"/>
        <v xml:space="preserve">PEATONAL   #   -  220129650000 </v>
      </c>
      <c r="V494" s="7" t="s">
        <v>1524</v>
      </c>
      <c r="W494" s="7" t="s">
        <v>1656</v>
      </c>
      <c r="X494" s="7" t="s">
        <v>1693</v>
      </c>
      <c r="Y494" s="7" t="s">
        <v>1287</v>
      </c>
      <c r="Z494" s="7" t="s">
        <v>2843</v>
      </c>
      <c r="AA494" s="434" t="str">
        <f t="shared" si="176"/>
        <v>MARIA RABIOLA HENAO MUÑOZ</v>
      </c>
      <c r="AB494" s="7" t="s">
        <v>1268</v>
      </c>
      <c r="AC494" s="7">
        <v>21927750</v>
      </c>
      <c r="AD494" s="7" t="s">
        <v>1118</v>
      </c>
      <c r="AE494" s="7">
        <v>76</v>
      </c>
      <c r="AF494" s="6" t="s">
        <v>1087</v>
      </c>
      <c r="AG494" s="6" t="s">
        <v>1655</v>
      </c>
      <c r="AH494" s="7"/>
      <c r="AI494" s="7" t="s">
        <v>1274</v>
      </c>
      <c r="AJ494" s="7" t="s">
        <v>1331</v>
      </c>
      <c r="AK494" s="434" t="str">
        <f t="shared" si="177"/>
        <v xml:space="preserve">JOSE LUIS MONSALVE </v>
      </c>
      <c r="AL494" s="7" t="s">
        <v>1268</v>
      </c>
      <c r="AM494" s="191">
        <v>3549765</v>
      </c>
      <c r="AN494" s="189" t="s">
        <v>1087</v>
      </c>
      <c r="AO494" s="7"/>
      <c r="AP494" s="7" t="s">
        <v>1087</v>
      </c>
      <c r="AQ494" s="7">
        <v>2</v>
      </c>
      <c r="AR494" s="7"/>
      <c r="AS494" s="7"/>
      <c r="AT494" s="192" t="s">
        <v>1148</v>
      </c>
      <c r="AU494" s="7"/>
      <c r="AV494" s="193" t="s">
        <v>1161</v>
      </c>
      <c r="AW494" s="7"/>
      <c r="AX494" s="192"/>
      <c r="AY494" s="7"/>
      <c r="AZ494" s="7"/>
      <c r="BA494" s="7"/>
      <c r="BB494" s="7" t="s">
        <v>1086</v>
      </c>
      <c r="BC494" s="7">
        <v>10055</v>
      </c>
      <c r="BD494" s="7" t="s">
        <v>1086</v>
      </c>
      <c r="BE494" s="7">
        <v>0</v>
      </c>
      <c r="BF494" s="7" t="s">
        <v>1086</v>
      </c>
      <c r="BG494" s="7">
        <v>8324</v>
      </c>
      <c r="BH494" s="188" t="s">
        <v>1167</v>
      </c>
      <c r="BI494" s="195" t="s">
        <v>1171</v>
      </c>
      <c r="BJ494" s="6" t="s">
        <v>1180</v>
      </c>
      <c r="BK494" s="6" t="s">
        <v>1189</v>
      </c>
      <c r="BL494" s="6" t="s">
        <v>1086</v>
      </c>
      <c r="BM494" s="191" t="s">
        <v>1087</v>
      </c>
      <c r="BN494" s="195" t="s">
        <v>1086</v>
      </c>
      <c r="BO494" s="6" t="s">
        <v>1086</v>
      </c>
      <c r="BP494" s="6" t="s">
        <v>1086</v>
      </c>
      <c r="BQ494" s="6" t="s">
        <v>1086</v>
      </c>
      <c r="BR494" s="6" t="s">
        <v>1086</v>
      </c>
      <c r="BS494" s="6" t="s">
        <v>1086</v>
      </c>
      <c r="BT494" s="6" t="s">
        <v>1086</v>
      </c>
      <c r="BU494" s="6" t="s">
        <v>1087</v>
      </c>
      <c r="BV494" s="6" t="s">
        <v>1087</v>
      </c>
      <c r="BW494" s="6" t="s">
        <v>1086</v>
      </c>
      <c r="BX494" s="6" t="s">
        <v>1086</v>
      </c>
      <c r="BY494" s="6" t="s">
        <v>1086</v>
      </c>
      <c r="BZ494" s="6" t="s">
        <v>1087</v>
      </c>
      <c r="CA494" s="6" t="s">
        <v>1087</v>
      </c>
      <c r="CB494" s="6" t="s">
        <v>1086</v>
      </c>
      <c r="CC494" s="6" t="s">
        <v>1086</v>
      </c>
      <c r="CD494" s="6" t="s">
        <v>1193</v>
      </c>
      <c r="CE494" s="199" t="s">
        <v>2719</v>
      </c>
      <c r="CF494" s="6"/>
      <c r="CG494" s="6"/>
      <c r="CH494" s="6"/>
      <c r="CI494" s="6"/>
      <c r="CJ494" s="6" t="s">
        <v>1607</v>
      </c>
      <c r="CK494" s="6" t="s">
        <v>1608</v>
      </c>
      <c r="CL494" s="6" t="s">
        <v>1086</v>
      </c>
      <c r="CM494" s="6" t="s">
        <v>1087</v>
      </c>
      <c r="CN494" s="6" t="s">
        <v>1087</v>
      </c>
      <c r="CO494" s="6" t="s">
        <v>1490</v>
      </c>
      <c r="CP494" s="6" t="s">
        <v>1086</v>
      </c>
      <c r="CQ494" s="6" t="s">
        <v>1087</v>
      </c>
      <c r="CR494" s="6" t="s">
        <v>1087</v>
      </c>
      <c r="CS494" s="6" t="s">
        <v>1086</v>
      </c>
      <c r="CT494" s="6" t="s">
        <v>1086</v>
      </c>
      <c r="CU494" s="191" t="s">
        <v>1451</v>
      </c>
      <c r="CV494" s="6" t="str">
        <f t="shared" si="178"/>
        <v>NUEVO HORIZONTE PEATONAL220129650000</v>
      </c>
      <c r="CW494" s="46" t="str">
        <f t="shared" si="179"/>
        <v>OK</v>
      </c>
      <c r="CX494" s="47" t="str">
        <f t="shared" si="180"/>
        <v>SI</v>
      </c>
      <c r="CY494" s="47">
        <f t="shared" si="181"/>
        <v>1</v>
      </c>
      <c r="CZ494" s="47" t="str">
        <f t="shared" si="182"/>
        <v/>
      </c>
      <c r="DA494" s="47" t="str">
        <f t="shared" si="183"/>
        <v/>
      </c>
      <c r="DB494" s="47">
        <f t="shared" si="184"/>
        <v>4</v>
      </c>
      <c r="DC494" s="47" t="str">
        <f t="shared" si="185"/>
        <v/>
      </c>
      <c r="DD494" s="47"/>
      <c r="DE494" s="47">
        <f t="shared" si="186"/>
        <v>7</v>
      </c>
      <c r="DF494" s="47">
        <f t="shared" si="187"/>
        <v>8</v>
      </c>
      <c r="DG494" s="47" t="str">
        <f t="shared" si="188"/>
        <v/>
      </c>
      <c r="DH494" s="47" t="str">
        <f t="shared" si="189"/>
        <v/>
      </c>
      <c r="DI494" s="47" t="str">
        <f t="shared" si="190"/>
        <v/>
      </c>
      <c r="DJ494" s="47">
        <f t="shared" si="191"/>
        <v>2</v>
      </c>
      <c r="DK494" s="48">
        <f>IF(CX494="NO",0,IF(CY494=1,Tipologías!$E$11,0)+IF(CZ494=2,Tipologías!$E$10,0)+IF(DA494=3,Tipologías!$E$9,0)+IF(DB494=4,Tipologías!$E$13,0)+IF(DC494=5,Tipologías!$E$12,0)+IF(DD494=6,Tipologías!$E$14,0)+IF(DE494=7,Tipologías!$E$20,0)+IF(DG494=9,Tipologías!$E$16,0)+IF(DF494=8,Tipologías!$E$23,0)+IF(DH494=10,Tipologías!$E$7,0)+IF(DI494=11,Tipologías!$E$8,0))</f>
        <v>5709387.9815640002</v>
      </c>
      <c r="DL494" s="49">
        <f t="shared" si="192"/>
        <v>5709387.9815640002</v>
      </c>
      <c r="DM494" s="50" t="str">
        <f t="shared" si="193"/>
        <v/>
      </c>
      <c r="DN494" s="50" t="str">
        <f t="shared" si="194"/>
        <v/>
      </c>
      <c r="DO494" s="50">
        <f t="shared" si="195"/>
        <v>0</v>
      </c>
      <c r="DP494" s="51" t="str">
        <f t="shared" si="196"/>
        <v/>
      </c>
      <c r="DQ494" s="51">
        <f>IF(DM494=17,Tipologías!$E$18,0)+IF(ENCUESTAS!DN494=18,Tipologías!$E$17,0)+IF(ENCUESTAS!DO494=19,Tipologías!$E$19,0)+IF(ENCUESTAS!DP494=20,Tipologías!$E$21,0)</f>
        <v>0</v>
      </c>
      <c r="DR494" s="47" t="str">
        <f t="shared" si="197"/>
        <v>NO</v>
      </c>
      <c r="DS494" s="49">
        <f t="shared" si="198"/>
        <v>0</v>
      </c>
      <c r="DT494" s="52">
        <f>IF(DL494=0,"",(DL494+DS494+Tipologías!$E$6+Tipologías!$H$2))</f>
        <v>5906465.3741039643</v>
      </c>
      <c r="DU494" s="53" t="str">
        <f t="shared" si="199"/>
        <v>SI</v>
      </c>
      <c r="DV494" s="436" t="s">
        <v>4390</v>
      </c>
    </row>
    <row r="495" spans="1:126" hidden="1" x14ac:dyDescent="0.25">
      <c r="A495" s="22">
        <v>42974</v>
      </c>
      <c r="B495" s="7" t="s">
        <v>1</v>
      </c>
      <c r="C495" s="7" t="s">
        <v>630</v>
      </c>
      <c r="D495" s="7">
        <v>579</v>
      </c>
      <c r="E495" s="7">
        <v>15362949</v>
      </c>
      <c r="F495" s="7">
        <v>3147962419</v>
      </c>
      <c r="G495" s="188">
        <v>491</v>
      </c>
      <c r="H495" s="189" t="s">
        <v>1740</v>
      </c>
      <c r="I495" s="7" t="s">
        <v>1110</v>
      </c>
      <c r="J495" s="7"/>
      <c r="K495" s="7"/>
      <c r="L495" s="7"/>
      <c r="M495" s="7"/>
      <c r="N495" s="7"/>
      <c r="O495" s="7"/>
      <c r="P495" s="7"/>
      <c r="Q495" s="7"/>
      <c r="R495" s="200">
        <v>220558000000</v>
      </c>
      <c r="S495" s="7"/>
      <c r="T495" s="7"/>
      <c r="U495" s="362" t="str">
        <f t="shared" si="175"/>
        <v xml:space="preserve">PEATONAL   #   -  220558000000 </v>
      </c>
      <c r="V495" s="7">
        <v>3105152115</v>
      </c>
      <c r="W495" s="7" t="s">
        <v>2291</v>
      </c>
      <c r="X495" s="7"/>
      <c r="Y495" s="7" t="s">
        <v>1496</v>
      </c>
      <c r="Z495" s="7" t="s">
        <v>2465</v>
      </c>
      <c r="AA495" s="434" t="str">
        <f t="shared" si="176"/>
        <v xml:space="preserve">LIGIA INES SOSSA </v>
      </c>
      <c r="AB495" s="7" t="s">
        <v>1268</v>
      </c>
      <c r="AC495" s="7">
        <v>21927060</v>
      </c>
      <c r="AD495" s="7" t="s">
        <v>1118</v>
      </c>
      <c r="AE495" s="7">
        <v>75</v>
      </c>
      <c r="AF495" s="6" t="s">
        <v>1087</v>
      </c>
      <c r="AG495" s="6" t="s">
        <v>1849</v>
      </c>
      <c r="AH495" s="7" t="s">
        <v>2296</v>
      </c>
      <c r="AI495" s="7" t="s">
        <v>1537</v>
      </c>
      <c r="AJ495" s="7" t="s">
        <v>1644</v>
      </c>
      <c r="AK495" s="434" t="str">
        <f t="shared" si="177"/>
        <v>ADOLFO DE JESUS  DURAN VELEZ</v>
      </c>
      <c r="AL495" s="7" t="s">
        <v>1268</v>
      </c>
      <c r="AM495" s="191">
        <v>1536281</v>
      </c>
      <c r="AN495" s="189" t="s">
        <v>1087</v>
      </c>
      <c r="AO495" s="7"/>
      <c r="AP495" s="7" t="s">
        <v>1087</v>
      </c>
      <c r="AQ495" s="7">
        <v>2</v>
      </c>
      <c r="AR495" s="7"/>
      <c r="AS495" s="7"/>
      <c r="AT495" s="192" t="s">
        <v>1148</v>
      </c>
      <c r="AU495" s="7"/>
      <c r="AV495" s="193" t="s">
        <v>1161</v>
      </c>
      <c r="AW495" s="7"/>
      <c r="AX495" s="192"/>
      <c r="AY495" s="7"/>
      <c r="AZ495" s="7"/>
      <c r="BA495" s="7"/>
      <c r="BB495" s="7" t="s">
        <v>1086</v>
      </c>
      <c r="BC495" s="7">
        <v>7574</v>
      </c>
      <c r="BD495" s="7" t="s">
        <v>1086</v>
      </c>
      <c r="BE495" s="7">
        <v>4993</v>
      </c>
      <c r="BF495" s="7" t="s">
        <v>1086</v>
      </c>
      <c r="BG495" s="7">
        <v>8069</v>
      </c>
      <c r="BH495" s="188" t="s">
        <v>1167</v>
      </c>
      <c r="BI495" s="195" t="s">
        <v>1171</v>
      </c>
      <c r="BJ495" s="6" t="s">
        <v>1180</v>
      </c>
      <c r="BK495" s="6" t="s">
        <v>1188</v>
      </c>
      <c r="BL495" s="6" t="s">
        <v>1086</v>
      </c>
      <c r="BM495" s="191" t="s">
        <v>1086</v>
      </c>
      <c r="BN495" s="195" t="s">
        <v>1086</v>
      </c>
      <c r="BO495" s="6" t="s">
        <v>1086</v>
      </c>
      <c r="BP495" s="6" t="s">
        <v>1086</v>
      </c>
      <c r="BQ495" s="6" t="s">
        <v>1086</v>
      </c>
      <c r="BR495" s="6" t="s">
        <v>1086</v>
      </c>
      <c r="BS495" s="6" t="s">
        <v>1086</v>
      </c>
      <c r="BT495" s="6" t="s">
        <v>1086</v>
      </c>
      <c r="BU495" s="6" t="s">
        <v>1086</v>
      </c>
      <c r="BV495" s="6" t="s">
        <v>1086</v>
      </c>
      <c r="BW495" s="6" t="s">
        <v>1086</v>
      </c>
      <c r="BX495" s="6" t="s">
        <v>1086</v>
      </c>
      <c r="BY495" s="6" t="s">
        <v>1086</v>
      </c>
      <c r="BZ495" s="6" t="s">
        <v>1086</v>
      </c>
      <c r="CA495" s="6" t="s">
        <v>1086</v>
      </c>
      <c r="CB495" s="6" t="s">
        <v>1086</v>
      </c>
      <c r="CC495" s="6" t="s">
        <v>1086</v>
      </c>
      <c r="CD495" s="6" t="s">
        <v>1193</v>
      </c>
      <c r="CE495" s="199" t="s">
        <v>2844</v>
      </c>
      <c r="CF495" s="6"/>
      <c r="CG495" s="6"/>
      <c r="CH495" s="6"/>
      <c r="CI495" s="6"/>
      <c r="CJ495" s="6" t="s">
        <v>1607</v>
      </c>
      <c r="CK495" s="6" t="s">
        <v>1608</v>
      </c>
      <c r="CL495" s="6" t="s">
        <v>1086</v>
      </c>
      <c r="CM495" s="6" t="s">
        <v>1087</v>
      </c>
      <c r="CN495" s="6" t="s">
        <v>1087</v>
      </c>
      <c r="CO495" s="6" t="s">
        <v>1490</v>
      </c>
      <c r="CP495" s="6" t="s">
        <v>1086</v>
      </c>
      <c r="CQ495" s="6" t="s">
        <v>1086</v>
      </c>
      <c r="CR495" s="6" t="s">
        <v>1086</v>
      </c>
      <c r="CS495" s="6" t="s">
        <v>1086</v>
      </c>
      <c r="CT495" s="6" t="s">
        <v>1086</v>
      </c>
      <c r="CU495" s="191" t="s">
        <v>1288</v>
      </c>
      <c r="CV495" s="6" t="str">
        <f t="shared" si="178"/>
        <v>TAHAMIPEATONAL220558000000</v>
      </c>
      <c r="CW495" s="46" t="str">
        <f t="shared" si="179"/>
        <v>OK</v>
      </c>
      <c r="CX495" s="47" t="str">
        <f t="shared" si="180"/>
        <v>SI</v>
      </c>
      <c r="CY495" s="47" t="str">
        <f t="shared" si="181"/>
        <v/>
      </c>
      <c r="CZ495" s="47" t="str">
        <f t="shared" si="182"/>
        <v/>
      </c>
      <c r="DA495" s="47" t="str">
        <f t="shared" si="183"/>
        <v/>
      </c>
      <c r="DB495" s="47" t="str">
        <f t="shared" si="184"/>
        <v/>
      </c>
      <c r="DC495" s="47" t="str">
        <f t="shared" si="185"/>
        <v/>
      </c>
      <c r="DD495" s="47"/>
      <c r="DE495" s="47" t="str">
        <f t="shared" si="186"/>
        <v/>
      </c>
      <c r="DF495" s="47" t="str">
        <f t="shared" si="187"/>
        <v/>
      </c>
      <c r="DG495" s="47" t="str">
        <f t="shared" si="188"/>
        <v/>
      </c>
      <c r="DH495" s="47" t="str">
        <f t="shared" si="189"/>
        <v/>
      </c>
      <c r="DI495" s="47" t="str">
        <f t="shared" si="190"/>
        <v/>
      </c>
      <c r="DJ495" s="47">
        <f t="shared" si="191"/>
        <v>0</v>
      </c>
      <c r="DK495" s="48">
        <f>IF(CX495="NO",0,IF(CY495=1,Tipologías!$E$11,0)+IF(CZ495=2,Tipologías!$E$10,0)+IF(DA495=3,Tipologías!$E$9,0)+IF(DB495=4,Tipologías!$E$13,0)+IF(DC495=5,Tipologías!$E$12,0)+IF(DD495=6,Tipologías!$E$14,0)+IF(DE495=7,Tipologías!$E$20,0)+IF(DG495=9,Tipologías!$E$16,0)+IF(DF495=8,Tipologías!$E$23,0)+IF(DH495=10,Tipologías!$E$7,0)+IF(DI495=11,Tipologías!$E$8,0))</f>
        <v>0</v>
      </c>
      <c r="DL495" s="49">
        <f t="shared" si="192"/>
        <v>0</v>
      </c>
      <c r="DM495" s="50" t="str">
        <f t="shared" si="193"/>
        <v/>
      </c>
      <c r="DN495" s="50" t="str">
        <f t="shared" si="194"/>
        <v/>
      </c>
      <c r="DO495" s="50" t="str">
        <f t="shared" si="195"/>
        <v/>
      </c>
      <c r="DP495" s="51" t="str">
        <f t="shared" si="196"/>
        <v/>
      </c>
      <c r="DQ495" s="51">
        <f>IF(DM495=17,Tipologías!$E$18,0)+IF(ENCUESTAS!DN495=18,Tipologías!$E$17,0)+IF(ENCUESTAS!DO495=19,Tipologías!$E$19,0)+IF(ENCUESTAS!DP495=20,Tipologías!$E$21,0)</f>
        <v>0</v>
      </c>
      <c r="DR495" s="47" t="str">
        <f t="shared" si="197"/>
        <v>NO</v>
      </c>
      <c r="DS495" s="49">
        <f t="shared" si="198"/>
        <v>0</v>
      </c>
      <c r="DT495" s="52" t="str">
        <f>IF(DL495=0,"",(DL495+DS495+Tipologías!$E$6+Tipologías!$H$2))</f>
        <v/>
      </c>
      <c r="DU495" s="53" t="str">
        <f t="shared" si="199"/>
        <v>NO</v>
      </c>
      <c r="DV495" s="436"/>
    </row>
    <row r="496" spans="1:126" hidden="1" x14ac:dyDescent="0.25">
      <c r="A496" s="22">
        <v>42974</v>
      </c>
      <c r="B496" s="7" t="s">
        <v>1</v>
      </c>
      <c r="C496" s="7" t="s">
        <v>630</v>
      </c>
      <c r="D496" s="7">
        <v>579</v>
      </c>
      <c r="E496" s="7">
        <v>71180459</v>
      </c>
      <c r="F496" s="7">
        <v>3147713942</v>
      </c>
      <c r="G496" s="188">
        <v>492</v>
      </c>
      <c r="H496" s="189" t="s">
        <v>1603</v>
      </c>
      <c r="I496" s="7" t="s">
        <v>1110</v>
      </c>
      <c r="J496" s="7"/>
      <c r="K496" s="7"/>
      <c r="L496" s="7"/>
      <c r="M496" s="7"/>
      <c r="N496" s="7"/>
      <c r="O496" s="7"/>
      <c r="P496" s="7"/>
      <c r="Q496" s="7"/>
      <c r="R496" s="190">
        <v>5747</v>
      </c>
      <c r="S496" s="7"/>
      <c r="T496" s="7"/>
      <c r="U496" s="362" t="str">
        <f t="shared" si="175"/>
        <v xml:space="preserve">PEATONAL   #   -  5747 </v>
      </c>
      <c r="V496" s="7">
        <v>3002951901</v>
      </c>
      <c r="W496" s="7" t="s">
        <v>2845</v>
      </c>
      <c r="X496" s="7" t="s">
        <v>2781</v>
      </c>
      <c r="Y496" s="7" t="s">
        <v>2362</v>
      </c>
      <c r="Z496" s="7" t="s">
        <v>1287</v>
      </c>
      <c r="AA496" s="434" t="str">
        <f t="shared" si="176"/>
        <v>FLOR MARIA NAVARRO LASCARRO</v>
      </c>
      <c r="AB496" s="7" t="s">
        <v>1268</v>
      </c>
      <c r="AC496" s="7">
        <v>1039687363</v>
      </c>
      <c r="AD496" s="7" t="s">
        <v>1118</v>
      </c>
      <c r="AE496" s="7">
        <v>28</v>
      </c>
      <c r="AF496" s="6" t="s">
        <v>1087</v>
      </c>
      <c r="AG496" s="6" t="s">
        <v>2846</v>
      </c>
      <c r="AH496" s="7" t="s">
        <v>1456</v>
      </c>
      <c r="AI496" s="7" t="s">
        <v>1353</v>
      </c>
      <c r="AJ496" s="7" t="s">
        <v>1452</v>
      </c>
      <c r="AK496" s="434" t="str">
        <f t="shared" si="177"/>
        <v>JORGE LUIS  BARRIENTOS  PEREZ</v>
      </c>
      <c r="AL496" s="7" t="s">
        <v>1268</v>
      </c>
      <c r="AM496" s="191">
        <v>10399686025</v>
      </c>
      <c r="AN496" s="189" t="s">
        <v>1087</v>
      </c>
      <c r="AO496" s="7"/>
      <c r="AP496" s="7" t="s">
        <v>1087</v>
      </c>
      <c r="AQ496" s="7">
        <v>4</v>
      </c>
      <c r="AR496" s="7">
        <v>2</v>
      </c>
      <c r="AS496" s="7">
        <v>1</v>
      </c>
      <c r="AT496" s="192" t="s">
        <v>1148</v>
      </c>
      <c r="AU496" s="7"/>
      <c r="AV496" s="193" t="s">
        <v>1163</v>
      </c>
      <c r="AW496" s="7"/>
      <c r="AX496" s="192"/>
      <c r="AY496" s="7"/>
      <c r="AZ496" s="7"/>
      <c r="BA496" s="7"/>
      <c r="BB496" s="7" t="s">
        <v>1086</v>
      </c>
      <c r="BC496" s="7">
        <v>25132</v>
      </c>
      <c r="BD496" s="7" t="s">
        <v>1086</v>
      </c>
      <c r="BE496" s="7">
        <v>18492</v>
      </c>
      <c r="BF496" s="7" t="s">
        <v>1086</v>
      </c>
      <c r="BG496" s="7">
        <v>8366</v>
      </c>
      <c r="BH496" s="188" t="s">
        <v>1167</v>
      </c>
      <c r="BI496" s="195" t="s">
        <v>1171</v>
      </c>
      <c r="BJ496" s="6" t="s">
        <v>1180</v>
      </c>
      <c r="BK496" s="6" t="s">
        <v>1189</v>
      </c>
      <c r="BL496" s="6" t="s">
        <v>1087</v>
      </c>
      <c r="BM496" s="191" t="s">
        <v>1087</v>
      </c>
      <c r="BN496" s="195" t="s">
        <v>1086</v>
      </c>
      <c r="BO496" s="6" t="s">
        <v>1086</v>
      </c>
      <c r="BP496" s="6" t="s">
        <v>1086</v>
      </c>
      <c r="BQ496" s="6" t="s">
        <v>1087</v>
      </c>
      <c r="BR496" s="6" t="s">
        <v>1086</v>
      </c>
      <c r="BS496" s="6" t="s">
        <v>1086</v>
      </c>
      <c r="BT496" s="6" t="s">
        <v>1086</v>
      </c>
      <c r="BU496" s="6" t="s">
        <v>1086</v>
      </c>
      <c r="BV496" s="6" t="s">
        <v>1086</v>
      </c>
      <c r="BW496" s="6" t="s">
        <v>1086</v>
      </c>
      <c r="BX496" s="6" t="s">
        <v>1086</v>
      </c>
      <c r="BY496" s="6" t="s">
        <v>1086</v>
      </c>
      <c r="BZ496" s="6" t="s">
        <v>1086</v>
      </c>
      <c r="CA496" s="6" t="s">
        <v>1086</v>
      </c>
      <c r="CB496" s="6" t="s">
        <v>1086</v>
      </c>
      <c r="CC496" s="6" t="s">
        <v>1086</v>
      </c>
      <c r="CD496" s="6" t="s">
        <v>1193</v>
      </c>
      <c r="CE496" s="199"/>
      <c r="CF496" s="6"/>
      <c r="CG496" s="6"/>
      <c r="CH496" s="6"/>
      <c r="CI496" s="6"/>
      <c r="CJ496" s="6" t="s">
        <v>1607</v>
      </c>
      <c r="CK496" s="6" t="s">
        <v>1608</v>
      </c>
      <c r="CL496" s="6" t="s">
        <v>1086</v>
      </c>
      <c r="CM496" s="6" t="s">
        <v>1087</v>
      </c>
      <c r="CN496" s="6" t="s">
        <v>1087</v>
      </c>
      <c r="CO496" s="6" t="s">
        <v>1490</v>
      </c>
      <c r="CP496" s="6" t="s">
        <v>1086</v>
      </c>
      <c r="CQ496" s="6" t="s">
        <v>1086</v>
      </c>
      <c r="CR496" s="6" t="s">
        <v>1086</v>
      </c>
      <c r="CS496" s="6" t="s">
        <v>1086</v>
      </c>
      <c r="CT496" s="6" t="s">
        <v>1086</v>
      </c>
      <c r="CU496" s="191" t="s">
        <v>1288</v>
      </c>
      <c r="CV496" s="6" t="str">
        <f t="shared" si="178"/>
        <v>OASIS PEATONAL5747</v>
      </c>
      <c r="CW496" s="46" t="str">
        <f t="shared" si="179"/>
        <v>OK</v>
      </c>
      <c r="CX496" s="47" t="str">
        <f t="shared" si="180"/>
        <v>SI</v>
      </c>
      <c r="CY496" s="47" t="str">
        <f t="shared" si="181"/>
        <v/>
      </c>
      <c r="CZ496" s="47" t="str">
        <f t="shared" si="182"/>
        <v/>
      </c>
      <c r="DA496" s="47" t="str">
        <f t="shared" si="183"/>
        <v/>
      </c>
      <c r="DB496" s="47" t="str">
        <f t="shared" si="184"/>
        <v/>
      </c>
      <c r="DC496" s="47" t="str">
        <f t="shared" si="185"/>
        <v/>
      </c>
      <c r="DD496" s="47"/>
      <c r="DE496" s="47" t="str">
        <f t="shared" si="186"/>
        <v/>
      </c>
      <c r="DF496" s="47" t="str">
        <f t="shared" si="187"/>
        <v/>
      </c>
      <c r="DG496" s="47" t="str">
        <f t="shared" si="188"/>
        <v/>
      </c>
      <c r="DH496" s="47" t="str">
        <f t="shared" si="189"/>
        <v/>
      </c>
      <c r="DI496" s="47" t="str">
        <f t="shared" si="190"/>
        <v/>
      </c>
      <c r="DJ496" s="47">
        <f t="shared" si="191"/>
        <v>0</v>
      </c>
      <c r="DK496" s="48">
        <f>IF(CX496="NO",0,IF(CY496=1,Tipologías!$E$11,0)+IF(CZ496=2,Tipologías!$E$10,0)+IF(DA496=3,Tipologías!$E$9,0)+IF(DB496=4,Tipologías!$E$13,0)+IF(DC496=5,Tipologías!$E$12,0)+IF(DD496=6,Tipologías!$E$14,0)+IF(DE496=7,Tipologías!$E$20,0)+IF(DG496=9,Tipologías!$E$16,0)+IF(DF496=8,Tipologías!$E$23,0)+IF(DH496=10,Tipologías!$E$7,0)+IF(DI496=11,Tipologías!$E$8,0))</f>
        <v>0</v>
      </c>
      <c r="DL496" s="49">
        <f t="shared" si="192"/>
        <v>0</v>
      </c>
      <c r="DM496" s="50" t="str">
        <f t="shared" si="193"/>
        <v/>
      </c>
      <c r="DN496" s="50" t="str">
        <f t="shared" si="194"/>
        <v/>
      </c>
      <c r="DO496" s="50" t="str">
        <f t="shared" si="195"/>
        <v/>
      </c>
      <c r="DP496" s="51" t="str">
        <f t="shared" si="196"/>
        <v/>
      </c>
      <c r="DQ496" s="51">
        <f>IF(DM496=17,Tipologías!$E$18,0)+IF(ENCUESTAS!DN496=18,Tipologías!$E$17,0)+IF(ENCUESTAS!DO496=19,Tipologías!$E$19,0)+IF(ENCUESTAS!DP496=20,Tipologías!$E$21,0)</f>
        <v>0</v>
      </c>
      <c r="DR496" s="47" t="str">
        <f t="shared" si="197"/>
        <v>NO</v>
      </c>
      <c r="DS496" s="49">
        <f t="shared" si="198"/>
        <v>0</v>
      </c>
      <c r="DT496" s="52" t="str">
        <f>IF(DL496=0,"",(DL496+DS496+Tipologías!$E$6+Tipologías!$H$2))</f>
        <v/>
      </c>
      <c r="DU496" s="53" t="str">
        <f t="shared" si="199"/>
        <v>NO</v>
      </c>
      <c r="DV496" s="436"/>
    </row>
    <row r="497" spans="1:126" x14ac:dyDescent="0.25">
      <c r="A497" s="22">
        <v>42974</v>
      </c>
      <c r="B497" s="7" t="s">
        <v>1</v>
      </c>
      <c r="C497" s="7" t="s">
        <v>630</v>
      </c>
      <c r="D497" s="7">
        <v>579</v>
      </c>
      <c r="E497" s="7">
        <v>15362949</v>
      </c>
      <c r="F497" s="7">
        <v>3147962419</v>
      </c>
      <c r="G497" s="188">
        <v>493</v>
      </c>
      <c r="H497" s="189" t="s">
        <v>1740</v>
      </c>
      <c r="I497" s="7" t="s">
        <v>1110</v>
      </c>
      <c r="J497" s="7"/>
      <c r="K497" s="7"/>
      <c r="L497" s="7"/>
      <c r="M497" s="7"/>
      <c r="N497" s="7"/>
      <c r="O497" s="7"/>
      <c r="P497" s="7"/>
      <c r="Q497" s="7"/>
      <c r="R497" s="200">
        <v>220558100000</v>
      </c>
      <c r="S497" s="7"/>
      <c r="T497" s="7"/>
      <c r="U497" s="362" t="str">
        <f t="shared" si="175"/>
        <v xml:space="preserve">PEATONAL   #   -  220558100000 </v>
      </c>
      <c r="V497" s="7">
        <v>3206594692</v>
      </c>
      <c r="W497" s="7" t="s">
        <v>2296</v>
      </c>
      <c r="X497" s="7"/>
      <c r="Y497" s="7" t="s">
        <v>2847</v>
      </c>
      <c r="Z497" s="7" t="s">
        <v>1518</v>
      </c>
      <c r="AA497" s="434" t="str">
        <f t="shared" si="176"/>
        <v xml:space="preserve">REGINA ESTHER VELEZ </v>
      </c>
      <c r="AB497" s="7" t="s">
        <v>1268</v>
      </c>
      <c r="AC497" s="7">
        <v>21926147</v>
      </c>
      <c r="AD497" s="7" t="s">
        <v>1118</v>
      </c>
      <c r="AE497" s="7">
        <v>73</v>
      </c>
      <c r="AF497" s="6" t="s">
        <v>1086</v>
      </c>
      <c r="AG497" s="6"/>
      <c r="AH497" s="7"/>
      <c r="AI497" s="7"/>
      <c r="AJ497" s="7"/>
      <c r="AK497" s="434" t="str">
        <f t="shared" si="177"/>
        <v xml:space="preserve">   </v>
      </c>
      <c r="AL497" s="7"/>
      <c r="AM497" s="191"/>
      <c r="AN497" s="189" t="s">
        <v>1087</v>
      </c>
      <c r="AO497" s="7"/>
      <c r="AP497" s="7" t="s">
        <v>1087</v>
      </c>
      <c r="AQ497" s="7">
        <v>2</v>
      </c>
      <c r="AR497" s="7"/>
      <c r="AS497" s="7"/>
      <c r="AT497" s="192" t="s">
        <v>1148</v>
      </c>
      <c r="AU497" s="7"/>
      <c r="AV497" s="193" t="s">
        <v>1161</v>
      </c>
      <c r="AW497" s="7"/>
      <c r="AX497" s="192"/>
      <c r="AY497" s="7"/>
      <c r="AZ497" s="7"/>
      <c r="BA497" s="7"/>
      <c r="BB497" s="7" t="s">
        <v>1086</v>
      </c>
      <c r="BC497" s="7">
        <v>7066</v>
      </c>
      <c r="BD497" s="7" t="s">
        <v>1086</v>
      </c>
      <c r="BE497" s="7">
        <v>4575</v>
      </c>
      <c r="BF497" s="7" t="s">
        <v>1086</v>
      </c>
      <c r="BG497" s="7">
        <v>8324</v>
      </c>
      <c r="BH497" s="188" t="s">
        <v>1167</v>
      </c>
      <c r="BI497" s="195" t="s">
        <v>1171</v>
      </c>
      <c r="BJ497" s="6" t="s">
        <v>1180</v>
      </c>
      <c r="BK497" s="6" t="s">
        <v>1189</v>
      </c>
      <c r="BL497" s="6" t="s">
        <v>1086</v>
      </c>
      <c r="BM497" s="191" t="s">
        <v>1087</v>
      </c>
      <c r="BN497" s="195" t="s">
        <v>1086</v>
      </c>
      <c r="BO497" s="6" t="s">
        <v>1086</v>
      </c>
      <c r="BP497" s="6" t="s">
        <v>1086</v>
      </c>
      <c r="BQ497" s="6" t="s">
        <v>1087</v>
      </c>
      <c r="BR497" s="6" t="s">
        <v>1086</v>
      </c>
      <c r="BS497" s="6" t="s">
        <v>1086</v>
      </c>
      <c r="BT497" s="6" t="s">
        <v>1086</v>
      </c>
      <c r="BU497" s="6" t="s">
        <v>1086</v>
      </c>
      <c r="BV497" s="6" t="s">
        <v>1087</v>
      </c>
      <c r="BW497" s="6" t="s">
        <v>1086</v>
      </c>
      <c r="BX497" s="6" t="s">
        <v>1087</v>
      </c>
      <c r="BY497" s="6" t="s">
        <v>1086</v>
      </c>
      <c r="BZ497" s="6" t="s">
        <v>1086</v>
      </c>
      <c r="CA497" s="6" t="s">
        <v>1087</v>
      </c>
      <c r="CB497" s="6" t="s">
        <v>1086</v>
      </c>
      <c r="CC497" s="6" t="s">
        <v>1087</v>
      </c>
      <c r="CD497" s="6" t="s">
        <v>1193</v>
      </c>
      <c r="CE497" s="199"/>
      <c r="CF497" s="6"/>
      <c r="CG497" s="6"/>
      <c r="CH497" s="6"/>
      <c r="CI497" s="6"/>
      <c r="CJ497" s="6" t="s">
        <v>1607</v>
      </c>
      <c r="CK497" s="6" t="s">
        <v>1608</v>
      </c>
      <c r="CL497" s="6" t="s">
        <v>1086</v>
      </c>
      <c r="CM497" s="6" t="s">
        <v>1087</v>
      </c>
      <c r="CN497" s="6" t="s">
        <v>1087</v>
      </c>
      <c r="CO497" s="6" t="s">
        <v>1490</v>
      </c>
      <c r="CP497" s="6" t="s">
        <v>1086</v>
      </c>
      <c r="CQ497" s="6" t="s">
        <v>1086</v>
      </c>
      <c r="CR497" s="6" t="s">
        <v>1087</v>
      </c>
      <c r="CS497" s="6" t="s">
        <v>1086</v>
      </c>
      <c r="CT497" s="6" t="s">
        <v>1087</v>
      </c>
      <c r="CU497" s="191" t="s">
        <v>1451</v>
      </c>
      <c r="CV497" s="6" t="str">
        <f t="shared" si="178"/>
        <v>TAHAMIPEATONAL220558100000</v>
      </c>
      <c r="CW497" s="46" t="str">
        <f t="shared" si="179"/>
        <v>OK</v>
      </c>
      <c r="CX497" s="47" t="str">
        <f t="shared" si="180"/>
        <v>SI</v>
      </c>
      <c r="CY497" s="47">
        <f t="shared" si="181"/>
        <v>1</v>
      </c>
      <c r="CZ497" s="47">
        <f t="shared" si="182"/>
        <v>2</v>
      </c>
      <c r="DA497" s="47" t="str">
        <f t="shared" si="183"/>
        <v/>
      </c>
      <c r="DB497" s="47" t="str">
        <f t="shared" si="184"/>
        <v/>
      </c>
      <c r="DC497" s="47" t="str">
        <f t="shared" si="185"/>
        <v/>
      </c>
      <c r="DD497" s="47"/>
      <c r="DE497" s="47">
        <f t="shared" si="186"/>
        <v>7</v>
      </c>
      <c r="DF497" s="47">
        <f t="shared" si="187"/>
        <v>8</v>
      </c>
      <c r="DG497" s="47" t="str">
        <f t="shared" si="188"/>
        <v/>
      </c>
      <c r="DH497" s="47" t="str">
        <f t="shared" si="189"/>
        <v/>
      </c>
      <c r="DI497" s="47" t="str">
        <f t="shared" si="190"/>
        <v/>
      </c>
      <c r="DJ497" s="47">
        <f t="shared" si="191"/>
        <v>2</v>
      </c>
      <c r="DK497" s="48">
        <f>IF(CX497="NO",0,IF(CY497=1,Tipologías!$E$11,0)+IF(CZ497=2,Tipologías!$E$10,0)+IF(DA497=3,Tipologías!$E$9,0)+IF(DB497=4,Tipologías!$E$13,0)+IF(DC497=5,Tipologías!$E$12,0)+IF(DD497=6,Tipologías!$E$14,0)+IF(DE497=7,Tipologías!$E$20,0)+IF(DG497=9,Tipologías!$E$16,0)+IF(DF497=8,Tipologías!$E$23,0)+IF(DH497=10,Tipologías!$E$7,0)+IF(DI497=11,Tipologías!$E$8,0))</f>
        <v>5270481.3706200002</v>
      </c>
      <c r="DL497" s="49">
        <f t="shared" si="192"/>
        <v>5270481.3706200002</v>
      </c>
      <c r="DM497" s="50" t="str">
        <f t="shared" si="193"/>
        <v/>
      </c>
      <c r="DN497" s="50" t="str">
        <f t="shared" si="194"/>
        <v/>
      </c>
      <c r="DO497" s="50">
        <f t="shared" si="195"/>
        <v>0</v>
      </c>
      <c r="DP497" s="51">
        <f t="shared" si="196"/>
        <v>20</v>
      </c>
      <c r="DQ497" s="51">
        <f>IF(DM497=17,Tipologías!$E$18,0)+IF(ENCUESTAS!DN497=18,Tipologías!$E$17,0)+IF(ENCUESTAS!DO497=19,Tipologías!$E$19,0)+IF(ENCUESTAS!DP497=20,Tipologías!$E$21,0)</f>
        <v>487557.07988400001</v>
      </c>
      <c r="DR497" s="47" t="str">
        <f t="shared" si="197"/>
        <v>SI</v>
      </c>
      <c r="DS497" s="49">
        <f t="shared" si="198"/>
        <v>487557.07988400001</v>
      </c>
      <c r="DT497" s="52">
        <f>IF(DL497=0,"",(DL497+DS497+Tipologías!$E$6+Tipologías!$H$2))</f>
        <v>5955115.8430439644</v>
      </c>
      <c r="DU497" s="53" t="str">
        <f t="shared" si="199"/>
        <v>SI</v>
      </c>
      <c r="DV497" s="436" t="s">
        <v>4325</v>
      </c>
    </row>
    <row r="498" spans="1:126" x14ac:dyDescent="0.25">
      <c r="A498" s="22">
        <v>42974</v>
      </c>
      <c r="B498" s="7" t="s">
        <v>1</v>
      </c>
      <c r="C498" s="7" t="s">
        <v>630</v>
      </c>
      <c r="D498" s="7">
        <v>579</v>
      </c>
      <c r="E498" s="7">
        <v>1039704703</v>
      </c>
      <c r="F498" s="7">
        <v>3218398050</v>
      </c>
      <c r="G498" s="188">
        <v>494</v>
      </c>
      <c r="H498" s="189" t="s">
        <v>1740</v>
      </c>
      <c r="I498" s="7" t="s">
        <v>1110</v>
      </c>
      <c r="J498" s="7"/>
      <c r="K498" s="7"/>
      <c r="L498" s="7"/>
      <c r="M498" s="7"/>
      <c r="N498" s="7"/>
      <c r="O498" s="7"/>
      <c r="P498" s="7"/>
      <c r="Q498" s="7"/>
      <c r="R498" s="200">
        <v>5559</v>
      </c>
      <c r="S498" s="7"/>
      <c r="T498" s="7"/>
      <c r="U498" s="362" t="str">
        <f t="shared" si="175"/>
        <v xml:space="preserve">PEATONAL   #   -  5559 </v>
      </c>
      <c r="V498" s="7">
        <v>3128499082</v>
      </c>
      <c r="W498" s="7" t="s">
        <v>2814</v>
      </c>
      <c r="X498" s="7" t="s">
        <v>1946</v>
      </c>
      <c r="Y498" s="7" t="s">
        <v>1699</v>
      </c>
      <c r="Z498" s="7" t="s">
        <v>1431</v>
      </c>
      <c r="AA498" s="434" t="str">
        <f t="shared" si="176"/>
        <v xml:space="preserve">FREDY ALBERTO ROJAS  ZAPATA </v>
      </c>
      <c r="AB498" s="7" t="s">
        <v>1268</v>
      </c>
      <c r="AC498" s="7">
        <v>71191769</v>
      </c>
      <c r="AD498" s="7" t="s">
        <v>1127</v>
      </c>
      <c r="AE498" s="7">
        <v>38</v>
      </c>
      <c r="AF498" s="6" t="s">
        <v>1086</v>
      </c>
      <c r="AG498" s="6"/>
      <c r="AH498" s="7"/>
      <c r="AI498" s="7"/>
      <c r="AJ498" s="7"/>
      <c r="AK498" s="434" t="str">
        <f t="shared" si="177"/>
        <v xml:space="preserve">   </v>
      </c>
      <c r="AL498" s="7"/>
      <c r="AM498" s="191"/>
      <c r="AN498" s="189" t="s">
        <v>1087</v>
      </c>
      <c r="AO498" s="7"/>
      <c r="AP498" s="7" t="s">
        <v>1087</v>
      </c>
      <c r="AQ498" s="7">
        <v>4</v>
      </c>
      <c r="AR498" s="7">
        <v>2</v>
      </c>
      <c r="AS498" s="7"/>
      <c r="AT498" s="192" t="s">
        <v>1148</v>
      </c>
      <c r="AU498" s="7"/>
      <c r="AV498" s="193" t="s">
        <v>1161</v>
      </c>
      <c r="AW498" s="7"/>
      <c r="AX498" s="192"/>
      <c r="AY498" s="7"/>
      <c r="AZ498" s="7"/>
      <c r="BA498" s="7"/>
      <c r="BB498" s="7" t="s">
        <v>1086</v>
      </c>
      <c r="BC498" s="7">
        <v>36000</v>
      </c>
      <c r="BD498" s="7" t="s">
        <v>1086</v>
      </c>
      <c r="BE498" s="7">
        <v>8000</v>
      </c>
      <c r="BF498" s="7" t="s">
        <v>1086</v>
      </c>
      <c r="BG498" s="7">
        <v>3000</v>
      </c>
      <c r="BH498" s="188" t="s">
        <v>1167</v>
      </c>
      <c r="BI498" s="195" t="s">
        <v>1171</v>
      </c>
      <c r="BJ498" s="6" t="s">
        <v>1180</v>
      </c>
      <c r="BK498" s="6" t="s">
        <v>1189</v>
      </c>
      <c r="BL498" s="6" t="s">
        <v>1086</v>
      </c>
      <c r="BM498" s="191" t="s">
        <v>1087</v>
      </c>
      <c r="BN498" s="195" t="s">
        <v>1086</v>
      </c>
      <c r="BO498" s="6" t="s">
        <v>1086</v>
      </c>
      <c r="BP498" s="6" t="s">
        <v>1086</v>
      </c>
      <c r="BQ498" s="6" t="s">
        <v>1087</v>
      </c>
      <c r="BR498" s="6" t="s">
        <v>1086</v>
      </c>
      <c r="BS498" s="6" t="s">
        <v>1086</v>
      </c>
      <c r="BT498" s="6" t="s">
        <v>1086</v>
      </c>
      <c r="BU498" s="6" t="s">
        <v>1087</v>
      </c>
      <c r="BV498" s="6" t="s">
        <v>1087</v>
      </c>
      <c r="BW498" s="6" t="s">
        <v>1087</v>
      </c>
      <c r="BX498" s="6" t="s">
        <v>1086</v>
      </c>
      <c r="BY498" s="6" t="s">
        <v>1086</v>
      </c>
      <c r="BZ498" s="6" t="s">
        <v>1087</v>
      </c>
      <c r="CA498" s="6" t="s">
        <v>1087</v>
      </c>
      <c r="CB498" s="6" t="s">
        <v>1087</v>
      </c>
      <c r="CC498" s="6" t="s">
        <v>1086</v>
      </c>
      <c r="CD498" s="6" t="s">
        <v>1193</v>
      </c>
      <c r="CE498" s="199"/>
      <c r="CF498" s="6"/>
      <c r="CG498" s="6"/>
      <c r="CH498" s="6"/>
      <c r="CI498" s="6"/>
      <c r="CJ498" s="6" t="s">
        <v>1607</v>
      </c>
      <c r="CK498" s="6" t="s">
        <v>1608</v>
      </c>
      <c r="CL498" s="6" t="s">
        <v>1086</v>
      </c>
      <c r="CM498" s="6" t="s">
        <v>1086</v>
      </c>
      <c r="CN498" s="6" t="s">
        <v>1087</v>
      </c>
      <c r="CO498" s="6" t="s">
        <v>1490</v>
      </c>
      <c r="CP498" s="6" t="s">
        <v>1086</v>
      </c>
      <c r="CQ498" s="6" t="s">
        <v>1087</v>
      </c>
      <c r="CR498" s="6" t="s">
        <v>1087</v>
      </c>
      <c r="CS498" s="6" t="s">
        <v>1087</v>
      </c>
      <c r="CT498" s="6" t="s">
        <v>1086</v>
      </c>
      <c r="CU498" s="191" t="s">
        <v>1451</v>
      </c>
      <c r="CV498" s="6" t="str">
        <f t="shared" si="178"/>
        <v>TAHAMIPEATONAL5559</v>
      </c>
      <c r="CW498" s="46" t="str">
        <f t="shared" si="179"/>
        <v>OK</v>
      </c>
      <c r="CX498" s="47" t="str">
        <f t="shared" si="180"/>
        <v>SI</v>
      </c>
      <c r="CY498" s="47">
        <f t="shared" si="181"/>
        <v>1</v>
      </c>
      <c r="CZ498" s="47" t="str">
        <f t="shared" si="182"/>
        <v/>
      </c>
      <c r="DA498" s="47" t="str">
        <f t="shared" si="183"/>
        <v/>
      </c>
      <c r="DB498" s="47">
        <f t="shared" si="184"/>
        <v>4</v>
      </c>
      <c r="DC498" s="47">
        <f t="shared" si="185"/>
        <v>5</v>
      </c>
      <c r="DD498" s="47"/>
      <c r="DE498" s="47">
        <f t="shared" si="186"/>
        <v>7</v>
      </c>
      <c r="DF498" s="47">
        <f t="shared" si="187"/>
        <v>8</v>
      </c>
      <c r="DG498" s="47" t="str">
        <f t="shared" si="188"/>
        <v/>
      </c>
      <c r="DH498" s="47" t="str">
        <f t="shared" si="189"/>
        <v/>
      </c>
      <c r="DI498" s="47" t="str">
        <f t="shared" si="190"/>
        <v/>
      </c>
      <c r="DJ498" s="47">
        <f t="shared" si="191"/>
        <v>3</v>
      </c>
      <c r="DK498" s="48">
        <f>IF(CX498="NO",0,IF(CY498=1,Tipologías!$E$11,0)+IF(CZ498=2,Tipologías!$E$10,0)+IF(DA498=3,Tipologías!$E$9,0)+IF(DB498=4,Tipologías!$E$13,0)+IF(DC498=5,Tipologías!$E$12,0)+IF(DD498=6,Tipologías!$E$14,0)+IF(DE498=7,Tipologías!$E$20,0)+IF(DG498=9,Tipologías!$E$16,0)+IF(DF498=8,Tipologías!$E$23,0)+IF(DH498=10,Tipologías!$E$7,0)+IF(DI498=11,Tipologías!$E$8,0))</f>
        <v>6257239.9461000003</v>
      </c>
      <c r="DL498" s="49">
        <f t="shared" si="192"/>
        <v>6099266.2918499997</v>
      </c>
      <c r="DM498" s="50" t="str">
        <f t="shared" si="193"/>
        <v/>
      </c>
      <c r="DN498" s="50" t="str">
        <f t="shared" si="194"/>
        <v/>
      </c>
      <c r="DO498" s="50">
        <f t="shared" si="195"/>
        <v>0</v>
      </c>
      <c r="DP498" s="51">
        <f t="shared" si="196"/>
        <v>20</v>
      </c>
      <c r="DQ498" s="51">
        <f>IF(DM498=17,Tipologías!$E$18,0)+IF(ENCUESTAS!DN498=18,Tipologías!$E$17,0)+IF(ENCUESTAS!DO498=19,Tipologías!$E$19,0)+IF(ENCUESTAS!DP498=20,Tipologías!$E$21,0)</f>
        <v>487557.07988400001</v>
      </c>
      <c r="DR498" s="47" t="str">
        <f t="shared" si="197"/>
        <v>SI</v>
      </c>
      <c r="DS498" s="49">
        <f t="shared" si="198"/>
        <v>487557.07988400001</v>
      </c>
      <c r="DT498" s="52">
        <f>IF(DL498=0,"",(DL498+DS498+Tipologías!$E$6+Tipologías!$H$2))</f>
        <v>6783900.7642739639</v>
      </c>
      <c r="DU498" s="53" t="str">
        <f t="shared" si="199"/>
        <v>SI</v>
      </c>
      <c r="DV498" s="436" t="s">
        <v>4326</v>
      </c>
    </row>
    <row r="499" spans="1:126" x14ac:dyDescent="0.25">
      <c r="A499" s="22">
        <v>42974</v>
      </c>
      <c r="B499" s="7" t="s">
        <v>1</v>
      </c>
      <c r="C499" s="7" t="s">
        <v>630</v>
      </c>
      <c r="D499" s="7">
        <v>579</v>
      </c>
      <c r="E499" s="7">
        <v>71180459</v>
      </c>
      <c r="F499" s="7">
        <v>3147713942</v>
      </c>
      <c r="G499" s="188">
        <v>495</v>
      </c>
      <c r="H499" s="189" t="s">
        <v>1603</v>
      </c>
      <c r="I499" s="7" t="s">
        <v>1110</v>
      </c>
      <c r="J499" s="7"/>
      <c r="K499" s="7"/>
      <c r="L499" s="7"/>
      <c r="M499" s="7"/>
      <c r="N499" s="7"/>
      <c r="O499" s="7"/>
      <c r="P499" s="7"/>
      <c r="Q499" s="7"/>
      <c r="R499" s="200">
        <v>5744</v>
      </c>
      <c r="S499" s="7"/>
      <c r="T499" s="7"/>
      <c r="U499" s="362" t="str">
        <f t="shared" si="175"/>
        <v xml:space="preserve">PEATONAL   #   -  5744 </v>
      </c>
      <c r="V499" s="7" t="s">
        <v>1524</v>
      </c>
      <c r="W499" s="7" t="s">
        <v>2781</v>
      </c>
      <c r="X499" s="7"/>
      <c r="Y499" s="7" t="s">
        <v>1335</v>
      </c>
      <c r="Z499" s="7" t="s">
        <v>1654</v>
      </c>
      <c r="AA499" s="434" t="str">
        <f t="shared" si="176"/>
        <v xml:space="preserve">GLORIA VIVIANA LASCARRO </v>
      </c>
      <c r="AB499" s="7" t="s">
        <v>1268</v>
      </c>
      <c r="AC499" s="7">
        <v>43652746</v>
      </c>
      <c r="AD499" s="7" t="s">
        <v>1118</v>
      </c>
      <c r="AE499" s="7">
        <v>45</v>
      </c>
      <c r="AF499" s="6" t="s">
        <v>1086</v>
      </c>
      <c r="AG499" s="6"/>
      <c r="AH499" s="7"/>
      <c r="AI499" s="7"/>
      <c r="AJ499" s="7"/>
      <c r="AK499" s="434" t="str">
        <f t="shared" si="177"/>
        <v xml:space="preserve">   </v>
      </c>
      <c r="AL499" s="7"/>
      <c r="AM499" s="191"/>
      <c r="AN499" s="189" t="s">
        <v>1086</v>
      </c>
      <c r="AO499" s="7">
        <v>1683978</v>
      </c>
      <c r="AP499" s="7" t="s">
        <v>1087</v>
      </c>
      <c r="AQ499" s="7">
        <v>4</v>
      </c>
      <c r="AR499" s="7">
        <v>1</v>
      </c>
      <c r="AS499" s="7"/>
      <c r="AT499" s="192" t="s">
        <v>1148</v>
      </c>
      <c r="AU499" s="7"/>
      <c r="AV499" s="193" t="s">
        <v>1163</v>
      </c>
      <c r="AW499" s="7"/>
      <c r="AX499" s="192"/>
      <c r="AY499" s="7"/>
      <c r="AZ499" s="7"/>
      <c r="BA499" s="7"/>
      <c r="BB499" s="7" t="s">
        <v>1086</v>
      </c>
      <c r="BC499" s="7">
        <v>18922</v>
      </c>
      <c r="BD499" s="7" t="s">
        <v>1086</v>
      </c>
      <c r="BE499" s="7">
        <v>12738</v>
      </c>
      <c r="BF499" s="7" t="s">
        <v>1086</v>
      </c>
      <c r="BG499" s="7">
        <v>8069</v>
      </c>
      <c r="BH499" s="188" t="s">
        <v>1167</v>
      </c>
      <c r="BI499" s="195" t="s">
        <v>1175</v>
      </c>
      <c r="BJ499" s="6" t="s">
        <v>1180</v>
      </c>
      <c r="BK499" s="6" t="s">
        <v>1189</v>
      </c>
      <c r="BL499" s="6" t="s">
        <v>1087</v>
      </c>
      <c r="BM499" s="191" t="s">
        <v>1087</v>
      </c>
      <c r="BN499" s="195" t="s">
        <v>1086</v>
      </c>
      <c r="BO499" s="6" t="s">
        <v>1086</v>
      </c>
      <c r="BP499" s="6" t="s">
        <v>1086</v>
      </c>
      <c r="BQ499" s="6" t="s">
        <v>1087</v>
      </c>
      <c r="BR499" s="6" t="s">
        <v>1086</v>
      </c>
      <c r="BS499" s="6" t="s">
        <v>1086</v>
      </c>
      <c r="BT499" s="6" t="s">
        <v>1086</v>
      </c>
      <c r="BU499" s="6" t="s">
        <v>1086</v>
      </c>
      <c r="BV499" s="6" t="s">
        <v>1087</v>
      </c>
      <c r="BW499" s="6" t="s">
        <v>1087</v>
      </c>
      <c r="BX499" s="6" t="s">
        <v>1086</v>
      </c>
      <c r="BY499" s="6" t="s">
        <v>1086</v>
      </c>
      <c r="BZ499" s="6" t="s">
        <v>1086</v>
      </c>
      <c r="CA499" s="6" t="s">
        <v>1087</v>
      </c>
      <c r="CB499" s="6" t="s">
        <v>1087</v>
      </c>
      <c r="CC499" s="6" t="s">
        <v>1086</v>
      </c>
      <c r="CD499" s="6" t="s">
        <v>1194</v>
      </c>
      <c r="CE499" s="199"/>
      <c r="CF499" s="6"/>
      <c r="CG499" s="6"/>
      <c r="CH499" s="6"/>
      <c r="CI499" s="6"/>
      <c r="CJ499" s="6" t="s">
        <v>1607</v>
      </c>
      <c r="CK499" s="6" t="s">
        <v>1608</v>
      </c>
      <c r="CL499" s="6" t="s">
        <v>1086</v>
      </c>
      <c r="CM499" s="6" t="s">
        <v>1087</v>
      </c>
      <c r="CN499" s="6" t="s">
        <v>1087</v>
      </c>
      <c r="CO499" s="6" t="s">
        <v>1490</v>
      </c>
      <c r="CP499" s="6" t="s">
        <v>1086</v>
      </c>
      <c r="CQ499" s="6" t="s">
        <v>1086</v>
      </c>
      <c r="CR499" s="6" t="s">
        <v>1087</v>
      </c>
      <c r="CS499" s="6" t="s">
        <v>1087</v>
      </c>
      <c r="CT499" s="6" t="s">
        <v>1086</v>
      </c>
      <c r="CU499" s="191" t="s">
        <v>1286</v>
      </c>
      <c r="CV499" s="6" t="str">
        <f t="shared" si="178"/>
        <v>OASIS PEATONAL5744</v>
      </c>
      <c r="CW499" s="46" t="str">
        <f t="shared" si="179"/>
        <v>OK</v>
      </c>
      <c r="CX499" s="47" t="str">
        <f t="shared" si="180"/>
        <v>SI</v>
      </c>
      <c r="CY499" s="47">
        <f t="shared" si="181"/>
        <v>1</v>
      </c>
      <c r="CZ499" s="47" t="str">
        <f t="shared" si="182"/>
        <v/>
      </c>
      <c r="DA499" s="47">
        <f t="shared" si="183"/>
        <v>3</v>
      </c>
      <c r="DB499" s="47" t="str">
        <f t="shared" si="184"/>
        <v/>
      </c>
      <c r="DC499" s="47">
        <f t="shared" si="185"/>
        <v>5</v>
      </c>
      <c r="DD499" s="47"/>
      <c r="DE499" s="47">
        <f t="shared" si="186"/>
        <v>7</v>
      </c>
      <c r="DF499" s="47">
        <f t="shared" si="187"/>
        <v>8</v>
      </c>
      <c r="DG499" s="47" t="str">
        <f t="shared" si="188"/>
        <v/>
      </c>
      <c r="DH499" s="47" t="str">
        <f t="shared" si="189"/>
        <v/>
      </c>
      <c r="DI499" s="47" t="str">
        <f t="shared" si="190"/>
        <v/>
      </c>
      <c r="DJ499" s="47">
        <f t="shared" si="191"/>
        <v>3</v>
      </c>
      <c r="DK499" s="48">
        <f>IF(CX499="NO",0,IF(CY499=1,Tipologías!$E$11,0)+IF(CZ499=2,Tipologías!$E$10,0)+IF(DA499=3,Tipologías!$E$9,0)+IF(DB499=4,Tipologías!$E$13,0)+IF(DC499=5,Tipologías!$E$12,0)+IF(DD499=6,Tipologías!$E$14,0)+IF(DE499=7,Tipologías!$E$20,0)+IF(DG499=9,Tipologías!$E$16,0)+IF(DF499=8,Tipologías!$E$23,0)+IF(DH499=10,Tipologías!$E$7,0)+IF(DI499=11,Tipologías!$E$8,0))</f>
        <v>6007379.9237639997</v>
      </c>
      <c r="DL499" s="49">
        <f t="shared" si="192"/>
        <v>6007379.9237639997</v>
      </c>
      <c r="DM499" s="50" t="str">
        <f t="shared" si="193"/>
        <v/>
      </c>
      <c r="DN499" s="50" t="str">
        <f t="shared" si="194"/>
        <v/>
      </c>
      <c r="DO499" s="50">
        <f t="shared" si="195"/>
        <v>0</v>
      </c>
      <c r="DP499" s="51">
        <f t="shared" si="196"/>
        <v>20</v>
      </c>
      <c r="DQ499" s="51">
        <f>IF(DM499=17,Tipologías!$E$18,0)+IF(ENCUESTAS!DN499=18,Tipologías!$E$17,0)+IF(ENCUESTAS!DO499=19,Tipologías!$E$19,0)+IF(ENCUESTAS!DP499=20,Tipologías!$E$21,0)</f>
        <v>487557.07988400001</v>
      </c>
      <c r="DR499" s="47" t="str">
        <f t="shared" si="197"/>
        <v>SI</v>
      </c>
      <c r="DS499" s="49">
        <f t="shared" si="198"/>
        <v>487557.07988400001</v>
      </c>
      <c r="DT499" s="52">
        <f>IF(DL499=0,"",(DL499+DS499+Tipologías!$E$6+Tipologías!$H$2))</f>
        <v>6692014.3961879639</v>
      </c>
      <c r="DU499" s="53" t="str">
        <f t="shared" si="199"/>
        <v>SI</v>
      </c>
      <c r="DV499" s="436" t="s">
        <v>3686</v>
      </c>
    </row>
    <row r="500" spans="1:126" x14ac:dyDescent="0.25">
      <c r="A500" s="22">
        <v>42974</v>
      </c>
      <c r="B500" s="7" t="s">
        <v>1</v>
      </c>
      <c r="C500" s="7" t="s">
        <v>630</v>
      </c>
      <c r="D500" s="7">
        <v>579</v>
      </c>
      <c r="E500" s="7">
        <v>9865883</v>
      </c>
      <c r="F500" s="7">
        <v>3233982728</v>
      </c>
      <c r="G500" s="188">
        <v>496</v>
      </c>
      <c r="H500" s="189" t="s">
        <v>1740</v>
      </c>
      <c r="I500" s="7" t="s">
        <v>1110</v>
      </c>
      <c r="J500" s="7"/>
      <c r="K500" s="7"/>
      <c r="L500" s="7"/>
      <c r="M500" s="7"/>
      <c r="N500" s="7"/>
      <c r="O500" s="7"/>
      <c r="P500" s="7"/>
      <c r="Q500" s="7"/>
      <c r="R500" s="200">
        <v>220564500000</v>
      </c>
      <c r="S500" s="7"/>
      <c r="T500" s="7"/>
      <c r="U500" s="362" t="str">
        <f t="shared" si="175"/>
        <v xml:space="preserve">PEATONAL   #   -  220564500000 </v>
      </c>
      <c r="V500" s="7">
        <v>3218340621</v>
      </c>
      <c r="W500" s="7" t="s">
        <v>2029</v>
      </c>
      <c r="X500" s="7" t="s">
        <v>2077</v>
      </c>
      <c r="Y500" s="7" t="s">
        <v>1335</v>
      </c>
      <c r="Z500" s="7" t="s">
        <v>2848</v>
      </c>
      <c r="AA500" s="434" t="str">
        <f t="shared" si="176"/>
        <v>GLORIA EMILSEN CIFUENTES ROJAS</v>
      </c>
      <c r="AB500" s="7" t="s">
        <v>1268</v>
      </c>
      <c r="AC500" s="7">
        <v>43661979</v>
      </c>
      <c r="AD500" s="7" t="s">
        <v>1118</v>
      </c>
      <c r="AE500" s="7">
        <v>51</v>
      </c>
      <c r="AF500" s="6" t="s">
        <v>1086</v>
      </c>
      <c r="AG500" s="6"/>
      <c r="AH500" s="7"/>
      <c r="AI500" s="7"/>
      <c r="AJ500" s="7"/>
      <c r="AK500" s="434" t="str">
        <f t="shared" si="177"/>
        <v xml:space="preserve">   </v>
      </c>
      <c r="AL500" s="7"/>
      <c r="AM500" s="191"/>
      <c r="AN500" s="189" t="s">
        <v>1086</v>
      </c>
      <c r="AO500" s="7"/>
      <c r="AP500" s="7" t="s">
        <v>1087</v>
      </c>
      <c r="AQ500" s="7">
        <v>7</v>
      </c>
      <c r="AR500" s="7">
        <v>3</v>
      </c>
      <c r="AS500" s="7">
        <v>1</v>
      </c>
      <c r="AT500" s="192" t="s">
        <v>1148</v>
      </c>
      <c r="AU500" s="7"/>
      <c r="AV500" s="193" t="s">
        <v>1161</v>
      </c>
      <c r="AW500" s="7"/>
      <c r="AX500" s="192"/>
      <c r="AY500" s="7"/>
      <c r="AZ500" s="7"/>
      <c r="BA500" s="7"/>
      <c r="BB500" s="7" t="s">
        <v>1086</v>
      </c>
      <c r="BC500" s="7">
        <v>20019</v>
      </c>
      <c r="BD500" s="7" t="s">
        <v>1086</v>
      </c>
      <c r="BE500" s="7">
        <v>14556</v>
      </c>
      <c r="BF500" s="7" t="s">
        <v>1086</v>
      </c>
      <c r="BG500" s="7">
        <v>8324</v>
      </c>
      <c r="BH500" s="188" t="s">
        <v>1167</v>
      </c>
      <c r="BI500" s="195" t="s">
        <v>1171</v>
      </c>
      <c r="BJ500" s="6" t="s">
        <v>1180</v>
      </c>
      <c r="BK500" s="6" t="s">
        <v>1189</v>
      </c>
      <c r="BL500" s="6" t="s">
        <v>1087</v>
      </c>
      <c r="BM500" s="191" t="s">
        <v>1087</v>
      </c>
      <c r="BN500" s="195" t="s">
        <v>1086</v>
      </c>
      <c r="BO500" s="6" t="s">
        <v>1086</v>
      </c>
      <c r="BP500" s="6" t="s">
        <v>1086</v>
      </c>
      <c r="BQ500" s="6" t="s">
        <v>1086</v>
      </c>
      <c r="BR500" s="6" t="s">
        <v>1086</v>
      </c>
      <c r="BS500" s="6" t="s">
        <v>1086</v>
      </c>
      <c r="BT500" s="6" t="s">
        <v>1086</v>
      </c>
      <c r="BU500" s="6" t="s">
        <v>1086</v>
      </c>
      <c r="BV500" s="6" t="s">
        <v>1087</v>
      </c>
      <c r="BW500" s="6" t="s">
        <v>1086</v>
      </c>
      <c r="BX500" s="6" t="s">
        <v>1086</v>
      </c>
      <c r="BY500" s="6" t="s">
        <v>1086</v>
      </c>
      <c r="BZ500" s="6" t="s">
        <v>1086</v>
      </c>
      <c r="CA500" s="6" t="s">
        <v>1087</v>
      </c>
      <c r="CB500" s="6" t="s">
        <v>1086</v>
      </c>
      <c r="CC500" s="6" t="s">
        <v>1086</v>
      </c>
      <c r="CD500" s="6" t="s">
        <v>1193</v>
      </c>
      <c r="CE500" s="199"/>
      <c r="CF500" s="6"/>
      <c r="CG500" s="6"/>
      <c r="CH500" s="6"/>
      <c r="CI500" s="6"/>
      <c r="CJ500" s="6" t="s">
        <v>1607</v>
      </c>
      <c r="CK500" s="6" t="s">
        <v>1608</v>
      </c>
      <c r="CL500" s="6" t="s">
        <v>1086</v>
      </c>
      <c r="CM500" s="6" t="s">
        <v>1087</v>
      </c>
      <c r="CN500" s="6" t="s">
        <v>1087</v>
      </c>
      <c r="CO500" s="6" t="s">
        <v>1490</v>
      </c>
      <c r="CP500" s="6" t="s">
        <v>1086</v>
      </c>
      <c r="CQ500" s="6" t="s">
        <v>1086</v>
      </c>
      <c r="CR500" s="6" t="s">
        <v>1087</v>
      </c>
      <c r="CS500" s="6" t="s">
        <v>1086</v>
      </c>
      <c r="CT500" s="6" t="s">
        <v>1086</v>
      </c>
      <c r="CU500" s="191" t="s">
        <v>1577</v>
      </c>
      <c r="CV500" s="6" t="str">
        <f t="shared" si="178"/>
        <v>TAHAMIPEATONAL220564500000</v>
      </c>
      <c r="CW500" s="46" t="str">
        <f t="shared" si="179"/>
        <v>OK</v>
      </c>
      <c r="CX500" s="47" t="str">
        <f t="shared" si="180"/>
        <v>SI</v>
      </c>
      <c r="CY500" s="47">
        <f t="shared" si="181"/>
        <v>1</v>
      </c>
      <c r="CZ500" s="47" t="str">
        <f t="shared" si="182"/>
        <v/>
      </c>
      <c r="DA500" s="47" t="str">
        <f t="shared" si="183"/>
        <v/>
      </c>
      <c r="DB500" s="47" t="str">
        <f t="shared" si="184"/>
        <v/>
      </c>
      <c r="DC500" s="47" t="str">
        <f t="shared" si="185"/>
        <v/>
      </c>
      <c r="DD500" s="47"/>
      <c r="DE500" s="47">
        <f t="shared" si="186"/>
        <v>7</v>
      </c>
      <c r="DF500" s="47">
        <f t="shared" si="187"/>
        <v>8</v>
      </c>
      <c r="DG500" s="47" t="str">
        <f t="shared" si="188"/>
        <v/>
      </c>
      <c r="DH500" s="47" t="str">
        <f t="shared" si="189"/>
        <v/>
      </c>
      <c r="DI500" s="47" t="str">
        <f t="shared" si="190"/>
        <v/>
      </c>
      <c r="DJ500" s="47">
        <f t="shared" si="191"/>
        <v>1</v>
      </c>
      <c r="DK500" s="48">
        <f>IF(CX500="NO",0,IF(CY500=1,Tipologías!$E$11,0)+IF(CZ500=2,Tipologías!$E$10,0)+IF(DA500=3,Tipologías!$E$9,0)+IF(DB500=4,Tipologías!$E$13,0)+IF(DC500=5,Tipologías!$E$12,0)+IF(DD500=6,Tipologías!$E$14,0)+IF(DE500=7,Tipologías!$E$20,0)+IF(DG500=9,Tipologías!$E$16,0)+IF(DF500=8,Tipologías!$E$23,0)+IF(DH500=10,Tipologías!$E$7,0)+IF(DI500=11,Tipologías!$E$8,0))</f>
        <v>5076133.9036560003</v>
      </c>
      <c r="DL500" s="49">
        <f t="shared" si="192"/>
        <v>5076133.9036560003</v>
      </c>
      <c r="DM500" s="50" t="str">
        <f t="shared" si="193"/>
        <v/>
      </c>
      <c r="DN500" s="50" t="str">
        <f t="shared" si="194"/>
        <v/>
      </c>
      <c r="DO500" s="50">
        <f t="shared" si="195"/>
        <v>0</v>
      </c>
      <c r="DP500" s="51" t="str">
        <f t="shared" si="196"/>
        <v/>
      </c>
      <c r="DQ500" s="51">
        <f>IF(DM500=17,Tipologías!$E$18,0)+IF(ENCUESTAS!DN500=18,Tipologías!$E$17,0)+IF(ENCUESTAS!DO500=19,Tipologías!$E$19,0)+IF(ENCUESTAS!DP500=20,Tipologías!$E$21,0)</f>
        <v>0</v>
      </c>
      <c r="DR500" s="47" t="str">
        <f t="shared" si="197"/>
        <v>NO</v>
      </c>
      <c r="DS500" s="49">
        <f t="shared" si="198"/>
        <v>0</v>
      </c>
      <c r="DT500" s="52">
        <f>IF(DL500=0,"",(DL500+DS500+Tipologías!$E$6+Tipologías!$H$2))</f>
        <v>5273211.2961959643</v>
      </c>
      <c r="DU500" s="53" t="str">
        <f t="shared" si="199"/>
        <v>SI</v>
      </c>
      <c r="DV500" s="436" t="s">
        <v>4327</v>
      </c>
    </row>
    <row r="501" spans="1:126" hidden="1" x14ac:dyDescent="0.25">
      <c r="A501" s="22">
        <v>42974</v>
      </c>
      <c r="B501" s="7" t="s">
        <v>1</v>
      </c>
      <c r="C501" s="7" t="s">
        <v>630</v>
      </c>
      <c r="D501" s="7">
        <v>579</v>
      </c>
      <c r="E501" s="7">
        <v>1039704703</v>
      </c>
      <c r="F501" s="7">
        <v>3218398050</v>
      </c>
      <c r="G501" s="188">
        <v>497</v>
      </c>
      <c r="H501" s="189" t="s">
        <v>1646</v>
      </c>
      <c r="I501" s="7" t="s">
        <v>1110</v>
      </c>
      <c r="J501" s="7"/>
      <c r="K501" s="7"/>
      <c r="L501" s="7"/>
      <c r="M501" s="7"/>
      <c r="N501" s="7"/>
      <c r="O501" s="7"/>
      <c r="P501" s="7"/>
      <c r="Q501" s="7"/>
      <c r="R501" s="200">
        <v>220129910000</v>
      </c>
      <c r="S501" s="7"/>
      <c r="T501" s="7"/>
      <c r="U501" s="362" t="str">
        <f t="shared" si="175"/>
        <v xml:space="preserve">PEATONAL   #   -  220129910000 </v>
      </c>
      <c r="V501" s="7" t="s">
        <v>1524</v>
      </c>
      <c r="W501" s="7" t="s">
        <v>2604</v>
      </c>
      <c r="X501" s="7" t="s">
        <v>1525</v>
      </c>
      <c r="Y501" s="7" t="s">
        <v>1287</v>
      </c>
      <c r="Z501" s="7" t="s">
        <v>2849</v>
      </c>
      <c r="AA501" s="434" t="str">
        <f t="shared" si="176"/>
        <v>MARIA BERTILDEL CORREA  CORREA</v>
      </c>
      <c r="AB501" s="7" t="s">
        <v>1268</v>
      </c>
      <c r="AC501" s="7">
        <v>22111639</v>
      </c>
      <c r="AD501" s="7" t="s">
        <v>1118</v>
      </c>
      <c r="AE501" s="7">
        <v>82</v>
      </c>
      <c r="AF501" s="6" t="s">
        <v>1086</v>
      </c>
      <c r="AG501" s="6"/>
      <c r="AH501" s="7"/>
      <c r="AI501" s="7"/>
      <c r="AJ501" s="7"/>
      <c r="AK501" s="434" t="str">
        <f t="shared" si="177"/>
        <v xml:space="preserve">   </v>
      </c>
      <c r="AL501" s="7"/>
      <c r="AM501" s="191"/>
      <c r="AN501" s="189" t="s">
        <v>1086</v>
      </c>
      <c r="AO501" s="7"/>
      <c r="AP501" s="7" t="s">
        <v>1087</v>
      </c>
      <c r="AQ501" s="7">
        <v>1</v>
      </c>
      <c r="AR501" s="7"/>
      <c r="AS501" s="7"/>
      <c r="AT501" s="192" t="s">
        <v>1148</v>
      </c>
      <c r="AU501" s="7"/>
      <c r="AV501" s="193" t="s">
        <v>1161</v>
      </c>
      <c r="AW501" s="7"/>
      <c r="AX501" s="192"/>
      <c r="AY501" s="7"/>
      <c r="AZ501" s="7"/>
      <c r="BA501" s="7"/>
      <c r="BB501" s="7" t="s">
        <v>1086</v>
      </c>
      <c r="BC501" s="7">
        <v>6319</v>
      </c>
      <c r="BD501" s="7" t="s">
        <v>1086</v>
      </c>
      <c r="BE501" s="7">
        <v>0</v>
      </c>
      <c r="BF501" s="7" t="s">
        <v>1086</v>
      </c>
      <c r="BG501" s="7">
        <v>8324</v>
      </c>
      <c r="BH501" s="188" t="s">
        <v>1167</v>
      </c>
      <c r="BI501" s="195" t="s">
        <v>1171</v>
      </c>
      <c r="BJ501" s="6" t="s">
        <v>1180</v>
      </c>
      <c r="BK501" s="6" t="s">
        <v>1188</v>
      </c>
      <c r="BL501" s="6" t="s">
        <v>1086</v>
      </c>
      <c r="BM501" s="191" t="s">
        <v>1087</v>
      </c>
      <c r="BN501" s="195" t="s">
        <v>1086</v>
      </c>
      <c r="BO501" s="6" t="s">
        <v>1086</v>
      </c>
      <c r="BP501" s="6" t="s">
        <v>1086</v>
      </c>
      <c r="BQ501" s="6" t="s">
        <v>1086</v>
      </c>
      <c r="BR501" s="6" t="s">
        <v>1086</v>
      </c>
      <c r="BS501" s="6" t="s">
        <v>1086</v>
      </c>
      <c r="BT501" s="6" t="s">
        <v>1086</v>
      </c>
      <c r="BU501" s="6" t="s">
        <v>1086</v>
      </c>
      <c r="BV501" s="6" t="s">
        <v>1086</v>
      </c>
      <c r="BW501" s="6" t="s">
        <v>1086</v>
      </c>
      <c r="BX501" s="6" t="s">
        <v>1086</v>
      </c>
      <c r="BY501" s="6" t="s">
        <v>1086</v>
      </c>
      <c r="BZ501" s="6" t="s">
        <v>1086</v>
      </c>
      <c r="CA501" s="6" t="s">
        <v>1086</v>
      </c>
      <c r="CB501" s="6" t="s">
        <v>1086</v>
      </c>
      <c r="CC501" s="6" t="s">
        <v>1086</v>
      </c>
      <c r="CD501" s="6" t="s">
        <v>1193</v>
      </c>
      <c r="CE501" s="199" t="s">
        <v>2850</v>
      </c>
      <c r="CF501" s="6"/>
      <c r="CG501" s="6"/>
      <c r="CH501" s="6"/>
      <c r="CI501" s="6"/>
      <c r="CJ501" s="6" t="s">
        <v>1607</v>
      </c>
      <c r="CK501" s="6" t="s">
        <v>1608</v>
      </c>
      <c r="CL501" s="6" t="s">
        <v>1086</v>
      </c>
      <c r="CM501" s="6" t="s">
        <v>1087</v>
      </c>
      <c r="CN501" s="6" t="s">
        <v>1087</v>
      </c>
      <c r="CO501" s="6" t="s">
        <v>1490</v>
      </c>
      <c r="CP501" s="6" t="s">
        <v>1086</v>
      </c>
      <c r="CQ501" s="6" t="s">
        <v>1086</v>
      </c>
      <c r="CR501" s="6" t="s">
        <v>1086</v>
      </c>
      <c r="CS501" s="6" t="s">
        <v>1086</v>
      </c>
      <c r="CT501" s="6" t="s">
        <v>1086</v>
      </c>
      <c r="CU501" s="191" t="s">
        <v>2754</v>
      </c>
      <c r="CV501" s="6" t="str">
        <f t="shared" si="178"/>
        <v>NUEVO HORIZONTE PEATONAL220129910000</v>
      </c>
      <c r="CW501" s="46" t="str">
        <f t="shared" si="179"/>
        <v>OK</v>
      </c>
      <c r="CX501" s="47" t="str">
        <f t="shared" si="180"/>
        <v>SI</v>
      </c>
      <c r="CY501" s="47" t="str">
        <f t="shared" si="181"/>
        <v/>
      </c>
      <c r="CZ501" s="47" t="str">
        <f t="shared" si="182"/>
        <v/>
      </c>
      <c r="DA501" s="47" t="str">
        <f t="shared" si="183"/>
        <v/>
      </c>
      <c r="DB501" s="47" t="str">
        <f t="shared" si="184"/>
        <v/>
      </c>
      <c r="DC501" s="47" t="str">
        <f t="shared" si="185"/>
        <v/>
      </c>
      <c r="DD501" s="47"/>
      <c r="DE501" s="47" t="str">
        <f t="shared" si="186"/>
        <v/>
      </c>
      <c r="DF501" s="47" t="str">
        <f t="shared" si="187"/>
        <v/>
      </c>
      <c r="DG501" s="47" t="str">
        <f t="shared" si="188"/>
        <v/>
      </c>
      <c r="DH501" s="47" t="str">
        <f t="shared" si="189"/>
        <v/>
      </c>
      <c r="DI501" s="47" t="str">
        <f t="shared" si="190"/>
        <v/>
      </c>
      <c r="DJ501" s="47">
        <f t="shared" si="191"/>
        <v>0</v>
      </c>
      <c r="DK501" s="48">
        <f>IF(CX501="NO",0,IF(CY501=1,Tipologías!$E$11,0)+IF(CZ501=2,Tipologías!$E$10,0)+IF(DA501=3,Tipologías!$E$9,0)+IF(DB501=4,Tipologías!$E$13,0)+IF(DC501=5,Tipologías!$E$12,0)+IF(DD501=6,Tipologías!$E$14,0)+IF(DE501=7,Tipologías!$E$20,0)+IF(DG501=9,Tipologías!$E$16,0)+IF(DF501=8,Tipologías!$E$23,0)+IF(DH501=10,Tipologías!$E$7,0)+IF(DI501=11,Tipologías!$E$8,0))</f>
        <v>0</v>
      </c>
      <c r="DL501" s="49">
        <f t="shared" si="192"/>
        <v>0</v>
      </c>
      <c r="DM501" s="50" t="str">
        <f t="shared" si="193"/>
        <v/>
      </c>
      <c r="DN501" s="50" t="str">
        <f t="shared" si="194"/>
        <v/>
      </c>
      <c r="DO501" s="50" t="str">
        <f t="shared" si="195"/>
        <v/>
      </c>
      <c r="DP501" s="51" t="str">
        <f t="shared" si="196"/>
        <v/>
      </c>
      <c r="DQ501" s="51">
        <f>IF(DM501=17,Tipologías!$E$18,0)+IF(ENCUESTAS!DN501=18,Tipologías!$E$17,0)+IF(ENCUESTAS!DO501=19,Tipologías!$E$19,0)+IF(ENCUESTAS!DP501=20,Tipologías!$E$21,0)</f>
        <v>0</v>
      </c>
      <c r="DR501" s="47" t="str">
        <f t="shared" si="197"/>
        <v>NO</v>
      </c>
      <c r="DS501" s="49">
        <f t="shared" si="198"/>
        <v>0</v>
      </c>
      <c r="DT501" s="52" t="str">
        <f>IF(DL501=0,"",(DL501+DS501+Tipologías!$E$6+Tipologías!$H$2))</f>
        <v/>
      </c>
      <c r="DU501" s="53" t="str">
        <f t="shared" si="199"/>
        <v>NO</v>
      </c>
      <c r="DV501" s="436"/>
    </row>
    <row r="502" spans="1:126" x14ac:dyDescent="0.25">
      <c r="A502" s="22">
        <v>42974</v>
      </c>
      <c r="B502" s="7" t="s">
        <v>1</v>
      </c>
      <c r="C502" s="7" t="s">
        <v>630</v>
      </c>
      <c r="D502" s="7">
        <v>579</v>
      </c>
      <c r="E502" s="7">
        <v>15362949</v>
      </c>
      <c r="F502" s="7">
        <v>3147962419</v>
      </c>
      <c r="G502" s="188">
        <v>498</v>
      </c>
      <c r="H502" s="189" t="s">
        <v>1603</v>
      </c>
      <c r="I502" s="7" t="s">
        <v>1110</v>
      </c>
      <c r="J502" s="7"/>
      <c r="K502" s="7"/>
      <c r="L502" s="7"/>
      <c r="M502" s="7"/>
      <c r="N502" s="7"/>
      <c r="O502" s="7"/>
      <c r="P502" s="7"/>
      <c r="Q502" s="7"/>
      <c r="R502" s="200">
        <v>220587700000</v>
      </c>
      <c r="S502" s="7"/>
      <c r="T502" s="7"/>
      <c r="U502" s="362" t="str">
        <f t="shared" si="175"/>
        <v xml:space="preserve">PEATONAL   #   -  220587700000 </v>
      </c>
      <c r="V502" s="7">
        <v>3148782930</v>
      </c>
      <c r="W502" s="7" t="s">
        <v>2369</v>
      </c>
      <c r="X502" s="7" t="s">
        <v>1636</v>
      </c>
      <c r="Y502" s="7" t="s">
        <v>2370</v>
      </c>
      <c r="Z502" s="7" t="s">
        <v>2371</v>
      </c>
      <c r="AA502" s="434" t="str">
        <f t="shared" si="176"/>
        <v>DANEDIS MISLETH CUADRADO VARGAS</v>
      </c>
      <c r="AB502" s="7" t="s">
        <v>1268</v>
      </c>
      <c r="AC502" s="7">
        <v>43654583</v>
      </c>
      <c r="AD502" s="7" t="s">
        <v>1118</v>
      </c>
      <c r="AE502" s="7">
        <v>37</v>
      </c>
      <c r="AF502" s="6" t="s">
        <v>1086</v>
      </c>
      <c r="AG502" s="6"/>
      <c r="AH502" s="7"/>
      <c r="AI502" s="7"/>
      <c r="AJ502" s="7"/>
      <c r="AK502" s="434" t="str">
        <f t="shared" si="177"/>
        <v xml:space="preserve">   </v>
      </c>
      <c r="AL502" s="7"/>
      <c r="AM502" s="191"/>
      <c r="AN502" s="189" t="s">
        <v>1087</v>
      </c>
      <c r="AO502" s="7"/>
      <c r="AP502" s="7" t="s">
        <v>1087</v>
      </c>
      <c r="AQ502" s="7">
        <v>2</v>
      </c>
      <c r="AR502" s="7">
        <v>1</v>
      </c>
      <c r="AS502" s="7"/>
      <c r="AT502" s="192" t="s">
        <v>1148</v>
      </c>
      <c r="AU502" s="7"/>
      <c r="AV502" s="193" t="s">
        <v>1163</v>
      </c>
      <c r="AW502" s="7"/>
      <c r="AX502" s="192"/>
      <c r="AY502" s="7"/>
      <c r="AZ502" s="7"/>
      <c r="BA502" s="7"/>
      <c r="BB502" s="7" t="s">
        <v>1086</v>
      </c>
      <c r="BC502" s="7">
        <v>7819</v>
      </c>
      <c r="BD502" s="7" t="s">
        <v>1086</v>
      </c>
      <c r="BE502" s="7">
        <v>0</v>
      </c>
      <c r="BF502" s="7" t="s">
        <v>1086</v>
      </c>
      <c r="BG502" s="7">
        <v>16219</v>
      </c>
      <c r="BH502" s="188" t="s">
        <v>1169</v>
      </c>
      <c r="BI502" s="195" t="s">
        <v>1175</v>
      </c>
      <c r="BJ502" s="6" t="s">
        <v>1180</v>
      </c>
      <c r="BK502" s="6" t="s">
        <v>1189</v>
      </c>
      <c r="BL502" s="6" t="s">
        <v>1087</v>
      </c>
      <c r="BM502" s="191" t="s">
        <v>1087</v>
      </c>
      <c r="BN502" s="195" t="s">
        <v>1086</v>
      </c>
      <c r="BO502" s="6" t="s">
        <v>1087</v>
      </c>
      <c r="BP502" s="6" t="s">
        <v>1086</v>
      </c>
      <c r="BQ502" s="6" t="s">
        <v>1086</v>
      </c>
      <c r="BR502" s="6" t="s">
        <v>1086</v>
      </c>
      <c r="BS502" s="6" t="s">
        <v>1087</v>
      </c>
      <c r="BT502" s="6" t="s">
        <v>1086</v>
      </c>
      <c r="BU502" s="6" t="s">
        <v>1087</v>
      </c>
      <c r="BV502" s="6" t="s">
        <v>1087</v>
      </c>
      <c r="BW502" s="6" t="s">
        <v>1087</v>
      </c>
      <c r="BX502" s="6" t="s">
        <v>1087</v>
      </c>
      <c r="BY502" s="6" t="s">
        <v>1086</v>
      </c>
      <c r="BZ502" s="6" t="s">
        <v>1087</v>
      </c>
      <c r="CA502" s="6" t="s">
        <v>1087</v>
      </c>
      <c r="CB502" s="6" t="s">
        <v>1087</v>
      </c>
      <c r="CC502" s="6" t="s">
        <v>1087</v>
      </c>
      <c r="CD502" s="6" t="s">
        <v>1193</v>
      </c>
      <c r="CE502" s="199"/>
      <c r="CF502" s="6"/>
      <c r="CG502" s="6"/>
      <c r="CH502" s="6"/>
      <c r="CI502" s="6"/>
      <c r="CJ502" s="6" t="s">
        <v>1607</v>
      </c>
      <c r="CK502" s="6" t="s">
        <v>1608</v>
      </c>
      <c r="CL502" s="6" t="s">
        <v>1842</v>
      </c>
      <c r="CM502" s="6" t="s">
        <v>1087</v>
      </c>
      <c r="CN502" s="6" t="s">
        <v>1086</v>
      </c>
      <c r="CO502" s="6" t="s">
        <v>1490</v>
      </c>
      <c r="CP502" s="6" t="s">
        <v>1086</v>
      </c>
      <c r="CQ502" s="6" t="s">
        <v>1087</v>
      </c>
      <c r="CR502" s="6" t="s">
        <v>1087</v>
      </c>
      <c r="CS502" s="6" t="s">
        <v>1087</v>
      </c>
      <c r="CT502" s="6" t="s">
        <v>1087</v>
      </c>
      <c r="CU502" s="191" t="s">
        <v>1451</v>
      </c>
      <c r="CV502" s="6" t="str">
        <f t="shared" si="178"/>
        <v>OASIS PEATONAL220587700000</v>
      </c>
      <c r="CW502" s="46" t="str">
        <f t="shared" si="179"/>
        <v>OK</v>
      </c>
      <c r="CX502" s="47" t="str">
        <f t="shared" si="180"/>
        <v>SI</v>
      </c>
      <c r="CY502" s="47">
        <f t="shared" si="181"/>
        <v>1</v>
      </c>
      <c r="CZ502" s="47">
        <f t="shared" si="182"/>
        <v>2</v>
      </c>
      <c r="DA502" s="47" t="str">
        <f t="shared" si="183"/>
        <v/>
      </c>
      <c r="DB502" s="47">
        <f t="shared" si="184"/>
        <v>4</v>
      </c>
      <c r="DC502" s="47">
        <f t="shared" si="185"/>
        <v>5</v>
      </c>
      <c r="DD502" s="47"/>
      <c r="DE502" s="47">
        <f t="shared" si="186"/>
        <v>7</v>
      </c>
      <c r="DF502" s="47">
        <f t="shared" si="187"/>
        <v>8</v>
      </c>
      <c r="DG502" s="47" t="str">
        <f t="shared" si="188"/>
        <v/>
      </c>
      <c r="DH502" s="47" t="str">
        <f t="shared" si="189"/>
        <v/>
      </c>
      <c r="DI502" s="47">
        <f t="shared" si="190"/>
        <v>11</v>
      </c>
      <c r="DJ502" s="47">
        <f t="shared" si="191"/>
        <v>4</v>
      </c>
      <c r="DK502" s="48">
        <f>IF(CX502="NO",0,IF(CY502=1,Tipologías!$E$11,0)+IF(CZ502=2,Tipologías!$E$10,0)+IF(DA502=3,Tipologías!$E$9,0)+IF(DB502=4,Tipologías!$E$13,0)+IF(DC502=5,Tipologías!$E$12,0)+IF(DD502=6,Tipologías!$E$14,0)+IF(DE502=7,Tipologías!$E$20,0)+IF(DG502=9,Tipologías!$E$16,0)+IF(DF502=8,Tipologías!$E$23,0)+IF(DH502=10,Tipologías!$E$7,0)+IF(DI502=11,Tipologías!$E$8,0))</f>
        <v>7089828.1814159993</v>
      </c>
      <c r="DL502" s="49">
        <f t="shared" si="192"/>
        <v>6099266.2918499997</v>
      </c>
      <c r="DM502" s="50" t="str">
        <f t="shared" si="193"/>
        <v/>
      </c>
      <c r="DN502" s="50">
        <f t="shared" si="194"/>
        <v>18</v>
      </c>
      <c r="DO502" s="50">
        <f t="shared" si="195"/>
        <v>0</v>
      </c>
      <c r="DP502" s="51" t="str">
        <f t="shared" si="196"/>
        <v/>
      </c>
      <c r="DQ502" s="51">
        <f>IF(DM502=17,Tipologías!$E$18,0)+IF(ENCUESTAS!DN502=18,Tipologías!$E$17,0)+IF(ENCUESTAS!DO502=19,Tipologías!$E$19,0)+IF(ENCUESTAS!DP502=20,Tipologías!$E$21,0)</f>
        <v>1270146.3406199999</v>
      </c>
      <c r="DR502" s="47" t="str">
        <f t="shared" si="197"/>
        <v>SI</v>
      </c>
      <c r="DS502" s="49">
        <f t="shared" si="198"/>
        <v>1270146.3406199999</v>
      </c>
      <c r="DT502" s="52">
        <f>IF(DL502=0,"",(DL502+DS502+Tipologías!$E$6+Tipologías!$H$2))</f>
        <v>7566490.0250099637</v>
      </c>
      <c r="DU502" s="53" t="str">
        <f t="shared" si="199"/>
        <v>SI</v>
      </c>
      <c r="DV502" s="436" t="s">
        <v>3687</v>
      </c>
    </row>
    <row r="503" spans="1:126" x14ac:dyDescent="0.25">
      <c r="A503" s="22">
        <v>42974</v>
      </c>
      <c r="B503" s="7" t="s">
        <v>1</v>
      </c>
      <c r="C503" s="7" t="s">
        <v>630</v>
      </c>
      <c r="D503" s="7">
        <v>579</v>
      </c>
      <c r="E503" s="7">
        <v>1039702589</v>
      </c>
      <c r="F503" s="7">
        <v>3117047099</v>
      </c>
      <c r="G503" s="188">
        <v>499</v>
      </c>
      <c r="H503" s="189" t="s">
        <v>1603</v>
      </c>
      <c r="I503" s="7" t="s">
        <v>1110</v>
      </c>
      <c r="J503" s="7"/>
      <c r="K503" s="7"/>
      <c r="L503" s="7"/>
      <c r="M503" s="7"/>
      <c r="N503" s="7"/>
      <c r="O503" s="7"/>
      <c r="P503" s="7"/>
      <c r="Q503" s="7"/>
      <c r="R503" s="200">
        <v>220590600000</v>
      </c>
      <c r="S503" s="7"/>
      <c r="T503" s="7"/>
      <c r="U503" s="362" t="str">
        <f t="shared" si="175"/>
        <v xml:space="preserve">PEATONAL   #   -  220590600000 </v>
      </c>
      <c r="V503" s="7" t="s">
        <v>1524</v>
      </c>
      <c r="W503" s="7" t="s">
        <v>1295</v>
      </c>
      <c r="X503" s="7" t="s">
        <v>2851</v>
      </c>
      <c r="Y503" s="7" t="s">
        <v>2153</v>
      </c>
      <c r="Z503" s="7"/>
      <c r="AA503" s="434" t="str">
        <f t="shared" si="176"/>
        <v>MARGARITA  GARCIA PALOMENQUE</v>
      </c>
      <c r="AB503" s="7" t="s">
        <v>1268</v>
      </c>
      <c r="AC503" s="7">
        <v>39016815</v>
      </c>
      <c r="AD503" s="7" t="s">
        <v>1118</v>
      </c>
      <c r="AE503" s="7">
        <v>50</v>
      </c>
      <c r="AF503" s="6" t="s">
        <v>1086</v>
      </c>
      <c r="AG503" s="6"/>
      <c r="AH503" s="7"/>
      <c r="AI503" s="7"/>
      <c r="AJ503" s="7"/>
      <c r="AK503" s="434" t="str">
        <f t="shared" si="177"/>
        <v xml:space="preserve">   </v>
      </c>
      <c r="AL503" s="7"/>
      <c r="AM503" s="191"/>
      <c r="AN503" s="189" t="s">
        <v>1086</v>
      </c>
      <c r="AO503" s="7">
        <v>1683586</v>
      </c>
      <c r="AP503" s="7" t="s">
        <v>1087</v>
      </c>
      <c r="AQ503" s="7">
        <v>4</v>
      </c>
      <c r="AR503" s="7">
        <v>1</v>
      </c>
      <c r="AS503" s="7"/>
      <c r="AT503" s="192" t="s">
        <v>1148</v>
      </c>
      <c r="AU503" s="7"/>
      <c r="AV503" s="193" t="s">
        <v>1163</v>
      </c>
      <c r="AW503" s="7"/>
      <c r="AX503" s="192"/>
      <c r="AY503" s="7"/>
      <c r="AZ503" s="7"/>
      <c r="BA503" s="7"/>
      <c r="BB503" s="7" t="s">
        <v>1086</v>
      </c>
      <c r="BC503" s="7">
        <v>13044</v>
      </c>
      <c r="BD503" s="7" t="s">
        <v>1086</v>
      </c>
      <c r="BE503" s="7">
        <v>9182</v>
      </c>
      <c r="BF503" s="7" t="s">
        <v>1086</v>
      </c>
      <c r="BG503" s="7">
        <v>8324</v>
      </c>
      <c r="BH503" s="188" t="s">
        <v>1167</v>
      </c>
      <c r="BI503" s="195" t="s">
        <v>1175</v>
      </c>
      <c r="BJ503" s="6" t="s">
        <v>1180</v>
      </c>
      <c r="BK503" s="6" t="s">
        <v>1189</v>
      </c>
      <c r="BL503" s="6" t="s">
        <v>1086</v>
      </c>
      <c r="BM503" s="191" t="s">
        <v>1086</v>
      </c>
      <c r="BN503" s="195" t="s">
        <v>1086</v>
      </c>
      <c r="BO503" s="6" t="s">
        <v>1086</v>
      </c>
      <c r="BP503" s="6" t="s">
        <v>1086</v>
      </c>
      <c r="BQ503" s="6" t="s">
        <v>1086</v>
      </c>
      <c r="BR503" s="6" t="s">
        <v>1086</v>
      </c>
      <c r="BS503" s="6" t="s">
        <v>1086</v>
      </c>
      <c r="BT503" s="6" t="s">
        <v>1086</v>
      </c>
      <c r="BU503" s="6" t="s">
        <v>1086</v>
      </c>
      <c r="BV503" s="6" t="s">
        <v>1086</v>
      </c>
      <c r="BW503" s="6" t="s">
        <v>1087</v>
      </c>
      <c r="BX503" s="6" t="s">
        <v>1086</v>
      </c>
      <c r="BY503" s="6" t="s">
        <v>1086</v>
      </c>
      <c r="BZ503" s="6" t="s">
        <v>1086</v>
      </c>
      <c r="CA503" s="6" t="s">
        <v>1086</v>
      </c>
      <c r="CB503" s="6" t="s">
        <v>1087</v>
      </c>
      <c r="CC503" s="6" t="s">
        <v>1086</v>
      </c>
      <c r="CD503" s="6" t="s">
        <v>1193</v>
      </c>
      <c r="CE503" s="199"/>
      <c r="CF503" s="6"/>
      <c r="CG503" s="6"/>
      <c r="CH503" s="6"/>
      <c r="CI503" s="6"/>
      <c r="CJ503" s="6" t="s">
        <v>1607</v>
      </c>
      <c r="CK503" s="6" t="s">
        <v>1608</v>
      </c>
      <c r="CL503" s="6" t="s">
        <v>1086</v>
      </c>
      <c r="CM503" s="6" t="s">
        <v>1087</v>
      </c>
      <c r="CN503" s="6" t="s">
        <v>1087</v>
      </c>
      <c r="CO503" s="6" t="s">
        <v>1490</v>
      </c>
      <c r="CP503" s="6" t="s">
        <v>1086</v>
      </c>
      <c r="CQ503" s="6" t="s">
        <v>1086</v>
      </c>
      <c r="CR503" s="6" t="s">
        <v>1086</v>
      </c>
      <c r="CS503" s="6" t="s">
        <v>1087</v>
      </c>
      <c r="CT503" s="6" t="s">
        <v>1086</v>
      </c>
      <c r="CU503" s="191" t="s">
        <v>1451</v>
      </c>
      <c r="CV503" s="6" t="str">
        <f t="shared" si="178"/>
        <v>OASIS PEATONAL220590600000</v>
      </c>
      <c r="CW503" s="46" t="str">
        <f t="shared" si="179"/>
        <v>OK</v>
      </c>
      <c r="CX503" s="47" t="str">
        <f t="shared" si="180"/>
        <v>SI</v>
      </c>
      <c r="CY503" s="47" t="str">
        <f t="shared" si="181"/>
        <v/>
      </c>
      <c r="CZ503" s="47" t="str">
        <f t="shared" si="182"/>
        <v/>
      </c>
      <c r="DA503" s="47" t="str">
        <f t="shared" si="183"/>
        <v/>
      </c>
      <c r="DB503" s="47" t="str">
        <f t="shared" si="184"/>
        <v/>
      </c>
      <c r="DC503" s="47">
        <f t="shared" si="185"/>
        <v>5</v>
      </c>
      <c r="DD503" s="47"/>
      <c r="DE503" s="47" t="str">
        <f t="shared" si="186"/>
        <v/>
      </c>
      <c r="DF503" s="47" t="str">
        <f t="shared" si="187"/>
        <v/>
      </c>
      <c r="DG503" s="47" t="str">
        <f t="shared" si="188"/>
        <v/>
      </c>
      <c r="DH503" s="47" t="str">
        <f t="shared" si="189"/>
        <v/>
      </c>
      <c r="DI503" s="47" t="str">
        <f t="shared" si="190"/>
        <v/>
      </c>
      <c r="DJ503" s="47">
        <f t="shared" si="191"/>
        <v>1</v>
      </c>
      <c r="DK503" s="48">
        <f>IF(CX503="NO",0,IF(CY503=1,Tipologías!$E$11,0)+IF(CZ503=2,Tipologías!$E$10,0)+IF(DA503=3,Tipologías!$E$9,0)+IF(DB503=4,Tipologías!$E$13,0)+IF(DC503=5,Tipologías!$E$12,0)+IF(DD503=6,Tipologías!$E$14,0)+IF(DE503=7,Tipologías!$E$20,0)+IF(DG503=9,Tipologías!$E$16,0)+IF(DF503=8,Tipologías!$E$23,0)+IF(DH503=10,Tipologías!$E$7,0)+IF(DI503=11,Tipologías!$E$8,0))</f>
        <v>547851.96453600004</v>
      </c>
      <c r="DL503" s="49">
        <f t="shared" si="192"/>
        <v>547851.96453600004</v>
      </c>
      <c r="DM503" s="50" t="str">
        <f t="shared" si="193"/>
        <v/>
      </c>
      <c r="DN503" s="50" t="str">
        <f t="shared" si="194"/>
        <v/>
      </c>
      <c r="DO503" s="50">
        <f t="shared" si="195"/>
        <v>0</v>
      </c>
      <c r="DP503" s="51" t="str">
        <f t="shared" si="196"/>
        <v/>
      </c>
      <c r="DQ503" s="51">
        <f>IF(DM503=17,Tipologías!$E$18,0)+IF(ENCUESTAS!DN503=18,Tipologías!$E$17,0)+IF(ENCUESTAS!DO503=19,Tipologías!$E$19,0)+IF(ENCUESTAS!DP503=20,Tipologías!$E$21,0)</f>
        <v>0</v>
      </c>
      <c r="DR503" s="47" t="str">
        <f t="shared" si="197"/>
        <v>NO</v>
      </c>
      <c r="DS503" s="49">
        <f t="shared" si="198"/>
        <v>0</v>
      </c>
      <c r="DT503" s="52">
        <f>IF(DL503=0,"",(DL503+DS503+Tipologías!$E$6+Tipologías!$H$2))</f>
        <v>744929.35707596457</v>
      </c>
      <c r="DU503" s="53" t="str">
        <f t="shared" si="199"/>
        <v>SI</v>
      </c>
      <c r="DV503" s="436" t="s">
        <v>3688</v>
      </c>
    </row>
    <row r="504" spans="1:126" x14ac:dyDescent="0.25">
      <c r="A504" s="22">
        <v>42974</v>
      </c>
      <c r="B504" s="7" t="s">
        <v>1</v>
      </c>
      <c r="C504" s="7" t="s">
        <v>630</v>
      </c>
      <c r="D504" s="7">
        <v>579</v>
      </c>
      <c r="E504" s="7">
        <v>15362949</v>
      </c>
      <c r="F504" s="7">
        <v>3147962419</v>
      </c>
      <c r="G504" s="227">
        <v>500</v>
      </c>
      <c r="H504" s="189" t="s">
        <v>1603</v>
      </c>
      <c r="I504" s="7" t="s">
        <v>1110</v>
      </c>
      <c r="J504" s="7" t="s">
        <v>2852</v>
      </c>
      <c r="K504" s="7"/>
      <c r="L504" s="7"/>
      <c r="M504" s="7"/>
      <c r="N504" s="7"/>
      <c r="O504" s="7"/>
      <c r="P504" s="7"/>
      <c r="Q504" s="7"/>
      <c r="R504" s="200">
        <v>5831</v>
      </c>
      <c r="S504" s="7"/>
      <c r="T504" s="7"/>
      <c r="U504" s="362" t="str">
        <f t="shared" si="175"/>
        <v xml:space="preserve">PEATONAL CARRERA 16  #   -  5831 </v>
      </c>
      <c r="V504" s="7">
        <v>3126570368</v>
      </c>
      <c r="W504" s="7" t="s">
        <v>2853</v>
      </c>
      <c r="X504" s="7" t="s">
        <v>1443</v>
      </c>
      <c r="Y504" s="7" t="s">
        <v>1331</v>
      </c>
      <c r="Z504" s="7" t="s">
        <v>2854</v>
      </c>
      <c r="AA504" s="434" t="str">
        <f t="shared" si="176"/>
        <v>LUIS EDUCARDO MADRIGAL  LOPEZ</v>
      </c>
      <c r="AB504" s="7" t="s">
        <v>1268</v>
      </c>
      <c r="AC504" s="7">
        <v>15362202</v>
      </c>
      <c r="AD504" s="7" t="s">
        <v>1127</v>
      </c>
      <c r="AE504" s="7">
        <v>66</v>
      </c>
      <c r="AF504" s="6" t="s">
        <v>1086</v>
      </c>
      <c r="AG504" s="6"/>
      <c r="AH504" s="7"/>
      <c r="AI504" s="7"/>
      <c r="AJ504" s="7"/>
      <c r="AK504" s="434" t="str">
        <f t="shared" si="177"/>
        <v xml:space="preserve">   </v>
      </c>
      <c r="AL504" s="7"/>
      <c r="AM504" s="191"/>
      <c r="AN504" s="189" t="s">
        <v>1087</v>
      </c>
      <c r="AO504" s="7"/>
      <c r="AP504" s="7" t="s">
        <v>1087</v>
      </c>
      <c r="AQ504" s="7">
        <v>1</v>
      </c>
      <c r="AR504" s="7"/>
      <c r="AS504" s="7"/>
      <c r="AT504" s="192" t="s">
        <v>1148</v>
      </c>
      <c r="AU504" s="7"/>
      <c r="AV504" s="193" t="s">
        <v>1163</v>
      </c>
      <c r="AW504" s="7"/>
      <c r="AX504" s="192"/>
      <c r="AY504" s="7"/>
      <c r="AZ504" s="7"/>
      <c r="BA504" s="7"/>
      <c r="BB504" s="7" t="s">
        <v>1086</v>
      </c>
      <c r="BC504" s="7">
        <v>4077</v>
      </c>
      <c r="BD504" s="7" t="s">
        <v>1087</v>
      </c>
      <c r="BE504" s="7"/>
      <c r="BF504" s="7" t="s">
        <v>1086</v>
      </c>
      <c r="BG504" s="7">
        <v>8324</v>
      </c>
      <c r="BH504" s="188" t="s">
        <v>1167</v>
      </c>
      <c r="BI504" s="195" t="s">
        <v>1172</v>
      </c>
      <c r="BJ504" s="6" t="s">
        <v>1180</v>
      </c>
      <c r="BK504" s="6" t="s">
        <v>1189</v>
      </c>
      <c r="BL504" s="6" t="s">
        <v>1086</v>
      </c>
      <c r="BM504" s="191" t="s">
        <v>1086</v>
      </c>
      <c r="BN504" s="195" t="s">
        <v>1086</v>
      </c>
      <c r="BO504" s="6" t="s">
        <v>1087</v>
      </c>
      <c r="BP504" s="6" t="s">
        <v>1086</v>
      </c>
      <c r="BQ504" s="6" t="s">
        <v>1086</v>
      </c>
      <c r="BR504" s="6" t="s">
        <v>1086</v>
      </c>
      <c r="BS504" s="6" t="s">
        <v>1086</v>
      </c>
      <c r="BT504" s="6" t="s">
        <v>1086</v>
      </c>
      <c r="BU504" s="6" t="s">
        <v>1087</v>
      </c>
      <c r="BV504" s="6" t="s">
        <v>1087</v>
      </c>
      <c r="BW504" s="6" t="s">
        <v>1086</v>
      </c>
      <c r="BX504" s="6" t="s">
        <v>1086</v>
      </c>
      <c r="BY504" s="6" t="s">
        <v>1086</v>
      </c>
      <c r="BZ504" s="6" t="s">
        <v>1087</v>
      </c>
      <c r="CA504" s="6" t="s">
        <v>1087</v>
      </c>
      <c r="CB504" s="6" t="s">
        <v>1086</v>
      </c>
      <c r="CC504" s="6" t="s">
        <v>1086</v>
      </c>
      <c r="CD504" s="6" t="s">
        <v>1193</v>
      </c>
      <c r="CE504" s="199" t="s">
        <v>2765</v>
      </c>
      <c r="CF504" s="6"/>
      <c r="CG504" s="6"/>
      <c r="CH504" s="6"/>
      <c r="CI504" s="6"/>
      <c r="CJ504" s="6" t="s">
        <v>1607</v>
      </c>
      <c r="CK504" s="6" t="s">
        <v>1608</v>
      </c>
      <c r="CL504" s="6" t="s">
        <v>1086</v>
      </c>
      <c r="CM504" s="6" t="s">
        <v>1087</v>
      </c>
      <c r="CN504" s="6" t="s">
        <v>1087</v>
      </c>
      <c r="CO504" s="6" t="s">
        <v>1490</v>
      </c>
      <c r="CP504" s="6" t="s">
        <v>1086</v>
      </c>
      <c r="CQ504" s="6" t="s">
        <v>1087</v>
      </c>
      <c r="CR504" s="6" t="s">
        <v>1087</v>
      </c>
      <c r="CS504" s="6" t="s">
        <v>1086</v>
      </c>
      <c r="CT504" s="6" t="s">
        <v>1086</v>
      </c>
      <c r="CU504" s="191" t="s">
        <v>1451</v>
      </c>
      <c r="CV504" s="6" t="str">
        <f t="shared" si="178"/>
        <v>OASIS PEATONALCARRERA 165831</v>
      </c>
      <c r="CW504" s="46" t="str">
        <f t="shared" si="179"/>
        <v>OK</v>
      </c>
      <c r="CX504" s="47" t="str">
        <f t="shared" si="180"/>
        <v>SI</v>
      </c>
      <c r="CY504" s="47">
        <f t="shared" si="181"/>
        <v>1</v>
      </c>
      <c r="CZ504" s="47" t="str">
        <f t="shared" si="182"/>
        <v/>
      </c>
      <c r="DA504" s="47" t="str">
        <f t="shared" si="183"/>
        <v/>
      </c>
      <c r="DB504" s="47">
        <f t="shared" si="184"/>
        <v>4</v>
      </c>
      <c r="DC504" s="47" t="str">
        <f t="shared" si="185"/>
        <v/>
      </c>
      <c r="DD504" s="47"/>
      <c r="DE504" s="47">
        <f t="shared" si="186"/>
        <v>7</v>
      </c>
      <c r="DF504" s="47">
        <f t="shared" si="187"/>
        <v>8</v>
      </c>
      <c r="DG504" s="47" t="str">
        <f t="shared" si="188"/>
        <v/>
      </c>
      <c r="DH504" s="47" t="str">
        <f t="shared" si="189"/>
        <v/>
      </c>
      <c r="DI504" s="47" t="str">
        <f t="shared" si="190"/>
        <v/>
      </c>
      <c r="DJ504" s="47">
        <f t="shared" si="191"/>
        <v>2</v>
      </c>
      <c r="DK504" s="48">
        <f>IF(CX504="NO",0,IF(CY504=1,Tipologías!$E$11,0)+IF(CZ504=2,Tipologías!$E$10,0)+IF(DA504=3,Tipologías!$E$9,0)+IF(DB504=4,Tipologías!$E$13,0)+IF(DC504=5,Tipologías!$E$12,0)+IF(DD504=6,Tipologías!$E$14,0)+IF(DE504=7,Tipologías!$E$20,0)+IF(DG504=9,Tipologías!$E$16,0)+IF(DF504=8,Tipologías!$E$23,0)+IF(DH504=10,Tipologías!$E$7,0)+IF(DI504=11,Tipologías!$E$8,0))</f>
        <v>5709387.9815640002</v>
      </c>
      <c r="DL504" s="49">
        <f t="shared" si="192"/>
        <v>5709387.9815640002</v>
      </c>
      <c r="DM504" s="50" t="str">
        <f t="shared" si="193"/>
        <v/>
      </c>
      <c r="DN504" s="50">
        <f t="shared" si="194"/>
        <v>18</v>
      </c>
      <c r="DO504" s="50">
        <f t="shared" si="195"/>
        <v>0</v>
      </c>
      <c r="DP504" s="51" t="str">
        <f t="shared" si="196"/>
        <v/>
      </c>
      <c r="DQ504" s="51">
        <f>IF(DM504=17,Tipologías!$E$18,0)+IF(ENCUESTAS!DN504=18,Tipologías!$E$17,0)+IF(ENCUESTAS!DO504=19,Tipologías!$E$19,0)+IF(ENCUESTAS!DP504=20,Tipologías!$E$21,0)</f>
        <v>1270146.3406199999</v>
      </c>
      <c r="DR504" s="47" t="str">
        <f t="shared" si="197"/>
        <v>SI</v>
      </c>
      <c r="DS504" s="49">
        <f t="shared" si="198"/>
        <v>1270146.3406199999</v>
      </c>
      <c r="DT504" s="52">
        <f>IF(DL504=0,"",(DL504+DS504+Tipologías!$E$6+Tipologías!$H$2))</f>
        <v>7176611.7147239642</v>
      </c>
      <c r="DU504" s="53" t="str">
        <f t="shared" si="199"/>
        <v>SI</v>
      </c>
      <c r="DV504" s="436" t="s">
        <v>3689</v>
      </c>
    </row>
    <row r="505" spans="1:126" ht="45" x14ac:dyDescent="0.25">
      <c r="A505" s="22">
        <v>42974</v>
      </c>
      <c r="B505" s="7" t="s">
        <v>1</v>
      </c>
      <c r="C505" s="7" t="s">
        <v>630</v>
      </c>
      <c r="D505" s="7">
        <v>579</v>
      </c>
      <c r="E505" s="7">
        <v>71180549</v>
      </c>
      <c r="F505" s="7">
        <v>3147713942</v>
      </c>
      <c r="G505" s="227">
        <v>502</v>
      </c>
      <c r="H505" s="189" t="s">
        <v>1603</v>
      </c>
      <c r="I505" s="7" t="s">
        <v>1110</v>
      </c>
      <c r="J505" s="7"/>
      <c r="K505" s="7"/>
      <c r="L505" s="7"/>
      <c r="M505" s="7"/>
      <c r="N505" s="7"/>
      <c r="O505" s="7"/>
      <c r="P505" s="7"/>
      <c r="Q505" s="7"/>
      <c r="R505" s="190">
        <v>5782</v>
      </c>
      <c r="S505" s="7"/>
      <c r="T505" s="7"/>
      <c r="U505" s="362" t="str">
        <f t="shared" si="175"/>
        <v xml:space="preserve">PEATONAL   #   -  5782 </v>
      </c>
      <c r="V505" s="7"/>
      <c r="W505" s="7" t="s">
        <v>2855</v>
      </c>
      <c r="X505" s="7" t="s">
        <v>2193</v>
      </c>
      <c r="Y505" s="7" t="s">
        <v>1459</v>
      </c>
      <c r="Z505" s="7" t="s">
        <v>1436</v>
      </c>
      <c r="AA505" s="434" t="str">
        <f t="shared" si="176"/>
        <v>MARIA  VICTORIA VALLEJO POSADA</v>
      </c>
      <c r="AB505" s="7" t="s">
        <v>1268</v>
      </c>
      <c r="AC505" s="7">
        <v>43792148</v>
      </c>
      <c r="AD505" s="7" t="s">
        <v>1118</v>
      </c>
      <c r="AE505" s="7">
        <v>48</v>
      </c>
      <c r="AF505" s="6" t="s">
        <v>1086</v>
      </c>
      <c r="AG505" s="6"/>
      <c r="AH505" s="7"/>
      <c r="AI505" s="7"/>
      <c r="AJ505" s="7"/>
      <c r="AK505" s="434" t="str">
        <f t="shared" si="177"/>
        <v xml:space="preserve">   </v>
      </c>
      <c r="AL505" s="7"/>
      <c r="AM505" s="191"/>
      <c r="AN505" s="189" t="s">
        <v>1087</v>
      </c>
      <c r="AO505" s="7"/>
      <c r="AP505" s="7" t="s">
        <v>1087</v>
      </c>
      <c r="AQ505" s="7">
        <v>2</v>
      </c>
      <c r="AR505" s="7">
        <v>0</v>
      </c>
      <c r="AS505" s="7">
        <v>0</v>
      </c>
      <c r="AT505" s="192" t="s">
        <v>1147</v>
      </c>
      <c r="AU505" s="7"/>
      <c r="AV505" s="193" t="s">
        <v>1163</v>
      </c>
      <c r="AW505" s="7"/>
      <c r="AX505" s="192"/>
      <c r="AY505" s="7"/>
      <c r="AZ505" s="7"/>
      <c r="BA505" s="7"/>
      <c r="BB505" s="7" t="s">
        <v>1086</v>
      </c>
      <c r="BC505" s="7">
        <v>8604</v>
      </c>
      <c r="BD505" s="7" t="s">
        <v>1086</v>
      </c>
      <c r="BE505" s="7">
        <v>5755</v>
      </c>
      <c r="BF505" s="7" t="s">
        <v>1086</v>
      </c>
      <c r="BG505" s="7">
        <v>8366</v>
      </c>
      <c r="BH505" s="188" t="s">
        <v>1167</v>
      </c>
      <c r="BI505" s="195" t="s">
        <v>1175</v>
      </c>
      <c r="BJ505" s="6" t="s">
        <v>1180</v>
      </c>
      <c r="BK505" s="6" t="s">
        <v>1189</v>
      </c>
      <c r="BL505" s="6" t="s">
        <v>1087</v>
      </c>
      <c r="BM505" s="191" t="s">
        <v>1087</v>
      </c>
      <c r="BN505" s="195" t="s">
        <v>1086</v>
      </c>
      <c r="BO505" s="6" t="s">
        <v>1086</v>
      </c>
      <c r="BP505" s="6" t="s">
        <v>1086</v>
      </c>
      <c r="BQ505" s="6" t="s">
        <v>1087</v>
      </c>
      <c r="BR505" s="6" t="s">
        <v>1086</v>
      </c>
      <c r="BS505" s="6" t="s">
        <v>1087</v>
      </c>
      <c r="BT505" s="6" t="s">
        <v>1086</v>
      </c>
      <c r="BU505" s="6" t="s">
        <v>1087</v>
      </c>
      <c r="BV505" s="6" t="s">
        <v>1087</v>
      </c>
      <c r="BW505" s="6" t="s">
        <v>1086</v>
      </c>
      <c r="BX505" s="6" t="s">
        <v>1087</v>
      </c>
      <c r="BY505" s="6" t="s">
        <v>1086</v>
      </c>
      <c r="BZ505" s="6" t="s">
        <v>1087</v>
      </c>
      <c r="CA505" s="6" t="s">
        <v>1087</v>
      </c>
      <c r="CB505" s="6" t="s">
        <v>1086</v>
      </c>
      <c r="CC505" s="6" t="s">
        <v>1087</v>
      </c>
      <c r="CD505" s="6" t="s">
        <v>1193</v>
      </c>
      <c r="CE505" s="199" t="s">
        <v>2856</v>
      </c>
      <c r="CF505" s="6"/>
      <c r="CG505" s="6"/>
      <c r="CH505" s="6"/>
      <c r="CI505" s="6"/>
      <c r="CJ505" s="6" t="s">
        <v>1607</v>
      </c>
      <c r="CK505" s="6" t="s">
        <v>1608</v>
      </c>
      <c r="CL505" s="6" t="s">
        <v>1086</v>
      </c>
      <c r="CM505" s="6" t="s">
        <v>1087</v>
      </c>
      <c r="CN505" s="6" t="s">
        <v>1087</v>
      </c>
      <c r="CO505" s="6" t="s">
        <v>1490</v>
      </c>
      <c r="CP505" s="6" t="s">
        <v>1086</v>
      </c>
      <c r="CQ505" s="6" t="s">
        <v>1087</v>
      </c>
      <c r="CR505" s="6" t="s">
        <v>1087</v>
      </c>
      <c r="CS505" s="6" t="s">
        <v>1086</v>
      </c>
      <c r="CT505" s="6" t="s">
        <v>1087</v>
      </c>
      <c r="CU505" s="191" t="s">
        <v>1273</v>
      </c>
      <c r="CV505" s="6" t="str">
        <f t="shared" si="178"/>
        <v>OASIS PEATONAL5782</v>
      </c>
      <c r="CW505" s="46" t="str">
        <f t="shared" si="179"/>
        <v>OK</v>
      </c>
      <c r="CX505" s="47" t="str">
        <f t="shared" si="180"/>
        <v>SI</v>
      </c>
      <c r="CY505" s="47">
        <f t="shared" si="181"/>
        <v>1</v>
      </c>
      <c r="CZ505" s="47">
        <f t="shared" si="182"/>
        <v>2</v>
      </c>
      <c r="DA505" s="47" t="str">
        <f t="shared" si="183"/>
        <v/>
      </c>
      <c r="DB505" s="47">
        <f t="shared" si="184"/>
        <v>4</v>
      </c>
      <c r="DC505" s="47" t="str">
        <f t="shared" si="185"/>
        <v/>
      </c>
      <c r="DD505" s="47"/>
      <c r="DE505" s="47">
        <f t="shared" si="186"/>
        <v>7</v>
      </c>
      <c r="DF505" s="47" t="str">
        <f t="shared" si="187"/>
        <v/>
      </c>
      <c r="DG505" s="47">
        <f t="shared" si="188"/>
        <v>9</v>
      </c>
      <c r="DH505" s="47" t="str">
        <f t="shared" si="189"/>
        <v/>
      </c>
      <c r="DI505" s="47">
        <f t="shared" si="190"/>
        <v>11</v>
      </c>
      <c r="DJ505" s="47">
        <f t="shared" si="191"/>
        <v>3</v>
      </c>
      <c r="DK505" s="48">
        <f>IF(CX505="NO",0,IF(CY505=1,Tipologías!$E$11,0)+IF(CZ505=2,Tipologías!$E$10,0)+IF(DA505=3,Tipologías!$E$9,0)+IF(DB505=4,Tipologías!$E$13,0)+IF(DC505=5,Tipologías!$E$12,0)+IF(DD505=6,Tipologías!$E$14,0)+IF(DE505=7,Tipologías!$E$20,0)+IF(DG505=9,Tipologías!$E$16,0)+IF(DF505=8,Tipologías!$E$23,0)+IF(DH505=10,Tipologías!$E$7,0)+IF(DI505=11,Tipologías!$E$8,0))</f>
        <v>4059590.7311819997</v>
      </c>
      <c r="DL505" s="49">
        <f t="shared" si="192"/>
        <v>4059590.7311819997</v>
      </c>
      <c r="DM505" s="50" t="str">
        <f t="shared" si="193"/>
        <v/>
      </c>
      <c r="DN505" s="50" t="str">
        <f t="shared" si="194"/>
        <v/>
      </c>
      <c r="DO505" s="50">
        <f t="shared" si="195"/>
        <v>0</v>
      </c>
      <c r="DP505" s="51">
        <f t="shared" si="196"/>
        <v>20</v>
      </c>
      <c r="DQ505" s="51">
        <f>IF(DM505=17,Tipologías!$E$18,0)+IF(ENCUESTAS!DN505=18,Tipologías!$E$17,0)+IF(ENCUESTAS!DO505=19,Tipologías!$E$19,0)+IF(ENCUESTAS!DP505=20,Tipologías!$E$21,0)</f>
        <v>487557.07988400001</v>
      </c>
      <c r="DR505" s="47" t="str">
        <f t="shared" si="197"/>
        <v>SI</v>
      </c>
      <c r="DS505" s="49">
        <f t="shared" si="198"/>
        <v>487557.07988400001</v>
      </c>
      <c r="DT505" s="52">
        <f>IF(DL505=0,"",(DL505+DS505+Tipologías!$E$6+Tipologías!$H$2))</f>
        <v>4744225.2036059638</v>
      </c>
      <c r="DU505" s="53" t="str">
        <f t="shared" si="199"/>
        <v>SI</v>
      </c>
      <c r="DV505" s="436" t="s">
        <v>3690</v>
      </c>
    </row>
    <row r="506" spans="1:126" ht="45" x14ac:dyDescent="0.25">
      <c r="A506" s="22">
        <v>42974</v>
      </c>
      <c r="B506" s="7" t="s">
        <v>1</v>
      </c>
      <c r="C506" s="7" t="s">
        <v>630</v>
      </c>
      <c r="D506" s="7">
        <v>579</v>
      </c>
      <c r="E506" s="7">
        <v>1039689067</v>
      </c>
      <c r="F506" s="7"/>
      <c r="G506" s="188">
        <v>503</v>
      </c>
      <c r="H506" s="189" t="s">
        <v>1603</v>
      </c>
      <c r="I506" s="7" t="s">
        <v>1110</v>
      </c>
      <c r="J506" s="7"/>
      <c r="K506" s="7"/>
      <c r="L506" s="7"/>
      <c r="M506" s="7"/>
      <c r="N506" s="7"/>
      <c r="O506" s="7"/>
      <c r="P506" s="7"/>
      <c r="Q506" s="7"/>
      <c r="R506" s="200">
        <v>220581910043</v>
      </c>
      <c r="S506" s="7"/>
      <c r="T506" s="7"/>
      <c r="U506" s="362" t="str">
        <f t="shared" si="175"/>
        <v xml:space="preserve">PEATONAL   #   -  220581910043 </v>
      </c>
      <c r="V506" s="7">
        <v>3212604578</v>
      </c>
      <c r="W506" s="7" t="s">
        <v>2857</v>
      </c>
      <c r="X506" s="7" t="s">
        <v>2858</v>
      </c>
      <c r="Y506" s="7" t="s">
        <v>1512</v>
      </c>
      <c r="Z506" s="7" t="s">
        <v>1287</v>
      </c>
      <c r="AA506" s="434" t="str">
        <f t="shared" si="176"/>
        <v>JUANA  MARIA LLOREDA CAMPAÑA</v>
      </c>
      <c r="AB506" s="7" t="s">
        <v>1268</v>
      </c>
      <c r="AC506" s="7">
        <v>26294884</v>
      </c>
      <c r="AD506" s="7" t="s">
        <v>1118</v>
      </c>
      <c r="AE506" s="7">
        <v>63</v>
      </c>
      <c r="AF506" s="6" t="s">
        <v>1086</v>
      </c>
      <c r="AG506" s="6"/>
      <c r="AH506" s="7"/>
      <c r="AI506" s="7"/>
      <c r="AJ506" s="7"/>
      <c r="AK506" s="434" t="str">
        <f t="shared" si="177"/>
        <v xml:space="preserve">   </v>
      </c>
      <c r="AL506" s="7"/>
      <c r="AM506" s="191"/>
      <c r="AN506" s="189" t="s">
        <v>1086</v>
      </c>
      <c r="AO506" s="7">
        <v>932497</v>
      </c>
      <c r="AP506" s="7" t="s">
        <v>1087</v>
      </c>
      <c r="AQ506" s="7">
        <v>4</v>
      </c>
      <c r="AR506" s="7">
        <v>3</v>
      </c>
      <c r="AS506" s="7">
        <v>0</v>
      </c>
      <c r="AT506" s="192" t="s">
        <v>1148</v>
      </c>
      <c r="AU506" s="7"/>
      <c r="AV506" s="193" t="s">
        <v>1165</v>
      </c>
      <c r="AW506" s="7" t="s">
        <v>2859</v>
      </c>
      <c r="AX506" s="192"/>
      <c r="AY506" s="7"/>
      <c r="AZ506" s="7"/>
      <c r="BA506" s="7"/>
      <c r="BB506" s="7" t="s">
        <v>1086</v>
      </c>
      <c r="BC506" s="7">
        <v>4101</v>
      </c>
      <c r="BD506" s="7" t="s">
        <v>1087</v>
      </c>
      <c r="BE506" s="7"/>
      <c r="BF506" s="7" t="s">
        <v>1086</v>
      </c>
      <c r="BG506" s="7">
        <v>8366</v>
      </c>
      <c r="BH506" s="188" t="s">
        <v>1167</v>
      </c>
      <c r="BI506" s="195" t="s">
        <v>1175</v>
      </c>
      <c r="BJ506" s="6" t="s">
        <v>1180</v>
      </c>
      <c r="BK506" s="6" t="s">
        <v>1189</v>
      </c>
      <c r="BL506" s="6" t="s">
        <v>1087</v>
      </c>
      <c r="BM506" s="191" t="s">
        <v>1086</v>
      </c>
      <c r="BN506" s="195" t="s">
        <v>1086</v>
      </c>
      <c r="BO506" s="6" t="s">
        <v>1087</v>
      </c>
      <c r="BP506" s="6" t="s">
        <v>1086</v>
      </c>
      <c r="BQ506" s="6" t="s">
        <v>1086</v>
      </c>
      <c r="BR506" s="6" t="s">
        <v>1086</v>
      </c>
      <c r="BS506" s="6" t="s">
        <v>1086</v>
      </c>
      <c r="BT506" s="6" t="s">
        <v>1086</v>
      </c>
      <c r="BU506" s="6" t="s">
        <v>1086</v>
      </c>
      <c r="BV506" s="6" t="s">
        <v>1087</v>
      </c>
      <c r="BW506" s="6" t="s">
        <v>1087</v>
      </c>
      <c r="BX506" s="6" t="s">
        <v>1087</v>
      </c>
      <c r="BY506" s="6" t="s">
        <v>1086</v>
      </c>
      <c r="BZ506" s="6" t="s">
        <v>1086</v>
      </c>
      <c r="CA506" s="6" t="s">
        <v>1087</v>
      </c>
      <c r="CB506" s="6" t="s">
        <v>1086</v>
      </c>
      <c r="CC506" s="6" t="s">
        <v>1086</v>
      </c>
      <c r="CD506" s="6" t="s">
        <v>1194</v>
      </c>
      <c r="CE506" s="199" t="s">
        <v>2860</v>
      </c>
      <c r="CF506" s="6"/>
      <c r="CG506" s="6"/>
      <c r="CH506" s="6"/>
      <c r="CI506" s="6"/>
      <c r="CJ506" s="6" t="s">
        <v>1607</v>
      </c>
      <c r="CK506" s="6" t="s">
        <v>1608</v>
      </c>
      <c r="CL506" s="6" t="s">
        <v>1086</v>
      </c>
      <c r="CM506" s="6" t="s">
        <v>1087</v>
      </c>
      <c r="CN506" s="6" t="s">
        <v>1087</v>
      </c>
      <c r="CO506" s="6" t="s">
        <v>1490</v>
      </c>
      <c r="CP506" s="6" t="s">
        <v>1086</v>
      </c>
      <c r="CQ506" s="6" t="s">
        <v>1086</v>
      </c>
      <c r="CR506" s="6" t="s">
        <v>1087</v>
      </c>
      <c r="CS506" s="6" t="s">
        <v>1086</v>
      </c>
      <c r="CT506" s="6" t="s">
        <v>1086</v>
      </c>
      <c r="CU506" s="191" t="s">
        <v>1273</v>
      </c>
      <c r="CV506" s="6" t="str">
        <f t="shared" si="178"/>
        <v>OASIS PEATONAL220581910043</v>
      </c>
      <c r="CW506" s="46" t="str">
        <f t="shared" si="179"/>
        <v>OK</v>
      </c>
      <c r="CX506" s="47" t="str">
        <f t="shared" si="180"/>
        <v>SI</v>
      </c>
      <c r="CY506" s="47">
        <f t="shared" si="181"/>
        <v>1</v>
      </c>
      <c r="CZ506" s="47">
        <f t="shared" si="182"/>
        <v>2</v>
      </c>
      <c r="DA506" s="47">
        <f t="shared" si="183"/>
        <v>3</v>
      </c>
      <c r="DB506" s="47" t="str">
        <f t="shared" si="184"/>
        <v/>
      </c>
      <c r="DC506" s="47">
        <f t="shared" si="185"/>
        <v>5</v>
      </c>
      <c r="DD506" s="47"/>
      <c r="DE506" s="47">
        <f t="shared" si="186"/>
        <v>7</v>
      </c>
      <c r="DF506" s="47" t="str">
        <f t="shared" si="187"/>
        <v/>
      </c>
      <c r="DG506" s="47">
        <f t="shared" si="188"/>
        <v>9</v>
      </c>
      <c r="DH506" s="47" t="str">
        <f t="shared" si="189"/>
        <v/>
      </c>
      <c r="DI506" s="47" t="str">
        <f t="shared" si="190"/>
        <v/>
      </c>
      <c r="DJ506" s="47">
        <f t="shared" si="191"/>
        <v>4</v>
      </c>
      <c r="DK506" s="48">
        <f>IF(CX506="NO",0,IF(CY506=1,Tipologías!$E$11,0)+IF(CZ506=2,Tipologías!$E$10,0)+IF(DA506=3,Tipologías!$E$9,0)+IF(DB506=4,Tipologías!$E$13,0)+IF(DC506=5,Tipologías!$E$12,0)+IF(DD506=6,Tipologías!$E$14,0)+IF(DE506=7,Tipologías!$E$20,0)+IF(DG506=9,Tipologías!$E$16,0)+IF(DF506=8,Tipologías!$E$23,0)+IF(DH506=10,Tipologías!$E$7,0)+IF(DI506=11,Tipologías!$E$8,0))</f>
        <v>3719341.90503</v>
      </c>
      <c r="DL506" s="49">
        <f t="shared" si="192"/>
        <v>3719341.90503</v>
      </c>
      <c r="DM506" s="50" t="str">
        <f t="shared" si="193"/>
        <v/>
      </c>
      <c r="DN506" s="50">
        <f t="shared" si="194"/>
        <v>18</v>
      </c>
      <c r="DO506" s="50">
        <f t="shared" si="195"/>
        <v>0</v>
      </c>
      <c r="DP506" s="51" t="str">
        <f t="shared" si="196"/>
        <v/>
      </c>
      <c r="DQ506" s="51">
        <f>IF(DM506=17,Tipologías!$E$18,0)+IF(ENCUESTAS!DN506=18,Tipologías!$E$17,0)+IF(ENCUESTAS!DO506=19,Tipologías!$E$19,0)+IF(ENCUESTAS!DP506=20,Tipologías!$E$21,0)</f>
        <v>1270146.3406199999</v>
      </c>
      <c r="DR506" s="47" t="str">
        <f t="shared" si="197"/>
        <v>SI</v>
      </c>
      <c r="DS506" s="49">
        <f t="shared" si="198"/>
        <v>1270146.3406199999</v>
      </c>
      <c r="DT506" s="52">
        <f>IF(DL506=0,"",(DL506+DS506+Tipologías!$E$6+Tipologías!$H$2))</f>
        <v>5186565.638189964</v>
      </c>
      <c r="DU506" s="53" t="str">
        <f t="shared" si="199"/>
        <v>SI</v>
      </c>
      <c r="DV506" s="436" t="s">
        <v>3691</v>
      </c>
    </row>
    <row r="507" spans="1:126" ht="45" x14ac:dyDescent="0.25">
      <c r="A507" s="22">
        <v>42974</v>
      </c>
      <c r="B507" s="7" t="s">
        <v>1</v>
      </c>
      <c r="C507" s="7" t="s">
        <v>630</v>
      </c>
      <c r="D507" s="7">
        <v>579</v>
      </c>
      <c r="E507" s="7">
        <v>15362949</v>
      </c>
      <c r="F507" s="7">
        <v>3147962419</v>
      </c>
      <c r="G507" s="188">
        <v>504</v>
      </c>
      <c r="H507" s="189" t="s">
        <v>1603</v>
      </c>
      <c r="I507" s="7" t="s">
        <v>1110</v>
      </c>
      <c r="J507" s="7"/>
      <c r="K507" s="7"/>
      <c r="L507" s="7"/>
      <c r="M507" s="7"/>
      <c r="N507" s="7"/>
      <c r="O507" s="7"/>
      <c r="P507" s="7"/>
      <c r="Q507" s="7"/>
      <c r="R507" s="200">
        <v>220587900000</v>
      </c>
      <c r="S507" s="7"/>
      <c r="T507" s="7"/>
      <c r="U507" s="362" t="str">
        <f t="shared" si="175"/>
        <v xml:space="preserve">PEATONAL   #   -  220587900000 </v>
      </c>
      <c r="V507" s="7">
        <v>3148540038</v>
      </c>
      <c r="W507" s="7" t="s">
        <v>2188</v>
      </c>
      <c r="X507" s="7" t="s">
        <v>2189</v>
      </c>
      <c r="Y507" s="7" t="s">
        <v>1747</v>
      </c>
      <c r="Z507" s="7" t="s">
        <v>1748</v>
      </c>
      <c r="AA507" s="434" t="str">
        <f t="shared" si="176"/>
        <v>LUISA  FERNANDA AREIZA CHALARCA</v>
      </c>
      <c r="AB507" s="7" t="s">
        <v>1268</v>
      </c>
      <c r="AC507" s="7">
        <v>1039705228</v>
      </c>
      <c r="AD507" s="7" t="s">
        <v>1118</v>
      </c>
      <c r="AE507" s="7">
        <v>19</v>
      </c>
      <c r="AF507" s="6" t="s">
        <v>1086</v>
      </c>
      <c r="AG507" s="6"/>
      <c r="AH507" s="7"/>
      <c r="AI507" s="7"/>
      <c r="AJ507" s="7"/>
      <c r="AK507" s="434" t="str">
        <f t="shared" si="177"/>
        <v xml:space="preserve">   </v>
      </c>
      <c r="AL507" s="7"/>
      <c r="AM507" s="191"/>
      <c r="AN507" s="189" t="s">
        <v>1086</v>
      </c>
      <c r="AO507" s="7">
        <v>1683824</v>
      </c>
      <c r="AP507" s="7" t="s">
        <v>1087</v>
      </c>
      <c r="AQ507" s="7">
        <v>5</v>
      </c>
      <c r="AR507" s="7">
        <v>1</v>
      </c>
      <c r="AS507" s="7">
        <v>0</v>
      </c>
      <c r="AT507" s="192" t="s">
        <v>1148</v>
      </c>
      <c r="AU507" s="7"/>
      <c r="AV507" s="193" t="s">
        <v>1165</v>
      </c>
      <c r="AW507" s="7" t="s">
        <v>2859</v>
      </c>
      <c r="AX507" s="192"/>
      <c r="AY507" s="7"/>
      <c r="AZ507" s="7"/>
      <c r="BA507" s="7"/>
      <c r="BB507" s="7" t="s">
        <v>1086</v>
      </c>
      <c r="BC507" s="7">
        <v>29982</v>
      </c>
      <c r="BD507" s="7" t="s">
        <v>1086</v>
      </c>
      <c r="BE507" s="7">
        <v>22234</v>
      </c>
      <c r="BF507" s="7" t="s">
        <v>1086</v>
      </c>
      <c r="BG507" s="7">
        <v>8324</v>
      </c>
      <c r="BH507" s="188" t="s">
        <v>1167</v>
      </c>
      <c r="BI507" s="195" t="s">
        <v>1175</v>
      </c>
      <c r="BJ507" s="6" t="s">
        <v>1180</v>
      </c>
      <c r="BK507" s="6" t="s">
        <v>1189</v>
      </c>
      <c r="BL507" s="6" t="s">
        <v>1087</v>
      </c>
      <c r="BM507" s="191" t="s">
        <v>1087</v>
      </c>
      <c r="BN507" s="195" t="s">
        <v>1086</v>
      </c>
      <c r="BO507" s="6" t="s">
        <v>1086</v>
      </c>
      <c r="BP507" s="6" t="s">
        <v>1086</v>
      </c>
      <c r="BQ507" s="6" t="s">
        <v>1087</v>
      </c>
      <c r="BR507" s="6" t="s">
        <v>1086</v>
      </c>
      <c r="BS507" s="6" t="s">
        <v>1086</v>
      </c>
      <c r="BT507" s="6" t="s">
        <v>1087</v>
      </c>
      <c r="BU507" s="6" t="s">
        <v>1087</v>
      </c>
      <c r="BV507" s="6" t="s">
        <v>1087</v>
      </c>
      <c r="BW507" s="6" t="s">
        <v>1087</v>
      </c>
      <c r="BX507" s="6" t="s">
        <v>1086</v>
      </c>
      <c r="BY507" s="6" t="s">
        <v>1087</v>
      </c>
      <c r="BZ507" s="6" t="s">
        <v>1087</v>
      </c>
      <c r="CA507" s="6" t="s">
        <v>1087</v>
      </c>
      <c r="CB507" s="6" t="s">
        <v>1087</v>
      </c>
      <c r="CC507" s="6" t="s">
        <v>1086</v>
      </c>
      <c r="CD507" s="6" t="s">
        <v>1194</v>
      </c>
      <c r="CE507" s="199" t="s">
        <v>2861</v>
      </c>
      <c r="CF507" s="6"/>
      <c r="CG507" s="6"/>
      <c r="CH507" s="6"/>
      <c r="CI507" s="6"/>
      <c r="CJ507" s="6" t="s">
        <v>1607</v>
      </c>
      <c r="CK507" s="6" t="s">
        <v>1608</v>
      </c>
      <c r="CL507" s="6" t="s">
        <v>1086</v>
      </c>
      <c r="CM507" s="6" t="s">
        <v>1087</v>
      </c>
      <c r="CN507" s="6" t="s">
        <v>1087</v>
      </c>
      <c r="CO507" s="6" t="s">
        <v>1490</v>
      </c>
      <c r="CP507" s="6" t="s">
        <v>1087</v>
      </c>
      <c r="CQ507" s="6" t="s">
        <v>1087</v>
      </c>
      <c r="CR507" s="6" t="s">
        <v>1087</v>
      </c>
      <c r="CS507" s="6" t="s">
        <v>1087</v>
      </c>
      <c r="CT507" s="6" t="s">
        <v>1086</v>
      </c>
      <c r="CU507" s="191" t="s">
        <v>1273</v>
      </c>
      <c r="CV507" s="6" t="str">
        <f t="shared" si="178"/>
        <v>OASIS PEATONAL220587900000</v>
      </c>
      <c r="CW507" s="46" t="str">
        <f t="shared" si="179"/>
        <v>OK</v>
      </c>
      <c r="CX507" s="47" t="str">
        <f t="shared" si="180"/>
        <v>SI</v>
      </c>
      <c r="CY507" s="47">
        <f t="shared" si="181"/>
        <v>1</v>
      </c>
      <c r="CZ507" s="47" t="str">
        <f t="shared" si="182"/>
        <v/>
      </c>
      <c r="DA507" s="47">
        <f t="shared" si="183"/>
        <v>3</v>
      </c>
      <c r="DB507" s="47">
        <f t="shared" si="184"/>
        <v>4</v>
      </c>
      <c r="DC507" s="47">
        <f t="shared" si="185"/>
        <v>5</v>
      </c>
      <c r="DD507" s="47"/>
      <c r="DE507" s="47">
        <f t="shared" si="186"/>
        <v>7</v>
      </c>
      <c r="DF507" s="47" t="str">
        <f t="shared" si="187"/>
        <v/>
      </c>
      <c r="DG507" s="47">
        <f t="shared" si="188"/>
        <v>9</v>
      </c>
      <c r="DH507" s="47" t="str">
        <f t="shared" si="189"/>
        <v/>
      </c>
      <c r="DI507" s="47" t="str">
        <f t="shared" si="190"/>
        <v/>
      </c>
      <c r="DJ507" s="47">
        <f t="shared" si="191"/>
        <v>4</v>
      </c>
      <c r="DK507" s="48">
        <f>IF(CX507="NO",0,IF(CY507=1,Tipologías!$E$11,0)+IF(CZ507=2,Tipologías!$E$10,0)+IF(DA507=3,Tipologías!$E$9,0)+IF(DB507=4,Tipologías!$E$13,0)+IF(DC507=5,Tipologías!$E$12,0)+IF(DD507=6,Tipologías!$E$14,0)+IF(DE507=7,Tipologías!$E$20,0)+IF(DG507=9,Tipologías!$E$16,0)+IF(DF507=8,Tipologías!$E$23,0)+IF(DH507=10,Tipologías!$E$7,0)+IF(DI507=11,Tipologías!$E$8,0))</f>
        <v>4158248.5159739996</v>
      </c>
      <c r="DL507" s="49">
        <f t="shared" si="192"/>
        <v>4158248.5159739996</v>
      </c>
      <c r="DM507" s="50" t="str">
        <f t="shared" si="193"/>
        <v/>
      </c>
      <c r="DN507" s="50" t="str">
        <f t="shared" si="194"/>
        <v/>
      </c>
      <c r="DO507" s="50">
        <f t="shared" si="195"/>
        <v>0</v>
      </c>
      <c r="DP507" s="51">
        <f t="shared" si="196"/>
        <v>20</v>
      </c>
      <c r="DQ507" s="51">
        <f>IF(DM507=17,Tipologías!$E$18,0)+IF(ENCUESTAS!DN507=18,Tipologías!$E$17,0)+IF(ENCUESTAS!DO507=19,Tipologías!$E$19,0)+IF(ENCUESTAS!DP507=20,Tipologías!$E$21,0)</f>
        <v>487557.07988400001</v>
      </c>
      <c r="DR507" s="47" t="str">
        <f t="shared" si="197"/>
        <v>SI</v>
      </c>
      <c r="DS507" s="49">
        <f t="shared" si="198"/>
        <v>487557.07988400001</v>
      </c>
      <c r="DT507" s="52">
        <f>IF(DL507=0,"",(DL507+DS507+Tipologías!$E$6+Tipologías!$H$2))</f>
        <v>4842882.9883979633</v>
      </c>
      <c r="DU507" s="53" t="str">
        <f t="shared" si="199"/>
        <v>SI</v>
      </c>
      <c r="DV507" s="436" t="s">
        <v>3692</v>
      </c>
    </row>
    <row r="508" spans="1:126" hidden="1" x14ac:dyDescent="0.25">
      <c r="A508" s="22">
        <v>42974</v>
      </c>
      <c r="B508" s="7" t="s">
        <v>1</v>
      </c>
      <c r="C508" s="7" t="s">
        <v>630</v>
      </c>
      <c r="D508" s="7">
        <v>579</v>
      </c>
      <c r="E508" s="7">
        <v>71180459</v>
      </c>
      <c r="F508" s="7">
        <v>3147713942</v>
      </c>
      <c r="G508" s="188">
        <v>505</v>
      </c>
      <c r="H508" s="189" t="s">
        <v>1603</v>
      </c>
      <c r="I508" s="7" t="s">
        <v>1110</v>
      </c>
      <c r="J508" s="7"/>
      <c r="K508" s="7"/>
      <c r="L508" s="7"/>
      <c r="M508" s="7"/>
      <c r="N508" s="7"/>
      <c r="O508" s="7"/>
      <c r="P508" s="7"/>
      <c r="Q508" s="7"/>
      <c r="R508" s="190">
        <v>5792</v>
      </c>
      <c r="S508" s="7"/>
      <c r="T508" s="7"/>
      <c r="U508" s="362" t="str">
        <f t="shared" si="175"/>
        <v xml:space="preserve">PEATONAL   #   -  5792 </v>
      </c>
      <c r="V508" s="7"/>
      <c r="W508" s="7" t="s">
        <v>1809</v>
      </c>
      <c r="X508" s="7"/>
      <c r="Y508" s="7" t="s">
        <v>1459</v>
      </c>
      <c r="Z508" s="7" t="s">
        <v>2862</v>
      </c>
      <c r="AA508" s="434" t="str">
        <f t="shared" si="176"/>
        <v xml:space="preserve">MARIA  YOLANDA CARMONA </v>
      </c>
      <c r="AB508" s="7" t="s">
        <v>1268</v>
      </c>
      <c r="AC508" s="7">
        <v>21653983</v>
      </c>
      <c r="AD508" s="7" t="s">
        <v>1118</v>
      </c>
      <c r="AE508" s="7">
        <v>60</v>
      </c>
      <c r="AF508" s="6" t="s">
        <v>1087</v>
      </c>
      <c r="AG508" s="6" t="s">
        <v>1791</v>
      </c>
      <c r="AH508" s="7" t="s">
        <v>1305</v>
      </c>
      <c r="AI508" s="7" t="s">
        <v>2863</v>
      </c>
      <c r="AJ508" s="7" t="s">
        <v>1465</v>
      </c>
      <c r="AK508" s="434" t="str">
        <f t="shared" si="177"/>
        <v>RIXARDO DE JESUS RESTREPO HERNANDEZ</v>
      </c>
      <c r="AL508" s="7" t="s">
        <v>1268</v>
      </c>
      <c r="AM508" s="191">
        <v>8281897</v>
      </c>
      <c r="AN508" s="189" t="s">
        <v>1087</v>
      </c>
      <c r="AO508" s="7"/>
      <c r="AP508" s="7" t="s">
        <v>1087</v>
      </c>
      <c r="AQ508" s="7">
        <v>7</v>
      </c>
      <c r="AR508" s="7">
        <v>2</v>
      </c>
      <c r="AS508" s="7">
        <v>0</v>
      </c>
      <c r="AT508" s="192" t="s">
        <v>1147</v>
      </c>
      <c r="AU508" s="7"/>
      <c r="AV508" s="193" t="s">
        <v>1163</v>
      </c>
      <c r="AW508" s="7"/>
      <c r="AX508" s="192"/>
      <c r="AY508" s="7"/>
      <c r="AZ508" s="7"/>
      <c r="BA508" s="7"/>
      <c r="BB508" s="7" t="s">
        <v>1086</v>
      </c>
      <c r="BC508" s="7">
        <v>27579</v>
      </c>
      <c r="BD508" s="7" t="s">
        <v>1086</v>
      </c>
      <c r="BE508" s="7">
        <v>20379</v>
      </c>
      <c r="BF508" s="7" t="s">
        <v>1086</v>
      </c>
      <c r="BG508" s="7">
        <v>8366</v>
      </c>
      <c r="BH508" s="188" t="s">
        <v>1167</v>
      </c>
      <c r="BI508" s="195" t="s">
        <v>1171</v>
      </c>
      <c r="BJ508" s="6" t="s">
        <v>1180</v>
      </c>
      <c r="BK508" s="6" t="s">
        <v>1189</v>
      </c>
      <c r="BL508" s="6" t="s">
        <v>1087</v>
      </c>
      <c r="BM508" s="191" t="s">
        <v>1087</v>
      </c>
      <c r="BN508" s="195" t="s">
        <v>1086</v>
      </c>
      <c r="BO508" s="6" t="s">
        <v>1086</v>
      </c>
      <c r="BP508" s="6" t="s">
        <v>1086</v>
      </c>
      <c r="BQ508" s="6" t="s">
        <v>1087</v>
      </c>
      <c r="BR508" s="6" t="s">
        <v>1086</v>
      </c>
      <c r="BS508" s="6" t="s">
        <v>1086</v>
      </c>
      <c r="BT508" s="6" t="s">
        <v>1086</v>
      </c>
      <c r="BU508" s="6" t="s">
        <v>1086</v>
      </c>
      <c r="BV508" s="6" t="s">
        <v>1086</v>
      </c>
      <c r="BW508" s="6" t="s">
        <v>1086</v>
      </c>
      <c r="BX508" s="6" t="s">
        <v>1086</v>
      </c>
      <c r="BY508" s="6" t="s">
        <v>1086</v>
      </c>
      <c r="BZ508" s="6" t="s">
        <v>1086</v>
      </c>
      <c r="CA508" s="6" t="s">
        <v>1086</v>
      </c>
      <c r="CB508" s="6" t="s">
        <v>1086</v>
      </c>
      <c r="CC508" s="6" t="s">
        <v>1086</v>
      </c>
      <c r="CD508" s="6" t="s">
        <v>1193</v>
      </c>
      <c r="CE508" s="199" t="s">
        <v>2864</v>
      </c>
      <c r="CF508" s="6"/>
      <c r="CG508" s="6"/>
      <c r="CH508" s="6"/>
      <c r="CI508" s="6"/>
      <c r="CJ508" s="6" t="s">
        <v>1607</v>
      </c>
      <c r="CK508" s="6" t="s">
        <v>1608</v>
      </c>
      <c r="CL508" s="6" t="s">
        <v>1086</v>
      </c>
      <c r="CM508" s="6" t="s">
        <v>1087</v>
      </c>
      <c r="CN508" s="6" t="s">
        <v>1087</v>
      </c>
      <c r="CO508" s="6" t="s">
        <v>1490</v>
      </c>
      <c r="CP508" s="6" t="s">
        <v>1086</v>
      </c>
      <c r="CQ508" s="6" t="s">
        <v>1086</v>
      </c>
      <c r="CR508" s="6" t="s">
        <v>1086</v>
      </c>
      <c r="CS508" s="6" t="s">
        <v>1086</v>
      </c>
      <c r="CT508" s="6" t="s">
        <v>1086</v>
      </c>
      <c r="CU508" s="191" t="s">
        <v>1269</v>
      </c>
      <c r="CV508" s="6" t="str">
        <f t="shared" si="178"/>
        <v>OASIS PEATONAL5792</v>
      </c>
      <c r="CW508" s="46" t="str">
        <f t="shared" si="179"/>
        <v>OK</v>
      </c>
      <c r="CX508" s="47" t="str">
        <f t="shared" si="180"/>
        <v>SI</v>
      </c>
      <c r="CY508" s="47" t="str">
        <f t="shared" si="181"/>
        <v/>
      </c>
      <c r="CZ508" s="47" t="str">
        <f t="shared" si="182"/>
        <v/>
      </c>
      <c r="DA508" s="47" t="str">
        <f t="shared" si="183"/>
        <v/>
      </c>
      <c r="DB508" s="47" t="str">
        <f t="shared" si="184"/>
        <v/>
      </c>
      <c r="DC508" s="47" t="str">
        <f t="shared" si="185"/>
        <v/>
      </c>
      <c r="DD508" s="47"/>
      <c r="DE508" s="47" t="str">
        <f t="shared" si="186"/>
        <v/>
      </c>
      <c r="DF508" s="47" t="str">
        <f t="shared" si="187"/>
        <v/>
      </c>
      <c r="DG508" s="47" t="str">
        <f t="shared" si="188"/>
        <v/>
      </c>
      <c r="DH508" s="47" t="str">
        <f t="shared" si="189"/>
        <v/>
      </c>
      <c r="DI508" s="47" t="str">
        <f t="shared" si="190"/>
        <v/>
      </c>
      <c r="DJ508" s="47">
        <f t="shared" si="191"/>
        <v>0</v>
      </c>
      <c r="DK508" s="48">
        <f>IF(CX508="NO",0,IF(CY508=1,Tipologías!$E$11,0)+IF(CZ508=2,Tipologías!$E$10,0)+IF(DA508=3,Tipologías!$E$9,0)+IF(DB508=4,Tipologías!$E$13,0)+IF(DC508=5,Tipologías!$E$12,0)+IF(DD508=6,Tipologías!$E$14,0)+IF(DE508=7,Tipologías!$E$20,0)+IF(DG508=9,Tipologías!$E$16,0)+IF(DF508=8,Tipologías!$E$23,0)+IF(DH508=10,Tipologías!$E$7,0)+IF(DI508=11,Tipologías!$E$8,0))</f>
        <v>0</v>
      </c>
      <c r="DL508" s="49">
        <f t="shared" si="192"/>
        <v>0</v>
      </c>
      <c r="DM508" s="50" t="str">
        <f t="shared" si="193"/>
        <v/>
      </c>
      <c r="DN508" s="50" t="str">
        <f t="shared" si="194"/>
        <v/>
      </c>
      <c r="DO508" s="50" t="str">
        <f t="shared" si="195"/>
        <v/>
      </c>
      <c r="DP508" s="51" t="str">
        <f t="shared" si="196"/>
        <v/>
      </c>
      <c r="DQ508" s="51">
        <f>IF(DM508=17,Tipologías!$E$18,0)+IF(ENCUESTAS!DN508=18,Tipologías!$E$17,0)+IF(ENCUESTAS!DO508=19,Tipologías!$E$19,0)+IF(ENCUESTAS!DP508=20,Tipologías!$E$21,0)</f>
        <v>0</v>
      </c>
      <c r="DR508" s="47" t="str">
        <f t="shared" si="197"/>
        <v>NO</v>
      </c>
      <c r="DS508" s="49">
        <f t="shared" si="198"/>
        <v>0</v>
      </c>
      <c r="DT508" s="52" t="str">
        <f>IF(DL508=0,"",(DL508+DS508+Tipologías!$E$6+Tipologías!$H$2))</f>
        <v/>
      </c>
      <c r="DU508" s="53" t="str">
        <f t="shared" si="199"/>
        <v>NO</v>
      </c>
      <c r="DV508" s="436"/>
    </row>
    <row r="509" spans="1:126" ht="60" x14ac:dyDescent="0.25">
      <c r="A509" s="22">
        <v>42974</v>
      </c>
      <c r="B509" s="7" t="s">
        <v>1</v>
      </c>
      <c r="C509" s="7" t="s">
        <v>630</v>
      </c>
      <c r="D509" s="7">
        <v>579</v>
      </c>
      <c r="E509" s="7">
        <v>1039689067</v>
      </c>
      <c r="F509" s="7"/>
      <c r="G509" s="188">
        <v>506</v>
      </c>
      <c r="H509" s="189" t="s">
        <v>1603</v>
      </c>
      <c r="I509" s="7" t="s">
        <v>1110</v>
      </c>
      <c r="J509" s="7"/>
      <c r="K509" s="7"/>
      <c r="L509" s="7"/>
      <c r="M509" s="7"/>
      <c r="N509" s="7"/>
      <c r="O509" s="7"/>
      <c r="P509" s="7"/>
      <c r="Q509" s="7"/>
      <c r="R509" s="200">
        <v>220581910041</v>
      </c>
      <c r="S509" s="7"/>
      <c r="T509" s="7"/>
      <c r="U509" s="362" t="str">
        <f t="shared" si="175"/>
        <v xml:space="preserve">PEATONAL   #   -  220581910041 </v>
      </c>
      <c r="V509" s="7">
        <v>3206462469</v>
      </c>
      <c r="W509" s="7" t="s">
        <v>2865</v>
      </c>
      <c r="X509" s="7" t="s">
        <v>1710</v>
      </c>
      <c r="Y509" s="7" t="s">
        <v>1541</v>
      </c>
      <c r="Z509" s="7" t="s">
        <v>1465</v>
      </c>
      <c r="AA509" s="434" t="str">
        <f t="shared" si="176"/>
        <v>ANA  DE JESUS MAYO DE QUICENO</v>
      </c>
      <c r="AB509" s="7" t="s">
        <v>1268</v>
      </c>
      <c r="AC509" s="7">
        <v>22028371</v>
      </c>
      <c r="AD509" s="7" t="s">
        <v>1118</v>
      </c>
      <c r="AE509" s="7">
        <v>59</v>
      </c>
      <c r="AF509" s="6" t="s">
        <v>1086</v>
      </c>
      <c r="AG509" s="6"/>
      <c r="AH509" s="7"/>
      <c r="AI509" s="7"/>
      <c r="AJ509" s="7"/>
      <c r="AK509" s="434" t="str">
        <f t="shared" si="177"/>
        <v xml:space="preserve">   </v>
      </c>
      <c r="AL509" s="7"/>
      <c r="AM509" s="191"/>
      <c r="AN509" s="189" t="s">
        <v>1086</v>
      </c>
      <c r="AO509" s="7"/>
      <c r="AP509" s="7" t="s">
        <v>1087</v>
      </c>
      <c r="AQ509" s="7">
        <v>4</v>
      </c>
      <c r="AR509" s="7">
        <v>1</v>
      </c>
      <c r="AS509" s="7">
        <v>0</v>
      </c>
      <c r="AT509" s="192" t="s">
        <v>1148</v>
      </c>
      <c r="AU509" s="7"/>
      <c r="AV509" s="193" t="s">
        <v>1165</v>
      </c>
      <c r="AW509" s="7" t="s">
        <v>2859</v>
      </c>
      <c r="AX509" s="192"/>
      <c r="AY509" s="7"/>
      <c r="AZ509" s="7"/>
      <c r="BA509" s="7"/>
      <c r="BB509" s="7" t="s">
        <v>1086</v>
      </c>
      <c r="BC509" s="7">
        <v>17616</v>
      </c>
      <c r="BD509" s="7" t="s">
        <v>1087</v>
      </c>
      <c r="BE509" s="7"/>
      <c r="BF509" s="7" t="s">
        <v>1086</v>
      </c>
      <c r="BG509" s="7">
        <v>8366</v>
      </c>
      <c r="BH509" s="188" t="s">
        <v>1167</v>
      </c>
      <c r="BI509" s="195" t="s">
        <v>1175</v>
      </c>
      <c r="BJ509" s="6" t="s">
        <v>1180</v>
      </c>
      <c r="BK509" s="6" t="s">
        <v>1189</v>
      </c>
      <c r="BL509" s="6" t="s">
        <v>1087</v>
      </c>
      <c r="BM509" s="191" t="s">
        <v>1087</v>
      </c>
      <c r="BN509" s="195" t="s">
        <v>1086</v>
      </c>
      <c r="BO509" s="6" t="s">
        <v>1086</v>
      </c>
      <c r="BP509" s="6" t="s">
        <v>1086</v>
      </c>
      <c r="BQ509" s="6" t="s">
        <v>1086</v>
      </c>
      <c r="BR509" s="6" t="s">
        <v>1086</v>
      </c>
      <c r="BS509" s="6" t="s">
        <v>1086</v>
      </c>
      <c r="BT509" s="6" t="s">
        <v>1086</v>
      </c>
      <c r="BU509" s="6" t="s">
        <v>1086</v>
      </c>
      <c r="BV509" s="6" t="s">
        <v>1087</v>
      </c>
      <c r="BW509" s="6" t="s">
        <v>1086</v>
      </c>
      <c r="BX509" s="6" t="s">
        <v>1086</v>
      </c>
      <c r="BY509" s="6" t="s">
        <v>1086</v>
      </c>
      <c r="BZ509" s="6" t="s">
        <v>1086</v>
      </c>
      <c r="CA509" s="6" t="s">
        <v>1087</v>
      </c>
      <c r="CB509" s="6" t="s">
        <v>1086</v>
      </c>
      <c r="CC509" s="6" t="s">
        <v>1086</v>
      </c>
      <c r="CD509" s="6" t="s">
        <v>1194</v>
      </c>
      <c r="CE509" s="199" t="s">
        <v>2866</v>
      </c>
      <c r="CF509" s="6"/>
      <c r="CG509" s="6"/>
      <c r="CH509" s="6"/>
      <c r="CI509" s="6"/>
      <c r="CJ509" s="6" t="s">
        <v>1607</v>
      </c>
      <c r="CK509" s="6" t="s">
        <v>1608</v>
      </c>
      <c r="CL509" s="6" t="s">
        <v>1086</v>
      </c>
      <c r="CM509" s="6" t="s">
        <v>1087</v>
      </c>
      <c r="CN509" s="6" t="s">
        <v>1087</v>
      </c>
      <c r="CO509" s="6" t="s">
        <v>1490</v>
      </c>
      <c r="CP509" s="6" t="s">
        <v>1086</v>
      </c>
      <c r="CQ509" s="6" t="s">
        <v>1086</v>
      </c>
      <c r="CR509" s="6" t="s">
        <v>1087</v>
      </c>
      <c r="CS509" s="6" t="s">
        <v>1086</v>
      </c>
      <c r="CT509" s="6" t="s">
        <v>1086</v>
      </c>
      <c r="CU509" s="191" t="s">
        <v>1273</v>
      </c>
      <c r="CV509" s="6" t="str">
        <f t="shared" si="178"/>
        <v>OASIS PEATONAL220581910041</v>
      </c>
      <c r="CW509" s="46" t="str">
        <f t="shared" si="179"/>
        <v>OK</v>
      </c>
      <c r="CX509" s="47" t="str">
        <f t="shared" si="180"/>
        <v>SI</v>
      </c>
      <c r="CY509" s="47">
        <f t="shared" si="181"/>
        <v>1</v>
      </c>
      <c r="CZ509" s="47" t="str">
        <f t="shared" si="182"/>
        <v/>
      </c>
      <c r="DA509" s="47">
        <f t="shared" si="183"/>
        <v>3</v>
      </c>
      <c r="DB509" s="47" t="str">
        <f t="shared" si="184"/>
        <v/>
      </c>
      <c r="DC509" s="47" t="str">
        <f t="shared" si="185"/>
        <v/>
      </c>
      <c r="DD509" s="47"/>
      <c r="DE509" s="47" t="str">
        <f t="shared" si="186"/>
        <v/>
      </c>
      <c r="DF509" s="47" t="str">
        <f t="shared" si="187"/>
        <v/>
      </c>
      <c r="DG509" s="47">
        <f t="shared" si="188"/>
        <v>9</v>
      </c>
      <c r="DH509" s="47" t="str">
        <f t="shared" si="189"/>
        <v/>
      </c>
      <c r="DI509" s="47" t="str">
        <f t="shared" si="190"/>
        <v/>
      </c>
      <c r="DJ509" s="47">
        <f t="shared" si="191"/>
        <v>2</v>
      </c>
      <c r="DK509" s="48">
        <f>IF(CX509="NO",0,IF(CY509=1,Tipologías!$E$11,0)+IF(CZ509=2,Tipologías!$E$10,0)+IF(DA509=3,Tipologías!$E$9,0)+IF(DB509=4,Tipologías!$E$13,0)+IF(DC509=5,Tipologías!$E$12,0)+IF(DD509=6,Tipologías!$E$14,0)+IF(DE509=7,Tipologías!$E$20,0)+IF(DG509=9,Tipologías!$E$16,0)+IF(DF509=8,Tipologías!$E$23,0)+IF(DH509=10,Tipologías!$E$7,0)+IF(DI509=11,Tipologías!$E$8,0))</f>
        <v>2608612.5646619997</v>
      </c>
      <c r="DL509" s="49">
        <f t="shared" si="192"/>
        <v>2608612.5646619997</v>
      </c>
      <c r="DM509" s="50" t="str">
        <f t="shared" si="193"/>
        <v/>
      </c>
      <c r="DN509" s="50" t="str">
        <f t="shared" si="194"/>
        <v/>
      </c>
      <c r="DO509" s="50">
        <f t="shared" si="195"/>
        <v>0</v>
      </c>
      <c r="DP509" s="51" t="str">
        <f t="shared" si="196"/>
        <v/>
      </c>
      <c r="DQ509" s="51">
        <f>IF(DM509=17,Tipologías!$E$18,0)+IF(ENCUESTAS!DN509=18,Tipologías!$E$17,0)+IF(ENCUESTAS!DO509=19,Tipologías!$E$19,0)+IF(ENCUESTAS!DP509=20,Tipologías!$E$21,0)</f>
        <v>0</v>
      </c>
      <c r="DR509" s="47" t="str">
        <f t="shared" si="197"/>
        <v>NO</v>
      </c>
      <c r="DS509" s="49">
        <f t="shared" si="198"/>
        <v>0</v>
      </c>
      <c r="DT509" s="52">
        <f>IF(DL509=0,"",(DL509+DS509+Tipologías!$E$6+Tipologías!$H$2))</f>
        <v>2805689.9572019642</v>
      </c>
      <c r="DU509" s="53" t="str">
        <f t="shared" si="199"/>
        <v>SI</v>
      </c>
      <c r="DV509" s="436" t="s">
        <v>3693</v>
      </c>
    </row>
    <row r="510" spans="1:126" ht="45" x14ac:dyDescent="0.25">
      <c r="A510" s="22">
        <v>42974</v>
      </c>
      <c r="B510" s="7" t="s">
        <v>1</v>
      </c>
      <c r="C510" s="7" t="s">
        <v>630</v>
      </c>
      <c r="D510" s="7">
        <v>579</v>
      </c>
      <c r="E510" s="7">
        <v>15362949</v>
      </c>
      <c r="F510" s="7">
        <v>3147962419</v>
      </c>
      <c r="G510" s="188">
        <v>507</v>
      </c>
      <c r="H510" s="189" t="s">
        <v>1603</v>
      </c>
      <c r="I510" s="7" t="s">
        <v>1110</v>
      </c>
      <c r="J510" s="7"/>
      <c r="K510" s="7"/>
      <c r="L510" s="7"/>
      <c r="M510" s="7"/>
      <c r="N510" s="7"/>
      <c r="O510" s="7"/>
      <c r="P510" s="7"/>
      <c r="Q510" s="7"/>
      <c r="R510" s="190">
        <v>22058806000</v>
      </c>
      <c r="S510" s="7"/>
      <c r="T510" s="7"/>
      <c r="U510" s="362" t="str">
        <f t="shared" si="175"/>
        <v xml:space="preserve">PEATONAL   #   -  22058806000 </v>
      </c>
      <c r="V510" s="7">
        <v>3137681271</v>
      </c>
      <c r="W510" s="7" t="s">
        <v>2264</v>
      </c>
      <c r="X510" s="7" t="s">
        <v>2305</v>
      </c>
      <c r="Y510" s="7" t="s">
        <v>1283</v>
      </c>
      <c r="Z510" s="7" t="s">
        <v>1316</v>
      </c>
      <c r="AA510" s="434" t="str">
        <f t="shared" si="176"/>
        <v>RAMON ANTONIO BARRIENTOS CARVAJAL</v>
      </c>
      <c r="AB510" s="7" t="s">
        <v>1268</v>
      </c>
      <c r="AC510" s="7">
        <v>15361790</v>
      </c>
      <c r="AD510" s="7" t="s">
        <v>1127</v>
      </c>
      <c r="AE510" s="7">
        <v>66</v>
      </c>
      <c r="AF510" s="6" t="s">
        <v>1087</v>
      </c>
      <c r="AG510" s="6" t="s">
        <v>1456</v>
      </c>
      <c r="AH510" s="7" t="s">
        <v>1855</v>
      </c>
      <c r="AI510" s="7" t="s">
        <v>1287</v>
      </c>
      <c r="AJ510" s="7" t="s">
        <v>2867</v>
      </c>
      <c r="AK510" s="434" t="str">
        <f t="shared" si="177"/>
        <v>MARIA BELEN PEREZ AGUIRRE</v>
      </c>
      <c r="AL510" s="7" t="s">
        <v>1268</v>
      </c>
      <c r="AM510" s="191">
        <v>21933660</v>
      </c>
      <c r="AN510" s="189" t="s">
        <v>1087</v>
      </c>
      <c r="AO510" s="7"/>
      <c r="AP510" s="7" t="s">
        <v>1087</v>
      </c>
      <c r="AQ510" s="7">
        <v>2</v>
      </c>
      <c r="AR510" s="7">
        <v>0</v>
      </c>
      <c r="AS510" s="7">
        <v>0</v>
      </c>
      <c r="AT510" s="192" t="s">
        <v>1148</v>
      </c>
      <c r="AU510" s="7"/>
      <c r="AV510" s="193" t="s">
        <v>1165</v>
      </c>
      <c r="AW510" s="7" t="s">
        <v>2859</v>
      </c>
      <c r="AX510" s="192"/>
      <c r="AY510" s="7"/>
      <c r="AZ510" s="7"/>
      <c r="BA510" s="7"/>
      <c r="BB510" s="7" t="s">
        <v>1086</v>
      </c>
      <c r="BC510" s="7">
        <v>11608</v>
      </c>
      <c r="BD510" s="7" t="s">
        <v>1086</v>
      </c>
      <c r="BE510" s="7">
        <v>8070</v>
      </c>
      <c r="BF510" s="7" t="s">
        <v>1086</v>
      </c>
      <c r="BG510" s="7">
        <v>8366</v>
      </c>
      <c r="BH510" s="188" t="s">
        <v>1167</v>
      </c>
      <c r="BI510" s="195" t="s">
        <v>1174</v>
      </c>
      <c r="BJ510" s="6" t="s">
        <v>1180</v>
      </c>
      <c r="BK510" s="6" t="s">
        <v>1189</v>
      </c>
      <c r="BL510" s="6" t="s">
        <v>1086</v>
      </c>
      <c r="BM510" s="191" t="s">
        <v>1087</v>
      </c>
      <c r="BN510" s="195" t="s">
        <v>1086</v>
      </c>
      <c r="BO510" s="6" t="s">
        <v>1086</v>
      </c>
      <c r="BP510" s="6" t="s">
        <v>1086</v>
      </c>
      <c r="BQ510" s="6" t="s">
        <v>1087</v>
      </c>
      <c r="BR510" s="6" t="s">
        <v>1086</v>
      </c>
      <c r="BS510" s="6" t="s">
        <v>1086</v>
      </c>
      <c r="BT510" s="6" t="s">
        <v>1086</v>
      </c>
      <c r="BU510" s="6" t="s">
        <v>1086</v>
      </c>
      <c r="BV510" s="6" t="s">
        <v>1087</v>
      </c>
      <c r="BW510" s="6" t="s">
        <v>1086</v>
      </c>
      <c r="BX510" s="6" t="s">
        <v>1086</v>
      </c>
      <c r="BY510" s="6" t="s">
        <v>1086</v>
      </c>
      <c r="BZ510" s="6" t="s">
        <v>1086</v>
      </c>
      <c r="CA510" s="6" t="s">
        <v>1087</v>
      </c>
      <c r="CB510" s="6" t="s">
        <v>1086</v>
      </c>
      <c r="CC510" s="6" t="s">
        <v>1086</v>
      </c>
      <c r="CD510" s="6" t="s">
        <v>1193</v>
      </c>
      <c r="CE510" s="199" t="s">
        <v>2868</v>
      </c>
      <c r="CF510" s="6"/>
      <c r="CG510" s="6"/>
      <c r="CH510" s="6"/>
      <c r="CI510" s="6"/>
      <c r="CJ510" s="6" t="s">
        <v>1607</v>
      </c>
      <c r="CK510" s="6" t="s">
        <v>1608</v>
      </c>
      <c r="CL510" s="6" t="s">
        <v>1086</v>
      </c>
      <c r="CM510" s="6" t="s">
        <v>1087</v>
      </c>
      <c r="CN510" s="6" t="s">
        <v>1087</v>
      </c>
      <c r="CO510" s="6" t="s">
        <v>1490</v>
      </c>
      <c r="CP510" s="6" t="s">
        <v>1086</v>
      </c>
      <c r="CQ510" s="6" t="s">
        <v>1086</v>
      </c>
      <c r="CR510" s="6" t="s">
        <v>1087</v>
      </c>
      <c r="CS510" s="6" t="s">
        <v>1086</v>
      </c>
      <c r="CT510" s="6" t="s">
        <v>1086</v>
      </c>
      <c r="CU510" s="191" t="s">
        <v>1273</v>
      </c>
      <c r="CV510" s="6" t="str">
        <f t="shared" si="178"/>
        <v>OASIS PEATONAL22058806000</v>
      </c>
      <c r="CW510" s="46" t="str">
        <f t="shared" si="179"/>
        <v>OK</v>
      </c>
      <c r="CX510" s="47" t="str">
        <f t="shared" si="180"/>
        <v>SI</v>
      </c>
      <c r="CY510" s="47">
        <f t="shared" si="181"/>
        <v>1</v>
      </c>
      <c r="CZ510" s="47" t="str">
        <f t="shared" si="182"/>
        <v/>
      </c>
      <c r="DA510" s="47" t="str">
        <f t="shared" si="183"/>
        <v/>
      </c>
      <c r="DB510" s="47" t="str">
        <f t="shared" si="184"/>
        <v/>
      </c>
      <c r="DC510" s="47" t="str">
        <f t="shared" si="185"/>
        <v/>
      </c>
      <c r="DD510" s="47"/>
      <c r="DE510" s="47" t="str">
        <f t="shared" si="186"/>
        <v/>
      </c>
      <c r="DF510" s="47" t="str">
        <f t="shared" si="187"/>
        <v/>
      </c>
      <c r="DG510" s="47">
        <f t="shared" si="188"/>
        <v>9</v>
      </c>
      <c r="DH510" s="47" t="str">
        <f t="shared" si="189"/>
        <v/>
      </c>
      <c r="DI510" s="47" t="str">
        <f t="shared" si="190"/>
        <v/>
      </c>
      <c r="DJ510" s="47">
        <f t="shared" si="191"/>
        <v>1</v>
      </c>
      <c r="DK510" s="48">
        <f>IF(CX510="NO",0,IF(CY510=1,Tipologías!$E$11,0)+IF(CZ510=2,Tipologías!$E$10,0)+IF(DA510=3,Tipologías!$E$9,0)+IF(DB510=4,Tipologías!$E$13,0)+IF(DC510=5,Tipologías!$E$12,0)+IF(DD510=6,Tipologías!$E$14,0)+IF(DE510=7,Tipologías!$E$20,0)+IF(DG510=9,Tipologías!$E$16,0)+IF(DF510=8,Tipologías!$E$23,0)+IF(DH510=10,Tipologías!$E$7,0)+IF(DI510=11,Tipologías!$E$8,0))</f>
        <v>2225218.5090899998</v>
      </c>
      <c r="DL510" s="49">
        <f t="shared" si="192"/>
        <v>2225218.5090899998</v>
      </c>
      <c r="DM510" s="50" t="str">
        <f t="shared" si="193"/>
        <v/>
      </c>
      <c r="DN510" s="50" t="str">
        <f t="shared" si="194"/>
        <v/>
      </c>
      <c r="DO510" s="50">
        <f t="shared" si="195"/>
        <v>0</v>
      </c>
      <c r="DP510" s="51">
        <f t="shared" si="196"/>
        <v>20</v>
      </c>
      <c r="DQ510" s="51">
        <f>IF(DM510=17,Tipologías!$E$18,0)+IF(ENCUESTAS!DN510=18,Tipologías!$E$17,0)+IF(ENCUESTAS!DO510=19,Tipologías!$E$19,0)+IF(ENCUESTAS!DP510=20,Tipologías!$E$21,0)</f>
        <v>487557.07988400001</v>
      </c>
      <c r="DR510" s="47" t="str">
        <f t="shared" si="197"/>
        <v>SI</v>
      </c>
      <c r="DS510" s="49">
        <f t="shared" si="198"/>
        <v>487557.07988400001</v>
      </c>
      <c r="DT510" s="52">
        <f>IF(DL510=0,"",(DL510+DS510+Tipologías!$E$6+Tipologías!$H$2))</f>
        <v>2909852.9815139645</v>
      </c>
      <c r="DU510" s="53" t="str">
        <f t="shared" si="199"/>
        <v>SI</v>
      </c>
      <c r="DV510" s="436" t="s">
        <v>3694</v>
      </c>
    </row>
    <row r="511" spans="1:126" ht="30" x14ac:dyDescent="0.25">
      <c r="A511" s="22">
        <v>42974</v>
      </c>
      <c r="B511" s="7" t="s">
        <v>1</v>
      </c>
      <c r="C511" s="7" t="s">
        <v>630</v>
      </c>
      <c r="D511" s="7">
        <v>579</v>
      </c>
      <c r="E511" s="7">
        <v>1039689067</v>
      </c>
      <c r="F511" s="7"/>
      <c r="G511" s="188">
        <v>508</v>
      </c>
      <c r="H511" s="189" t="s">
        <v>1603</v>
      </c>
      <c r="I511" s="7" t="s">
        <v>1110</v>
      </c>
      <c r="J511" s="7"/>
      <c r="K511" s="7"/>
      <c r="L511" s="7"/>
      <c r="M511" s="7"/>
      <c r="N511" s="7"/>
      <c r="O511" s="7"/>
      <c r="P511" s="7"/>
      <c r="Q511" s="7"/>
      <c r="R511" s="200">
        <v>220581910046</v>
      </c>
      <c r="S511" s="7"/>
      <c r="T511" s="7"/>
      <c r="U511" s="362" t="str">
        <f t="shared" si="175"/>
        <v xml:space="preserve">PEATONAL   #   -  220581910046 </v>
      </c>
      <c r="V511" s="7">
        <v>3108403897</v>
      </c>
      <c r="W511" s="7" t="s">
        <v>2022</v>
      </c>
      <c r="X511" s="7" t="s">
        <v>1630</v>
      </c>
      <c r="Y511" s="7" t="s">
        <v>1459</v>
      </c>
      <c r="Z511" s="7" t="s">
        <v>2046</v>
      </c>
      <c r="AA511" s="434" t="str">
        <f t="shared" si="176"/>
        <v>MARIA  ELIZA MURILLO MOSQUERA</v>
      </c>
      <c r="AB511" s="7" t="s">
        <v>1268</v>
      </c>
      <c r="AC511" s="7">
        <v>43657330</v>
      </c>
      <c r="AD511" s="7" t="s">
        <v>1118</v>
      </c>
      <c r="AE511" s="7">
        <v>34</v>
      </c>
      <c r="AF511" s="6" t="s">
        <v>1086</v>
      </c>
      <c r="AG511" s="6"/>
      <c r="AH511" s="7"/>
      <c r="AI511" s="7"/>
      <c r="AJ511" s="7"/>
      <c r="AK511" s="434" t="str">
        <f t="shared" si="177"/>
        <v xml:space="preserve">   </v>
      </c>
      <c r="AL511" s="7"/>
      <c r="AM511" s="191"/>
      <c r="AN511" s="189" t="s">
        <v>1086</v>
      </c>
      <c r="AO511" s="7">
        <v>176189</v>
      </c>
      <c r="AP511" s="7" t="s">
        <v>1086</v>
      </c>
      <c r="AQ511" s="7">
        <v>4</v>
      </c>
      <c r="AR511" s="7">
        <v>1</v>
      </c>
      <c r="AS511" s="7">
        <v>0</v>
      </c>
      <c r="AT511" s="192" t="s">
        <v>1148</v>
      </c>
      <c r="AU511" s="7"/>
      <c r="AV511" s="193" t="s">
        <v>1165</v>
      </c>
      <c r="AW511" s="7" t="s">
        <v>2859</v>
      </c>
      <c r="AX511" s="192"/>
      <c r="AY511" s="7"/>
      <c r="AZ511" s="7"/>
      <c r="BA511" s="7"/>
      <c r="BB511" s="7" t="s">
        <v>1086</v>
      </c>
      <c r="BC511" s="7">
        <v>45000</v>
      </c>
      <c r="BD511" s="7" t="s">
        <v>1087</v>
      </c>
      <c r="BE511" s="7"/>
      <c r="BF511" s="7" t="s">
        <v>1086</v>
      </c>
      <c r="BG511" s="7">
        <v>8366</v>
      </c>
      <c r="BH511" s="188" t="s">
        <v>1167</v>
      </c>
      <c r="BI511" s="195" t="s">
        <v>1175</v>
      </c>
      <c r="BJ511" s="6" t="s">
        <v>1180</v>
      </c>
      <c r="BK511" s="6" t="s">
        <v>1189</v>
      </c>
      <c r="BL511" s="6" t="s">
        <v>1087</v>
      </c>
      <c r="BM511" s="191" t="s">
        <v>1086</v>
      </c>
      <c r="BN511" s="195" t="s">
        <v>1086</v>
      </c>
      <c r="BO511" s="6" t="s">
        <v>1086</v>
      </c>
      <c r="BP511" s="6" t="s">
        <v>1086</v>
      </c>
      <c r="BQ511" s="6" t="s">
        <v>1086</v>
      </c>
      <c r="BR511" s="6" t="s">
        <v>1086</v>
      </c>
      <c r="BS511" s="6" t="s">
        <v>1086</v>
      </c>
      <c r="BT511" s="6" t="s">
        <v>1086</v>
      </c>
      <c r="BU511" s="6" t="s">
        <v>1087</v>
      </c>
      <c r="BV511" s="6" t="s">
        <v>1087</v>
      </c>
      <c r="BW511" s="6" t="s">
        <v>1087</v>
      </c>
      <c r="BX511" s="6" t="s">
        <v>1086</v>
      </c>
      <c r="BY511" s="6" t="s">
        <v>1086</v>
      </c>
      <c r="BZ511" s="6" t="s">
        <v>1087</v>
      </c>
      <c r="CA511" s="6" t="s">
        <v>1087</v>
      </c>
      <c r="CB511" s="6" t="s">
        <v>1087</v>
      </c>
      <c r="CC511" s="6" t="s">
        <v>1086</v>
      </c>
      <c r="CD511" s="6" t="s">
        <v>1194</v>
      </c>
      <c r="CE511" s="199" t="s">
        <v>2869</v>
      </c>
      <c r="CF511" s="6"/>
      <c r="CG511" s="6"/>
      <c r="CH511" s="6"/>
      <c r="CI511" s="6"/>
      <c r="CJ511" s="6" t="s">
        <v>1607</v>
      </c>
      <c r="CK511" s="6" t="s">
        <v>1608</v>
      </c>
      <c r="CL511" s="6" t="s">
        <v>1086</v>
      </c>
      <c r="CM511" s="6" t="s">
        <v>1087</v>
      </c>
      <c r="CN511" s="6" t="s">
        <v>1087</v>
      </c>
      <c r="CO511" s="6" t="s">
        <v>1490</v>
      </c>
      <c r="CP511" s="6" t="s">
        <v>1086</v>
      </c>
      <c r="CQ511" s="6" t="s">
        <v>1087</v>
      </c>
      <c r="CR511" s="6" t="s">
        <v>1087</v>
      </c>
      <c r="CS511" s="6" t="s">
        <v>1087</v>
      </c>
      <c r="CT511" s="6" t="s">
        <v>1086</v>
      </c>
      <c r="CU511" s="191" t="s">
        <v>1273</v>
      </c>
      <c r="CV511" s="6" t="str">
        <f t="shared" si="178"/>
        <v>OASIS PEATONAL220581910046</v>
      </c>
      <c r="CW511" s="46" t="str">
        <f t="shared" si="179"/>
        <v>OK</v>
      </c>
      <c r="CX511" s="47" t="str">
        <f t="shared" si="180"/>
        <v>SI</v>
      </c>
      <c r="CY511" s="47">
        <f t="shared" si="181"/>
        <v>1</v>
      </c>
      <c r="CZ511" s="47" t="str">
        <f t="shared" si="182"/>
        <v/>
      </c>
      <c r="DA511" s="47">
        <f t="shared" si="183"/>
        <v>3</v>
      </c>
      <c r="DB511" s="47">
        <f t="shared" si="184"/>
        <v>4</v>
      </c>
      <c r="DC511" s="47">
        <f t="shared" si="185"/>
        <v>5</v>
      </c>
      <c r="DD511" s="47"/>
      <c r="DE511" s="47">
        <f t="shared" si="186"/>
        <v>7</v>
      </c>
      <c r="DF511" s="47" t="str">
        <f t="shared" si="187"/>
        <v/>
      </c>
      <c r="DG511" s="47">
        <f t="shared" si="188"/>
        <v>9</v>
      </c>
      <c r="DH511" s="47" t="str">
        <f t="shared" si="189"/>
        <v/>
      </c>
      <c r="DI511" s="47" t="str">
        <f t="shared" si="190"/>
        <v/>
      </c>
      <c r="DJ511" s="47">
        <f t="shared" si="191"/>
        <v>4</v>
      </c>
      <c r="DK511" s="48">
        <f>IF(CX511="NO",0,IF(CY511=1,Tipologías!$E$11,0)+IF(CZ511=2,Tipologías!$E$10,0)+IF(DA511=3,Tipologías!$E$9,0)+IF(DB511=4,Tipologías!$E$13,0)+IF(DC511=5,Tipologías!$E$12,0)+IF(DD511=6,Tipologías!$E$14,0)+IF(DE511=7,Tipologías!$E$20,0)+IF(DG511=9,Tipologías!$E$16,0)+IF(DF511=8,Tipologías!$E$23,0)+IF(DH511=10,Tipologías!$E$7,0)+IF(DI511=11,Tipologías!$E$8,0))</f>
        <v>4158248.5159739996</v>
      </c>
      <c r="DL511" s="49">
        <f t="shared" si="192"/>
        <v>4158248.5159739996</v>
      </c>
      <c r="DM511" s="50" t="str">
        <f t="shared" si="193"/>
        <v/>
      </c>
      <c r="DN511" s="50" t="str">
        <f t="shared" si="194"/>
        <v/>
      </c>
      <c r="DO511" s="50">
        <f t="shared" si="195"/>
        <v>0</v>
      </c>
      <c r="DP511" s="51" t="str">
        <f t="shared" si="196"/>
        <v/>
      </c>
      <c r="DQ511" s="51">
        <f>IF(DM511=17,Tipologías!$E$18,0)+IF(ENCUESTAS!DN511=18,Tipologías!$E$17,0)+IF(ENCUESTAS!DO511=19,Tipologías!$E$19,0)+IF(ENCUESTAS!DP511=20,Tipologías!$E$21,0)</f>
        <v>0</v>
      </c>
      <c r="DR511" s="47" t="str">
        <f t="shared" si="197"/>
        <v>NO</v>
      </c>
      <c r="DS511" s="49">
        <f t="shared" si="198"/>
        <v>0</v>
      </c>
      <c r="DT511" s="52">
        <f>IF(DL511=0,"",(DL511+DS511+Tipologías!$E$6+Tipologías!$H$2))</f>
        <v>4355325.9085139642</v>
      </c>
      <c r="DU511" s="53" t="str">
        <f t="shared" si="199"/>
        <v>SI</v>
      </c>
      <c r="DV511" s="436" t="s">
        <v>3695</v>
      </c>
    </row>
    <row r="512" spans="1:126" ht="60" x14ac:dyDescent="0.25">
      <c r="A512" s="22">
        <v>42974</v>
      </c>
      <c r="B512" s="7" t="s">
        <v>1</v>
      </c>
      <c r="C512" s="7" t="s">
        <v>630</v>
      </c>
      <c r="D512" s="7">
        <v>579</v>
      </c>
      <c r="E512" s="7">
        <v>1039689067</v>
      </c>
      <c r="F512" s="7"/>
      <c r="G512" s="188">
        <v>509</v>
      </c>
      <c r="H512" s="189" t="s">
        <v>1603</v>
      </c>
      <c r="I512" s="7" t="s">
        <v>1110</v>
      </c>
      <c r="J512" s="7"/>
      <c r="K512" s="7"/>
      <c r="L512" s="7"/>
      <c r="M512" s="7"/>
      <c r="N512" s="7"/>
      <c r="O512" s="7"/>
      <c r="P512" s="7"/>
      <c r="Q512" s="7"/>
      <c r="R512" s="200">
        <v>220581910045</v>
      </c>
      <c r="S512" s="7"/>
      <c r="T512" s="7"/>
      <c r="U512" s="362" t="str">
        <f t="shared" si="175"/>
        <v xml:space="preserve">PEATONAL   #   -  220581910045 </v>
      </c>
      <c r="V512" s="7">
        <v>3113585421</v>
      </c>
      <c r="W512" s="7" t="s">
        <v>1663</v>
      </c>
      <c r="X512" s="7" t="s">
        <v>1705</v>
      </c>
      <c r="Y512" s="7" t="s">
        <v>2870</v>
      </c>
      <c r="Z512" s="7"/>
      <c r="AA512" s="434" t="str">
        <f t="shared" si="176"/>
        <v>EMILIAQ  ECHAVARRIA ANGARITA</v>
      </c>
      <c r="AB512" s="7" t="s">
        <v>1268</v>
      </c>
      <c r="AC512" s="7">
        <v>21932979</v>
      </c>
      <c r="AD512" s="7" t="s">
        <v>1118</v>
      </c>
      <c r="AE512" s="7">
        <v>53</v>
      </c>
      <c r="AF512" s="6" t="s">
        <v>1086</v>
      </c>
      <c r="AG512" s="6"/>
      <c r="AH512" s="7"/>
      <c r="AI512" s="7"/>
      <c r="AJ512" s="7"/>
      <c r="AK512" s="434" t="str">
        <f t="shared" si="177"/>
        <v xml:space="preserve">   </v>
      </c>
      <c r="AL512" s="7"/>
      <c r="AM512" s="191"/>
      <c r="AN512" s="189" t="s">
        <v>1086</v>
      </c>
      <c r="AO512" s="7"/>
      <c r="AP512" s="7" t="s">
        <v>1086</v>
      </c>
      <c r="AQ512" s="7">
        <v>6</v>
      </c>
      <c r="AR512" s="7">
        <v>2</v>
      </c>
      <c r="AS512" s="7">
        <v>0</v>
      </c>
      <c r="AT512" s="192" t="s">
        <v>1148</v>
      </c>
      <c r="AU512" s="7"/>
      <c r="AV512" s="193" t="s">
        <v>1166</v>
      </c>
      <c r="AW512" s="7"/>
      <c r="AX512" s="192"/>
      <c r="AY512" s="7"/>
      <c r="AZ512" s="7"/>
      <c r="BA512" s="7"/>
      <c r="BB512" s="7" t="s">
        <v>1086</v>
      </c>
      <c r="BC512" s="7">
        <v>18899</v>
      </c>
      <c r="BD512" s="7" t="s">
        <v>1087</v>
      </c>
      <c r="BE512" s="7"/>
      <c r="BF512" s="7" t="s">
        <v>1086</v>
      </c>
      <c r="BG512" s="7">
        <v>8366</v>
      </c>
      <c r="BH512" s="188" t="s">
        <v>1167</v>
      </c>
      <c r="BI512" s="195" t="s">
        <v>1175</v>
      </c>
      <c r="BJ512" s="6" t="s">
        <v>1180</v>
      </c>
      <c r="BK512" s="6" t="s">
        <v>1189</v>
      </c>
      <c r="BL512" s="6" t="s">
        <v>1087</v>
      </c>
      <c r="BM512" s="191" t="s">
        <v>1086</v>
      </c>
      <c r="BN512" s="195" t="s">
        <v>1086</v>
      </c>
      <c r="BO512" s="6" t="s">
        <v>1086</v>
      </c>
      <c r="BP512" s="6" t="s">
        <v>1086</v>
      </c>
      <c r="BQ512" s="6" t="s">
        <v>1086</v>
      </c>
      <c r="BR512" s="6" t="s">
        <v>1086</v>
      </c>
      <c r="BS512" s="6" t="s">
        <v>1086</v>
      </c>
      <c r="BT512" s="6" t="s">
        <v>1087</v>
      </c>
      <c r="BU512" s="6" t="s">
        <v>1087</v>
      </c>
      <c r="BV512" s="6" t="s">
        <v>1087</v>
      </c>
      <c r="BW512" s="6" t="s">
        <v>1087</v>
      </c>
      <c r="BX512" s="6" t="s">
        <v>1086</v>
      </c>
      <c r="BY512" s="6" t="s">
        <v>1087</v>
      </c>
      <c r="BZ512" s="6" t="s">
        <v>1087</v>
      </c>
      <c r="CA512" s="6" t="s">
        <v>1087</v>
      </c>
      <c r="CB512" s="6" t="s">
        <v>1087</v>
      </c>
      <c r="CC512" s="6" t="s">
        <v>1086</v>
      </c>
      <c r="CD512" s="6" t="s">
        <v>1194</v>
      </c>
      <c r="CE512" s="199" t="s">
        <v>2871</v>
      </c>
      <c r="CF512" s="6"/>
      <c r="CG512" s="6"/>
      <c r="CH512" s="6"/>
      <c r="CI512" s="6"/>
      <c r="CJ512" s="6" t="s">
        <v>1607</v>
      </c>
      <c r="CK512" s="6" t="s">
        <v>1608</v>
      </c>
      <c r="CL512" s="6" t="s">
        <v>1086</v>
      </c>
      <c r="CM512" s="6" t="s">
        <v>1087</v>
      </c>
      <c r="CN512" s="6" t="s">
        <v>1087</v>
      </c>
      <c r="CO512" s="6" t="s">
        <v>1490</v>
      </c>
      <c r="CP512" s="6" t="s">
        <v>1087</v>
      </c>
      <c r="CQ512" s="6" t="s">
        <v>1087</v>
      </c>
      <c r="CR512" s="6" t="s">
        <v>1087</v>
      </c>
      <c r="CS512" s="6" t="s">
        <v>1087</v>
      </c>
      <c r="CT512" s="6" t="s">
        <v>1086</v>
      </c>
      <c r="CU512" s="191" t="s">
        <v>1273</v>
      </c>
      <c r="CV512" s="6" t="str">
        <f t="shared" si="178"/>
        <v>OASIS PEATONAL220581910045</v>
      </c>
      <c r="CW512" s="46" t="str">
        <f t="shared" si="179"/>
        <v>OK</v>
      </c>
      <c r="CX512" s="47" t="str">
        <f t="shared" si="180"/>
        <v>SI</v>
      </c>
      <c r="CY512" s="47">
        <f t="shared" si="181"/>
        <v>1</v>
      </c>
      <c r="CZ512" s="47" t="str">
        <f t="shared" si="182"/>
        <v/>
      </c>
      <c r="DA512" s="47">
        <f t="shared" si="183"/>
        <v>3</v>
      </c>
      <c r="DB512" s="47">
        <f t="shared" si="184"/>
        <v>4</v>
      </c>
      <c r="DC512" s="47">
        <f t="shared" si="185"/>
        <v>5</v>
      </c>
      <c r="DD512" s="47"/>
      <c r="DE512" s="47">
        <f t="shared" si="186"/>
        <v>7</v>
      </c>
      <c r="DF512" s="47" t="str">
        <f t="shared" si="187"/>
        <v/>
      </c>
      <c r="DG512" s="47">
        <f t="shared" si="188"/>
        <v>9</v>
      </c>
      <c r="DH512" s="47" t="str">
        <f t="shared" si="189"/>
        <v/>
      </c>
      <c r="DI512" s="47" t="str">
        <f t="shared" si="190"/>
        <v/>
      </c>
      <c r="DJ512" s="47">
        <f t="shared" si="191"/>
        <v>4</v>
      </c>
      <c r="DK512" s="48">
        <f>IF(CX512="NO",0,IF(CY512=1,Tipologías!$E$11,0)+IF(CZ512=2,Tipologías!$E$10,0)+IF(DA512=3,Tipologías!$E$9,0)+IF(DB512=4,Tipologías!$E$13,0)+IF(DC512=5,Tipologías!$E$12,0)+IF(DD512=6,Tipologías!$E$14,0)+IF(DE512=7,Tipologías!$E$20,0)+IF(DG512=9,Tipologías!$E$16,0)+IF(DF512=8,Tipologías!$E$23,0)+IF(DH512=10,Tipologías!$E$7,0)+IF(DI512=11,Tipologías!$E$8,0))</f>
        <v>4158248.5159739996</v>
      </c>
      <c r="DL512" s="49">
        <f t="shared" si="192"/>
        <v>4158248.5159739996</v>
      </c>
      <c r="DM512" s="50" t="str">
        <f t="shared" si="193"/>
        <v/>
      </c>
      <c r="DN512" s="50" t="str">
        <f t="shared" si="194"/>
        <v/>
      </c>
      <c r="DO512" s="50">
        <f t="shared" si="195"/>
        <v>0</v>
      </c>
      <c r="DP512" s="51" t="str">
        <f t="shared" si="196"/>
        <v/>
      </c>
      <c r="DQ512" s="51">
        <f>IF(DM512=17,Tipologías!$E$18,0)+IF(ENCUESTAS!DN512=18,Tipologías!$E$17,0)+IF(ENCUESTAS!DO512=19,Tipologías!$E$19,0)+IF(ENCUESTAS!DP512=20,Tipologías!$E$21,0)</f>
        <v>0</v>
      </c>
      <c r="DR512" s="47" t="str">
        <f t="shared" si="197"/>
        <v>NO</v>
      </c>
      <c r="DS512" s="49">
        <f t="shared" si="198"/>
        <v>0</v>
      </c>
      <c r="DT512" s="52">
        <f>IF(DL512=0,"",(DL512+DS512+Tipologías!$E$6+Tipologías!$H$2))</f>
        <v>4355325.9085139642</v>
      </c>
      <c r="DU512" s="53" t="str">
        <f t="shared" si="199"/>
        <v>SI</v>
      </c>
      <c r="DV512" s="436" t="s">
        <v>3696</v>
      </c>
    </row>
    <row r="513" spans="1:126" ht="30" x14ac:dyDescent="0.25">
      <c r="A513" s="22">
        <v>42974</v>
      </c>
      <c r="B513" s="7" t="s">
        <v>1</v>
      </c>
      <c r="C513" s="7" t="s">
        <v>630</v>
      </c>
      <c r="D513" s="7">
        <v>579</v>
      </c>
      <c r="E513" s="7">
        <v>1039704469</v>
      </c>
      <c r="F513" s="7">
        <v>3196416668</v>
      </c>
      <c r="G513" s="188">
        <v>510</v>
      </c>
      <c r="H513" s="189" t="s">
        <v>1740</v>
      </c>
      <c r="I513" s="7" t="s">
        <v>1110</v>
      </c>
      <c r="J513" s="7"/>
      <c r="K513" s="7"/>
      <c r="L513" s="7"/>
      <c r="M513" s="7"/>
      <c r="N513" s="7"/>
      <c r="O513" s="7"/>
      <c r="P513" s="7"/>
      <c r="Q513" s="7"/>
      <c r="R513" s="200">
        <v>220553200000</v>
      </c>
      <c r="S513" s="7"/>
      <c r="T513" s="7"/>
      <c r="U513" s="362" t="str">
        <f t="shared" si="175"/>
        <v xml:space="preserve">PEATONAL   #   -  220553200000 </v>
      </c>
      <c r="V513" s="7">
        <v>3187406094</v>
      </c>
      <c r="W513" s="7" t="s">
        <v>1491</v>
      </c>
      <c r="X513" s="7" t="s">
        <v>1709</v>
      </c>
      <c r="Y513" s="7" t="s">
        <v>1270</v>
      </c>
      <c r="Z513" s="7" t="s">
        <v>1989</v>
      </c>
      <c r="AA513" s="434" t="str">
        <f t="shared" si="176"/>
        <v>LUZ DARY DIAZ  RODRIGUEZ</v>
      </c>
      <c r="AB513" s="7" t="s">
        <v>1268</v>
      </c>
      <c r="AC513" s="7">
        <v>21934217</v>
      </c>
      <c r="AD513" s="7" t="s">
        <v>1118</v>
      </c>
      <c r="AE513" s="7">
        <v>53</v>
      </c>
      <c r="AF513" s="6" t="s">
        <v>1086</v>
      </c>
      <c r="AG513" s="6"/>
      <c r="AH513" s="7"/>
      <c r="AI513" s="7"/>
      <c r="AJ513" s="7"/>
      <c r="AK513" s="434" t="str">
        <f t="shared" si="177"/>
        <v xml:space="preserve">   </v>
      </c>
      <c r="AL513" s="7"/>
      <c r="AM513" s="191"/>
      <c r="AN513" s="189" t="s">
        <v>1087</v>
      </c>
      <c r="AO513" s="7"/>
      <c r="AP513" s="7" t="s">
        <v>1086</v>
      </c>
      <c r="AQ513" s="7">
        <v>2</v>
      </c>
      <c r="AR513" s="7">
        <v>0</v>
      </c>
      <c r="AS513" s="7">
        <v>0</v>
      </c>
      <c r="AT513" s="192" t="s">
        <v>1148</v>
      </c>
      <c r="AU513" s="7"/>
      <c r="AV513" s="193" t="s">
        <v>1165</v>
      </c>
      <c r="AW513" s="7" t="s">
        <v>2859</v>
      </c>
      <c r="AX513" s="192"/>
      <c r="AY513" s="7"/>
      <c r="AZ513" s="7"/>
      <c r="BA513" s="7"/>
      <c r="BB513" s="7" t="s">
        <v>1086</v>
      </c>
      <c r="BC513" s="7">
        <v>8604</v>
      </c>
      <c r="BD513" s="7" t="s">
        <v>1086</v>
      </c>
      <c r="BE513" s="7">
        <v>5755</v>
      </c>
      <c r="BF513" s="7" t="s">
        <v>1086</v>
      </c>
      <c r="BG513" s="7">
        <v>8366</v>
      </c>
      <c r="BH513" s="188" t="s">
        <v>1167</v>
      </c>
      <c r="BI513" s="195" t="s">
        <v>1175</v>
      </c>
      <c r="BJ513" s="6" t="s">
        <v>1180</v>
      </c>
      <c r="BK513" s="6" t="s">
        <v>1189</v>
      </c>
      <c r="BL513" s="6" t="s">
        <v>1086</v>
      </c>
      <c r="BM513" s="191" t="s">
        <v>1087</v>
      </c>
      <c r="BN513" s="195" t="s">
        <v>1086</v>
      </c>
      <c r="BO513" s="6" t="s">
        <v>1086</v>
      </c>
      <c r="BP513" s="6" t="s">
        <v>1086</v>
      </c>
      <c r="BQ513" s="6" t="s">
        <v>1086</v>
      </c>
      <c r="BR513" s="6" t="s">
        <v>1086</v>
      </c>
      <c r="BS513" s="6" t="s">
        <v>1086</v>
      </c>
      <c r="BT513" s="6" t="s">
        <v>1087</v>
      </c>
      <c r="BU513" s="6" t="s">
        <v>1086</v>
      </c>
      <c r="BV513" s="6" t="s">
        <v>1087</v>
      </c>
      <c r="BW513" s="6" t="s">
        <v>1086</v>
      </c>
      <c r="BX513" s="6" t="s">
        <v>1086</v>
      </c>
      <c r="BY513" s="6" t="s">
        <v>1087</v>
      </c>
      <c r="BZ513" s="6" t="s">
        <v>1086</v>
      </c>
      <c r="CA513" s="6" t="s">
        <v>1087</v>
      </c>
      <c r="CB513" s="6" t="s">
        <v>1086</v>
      </c>
      <c r="CC513" s="6" t="s">
        <v>1086</v>
      </c>
      <c r="CD513" s="6" t="s">
        <v>1194</v>
      </c>
      <c r="CE513" s="199" t="s">
        <v>2872</v>
      </c>
      <c r="CF513" s="6"/>
      <c r="CG513" s="6"/>
      <c r="CH513" s="6"/>
      <c r="CI513" s="6"/>
      <c r="CJ513" s="6" t="s">
        <v>1607</v>
      </c>
      <c r="CK513" s="6" t="s">
        <v>1608</v>
      </c>
      <c r="CL513" s="6" t="s">
        <v>1086</v>
      </c>
      <c r="CM513" s="6" t="s">
        <v>1087</v>
      </c>
      <c r="CN513" s="6" t="s">
        <v>1087</v>
      </c>
      <c r="CO513" s="6" t="s">
        <v>1490</v>
      </c>
      <c r="CP513" s="6" t="s">
        <v>1087</v>
      </c>
      <c r="CQ513" s="6" t="s">
        <v>1086</v>
      </c>
      <c r="CR513" s="6" t="s">
        <v>1087</v>
      </c>
      <c r="CS513" s="6" t="s">
        <v>1086</v>
      </c>
      <c r="CT513" s="6" t="s">
        <v>1086</v>
      </c>
      <c r="CU513" s="191" t="s">
        <v>1273</v>
      </c>
      <c r="CV513" s="6" t="str">
        <f t="shared" si="178"/>
        <v>TAHAMIPEATONAL220553200000</v>
      </c>
      <c r="CW513" s="46" t="str">
        <f t="shared" si="179"/>
        <v>OK</v>
      </c>
      <c r="CX513" s="47" t="str">
        <f t="shared" si="180"/>
        <v>SI</v>
      </c>
      <c r="CY513" s="47">
        <f t="shared" si="181"/>
        <v>1</v>
      </c>
      <c r="CZ513" s="47" t="str">
        <f t="shared" si="182"/>
        <v/>
      </c>
      <c r="DA513" s="47">
        <f t="shared" si="183"/>
        <v>3</v>
      </c>
      <c r="DB513" s="47" t="str">
        <f t="shared" si="184"/>
        <v/>
      </c>
      <c r="DC513" s="47" t="str">
        <f t="shared" si="185"/>
        <v/>
      </c>
      <c r="DD513" s="47"/>
      <c r="DE513" s="47" t="str">
        <f t="shared" si="186"/>
        <v/>
      </c>
      <c r="DF513" s="47" t="str">
        <f t="shared" si="187"/>
        <v/>
      </c>
      <c r="DG513" s="47">
        <f t="shared" si="188"/>
        <v>9</v>
      </c>
      <c r="DH513" s="47" t="str">
        <f t="shared" si="189"/>
        <v/>
      </c>
      <c r="DI513" s="47" t="str">
        <f t="shared" si="190"/>
        <v/>
      </c>
      <c r="DJ513" s="47">
        <f t="shared" si="191"/>
        <v>2</v>
      </c>
      <c r="DK513" s="48">
        <f>IF(CX513="NO",0,IF(CY513=1,Tipologías!$E$11,0)+IF(CZ513=2,Tipologías!$E$10,0)+IF(DA513=3,Tipologías!$E$9,0)+IF(DB513=4,Tipologías!$E$13,0)+IF(DC513=5,Tipologías!$E$12,0)+IF(DD513=6,Tipologías!$E$14,0)+IF(DE513=7,Tipologías!$E$20,0)+IF(DG513=9,Tipologías!$E$16,0)+IF(DF513=8,Tipologías!$E$23,0)+IF(DH513=10,Tipologías!$E$7,0)+IF(DI513=11,Tipologías!$E$8,0))</f>
        <v>2608612.5646619997</v>
      </c>
      <c r="DL513" s="49">
        <f t="shared" si="192"/>
        <v>2608612.5646619997</v>
      </c>
      <c r="DM513" s="50" t="str">
        <f t="shared" si="193"/>
        <v/>
      </c>
      <c r="DN513" s="50" t="str">
        <f t="shared" si="194"/>
        <v/>
      </c>
      <c r="DO513" s="50">
        <f t="shared" si="195"/>
        <v>0</v>
      </c>
      <c r="DP513" s="51" t="str">
        <f t="shared" si="196"/>
        <v/>
      </c>
      <c r="DQ513" s="51">
        <f>IF(DM513=17,Tipologías!$E$18,0)+IF(ENCUESTAS!DN513=18,Tipologías!$E$17,0)+IF(ENCUESTAS!DO513=19,Tipologías!$E$19,0)+IF(ENCUESTAS!DP513=20,Tipologías!$E$21,0)</f>
        <v>0</v>
      </c>
      <c r="DR513" s="47" t="str">
        <f t="shared" si="197"/>
        <v>NO</v>
      </c>
      <c r="DS513" s="49">
        <f t="shared" si="198"/>
        <v>0</v>
      </c>
      <c r="DT513" s="52">
        <f>IF(DL513=0,"",(DL513+DS513+Tipologías!$E$6+Tipologías!$H$2))</f>
        <v>2805689.9572019642</v>
      </c>
      <c r="DU513" s="53" t="str">
        <f t="shared" si="199"/>
        <v>SI</v>
      </c>
      <c r="DV513" s="436" t="s">
        <v>4328</v>
      </c>
    </row>
    <row r="514" spans="1:126" hidden="1" x14ac:dyDescent="0.25">
      <c r="A514" s="22">
        <v>42974</v>
      </c>
      <c r="B514" s="7" t="s">
        <v>1</v>
      </c>
      <c r="C514" s="7" t="s">
        <v>630</v>
      </c>
      <c r="D514" s="7">
        <v>579</v>
      </c>
      <c r="E514" s="7">
        <v>1039704469</v>
      </c>
      <c r="F514" s="7">
        <v>3196416668</v>
      </c>
      <c r="G514" s="188">
        <v>511</v>
      </c>
      <c r="H514" s="189" t="s">
        <v>1640</v>
      </c>
      <c r="I514" s="7" t="s">
        <v>1110</v>
      </c>
      <c r="J514" s="7"/>
      <c r="K514" s="7"/>
      <c r="L514" s="7"/>
      <c r="M514" s="7"/>
      <c r="N514" s="7"/>
      <c r="O514" s="7"/>
      <c r="P514" s="7"/>
      <c r="Q514" s="7"/>
      <c r="R514" s="200">
        <v>220583160050</v>
      </c>
      <c r="S514" s="7"/>
      <c r="T514" s="7"/>
      <c r="U514" s="362" t="str">
        <f t="shared" si="175"/>
        <v xml:space="preserve">PEATONAL   #   -  220583160050 </v>
      </c>
      <c r="V514" s="7">
        <v>3186998289</v>
      </c>
      <c r="W514" s="7" t="s">
        <v>1690</v>
      </c>
      <c r="X514" s="7" t="s">
        <v>1581</v>
      </c>
      <c r="Y514" s="7" t="s">
        <v>2056</v>
      </c>
      <c r="Z514" s="7" t="s">
        <v>1282</v>
      </c>
      <c r="AA514" s="434" t="str">
        <f t="shared" si="176"/>
        <v>MARIO JAVIER SEPULVEDA GALEANO</v>
      </c>
      <c r="AB514" s="7" t="s">
        <v>1268</v>
      </c>
      <c r="AC514" s="7">
        <v>1067911159</v>
      </c>
      <c r="AD514" s="7" t="s">
        <v>1127</v>
      </c>
      <c r="AE514" s="7">
        <v>26</v>
      </c>
      <c r="AF514" s="6" t="s">
        <v>1087</v>
      </c>
      <c r="AG514" s="6" t="s">
        <v>1581</v>
      </c>
      <c r="AH514" s="7" t="s">
        <v>2873</v>
      </c>
      <c r="AI514" s="7" t="s">
        <v>2874</v>
      </c>
      <c r="AJ514" s="7" t="s">
        <v>1337</v>
      </c>
      <c r="AK514" s="434" t="str">
        <f t="shared" si="177"/>
        <v>RITA  ANTONIA GALEANO MENDEZ</v>
      </c>
      <c r="AL514" s="7" t="s">
        <v>1268</v>
      </c>
      <c r="AM514" s="191">
        <v>50977221</v>
      </c>
      <c r="AN514" s="189" t="s">
        <v>1087</v>
      </c>
      <c r="AO514" s="7"/>
      <c r="AP514" s="7" t="s">
        <v>1087</v>
      </c>
      <c r="AQ514" s="7">
        <v>3</v>
      </c>
      <c r="AR514" s="7">
        <v>0</v>
      </c>
      <c r="AS514" s="7">
        <v>0</v>
      </c>
      <c r="AT514" s="192" t="s">
        <v>1149</v>
      </c>
      <c r="AU514" s="7"/>
      <c r="AV514" s="193"/>
      <c r="AW514" s="7"/>
      <c r="AX514" s="192" t="s">
        <v>1153</v>
      </c>
      <c r="AY514" s="7"/>
      <c r="AZ514" s="7">
        <v>6</v>
      </c>
      <c r="BA514" s="7">
        <v>100000</v>
      </c>
      <c r="BB514" s="7" t="s">
        <v>1086</v>
      </c>
      <c r="BC514" s="7">
        <v>17470</v>
      </c>
      <c r="BD514" s="7" t="s">
        <v>1086</v>
      </c>
      <c r="BE514" s="7">
        <v>9218</v>
      </c>
      <c r="BF514" s="7" t="s">
        <v>1086</v>
      </c>
      <c r="BG514" s="7">
        <v>16772</v>
      </c>
      <c r="BH514" s="188" t="s">
        <v>1167</v>
      </c>
      <c r="BI514" s="195" t="s">
        <v>1175</v>
      </c>
      <c r="BJ514" s="6" t="s">
        <v>1180</v>
      </c>
      <c r="BK514" s="6" t="s">
        <v>1189</v>
      </c>
      <c r="BL514" s="6" t="s">
        <v>1086</v>
      </c>
      <c r="BM514" s="191" t="s">
        <v>1086</v>
      </c>
      <c r="BN514" s="195" t="s">
        <v>1086</v>
      </c>
      <c r="BO514" s="6" t="s">
        <v>1086</v>
      </c>
      <c r="BP514" s="6" t="s">
        <v>1086</v>
      </c>
      <c r="BQ514" s="6" t="s">
        <v>1086</v>
      </c>
      <c r="BR514" s="6" t="s">
        <v>1086</v>
      </c>
      <c r="BS514" s="6" t="s">
        <v>1086</v>
      </c>
      <c r="BT514" s="6" t="s">
        <v>1086</v>
      </c>
      <c r="BU514" s="6" t="s">
        <v>1086</v>
      </c>
      <c r="BV514" s="6" t="s">
        <v>1086</v>
      </c>
      <c r="BW514" s="6" t="s">
        <v>1086</v>
      </c>
      <c r="BX514" s="6" t="s">
        <v>1086</v>
      </c>
      <c r="BY514" s="6" t="s">
        <v>1086</v>
      </c>
      <c r="BZ514" s="6" t="s">
        <v>1086</v>
      </c>
      <c r="CA514" s="6" t="s">
        <v>1086</v>
      </c>
      <c r="CB514" s="6" t="s">
        <v>1086</v>
      </c>
      <c r="CC514" s="6" t="s">
        <v>1086</v>
      </c>
      <c r="CD514" s="6" t="s">
        <v>1193</v>
      </c>
      <c r="CE514" s="199" t="s">
        <v>2875</v>
      </c>
      <c r="CF514" s="6"/>
      <c r="CG514" s="6"/>
      <c r="CH514" s="6"/>
      <c r="CI514" s="6"/>
      <c r="CJ514" s="6" t="s">
        <v>1607</v>
      </c>
      <c r="CK514" s="6" t="s">
        <v>1608</v>
      </c>
      <c r="CL514" s="6" t="s">
        <v>1086</v>
      </c>
      <c r="CM514" s="6" t="s">
        <v>1087</v>
      </c>
      <c r="CN514" s="6" t="s">
        <v>1087</v>
      </c>
      <c r="CO514" s="6" t="s">
        <v>1490</v>
      </c>
      <c r="CP514" s="6" t="s">
        <v>1086</v>
      </c>
      <c r="CQ514" s="6" t="s">
        <v>1086</v>
      </c>
      <c r="CR514" s="6" t="s">
        <v>1086</v>
      </c>
      <c r="CS514" s="6" t="s">
        <v>1086</v>
      </c>
      <c r="CT514" s="6" t="s">
        <v>1086</v>
      </c>
      <c r="CU514" s="191" t="s">
        <v>1273</v>
      </c>
      <c r="CV514" s="6" t="str">
        <f t="shared" si="178"/>
        <v>NUEVO MILENIOPEATONAL220583160050</v>
      </c>
      <c r="CW514" s="46" t="str">
        <f t="shared" si="179"/>
        <v>OK</v>
      </c>
      <c r="CX514" s="47" t="str">
        <f t="shared" si="180"/>
        <v>SI</v>
      </c>
      <c r="CY514" s="47" t="str">
        <f t="shared" si="181"/>
        <v/>
      </c>
      <c r="CZ514" s="47" t="str">
        <f t="shared" si="182"/>
        <v/>
      </c>
      <c r="DA514" s="47" t="str">
        <f t="shared" si="183"/>
        <v/>
      </c>
      <c r="DB514" s="47" t="str">
        <f t="shared" si="184"/>
        <v/>
      </c>
      <c r="DC514" s="47" t="str">
        <f t="shared" si="185"/>
        <v/>
      </c>
      <c r="DD514" s="47"/>
      <c r="DE514" s="47" t="str">
        <f t="shared" si="186"/>
        <v/>
      </c>
      <c r="DF514" s="47" t="str">
        <f t="shared" si="187"/>
        <v/>
      </c>
      <c r="DG514" s="47" t="str">
        <f t="shared" si="188"/>
        <v/>
      </c>
      <c r="DH514" s="47" t="str">
        <f t="shared" si="189"/>
        <v/>
      </c>
      <c r="DI514" s="47" t="str">
        <f t="shared" si="190"/>
        <v/>
      </c>
      <c r="DJ514" s="47">
        <f t="shared" si="191"/>
        <v>0</v>
      </c>
      <c r="DK514" s="48">
        <f>IF(CX514="NO",0,IF(CY514=1,Tipologías!$E$11,0)+IF(CZ514=2,Tipologías!$E$10,0)+IF(DA514=3,Tipologías!$E$9,0)+IF(DB514=4,Tipologías!$E$13,0)+IF(DC514=5,Tipologías!$E$12,0)+IF(DD514=6,Tipologías!$E$14,0)+IF(DE514=7,Tipologías!$E$20,0)+IF(DG514=9,Tipologías!$E$16,0)+IF(DF514=8,Tipologías!$E$23,0)+IF(DH514=10,Tipologías!$E$7,0)+IF(DI514=11,Tipologías!$E$8,0))</f>
        <v>0</v>
      </c>
      <c r="DL514" s="49">
        <f t="shared" si="192"/>
        <v>0</v>
      </c>
      <c r="DM514" s="50" t="str">
        <f t="shared" si="193"/>
        <v/>
      </c>
      <c r="DN514" s="50" t="str">
        <f t="shared" si="194"/>
        <v/>
      </c>
      <c r="DO514" s="50" t="str">
        <f t="shared" si="195"/>
        <v/>
      </c>
      <c r="DP514" s="51" t="str">
        <f t="shared" si="196"/>
        <v/>
      </c>
      <c r="DQ514" s="51">
        <f>IF(DM514=17,Tipologías!$E$18,0)+IF(ENCUESTAS!DN514=18,Tipologías!$E$17,0)+IF(ENCUESTAS!DO514=19,Tipologías!$E$19,0)+IF(ENCUESTAS!DP514=20,Tipologías!$E$21,0)</f>
        <v>0</v>
      </c>
      <c r="DR514" s="47" t="str">
        <f t="shared" si="197"/>
        <v>NO</v>
      </c>
      <c r="DS514" s="49">
        <f t="shared" si="198"/>
        <v>0</v>
      </c>
      <c r="DT514" s="52" t="str">
        <f>IF(DL514=0,"",(DL514+DS514+Tipologías!$E$6+Tipologías!$H$2))</f>
        <v/>
      </c>
      <c r="DU514" s="53" t="str">
        <f t="shared" si="199"/>
        <v>NO</v>
      </c>
      <c r="DV514" s="436"/>
    </row>
    <row r="515" spans="1:126" ht="30" x14ac:dyDescent="0.25">
      <c r="A515" s="22">
        <v>42974</v>
      </c>
      <c r="B515" s="7" t="s">
        <v>1</v>
      </c>
      <c r="C515" s="7" t="s">
        <v>630</v>
      </c>
      <c r="D515" s="7">
        <v>579</v>
      </c>
      <c r="E515" s="7">
        <v>1039689067</v>
      </c>
      <c r="F515" s="7"/>
      <c r="G515" s="188">
        <v>512</v>
      </c>
      <c r="H515" s="189" t="s">
        <v>1603</v>
      </c>
      <c r="I515" s="7" t="s">
        <v>1110</v>
      </c>
      <c r="J515" s="7"/>
      <c r="K515" s="7"/>
      <c r="L515" s="7"/>
      <c r="M515" s="7"/>
      <c r="N515" s="7"/>
      <c r="O515" s="7"/>
      <c r="P515" s="7"/>
      <c r="Q515" s="7"/>
      <c r="R515" s="200">
        <v>220581910029</v>
      </c>
      <c r="S515" s="7"/>
      <c r="T515" s="7"/>
      <c r="U515" s="362" t="str">
        <f t="shared" si="175"/>
        <v xml:space="preserve">PEATONAL   #   -  220581910029 </v>
      </c>
      <c r="V515" s="7">
        <v>3218402230</v>
      </c>
      <c r="W515" s="7" t="s">
        <v>2876</v>
      </c>
      <c r="X515" s="7" t="s">
        <v>1693</v>
      </c>
      <c r="Y515" s="7" t="s">
        <v>2167</v>
      </c>
      <c r="Z515" s="7" t="s">
        <v>1455</v>
      </c>
      <c r="AA515" s="434" t="str">
        <f t="shared" si="176"/>
        <v>WILLIAM DARIO ROCHA MUÑOZ</v>
      </c>
      <c r="AB515" s="7" t="s">
        <v>1268</v>
      </c>
      <c r="AC515" s="7">
        <v>98503510</v>
      </c>
      <c r="AD515" s="7" t="s">
        <v>1127</v>
      </c>
      <c r="AE515" s="7">
        <v>47</v>
      </c>
      <c r="AF515" s="6" t="s">
        <v>1087</v>
      </c>
      <c r="AG515" s="6" t="s">
        <v>1789</v>
      </c>
      <c r="AH515" s="7" t="s">
        <v>1789</v>
      </c>
      <c r="AI515" s="7" t="s">
        <v>1335</v>
      </c>
      <c r="AJ515" s="7" t="s">
        <v>1836</v>
      </c>
      <c r="AK515" s="434" t="str">
        <f t="shared" si="177"/>
        <v>GLORIA ESTELLA USUGA USUGA</v>
      </c>
      <c r="AL515" s="7" t="s">
        <v>1268</v>
      </c>
      <c r="AM515" s="191">
        <v>43652731</v>
      </c>
      <c r="AN515" s="189" t="s">
        <v>1086</v>
      </c>
      <c r="AO515" s="7">
        <v>43652731</v>
      </c>
      <c r="AP515" s="7" t="s">
        <v>1087</v>
      </c>
      <c r="AQ515" s="7">
        <v>4</v>
      </c>
      <c r="AR515" s="7">
        <v>2</v>
      </c>
      <c r="AS515" s="7">
        <v>0</v>
      </c>
      <c r="AT515" s="192" t="s">
        <v>1149</v>
      </c>
      <c r="AU515" s="7"/>
      <c r="AV515" s="193"/>
      <c r="AW515" s="7"/>
      <c r="AX515" s="192" t="s">
        <v>1154</v>
      </c>
      <c r="AY515" s="7"/>
      <c r="AZ515" s="7">
        <v>3</v>
      </c>
      <c r="BA515" s="7">
        <v>100000</v>
      </c>
      <c r="BB515" s="7" t="s">
        <v>1086</v>
      </c>
      <c r="BC515" s="7">
        <v>66744</v>
      </c>
      <c r="BD515" s="7" t="s">
        <v>1087</v>
      </c>
      <c r="BE515" s="7"/>
      <c r="BF515" s="7" t="s">
        <v>1086</v>
      </c>
      <c r="BG515" s="7">
        <v>16774</v>
      </c>
      <c r="BH515" s="188" t="s">
        <v>1167</v>
      </c>
      <c r="BI515" s="195" t="s">
        <v>1175</v>
      </c>
      <c r="BJ515" s="6" t="s">
        <v>1180</v>
      </c>
      <c r="BK515" s="6" t="s">
        <v>1189</v>
      </c>
      <c r="BL515" s="6" t="s">
        <v>1086</v>
      </c>
      <c r="BM515" s="191" t="s">
        <v>1087</v>
      </c>
      <c r="BN515" s="195" t="s">
        <v>1086</v>
      </c>
      <c r="BO515" s="6" t="s">
        <v>1086</v>
      </c>
      <c r="BP515" s="6" t="s">
        <v>1086</v>
      </c>
      <c r="BQ515" s="6" t="s">
        <v>1086</v>
      </c>
      <c r="BR515" s="6" t="s">
        <v>1086</v>
      </c>
      <c r="BS515" s="6" t="s">
        <v>1086</v>
      </c>
      <c r="BT515" s="6" t="s">
        <v>1086</v>
      </c>
      <c r="BU515" s="6" t="s">
        <v>1087</v>
      </c>
      <c r="BV515" s="6" t="s">
        <v>1087</v>
      </c>
      <c r="BW515" s="6" t="s">
        <v>1086</v>
      </c>
      <c r="BX515" s="6" t="s">
        <v>1086</v>
      </c>
      <c r="BY515" s="6" t="s">
        <v>1086</v>
      </c>
      <c r="BZ515" s="6" t="s">
        <v>1087</v>
      </c>
      <c r="CA515" s="6" t="s">
        <v>1087</v>
      </c>
      <c r="CB515" s="6" t="s">
        <v>1086</v>
      </c>
      <c r="CC515" s="6" t="s">
        <v>1086</v>
      </c>
      <c r="CD515" s="6" t="s">
        <v>1193</v>
      </c>
      <c r="CE515" s="199" t="s">
        <v>2877</v>
      </c>
      <c r="CF515" s="6"/>
      <c r="CG515" s="6"/>
      <c r="CH515" s="6"/>
      <c r="CI515" s="6"/>
      <c r="CJ515" s="6" t="s">
        <v>1607</v>
      </c>
      <c r="CK515" s="6" t="s">
        <v>1608</v>
      </c>
      <c r="CL515" s="6" t="s">
        <v>1086</v>
      </c>
      <c r="CM515" s="6" t="s">
        <v>1087</v>
      </c>
      <c r="CN515" s="6" t="s">
        <v>1087</v>
      </c>
      <c r="CO515" s="6" t="s">
        <v>1490</v>
      </c>
      <c r="CP515" s="6" t="s">
        <v>1086</v>
      </c>
      <c r="CQ515" s="6" t="s">
        <v>1087</v>
      </c>
      <c r="CR515" s="6" t="s">
        <v>1087</v>
      </c>
      <c r="CS515" s="6" t="s">
        <v>1086</v>
      </c>
      <c r="CT515" s="6" t="s">
        <v>1086</v>
      </c>
      <c r="CU515" s="191" t="s">
        <v>1273</v>
      </c>
      <c r="CV515" s="6" t="str">
        <f t="shared" si="178"/>
        <v>OASIS PEATONAL220581910029</v>
      </c>
      <c r="CW515" s="46" t="str">
        <f t="shared" si="179"/>
        <v>OK</v>
      </c>
      <c r="CX515" s="47" t="str">
        <f t="shared" si="180"/>
        <v>SI</v>
      </c>
      <c r="CY515" s="47">
        <f t="shared" si="181"/>
        <v>1</v>
      </c>
      <c r="CZ515" s="47" t="str">
        <f t="shared" si="182"/>
        <v/>
      </c>
      <c r="DA515" s="47" t="str">
        <f t="shared" si="183"/>
        <v/>
      </c>
      <c r="DB515" s="47">
        <f t="shared" si="184"/>
        <v>4</v>
      </c>
      <c r="DC515" s="47" t="str">
        <f t="shared" si="185"/>
        <v/>
      </c>
      <c r="DD515" s="47"/>
      <c r="DE515" s="47" t="str">
        <f t="shared" si="186"/>
        <v/>
      </c>
      <c r="DF515" s="47" t="str">
        <f t="shared" si="187"/>
        <v/>
      </c>
      <c r="DG515" s="47">
        <f t="shared" si="188"/>
        <v>9</v>
      </c>
      <c r="DH515" s="47" t="str">
        <f t="shared" si="189"/>
        <v/>
      </c>
      <c r="DI515" s="47" t="str">
        <f t="shared" si="190"/>
        <v/>
      </c>
      <c r="DJ515" s="47">
        <f t="shared" si="191"/>
        <v>2</v>
      </c>
      <c r="DK515" s="48">
        <f>IF(CX515="NO",0,IF(CY515=1,Tipologías!$E$11,0)+IF(CZ515=2,Tipologías!$E$10,0)+IF(DA515=3,Tipologías!$E$9,0)+IF(DB515=4,Tipologías!$E$13,0)+IF(DC515=5,Tipologías!$E$12,0)+IF(DD515=6,Tipologías!$E$14,0)+IF(DE515=7,Tipologías!$E$20,0)+IF(DG515=9,Tipologías!$E$16,0)+IF(DF515=8,Tipologías!$E$23,0)+IF(DH515=10,Tipologías!$E$7,0)+IF(DI515=11,Tipologías!$E$8,0))</f>
        <v>2858472.5869979998</v>
      </c>
      <c r="DL515" s="49">
        <f t="shared" si="192"/>
        <v>2858472.5869979998</v>
      </c>
      <c r="DM515" s="50" t="str">
        <f t="shared" si="193"/>
        <v/>
      </c>
      <c r="DN515" s="50" t="str">
        <f t="shared" si="194"/>
        <v/>
      </c>
      <c r="DO515" s="50">
        <f t="shared" si="195"/>
        <v>0</v>
      </c>
      <c r="DP515" s="51" t="str">
        <f t="shared" si="196"/>
        <v/>
      </c>
      <c r="DQ515" s="51">
        <f>IF(DM515=17,Tipologías!$E$18,0)+IF(ENCUESTAS!DN515=18,Tipologías!$E$17,0)+IF(ENCUESTAS!DO515=19,Tipologías!$E$19,0)+IF(ENCUESTAS!DP515=20,Tipologías!$E$21,0)</f>
        <v>0</v>
      </c>
      <c r="DR515" s="47" t="str">
        <f t="shared" si="197"/>
        <v>NO</v>
      </c>
      <c r="DS515" s="49">
        <f t="shared" si="198"/>
        <v>0</v>
      </c>
      <c r="DT515" s="52">
        <f>IF(DL515=0,"",(DL515+DS515+Tipologías!$E$6+Tipologías!$H$2))</f>
        <v>3055549.9795379643</v>
      </c>
      <c r="DU515" s="53" t="str">
        <f t="shared" si="199"/>
        <v>SI</v>
      </c>
      <c r="DV515" s="436" t="s">
        <v>3697</v>
      </c>
    </row>
    <row r="516" spans="1:126" x14ac:dyDescent="0.25">
      <c r="A516" s="22">
        <v>42974</v>
      </c>
      <c r="B516" s="7" t="s">
        <v>1</v>
      </c>
      <c r="C516" s="7" t="s">
        <v>630</v>
      </c>
      <c r="D516" s="7">
        <v>579</v>
      </c>
      <c r="E516" s="7">
        <v>1039689067</v>
      </c>
      <c r="F516" s="7"/>
      <c r="G516" s="188">
        <v>513</v>
      </c>
      <c r="H516" s="189" t="s">
        <v>1640</v>
      </c>
      <c r="I516" s="7" t="s">
        <v>1110</v>
      </c>
      <c r="J516" s="7"/>
      <c r="K516" s="7"/>
      <c r="L516" s="7"/>
      <c r="M516" s="7"/>
      <c r="N516" s="7"/>
      <c r="O516" s="7"/>
      <c r="P516" s="7"/>
      <c r="Q516" s="7"/>
      <c r="R516" s="200">
        <v>220583150040</v>
      </c>
      <c r="S516" s="7"/>
      <c r="T516" s="7"/>
      <c r="U516" s="362" t="str">
        <f t="shared" si="175"/>
        <v xml:space="preserve">PEATONAL   #   -  220583150040 </v>
      </c>
      <c r="V516" s="7">
        <v>3206828871</v>
      </c>
      <c r="W516" s="7" t="s">
        <v>13</v>
      </c>
      <c r="X516" s="7" t="s">
        <v>13</v>
      </c>
      <c r="Y516" s="7" t="s">
        <v>1747</v>
      </c>
      <c r="Z516" s="7" t="s">
        <v>1287</v>
      </c>
      <c r="AA516" s="434" t="str">
        <f t="shared" si="176"/>
        <v>LUISA  MARIA CORDOBA CORDOBA</v>
      </c>
      <c r="AB516" s="7" t="s">
        <v>1268</v>
      </c>
      <c r="AC516" s="7">
        <v>42938764</v>
      </c>
      <c r="AD516" s="7" t="s">
        <v>1118</v>
      </c>
      <c r="AE516" s="7">
        <v>49</v>
      </c>
      <c r="AF516" s="6" t="s">
        <v>1086</v>
      </c>
      <c r="AG516" s="6"/>
      <c r="AH516" s="7"/>
      <c r="AI516" s="7"/>
      <c r="AJ516" s="7"/>
      <c r="AK516" s="434" t="str">
        <f t="shared" si="177"/>
        <v xml:space="preserve">   </v>
      </c>
      <c r="AL516" s="7"/>
      <c r="AM516" s="191"/>
      <c r="AN516" s="189" t="s">
        <v>1086</v>
      </c>
      <c r="AO516" s="7"/>
      <c r="AP516" s="7" t="s">
        <v>1087</v>
      </c>
      <c r="AQ516" s="7">
        <v>4</v>
      </c>
      <c r="AR516" s="7">
        <v>2</v>
      </c>
      <c r="AS516" s="7">
        <v>0</v>
      </c>
      <c r="AT516" s="192" t="s">
        <v>1148</v>
      </c>
      <c r="AU516" s="7"/>
      <c r="AV516" s="193" t="s">
        <v>1165</v>
      </c>
      <c r="AW516" s="7" t="s">
        <v>2859</v>
      </c>
      <c r="AX516" s="192"/>
      <c r="AY516" s="7"/>
      <c r="AZ516" s="7"/>
      <c r="BA516" s="7"/>
      <c r="BB516" s="7" t="s">
        <v>1086</v>
      </c>
      <c r="BC516" s="7">
        <v>16133</v>
      </c>
      <c r="BD516" s="7" t="s">
        <v>1086</v>
      </c>
      <c r="BE516" s="7">
        <v>11558</v>
      </c>
      <c r="BF516" s="7" t="s">
        <v>1086</v>
      </c>
      <c r="BG516" s="7">
        <v>8366</v>
      </c>
      <c r="BH516" s="188" t="s">
        <v>1167</v>
      </c>
      <c r="BI516" s="195" t="s">
        <v>1171</v>
      </c>
      <c r="BJ516" s="6" t="s">
        <v>1180</v>
      </c>
      <c r="BK516" s="6" t="s">
        <v>1189</v>
      </c>
      <c r="BL516" s="6" t="s">
        <v>1086</v>
      </c>
      <c r="BM516" s="191" t="s">
        <v>1087</v>
      </c>
      <c r="BN516" s="195" t="s">
        <v>1086</v>
      </c>
      <c r="BO516" s="6" t="s">
        <v>1086</v>
      </c>
      <c r="BP516" s="6" t="s">
        <v>1086</v>
      </c>
      <c r="BQ516" s="6" t="s">
        <v>1086</v>
      </c>
      <c r="BR516" s="6" t="s">
        <v>1086</v>
      </c>
      <c r="BS516" s="6" t="s">
        <v>1086</v>
      </c>
      <c r="BT516" s="6" t="s">
        <v>1086</v>
      </c>
      <c r="BU516" s="6" t="s">
        <v>1086</v>
      </c>
      <c r="BV516" s="6" t="s">
        <v>1087</v>
      </c>
      <c r="BW516" s="6" t="s">
        <v>1086</v>
      </c>
      <c r="BX516" s="6" t="s">
        <v>1086</v>
      </c>
      <c r="BY516" s="6" t="s">
        <v>1086</v>
      </c>
      <c r="BZ516" s="6" t="s">
        <v>1086</v>
      </c>
      <c r="CA516" s="6" t="s">
        <v>1087</v>
      </c>
      <c r="CB516" s="6" t="s">
        <v>1086</v>
      </c>
      <c r="CC516" s="6" t="s">
        <v>1086</v>
      </c>
      <c r="CD516" s="6" t="s">
        <v>1193</v>
      </c>
      <c r="CE516" s="199" t="s">
        <v>2878</v>
      </c>
      <c r="CF516" s="6"/>
      <c r="CG516" s="6"/>
      <c r="CH516" s="6"/>
      <c r="CI516" s="6"/>
      <c r="CJ516" s="6" t="s">
        <v>1607</v>
      </c>
      <c r="CK516" s="6" t="s">
        <v>1608</v>
      </c>
      <c r="CL516" s="6" t="s">
        <v>1086</v>
      </c>
      <c r="CM516" s="6" t="s">
        <v>1087</v>
      </c>
      <c r="CN516" s="6" t="s">
        <v>1087</v>
      </c>
      <c r="CO516" s="6" t="s">
        <v>1490</v>
      </c>
      <c r="CP516" s="6" t="s">
        <v>1086</v>
      </c>
      <c r="CQ516" s="6" t="s">
        <v>1086</v>
      </c>
      <c r="CR516" s="6" t="s">
        <v>1087</v>
      </c>
      <c r="CS516" s="6" t="s">
        <v>1086</v>
      </c>
      <c r="CT516" s="6" t="s">
        <v>1086</v>
      </c>
      <c r="CU516" s="191" t="s">
        <v>1273</v>
      </c>
      <c r="CV516" s="6" t="str">
        <f t="shared" si="178"/>
        <v>NUEVO MILENIOPEATONAL220583150040</v>
      </c>
      <c r="CW516" s="46" t="str">
        <f t="shared" si="179"/>
        <v>OK</v>
      </c>
      <c r="CX516" s="47" t="str">
        <f t="shared" si="180"/>
        <v>SI</v>
      </c>
      <c r="CY516" s="47">
        <f t="shared" si="181"/>
        <v>1</v>
      </c>
      <c r="CZ516" s="47" t="str">
        <f t="shared" si="182"/>
        <v/>
      </c>
      <c r="DA516" s="47" t="str">
        <f t="shared" si="183"/>
        <v/>
      </c>
      <c r="DB516" s="47" t="str">
        <f t="shared" si="184"/>
        <v/>
      </c>
      <c r="DC516" s="47" t="str">
        <f t="shared" si="185"/>
        <v/>
      </c>
      <c r="DD516" s="47"/>
      <c r="DE516" s="47" t="str">
        <f t="shared" si="186"/>
        <v/>
      </c>
      <c r="DF516" s="47" t="str">
        <f t="shared" si="187"/>
        <v/>
      </c>
      <c r="DG516" s="47">
        <f t="shared" si="188"/>
        <v>9</v>
      </c>
      <c r="DH516" s="47" t="str">
        <f t="shared" si="189"/>
        <v/>
      </c>
      <c r="DI516" s="47" t="str">
        <f t="shared" si="190"/>
        <v/>
      </c>
      <c r="DJ516" s="47">
        <f t="shared" si="191"/>
        <v>1</v>
      </c>
      <c r="DK516" s="48">
        <f>IF(CX516="NO",0,IF(CY516=1,Tipologías!$E$11,0)+IF(CZ516=2,Tipologías!$E$10,0)+IF(DA516=3,Tipologías!$E$9,0)+IF(DB516=4,Tipologías!$E$13,0)+IF(DC516=5,Tipologías!$E$12,0)+IF(DD516=6,Tipologías!$E$14,0)+IF(DE516=7,Tipologías!$E$20,0)+IF(DG516=9,Tipologías!$E$16,0)+IF(DF516=8,Tipologías!$E$23,0)+IF(DH516=10,Tipologías!$E$7,0)+IF(DI516=11,Tipologías!$E$8,0))</f>
        <v>2225218.5090899998</v>
      </c>
      <c r="DL516" s="49">
        <f t="shared" si="192"/>
        <v>2225218.5090899998</v>
      </c>
      <c r="DM516" s="50" t="str">
        <f t="shared" si="193"/>
        <v/>
      </c>
      <c r="DN516" s="50" t="str">
        <f t="shared" si="194"/>
        <v/>
      </c>
      <c r="DO516" s="50">
        <f t="shared" si="195"/>
        <v>0</v>
      </c>
      <c r="DP516" s="51" t="str">
        <f t="shared" si="196"/>
        <v/>
      </c>
      <c r="DQ516" s="51">
        <f>IF(DM516=17,Tipologías!$E$18,0)+IF(ENCUESTAS!DN516=18,Tipologías!$E$17,0)+IF(ENCUESTAS!DO516=19,Tipologías!$E$19,0)+IF(ENCUESTAS!DP516=20,Tipologías!$E$21,0)</f>
        <v>0</v>
      </c>
      <c r="DR516" s="47" t="str">
        <f t="shared" si="197"/>
        <v>NO</v>
      </c>
      <c r="DS516" s="49">
        <f t="shared" si="198"/>
        <v>0</v>
      </c>
      <c r="DT516" s="52">
        <f>IF(DL516=0,"",(DL516+DS516+Tipologías!$E$6+Tipologías!$H$2))</f>
        <v>2422295.9016299644</v>
      </c>
      <c r="DU516" s="53" t="str">
        <f t="shared" si="199"/>
        <v>SI</v>
      </c>
      <c r="DV516" s="436" t="s">
        <v>3855</v>
      </c>
    </row>
    <row r="517" spans="1:126" ht="30" hidden="1" x14ac:dyDescent="0.25">
      <c r="A517" s="22">
        <v>42974</v>
      </c>
      <c r="B517" s="7" t="s">
        <v>1</v>
      </c>
      <c r="C517" s="7" t="s">
        <v>630</v>
      </c>
      <c r="D517" s="7">
        <v>579</v>
      </c>
      <c r="E517" s="7">
        <v>1039689067</v>
      </c>
      <c r="F517" s="7"/>
      <c r="G517" s="188">
        <v>514</v>
      </c>
      <c r="H517" s="189" t="s">
        <v>1603</v>
      </c>
      <c r="I517" s="7" t="s">
        <v>1110</v>
      </c>
      <c r="J517" s="7"/>
      <c r="K517" s="7"/>
      <c r="L517" s="7"/>
      <c r="M517" s="7"/>
      <c r="N517" s="7"/>
      <c r="O517" s="7"/>
      <c r="P517" s="7"/>
      <c r="Q517" s="7"/>
      <c r="R517" s="190">
        <v>22058190047</v>
      </c>
      <c r="S517" s="7"/>
      <c r="T517" s="7"/>
      <c r="U517" s="362" t="str">
        <f t="shared" si="175"/>
        <v xml:space="preserve">PEATONAL   #   -  22058190047 </v>
      </c>
      <c r="V517" s="7">
        <v>3107403570</v>
      </c>
      <c r="W517" s="7" t="s">
        <v>1571</v>
      </c>
      <c r="X517" s="7" t="s">
        <v>1469</v>
      </c>
      <c r="Y517" s="7" t="s">
        <v>2459</v>
      </c>
      <c r="Z517" s="7" t="s">
        <v>1287</v>
      </c>
      <c r="AA517" s="434" t="str">
        <f t="shared" si="176"/>
        <v>ADRIANA MARIA CONDE  ROMERO</v>
      </c>
      <c r="AB517" s="7" t="s">
        <v>1268</v>
      </c>
      <c r="AC517" s="7">
        <v>1054539283</v>
      </c>
      <c r="AD517" s="7" t="s">
        <v>1118</v>
      </c>
      <c r="AE517" s="7">
        <v>33</v>
      </c>
      <c r="AF517" s="6" t="s">
        <v>1087</v>
      </c>
      <c r="AG517" s="6" t="s">
        <v>2879</v>
      </c>
      <c r="AH517" s="7"/>
      <c r="AI517" s="7" t="s">
        <v>1350</v>
      </c>
      <c r="AJ517" s="7" t="s">
        <v>1455</v>
      </c>
      <c r="AK517" s="434" t="str">
        <f t="shared" si="177"/>
        <v xml:space="preserve">RUBEN DARIO CAICEDO </v>
      </c>
      <c r="AL517" s="7" t="s">
        <v>1268</v>
      </c>
      <c r="AM517" s="191">
        <v>10184804</v>
      </c>
      <c r="AN517" s="189" t="s">
        <v>1087</v>
      </c>
      <c r="AO517" s="7"/>
      <c r="AP517" s="7" t="s">
        <v>1087</v>
      </c>
      <c r="AQ517" s="7">
        <v>4</v>
      </c>
      <c r="AR517" s="7">
        <v>2</v>
      </c>
      <c r="AS517" s="7">
        <v>0</v>
      </c>
      <c r="AT517" s="192" t="s">
        <v>1148</v>
      </c>
      <c r="AU517" s="7"/>
      <c r="AV517" s="193" t="s">
        <v>1165</v>
      </c>
      <c r="AW517" s="7" t="s">
        <v>2859</v>
      </c>
      <c r="AX517" s="192"/>
      <c r="AY517" s="7"/>
      <c r="AZ517" s="7"/>
      <c r="BA517" s="7"/>
      <c r="BB517" s="7" t="s">
        <v>1086</v>
      </c>
      <c r="BC517" s="7">
        <v>13870</v>
      </c>
      <c r="BD517" s="7" t="s">
        <v>1087</v>
      </c>
      <c r="BE517" s="7"/>
      <c r="BF517" s="7" t="s">
        <v>1086</v>
      </c>
      <c r="BG517" s="7">
        <v>8366</v>
      </c>
      <c r="BH517" s="188" t="s">
        <v>1167</v>
      </c>
      <c r="BI517" s="195" t="s">
        <v>1171</v>
      </c>
      <c r="BJ517" s="6" t="s">
        <v>1180</v>
      </c>
      <c r="BK517" s="6" t="s">
        <v>1188</v>
      </c>
      <c r="BL517" s="6" t="s">
        <v>1086</v>
      </c>
      <c r="BM517" s="191" t="s">
        <v>1087</v>
      </c>
      <c r="BN517" s="195" t="s">
        <v>1086</v>
      </c>
      <c r="BO517" s="6" t="s">
        <v>1086</v>
      </c>
      <c r="BP517" s="6" t="s">
        <v>1086</v>
      </c>
      <c r="BQ517" s="6" t="s">
        <v>1086</v>
      </c>
      <c r="BR517" s="6" t="s">
        <v>1086</v>
      </c>
      <c r="BS517" s="6" t="s">
        <v>1086</v>
      </c>
      <c r="BT517" s="6" t="s">
        <v>1086</v>
      </c>
      <c r="BU517" s="6" t="s">
        <v>1086</v>
      </c>
      <c r="BV517" s="6" t="s">
        <v>1086</v>
      </c>
      <c r="BW517" s="6" t="s">
        <v>1086</v>
      </c>
      <c r="BX517" s="6" t="s">
        <v>1086</v>
      </c>
      <c r="BY517" s="6" t="s">
        <v>1086</v>
      </c>
      <c r="BZ517" s="6" t="s">
        <v>1086</v>
      </c>
      <c r="CA517" s="6" t="s">
        <v>1086</v>
      </c>
      <c r="CB517" s="6" t="s">
        <v>1086</v>
      </c>
      <c r="CC517" s="6" t="s">
        <v>1086</v>
      </c>
      <c r="CD517" s="6" t="s">
        <v>1193</v>
      </c>
      <c r="CE517" s="199" t="s">
        <v>2880</v>
      </c>
      <c r="CF517" s="6"/>
      <c r="CG517" s="6"/>
      <c r="CH517" s="6"/>
      <c r="CI517" s="6"/>
      <c r="CJ517" s="6" t="s">
        <v>1607</v>
      </c>
      <c r="CK517" s="6" t="s">
        <v>1608</v>
      </c>
      <c r="CL517" s="6" t="s">
        <v>1086</v>
      </c>
      <c r="CM517" s="6" t="s">
        <v>1087</v>
      </c>
      <c r="CN517" s="6" t="s">
        <v>1087</v>
      </c>
      <c r="CO517" s="6" t="s">
        <v>1490</v>
      </c>
      <c r="CP517" s="6" t="s">
        <v>1086</v>
      </c>
      <c r="CQ517" s="6" t="s">
        <v>1086</v>
      </c>
      <c r="CR517" s="6" t="s">
        <v>1086</v>
      </c>
      <c r="CS517" s="6" t="s">
        <v>1086</v>
      </c>
      <c r="CT517" s="6" t="s">
        <v>1086</v>
      </c>
      <c r="CU517" s="191" t="s">
        <v>1273</v>
      </c>
      <c r="CV517" s="6" t="str">
        <f t="shared" si="178"/>
        <v>OASIS PEATONAL22058190047</v>
      </c>
      <c r="CW517" s="46" t="str">
        <f t="shared" si="179"/>
        <v>OK</v>
      </c>
      <c r="CX517" s="47" t="str">
        <f t="shared" si="180"/>
        <v>SI</v>
      </c>
      <c r="CY517" s="47" t="str">
        <f t="shared" si="181"/>
        <v/>
      </c>
      <c r="CZ517" s="47" t="str">
        <f t="shared" si="182"/>
        <v/>
      </c>
      <c r="DA517" s="47" t="str">
        <f t="shared" si="183"/>
        <v/>
      </c>
      <c r="DB517" s="47" t="str">
        <f t="shared" si="184"/>
        <v/>
      </c>
      <c r="DC517" s="47" t="str">
        <f t="shared" si="185"/>
        <v/>
      </c>
      <c r="DD517" s="47"/>
      <c r="DE517" s="47" t="str">
        <f t="shared" si="186"/>
        <v/>
      </c>
      <c r="DF517" s="47" t="str">
        <f t="shared" si="187"/>
        <v/>
      </c>
      <c r="DG517" s="47" t="str">
        <f t="shared" si="188"/>
        <v/>
      </c>
      <c r="DH517" s="47" t="str">
        <f t="shared" si="189"/>
        <v/>
      </c>
      <c r="DI517" s="47" t="str">
        <f t="shared" si="190"/>
        <v/>
      </c>
      <c r="DJ517" s="47">
        <f t="shared" si="191"/>
        <v>0</v>
      </c>
      <c r="DK517" s="48">
        <f>IF(CX517="NO",0,IF(CY517=1,Tipologías!$E$11,0)+IF(CZ517=2,Tipologías!$E$10,0)+IF(DA517=3,Tipologías!$E$9,0)+IF(DB517=4,Tipologías!$E$13,0)+IF(DC517=5,Tipologías!$E$12,0)+IF(DD517=6,Tipologías!$E$14,0)+IF(DE517=7,Tipologías!$E$20,0)+IF(DG517=9,Tipologías!$E$16,0)+IF(DF517=8,Tipologías!$E$23,0)+IF(DH517=10,Tipologías!$E$7,0)+IF(DI517=11,Tipologías!$E$8,0))</f>
        <v>0</v>
      </c>
      <c r="DL517" s="49">
        <f t="shared" si="192"/>
        <v>0</v>
      </c>
      <c r="DM517" s="50" t="str">
        <f t="shared" si="193"/>
        <v/>
      </c>
      <c r="DN517" s="50" t="str">
        <f t="shared" si="194"/>
        <v/>
      </c>
      <c r="DO517" s="50" t="str">
        <f t="shared" si="195"/>
        <v/>
      </c>
      <c r="DP517" s="51" t="str">
        <f t="shared" si="196"/>
        <v/>
      </c>
      <c r="DQ517" s="51">
        <f>IF(DM517=17,Tipologías!$E$18,0)+IF(ENCUESTAS!DN517=18,Tipologías!$E$17,0)+IF(ENCUESTAS!DO517=19,Tipologías!$E$19,0)+IF(ENCUESTAS!DP517=20,Tipologías!$E$21,0)</f>
        <v>0</v>
      </c>
      <c r="DR517" s="47" t="str">
        <f t="shared" si="197"/>
        <v>NO</v>
      </c>
      <c r="DS517" s="49">
        <f t="shared" si="198"/>
        <v>0</v>
      </c>
      <c r="DT517" s="52" t="str">
        <f>IF(DL517=0,"",(DL517+DS517+Tipologías!$E$6+Tipologías!$H$2))</f>
        <v/>
      </c>
      <c r="DU517" s="53" t="str">
        <f t="shared" si="199"/>
        <v>NO</v>
      </c>
      <c r="DV517" s="436"/>
    </row>
    <row r="518" spans="1:126" ht="60" x14ac:dyDescent="0.25">
      <c r="A518" s="22">
        <v>42974</v>
      </c>
      <c r="B518" s="7" t="s">
        <v>1</v>
      </c>
      <c r="C518" s="7" t="s">
        <v>630</v>
      </c>
      <c r="D518" s="7">
        <v>579</v>
      </c>
      <c r="E518" s="7">
        <v>1039689067</v>
      </c>
      <c r="F518" s="7"/>
      <c r="G518" s="188">
        <v>515</v>
      </c>
      <c r="H518" s="189" t="s">
        <v>1603</v>
      </c>
      <c r="I518" s="7" t="s">
        <v>1110</v>
      </c>
      <c r="J518" s="7"/>
      <c r="K518" s="7"/>
      <c r="L518" s="7"/>
      <c r="M518" s="7"/>
      <c r="N518" s="7"/>
      <c r="O518" s="7"/>
      <c r="P518" s="7"/>
      <c r="Q518" s="7"/>
      <c r="R518" s="200">
        <v>220581910027</v>
      </c>
      <c r="S518" s="7"/>
      <c r="T518" s="7"/>
      <c r="U518" s="362" t="str">
        <f t="shared" si="175"/>
        <v xml:space="preserve">PEATONAL   #   -  220581910027 </v>
      </c>
      <c r="V518" s="7">
        <v>3134406711</v>
      </c>
      <c r="W518" s="7" t="s">
        <v>1988</v>
      </c>
      <c r="X518" s="7" t="s">
        <v>1907</v>
      </c>
      <c r="Y518" s="7" t="s">
        <v>1291</v>
      </c>
      <c r="Z518" s="7" t="s">
        <v>1431</v>
      </c>
      <c r="AA518" s="434" t="str">
        <f t="shared" si="176"/>
        <v>JAIME ALBERTO BUITRAGO ZAPATA</v>
      </c>
      <c r="AB518" s="7" t="s">
        <v>1268</v>
      </c>
      <c r="AC518" s="7">
        <v>71610838</v>
      </c>
      <c r="AD518" s="7" t="s">
        <v>1127</v>
      </c>
      <c r="AE518" s="7">
        <v>58</v>
      </c>
      <c r="AF518" s="6" t="s">
        <v>1086</v>
      </c>
      <c r="AG518" s="6"/>
      <c r="AH518" s="7"/>
      <c r="AI518" s="7"/>
      <c r="AJ518" s="7"/>
      <c r="AK518" s="434" t="str">
        <f t="shared" si="177"/>
        <v xml:space="preserve">   </v>
      </c>
      <c r="AL518" s="7"/>
      <c r="AM518" s="191"/>
      <c r="AN518" s="189" t="s">
        <v>1086</v>
      </c>
      <c r="AO518" s="7"/>
      <c r="AP518" s="7" t="s">
        <v>1087</v>
      </c>
      <c r="AQ518" s="7">
        <v>3</v>
      </c>
      <c r="AR518" s="7">
        <v>0</v>
      </c>
      <c r="AS518" s="7">
        <v>0</v>
      </c>
      <c r="AT518" s="192" t="s">
        <v>1148</v>
      </c>
      <c r="AU518" s="7"/>
      <c r="AV518" s="193" t="s">
        <v>1165</v>
      </c>
      <c r="AW518" s="7" t="s">
        <v>2859</v>
      </c>
      <c r="AX518" s="192"/>
      <c r="AY518" s="7"/>
      <c r="AZ518" s="7"/>
      <c r="BA518" s="7"/>
      <c r="BB518" s="7" t="s">
        <v>1086</v>
      </c>
      <c r="BC518" s="7">
        <v>5600</v>
      </c>
      <c r="BD518" s="7" t="s">
        <v>1087</v>
      </c>
      <c r="BE518" s="7"/>
      <c r="BF518" s="7" t="s">
        <v>1086</v>
      </c>
      <c r="BG518" s="7">
        <v>8366</v>
      </c>
      <c r="BH518" s="188" t="s">
        <v>1167</v>
      </c>
      <c r="BI518" s="195" t="s">
        <v>1171</v>
      </c>
      <c r="BJ518" s="6" t="s">
        <v>1180</v>
      </c>
      <c r="BK518" s="6" t="s">
        <v>1191</v>
      </c>
      <c r="BL518" s="6" t="s">
        <v>1087</v>
      </c>
      <c r="BM518" s="191" t="s">
        <v>1086</v>
      </c>
      <c r="BN518" s="195" t="s">
        <v>1086</v>
      </c>
      <c r="BO518" s="6" t="s">
        <v>1086</v>
      </c>
      <c r="BP518" s="6" t="s">
        <v>1086</v>
      </c>
      <c r="BQ518" s="6" t="s">
        <v>1086</v>
      </c>
      <c r="BR518" s="6" t="s">
        <v>1086</v>
      </c>
      <c r="BS518" s="6" t="s">
        <v>1086</v>
      </c>
      <c r="BT518" s="6" t="s">
        <v>1086</v>
      </c>
      <c r="BU518" s="6" t="s">
        <v>1087</v>
      </c>
      <c r="BV518" s="6" t="s">
        <v>1087</v>
      </c>
      <c r="BW518" s="6" t="s">
        <v>1087</v>
      </c>
      <c r="BX518" s="6" t="s">
        <v>1086</v>
      </c>
      <c r="BY518" s="6" t="s">
        <v>1086</v>
      </c>
      <c r="BZ518" s="6" t="s">
        <v>1087</v>
      </c>
      <c r="CA518" s="6" t="s">
        <v>1087</v>
      </c>
      <c r="CB518" s="6" t="s">
        <v>1087</v>
      </c>
      <c r="CC518" s="6" t="s">
        <v>1086</v>
      </c>
      <c r="CD518" s="6" t="s">
        <v>1193</v>
      </c>
      <c r="CE518" s="199" t="s">
        <v>2881</v>
      </c>
      <c r="CF518" s="6"/>
      <c r="CG518" s="6"/>
      <c r="CH518" s="6"/>
      <c r="CI518" s="6"/>
      <c r="CJ518" s="6" t="s">
        <v>1607</v>
      </c>
      <c r="CK518" s="6" t="s">
        <v>1608</v>
      </c>
      <c r="CL518" s="6" t="s">
        <v>1086</v>
      </c>
      <c r="CM518" s="6" t="s">
        <v>1087</v>
      </c>
      <c r="CN518" s="6" t="s">
        <v>1087</v>
      </c>
      <c r="CO518" s="6" t="s">
        <v>1490</v>
      </c>
      <c r="CP518" s="6" t="s">
        <v>1086</v>
      </c>
      <c r="CQ518" s="6" t="s">
        <v>1087</v>
      </c>
      <c r="CR518" s="6" t="s">
        <v>1087</v>
      </c>
      <c r="CS518" s="6" t="s">
        <v>1087</v>
      </c>
      <c r="CT518" s="6" t="s">
        <v>1086</v>
      </c>
      <c r="CU518" s="191" t="s">
        <v>1269</v>
      </c>
      <c r="CV518" s="6" t="str">
        <f t="shared" si="178"/>
        <v>OASIS PEATONAL220581910027</v>
      </c>
      <c r="CW518" s="46" t="str">
        <f t="shared" si="179"/>
        <v>OK</v>
      </c>
      <c r="CX518" s="47" t="str">
        <f t="shared" si="180"/>
        <v>SI</v>
      </c>
      <c r="CY518" s="47">
        <f t="shared" si="181"/>
        <v>1</v>
      </c>
      <c r="CZ518" s="47" t="str">
        <f t="shared" si="182"/>
        <v/>
      </c>
      <c r="DA518" s="47" t="str">
        <f t="shared" si="183"/>
        <v/>
      </c>
      <c r="DB518" s="47">
        <f t="shared" si="184"/>
        <v>4</v>
      </c>
      <c r="DC518" s="47">
        <f t="shared" si="185"/>
        <v>5</v>
      </c>
      <c r="DD518" s="47"/>
      <c r="DE518" s="47">
        <f t="shared" si="186"/>
        <v>7</v>
      </c>
      <c r="DF518" s="47" t="str">
        <f t="shared" si="187"/>
        <v/>
      </c>
      <c r="DG518" s="47">
        <f t="shared" si="188"/>
        <v>9</v>
      </c>
      <c r="DH518" s="47" t="str">
        <f t="shared" si="189"/>
        <v/>
      </c>
      <c r="DI518" s="47" t="str">
        <f t="shared" si="190"/>
        <v/>
      </c>
      <c r="DJ518" s="47">
        <f t="shared" si="191"/>
        <v>3</v>
      </c>
      <c r="DK518" s="48">
        <f>IF(CX518="NO",0,IF(CY518=1,Tipologías!$E$11,0)+IF(CZ518=2,Tipologías!$E$10,0)+IF(DA518=3,Tipologías!$E$9,0)+IF(DB518=4,Tipologías!$E$13,0)+IF(DC518=5,Tipologías!$E$12,0)+IF(DD518=6,Tipologías!$E$14,0)+IF(DE518=7,Tipologías!$E$20,0)+IF(DG518=9,Tipologías!$E$16,0)+IF(DF518=8,Tipologías!$E$23,0)+IF(DH518=10,Tipologías!$E$7,0)+IF(DI518=11,Tipologías!$E$8,0))</f>
        <v>3774854.4604019998</v>
      </c>
      <c r="DL518" s="49">
        <f t="shared" si="192"/>
        <v>3774854.4604019998</v>
      </c>
      <c r="DM518" s="50" t="str">
        <f t="shared" si="193"/>
        <v/>
      </c>
      <c r="DN518" s="50" t="str">
        <f t="shared" si="194"/>
        <v/>
      </c>
      <c r="DO518" s="50">
        <f t="shared" si="195"/>
        <v>0</v>
      </c>
      <c r="DP518" s="51" t="str">
        <f t="shared" si="196"/>
        <v/>
      </c>
      <c r="DQ518" s="51">
        <f>IF(DM518=17,Tipologías!$E$18,0)+IF(ENCUESTAS!DN518=18,Tipologías!$E$17,0)+IF(ENCUESTAS!DO518=19,Tipologías!$E$19,0)+IF(ENCUESTAS!DP518=20,Tipologías!$E$21,0)</f>
        <v>0</v>
      </c>
      <c r="DR518" s="47" t="str">
        <f t="shared" si="197"/>
        <v>NO</v>
      </c>
      <c r="DS518" s="49">
        <f t="shared" si="198"/>
        <v>0</v>
      </c>
      <c r="DT518" s="52">
        <f>IF(DL518=0,"",(DL518+DS518+Tipologías!$E$6+Tipologías!$H$2))</f>
        <v>3971931.8529419643</v>
      </c>
      <c r="DU518" s="53" t="str">
        <f t="shared" si="199"/>
        <v>SI</v>
      </c>
      <c r="DV518" s="436" t="s">
        <v>3698</v>
      </c>
    </row>
    <row r="519" spans="1:126" ht="45" x14ac:dyDescent="0.25">
      <c r="A519" s="22">
        <v>42974</v>
      </c>
      <c r="B519" s="7" t="s">
        <v>1</v>
      </c>
      <c r="C519" s="7" t="s">
        <v>630</v>
      </c>
      <c r="D519" s="7">
        <v>579</v>
      </c>
      <c r="E519" s="7">
        <v>43653334</v>
      </c>
      <c r="F519" s="7">
        <v>3223130625</v>
      </c>
      <c r="G519" s="188">
        <v>516</v>
      </c>
      <c r="H519" s="189" t="s">
        <v>1640</v>
      </c>
      <c r="I519" s="7" t="s">
        <v>1110</v>
      </c>
      <c r="J519" s="7"/>
      <c r="K519" s="7"/>
      <c r="L519" s="7"/>
      <c r="M519" s="7"/>
      <c r="N519" s="7"/>
      <c r="O519" s="7"/>
      <c r="P519" s="7"/>
      <c r="Q519" s="7"/>
      <c r="R519" s="200">
        <v>220548690060</v>
      </c>
      <c r="S519" s="7"/>
      <c r="T519" s="7"/>
      <c r="U519" s="362" t="str">
        <f t="shared" ref="U519:U582" si="200">CONCATENATE(I519," ",J519,K519," ",L519," ",M519,"# "," ",N519,O519," ",P519,"- ",Q519," ",R519," ",S519)</f>
        <v xml:space="preserve">PEATONAL   #   -  220548690060 </v>
      </c>
      <c r="V519" s="7">
        <v>3144126714</v>
      </c>
      <c r="W519" s="7" t="s">
        <v>1573</v>
      </c>
      <c r="X519" s="7" t="s">
        <v>2882</v>
      </c>
      <c r="Y519" s="7" t="s">
        <v>1270</v>
      </c>
      <c r="Z519" s="7" t="s">
        <v>1811</v>
      </c>
      <c r="AA519" s="434" t="str">
        <f t="shared" ref="AA519:AA582" si="201">+CONCATENATE(Y519," ",Z519," ",W519," ",X519)</f>
        <v>LUZ NANCY VASQUEZ DE GOMEZ</v>
      </c>
      <c r="AB519" s="7" t="s">
        <v>1268</v>
      </c>
      <c r="AC519" s="7">
        <v>21932885</v>
      </c>
      <c r="AD519" s="7" t="s">
        <v>1118</v>
      </c>
      <c r="AE519" s="7">
        <v>53</v>
      </c>
      <c r="AF519" s="6" t="s">
        <v>1086</v>
      </c>
      <c r="AG519" s="6"/>
      <c r="AH519" s="7"/>
      <c r="AI519" s="7"/>
      <c r="AJ519" s="7"/>
      <c r="AK519" s="434" t="str">
        <f t="shared" ref="AK519:AK582" si="202">+CONCATENATE(AI519," ",AJ519," ",AG519," ",AH519)</f>
        <v xml:space="preserve">   </v>
      </c>
      <c r="AL519" s="7"/>
      <c r="AM519" s="191"/>
      <c r="AN519" s="189" t="s">
        <v>1087</v>
      </c>
      <c r="AO519" s="7"/>
      <c r="AP519" s="7" t="s">
        <v>1087</v>
      </c>
      <c r="AQ519" s="7">
        <v>3</v>
      </c>
      <c r="AR519" s="7">
        <v>1</v>
      </c>
      <c r="AS519" s="7">
        <v>0</v>
      </c>
      <c r="AT519" s="192" t="s">
        <v>1148</v>
      </c>
      <c r="AU519" s="7"/>
      <c r="AV519" s="193" t="s">
        <v>1165</v>
      </c>
      <c r="AW519" s="7" t="s">
        <v>2859</v>
      </c>
      <c r="AX519" s="192"/>
      <c r="AY519" s="7"/>
      <c r="AZ519" s="7"/>
      <c r="BA519" s="7"/>
      <c r="BB519" s="7" t="s">
        <v>1086</v>
      </c>
      <c r="BC519" s="7">
        <v>11616</v>
      </c>
      <c r="BD519" s="7" t="s">
        <v>1087</v>
      </c>
      <c r="BE519" s="7"/>
      <c r="BF519" s="7" t="s">
        <v>1086</v>
      </c>
      <c r="BG519" s="7">
        <v>8366</v>
      </c>
      <c r="BH519" s="188" t="s">
        <v>1167</v>
      </c>
      <c r="BI519" s="195" t="s">
        <v>1174</v>
      </c>
      <c r="BJ519" s="6" t="s">
        <v>1180</v>
      </c>
      <c r="BK519" s="6" t="s">
        <v>1189</v>
      </c>
      <c r="BL519" s="6" t="s">
        <v>1087</v>
      </c>
      <c r="BM519" s="191" t="s">
        <v>1087</v>
      </c>
      <c r="BN519" s="195" t="s">
        <v>1086</v>
      </c>
      <c r="BO519" s="6" t="s">
        <v>1086</v>
      </c>
      <c r="BP519" s="6" t="s">
        <v>1086</v>
      </c>
      <c r="BQ519" s="6" t="s">
        <v>1086</v>
      </c>
      <c r="BR519" s="6" t="s">
        <v>1086</v>
      </c>
      <c r="BS519" s="6" t="s">
        <v>1086</v>
      </c>
      <c r="BT519" s="6" t="s">
        <v>1087</v>
      </c>
      <c r="BU519" s="6" t="s">
        <v>1086</v>
      </c>
      <c r="BV519" s="6" t="s">
        <v>1087</v>
      </c>
      <c r="BW519" s="6" t="s">
        <v>1087</v>
      </c>
      <c r="BX519" s="6" t="s">
        <v>1086</v>
      </c>
      <c r="BY519" s="6" t="s">
        <v>1087</v>
      </c>
      <c r="BZ519" s="6" t="s">
        <v>1086</v>
      </c>
      <c r="CA519" s="6" t="s">
        <v>1087</v>
      </c>
      <c r="CB519" s="6" t="s">
        <v>1087</v>
      </c>
      <c r="CC519" s="6" t="s">
        <v>1086</v>
      </c>
      <c r="CD519" s="6" t="s">
        <v>1194</v>
      </c>
      <c r="CE519" s="199" t="s">
        <v>2883</v>
      </c>
      <c r="CF519" s="6"/>
      <c r="CG519" s="6"/>
      <c r="CH519" s="6"/>
      <c r="CI519" s="6"/>
      <c r="CJ519" s="6" t="s">
        <v>1607</v>
      </c>
      <c r="CK519" s="6" t="s">
        <v>1608</v>
      </c>
      <c r="CL519" s="6" t="s">
        <v>1086</v>
      </c>
      <c r="CM519" s="6" t="s">
        <v>1087</v>
      </c>
      <c r="CN519" s="6" t="s">
        <v>1087</v>
      </c>
      <c r="CO519" s="6" t="s">
        <v>1490</v>
      </c>
      <c r="CP519" s="6" t="s">
        <v>1087</v>
      </c>
      <c r="CQ519" s="6" t="s">
        <v>1086</v>
      </c>
      <c r="CR519" s="6" t="s">
        <v>1087</v>
      </c>
      <c r="CS519" s="6" t="s">
        <v>1087</v>
      </c>
      <c r="CT519" s="6" t="s">
        <v>1086</v>
      </c>
      <c r="CU519" s="191" t="s">
        <v>1273</v>
      </c>
      <c r="CV519" s="6" t="str">
        <f t="shared" ref="CV519:CV582" si="203">CONCATENATE(H519,I519,J519,K519,L519,M519,N519,O519,P519,Q519,R519,S519,T519)</f>
        <v>NUEVO MILENIOPEATONAL220548690060</v>
      </c>
      <c r="CW519" s="46" t="str">
        <f t="shared" ref="CW519:CW582" si="204">IF(CV519="","",IF(COUNTIF($CV$6:$CV$777,CV519)=1,"OK","¿REPETIDA?"))</f>
        <v>OK</v>
      </c>
      <c r="CX519" s="47" t="str">
        <f t="shared" ref="CX519:CX582" si="205">IF(COUNTBLANK(AC519)+COUNTBLANK(BH519)+COUNTBLANK(BN519:CD519)&gt;11,"NO","SI")</f>
        <v>SI</v>
      </c>
      <c r="CY519" s="47">
        <f t="shared" ref="CY519:CY582" si="206">IF(CX519="NO","",IF(BV519="NO",$CY$5,IF(CA519="SI",IF(CR519="SI","",$CY$5),$CY$5)))</f>
        <v>1</v>
      </c>
      <c r="CZ519" s="47" t="str">
        <f t="shared" ref="CZ519:CZ582" si="207">IF(CX519="NO","",IF(BX519="NO",$CZ$5,IF(CC519="SI",IF(CT519="SI","",$CZ$5),$CZ$5)))</f>
        <v/>
      </c>
      <c r="DA519" s="47">
        <f t="shared" ref="DA519:DA582" si="208">IF(CX519="NO","",IF(BT519="SI",IF(CD519="INODORO CON TANQUE",IF(BY519="SI",IF(CP519="SI","",$DA$5),$DA$5),$DA$5),$DA$5))</f>
        <v>3</v>
      </c>
      <c r="DB519" s="47" t="str">
        <f t="shared" ref="DB519:DB582" si="209">IF(CX519="NO","",IF(BU519="NO",$DB$5,IF(BZ519="SI",IF(CQ519="SI","",$DB$5),$DB$5)))</f>
        <v/>
      </c>
      <c r="DC519" s="47">
        <f t="shared" ref="DC519:DC582" si="210">IF(CX519="NO","",IF(BW519="NO",$DC$5,IF(CB519="SI",IF(CS519="SI","",$DC$5),$DC$5)))</f>
        <v>5</v>
      </c>
      <c r="DD519" s="47"/>
      <c r="DE519" s="47">
        <f t="shared" ref="DE519:DE582" si="211">IF(DF519=8,$DE$5,IF(COUNT(CY519:DC519)&lt;3,"",$DE$5))</f>
        <v>7</v>
      </c>
      <c r="DF519" s="47" t="str">
        <f t="shared" ref="DF519:DF582" si="212">IF(CX519="NO","",IF(COUNT(CY519:DA519)&lt;1,"",IF(CU519="OBRA GRIS","",IF(CU519="OBRA BLANCA","",IF(CU519="OBRA NEGRA","",$DF$5)))))</f>
        <v/>
      </c>
      <c r="DG519" s="47">
        <f t="shared" ref="DG519:DG582" si="213">IF(DF519=8,"",IF(COUNT(CY519:DA519)&lt;1,"",IF(CU519="OBRA GRIS",$DG$5,IF(CU519="OBRA NEGRA",$DG$5,""))))</f>
        <v>9</v>
      </c>
      <c r="DH519" s="47" t="str">
        <f t="shared" ref="DH519:DH582" si="214">IF(CX519="NO","",IF(BR519="SI","",$DH$5))</f>
        <v/>
      </c>
      <c r="DI519" s="47" t="str">
        <f t="shared" ref="DI519:DI582" si="215">IF(CX519="NO","",IF(BS519="SI","",$DI$5))</f>
        <v/>
      </c>
      <c r="DJ519" s="47">
        <f t="shared" ref="DJ519:DJ582" si="216">IF(CX519="NO","",COUNT(CY519:DC519))</f>
        <v>3</v>
      </c>
      <c r="DK519" s="48">
        <f>IF(CX519="NO",0,IF(CY519=1,Tipologías!$E$11,0)+IF(CZ519=2,Tipologías!$E$10,0)+IF(DA519=3,Tipologías!$E$9,0)+IF(DB519=4,Tipologías!$E$13,0)+IF(DC519=5,Tipologías!$E$12,0)+IF(DD519=6,Tipologías!$E$14,0)+IF(DE519=7,Tipologías!$E$20,0)+IF(DG519=9,Tipologías!$E$16,0)+IF(DF519=8,Tipologías!$E$23,0)+IF(DH519=10,Tipologías!$E$7,0)+IF(DI519=11,Tipologías!$E$8,0))</f>
        <v>3524994.4380659997</v>
      </c>
      <c r="DL519" s="49">
        <f t="shared" ref="DL519:DL582" si="217">IF(DK519&gt;0,IF(DK519&gt;$DM$1,$DM$1,DK519),0)</f>
        <v>3524994.4380659997</v>
      </c>
      <c r="DM519" s="50" t="str">
        <f t="shared" ref="DM519:DM582" si="218">IF(DK519=0,"",IF(BN519="SI","",$DM$5))</f>
        <v/>
      </c>
      <c r="DN519" s="50" t="str">
        <f t="shared" ref="DN519:DN582" si="219">IF(DK519=0,"",IF(BO519="SI","",$DN$5))</f>
        <v/>
      </c>
      <c r="DO519" s="50">
        <f t="shared" ref="DO519:DO582" si="220">IF(DK519=0,"",IF(BP519="SI",0,$DO$5))</f>
        <v>0</v>
      </c>
      <c r="DP519" s="51" t="str">
        <f t="shared" ref="DP519:DP582" si="221">IF(DK519=0,"",IF(BQ519="SI","",$DP$5))</f>
        <v/>
      </c>
      <c r="DQ519" s="51">
        <f>IF(DM519=17,Tipologías!$E$18,0)+IF(ENCUESTAS!DN519=18,Tipologías!$E$17,0)+IF(ENCUESTAS!DO519=19,Tipologías!$E$19,0)+IF(ENCUESTAS!DP519=20,Tipologías!$E$21,0)</f>
        <v>0</v>
      </c>
      <c r="DR519" s="47" t="str">
        <f t="shared" ref="DR519:DR582" si="222">IF(DK519="0","NO",IF(SUM(DM519:DP519)&lt;1,"NO","SI"))</f>
        <v>NO</v>
      </c>
      <c r="DS519" s="49">
        <f t="shared" ref="DS519:DS582" si="223">IF(DL519&gt;0,IF(DR519="SI",IF(DQ519&gt;$DS$1,$DS$1,DQ519),0),0)</f>
        <v>0</v>
      </c>
      <c r="DT519" s="52">
        <f>IF(DL519=0,"",(DL519+DS519+Tipologías!$E$6+Tipologías!$H$2))</f>
        <v>3722071.8306059642</v>
      </c>
      <c r="DU519" s="53" t="str">
        <f t="shared" ref="DU519:DU582" si="224">IF(CX519="NO","NO",IF(DK519&gt;0,"SI","NO"))</f>
        <v>SI</v>
      </c>
      <c r="DV519" s="436" t="s">
        <v>3856</v>
      </c>
    </row>
    <row r="520" spans="1:126" x14ac:dyDescent="0.25">
      <c r="A520" s="22">
        <v>42974</v>
      </c>
      <c r="B520" s="7" t="s">
        <v>1</v>
      </c>
      <c r="C520" s="7" t="s">
        <v>630</v>
      </c>
      <c r="D520" s="7">
        <v>579</v>
      </c>
      <c r="E520" s="7">
        <v>1039704469</v>
      </c>
      <c r="F520" s="7">
        <v>3196416668</v>
      </c>
      <c r="G520" s="188">
        <v>517</v>
      </c>
      <c r="H520" s="189" t="s">
        <v>1603</v>
      </c>
      <c r="I520" s="7" t="s">
        <v>1110</v>
      </c>
      <c r="J520" s="7"/>
      <c r="K520" s="7"/>
      <c r="L520" s="7"/>
      <c r="M520" s="7"/>
      <c r="N520" s="7"/>
      <c r="O520" s="7"/>
      <c r="P520" s="7"/>
      <c r="Q520" s="7"/>
      <c r="R520" s="190">
        <v>22057840000</v>
      </c>
      <c r="S520" s="7"/>
      <c r="T520" s="7"/>
      <c r="U520" s="362" t="str">
        <f t="shared" si="200"/>
        <v xml:space="preserve">PEATONAL   #   -  22057840000 </v>
      </c>
      <c r="V520" s="7">
        <v>3218025260</v>
      </c>
      <c r="W520" s="7" t="s">
        <v>2527</v>
      </c>
      <c r="X520" s="7" t="s">
        <v>2496</v>
      </c>
      <c r="Y520" s="7" t="s">
        <v>1322</v>
      </c>
      <c r="Z520" s="7" t="s">
        <v>2497</v>
      </c>
      <c r="AA520" s="434" t="str">
        <f t="shared" si="201"/>
        <v>ISABEL CRISTINA MONSALVE  ARISTIZABAL</v>
      </c>
      <c r="AB520" s="7" t="s">
        <v>1268</v>
      </c>
      <c r="AC520" s="7">
        <v>1039700840</v>
      </c>
      <c r="AD520" s="7" t="s">
        <v>1118</v>
      </c>
      <c r="AE520" s="7">
        <v>23</v>
      </c>
      <c r="AF520" s="6" t="s">
        <v>1086</v>
      </c>
      <c r="AG520" s="6"/>
      <c r="AH520" s="7"/>
      <c r="AI520" s="7"/>
      <c r="AJ520" s="7"/>
      <c r="AK520" s="434" t="str">
        <f t="shared" si="202"/>
        <v xml:space="preserve">   </v>
      </c>
      <c r="AL520" s="7"/>
      <c r="AM520" s="191"/>
      <c r="AN520" s="189" t="s">
        <v>1087</v>
      </c>
      <c r="AO520" s="7"/>
      <c r="AP520" s="7" t="s">
        <v>1087</v>
      </c>
      <c r="AQ520" s="7">
        <v>6</v>
      </c>
      <c r="AR520" s="7">
        <v>3</v>
      </c>
      <c r="AS520" s="7">
        <v>2</v>
      </c>
      <c r="AT520" s="192" t="s">
        <v>1147</v>
      </c>
      <c r="AU520" s="7"/>
      <c r="AV520" s="193" t="s">
        <v>1163</v>
      </c>
      <c r="AW520" s="7"/>
      <c r="AX520" s="192"/>
      <c r="AY520" s="7"/>
      <c r="AZ520" s="7"/>
      <c r="BA520" s="7"/>
      <c r="BB520" s="7" t="s">
        <v>1086</v>
      </c>
      <c r="BC520" s="7">
        <v>6319</v>
      </c>
      <c r="BD520" s="7" t="s">
        <v>1086</v>
      </c>
      <c r="BE520" s="7">
        <v>3999</v>
      </c>
      <c r="BF520" s="7" t="s">
        <v>1086</v>
      </c>
      <c r="BG520" s="7">
        <v>8324</v>
      </c>
      <c r="BH520" s="188" t="s">
        <v>1167</v>
      </c>
      <c r="BI520" s="195" t="s">
        <v>1171</v>
      </c>
      <c r="BJ520" s="6" t="s">
        <v>1180</v>
      </c>
      <c r="BK520" s="6" t="s">
        <v>1189</v>
      </c>
      <c r="BL520" s="6" t="s">
        <v>1086</v>
      </c>
      <c r="BM520" s="191" t="s">
        <v>1087</v>
      </c>
      <c r="BN520" s="195" t="s">
        <v>1086</v>
      </c>
      <c r="BO520" s="6" t="s">
        <v>1087</v>
      </c>
      <c r="BP520" s="6" t="s">
        <v>1086</v>
      </c>
      <c r="BQ520" s="6" t="s">
        <v>1087</v>
      </c>
      <c r="BR520" s="6" t="s">
        <v>1086</v>
      </c>
      <c r="BS520" s="6" t="s">
        <v>1086</v>
      </c>
      <c r="BT520" s="6" t="s">
        <v>1086</v>
      </c>
      <c r="BU520" s="6" t="s">
        <v>1086</v>
      </c>
      <c r="BV520" s="6" t="s">
        <v>1087</v>
      </c>
      <c r="BW520" s="6" t="s">
        <v>1087</v>
      </c>
      <c r="BX520" s="6" t="s">
        <v>1086</v>
      </c>
      <c r="BY520" s="6" t="s">
        <v>1086</v>
      </c>
      <c r="BZ520" s="6" t="s">
        <v>1086</v>
      </c>
      <c r="CA520" s="6" t="s">
        <v>1087</v>
      </c>
      <c r="CB520" s="6" t="s">
        <v>1087</v>
      </c>
      <c r="CC520" s="6" t="s">
        <v>1086</v>
      </c>
      <c r="CD520" s="6" t="s">
        <v>1193</v>
      </c>
      <c r="CE520" s="199" t="s">
        <v>2884</v>
      </c>
      <c r="CF520" s="6"/>
      <c r="CG520" s="6" t="s">
        <v>2116</v>
      </c>
      <c r="CH520" s="6"/>
      <c r="CI520" s="6" t="s">
        <v>2116</v>
      </c>
      <c r="CJ520" s="6" t="s">
        <v>1607</v>
      </c>
      <c r="CK520" s="6" t="s">
        <v>1608</v>
      </c>
      <c r="CL520" s="6" t="s">
        <v>1086</v>
      </c>
      <c r="CM520" s="6" t="s">
        <v>1087</v>
      </c>
      <c r="CN520" s="6" t="s">
        <v>1087</v>
      </c>
      <c r="CO520" s="6" t="s">
        <v>1490</v>
      </c>
      <c r="CP520" s="6" t="s">
        <v>1086</v>
      </c>
      <c r="CQ520" s="6" t="s">
        <v>1086</v>
      </c>
      <c r="CR520" s="6" t="s">
        <v>1087</v>
      </c>
      <c r="CS520" s="6" t="s">
        <v>1087</v>
      </c>
      <c r="CT520" s="6" t="s">
        <v>1086</v>
      </c>
      <c r="CU520" s="191" t="s">
        <v>1273</v>
      </c>
      <c r="CV520" s="6" t="str">
        <f t="shared" si="203"/>
        <v>OASIS PEATONAL22057840000</v>
      </c>
      <c r="CW520" s="46" t="str">
        <f t="shared" si="204"/>
        <v>OK</v>
      </c>
      <c r="CX520" s="47" t="str">
        <f t="shared" si="205"/>
        <v>SI</v>
      </c>
      <c r="CY520" s="47">
        <f t="shared" si="206"/>
        <v>1</v>
      </c>
      <c r="CZ520" s="47" t="str">
        <f t="shared" si="207"/>
        <v/>
      </c>
      <c r="DA520" s="47" t="str">
        <f t="shared" si="208"/>
        <v/>
      </c>
      <c r="DB520" s="47" t="str">
        <f t="shared" si="209"/>
        <v/>
      </c>
      <c r="DC520" s="47">
        <f t="shared" si="210"/>
        <v>5</v>
      </c>
      <c r="DD520" s="47"/>
      <c r="DE520" s="47" t="str">
        <f t="shared" si="211"/>
        <v/>
      </c>
      <c r="DF520" s="47" t="str">
        <f t="shared" si="212"/>
        <v/>
      </c>
      <c r="DG520" s="47">
        <f t="shared" si="213"/>
        <v>9</v>
      </c>
      <c r="DH520" s="47" t="str">
        <f t="shared" si="214"/>
        <v/>
      </c>
      <c r="DI520" s="47" t="str">
        <f t="shared" si="215"/>
        <v/>
      </c>
      <c r="DJ520" s="47">
        <f t="shared" si="216"/>
        <v>2</v>
      </c>
      <c r="DK520" s="48">
        <f>IF(CX520="NO",0,IF(CY520=1,Tipologías!$E$11,0)+IF(CZ520=2,Tipologías!$E$10,0)+IF(DA520=3,Tipologías!$E$9,0)+IF(DB520=4,Tipologías!$E$13,0)+IF(DC520=5,Tipologías!$E$12,0)+IF(DD520=6,Tipologías!$E$14,0)+IF(DE520=7,Tipologías!$E$20,0)+IF(DG520=9,Tipologías!$E$16,0)+IF(DF520=8,Tipologías!$E$23,0)+IF(DH520=10,Tipologías!$E$7,0)+IF(DI520=11,Tipologías!$E$8,0))</f>
        <v>2773070.4736259999</v>
      </c>
      <c r="DL520" s="49">
        <f t="shared" si="217"/>
        <v>2773070.4736259999</v>
      </c>
      <c r="DM520" s="50" t="str">
        <f t="shared" si="218"/>
        <v/>
      </c>
      <c r="DN520" s="50">
        <f t="shared" si="219"/>
        <v>18</v>
      </c>
      <c r="DO520" s="50">
        <f t="shared" si="220"/>
        <v>0</v>
      </c>
      <c r="DP520" s="51">
        <f t="shared" si="221"/>
        <v>20</v>
      </c>
      <c r="DQ520" s="51">
        <f>IF(DM520=17,Tipologías!$E$18,0)+IF(ENCUESTAS!DN520=18,Tipologías!$E$17,0)+IF(ENCUESTAS!DO520=19,Tipologías!$E$19,0)+IF(ENCUESTAS!DP520=20,Tipologías!$E$21,0)</f>
        <v>1757703.420504</v>
      </c>
      <c r="DR520" s="47" t="str">
        <f t="shared" si="222"/>
        <v>SI</v>
      </c>
      <c r="DS520" s="49">
        <f t="shared" si="223"/>
        <v>1374366.7709999999</v>
      </c>
      <c r="DT520" s="52">
        <f>IF(DL520=0,"",(DL520+DS520+Tipologías!$E$6+Tipologías!$H$2))</f>
        <v>4344514.6371659636</v>
      </c>
      <c r="DU520" s="53" t="str">
        <f t="shared" si="224"/>
        <v>SI</v>
      </c>
      <c r="DV520" s="436" t="s">
        <v>3699</v>
      </c>
    </row>
    <row r="521" spans="1:126" ht="60" x14ac:dyDescent="0.25">
      <c r="A521" s="22">
        <v>42974</v>
      </c>
      <c r="B521" s="7" t="s">
        <v>1</v>
      </c>
      <c r="C521" s="7" t="s">
        <v>630</v>
      </c>
      <c r="D521" s="7">
        <v>579</v>
      </c>
      <c r="E521" s="7">
        <v>1039689067</v>
      </c>
      <c r="F521" s="7"/>
      <c r="G521" s="188">
        <v>518</v>
      </c>
      <c r="H521" s="189" t="s">
        <v>1640</v>
      </c>
      <c r="I521" s="7" t="s">
        <v>1110</v>
      </c>
      <c r="J521" s="7"/>
      <c r="K521" s="7"/>
      <c r="L521" s="7"/>
      <c r="M521" s="7"/>
      <c r="N521" s="7"/>
      <c r="O521" s="7"/>
      <c r="P521" s="7"/>
      <c r="Q521" s="7"/>
      <c r="R521" s="200">
        <v>220549250004</v>
      </c>
      <c r="S521" s="7"/>
      <c r="T521" s="7"/>
      <c r="U521" s="362" t="str">
        <f t="shared" si="200"/>
        <v xml:space="preserve">PEATONAL   #   -  220549250004 </v>
      </c>
      <c r="V521" s="7">
        <v>3147437021</v>
      </c>
      <c r="W521" s="7" t="s">
        <v>2885</v>
      </c>
      <c r="X521" s="7" t="s">
        <v>1907</v>
      </c>
      <c r="Y521" s="7" t="s">
        <v>1440</v>
      </c>
      <c r="Z521" s="7" t="s">
        <v>1287</v>
      </c>
      <c r="AA521" s="434" t="str">
        <f t="shared" si="201"/>
        <v>DIANA MARIA VILLADA ZAPATA</v>
      </c>
      <c r="AB521" s="7" t="s">
        <v>1268</v>
      </c>
      <c r="AC521" s="7">
        <v>32280383</v>
      </c>
      <c r="AD521" s="7" t="s">
        <v>1118</v>
      </c>
      <c r="AE521" s="7">
        <v>35</v>
      </c>
      <c r="AF521" s="6" t="s">
        <v>1087</v>
      </c>
      <c r="AG521" s="6" t="s">
        <v>1838</v>
      </c>
      <c r="AH521" s="7" t="s">
        <v>2092</v>
      </c>
      <c r="AI521" s="7" t="s">
        <v>2886</v>
      </c>
      <c r="AJ521" s="7"/>
      <c r="AK521" s="434" t="str">
        <f t="shared" si="202"/>
        <v>DORIAN  AGUDELO TABORDA</v>
      </c>
      <c r="AL521" s="7" t="s">
        <v>1268</v>
      </c>
      <c r="AM521" s="191"/>
      <c r="AN521" s="189" t="s">
        <v>1087</v>
      </c>
      <c r="AO521" s="7"/>
      <c r="AP521" s="7" t="s">
        <v>1087</v>
      </c>
      <c r="AQ521" s="7">
        <v>5</v>
      </c>
      <c r="AR521" s="7">
        <v>3</v>
      </c>
      <c r="AS521" s="7">
        <v>0</v>
      </c>
      <c r="AT521" s="192" t="s">
        <v>1147</v>
      </c>
      <c r="AU521" s="7"/>
      <c r="AV521" s="193" t="s">
        <v>1165</v>
      </c>
      <c r="AW521" s="7" t="s">
        <v>2859</v>
      </c>
      <c r="AX521" s="192"/>
      <c r="AY521" s="7"/>
      <c r="AZ521" s="7"/>
      <c r="BA521" s="7"/>
      <c r="BB521" s="7" t="s">
        <v>1086</v>
      </c>
      <c r="BC521" s="7">
        <v>30422</v>
      </c>
      <c r="BD521" s="7" t="s">
        <v>1086</v>
      </c>
      <c r="BE521" s="7">
        <v>20802</v>
      </c>
      <c r="BF521" s="7" t="s">
        <v>1086</v>
      </c>
      <c r="BG521" s="7">
        <v>25179</v>
      </c>
      <c r="BH521" s="188" t="s">
        <v>1167</v>
      </c>
      <c r="BI521" s="195" t="s">
        <v>1175</v>
      </c>
      <c r="BJ521" s="6" t="s">
        <v>1180</v>
      </c>
      <c r="BK521" s="6" t="s">
        <v>1191</v>
      </c>
      <c r="BL521" s="6" t="s">
        <v>1086</v>
      </c>
      <c r="BM521" s="191" t="s">
        <v>1086</v>
      </c>
      <c r="BN521" s="195" t="s">
        <v>1086</v>
      </c>
      <c r="BO521" s="6" t="s">
        <v>1086</v>
      </c>
      <c r="BP521" s="6" t="s">
        <v>1086</v>
      </c>
      <c r="BQ521" s="6" t="s">
        <v>1086</v>
      </c>
      <c r="BR521" s="6" t="s">
        <v>1086</v>
      </c>
      <c r="BS521" s="6" t="s">
        <v>1086</v>
      </c>
      <c r="BT521" s="6" t="s">
        <v>1086</v>
      </c>
      <c r="BU521" s="6" t="s">
        <v>1087</v>
      </c>
      <c r="BV521" s="6" t="s">
        <v>1087</v>
      </c>
      <c r="BW521" s="6" t="s">
        <v>1086</v>
      </c>
      <c r="BX521" s="6" t="s">
        <v>1087</v>
      </c>
      <c r="BY521" s="6" t="s">
        <v>1086</v>
      </c>
      <c r="BZ521" s="6" t="s">
        <v>1087</v>
      </c>
      <c r="CA521" s="6" t="s">
        <v>1087</v>
      </c>
      <c r="CB521" s="6" t="s">
        <v>1086</v>
      </c>
      <c r="CC521" s="6" t="s">
        <v>1087</v>
      </c>
      <c r="CD521" s="6" t="s">
        <v>1194</v>
      </c>
      <c r="CE521" s="199" t="s">
        <v>2887</v>
      </c>
      <c r="CF521" s="6"/>
      <c r="CG521" s="6"/>
      <c r="CH521" s="6"/>
      <c r="CI521" s="6"/>
      <c r="CJ521" s="6" t="s">
        <v>1753</v>
      </c>
      <c r="CK521" s="6" t="s">
        <v>1608</v>
      </c>
      <c r="CL521" s="6" t="s">
        <v>1086</v>
      </c>
      <c r="CM521" s="6" t="s">
        <v>1087</v>
      </c>
      <c r="CN521" s="6" t="s">
        <v>1087</v>
      </c>
      <c r="CO521" s="6" t="s">
        <v>1490</v>
      </c>
      <c r="CP521" s="6" t="s">
        <v>1086</v>
      </c>
      <c r="CQ521" s="6" t="s">
        <v>1087</v>
      </c>
      <c r="CR521" s="6" t="s">
        <v>1087</v>
      </c>
      <c r="CS521" s="6" t="s">
        <v>1086</v>
      </c>
      <c r="CT521" s="6" t="s">
        <v>1087</v>
      </c>
      <c r="CU521" s="191" t="s">
        <v>1273</v>
      </c>
      <c r="CV521" s="6" t="str">
        <f t="shared" si="203"/>
        <v>NUEVO MILENIOPEATONAL220549250004</v>
      </c>
      <c r="CW521" s="46" t="str">
        <f t="shared" si="204"/>
        <v>OK</v>
      </c>
      <c r="CX521" s="47" t="str">
        <f t="shared" si="205"/>
        <v>SI</v>
      </c>
      <c r="CY521" s="47">
        <f t="shared" si="206"/>
        <v>1</v>
      </c>
      <c r="CZ521" s="47">
        <f t="shared" si="207"/>
        <v>2</v>
      </c>
      <c r="DA521" s="47">
        <f t="shared" si="208"/>
        <v>3</v>
      </c>
      <c r="DB521" s="47">
        <f t="shared" si="209"/>
        <v>4</v>
      </c>
      <c r="DC521" s="47" t="str">
        <f t="shared" si="210"/>
        <v/>
      </c>
      <c r="DD521" s="47"/>
      <c r="DE521" s="47">
        <f t="shared" si="211"/>
        <v>7</v>
      </c>
      <c r="DF521" s="47" t="str">
        <f t="shared" si="212"/>
        <v/>
      </c>
      <c r="DG521" s="47">
        <f t="shared" si="213"/>
        <v>9</v>
      </c>
      <c r="DH521" s="47" t="str">
        <f t="shared" si="214"/>
        <v/>
      </c>
      <c r="DI521" s="47" t="str">
        <f t="shared" si="215"/>
        <v/>
      </c>
      <c r="DJ521" s="47">
        <f t="shared" si="216"/>
        <v>4</v>
      </c>
      <c r="DK521" s="48">
        <f>IF(CX521="NO",0,IF(CY521=1,Tipologías!$E$11,0)+IF(CZ521=2,Tipologías!$E$10,0)+IF(DA521=3,Tipologías!$E$9,0)+IF(DB521=4,Tipologías!$E$13,0)+IF(DC521=5,Tipologías!$E$12,0)+IF(DD521=6,Tipologías!$E$14,0)+IF(DE521=7,Tipologías!$E$20,0)+IF(DG521=9,Tipologías!$E$16,0)+IF(DF521=8,Tipologías!$E$23,0)+IF(DH521=10,Tipologías!$E$7,0)+IF(DI521=11,Tipologías!$E$8,0))</f>
        <v>3804744.0184019995</v>
      </c>
      <c r="DL521" s="49">
        <f t="shared" si="217"/>
        <v>3804744.0184019995</v>
      </c>
      <c r="DM521" s="50" t="str">
        <f t="shared" si="218"/>
        <v/>
      </c>
      <c r="DN521" s="50" t="str">
        <f t="shared" si="219"/>
        <v/>
      </c>
      <c r="DO521" s="50">
        <f t="shared" si="220"/>
        <v>0</v>
      </c>
      <c r="DP521" s="51" t="str">
        <f t="shared" si="221"/>
        <v/>
      </c>
      <c r="DQ521" s="51">
        <f>IF(DM521=17,Tipologías!$E$18,0)+IF(ENCUESTAS!DN521=18,Tipologías!$E$17,0)+IF(ENCUESTAS!DO521=19,Tipologías!$E$19,0)+IF(ENCUESTAS!DP521=20,Tipologías!$E$21,0)</f>
        <v>0</v>
      </c>
      <c r="DR521" s="47" t="str">
        <f t="shared" si="222"/>
        <v>NO</v>
      </c>
      <c r="DS521" s="49">
        <f t="shared" si="223"/>
        <v>0</v>
      </c>
      <c r="DT521" s="52">
        <f>IF(DL521=0,"",(DL521+DS521+Tipologías!$E$6+Tipologías!$H$2))</f>
        <v>4001821.410941964</v>
      </c>
      <c r="DU521" s="53" t="str">
        <f t="shared" si="224"/>
        <v>SI</v>
      </c>
      <c r="DV521" s="436" t="s">
        <v>3857</v>
      </c>
    </row>
    <row r="522" spans="1:126" ht="30" hidden="1" x14ac:dyDescent="0.25">
      <c r="A522" s="22">
        <v>42974</v>
      </c>
      <c r="B522" s="7" t="s">
        <v>1</v>
      </c>
      <c r="C522" s="7" t="s">
        <v>630</v>
      </c>
      <c r="D522" s="7">
        <v>579</v>
      </c>
      <c r="E522" s="7">
        <v>98653883</v>
      </c>
      <c r="F522" s="7">
        <v>3233982728</v>
      </c>
      <c r="G522" s="188">
        <v>519</v>
      </c>
      <c r="H522" s="189" t="s">
        <v>1740</v>
      </c>
      <c r="I522" s="7" t="s">
        <v>1110</v>
      </c>
      <c r="J522" s="7"/>
      <c r="K522" s="7"/>
      <c r="L522" s="7"/>
      <c r="M522" s="7"/>
      <c r="N522" s="7"/>
      <c r="O522" s="7"/>
      <c r="P522" s="7"/>
      <c r="Q522" s="7"/>
      <c r="R522" s="200">
        <v>220559400000</v>
      </c>
      <c r="S522" s="7"/>
      <c r="T522" s="7"/>
      <c r="U522" s="362" t="str">
        <f t="shared" si="200"/>
        <v xml:space="preserve">PEATONAL   #   -  220559400000 </v>
      </c>
      <c r="V522" s="7">
        <v>3225199078</v>
      </c>
      <c r="W522" s="7" t="s">
        <v>2220</v>
      </c>
      <c r="X522" s="7" t="s">
        <v>2296</v>
      </c>
      <c r="Y522" s="7" t="s">
        <v>2888</v>
      </c>
      <c r="Z522" s="7" t="s">
        <v>1561</v>
      </c>
      <c r="AA522" s="434" t="str">
        <f t="shared" si="201"/>
        <v>GLORIA  GLADYS GARZON VELEZ</v>
      </c>
      <c r="AB522" s="7" t="s">
        <v>1268</v>
      </c>
      <c r="AC522" s="7">
        <v>21933647</v>
      </c>
      <c r="AD522" s="7" t="s">
        <v>1118</v>
      </c>
      <c r="AE522" s="7">
        <v>58</v>
      </c>
      <c r="AF522" s="6" t="s">
        <v>1087</v>
      </c>
      <c r="AG522" s="6" t="s">
        <v>1785</v>
      </c>
      <c r="AH522" s="7" t="s">
        <v>1899</v>
      </c>
      <c r="AI522" s="7" t="s">
        <v>2889</v>
      </c>
      <c r="AJ522" s="7" t="s">
        <v>1312</v>
      </c>
      <c r="AK522" s="434" t="str">
        <f t="shared" si="202"/>
        <v>WILIAM FABIO TOBON LONDOÑO</v>
      </c>
      <c r="AL522" s="7" t="s">
        <v>1268</v>
      </c>
      <c r="AM522" s="191">
        <v>71181622</v>
      </c>
      <c r="AN522" s="189" t="s">
        <v>1087</v>
      </c>
      <c r="AO522" s="7"/>
      <c r="AP522" s="7" t="s">
        <v>1087</v>
      </c>
      <c r="AQ522" s="7">
        <v>5</v>
      </c>
      <c r="AR522" s="7">
        <v>2</v>
      </c>
      <c r="AS522" s="7">
        <v>1</v>
      </c>
      <c r="AT522" s="192" t="s">
        <v>1148</v>
      </c>
      <c r="AU522" s="7"/>
      <c r="AV522" s="193" t="s">
        <v>1165</v>
      </c>
      <c r="AW522" s="7" t="s">
        <v>2859</v>
      </c>
      <c r="AX522" s="192"/>
      <c r="AY522" s="7"/>
      <c r="AZ522" s="7"/>
      <c r="BA522" s="7"/>
      <c r="BB522" s="7" t="s">
        <v>1086</v>
      </c>
      <c r="BC522" s="7">
        <v>11663</v>
      </c>
      <c r="BD522" s="7" t="s">
        <v>1086</v>
      </c>
      <c r="BE522" s="7">
        <v>8108</v>
      </c>
      <c r="BF522" s="7" t="s">
        <v>1086</v>
      </c>
      <c r="BG522" s="7">
        <v>8408</v>
      </c>
      <c r="BH522" s="188" t="s">
        <v>1167</v>
      </c>
      <c r="BI522" s="195" t="s">
        <v>1171</v>
      </c>
      <c r="BJ522" s="6" t="s">
        <v>1180</v>
      </c>
      <c r="BK522" s="6" t="s">
        <v>1189</v>
      </c>
      <c r="BL522" s="6" t="s">
        <v>1086</v>
      </c>
      <c r="BM522" s="191" t="s">
        <v>1086</v>
      </c>
      <c r="BN522" s="195" t="s">
        <v>1086</v>
      </c>
      <c r="BO522" s="6" t="s">
        <v>1086</v>
      </c>
      <c r="BP522" s="6" t="s">
        <v>1086</v>
      </c>
      <c r="BQ522" s="6" t="s">
        <v>1086</v>
      </c>
      <c r="BR522" s="6" t="s">
        <v>1086</v>
      </c>
      <c r="BS522" s="6" t="s">
        <v>1086</v>
      </c>
      <c r="BT522" s="6" t="s">
        <v>1086</v>
      </c>
      <c r="BU522" s="6" t="s">
        <v>1086</v>
      </c>
      <c r="BV522" s="6" t="s">
        <v>1086</v>
      </c>
      <c r="BW522" s="6" t="s">
        <v>1086</v>
      </c>
      <c r="BX522" s="6" t="s">
        <v>1086</v>
      </c>
      <c r="BY522" s="6" t="s">
        <v>1086</v>
      </c>
      <c r="BZ522" s="6" t="s">
        <v>1086</v>
      </c>
      <c r="CA522" s="6" t="s">
        <v>1086</v>
      </c>
      <c r="CB522" s="6" t="s">
        <v>1086</v>
      </c>
      <c r="CC522" s="6" t="s">
        <v>1086</v>
      </c>
      <c r="CD522" s="6" t="s">
        <v>1193</v>
      </c>
      <c r="CE522" s="199" t="s">
        <v>2890</v>
      </c>
      <c r="CF522" s="6"/>
      <c r="CG522" s="6"/>
      <c r="CH522" s="6"/>
      <c r="CI522" s="6"/>
      <c r="CJ522" s="6" t="s">
        <v>1607</v>
      </c>
      <c r="CK522" s="6" t="s">
        <v>1608</v>
      </c>
      <c r="CL522" s="6" t="s">
        <v>1086</v>
      </c>
      <c r="CM522" s="6" t="s">
        <v>1087</v>
      </c>
      <c r="CN522" s="6" t="s">
        <v>1087</v>
      </c>
      <c r="CO522" s="6" t="s">
        <v>1490</v>
      </c>
      <c r="CP522" s="6" t="s">
        <v>1086</v>
      </c>
      <c r="CQ522" s="6" t="s">
        <v>1086</v>
      </c>
      <c r="CR522" s="6" t="s">
        <v>1086</v>
      </c>
      <c r="CS522" s="6" t="s">
        <v>1086</v>
      </c>
      <c r="CT522" s="6" t="s">
        <v>1086</v>
      </c>
      <c r="CU522" s="191" t="s">
        <v>1288</v>
      </c>
      <c r="CV522" s="6" t="str">
        <f t="shared" si="203"/>
        <v>TAHAMIPEATONAL220559400000</v>
      </c>
      <c r="CW522" s="46" t="str">
        <f t="shared" si="204"/>
        <v>OK</v>
      </c>
      <c r="CX522" s="47" t="str">
        <f t="shared" si="205"/>
        <v>SI</v>
      </c>
      <c r="CY522" s="47" t="str">
        <f t="shared" si="206"/>
        <v/>
      </c>
      <c r="CZ522" s="47" t="str">
        <f t="shared" si="207"/>
        <v/>
      </c>
      <c r="DA522" s="47" t="str">
        <f t="shared" si="208"/>
        <v/>
      </c>
      <c r="DB522" s="47" t="str">
        <f t="shared" si="209"/>
        <v/>
      </c>
      <c r="DC522" s="47" t="str">
        <f t="shared" si="210"/>
        <v/>
      </c>
      <c r="DD522" s="47"/>
      <c r="DE522" s="47" t="str">
        <f t="shared" si="211"/>
        <v/>
      </c>
      <c r="DF522" s="47" t="str">
        <f t="shared" si="212"/>
        <v/>
      </c>
      <c r="DG522" s="47" t="str">
        <f t="shared" si="213"/>
        <v/>
      </c>
      <c r="DH522" s="47" t="str">
        <f t="shared" si="214"/>
        <v/>
      </c>
      <c r="DI522" s="47" t="str">
        <f t="shared" si="215"/>
        <v/>
      </c>
      <c r="DJ522" s="47">
        <f t="shared" si="216"/>
        <v>0</v>
      </c>
      <c r="DK522" s="48">
        <f>IF(CX522="NO",0,IF(CY522=1,Tipologías!$E$11,0)+IF(CZ522=2,Tipologías!$E$10,0)+IF(DA522=3,Tipologías!$E$9,0)+IF(DB522=4,Tipologías!$E$13,0)+IF(DC522=5,Tipologías!$E$12,0)+IF(DD522=6,Tipologías!$E$14,0)+IF(DE522=7,Tipologías!$E$20,0)+IF(DG522=9,Tipologías!$E$16,0)+IF(DF522=8,Tipologías!$E$23,0)+IF(DH522=10,Tipologías!$E$7,0)+IF(DI522=11,Tipologías!$E$8,0))</f>
        <v>0</v>
      </c>
      <c r="DL522" s="49">
        <f t="shared" si="217"/>
        <v>0</v>
      </c>
      <c r="DM522" s="50" t="str">
        <f t="shared" si="218"/>
        <v/>
      </c>
      <c r="DN522" s="50" t="str">
        <f t="shared" si="219"/>
        <v/>
      </c>
      <c r="DO522" s="50" t="str">
        <f t="shared" si="220"/>
        <v/>
      </c>
      <c r="DP522" s="51" t="str">
        <f t="shared" si="221"/>
        <v/>
      </c>
      <c r="DQ522" s="51">
        <f>IF(DM522=17,Tipologías!$E$18,0)+IF(ENCUESTAS!DN522=18,Tipologías!$E$17,0)+IF(ENCUESTAS!DO522=19,Tipologías!$E$19,0)+IF(ENCUESTAS!DP522=20,Tipologías!$E$21,0)</f>
        <v>0</v>
      </c>
      <c r="DR522" s="47" t="str">
        <f t="shared" si="222"/>
        <v>NO</v>
      </c>
      <c r="DS522" s="49">
        <f t="shared" si="223"/>
        <v>0</v>
      </c>
      <c r="DT522" s="52" t="str">
        <f>IF(DL522=0,"",(DL522+DS522+Tipologías!$E$6+Tipologías!$H$2))</f>
        <v/>
      </c>
      <c r="DU522" s="53" t="str">
        <f t="shared" si="224"/>
        <v>NO</v>
      </c>
      <c r="DV522" s="436"/>
    </row>
    <row r="523" spans="1:126" ht="75" x14ac:dyDescent="0.25">
      <c r="A523" s="22">
        <v>42974</v>
      </c>
      <c r="B523" s="7" t="s">
        <v>1</v>
      </c>
      <c r="C523" s="7" t="s">
        <v>630</v>
      </c>
      <c r="D523" s="7">
        <v>579</v>
      </c>
      <c r="E523" s="7">
        <v>1039689067</v>
      </c>
      <c r="F523" s="7"/>
      <c r="G523" s="188">
        <v>520</v>
      </c>
      <c r="H523" s="189" t="s">
        <v>1640</v>
      </c>
      <c r="I523" s="7" t="s">
        <v>1097</v>
      </c>
      <c r="J523" s="7" t="s">
        <v>2891</v>
      </c>
      <c r="K523" s="7"/>
      <c r="L523" s="7"/>
      <c r="M523" s="7"/>
      <c r="N523" s="7"/>
      <c r="O523" s="7"/>
      <c r="P523" s="7"/>
      <c r="Q523" s="7"/>
      <c r="R523" s="200">
        <v>220444000000</v>
      </c>
      <c r="S523" s="7"/>
      <c r="T523" s="7"/>
      <c r="U523" s="362" t="str">
        <f t="shared" si="200"/>
        <v xml:space="preserve">CALLE CRA 13  #   -  220444000000 </v>
      </c>
      <c r="V523" s="7">
        <v>3132069727</v>
      </c>
      <c r="W523" s="7" t="s">
        <v>1526</v>
      </c>
      <c r="X523" s="7"/>
      <c r="Y523" s="7" t="s">
        <v>1459</v>
      </c>
      <c r="Z523" s="7" t="s">
        <v>2892</v>
      </c>
      <c r="AA523" s="434" t="str">
        <f t="shared" si="201"/>
        <v xml:space="preserve">MARIA  ROMELIA GONZALEZ </v>
      </c>
      <c r="AB523" s="7" t="s">
        <v>1268</v>
      </c>
      <c r="AC523" s="7">
        <v>31006450</v>
      </c>
      <c r="AD523" s="7" t="s">
        <v>1118</v>
      </c>
      <c r="AE523" s="7">
        <v>65</v>
      </c>
      <c r="AF523" s="6" t="s">
        <v>1087</v>
      </c>
      <c r="AG523" s="6" t="s">
        <v>2893</v>
      </c>
      <c r="AH523" s="7" t="s">
        <v>2111</v>
      </c>
      <c r="AI523" s="7" t="s">
        <v>1274</v>
      </c>
      <c r="AJ523" s="7"/>
      <c r="AK523" s="434" t="str">
        <f t="shared" si="202"/>
        <v>JOSE  DONATO  TRIANA</v>
      </c>
      <c r="AL523" s="7" t="s">
        <v>1268</v>
      </c>
      <c r="AM523" s="191">
        <v>10155311</v>
      </c>
      <c r="AN523" s="189" t="s">
        <v>1086</v>
      </c>
      <c r="AO523" s="7"/>
      <c r="AP523" s="7" t="s">
        <v>1087</v>
      </c>
      <c r="AQ523" s="7">
        <v>9</v>
      </c>
      <c r="AR523" s="7">
        <v>6</v>
      </c>
      <c r="AS523" s="7">
        <v>0</v>
      </c>
      <c r="AT523" s="192" t="s">
        <v>1148</v>
      </c>
      <c r="AU523" s="7"/>
      <c r="AV523" s="193" t="s">
        <v>1165</v>
      </c>
      <c r="AW523" s="7" t="s">
        <v>2859</v>
      </c>
      <c r="AX523" s="192"/>
      <c r="AY523" s="7"/>
      <c r="AZ523" s="7"/>
      <c r="BA523" s="7"/>
      <c r="BB523" s="7" t="s">
        <v>1086</v>
      </c>
      <c r="BC523" s="7"/>
      <c r="BD523" s="7" t="s">
        <v>1087</v>
      </c>
      <c r="BE523" s="7"/>
      <c r="BF523" s="7" t="s">
        <v>1086</v>
      </c>
      <c r="BG523" s="7"/>
      <c r="BH523" s="188" t="s">
        <v>1167</v>
      </c>
      <c r="BI523" s="195" t="s">
        <v>1175</v>
      </c>
      <c r="BJ523" s="6" t="s">
        <v>1180</v>
      </c>
      <c r="BK523" s="6" t="s">
        <v>1191</v>
      </c>
      <c r="BL523" s="6" t="s">
        <v>1086</v>
      </c>
      <c r="BM523" s="191" t="s">
        <v>1086</v>
      </c>
      <c r="BN523" s="195" t="s">
        <v>1086</v>
      </c>
      <c r="BO523" s="6" t="s">
        <v>1087</v>
      </c>
      <c r="BP523" s="6" t="s">
        <v>1086</v>
      </c>
      <c r="BQ523" s="6" t="s">
        <v>1087</v>
      </c>
      <c r="BR523" s="6" t="s">
        <v>1086</v>
      </c>
      <c r="BS523" s="6" t="s">
        <v>1087</v>
      </c>
      <c r="BT523" s="6" t="s">
        <v>1087</v>
      </c>
      <c r="BU523" s="6" t="s">
        <v>1087</v>
      </c>
      <c r="BV523" s="6" t="s">
        <v>1087</v>
      </c>
      <c r="BW523" s="6" t="s">
        <v>1086</v>
      </c>
      <c r="BX523" s="6" t="s">
        <v>1086</v>
      </c>
      <c r="BY523" s="6" t="s">
        <v>1087</v>
      </c>
      <c r="BZ523" s="6" t="s">
        <v>1087</v>
      </c>
      <c r="CA523" s="6" t="s">
        <v>1087</v>
      </c>
      <c r="CB523" s="6" t="s">
        <v>1086</v>
      </c>
      <c r="CC523" s="6" t="s">
        <v>1086</v>
      </c>
      <c r="CD523" s="6" t="s">
        <v>1196</v>
      </c>
      <c r="CE523" s="199" t="s">
        <v>2894</v>
      </c>
      <c r="CF523" s="6"/>
      <c r="CG523" s="6"/>
      <c r="CH523" s="6"/>
      <c r="CI523" s="6"/>
      <c r="CJ523" s="6" t="s">
        <v>1607</v>
      </c>
      <c r="CK523" s="6" t="s">
        <v>1608</v>
      </c>
      <c r="CL523" s="6" t="s">
        <v>1087</v>
      </c>
      <c r="CM523" s="6" t="s">
        <v>1087</v>
      </c>
      <c r="CN523" s="6" t="s">
        <v>1087</v>
      </c>
      <c r="CO523" s="6" t="s">
        <v>1490</v>
      </c>
      <c r="CP523" s="6" t="s">
        <v>1087</v>
      </c>
      <c r="CQ523" s="6" t="s">
        <v>1087</v>
      </c>
      <c r="CR523" s="6" t="s">
        <v>1087</v>
      </c>
      <c r="CS523" s="6" t="s">
        <v>1086</v>
      </c>
      <c r="CT523" s="6" t="s">
        <v>1086</v>
      </c>
      <c r="CU523" s="191" t="s">
        <v>1273</v>
      </c>
      <c r="CV523" s="6" t="str">
        <f t="shared" si="203"/>
        <v>NUEVO MILENIOCALLECRA 13220444000000</v>
      </c>
      <c r="CW523" s="46" t="str">
        <f t="shared" si="204"/>
        <v>OK</v>
      </c>
      <c r="CX523" s="47" t="str">
        <f t="shared" si="205"/>
        <v>SI</v>
      </c>
      <c r="CY523" s="47">
        <f t="shared" si="206"/>
        <v>1</v>
      </c>
      <c r="CZ523" s="47" t="str">
        <f t="shared" si="207"/>
        <v/>
      </c>
      <c r="DA523" s="47">
        <f t="shared" si="208"/>
        <v>3</v>
      </c>
      <c r="DB523" s="47">
        <f t="shared" si="209"/>
        <v>4</v>
      </c>
      <c r="DC523" s="47" t="str">
        <f t="shared" si="210"/>
        <v/>
      </c>
      <c r="DD523" s="47"/>
      <c r="DE523" s="47">
        <f t="shared" si="211"/>
        <v>7</v>
      </c>
      <c r="DF523" s="47" t="str">
        <f t="shared" si="212"/>
        <v/>
      </c>
      <c r="DG523" s="47">
        <f t="shared" si="213"/>
        <v>9</v>
      </c>
      <c r="DH523" s="47" t="str">
        <f t="shared" si="214"/>
        <v/>
      </c>
      <c r="DI523" s="47">
        <f t="shared" si="215"/>
        <v>11</v>
      </c>
      <c r="DJ523" s="47">
        <f t="shared" si="216"/>
        <v>3</v>
      </c>
      <c r="DK523" s="48">
        <f>IF(CX523="NO",0,IF(CY523=1,Tipologías!$E$11,0)+IF(CZ523=2,Tipologías!$E$10,0)+IF(DA523=3,Tipologías!$E$9,0)+IF(DB523=4,Tipologías!$E$13,0)+IF(DC523=5,Tipologías!$E$12,0)+IF(DD523=6,Tipologías!$E$14,0)+IF(DE523=7,Tipologías!$E$20,0)+IF(DG523=9,Tipologías!$E$16,0)+IF(DF523=8,Tipologías!$E$23,0)+IF(DH523=10,Tipologías!$E$7,0)+IF(DI523=11,Tipologías!$E$8,0))</f>
        <v>4248637.3197900001</v>
      </c>
      <c r="DL523" s="49">
        <f t="shared" si="217"/>
        <v>4248637.3197900001</v>
      </c>
      <c r="DM523" s="50" t="str">
        <f t="shared" si="218"/>
        <v/>
      </c>
      <c r="DN523" s="50">
        <f t="shared" si="219"/>
        <v>18</v>
      </c>
      <c r="DO523" s="50">
        <f t="shared" si="220"/>
        <v>0</v>
      </c>
      <c r="DP523" s="51">
        <f t="shared" si="221"/>
        <v>20</v>
      </c>
      <c r="DQ523" s="51">
        <f>IF(DM523=17,Tipologías!$E$18,0)+IF(ENCUESTAS!DN523=18,Tipologías!$E$17,0)+IF(ENCUESTAS!DO523=19,Tipologías!$E$19,0)+IF(ENCUESTAS!DP523=20,Tipologías!$E$21,0)</f>
        <v>1757703.420504</v>
      </c>
      <c r="DR523" s="47" t="str">
        <f t="shared" si="222"/>
        <v>SI</v>
      </c>
      <c r="DS523" s="49">
        <f t="shared" si="223"/>
        <v>1374366.7709999999</v>
      </c>
      <c r="DT523" s="52">
        <f>IF(DL523=0,"",(DL523+DS523+Tipologías!$E$6+Tipologías!$H$2))</f>
        <v>5820081.4833299639</v>
      </c>
      <c r="DU523" s="53" t="str">
        <f t="shared" si="224"/>
        <v>SI</v>
      </c>
      <c r="DV523" s="436" t="s">
        <v>4435</v>
      </c>
    </row>
    <row r="524" spans="1:126" ht="30" hidden="1" x14ac:dyDescent="0.25">
      <c r="A524" s="22">
        <v>42974</v>
      </c>
      <c r="B524" s="7" t="s">
        <v>1</v>
      </c>
      <c r="C524" s="7" t="s">
        <v>630</v>
      </c>
      <c r="D524" s="7">
        <v>579</v>
      </c>
      <c r="E524" s="7">
        <v>98653883</v>
      </c>
      <c r="F524" s="7">
        <v>3233982728</v>
      </c>
      <c r="G524" s="188">
        <v>521</v>
      </c>
      <c r="H524" s="189" t="s">
        <v>1740</v>
      </c>
      <c r="I524" s="7" t="s">
        <v>1110</v>
      </c>
      <c r="J524" s="7"/>
      <c r="K524" s="7"/>
      <c r="L524" s="7"/>
      <c r="M524" s="7"/>
      <c r="N524" s="7"/>
      <c r="O524" s="7"/>
      <c r="P524" s="7"/>
      <c r="Q524" s="7"/>
      <c r="R524" s="200">
        <v>220562300000</v>
      </c>
      <c r="S524" s="7"/>
      <c r="T524" s="7"/>
      <c r="U524" s="362" t="str">
        <f t="shared" si="200"/>
        <v xml:space="preserve">PEATONAL   #   -  220562300000 </v>
      </c>
      <c r="V524" s="7">
        <v>3127110429</v>
      </c>
      <c r="W524" s="7" t="s">
        <v>2895</v>
      </c>
      <c r="X524" s="7" t="s">
        <v>2896</v>
      </c>
      <c r="Y524" s="7" t="s">
        <v>2897</v>
      </c>
      <c r="Z524" s="7"/>
      <c r="AA524" s="434" t="str">
        <f t="shared" si="201"/>
        <v>GRISELDINA  URBINA DAVILA</v>
      </c>
      <c r="AB524" s="7" t="s">
        <v>1268</v>
      </c>
      <c r="AC524" s="7">
        <v>23105940</v>
      </c>
      <c r="AD524" s="7" t="s">
        <v>1118</v>
      </c>
      <c r="AE524" s="7">
        <v>50</v>
      </c>
      <c r="AF524" s="6" t="s">
        <v>1086</v>
      </c>
      <c r="AG524" s="6"/>
      <c r="AH524" s="7"/>
      <c r="AI524" s="7"/>
      <c r="AJ524" s="7"/>
      <c r="AK524" s="434" t="str">
        <f t="shared" si="202"/>
        <v xml:space="preserve">   </v>
      </c>
      <c r="AL524" s="7"/>
      <c r="AM524" s="191"/>
      <c r="AN524" s="189" t="s">
        <v>1087</v>
      </c>
      <c r="AO524" s="7"/>
      <c r="AP524" s="7" t="s">
        <v>1087</v>
      </c>
      <c r="AQ524" s="7">
        <v>10</v>
      </c>
      <c r="AR524" s="7">
        <v>0</v>
      </c>
      <c r="AS524" s="7">
        <v>0</v>
      </c>
      <c r="AT524" s="192" t="s">
        <v>1147</v>
      </c>
      <c r="AU524" s="7"/>
      <c r="AV524" s="193" t="s">
        <v>1165</v>
      </c>
      <c r="AW524" s="7" t="s">
        <v>2859</v>
      </c>
      <c r="AX524" s="192"/>
      <c r="AY524" s="7"/>
      <c r="AZ524" s="7"/>
      <c r="BA524" s="7"/>
      <c r="BB524" s="7" t="s">
        <v>1086</v>
      </c>
      <c r="BC524" s="7">
        <v>12297</v>
      </c>
      <c r="BD524" s="7" t="s">
        <v>1087</v>
      </c>
      <c r="BE524" s="7"/>
      <c r="BF524" s="7" t="s">
        <v>1086</v>
      </c>
      <c r="BG524" s="7">
        <v>8324</v>
      </c>
      <c r="BH524" s="188" t="s">
        <v>1167</v>
      </c>
      <c r="BI524" s="195" t="s">
        <v>1175</v>
      </c>
      <c r="BJ524" s="6" t="s">
        <v>1180</v>
      </c>
      <c r="BK524" s="6" t="s">
        <v>1189</v>
      </c>
      <c r="BL524" s="6" t="s">
        <v>1087</v>
      </c>
      <c r="BM524" s="191" t="s">
        <v>1086</v>
      </c>
      <c r="BN524" s="195" t="s">
        <v>1086</v>
      </c>
      <c r="BO524" s="6" t="s">
        <v>1086</v>
      </c>
      <c r="BP524" s="6" t="s">
        <v>1086</v>
      </c>
      <c r="BQ524" s="6" t="s">
        <v>1087</v>
      </c>
      <c r="BR524" s="6" t="s">
        <v>1086</v>
      </c>
      <c r="BS524" s="6" t="s">
        <v>1086</v>
      </c>
      <c r="BT524" s="6" t="s">
        <v>1086</v>
      </c>
      <c r="BU524" s="6" t="s">
        <v>1086</v>
      </c>
      <c r="BV524" s="6" t="s">
        <v>1086</v>
      </c>
      <c r="BW524" s="6" t="s">
        <v>1086</v>
      </c>
      <c r="BX524" s="6" t="s">
        <v>1086</v>
      </c>
      <c r="BY524" s="6" t="s">
        <v>1086</v>
      </c>
      <c r="BZ524" s="6" t="s">
        <v>1086</v>
      </c>
      <c r="CA524" s="6" t="s">
        <v>1086</v>
      </c>
      <c r="CB524" s="6" t="s">
        <v>1086</v>
      </c>
      <c r="CC524" s="6" t="s">
        <v>1086</v>
      </c>
      <c r="CD524" s="6" t="s">
        <v>1193</v>
      </c>
      <c r="CE524" s="199" t="s">
        <v>2898</v>
      </c>
      <c r="CF524" s="6" t="s">
        <v>2481</v>
      </c>
      <c r="CG524" s="6" t="s">
        <v>2161</v>
      </c>
      <c r="CH524" s="6"/>
      <c r="CI524" s="6"/>
      <c r="CJ524" s="6" t="s">
        <v>1607</v>
      </c>
      <c r="CK524" s="6" t="s">
        <v>1608</v>
      </c>
      <c r="CL524" s="6" t="s">
        <v>1842</v>
      </c>
      <c r="CM524" s="6" t="s">
        <v>1087</v>
      </c>
      <c r="CN524" s="6" t="s">
        <v>1087</v>
      </c>
      <c r="CO524" s="6" t="s">
        <v>1490</v>
      </c>
      <c r="CP524" s="6" t="s">
        <v>1086</v>
      </c>
      <c r="CQ524" s="6" t="s">
        <v>1086</v>
      </c>
      <c r="CR524" s="6" t="s">
        <v>1086</v>
      </c>
      <c r="CS524" s="6" t="s">
        <v>1086</v>
      </c>
      <c r="CT524" s="6" t="s">
        <v>1086</v>
      </c>
      <c r="CU524" s="191" t="s">
        <v>1269</v>
      </c>
      <c r="CV524" s="6" t="str">
        <f t="shared" si="203"/>
        <v>TAHAMIPEATONAL220562300000</v>
      </c>
      <c r="CW524" s="46" t="str">
        <f t="shared" si="204"/>
        <v>OK</v>
      </c>
      <c r="CX524" s="47" t="str">
        <f t="shared" si="205"/>
        <v>SI</v>
      </c>
      <c r="CY524" s="47" t="str">
        <f t="shared" si="206"/>
        <v/>
      </c>
      <c r="CZ524" s="47" t="str">
        <f t="shared" si="207"/>
        <v/>
      </c>
      <c r="DA524" s="47" t="str">
        <f t="shared" si="208"/>
        <v/>
      </c>
      <c r="DB524" s="47" t="str">
        <f t="shared" si="209"/>
        <v/>
      </c>
      <c r="DC524" s="47" t="str">
        <f t="shared" si="210"/>
        <v/>
      </c>
      <c r="DD524" s="47"/>
      <c r="DE524" s="47" t="str">
        <f t="shared" si="211"/>
        <v/>
      </c>
      <c r="DF524" s="47" t="str">
        <f t="shared" si="212"/>
        <v/>
      </c>
      <c r="DG524" s="47" t="str">
        <f t="shared" si="213"/>
        <v/>
      </c>
      <c r="DH524" s="47" t="str">
        <f t="shared" si="214"/>
        <v/>
      </c>
      <c r="DI524" s="47" t="str">
        <f t="shared" si="215"/>
        <v/>
      </c>
      <c r="DJ524" s="47">
        <f t="shared" si="216"/>
        <v>0</v>
      </c>
      <c r="DK524" s="48">
        <f>IF(CX524="NO",0,IF(CY524=1,Tipologías!$E$11,0)+IF(CZ524=2,Tipologías!$E$10,0)+IF(DA524=3,Tipologías!$E$9,0)+IF(DB524=4,Tipologías!$E$13,0)+IF(DC524=5,Tipologías!$E$12,0)+IF(DD524=6,Tipologías!$E$14,0)+IF(DE524=7,Tipologías!$E$20,0)+IF(DG524=9,Tipologías!$E$16,0)+IF(DF524=8,Tipologías!$E$23,0)+IF(DH524=10,Tipologías!$E$7,0)+IF(DI524=11,Tipologías!$E$8,0))</f>
        <v>0</v>
      </c>
      <c r="DL524" s="49">
        <f t="shared" si="217"/>
        <v>0</v>
      </c>
      <c r="DM524" s="50" t="str">
        <f t="shared" si="218"/>
        <v/>
      </c>
      <c r="DN524" s="50" t="str">
        <f t="shared" si="219"/>
        <v/>
      </c>
      <c r="DO524" s="50" t="str">
        <f t="shared" si="220"/>
        <v/>
      </c>
      <c r="DP524" s="51" t="str">
        <f t="shared" si="221"/>
        <v/>
      </c>
      <c r="DQ524" s="51">
        <f>IF(DM524=17,Tipologías!$E$18,0)+IF(ENCUESTAS!DN524=18,Tipologías!$E$17,0)+IF(ENCUESTAS!DO524=19,Tipologías!$E$19,0)+IF(ENCUESTAS!DP524=20,Tipologías!$E$21,0)</f>
        <v>0</v>
      </c>
      <c r="DR524" s="47" t="str">
        <f t="shared" si="222"/>
        <v>NO</v>
      </c>
      <c r="DS524" s="49">
        <f t="shared" si="223"/>
        <v>0</v>
      </c>
      <c r="DT524" s="52" t="str">
        <f>IF(DL524=0,"",(DL524+DS524+Tipologías!$E$6+Tipologías!$H$2))</f>
        <v/>
      </c>
      <c r="DU524" s="53" t="str">
        <f t="shared" si="224"/>
        <v>NO</v>
      </c>
      <c r="DV524" s="437"/>
    </row>
    <row r="525" spans="1:126" ht="45" hidden="1" x14ac:dyDescent="0.25">
      <c r="A525" s="22">
        <v>42974</v>
      </c>
      <c r="B525" s="7" t="s">
        <v>1</v>
      </c>
      <c r="C525" s="7" t="s">
        <v>630</v>
      </c>
      <c r="D525" s="7">
        <v>579</v>
      </c>
      <c r="E525" s="7">
        <v>43653334</v>
      </c>
      <c r="F525" s="7">
        <v>3223130625</v>
      </c>
      <c r="G525" s="188">
        <v>522</v>
      </c>
      <c r="H525" s="189" t="s">
        <v>1640</v>
      </c>
      <c r="I525" s="7" t="s">
        <v>1102</v>
      </c>
      <c r="J525" s="7" t="s">
        <v>2899</v>
      </c>
      <c r="K525" s="7"/>
      <c r="L525" s="7"/>
      <c r="M525" s="7"/>
      <c r="N525" s="7"/>
      <c r="O525" s="7">
        <v>53</v>
      </c>
      <c r="P525" s="7"/>
      <c r="Q525" s="7"/>
      <c r="R525" s="200">
        <v>220583150072</v>
      </c>
      <c r="S525" s="7"/>
      <c r="T525" s="7"/>
      <c r="U525" s="362" t="str">
        <f t="shared" si="200"/>
        <v xml:space="preserve">CARRERA CRA 15  #  53 -  220583150072 </v>
      </c>
      <c r="V525" s="7">
        <v>3113638956</v>
      </c>
      <c r="W525" s="7" t="s">
        <v>1443</v>
      </c>
      <c r="X525" s="7" t="s">
        <v>1305</v>
      </c>
      <c r="Y525" s="7" t="s">
        <v>1925</v>
      </c>
      <c r="Z525" s="7" t="s">
        <v>1465</v>
      </c>
      <c r="AA525" s="434" t="str">
        <f t="shared" si="201"/>
        <v>GABRIELA DE JESUS LOPEZ HERNANDEZ</v>
      </c>
      <c r="AB525" s="7" t="s">
        <v>1268</v>
      </c>
      <c r="AC525" s="7">
        <v>49550932</v>
      </c>
      <c r="AD525" s="7" t="s">
        <v>1118</v>
      </c>
      <c r="AE525" s="7">
        <v>62</v>
      </c>
      <c r="AF525" s="6" t="s">
        <v>1086</v>
      </c>
      <c r="AG525" s="6"/>
      <c r="AH525" s="7"/>
      <c r="AI525" s="7"/>
      <c r="AJ525" s="7"/>
      <c r="AK525" s="434" t="str">
        <f t="shared" si="202"/>
        <v xml:space="preserve">   </v>
      </c>
      <c r="AL525" s="7"/>
      <c r="AM525" s="191"/>
      <c r="AN525" s="189" t="s">
        <v>1086</v>
      </c>
      <c r="AO525" s="7">
        <v>28776</v>
      </c>
      <c r="AP525" s="7" t="s">
        <v>1087</v>
      </c>
      <c r="AQ525" s="7">
        <v>4</v>
      </c>
      <c r="AR525" s="7">
        <v>2</v>
      </c>
      <c r="AS525" s="7">
        <v>1</v>
      </c>
      <c r="AT525" s="192" t="s">
        <v>1147</v>
      </c>
      <c r="AU525" s="7"/>
      <c r="AV525" s="193" t="s">
        <v>1165</v>
      </c>
      <c r="AW525" s="7" t="s">
        <v>2859</v>
      </c>
      <c r="AX525" s="192"/>
      <c r="AY525" s="7"/>
      <c r="AZ525" s="7"/>
      <c r="BA525" s="7"/>
      <c r="BB525" s="7" t="s">
        <v>1086</v>
      </c>
      <c r="BC525" s="7">
        <v>17613</v>
      </c>
      <c r="BD525" s="7" t="s">
        <v>1086</v>
      </c>
      <c r="BE525" s="7">
        <v>12699</v>
      </c>
      <c r="BF525" s="7" t="s">
        <v>1086</v>
      </c>
      <c r="BG525" s="7">
        <v>8365</v>
      </c>
      <c r="BH525" s="188" t="s">
        <v>1167</v>
      </c>
      <c r="BI525" s="195" t="s">
        <v>1171</v>
      </c>
      <c r="BJ525" s="6" t="s">
        <v>1180</v>
      </c>
      <c r="BK525" s="6" t="s">
        <v>1189</v>
      </c>
      <c r="BL525" s="6" t="s">
        <v>1086</v>
      </c>
      <c r="BM525" s="191" t="s">
        <v>1086</v>
      </c>
      <c r="BN525" s="195" t="s">
        <v>1086</v>
      </c>
      <c r="BO525" s="6" t="s">
        <v>1086</v>
      </c>
      <c r="BP525" s="6" t="s">
        <v>1086</v>
      </c>
      <c r="BQ525" s="6" t="s">
        <v>1086</v>
      </c>
      <c r="BR525" s="6" t="s">
        <v>1086</v>
      </c>
      <c r="BS525" s="6" t="s">
        <v>1086</v>
      </c>
      <c r="BT525" s="6" t="s">
        <v>1086</v>
      </c>
      <c r="BU525" s="6" t="s">
        <v>1086</v>
      </c>
      <c r="BV525" s="6" t="s">
        <v>1086</v>
      </c>
      <c r="BW525" s="6" t="s">
        <v>1086</v>
      </c>
      <c r="BX525" s="6" t="s">
        <v>1086</v>
      </c>
      <c r="BY525" s="6" t="s">
        <v>1086</v>
      </c>
      <c r="BZ525" s="6" t="s">
        <v>1086</v>
      </c>
      <c r="CA525" s="6" t="s">
        <v>1086</v>
      </c>
      <c r="CB525" s="6" t="s">
        <v>1086</v>
      </c>
      <c r="CC525" s="6" t="s">
        <v>1086</v>
      </c>
      <c r="CD525" s="6" t="s">
        <v>1193</v>
      </c>
      <c r="CE525" s="199" t="s">
        <v>2900</v>
      </c>
      <c r="CF525" s="6"/>
      <c r="CG525" s="6"/>
      <c r="CH525" s="6"/>
      <c r="CI525" s="6"/>
      <c r="CJ525" s="6" t="s">
        <v>1607</v>
      </c>
      <c r="CK525" s="6" t="s">
        <v>1608</v>
      </c>
      <c r="CL525" s="6" t="s">
        <v>1086</v>
      </c>
      <c r="CM525" s="6" t="s">
        <v>1087</v>
      </c>
      <c r="CN525" s="6" t="s">
        <v>1087</v>
      </c>
      <c r="CO525" s="6" t="s">
        <v>1490</v>
      </c>
      <c r="CP525" s="6" t="s">
        <v>1086</v>
      </c>
      <c r="CQ525" s="6" t="s">
        <v>1086</v>
      </c>
      <c r="CR525" s="6" t="s">
        <v>1086</v>
      </c>
      <c r="CS525" s="6" t="s">
        <v>1086</v>
      </c>
      <c r="CT525" s="6" t="s">
        <v>1086</v>
      </c>
      <c r="CU525" s="191" t="s">
        <v>1273</v>
      </c>
      <c r="CV525" s="6" t="str">
        <f t="shared" si="203"/>
        <v>NUEVO MILENIOCARRERACRA 1553220583150072</v>
      </c>
      <c r="CW525" s="46" t="str">
        <f t="shared" si="204"/>
        <v>OK</v>
      </c>
      <c r="CX525" s="47" t="str">
        <f t="shared" si="205"/>
        <v>SI</v>
      </c>
      <c r="CY525" s="47" t="str">
        <f t="shared" si="206"/>
        <v/>
      </c>
      <c r="CZ525" s="47" t="str">
        <f t="shared" si="207"/>
        <v/>
      </c>
      <c r="DA525" s="47" t="str">
        <f t="shared" si="208"/>
        <v/>
      </c>
      <c r="DB525" s="47" t="str">
        <f t="shared" si="209"/>
        <v/>
      </c>
      <c r="DC525" s="47" t="str">
        <f t="shared" si="210"/>
        <v/>
      </c>
      <c r="DD525" s="47"/>
      <c r="DE525" s="47" t="str">
        <f t="shared" si="211"/>
        <v/>
      </c>
      <c r="DF525" s="47" t="str">
        <f t="shared" si="212"/>
        <v/>
      </c>
      <c r="DG525" s="47" t="str">
        <f t="shared" si="213"/>
        <v/>
      </c>
      <c r="DH525" s="47" t="str">
        <f t="shared" si="214"/>
        <v/>
      </c>
      <c r="DI525" s="47" t="str">
        <f t="shared" si="215"/>
        <v/>
      </c>
      <c r="DJ525" s="47">
        <f t="shared" si="216"/>
        <v>0</v>
      </c>
      <c r="DK525" s="48">
        <f>IF(CX525="NO",0,IF(CY525=1,Tipologías!$E$11,0)+IF(CZ525=2,Tipologías!$E$10,0)+IF(DA525=3,Tipologías!$E$9,0)+IF(DB525=4,Tipologías!$E$13,0)+IF(DC525=5,Tipologías!$E$12,0)+IF(DD525=6,Tipologías!$E$14,0)+IF(DE525=7,Tipologías!$E$20,0)+IF(DG525=9,Tipologías!$E$16,0)+IF(DF525=8,Tipologías!$E$23,0)+IF(DH525=10,Tipologías!$E$7,0)+IF(DI525=11,Tipologías!$E$8,0))</f>
        <v>0</v>
      </c>
      <c r="DL525" s="49">
        <f t="shared" si="217"/>
        <v>0</v>
      </c>
      <c r="DM525" s="50" t="str">
        <f t="shared" si="218"/>
        <v/>
      </c>
      <c r="DN525" s="50" t="str">
        <f t="shared" si="219"/>
        <v/>
      </c>
      <c r="DO525" s="50" t="str">
        <f t="shared" si="220"/>
        <v/>
      </c>
      <c r="DP525" s="51" t="str">
        <f t="shared" si="221"/>
        <v/>
      </c>
      <c r="DQ525" s="51">
        <f>IF(DM525=17,Tipologías!$E$18,0)+IF(ENCUESTAS!DN525=18,Tipologías!$E$17,0)+IF(ENCUESTAS!DO525=19,Tipologías!$E$19,0)+IF(ENCUESTAS!DP525=20,Tipologías!$E$21,0)</f>
        <v>0</v>
      </c>
      <c r="DR525" s="47" t="str">
        <f t="shared" si="222"/>
        <v>NO</v>
      </c>
      <c r="DS525" s="49">
        <f t="shared" si="223"/>
        <v>0</v>
      </c>
      <c r="DT525" s="52" t="str">
        <f>IF(DL525=0,"",(DL525+DS525+Tipologías!$E$6+Tipologías!$H$2))</f>
        <v/>
      </c>
      <c r="DU525" s="53" t="str">
        <f t="shared" si="224"/>
        <v>NO</v>
      </c>
      <c r="DV525" s="436"/>
    </row>
    <row r="526" spans="1:126" ht="30" x14ac:dyDescent="0.25">
      <c r="A526" s="22">
        <v>42974</v>
      </c>
      <c r="B526" s="7" t="s">
        <v>1</v>
      </c>
      <c r="C526" s="7" t="s">
        <v>630</v>
      </c>
      <c r="D526" s="7">
        <v>579</v>
      </c>
      <c r="E526" s="7">
        <v>1039689067</v>
      </c>
      <c r="F526" s="7"/>
      <c r="G526" s="188">
        <v>523</v>
      </c>
      <c r="H526" s="189" t="s">
        <v>1603</v>
      </c>
      <c r="I526" s="7" t="s">
        <v>1110</v>
      </c>
      <c r="J526" s="7"/>
      <c r="K526" s="7"/>
      <c r="L526" s="7"/>
      <c r="M526" s="7"/>
      <c r="N526" s="7"/>
      <c r="O526" s="7"/>
      <c r="P526" s="7"/>
      <c r="Q526" s="7"/>
      <c r="R526" s="200">
        <v>220583100000</v>
      </c>
      <c r="S526" s="7"/>
      <c r="T526" s="7"/>
      <c r="U526" s="362" t="str">
        <f t="shared" si="200"/>
        <v xml:space="preserve">PEATONAL   #   -  220583100000 </v>
      </c>
      <c r="V526" s="7"/>
      <c r="W526" s="7" t="s">
        <v>2901</v>
      </c>
      <c r="X526" s="7" t="s">
        <v>1956</v>
      </c>
      <c r="Y526" s="7" t="s">
        <v>2902</v>
      </c>
      <c r="Z526" s="7" t="s">
        <v>1349</v>
      </c>
      <c r="AA526" s="434" t="str">
        <f t="shared" si="201"/>
        <v>FABIO  HERNANDO CHAVERRA  ESPINOZA</v>
      </c>
      <c r="AB526" s="7" t="s">
        <v>1268</v>
      </c>
      <c r="AC526" s="7">
        <v>71185383</v>
      </c>
      <c r="AD526" s="7" t="s">
        <v>1127</v>
      </c>
      <c r="AE526" s="7">
        <v>40</v>
      </c>
      <c r="AF526" s="6" t="s">
        <v>1086</v>
      </c>
      <c r="AG526" s="6"/>
      <c r="AH526" s="7"/>
      <c r="AI526" s="7"/>
      <c r="AJ526" s="7"/>
      <c r="AK526" s="434" t="str">
        <f t="shared" si="202"/>
        <v xml:space="preserve">   </v>
      </c>
      <c r="AL526" s="7"/>
      <c r="AM526" s="191"/>
      <c r="AN526" s="189" t="s">
        <v>1087</v>
      </c>
      <c r="AO526" s="7"/>
      <c r="AP526" s="7" t="s">
        <v>1087</v>
      </c>
      <c r="AQ526" s="7">
        <v>2</v>
      </c>
      <c r="AR526" s="7">
        <v>0</v>
      </c>
      <c r="AS526" s="7">
        <v>0</v>
      </c>
      <c r="AT526" s="192" t="s">
        <v>1148</v>
      </c>
      <c r="AU526" s="7"/>
      <c r="AV526" s="193" t="s">
        <v>1165</v>
      </c>
      <c r="AW526" s="7" t="s">
        <v>2859</v>
      </c>
      <c r="AX526" s="192"/>
      <c r="AY526" s="7"/>
      <c r="AZ526" s="7"/>
      <c r="BA526" s="7"/>
      <c r="BB526" s="7" t="s">
        <v>1086</v>
      </c>
      <c r="BC526" s="7">
        <v>8361</v>
      </c>
      <c r="BD526" s="7" t="s">
        <v>1086</v>
      </c>
      <c r="BE526" s="7">
        <v>5726</v>
      </c>
      <c r="BF526" s="7" t="s">
        <v>1086</v>
      </c>
      <c r="BG526" s="7">
        <v>8324</v>
      </c>
      <c r="BH526" s="188" t="s">
        <v>1167</v>
      </c>
      <c r="BI526" s="195" t="s">
        <v>1175</v>
      </c>
      <c r="BJ526" s="6" t="s">
        <v>1180</v>
      </c>
      <c r="BK526" s="6" t="s">
        <v>1189</v>
      </c>
      <c r="BL526" s="6" t="s">
        <v>1086</v>
      </c>
      <c r="BM526" s="191" t="s">
        <v>1086</v>
      </c>
      <c r="BN526" s="195" t="s">
        <v>1086</v>
      </c>
      <c r="BO526" s="6" t="s">
        <v>1086</v>
      </c>
      <c r="BP526" s="6" t="s">
        <v>1086</v>
      </c>
      <c r="BQ526" s="6" t="s">
        <v>1086</v>
      </c>
      <c r="BR526" s="6" t="s">
        <v>1086</v>
      </c>
      <c r="BS526" s="6" t="s">
        <v>1086</v>
      </c>
      <c r="BT526" s="6" t="s">
        <v>1086</v>
      </c>
      <c r="BU526" s="6" t="s">
        <v>1086</v>
      </c>
      <c r="BV526" s="6" t="s">
        <v>1087</v>
      </c>
      <c r="BW526" s="6" t="s">
        <v>1086</v>
      </c>
      <c r="BX526" s="6" t="s">
        <v>1086</v>
      </c>
      <c r="BY526" s="6" t="s">
        <v>1086</v>
      </c>
      <c r="BZ526" s="6" t="s">
        <v>1086</v>
      </c>
      <c r="CA526" s="6" t="s">
        <v>1087</v>
      </c>
      <c r="CB526" s="6" t="s">
        <v>1086</v>
      </c>
      <c r="CC526" s="6" t="s">
        <v>1086</v>
      </c>
      <c r="CD526" s="6" t="s">
        <v>1193</v>
      </c>
      <c r="CE526" s="199" t="s">
        <v>2903</v>
      </c>
      <c r="CF526" s="6"/>
      <c r="CG526" s="6"/>
      <c r="CH526" s="6"/>
      <c r="CI526" s="6"/>
      <c r="CJ526" s="6" t="s">
        <v>1607</v>
      </c>
      <c r="CK526" s="6" t="s">
        <v>1608</v>
      </c>
      <c r="CL526" s="6" t="s">
        <v>1086</v>
      </c>
      <c r="CM526" s="6" t="s">
        <v>1087</v>
      </c>
      <c r="CN526" s="6" t="s">
        <v>1087</v>
      </c>
      <c r="CO526" s="6" t="s">
        <v>1490</v>
      </c>
      <c r="CP526" s="6" t="s">
        <v>1086</v>
      </c>
      <c r="CQ526" s="6" t="s">
        <v>1086</v>
      </c>
      <c r="CR526" s="6" t="s">
        <v>1087</v>
      </c>
      <c r="CS526" s="6" t="s">
        <v>1086</v>
      </c>
      <c r="CT526" s="6" t="s">
        <v>1086</v>
      </c>
      <c r="CU526" s="191" t="s">
        <v>1273</v>
      </c>
      <c r="CV526" s="6" t="str">
        <f t="shared" si="203"/>
        <v>OASIS PEATONAL220583100000</v>
      </c>
      <c r="CW526" s="46" t="str">
        <f t="shared" si="204"/>
        <v>OK</v>
      </c>
      <c r="CX526" s="47" t="str">
        <f t="shared" si="205"/>
        <v>SI</v>
      </c>
      <c r="CY526" s="47">
        <f t="shared" si="206"/>
        <v>1</v>
      </c>
      <c r="CZ526" s="47" t="str">
        <f t="shared" si="207"/>
        <v/>
      </c>
      <c r="DA526" s="47" t="str">
        <f t="shared" si="208"/>
        <v/>
      </c>
      <c r="DB526" s="47" t="str">
        <f t="shared" si="209"/>
        <v/>
      </c>
      <c r="DC526" s="47" t="str">
        <f t="shared" si="210"/>
        <v/>
      </c>
      <c r="DD526" s="47"/>
      <c r="DE526" s="47" t="str">
        <f t="shared" si="211"/>
        <v/>
      </c>
      <c r="DF526" s="47" t="str">
        <f t="shared" si="212"/>
        <v/>
      </c>
      <c r="DG526" s="47">
        <f t="shared" si="213"/>
        <v>9</v>
      </c>
      <c r="DH526" s="47" t="str">
        <f t="shared" si="214"/>
        <v/>
      </c>
      <c r="DI526" s="47" t="str">
        <f t="shared" si="215"/>
        <v/>
      </c>
      <c r="DJ526" s="47">
        <f t="shared" si="216"/>
        <v>1</v>
      </c>
      <c r="DK526" s="48">
        <f>IF(CX526="NO",0,IF(CY526=1,Tipologías!$E$11,0)+IF(CZ526=2,Tipologías!$E$10,0)+IF(DA526=3,Tipologías!$E$9,0)+IF(DB526=4,Tipologías!$E$13,0)+IF(DC526=5,Tipologías!$E$12,0)+IF(DD526=6,Tipologías!$E$14,0)+IF(DE526=7,Tipologías!$E$20,0)+IF(DG526=9,Tipologías!$E$16,0)+IF(DF526=8,Tipologías!$E$23,0)+IF(DH526=10,Tipologías!$E$7,0)+IF(DI526=11,Tipologías!$E$8,0))</f>
        <v>2225218.5090899998</v>
      </c>
      <c r="DL526" s="49">
        <f t="shared" si="217"/>
        <v>2225218.5090899998</v>
      </c>
      <c r="DM526" s="50" t="str">
        <f t="shared" si="218"/>
        <v/>
      </c>
      <c r="DN526" s="50" t="str">
        <f t="shared" si="219"/>
        <v/>
      </c>
      <c r="DO526" s="50">
        <f t="shared" si="220"/>
        <v>0</v>
      </c>
      <c r="DP526" s="51" t="str">
        <f t="shared" si="221"/>
        <v/>
      </c>
      <c r="DQ526" s="51">
        <f>IF(DM526=17,Tipologías!$E$18,0)+IF(ENCUESTAS!DN526=18,Tipologías!$E$17,0)+IF(ENCUESTAS!DO526=19,Tipologías!$E$19,0)+IF(ENCUESTAS!DP526=20,Tipologías!$E$21,0)</f>
        <v>0</v>
      </c>
      <c r="DR526" s="47" t="str">
        <f t="shared" si="222"/>
        <v>NO</v>
      </c>
      <c r="DS526" s="49">
        <f t="shared" si="223"/>
        <v>0</v>
      </c>
      <c r="DT526" s="52">
        <f>IF(DL526=0,"",(DL526+DS526+Tipologías!$E$6+Tipologías!$H$2))</f>
        <v>2422295.9016299644</v>
      </c>
      <c r="DU526" s="53" t="str">
        <f t="shared" si="224"/>
        <v>SI</v>
      </c>
      <c r="DV526" s="436" t="s">
        <v>3700</v>
      </c>
    </row>
    <row r="527" spans="1:126" ht="45" x14ac:dyDescent="0.25">
      <c r="A527" s="22">
        <v>42974</v>
      </c>
      <c r="B527" s="7" t="s">
        <v>1</v>
      </c>
      <c r="C527" s="7" t="s">
        <v>630</v>
      </c>
      <c r="D527" s="7">
        <v>579</v>
      </c>
      <c r="E527" s="7">
        <v>1039689067</v>
      </c>
      <c r="F527" s="7"/>
      <c r="G527" s="188">
        <v>524</v>
      </c>
      <c r="H527" s="189" t="s">
        <v>1603</v>
      </c>
      <c r="I527" s="7" t="s">
        <v>1110</v>
      </c>
      <c r="J527" s="7"/>
      <c r="K527" s="7"/>
      <c r="L527" s="7"/>
      <c r="M527" s="7"/>
      <c r="N527" s="7"/>
      <c r="O527" s="7"/>
      <c r="P527" s="7"/>
      <c r="Q527" s="7"/>
      <c r="R527" s="200">
        <v>220581910023</v>
      </c>
      <c r="S527" s="7"/>
      <c r="T527" s="7"/>
      <c r="U527" s="362" t="str">
        <f t="shared" si="200"/>
        <v xml:space="preserve">PEATONAL   #   -  220581910023 </v>
      </c>
      <c r="V527" s="7">
        <v>3116791089</v>
      </c>
      <c r="W527" s="7" t="s">
        <v>1456</v>
      </c>
      <c r="X527" s="7" t="s">
        <v>1833</v>
      </c>
      <c r="Y527" s="7" t="s">
        <v>2904</v>
      </c>
      <c r="Z527" s="7"/>
      <c r="AA527" s="434" t="str">
        <f t="shared" si="201"/>
        <v>JAMES  PEREZ MESA</v>
      </c>
      <c r="AB527" s="7" t="s">
        <v>1268</v>
      </c>
      <c r="AC527" s="7">
        <v>71195405</v>
      </c>
      <c r="AD527" s="7" t="s">
        <v>1127</v>
      </c>
      <c r="AE527" s="7">
        <v>32</v>
      </c>
      <c r="AF527" s="6" t="s">
        <v>1087</v>
      </c>
      <c r="AG527" s="6" t="s">
        <v>2905</v>
      </c>
      <c r="AH527" s="7" t="s">
        <v>1345</v>
      </c>
      <c r="AI527" s="7" t="s">
        <v>2906</v>
      </c>
      <c r="AJ527" s="7" t="s">
        <v>2907</v>
      </c>
      <c r="AK527" s="434" t="str">
        <f t="shared" si="202"/>
        <v>LUDDYS ESTEFANI ESCALANTE  MARTINEZ</v>
      </c>
      <c r="AL527" s="7" t="s">
        <v>1268</v>
      </c>
      <c r="AM527" s="191">
        <v>1039697126</v>
      </c>
      <c r="AN527" s="189" t="s">
        <v>1086</v>
      </c>
      <c r="AO527" s="7">
        <v>954599</v>
      </c>
      <c r="AP527" s="7" t="s">
        <v>1086</v>
      </c>
      <c r="AQ527" s="7">
        <v>4</v>
      </c>
      <c r="AR527" s="7">
        <v>2</v>
      </c>
      <c r="AS527" s="7">
        <v>2</v>
      </c>
      <c r="AT527" s="192" t="s">
        <v>1148</v>
      </c>
      <c r="AU527" s="7"/>
      <c r="AV527" s="193" t="s">
        <v>1165</v>
      </c>
      <c r="AW527" s="7" t="s">
        <v>2859</v>
      </c>
      <c r="AX527" s="192"/>
      <c r="AY527" s="7"/>
      <c r="AZ527" s="7"/>
      <c r="BA527" s="7"/>
      <c r="BB527" s="7" t="s">
        <v>1086</v>
      </c>
      <c r="BC527" s="7">
        <v>8612</v>
      </c>
      <c r="BD527" s="7" t="s">
        <v>1087</v>
      </c>
      <c r="BE527" s="7"/>
      <c r="BF527" s="7" t="s">
        <v>1086</v>
      </c>
      <c r="BG527" s="7">
        <v>8366</v>
      </c>
      <c r="BH527" s="188" t="s">
        <v>1167</v>
      </c>
      <c r="BI527" s="195" t="s">
        <v>1175</v>
      </c>
      <c r="BJ527" s="6" t="s">
        <v>1180</v>
      </c>
      <c r="BK527" s="6" t="s">
        <v>1189</v>
      </c>
      <c r="BL527" s="6" t="s">
        <v>1086</v>
      </c>
      <c r="BM527" s="191" t="s">
        <v>1087</v>
      </c>
      <c r="BN527" s="195" t="s">
        <v>1086</v>
      </c>
      <c r="BO527" s="6" t="s">
        <v>1086</v>
      </c>
      <c r="BP527" s="6" t="s">
        <v>1086</v>
      </c>
      <c r="BQ527" s="6" t="s">
        <v>1086</v>
      </c>
      <c r="BR527" s="6" t="s">
        <v>1086</v>
      </c>
      <c r="BS527" s="6" t="s">
        <v>1086</v>
      </c>
      <c r="BT527" s="6" t="s">
        <v>1086</v>
      </c>
      <c r="BU527" s="6" t="s">
        <v>1087</v>
      </c>
      <c r="BV527" s="6" t="s">
        <v>1087</v>
      </c>
      <c r="BW527" s="6" t="s">
        <v>1086</v>
      </c>
      <c r="BX527" s="6" t="s">
        <v>1086</v>
      </c>
      <c r="BY527" s="6" t="s">
        <v>1086</v>
      </c>
      <c r="BZ527" s="6" t="s">
        <v>1087</v>
      </c>
      <c r="CA527" s="6" t="s">
        <v>1087</v>
      </c>
      <c r="CB527" s="6" t="s">
        <v>1086</v>
      </c>
      <c r="CC527" s="6" t="s">
        <v>1086</v>
      </c>
      <c r="CD527" s="6" t="s">
        <v>1194</v>
      </c>
      <c r="CE527" s="199" t="s">
        <v>2908</v>
      </c>
      <c r="CF527" s="6"/>
      <c r="CG527" s="6"/>
      <c r="CH527" s="6"/>
      <c r="CI527" s="6"/>
      <c r="CJ527" s="6" t="s">
        <v>1607</v>
      </c>
      <c r="CK527" s="6" t="s">
        <v>1608</v>
      </c>
      <c r="CL527" s="6" t="s">
        <v>1086</v>
      </c>
      <c r="CM527" s="6" t="s">
        <v>1087</v>
      </c>
      <c r="CN527" s="6" t="s">
        <v>1087</v>
      </c>
      <c r="CO527" s="6" t="s">
        <v>1490</v>
      </c>
      <c r="CP527" s="6" t="s">
        <v>1086</v>
      </c>
      <c r="CQ527" s="6" t="s">
        <v>1087</v>
      </c>
      <c r="CR527" s="6" t="s">
        <v>1087</v>
      </c>
      <c r="CS527" s="6" t="s">
        <v>1086</v>
      </c>
      <c r="CT527" s="6" t="s">
        <v>1086</v>
      </c>
      <c r="CU527" s="191" t="s">
        <v>1273</v>
      </c>
      <c r="CV527" s="6" t="str">
        <f t="shared" si="203"/>
        <v>OASIS PEATONAL220581910023</v>
      </c>
      <c r="CW527" s="46" t="str">
        <f t="shared" si="204"/>
        <v>OK</v>
      </c>
      <c r="CX527" s="47" t="str">
        <f t="shared" si="205"/>
        <v>SI</v>
      </c>
      <c r="CY527" s="47">
        <f t="shared" si="206"/>
        <v>1</v>
      </c>
      <c r="CZ527" s="47" t="str">
        <f t="shared" si="207"/>
        <v/>
      </c>
      <c r="DA527" s="47">
        <f t="shared" si="208"/>
        <v>3</v>
      </c>
      <c r="DB527" s="47">
        <f t="shared" si="209"/>
        <v>4</v>
      </c>
      <c r="DC527" s="47" t="str">
        <f t="shared" si="210"/>
        <v/>
      </c>
      <c r="DD527" s="47"/>
      <c r="DE527" s="47">
        <f t="shared" si="211"/>
        <v>7</v>
      </c>
      <c r="DF527" s="47" t="str">
        <f t="shared" si="212"/>
        <v/>
      </c>
      <c r="DG527" s="47">
        <f t="shared" si="213"/>
        <v>9</v>
      </c>
      <c r="DH527" s="47" t="str">
        <f t="shared" si="214"/>
        <v/>
      </c>
      <c r="DI527" s="47" t="str">
        <f t="shared" si="215"/>
        <v/>
      </c>
      <c r="DJ527" s="47">
        <f t="shared" si="216"/>
        <v>3</v>
      </c>
      <c r="DK527" s="48">
        <f>IF(CX527="NO",0,IF(CY527=1,Tipologías!$E$11,0)+IF(CZ527=2,Tipologías!$E$10,0)+IF(DA527=3,Tipologías!$E$9,0)+IF(DB527=4,Tipologías!$E$13,0)+IF(DC527=5,Tipologías!$E$12,0)+IF(DD527=6,Tipologías!$E$14,0)+IF(DE527=7,Tipologías!$E$20,0)+IF(DG527=9,Tipologías!$E$16,0)+IF(DF527=8,Tipologías!$E$23,0)+IF(DH527=10,Tipologías!$E$7,0)+IF(DI527=11,Tipologías!$E$8,0))</f>
        <v>3610396.5514379996</v>
      </c>
      <c r="DL527" s="49">
        <f t="shared" si="217"/>
        <v>3610396.5514379996</v>
      </c>
      <c r="DM527" s="50" t="str">
        <f t="shared" si="218"/>
        <v/>
      </c>
      <c r="DN527" s="50" t="str">
        <f t="shared" si="219"/>
        <v/>
      </c>
      <c r="DO527" s="50">
        <f t="shared" si="220"/>
        <v>0</v>
      </c>
      <c r="DP527" s="51" t="str">
        <f t="shared" si="221"/>
        <v/>
      </c>
      <c r="DQ527" s="51">
        <f>IF(DM527=17,Tipologías!$E$18,0)+IF(ENCUESTAS!DN527=18,Tipologías!$E$17,0)+IF(ENCUESTAS!DO527=19,Tipologías!$E$19,0)+IF(ENCUESTAS!DP527=20,Tipologías!$E$21,0)</f>
        <v>0</v>
      </c>
      <c r="DR527" s="47" t="str">
        <f t="shared" si="222"/>
        <v>NO</v>
      </c>
      <c r="DS527" s="49">
        <f t="shared" si="223"/>
        <v>0</v>
      </c>
      <c r="DT527" s="52">
        <f>IF(DL527=0,"",(DL527+DS527+Tipologías!$E$6+Tipologías!$H$2))</f>
        <v>3807473.9439779641</v>
      </c>
      <c r="DU527" s="53" t="str">
        <f t="shared" si="224"/>
        <v>SI</v>
      </c>
      <c r="DV527" s="436" t="s">
        <v>3701</v>
      </c>
    </row>
    <row r="528" spans="1:126" ht="45" x14ac:dyDescent="0.25">
      <c r="A528" s="22">
        <v>42974</v>
      </c>
      <c r="B528" s="7" t="s">
        <v>1</v>
      </c>
      <c r="C528" s="7" t="s">
        <v>630</v>
      </c>
      <c r="D528" s="7">
        <v>579</v>
      </c>
      <c r="E528" s="7">
        <v>1039689067</v>
      </c>
      <c r="F528" s="7"/>
      <c r="G528" s="188">
        <v>525</v>
      </c>
      <c r="H528" s="189" t="s">
        <v>1640</v>
      </c>
      <c r="I528" s="7" t="s">
        <v>1102</v>
      </c>
      <c r="J528" s="7" t="s">
        <v>2899</v>
      </c>
      <c r="K528" s="7"/>
      <c r="L528" s="7"/>
      <c r="M528" s="7"/>
      <c r="N528" s="7"/>
      <c r="O528" s="7">
        <v>53</v>
      </c>
      <c r="P528" s="7"/>
      <c r="Q528" s="7"/>
      <c r="R528" s="200">
        <v>220549260004</v>
      </c>
      <c r="S528" s="7"/>
      <c r="T528" s="7"/>
      <c r="U528" s="362" t="str">
        <f t="shared" si="200"/>
        <v xml:space="preserve">CARRERA CRA 15  #  53 -  220549260004 </v>
      </c>
      <c r="V528" s="7">
        <v>3164162215</v>
      </c>
      <c r="W528" s="7" t="s">
        <v>2909</v>
      </c>
      <c r="X528" s="7" t="s">
        <v>2910</v>
      </c>
      <c r="Y528" s="7" t="s">
        <v>1440</v>
      </c>
      <c r="Z528" s="7" t="s">
        <v>2911</v>
      </c>
      <c r="AA528" s="434" t="str">
        <f t="shared" si="201"/>
        <v>DIANA MARISOL ARBOLEDA  ORDOÑEZ</v>
      </c>
      <c r="AB528" s="7" t="s">
        <v>1268</v>
      </c>
      <c r="AC528" s="7">
        <v>43657713</v>
      </c>
      <c r="AD528" s="7" t="s">
        <v>1118</v>
      </c>
      <c r="AE528" s="7">
        <v>32</v>
      </c>
      <c r="AF528" s="6" t="s">
        <v>1087</v>
      </c>
      <c r="AG528" s="6" t="s">
        <v>2019</v>
      </c>
      <c r="AH528" s="7"/>
      <c r="AI528" s="7" t="s">
        <v>1314</v>
      </c>
      <c r="AJ528" s="7" t="s">
        <v>1321</v>
      </c>
      <c r="AK528" s="434" t="str">
        <f t="shared" si="202"/>
        <v xml:space="preserve">JUAN EDUARDO ZULETA </v>
      </c>
      <c r="AL528" s="7" t="s">
        <v>1268</v>
      </c>
      <c r="AM528" s="191">
        <v>1039702174</v>
      </c>
      <c r="AN528" s="189" t="s">
        <v>1087</v>
      </c>
      <c r="AO528" s="7"/>
      <c r="AP528" s="7" t="s">
        <v>1087</v>
      </c>
      <c r="AQ528" s="7">
        <v>5</v>
      </c>
      <c r="AR528" s="7">
        <v>3</v>
      </c>
      <c r="AS528" s="7">
        <v>0</v>
      </c>
      <c r="AT528" s="192" t="s">
        <v>1148</v>
      </c>
      <c r="AU528" s="7"/>
      <c r="AV528" s="193" t="s">
        <v>1165</v>
      </c>
      <c r="AW528" s="7" t="s">
        <v>2859</v>
      </c>
      <c r="AX528" s="192"/>
      <c r="AY528" s="7"/>
      <c r="AZ528" s="7"/>
      <c r="BA528" s="7"/>
      <c r="BB528" s="7" t="s">
        <v>1086</v>
      </c>
      <c r="BC528" s="7">
        <v>10912</v>
      </c>
      <c r="BD528" s="7" t="s">
        <v>1086</v>
      </c>
      <c r="BE528" s="7">
        <v>7529</v>
      </c>
      <c r="BF528" s="7" t="s">
        <v>1086</v>
      </c>
      <c r="BG528" s="7">
        <v>8408</v>
      </c>
      <c r="BH528" s="188" t="s">
        <v>1166</v>
      </c>
      <c r="BI528" s="195" t="s">
        <v>1175</v>
      </c>
      <c r="BJ528" s="6" t="s">
        <v>1180</v>
      </c>
      <c r="BK528" s="6" t="s">
        <v>1191</v>
      </c>
      <c r="BL528" s="6" t="s">
        <v>1086</v>
      </c>
      <c r="BM528" s="191" t="s">
        <v>1087</v>
      </c>
      <c r="BN528" s="195" t="s">
        <v>1086</v>
      </c>
      <c r="BO528" s="6" t="s">
        <v>1086</v>
      </c>
      <c r="BP528" s="6" t="s">
        <v>1086</v>
      </c>
      <c r="BQ528" s="6" t="s">
        <v>1086</v>
      </c>
      <c r="BR528" s="6" t="s">
        <v>1086</v>
      </c>
      <c r="BS528" s="6" t="s">
        <v>1086</v>
      </c>
      <c r="BT528" s="6" t="s">
        <v>1087</v>
      </c>
      <c r="BU528" s="6" t="s">
        <v>1087</v>
      </c>
      <c r="BV528" s="6" t="s">
        <v>1087</v>
      </c>
      <c r="BW528" s="6" t="s">
        <v>1087</v>
      </c>
      <c r="BX528" s="6" t="s">
        <v>1086</v>
      </c>
      <c r="BY528" s="6" t="s">
        <v>1087</v>
      </c>
      <c r="BZ528" s="6" t="s">
        <v>1087</v>
      </c>
      <c r="CA528" s="6" t="s">
        <v>1087</v>
      </c>
      <c r="CB528" s="6" t="s">
        <v>1087</v>
      </c>
      <c r="CC528" s="6" t="s">
        <v>1086</v>
      </c>
      <c r="CD528" s="6" t="s">
        <v>1196</v>
      </c>
      <c r="CE528" s="199" t="s">
        <v>2912</v>
      </c>
      <c r="CF528" s="6"/>
      <c r="CG528" s="6"/>
      <c r="CH528" s="6"/>
      <c r="CI528" s="6"/>
      <c r="CJ528" s="6" t="s">
        <v>1607</v>
      </c>
      <c r="CK528" s="6" t="s">
        <v>1608</v>
      </c>
      <c r="CL528" s="6" t="s">
        <v>1842</v>
      </c>
      <c r="CM528" s="6" t="s">
        <v>1087</v>
      </c>
      <c r="CN528" s="6" t="s">
        <v>1087</v>
      </c>
      <c r="CO528" s="6" t="s">
        <v>1490</v>
      </c>
      <c r="CP528" s="6" t="s">
        <v>1087</v>
      </c>
      <c r="CQ528" s="6" t="s">
        <v>1087</v>
      </c>
      <c r="CR528" s="6" t="s">
        <v>1087</v>
      </c>
      <c r="CS528" s="6" t="s">
        <v>1087</v>
      </c>
      <c r="CT528" s="6" t="s">
        <v>1086</v>
      </c>
      <c r="CU528" s="191" t="s">
        <v>1307</v>
      </c>
      <c r="CV528" s="6" t="str">
        <f t="shared" si="203"/>
        <v>NUEVO MILENIOCARRERACRA 1553220549260004</v>
      </c>
      <c r="CW528" s="46" t="str">
        <f t="shared" si="204"/>
        <v>OK</v>
      </c>
      <c r="CX528" s="47" t="str">
        <f t="shared" si="205"/>
        <v>SI</v>
      </c>
      <c r="CY528" s="47">
        <f t="shared" si="206"/>
        <v>1</v>
      </c>
      <c r="CZ528" s="47" t="str">
        <f t="shared" si="207"/>
        <v/>
      </c>
      <c r="DA528" s="47">
        <f t="shared" si="208"/>
        <v>3</v>
      </c>
      <c r="DB528" s="47">
        <f t="shared" si="209"/>
        <v>4</v>
      </c>
      <c r="DC528" s="47">
        <f t="shared" si="210"/>
        <v>5</v>
      </c>
      <c r="DD528" s="47"/>
      <c r="DE528" s="47">
        <f t="shared" si="211"/>
        <v>7</v>
      </c>
      <c r="DF528" s="47">
        <f t="shared" si="212"/>
        <v>8</v>
      </c>
      <c r="DG528" s="47" t="str">
        <f t="shared" si="213"/>
        <v/>
      </c>
      <c r="DH528" s="47" t="str">
        <f t="shared" si="214"/>
        <v/>
      </c>
      <c r="DI528" s="47" t="str">
        <f t="shared" si="215"/>
        <v/>
      </c>
      <c r="DJ528" s="47">
        <f t="shared" si="216"/>
        <v>4</v>
      </c>
      <c r="DK528" s="48">
        <f>IF(CX528="NO",0,IF(CY528=1,Tipologías!$E$11,0)+IF(CZ528=2,Tipologías!$E$10,0)+IF(DA528=3,Tipologías!$E$9,0)+IF(DB528=4,Tipologías!$E$13,0)+IF(DC528=5,Tipologías!$E$12,0)+IF(DD528=6,Tipologías!$E$14,0)+IF(DE528=7,Tipologías!$E$20,0)+IF(DG528=9,Tipologías!$E$16,0)+IF(DF528=8,Tipologías!$E$23,0)+IF(DH528=10,Tipologías!$E$7,0)+IF(DI528=11,Tipologías!$E$8,0))</f>
        <v>6640634.0016719997</v>
      </c>
      <c r="DL528" s="49">
        <f t="shared" si="217"/>
        <v>6099266.2918499997</v>
      </c>
      <c r="DM528" s="50" t="str">
        <f t="shared" si="218"/>
        <v/>
      </c>
      <c r="DN528" s="50" t="str">
        <f t="shared" si="219"/>
        <v/>
      </c>
      <c r="DO528" s="50">
        <f t="shared" si="220"/>
        <v>0</v>
      </c>
      <c r="DP528" s="51" t="str">
        <f t="shared" si="221"/>
        <v/>
      </c>
      <c r="DQ528" s="51">
        <f>IF(DM528=17,Tipologías!$E$18,0)+IF(ENCUESTAS!DN528=18,Tipologías!$E$17,0)+IF(ENCUESTAS!DO528=19,Tipologías!$E$19,0)+IF(ENCUESTAS!DP528=20,Tipologías!$E$21,0)</f>
        <v>0</v>
      </c>
      <c r="DR528" s="47" t="str">
        <f t="shared" si="222"/>
        <v>NO</v>
      </c>
      <c r="DS528" s="49">
        <f t="shared" si="223"/>
        <v>0</v>
      </c>
      <c r="DT528" s="52">
        <f>IF(DL528=0,"",(DL528+DS528+Tipologías!$E$6+Tipologías!$H$2))</f>
        <v>6296343.6843899637</v>
      </c>
      <c r="DU528" s="53" t="str">
        <f t="shared" si="224"/>
        <v>SI</v>
      </c>
      <c r="DV528" s="436" t="s">
        <v>3858</v>
      </c>
    </row>
    <row r="529" spans="1:126" hidden="1" x14ac:dyDescent="0.25">
      <c r="A529" s="22">
        <v>42974</v>
      </c>
      <c r="B529" s="7" t="s">
        <v>1</v>
      </c>
      <c r="C529" s="7" t="s">
        <v>630</v>
      </c>
      <c r="D529" s="7">
        <v>579</v>
      </c>
      <c r="E529" s="7">
        <v>1039689067</v>
      </c>
      <c r="F529" s="7"/>
      <c r="G529" s="188">
        <v>526</v>
      </c>
      <c r="H529" s="189" t="s">
        <v>1632</v>
      </c>
      <c r="I529" s="7" t="s">
        <v>1110</v>
      </c>
      <c r="J529" s="7"/>
      <c r="K529" s="7"/>
      <c r="L529" s="7"/>
      <c r="M529" s="7"/>
      <c r="N529" s="7"/>
      <c r="O529" s="7"/>
      <c r="P529" s="7"/>
      <c r="Q529" s="7"/>
      <c r="R529" s="200">
        <v>220448130000</v>
      </c>
      <c r="S529" s="7"/>
      <c r="T529" s="7"/>
      <c r="U529" s="362" t="str">
        <f t="shared" si="200"/>
        <v xml:space="preserve">PEATONAL   #   -  220448130000 </v>
      </c>
      <c r="V529" s="7">
        <v>3135131934</v>
      </c>
      <c r="W529" s="7" t="s">
        <v>1585</v>
      </c>
      <c r="X529" s="7" t="s">
        <v>1670</v>
      </c>
      <c r="Y529" s="7" t="s">
        <v>1673</v>
      </c>
      <c r="Z529" s="7" t="s">
        <v>1533</v>
      </c>
      <c r="AA529" s="434" t="str">
        <f t="shared" si="201"/>
        <v>CONSUELO DEL SOCORRO RUIZ  MONRROY</v>
      </c>
      <c r="AB529" s="7" t="s">
        <v>1268</v>
      </c>
      <c r="AC529" s="7">
        <v>43020583</v>
      </c>
      <c r="AD529" s="7" t="s">
        <v>1118</v>
      </c>
      <c r="AE529" s="7">
        <v>57</v>
      </c>
      <c r="AF529" s="6" t="s">
        <v>1087</v>
      </c>
      <c r="AG529" s="6" t="s">
        <v>1277</v>
      </c>
      <c r="AH529" s="7" t="s">
        <v>1730</v>
      </c>
      <c r="AI529" s="7" t="s">
        <v>1500</v>
      </c>
      <c r="AJ529" s="7" t="s">
        <v>2913</v>
      </c>
      <c r="AK529" s="434" t="str">
        <f t="shared" si="202"/>
        <v>ENRIQUE ABAD GOMEZ SERNA</v>
      </c>
      <c r="AL529" s="7" t="s">
        <v>1268</v>
      </c>
      <c r="AM529" s="191">
        <v>71183789</v>
      </c>
      <c r="AN529" s="189" t="s">
        <v>1086</v>
      </c>
      <c r="AO529" s="7">
        <v>935313</v>
      </c>
      <c r="AP529" s="7" t="s">
        <v>1087</v>
      </c>
      <c r="AQ529" s="7">
        <v>3</v>
      </c>
      <c r="AR529" s="7">
        <v>1</v>
      </c>
      <c r="AS529" s="7">
        <v>0</v>
      </c>
      <c r="AT529" s="192" t="s">
        <v>1148</v>
      </c>
      <c r="AU529" s="7"/>
      <c r="AV529" s="193" t="s">
        <v>1165</v>
      </c>
      <c r="AW529" s="7" t="s">
        <v>2859</v>
      </c>
      <c r="AX529" s="192"/>
      <c r="AY529" s="7"/>
      <c r="AZ529" s="7"/>
      <c r="BA529" s="7"/>
      <c r="BB529" s="7" t="s">
        <v>1086</v>
      </c>
      <c r="BC529" s="7">
        <v>11550</v>
      </c>
      <c r="BD529" s="7" t="s">
        <v>1086</v>
      </c>
      <c r="BE529" s="7">
        <v>8030</v>
      </c>
      <c r="BF529" s="7" t="s">
        <v>1086</v>
      </c>
      <c r="BG529" s="7">
        <v>8324</v>
      </c>
      <c r="BH529" s="188" t="s">
        <v>1167</v>
      </c>
      <c r="BI529" s="195" t="s">
        <v>1171</v>
      </c>
      <c r="BJ529" s="6" t="s">
        <v>1180</v>
      </c>
      <c r="BK529" s="6" t="s">
        <v>1189</v>
      </c>
      <c r="BL529" s="6" t="s">
        <v>1086</v>
      </c>
      <c r="BM529" s="191" t="s">
        <v>1087</v>
      </c>
      <c r="BN529" s="195" t="s">
        <v>1086</v>
      </c>
      <c r="BO529" s="6" t="s">
        <v>1086</v>
      </c>
      <c r="BP529" s="6" t="s">
        <v>1086</v>
      </c>
      <c r="BQ529" s="6" t="s">
        <v>1086</v>
      </c>
      <c r="BR529" s="6" t="s">
        <v>1086</v>
      </c>
      <c r="BS529" s="6" t="s">
        <v>1086</v>
      </c>
      <c r="BT529" s="6" t="s">
        <v>1086</v>
      </c>
      <c r="BU529" s="6" t="s">
        <v>1086</v>
      </c>
      <c r="BV529" s="6" t="s">
        <v>1086</v>
      </c>
      <c r="BW529" s="6" t="s">
        <v>1086</v>
      </c>
      <c r="BX529" s="6" t="s">
        <v>1086</v>
      </c>
      <c r="BY529" s="6" t="s">
        <v>1086</v>
      </c>
      <c r="BZ529" s="6" t="s">
        <v>1086</v>
      </c>
      <c r="CA529" s="6" t="s">
        <v>1086</v>
      </c>
      <c r="CB529" s="6" t="s">
        <v>1086</v>
      </c>
      <c r="CC529" s="6" t="s">
        <v>1086</v>
      </c>
      <c r="CD529" s="6" t="s">
        <v>1193</v>
      </c>
      <c r="CE529" s="199" t="s">
        <v>2914</v>
      </c>
      <c r="CF529" s="6"/>
      <c r="CG529" s="6"/>
      <c r="CH529" s="6"/>
      <c r="CI529" s="6"/>
      <c r="CJ529" s="6" t="s">
        <v>1607</v>
      </c>
      <c r="CK529" s="6" t="s">
        <v>1608</v>
      </c>
      <c r="CL529" s="6" t="s">
        <v>1086</v>
      </c>
      <c r="CM529" s="6" t="s">
        <v>1087</v>
      </c>
      <c r="CN529" s="6" t="s">
        <v>1087</v>
      </c>
      <c r="CO529" s="6" t="s">
        <v>1490</v>
      </c>
      <c r="CP529" s="6" t="s">
        <v>1086</v>
      </c>
      <c r="CQ529" s="6" t="s">
        <v>1086</v>
      </c>
      <c r="CR529" s="6" t="s">
        <v>1086</v>
      </c>
      <c r="CS529" s="6" t="s">
        <v>1086</v>
      </c>
      <c r="CT529" s="6" t="s">
        <v>1086</v>
      </c>
      <c r="CU529" s="191" t="s">
        <v>1288</v>
      </c>
      <c r="CV529" s="6" t="str">
        <f t="shared" si="203"/>
        <v>SAN MARTIN PEATONAL220448130000</v>
      </c>
      <c r="CW529" s="46" t="str">
        <f t="shared" si="204"/>
        <v>OK</v>
      </c>
      <c r="CX529" s="47" t="str">
        <f t="shared" si="205"/>
        <v>SI</v>
      </c>
      <c r="CY529" s="47" t="str">
        <f t="shared" si="206"/>
        <v/>
      </c>
      <c r="CZ529" s="47" t="str">
        <f t="shared" si="207"/>
        <v/>
      </c>
      <c r="DA529" s="47" t="str">
        <f t="shared" si="208"/>
        <v/>
      </c>
      <c r="DB529" s="47" t="str">
        <f t="shared" si="209"/>
        <v/>
      </c>
      <c r="DC529" s="47" t="str">
        <f t="shared" si="210"/>
        <v/>
      </c>
      <c r="DD529" s="47"/>
      <c r="DE529" s="47" t="str">
        <f t="shared" si="211"/>
        <v/>
      </c>
      <c r="DF529" s="47" t="str">
        <f t="shared" si="212"/>
        <v/>
      </c>
      <c r="DG529" s="47" t="str">
        <f t="shared" si="213"/>
        <v/>
      </c>
      <c r="DH529" s="47" t="str">
        <f t="shared" si="214"/>
        <v/>
      </c>
      <c r="DI529" s="47" t="str">
        <f t="shared" si="215"/>
        <v/>
      </c>
      <c r="DJ529" s="47">
        <f t="shared" si="216"/>
        <v>0</v>
      </c>
      <c r="DK529" s="48">
        <f>IF(CX529="NO",0,IF(CY529=1,Tipologías!$E$11,0)+IF(CZ529=2,Tipologías!$E$10,0)+IF(DA529=3,Tipologías!$E$9,0)+IF(DB529=4,Tipologías!$E$13,0)+IF(DC529=5,Tipologías!$E$12,0)+IF(DD529=6,Tipologías!$E$14,0)+IF(DE529=7,Tipologías!$E$20,0)+IF(DG529=9,Tipologías!$E$16,0)+IF(DF529=8,Tipologías!$E$23,0)+IF(DH529=10,Tipologías!$E$7,0)+IF(DI529=11,Tipologías!$E$8,0))</f>
        <v>0</v>
      </c>
      <c r="DL529" s="49">
        <f t="shared" si="217"/>
        <v>0</v>
      </c>
      <c r="DM529" s="50" t="str">
        <f t="shared" si="218"/>
        <v/>
      </c>
      <c r="DN529" s="50" t="str">
        <f t="shared" si="219"/>
        <v/>
      </c>
      <c r="DO529" s="50" t="str">
        <f t="shared" si="220"/>
        <v/>
      </c>
      <c r="DP529" s="51" t="str">
        <f t="shared" si="221"/>
        <v/>
      </c>
      <c r="DQ529" s="51">
        <f>IF(DM529=17,Tipologías!$E$18,0)+IF(ENCUESTAS!DN529=18,Tipologías!$E$17,0)+IF(ENCUESTAS!DO529=19,Tipologías!$E$19,0)+IF(ENCUESTAS!DP529=20,Tipologías!$E$21,0)</f>
        <v>0</v>
      </c>
      <c r="DR529" s="47" t="str">
        <f t="shared" si="222"/>
        <v>NO</v>
      </c>
      <c r="DS529" s="49">
        <f t="shared" si="223"/>
        <v>0</v>
      </c>
      <c r="DT529" s="52" t="str">
        <f>IF(DL529=0,"",(DL529+DS529+Tipologías!$E$6+Tipologías!$H$2))</f>
        <v/>
      </c>
      <c r="DU529" s="53" t="str">
        <f t="shared" si="224"/>
        <v>NO</v>
      </c>
      <c r="DV529" s="436"/>
    </row>
    <row r="530" spans="1:126" ht="30" hidden="1" x14ac:dyDescent="0.25">
      <c r="A530" s="22">
        <v>42974</v>
      </c>
      <c r="B530" s="7" t="s">
        <v>1</v>
      </c>
      <c r="C530" s="7" t="s">
        <v>630</v>
      </c>
      <c r="D530" s="7">
        <v>579</v>
      </c>
      <c r="E530" s="7">
        <v>1039689067</v>
      </c>
      <c r="F530" s="7"/>
      <c r="G530" s="188">
        <v>527</v>
      </c>
      <c r="H530" s="189" t="s">
        <v>1632</v>
      </c>
      <c r="I530" s="7" t="s">
        <v>1110</v>
      </c>
      <c r="J530" s="7"/>
      <c r="K530" s="7"/>
      <c r="L530" s="7"/>
      <c r="M530" s="7"/>
      <c r="N530" s="7"/>
      <c r="O530" s="7"/>
      <c r="P530" s="7"/>
      <c r="Q530" s="7"/>
      <c r="R530" s="200">
        <v>220453400000</v>
      </c>
      <c r="S530" s="7"/>
      <c r="T530" s="7"/>
      <c r="U530" s="362" t="str">
        <f t="shared" si="200"/>
        <v xml:space="preserve">PEATONAL   #   -  220453400000 </v>
      </c>
      <c r="V530" s="7">
        <v>311307431</v>
      </c>
      <c r="W530" s="7" t="s">
        <v>1625</v>
      </c>
      <c r="X530" s="7"/>
      <c r="Y530" s="7" t="s">
        <v>1812</v>
      </c>
      <c r="Z530" s="7" t="s">
        <v>1836</v>
      </c>
      <c r="AA530" s="434" t="str">
        <f t="shared" si="201"/>
        <v xml:space="preserve">RUTH ESTELLA MONTOYA </v>
      </c>
      <c r="AB530" s="7" t="s">
        <v>1268</v>
      </c>
      <c r="AC530" s="7">
        <v>21932860</v>
      </c>
      <c r="AD530" s="7" t="s">
        <v>1118</v>
      </c>
      <c r="AE530" s="7">
        <v>54</v>
      </c>
      <c r="AF530" s="6" t="s">
        <v>1086</v>
      </c>
      <c r="AG530" s="6"/>
      <c r="AH530" s="7"/>
      <c r="AI530" s="7"/>
      <c r="AJ530" s="7"/>
      <c r="AK530" s="434" t="str">
        <f t="shared" si="202"/>
        <v xml:space="preserve">   </v>
      </c>
      <c r="AL530" s="7"/>
      <c r="AM530" s="191"/>
      <c r="AN530" s="189" t="s">
        <v>1087</v>
      </c>
      <c r="AO530" s="7"/>
      <c r="AP530" s="7" t="s">
        <v>1087</v>
      </c>
      <c r="AQ530" s="7">
        <v>2</v>
      </c>
      <c r="AR530" s="7">
        <v>1</v>
      </c>
      <c r="AS530" s="7">
        <v>0</v>
      </c>
      <c r="AT530" s="192" t="s">
        <v>1148</v>
      </c>
      <c r="AU530" s="7"/>
      <c r="AV530" s="193" t="s">
        <v>1165</v>
      </c>
      <c r="AW530" s="7" t="s">
        <v>2859</v>
      </c>
      <c r="AX530" s="192"/>
      <c r="AY530" s="7"/>
      <c r="AZ530" s="7"/>
      <c r="BA530" s="7"/>
      <c r="BB530" s="7" t="s">
        <v>1086</v>
      </c>
      <c r="BC530" s="7">
        <v>7660</v>
      </c>
      <c r="BD530" s="7" t="s">
        <v>1086</v>
      </c>
      <c r="BE530" s="7">
        <v>4575</v>
      </c>
      <c r="BF530" s="7" t="s">
        <v>1086</v>
      </c>
      <c r="BG530" s="7">
        <v>8324</v>
      </c>
      <c r="BH530" s="188" t="s">
        <v>1167</v>
      </c>
      <c r="BI530" s="195" t="s">
        <v>1175</v>
      </c>
      <c r="BJ530" s="6" t="s">
        <v>1180</v>
      </c>
      <c r="BK530" s="6" t="s">
        <v>1189</v>
      </c>
      <c r="BL530" s="6" t="s">
        <v>1086</v>
      </c>
      <c r="BM530" s="191" t="s">
        <v>1087</v>
      </c>
      <c r="BN530" s="195" t="s">
        <v>1086</v>
      </c>
      <c r="BO530" s="6" t="s">
        <v>1086</v>
      </c>
      <c r="BP530" s="6" t="s">
        <v>1086</v>
      </c>
      <c r="BQ530" s="6" t="s">
        <v>1086</v>
      </c>
      <c r="BR530" s="6" t="s">
        <v>1086</v>
      </c>
      <c r="BS530" s="6" t="s">
        <v>1086</v>
      </c>
      <c r="BT530" s="6" t="s">
        <v>1086</v>
      </c>
      <c r="BU530" s="6" t="s">
        <v>1086</v>
      </c>
      <c r="BV530" s="6" t="s">
        <v>1086</v>
      </c>
      <c r="BW530" s="6" t="s">
        <v>1086</v>
      </c>
      <c r="BX530" s="6" t="s">
        <v>1086</v>
      </c>
      <c r="BY530" s="6" t="s">
        <v>1086</v>
      </c>
      <c r="BZ530" s="6" t="s">
        <v>1086</v>
      </c>
      <c r="CA530" s="6" t="s">
        <v>1086</v>
      </c>
      <c r="CB530" s="6" t="s">
        <v>1086</v>
      </c>
      <c r="CC530" s="6" t="s">
        <v>1086</v>
      </c>
      <c r="CD530" s="6" t="s">
        <v>1193</v>
      </c>
      <c r="CE530" s="199" t="s">
        <v>2915</v>
      </c>
      <c r="CF530" s="6"/>
      <c r="CG530" s="6"/>
      <c r="CH530" s="6"/>
      <c r="CI530" s="6"/>
      <c r="CJ530" s="6" t="s">
        <v>1607</v>
      </c>
      <c r="CK530" s="6" t="s">
        <v>1608</v>
      </c>
      <c r="CL530" s="6" t="s">
        <v>1086</v>
      </c>
      <c r="CM530" s="6" t="s">
        <v>1087</v>
      </c>
      <c r="CN530" s="6" t="s">
        <v>1087</v>
      </c>
      <c r="CO530" s="6" t="s">
        <v>1490</v>
      </c>
      <c r="CP530" s="6" t="s">
        <v>1086</v>
      </c>
      <c r="CQ530" s="6" t="s">
        <v>1086</v>
      </c>
      <c r="CR530" s="6" t="s">
        <v>1086</v>
      </c>
      <c r="CS530" s="6" t="s">
        <v>1086</v>
      </c>
      <c r="CT530" s="6" t="s">
        <v>1086</v>
      </c>
      <c r="CU530" s="191" t="s">
        <v>1288</v>
      </c>
      <c r="CV530" s="6" t="str">
        <f t="shared" si="203"/>
        <v>SAN MARTIN PEATONAL220453400000</v>
      </c>
      <c r="CW530" s="46" t="str">
        <f t="shared" si="204"/>
        <v>OK</v>
      </c>
      <c r="CX530" s="47" t="str">
        <f t="shared" si="205"/>
        <v>SI</v>
      </c>
      <c r="CY530" s="47" t="str">
        <f t="shared" si="206"/>
        <v/>
      </c>
      <c r="CZ530" s="47" t="str">
        <f t="shared" si="207"/>
        <v/>
      </c>
      <c r="DA530" s="47" t="str">
        <f t="shared" si="208"/>
        <v/>
      </c>
      <c r="DB530" s="47" t="str">
        <f t="shared" si="209"/>
        <v/>
      </c>
      <c r="DC530" s="47" t="str">
        <f t="shared" si="210"/>
        <v/>
      </c>
      <c r="DD530" s="47"/>
      <c r="DE530" s="47" t="str">
        <f t="shared" si="211"/>
        <v/>
      </c>
      <c r="DF530" s="47" t="str">
        <f t="shared" si="212"/>
        <v/>
      </c>
      <c r="DG530" s="47" t="str">
        <f t="shared" si="213"/>
        <v/>
      </c>
      <c r="DH530" s="47" t="str">
        <f t="shared" si="214"/>
        <v/>
      </c>
      <c r="DI530" s="47" t="str">
        <f t="shared" si="215"/>
        <v/>
      </c>
      <c r="DJ530" s="47">
        <f t="shared" si="216"/>
        <v>0</v>
      </c>
      <c r="DK530" s="48">
        <f>IF(CX530="NO",0,IF(CY530=1,Tipologías!$E$11,0)+IF(CZ530=2,Tipologías!$E$10,0)+IF(DA530=3,Tipologías!$E$9,0)+IF(DB530=4,Tipologías!$E$13,0)+IF(DC530=5,Tipologías!$E$12,0)+IF(DD530=6,Tipologías!$E$14,0)+IF(DE530=7,Tipologías!$E$20,0)+IF(DG530=9,Tipologías!$E$16,0)+IF(DF530=8,Tipologías!$E$23,0)+IF(DH530=10,Tipologías!$E$7,0)+IF(DI530=11,Tipologías!$E$8,0))</f>
        <v>0</v>
      </c>
      <c r="DL530" s="49">
        <f t="shared" si="217"/>
        <v>0</v>
      </c>
      <c r="DM530" s="50" t="str">
        <f t="shared" si="218"/>
        <v/>
      </c>
      <c r="DN530" s="50" t="str">
        <f t="shared" si="219"/>
        <v/>
      </c>
      <c r="DO530" s="50" t="str">
        <f t="shared" si="220"/>
        <v/>
      </c>
      <c r="DP530" s="51" t="str">
        <f t="shared" si="221"/>
        <v/>
      </c>
      <c r="DQ530" s="51">
        <f>IF(DM530=17,Tipologías!$E$18,0)+IF(ENCUESTAS!DN530=18,Tipologías!$E$17,0)+IF(ENCUESTAS!DO530=19,Tipologías!$E$19,0)+IF(ENCUESTAS!DP530=20,Tipologías!$E$21,0)</f>
        <v>0</v>
      </c>
      <c r="DR530" s="47" t="str">
        <f t="shared" si="222"/>
        <v>NO</v>
      </c>
      <c r="DS530" s="49">
        <f t="shared" si="223"/>
        <v>0</v>
      </c>
      <c r="DT530" s="52" t="str">
        <f>IF(DL530=0,"",(DL530+DS530+Tipologías!$E$6+Tipologías!$H$2))</f>
        <v/>
      </c>
      <c r="DU530" s="53" t="str">
        <f t="shared" si="224"/>
        <v>NO</v>
      </c>
      <c r="DV530" s="437"/>
    </row>
    <row r="531" spans="1:126" ht="45" x14ac:dyDescent="0.25">
      <c r="A531" s="22">
        <v>42974</v>
      </c>
      <c r="B531" s="7" t="s">
        <v>1</v>
      </c>
      <c r="C531" s="7" t="s">
        <v>630</v>
      </c>
      <c r="D531" s="7">
        <v>579</v>
      </c>
      <c r="E531" s="7">
        <v>1039689067</v>
      </c>
      <c r="F531" s="7"/>
      <c r="G531" s="188">
        <v>528</v>
      </c>
      <c r="H531" s="189" t="s">
        <v>1632</v>
      </c>
      <c r="I531" s="7" t="s">
        <v>1110</v>
      </c>
      <c r="J531" s="7"/>
      <c r="K531" s="7"/>
      <c r="L531" s="7"/>
      <c r="M531" s="7"/>
      <c r="N531" s="7"/>
      <c r="O531" s="7"/>
      <c r="P531" s="7"/>
      <c r="Q531" s="7"/>
      <c r="R531" s="200">
        <v>220448400000</v>
      </c>
      <c r="S531" s="7"/>
      <c r="T531" s="7"/>
      <c r="U531" s="362" t="str">
        <f t="shared" si="200"/>
        <v xml:space="preserve">PEATONAL   #   -  220448400000 </v>
      </c>
      <c r="V531" s="7">
        <v>3105324870</v>
      </c>
      <c r="W531" s="7" t="s">
        <v>2916</v>
      </c>
      <c r="X531" s="7" t="s">
        <v>2917</v>
      </c>
      <c r="Y531" s="7" t="s">
        <v>1455</v>
      </c>
      <c r="Z531" s="7"/>
      <c r="AA531" s="434" t="str">
        <f t="shared" si="201"/>
        <v>DARIO  RINCON  MUÑUOZ</v>
      </c>
      <c r="AB531" s="7" t="s">
        <v>1268</v>
      </c>
      <c r="AC531" s="7">
        <v>98699365</v>
      </c>
      <c r="AD531" s="7" t="s">
        <v>1127</v>
      </c>
      <c r="AE531" s="7">
        <v>34</v>
      </c>
      <c r="AF531" s="6" t="s">
        <v>1087</v>
      </c>
      <c r="AG531" s="6" t="s">
        <v>2169</v>
      </c>
      <c r="AH531" s="7" t="s">
        <v>2918</v>
      </c>
      <c r="AI531" s="7" t="s">
        <v>1287</v>
      </c>
      <c r="AJ531" s="7" t="s">
        <v>1737</v>
      </c>
      <c r="AK531" s="434" t="str">
        <f t="shared" si="202"/>
        <v>MARIA CAMILA ALZATE BELTRAN</v>
      </c>
      <c r="AL531" s="7" t="s">
        <v>1268</v>
      </c>
      <c r="AM531" s="191">
        <v>17114665</v>
      </c>
      <c r="AN531" s="189" t="s">
        <v>1087</v>
      </c>
      <c r="AO531" s="7"/>
      <c r="AP531" s="7" t="s">
        <v>1087</v>
      </c>
      <c r="AQ531" s="7">
        <v>3</v>
      </c>
      <c r="AR531" s="7">
        <v>1</v>
      </c>
      <c r="AS531" s="7">
        <v>0</v>
      </c>
      <c r="AT531" s="192" t="s">
        <v>1152</v>
      </c>
      <c r="AU531" s="7" t="s">
        <v>1532</v>
      </c>
      <c r="AV531" s="193"/>
      <c r="AW531" s="7"/>
      <c r="AX531" s="192"/>
      <c r="AY531" s="7"/>
      <c r="AZ531" s="7"/>
      <c r="BA531" s="7"/>
      <c r="BB531" s="7" t="s">
        <v>1086</v>
      </c>
      <c r="BC531" s="7">
        <v>20019</v>
      </c>
      <c r="BD531" s="7" t="s">
        <v>1087</v>
      </c>
      <c r="BE531" s="7"/>
      <c r="BF531" s="7" t="s">
        <v>1086</v>
      </c>
      <c r="BG531" s="7">
        <v>8324</v>
      </c>
      <c r="BH531" s="188" t="s">
        <v>1167</v>
      </c>
      <c r="BI531" s="195" t="s">
        <v>1175</v>
      </c>
      <c r="BJ531" s="6" t="s">
        <v>1180</v>
      </c>
      <c r="BK531" s="6" t="s">
        <v>1189</v>
      </c>
      <c r="BL531" s="6" t="s">
        <v>1086</v>
      </c>
      <c r="BM531" s="191" t="s">
        <v>1086</v>
      </c>
      <c r="BN531" s="195" t="s">
        <v>1086</v>
      </c>
      <c r="BO531" s="6" t="s">
        <v>1086</v>
      </c>
      <c r="BP531" s="6" t="s">
        <v>1086</v>
      </c>
      <c r="BQ531" s="6" t="s">
        <v>1086</v>
      </c>
      <c r="BR531" s="6" t="s">
        <v>1086</v>
      </c>
      <c r="BS531" s="6" t="s">
        <v>1086</v>
      </c>
      <c r="BT531" s="6" t="s">
        <v>1086</v>
      </c>
      <c r="BU531" s="6" t="s">
        <v>1087</v>
      </c>
      <c r="BV531" s="6" t="s">
        <v>1087</v>
      </c>
      <c r="BW531" s="6" t="s">
        <v>1087</v>
      </c>
      <c r="BX531" s="6" t="s">
        <v>1086</v>
      </c>
      <c r="BY531" s="6" t="s">
        <v>1086</v>
      </c>
      <c r="BZ531" s="6" t="s">
        <v>1087</v>
      </c>
      <c r="CA531" s="6" t="s">
        <v>1087</v>
      </c>
      <c r="CB531" s="6" t="s">
        <v>1087</v>
      </c>
      <c r="CC531" s="6" t="s">
        <v>1086</v>
      </c>
      <c r="CD531" s="6" t="s">
        <v>1193</v>
      </c>
      <c r="CE531" s="199" t="s">
        <v>2919</v>
      </c>
      <c r="CF531" s="6"/>
      <c r="CG531" s="6"/>
      <c r="CH531" s="6"/>
      <c r="CI531" s="6"/>
      <c r="CJ531" s="6" t="s">
        <v>1607</v>
      </c>
      <c r="CK531" s="6" t="s">
        <v>1608</v>
      </c>
      <c r="CL531" s="6" t="s">
        <v>1086</v>
      </c>
      <c r="CM531" s="6" t="s">
        <v>1087</v>
      </c>
      <c r="CN531" s="6" t="s">
        <v>1087</v>
      </c>
      <c r="CO531" s="6" t="s">
        <v>1490</v>
      </c>
      <c r="CP531" s="6" t="s">
        <v>1086</v>
      </c>
      <c r="CQ531" s="6" t="s">
        <v>1087</v>
      </c>
      <c r="CR531" s="6" t="s">
        <v>1087</v>
      </c>
      <c r="CS531" s="6" t="s">
        <v>1087</v>
      </c>
      <c r="CT531" s="6" t="s">
        <v>1086</v>
      </c>
      <c r="CU531" s="191" t="s">
        <v>1273</v>
      </c>
      <c r="CV531" s="6" t="str">
        <f t="shared" si="203"/>
        <v>SAN MARTIN PEATONAL220448400000</v>
      </c>
      <c r="CW531" s="46" t="str">
        <f t="shared" si="204"/>
        <v>OK</v>
      </c>
      <c r="CX531" s="47" t="str">
        <f t="shared" si="205"/>
        <v>SI</v>
      </c>
      <c r="CY531" s="47">
        <f t="shared" si="206"/>
        <v>1</v>
      </c>
      <c r="CZ531" s="47" t="str">
        <f t="shared" si="207"/>
        <v/>
      </c>
      <c r="DA531" s="47" t="str">
        <f t="shared" si="208"/>
        <v/>
      </c>
      <c r="DB531" s="47">
        <f t="shared" si="209"/>
        <v>4</v>
      </c>
      <c r="DC531" s="47">
        <f t="shared" si="210"/>
        <v>5</v>
      </c>
      <c r="DD531" s="47"/>
      <c r="DE531" s="47">
        <f t="shared" si="211"/>
        <v>7</v>
      </c>
      <c r="DF531" s="47" t="str">
        <f t="shared" si="212"/>
        <v/>
      </c>
      <c r="DG531" s="47">
        <f t="shared" si="213"/>
        <v>9</v>
      </c>
      <c r="DH531" s="47" t="str">
        <f t="shared" si="214"/>
        <v/>
      </c>
      <c r="DI531" s="47" t="str">
        <f t="shared" si="215"/>
        <v/>
      </c>
      <c r="DJ531" s="47">
        <f t="shared" si="216"/>
        <v>3</v>
      </c>
      <c r="DK531" s="48">
        <f>IF(CX531="NO",0,IF(CY531=1,Tipologías!$E$11,0)+IF(CZ531=2,Tipologías!$E$10,0)+IF(DA531=3,Tipologías!$E$9,0)+IF(DB531=4,Tipologías!$E$13,0)+IF(DC531=5,Tipologías!$E$12,0)+IF(DD531=6,Tipologías!$E$14,0)+IF(DE531=7,Tipologías!$E$20,0)+IF(DG531=9,Tipologías!$E$16,0)+IF(DF531=8,Tipologías!$E$23,0)+IF(DH531=10,Tipologías!$E$7,0)+IF(DI531=11,Tipologías!$E$8,0))</f>
        <v>3774854.4604019998</v>
      </c>
      <c r="DL531" s="49">
        <f t="shared" si="217"/>
        <v>3774854.4604019998</v>
      </c>
      <c r="DM531" s="50" t="str">
        <f t="shared" si="218"/>
        <v/>
      </c>
      <c r="DN531" s="50" t="str">
        <f t="shared" si="219"/>
        <v/>
      </c>
      <c r="DO531" s="50">
        <f t="shared" si="220"/>
        <v>0</v>
      </c>
      <c r="DP531" s="51" t="str">
        <f t="shared" si="221"/>
        <v/>
      </c>
      <c r="DQ531" s="51">
        <f>IF(DM531=17,Tipologías!$E$18,0)+IF(ENCUESTAS!DN531=18,Tipologías!$E$17,0)+IF(ENCUESTAS!DO531=19,Tipologías!$E$19,0)+IF(ENCUESTAS!DP531=20,Tipologías!$E$21,0)</f>
        <v>0</v>
      </c>
      <c r="DR531" s="47" t="str">
        <f t="shared" si="222"/>
        <v>NO</v>
      </c>
      <c r="DS531" s="49">
        <f t="shared" si="223"/>
        <v>0</v>
      </c>
      <c r="DT531" s="52">
        <f>IF(DL531=0,"",(DL531+DS531+Tipologías!$E$6+Tipologías!$H$2))</f>
        <v>3971931.8529419643</v>
      </c>
      <c r="DU531" s="53" t="str">
        <f t="shared" si="224"/>
        <v>SI</v>
      </c>
      <c r="DV531" s="436" t="s">
        <v>4245</v>
      </c>
    </row>
    <row r="532" spans="1:126" ht="30" x14ac:dyDescent="0.25">
      <c r="A532" s="22">
        <v>42974</v>
      </c>
      <c r="B532" s="7" t="s">
        <v>1</v>
      </c>
      <c r="C532" s="7" t="s">
        <v>630</v>
      </c>
      <c r="D532" s="7">
        <v>579</v>
      </c>
      <c r="E532" s="7">
        <v>43653334</v>
      </c>
      <c r="F532" s="7">
        <v>3223130625</v>
      </c>
      <c r="G532" s="188">
        <v>529</v>
      </c>
      <c r="H532" s="189" t="s">
        <v>1640</v>
      </c>
      <c r="I532" s="7" t="s">
        <v>1102</v>
      </c>
      <c r="J532" s="7" t="s">
        <v>2920</v>
      </c>
      <c r="K532" s="7"/>
      <c r="L532" s="7"/>
      <c r="M532" s="7"/>
      <c r="N532" s="7"/>
      <c r="O532" s="7">
        <v>52</v>
      </c>
      <c r="P532" s="7"/>
      <c r="Q532" s="7"/>
      <c r="R532" s="200">
        <v>220583160032</v>
      </c>
      <c r="S532" s="7"/>
      <c r="T532" s="7"/>
      <c r="U532" s="362" t="str">
        <f t="shared" si="200"/>
        <v xml:space="preserve">CARRERA CRA 16  #  52 -  220583160032 </v>
      </c>
      <c r="V532" s="7">
        <v>3116514195</v>
      </c>
      <c r="W532" s="7" t="s">
        <v>1505</v>
      </c>
      <c r="X532" s="7"/>
      <c r="Y532" s="7" t="s">
        <v>2921</v>
      </c>
      <c r="Z532" s="7" t="s">
        <v>1343</v>
      </c>
      <c r="AA532" s="434" t="str">
        <f t="shared" si="201"/>
        <v xml:space="preserve">MARLEY CECILIA GALLEGO </v>
      </c>
      <c r="AB532" s="7" t="s">
        <v>1268</v>
      </c>
      <c r="AC532" s="7">
        <v>43654308</v>
      </c>
      <c r="AD532" s="7" t="s">
        <v>1118</v>
      </c>
      <c r="AE532" s="7">
        <v>38</v>
      </c>
      <c r="AF532" s="6" t="s">
        <v>1086</v>
      </c>
      <c r="AG532" s="6"/>
      <c r="AH532" s="7"/>
      <c r="AI532" s="7"/>
      <c r="AJ532" s="7"/>
      <c r="AK532" s="434" t="str">
        <f t="shared" si="202"/>
        <v xml:space="preserve">   </v>
      </c>
      <c r="AL532" s="7"/>
      <c r="AM532" s="191"/>
      <c r="AN532" s="189" t="s">
        <v>1087</v>
      </c>
      <c r="AO532" s="7"/>
      <c r="AP532" s="7" t="s">
        <v>1087</v>
      </c>
      <c r="AQ532" s="7">
        <v>5</v>
      </c>
      <c r="AR532" s="7">
        <v>4</v>
      </c>
      <c r="AS532" s="7">
        <v>1</v>
      </c>
      <c r="AT532" s="192" t="s">
        <v>1148</v>
      </c>
      <c r="AU532" s="7"/>
      <c r="AV532" s="193" t="s">
        <v>1165</v>
      </c>
      <c r="AW532" s="7" t="s">
        <v>2859</v>
      </c>
      <c r="AX532" s="192"/>
      <c r="AY532" s="7"/>
      <c r="AZ532" s="7"/>
      <c r="BA532" s="7"/>
      <c r="BB532" s="7" t="s">
        <v>1086</v>
      </c>
      <c r="BC532" s="7">
        <v>21857</v>
      </c>
      <c r="BD532" s="7" t="s">
        <v>1086</v>
      </c>
      <c r="BE532" s="7">
        <v>15968</v>
      </c>
      <c r="BF532" s="7" t="s">
        <v>1086</v>
      </c>
      <c r="BG532" s="7">
        <v>8366</v>
      </c>
      <c r="BH532" s="188" t="s">
        <v>1167</v>
      </c>
      <c r="BI532" s="195" t="s">
        <v>1171</v>
      </c>
      <c r="BJ532" s="6" t="s">
        <v>1180</v>
      </c>
      <c r="BK532" s="6" t="s">
        <v>1189</v>
      </c>
      <c r="BL532" s="6" t="s">
        <v>1086</v>
      </c>
      <c r="BM532" s="191" t="s">
        <v>1086</v>
      </c>
      <c r="BN532" s="195" t="s">
        <v>1086</v>
      </c>
      <c r="BO532" s="6" t="s">
        <v>1086</v>
      </c>
      <c r="BP532" s="6" t="s">
        <v>1086</v>
      </c>
      <c r="BQ532" s="6" t="s">
        <v>1086</v>
      </c>
      <c r="BR532" s="6" t="s">
        <v>1086</v>
      </c>
      <c r="BS532" s="6" t="s">
        <v>1086</v>
      </c>
      <c r="BT532" s="6" t="s">
        <v>1086</v>
      </c>
      <c r="BU532" s="6" t="s">
        <v>1087</v>
      </c>
      <c r="BV532" s="6" t="s">
        <v>1087</v>
      </c>
      <c r="BW532" s="6" t="s">
        <v>1086</v>
      </c>
      <c r="BX532" s="6" t="s">
        <v>1086</v>
      </c>
      <c r="BY532" s="6" t="s">
        <v>1086</v>
      </c>
      <c r="BZ532" s="6" t="s">
        <v>1087</v>
      </c>
      <c r="CA532" s="6" t="s">
        <v>1087</v>
      </c>
      <c r="CB532" s="6" t="s">
        <v>1086</v>
      </c>
      <c r="CC532" s="6" t="s">
        <v>1086</v>
      </c>
      <c r="CD532" s="6" t="s">
        <v>1193</v>
      </c>
      <c r="CE532" s="199" t="s">
        <v>2922</v>
      </c>
      <c r="CF532" s="6"/>
      <c r="CG532" s="6"/>
      <c r="CH532" s="6"/>
      <c r="CI532" s="6"/>
      <c r="CJ532" s="6" t="s">
        <v>1607</v>
      </c>
      <c r="CK532" s="6" t="s">
        <v>1608</v>
      </c>
      <c r="CL532" s="6" t="s">
        <v>1086</v>
      </c>
      <c r="CM532" s="6" t="s">
        <v>1087</v>
      </c>
      <c r="CN532" s="6" t="s">
        <v>1087</v>
      </c>
      <c r="CO532" s="6" t="s">
        <v>1490</v>
      </c>
      <c r="CP532" s="6" t="s">
        <v>1086</v>
      </c>
      <c r="CQ532" s="6" t="s">
        <v>1087</v>
      </c>
      <c r="CR532" s="6" t="s">
        <v>1087</v>
      </c>
      <c r="CS532" s="6" t="s">
        <v>1086</v>
      </c>
      <c r="CT532" s="6" t="s">
        <v>1086</v>
      </c>
      <c r="CU532" s="191" t="s">
        <v>1273</v>
      </c>
      <c r="CV532" s="6" t="str">
        <f t="shared" si="203"/>
        <v>NUEVO MILENIOCARRERACRA 1652220583160032</v>
      </c>
      <c r="CW532" s="46" t="str">
        <f t="shared" si="204"/>
        <v>OK</v>
      </c>
      <c r="CX532" s="47" t="str">
        <f t="shared" si="205"/>
        <v>SI</v>
      </c>
      <c r="CY532" s="47">
        <f t="shared" si="206"/>
        <v>1</v>
      </c>
      <c r="CZ532" s="47" t="str">
        <f t="shared" si="207"/>
        <v/>
      </c>
      <c r="DA532" s="47" t="str">
        <f t="shared" si="208"/>
        <v/>
      </c>
      <c r="DB532" s="47">
        <f t="shared" si="209"/>
        <v>4</v>
      </c>
      <c r="DC532" s="47" t="str">
        <f t="shared" si="210"/>
        <v/>
      </c>
      <c r="DD532" s="47"/>
      <c r="DE532" s="47" t="str">
        <f t="shared" si="211"/>
        <v/>
      </c>
      <c r="DF532" s="47" t="str">
        <f t="shared" si="212"/>
        <v/>
      </c>
      <c r="DG532" s="47">
        <f t="shared" si="213"/>
        <v>9</v>
      </c>
      <c r="DH532" s="47" t="str">
        <f t="shared" si="214"/>
        <v/>
      </c>
      <c r="DI532" s="47" t="str">
        <f t="shared" si="215"/>
        <v/>
      </c>
      <c r="DJ532" s="47">
        <f t="shared" si="216"/>
        <v>2</v>
      </c>
      <c r="DK532" s="48">
        <f>IF(CX532="NO",0,IF(CY532=1,Tipologías!$E$11,0)+IF(CZ532=2,Tipologías!$E$10,0)+IF(DA532=3,Tipologías!$E$9,0)+IF(DB532=4,Tipologías!$E$13,0)+IF(DC532=5,Tipologías!$E$12,0)+IF(DD532=6,Tipologías!$E$14,0)+IF(DE532=7,Tipologías!$E$20,0)+IF(DG532=9,Tipologías!$E$16,0)+IF(DF532=8,Tipologías!$E$23,0)+IF(DH532=10,Tipologías!$E$7,0)+IF(DI532=11,Tipologías!$E$8,0))</f>
        <v>2858472.5869979998</v>
      </c>
      <c r="DL532" s="49">
        <f t="shared" si="217"/>
        <v>2858472.5869979998</v>
      </c>
      <c r="DM532" s="50" t="str">
        <f t="shared" si="218"/>
        <v/>
      </c>
      <c r="DN532" s="50" t="str">
        <f t="shared" si="219"/>
        <v/>
      </c>
      <c r="DO532" s="50">
        <f t="shared" si="220"/>
        <v>0</v>
      </c>
      <c r="DP532" s="51" t="str">
        <f t="shared" si="221"/>
        <v/>
      </c>
      <c r="DQ532" s="51">
        <f>IF(DM532=17,Tipologías!$E$18,0)+IF(ENCUESTAS!DN532=18,Tipologías!$E$17,0)+IF(ENCUESTAS!DO532=19,Tipologías!$E$19,0)+IF(ENCUESTAS!DP532=20,Tipologías!$E$21,0)</f>
        <v>0</v>
      </c>
      <c r="DR532" s="47" t="str">
        <f t="shared" si="222"/>
        <v>NO</v>
      </c>
      <c r="DS532" s="49">
        <f t="shared" si="223"/>
        <v>0</v>
      </c>
      <c r="DT532" s="52">
        <f>IF(DL532=0,"",(DL532+DS532+Tipologías!$E$6+Tipologías!$H$2))</f>
        <v>3055549.9795379643</v>
      </c>
      <c r="DU532" s="53" t="str">
        <f t="shared" si="224"/>
        <v>SI</v>
      </c>
      <c r="DV532" s="436" t="s">
        <v>3859</v>
      </c>
    </row>
    <row r="533" spans="1:126" ht="60" x14ac:dyDescent="0.25">
      <c r="A533" s="22">
        <v>42974</v>
      </c>
      <c r="B533" s="7" t="s">
        <v>1</v>
      </c>
      <c r="C533" s="7" t="s">
        <v>630</v>
      </c>
      <c r="D533" s="7">
        <v>579</v>
      </c>
      <c r="E533" s="7">
        <v>1039689067</v>
      </c>
      <c r="F533" s="7"/>
      <c r="G533" s="188">
        <v>530</v>
      </c>
      <c r="H533" s="189" t="s">
        <v>1632</v>
      </c>
      <c r="I533" s="7" t="s">
        <v>1110</v>
      </c>
      <c r="J533" s="7"/>
      <c r="K533" s="7"/>
      <c r="L533" s="7"/>
      <c r="M533" s="7"/>
      <c r="N533" s="7"/>
      <c r="O533" s="7"/>
      <c r="P533" s="7"/>
      <c r="Q533" s="7"/>
      <c r="R533" s="200">
        <v>220448060000</v>
      </c>
      <c r="S533" s="7"/>
      <c r="T533" s="7"/>
      <c r="U533" s="362" t="str">
        <f t="shared" si="200"/>
        <v xml:space="preserve">PEATONAL   #   -  220448060000 </v>
      </c>
      <c r="V533" s="7"/>
      <c r="W533" s="7" t="s">
        <v>1860</v>
      </c>
      <c r="X533" s="7" t="s">
        <v>2923</v>
      </c>
      <c r="Y533" s="7" t="s">
        <v>1459</v>
      </c>
      <c r="Z533" s="7" t="s">
        <v>2924</v>
      </c>
      <c r="AA533" s="434" t="str">
        <f t="shared" si="201"/>
        <v>MARIA  ROSANA SERNA  DE ROJAS</v>
      </c>
      <c r="AB533" s="7" t="s">
        <v>1268</v>
      </c>
      <c r="AC533" s="7">
        <v>21923854</v>
      </c>
      <c r="AD533" s="7" t="s">
        <v>1118</v>
      </c>
      <c r="AE533" s="7">
        <v>84</v>
      </c>
      <c r="AF533" s="6" t="s">
        <v>1086</v>
      </c>
      <c r="AG533" s="6"/>
      <c r="AH533" s="7"/>
      <c r="AI533" s="7"/>
      <c r="AJ533" s="7"/>
      <c r="AK533" s="434" t="str">
        <f t="shared" si="202"/>
        <v xml:space="preserve">   </v>
      </c>
      <c r="AL533" s="7"/>
      <c r="AM533" s="191"/>
      <c r="AN533" s="189" t="s">
        <v>1087</v>
      </c>
      <c r="AO533" s="7"/>
      <c r="AP533" s="7" t="s">
        <v>1087</v>
      </c>
      <c r="AQ533" s="7">
        <v>1</v>
      </c>
      <c r="AR533" s="7">
        <v>0</v>
      </c>
      <c r="AS533" s="7">
        <v>0</v>
      </c>
      <c r="AT533" s="192" t="s">
        <v>1148</v>
      </c>
      <c r="AU533" s="7"/>
      <c r="AV533" s="193" t="s">
        <v>1165</v>
      </c>
      <c r="AW533" s="7" t="s">
        <v>2859</v>
      </c>
      <c r="AX533" s="192"/>
      <c r="AY533" s="7"/>
      <c r="AZ533" s="7"/>
      <c r="BA533" s="7"/>
      <c r="BB533" s="7" t="s">
        <v>1086</v>
      </c>
      <c r="BC533" s="7">
        <v>14675</v>
      </c>
      <c r="BD533" s="7" t="s">
        <v>1087</v>
      </c>
      <c r="BE533" s="7"/>
      <c r="BF533" s="7" t="s">
        <v>1086</v>
      </c>
      <c r="BG533" s="7">
        <v>8408</v>
      </c>
      <c r="BH533" s="188" t="s">
        <v>1167</v>
      </c>
      <c r="BI533" s="195" t="s">
        <v>1171</v>
      </c>
      <c r="BJ533" s="6" t="s">
        <v>1180</v>
      </c>
      <c r="BK533" s="6" t="s">
        <v>1189</v>
      </c>
      <c r="BL533" s="6" t="s">
        <v>1086</v>
      </c>
      <c r="BM533" s="191" t="s">
        <v>1087</v>
      </c>
      <c r="BN533" s="195" t="s">
        <v>1086</v>
      </c>
      <c r="BO533" s="6" t="s">
        <v>1086</v>
      </c>
      <c r="BP533" s="6" t="s">
        <v>1086</v>
      </c>
      <c r="BQ533" s="6" t="s">
        <v>1086</v>
      </c>
      <c r="BR533" s="6" t="s">
        <v>1086</v>
      </c>
      <c r="BS533" s="6" t="s">
        <v>1086</v>
      </c>
      <c r="BT533" s="6" t="s">
        <v>1086</v>
      </c>
      <c r="BU533" s="6" t="s">
        <v>1087</v>
      </c>
      <c r="BV533" s="6" t="s">
        <v>1087</v>
      </c>
      <c r="BW533" s="6" t="s">
        <v>1086</v>
      </c>
      <c r="BX533" s="6" t="s">
        <v>1086</v>
      </c>
      <c r="BY533" s="6" t="s">
        <v>1086</v>
      </c>
      <c r="BZ533" s="6" t="s">
        <v>1087</v>
      </c>
      <c r="CA533" s="6" t="s">
        <v>1087</v>
      </c>
      <c r="CB533" s="6" t="s">
        <v>1086</v>
      </c>
      <c r="CC533" s="6" t="s">
        <v>1086</v>
      </c>
      <c r="CD533" s="6" t="s">
        <v>1193</v>
      </c>
      <c r="CE533" s="199" t="s">
        <v>2925</v>
      </c>
      <c r="CF533" s="6"/>
      <c r="CG533" s="6"/>
      <c r="CH533" s="6"/>
      <c r="CI533" s="6"/>
      <c r="CJ533" s="6" t="s">
        <v>1607</v>
      </c>
      <c r="CK533" s="6" t="s">
        <v>1608</v>
      </c>
      <c r="CL533" s="6" t="s">
        <v>1086</v>
      </c>
      <c r="CM533" s="6" t="s">
        <v>1087</v>
      </c>
      <c r="CN533" s="6" t="s">
        <v>1087</v>
      </c>
      <c r="CO533" s="6" t="s">
        <v>1490</v>
      </c>
      <c r="CP533" s="6" t="s">
        <v>1086</v>
      </c>
      <c r="CQ533" s="6" t="s">
        <v>1087</v>
      </c>
      <c r="CR533" s="6" t="s">
        <v>1087</v>
      </c>
      <c r="CS533" s="6" t="s">
        <v>1086</v>
      </c>
      <c r="CT533" s="6" t="s">
        <v>1086</v>
      </c>
      <c r="CU533" s="191" t="s">
        <v>1288</v>
      </c>
      <c r="CV533" s="6" t="str">
        <f t="shared" si="203"/>
        <v>SAN MARTIN PEATONAL220448060000</v>
      </c>
      <c r="CW533" s="46" t="str">
        <f t="shared" si="204"/>
        <v>OK</v>
      </c>
      <c r="CX533" s="47" t="str">
        <f t="shared" si="205"/>
        <v>SI</v>
      </c>
      <c r="CY533" s="47">
        <f t="shared" si="206"/>
        <v>1</v>
      </c>
      <c r="CZ533" s="47" t="str">
        <f t="shared" si="207"/>
        <v/>
      </c>
      <c r="DA533" s="47" t="str">
        <f t="shared" si="208"/>
        <v/>
      </c>
      <c r="DB533" s="47">
        <f t="shared" si="209"/>
        <v>4</v>
      </c>
      <c r="DC533" s="47" t="str">
        <f t="shared" si="210"/>
        <v/>
      </c>
      <c r="DD533" s="47"/>
      <c r="DE533" s="47" t="str">
        <f t="shared" si="211"/>
        <v/>
      </c>
      <c r="DF533" s="47" t="str">
        <f t="shared" si="212"/>
        <v/>
      </c>
      <c r="DG533" s="47" t="str">
        <f t="shared" si="213"/>
        <v/>
      </c>
      <c r="DH533" s="47" t="str">
        <f t="shared" si="214"/>
        <v/>
      </c>
      <c r="DI533" s="47" t="str">
        <f t="shared" si="215"/>
        <v/>
      </c>
      <c r="DJ533" s="47">
        <f t="shared" si="216"/>
        <v>2</v>
      </c>
      <c r="DK533" s="48">
        <f>IF(CX533="NO",0,IF(CY533=1,Tipologías!$E$11,0)+IF(CZ533=2,Tipologías!$E$10,0)+IF(DA533=3,Tipologías!$E$9,0)+IF(DB533=4,Tipologías!$E$13,0)+IF(DC533=5,Tipologías!$E$12,0)+IF(DD533=6,Tipologías!$E$14,0)+IF(DE533=7,Tipologías!$E$20,0)+IF(DG533=9,Tipologías!$E$16,0)+IF(DF533=8,Tipologías!$E$23,0)+IF(DH533=10,Tipologías!$E$7,0)+IF(DI533=11,Tipologías!$E$8,0))</f>
        <v>856263.54567599983</v>
      </c>
      <c r="DL533" s="49">
        <f t="shared" si="217"/>
        <v>856263.54567599983</v>
      </c>
      <c r="DM533" s="50" t="str">
        <f t="shared" si="218"/>
        <v/>
      </c>
      <c r="DN533" s="50" t="str">
        <f t="shared" si="219"/>
        <v/>
      </c>
      <c r="DO533" s="50">
        <f t="shared" si="220"/>
        <v>0</v>
      </c>
      <c r="DP533" s="51" t="str">
        <f t="shared" si="221"/>
        <v/>
      </c>
      <c r="DQ533" s="51">
        <f>IF(DM533=17,Tipologías!$E$18,0)+IF(ENCUESTAS!DN533=18,Tipologías!$E$17,0)+IF(ENCUESTAS!DO533=19,Tipologías!$E$19,0)+IF(ENCUESTAS!DP533=20,Tipologías!$E$21,0)</f>
        <v>0</v>
      </c>
      <c r="DR533" s="47" t="str">
        <f t="shared" si="222"/>
        <v>NO</v>
      </c>
      <c r="DS533" s="49">
        <f t="shared" si="223"/>
        <v>0</v>
      </c>
      <c r="DT533" s="52">
        <f>IF(DL533=0,"",(DL533+DS533+Tipologías!$E$6+Tipologías!$H$2))</f>
        <v>1053340.9382159642</v>
      </c>
      <c r="DU533" s="53" t="str">
        <f t="shared" si="224"/>
        <v>SI</v>
      </c>
      <c r="DV533" s="436" t="s">
        <v>4246</v>
      </c>
    </row>
    <row r="534" spans="1:126" ht="30" x14ac:dyDescent="0.25">
      <c r="A534" s="22">
        <v>42974</v>
      </c>
      <c r="B534" s="7" t="s">
        <v>1</v>
      </c>
      <c r="C534" s="7" t="s">
        <v>630</v>
      </c>
      <c r="D534" s="7">
        <v>579</v>
      </c>
      <c r="E534" s="7">
        <v>436533334</v>
      </c>
      <c r="F534" s="7">
        <v>3223130625</v>
      </c>
      <c r="G534" s="188">
        <v>531</v>
      </c>
      <c r="H534" s="189" t="s">
        <v>1740</v>
      </c>
      <c r="I534" s="7" t="s">
        <v>1110</v>
      </c>
      <c r="J534" s="7"/>
      <c r="K534" s="7"/>
      <c r="L534" s="7"/>
      <c r="M534" s="7"/>
      <c r="N534" s="7"/>
      <c r="O534" s="7"/>
      <c r="P534" s="7"/>
      <c r="Q534" s="7"/>
      <c r="R534" s="200">
        <v>220563100000</v>
      </c>
      <c r="S534" s="7"/>
      <c r="T534" s="7"/>
      <c r="U534" s="362" t="str">
        <f t="shared" si="200"/>
        <v xml:space="preserve">PEATONAL   #   -  220563100000 </v>
      </c>
      <c r="V534" s="7">
        <v>3234338371</v>
      </c>
      <c r="W534" s="7" t="s">
        <v>1791</v>
      </c>
      <c r="X534" s="7" t="s">
        <v>1696</v>
      </c>
      <c r="Y534" s="7" t="s">
        <v>2362</v>
      </c>
      <c r="Z534" s="7" t="s">
        <v>1287</v>
      </c>
      <c r="AA534" s="434" t="str">
        <f t="shared" si="201"/>
        <v>FLOR MARIA RESTREPO VILLA</v>
      </c>
      <c r="AB534" s="7" t="s">
        <v>1268</v>
      </c>
      <c r="AC534" s="7">
        <v>21928295</v>
      </c>
      <c r="AD534" s="7" t="s">
        <v>1118</v>
      </c>
      <c r="AE534" s="7">
        <v>65</v>
      </c>
      <c r="AF534" s="6" t="s">
        <v>1086</v>
      </c>
      <c r="AG534" s="6"/>
      <c r="AH534" s="7"/>
      <c r="AI534" s="7"/>
      <c r="AJ534" s="7"/>
      <c r="AK534" s="434" t="str">
        <f t="shared" si="202"/>
        <v xml:space="preserve">   </v>
      </c>
      <c r="AL534" s="7"/>
      <c r="AM534" s="191"/>
      <c r="AN534" s="189" t="s">
        <v>1087</v>
      </c>
      <c r="AO534" s="7"/>
      <c r="AP534" s="7" t="s">
        <v>1087</v>
      </c>
      <c r="AQ534" s="7">
        <v>3</v>
      </c>
      <c r="AR534" s="7">
        <v>0</v>
      </c>
      <c r="AS534" s="7">
        <v>0</v>
      </c>
      <c r="AT534" s="192" t="s">
        <v>1148</v>
      </c>
      <c r="AU534" s="7"/>
      <c r="AV534" s="193"/>
      <c r="AW534" s="7" t="s">
        <v>2926</v>
      </c>
      <c r="AX534" s="192"/>
      <c r="AY534" s="7"/>
      <c r="AZ534" s="7"/>
      <c r="BA534" s="7"/>
      <c r="BB534" s="7" t="s">
        <v>1086</v>
      </c>
      <c r="BC534" s="7">
        <v>13117</v>
      </c>
      <c r="BD534" s="7" t="s">
        <v>1087</v>
      </c>
      <c r="BE534" s="7"/>
      <c r="BF534" s="7" t="s">
        <v>1086</v>
      </c>
      <c r="BG534" s="7">
        <v>8366</v>
      </c>
      <c r="BH534" s="188" t="s">
        <v>1167</v>
      </c>
      <c r="BI534" s="195" t="s">
        <v>1171</v>
      </c>
      <c r="BJ534" s="6" t="s">
        <v>1180</v>
      </c>
      <c r="BK534" s="6" t="s">
        <v>1189</v>
      </c>
      <c r="BL534" s="6" t="s">
        <v>1086</v>
      </c>
      <c r="BM534" s="191" t="s">
        <v>1086</v>
      </c>
      <c r="BN534" s="195" t="s">
        <v>1086</v>
      </c>
      <c r="BO534" s="6" t="s">
        <v>1086</v>
      </c>
      <c r="BP534" s="6" t="s">
        <v>1086</v>
      </c>
      <c r="BQ534" s="6" t="s">
        <v>1086</v>
      </c>
      <c r="BR534" s="6" t="s">
        <v>1086</v>
      </c>
      <c r="BS534" s="6" t="s">
        <v>1086</v>
      </c>
      <c r="BT534" s="6" t="s">
        <v>1087</v>
      </c>
      <c r="BU534" s="6" t="s">
        <v>1086</v>
      </c>
      <c r="BV534" s="6" t="s">
        <v>1087</v>
      </c>
      <c r="BW534" s="6" t="s">
        <v>1086</v>
      </c>
      <c r="BX534" s="6" t="s">
        <v>1086</v>
      </c>
      <c r="BY534" s="6" t="s">
        <v>1087</v>
      </c>
      <c r="BZ534" s="6" t="s">
        <v>1086</v>
      </c>
      <c r="CA534" s="6" t="s">
        <v>1087</v>
      </c>
      <c r="CB534" s="6" t="s">
        <v>1086</v>
      </c>
      <c r="CC534" s="6" t="s">
        <v>1086</v>
      </c>
      <c r="CD534" s="6" t="s">
        <v>1194</v>
      </c>
      <c r="CE534" s="199" t="s">
        <v>2927</v>
      </c>
      <c r="CF534" s="6"/>
      <c r="CG534" s="6"/>
      <c r="CH534" s="6"/>
      <c r="CI534" s="6"/>
      <c r="CJ534" s="6" t="s">
        <v>1607</v>
      </c>
      <c r="CK534" s="6" t="s">
        <v>1608</v>
      </c>
      <c r="CL534" s="6" t="s">
        <v>1087</v>
      </c>
      <c r="CM534" s="6" t="s">
        <v>1087</v>
      </c>
      <c r="CN534" s="6" t="s">
        <v>1087</v>
      </c>
      <c r="CO534" s="6" t="s">
        <v>1490</v>
      </c>
      <c r="CP534" s="6" t="s">
        <v>1087</v>
      </c>
      <c r="CQ534" s="6" t="s">
        <v>1086</v>
      </c>
      <c r="CR534" s="6" t="s">
        <v>1087</v>
      </c>
      <c r="CS534" s="6" t="s">
        <v>1086</v>
      </c>
      <c r="CT534" s="6" t="s">
        <v>1086</v>
      </c>
      <c r="CU534" s="191" t="s">
        <v>1273</v>
      </c>
      <c r="CV534" s="6" t="str">
        <f t="shared" si="203"/>
        <v>TAHAMIPEATONAL220563100000</v>
      </c>
      <c r="CW534" s="46" t="str">
        <f t="shared" si="204"/>
        <v>OK</v>
      </c>
      <c r="CX534" s="47" t="str">
        <f t="shared" si="205"/>
        <v>SI</v>
      </c>
      <c r="CY534" s="47">
        <f t="shared" si="206"/>
        <v>1</v>
      </c>
      <c r="CZ534" s="47" t="str">
        <f t="shared" si="207"/>
        <v/>
      </c>
      <c r="DA534" s="47">
        <f t="shared" si="208"/>
        <v>3</v>
      </c>
      <c r="DB534" s="47" t="str">
        <f t="shared" si="209"/>
        <v/>
      </c>
      <c r="DC534" s="47" t="str">
        <f t="shared" si="210"/>
        <v/>
      </c>
      <c r="DD534" s="47"/>
      <c r="DE534" s="47" t="str">
        <f t="shared" si="211"/>
        <v/>
      </c>
      <c r="DF534" s="47" t="str">
        <f t="shared" si="212"/>
        <v/>
      </c>
      <c r="DG534" s="47">
        <f t="shared" si="213"/>
        <v>9</v>
      </c>
      <c r="DH534" s="47" t="str">
        <f t="shared" si="214"/>
        <v/>
      </c>
      <c r="DI534" s="47" t="str">
        <f t="shared" si="215"/>
        <v/>
      </c>
      <c r="DJ534" s="47">
        <f t="shared" si="216"/>
        <v>2</v>
      </c>
      <c r="DK534" s="48">
        <f>IF(CX534="NO",0,IF(CY534=1,Tipologías!$E$11,0)+IF(CZ534=2,Tipologías!$E$10,0)+IF(DA534=3,Tipologías!$E$9,0)+IF(DB534=4,Tipologías!$E$13,0)+IF(DC534=5,Tipologías!$E$12,0)+IF(DD534=6,Tipologías!$E$14,0)+IF(DE534=7,Tipologías!$E$20,0)+IF(DG534=9,Tipologías!$E$16,0)+IF(DF534=8,Tipologías!$E$23,0)+IF(DH534=10,Tipologías!$E$7,0)+IF(DI534=11,Tipologías!$E$8,0))</f>
        <v>2608612.5646619997</v>
      </c>
      <c r="DL534" s="49">
        <f t="shared" si="217"/>
        <v>2608612.5646619997</v>
      </c>
      <c r="DM534" s="50" t="str">
        <f t="shared" si="218"/>
        <v/>
      </c>
      <c r="DN534" s="50" t="str">
        <f t="shared" si="219"/>
        <v/>
      </c>
      <c r="DO534" s="50">
        <f t="shared" si="220"/>
        <v>0</v>
      </c>
      <c r="DP534" s="51" t="str">
        <f t="shared" si="221"/>
        <v/>
      </c>
      <c r="DQ534" s="51">
        <f>IF(DM534=17,Tipologías!$E$18,0)+IF(ENCUESTAS!DN534=18,Tipologías!$E$17,0)+IF(ENCUESTAS!DO534=19,Tipologías!$E$19,0)+IF(ENCUESTAS!DP534=20,Tipologías!$E$21,0)</f>
        <v>0</v>
      </c>
      <c r="DR534" s="47" t="str">
        <f t="shared" si="222"/>
        <v>NO</v>
      </c>
      <c r="DS534" s="49">
        <f t="shared" si="223"/>
        <v>0</v>
      </c>
      <c r="DT534" s="52">
        <f>IF(DL534=0,"",(DL534+DS534+Tipologías!$E$6+Tipologías!$H$2))</f>
        <v>2805689.9572019642</v>
      </c>
      <c r="DU534" s="53" t="str">
        <f t="shared" si="224"/>
        <v>SI</v>
      </c>
      <c r="DV534" s="436" t="s">
        <v>4329</v>
      </c>
    </row>
    <row r="535" spans="1:126" ht="30" x14ac:dyDescent="0.25">
      <c r="A535" s="22">
        <v>42974</v>
      </c>
      <c r="B535" s="7" t="s">
        <v>1</v>
      </c>
      <c r="C535" s="7" t="s">
        <v>630</v>
      </c>
      <c r="D535" s="7">
        <v>579</v>
      </c>
      <c r="E535" s="7">
        <v>1039689067</v>
      </c>
      <c r="F535" s="7"/>
      <c r="G535" s="188">
        <v>532</v>
      </c>
      <c r="H535" s="189" t="s">
        <v>1640</v>
      </c>
      <c r="I535" s="7" t="s">
        <v>1110</v>
      </c>
      <c r="J535" s="7"/>
      <c r="K535" s="7"/>
      <c r="L535" s="7"/>
      <c r="M535" s="7"/>
      <c r="N535" s="7"/>
      <c r="O535" s="7"/>
      <c r="P535" s="7"/>
      <c r="Q535" s="7"/>
      <c r="R535" s="200">
        <v>220548690003</v>
      </c>
      <c r="S535" s="7"/>
      <c r="T535" s="7"/>
      <c r="U535" s="362" t="str">
        <f t="shared" si="200"/>
        <v xml:space="preserve">PEATONAL   #   -  220548690003 </v>
      </c>
      <c r="V535" s="7">
        <v>3114543283</v>
      </c>
      <c r="W535" s="7" t="s">
        <v>1634</v>
      </c>
      <c r="X535" s="7"/>
      <c r="Y535" s="7" t="s">
        <v>2260</v>
      </c>
      <c r="Z535" s="7" t="s">
        <v>1496</v>
      </c>
      <c r="AA535" s="434" t="str">
        <f t="shared" si="201"/>
        <v xml:space="preserve">BERTHA LIGIA OSPINA </v>
      </c>
      <c r="AB535" s="7" t="s">
        <v>1268</v>
      </c>
      <c r="AC535" s="7">
        <v>66775418</v>
      </c>
      <c r="AD535" s="7" t="s">
        <v>1118</v>
      </c>
      <c r="AE535" s="7">
        <v>42</v>
      </c>
      <c r="AF535" s="6" t="s">
        <v>1087</v>
      </c>
      <c r="AG535" s="6" t="s">
        <v>2798</v>
      </c>
      <c r="AH535" s="7" t="s">
        <v>1950</v>
      </c>
      <c r="AI535" s="7" t="s">
        <v>2105</v>
      </c>
      <c r="AJ535" s="7"/>
      <c r="AK535" s="434" t="str">
        <f t="shared" si="202"/>
        <v>IVAN  TAPIAS CASTAÑEDA</v>
      </c>
      <c r="AL535" s="7" t="s">
        <v>1268</v>
      </c>
      <c r="AM535" s="191">
        <v>71180737</v>
      </c>
      <c r="AN535" s="189" t="s">
        <v>1086</v>
      </c>
      <c r="AO535" s="7"/>
      <c r="AP535" s="7" t="s">
        <v>1087</v>
      </c>
      <c r="AQ535" s="7">
        <v>9</v>
      </c>
      <c r="AR535" s="7">
        <v>4</v>
      </c>
      <c r="AS535" s="7">
        <v>2</v>
      </c>
      <c r="AT535" s="192" t="s">
        <v>1148</v>
      </c>
      <c r="AU535" s="7"/>
      <c r="AV535" s="193" t="s">
        <v>1165</v>
      </c>
      <c r="AW535" s="7" t="s">
        <v>2859</v>
      </c>
      <c r="AX535" s="192"/>
      <c r="AY535" s="7"/>
      <c r="AZ535" s="7"/>
      <c r="BA535" s="7"/>
      <c r="BB535" s="7" t="s">
        <v>1086</v>
      </c>
      <c r="BC535" s="7">
        <v>11550</v>
      </c>
      <c r="BD535" s="7" t="s">
        <v>1086</v>
      </c>
      <c r="BE535" s="7">
        <v>8030</v>
      </c>
      <c r="BF535" s="7" t="s">
        <v>1086</v>
      </c>
      <c r="BG535" s="7">
        <v>8324</v>
      </c>
      <c r="BH535" s="188" t="s">
        <v>1167</v>
      </c>
      <c r="BI535" s="195" t="s">
        <v>1171</v>
      </c>
      <c r="BJ535" s="6" t="s">
        <v>1183</v>
      </c>
      <c r="BK535" s="6" t="s">
        <v>1189</v>
      </c>
      <c r="BL535" s="6" t="s">
        <v>1086</v>
      </c>
      <c r="BM535" s="191" t="s">
        <v>1086</v>
      </c>
      <c r="BN535" s="195" t="s">
        <v>1086</v>
      </c>
      <c r="BO535" s="6" t="s">
        <v>1086</v>
      </c>
      <c r="BP535" s="6" t="s">
        <v>1086</v>
      </c>
      <c r="BQ535" s="6" t="s">
        <v>1086</v>
      </c>
      <c r="BR535" s="6" t="s">
        <v>1086</v>
      </c>
      <c r="BS535" s="6" t="s">
        <v>1086</v>
      </c>
      <c r="BT535" s="6" t="s">
        <v>1086</v>
      </c>
      <c r="BU535" s="6" t="s">
        <v>1086</v>
      </c>
      <c r="BV535" s="6" t="s">
        <v>1087</v>
      </c>
      <c r="BW535" s="6" t="s">
        <v>1086</v>
      </c>
      <c r="BX535" s="6" t="s">
        <v>1086</v>
      </c>
      <c r="BY535" s="6" t="s">
        <v>1086</v>
      </c>
      <c r="BZ535" s="6" t="s">
        <v>1086</v>
      </c>
      <c r="CA535" s="6" t="s">
        <v>1087</v>
      </c>
      <c r="CB535" s="6" t="s">
        <v>1086</v>
      </c>
      <c r="CC535" s="6" t="s">
        <v>1086</v>
      </c>
      <c r="CD535" s="6" t="s">
        <v>1193</v>
      </c>
      <c r="CE535" s="199" t="s">
        <v>2928</v>
      </c>
      <c r="CF535" s="6"/>
      <c r="CG535" s="6"/>
      <c r="CH535" s="6"/>
      <c r="CI535" s="6"/>
      <c r="CJ535" s="6" t="s">
        <v>1607</v>
      </c>
      <c r="CK535" s="6" t="s">
        <v>1608</v>
      </c>
      <c r="CL535" s="6" t="s">
        <v>1086</v>
      </c>
      <c r="CM535" s="6" t="s">
        <v>1087</v>
      </c>
      <c r="CN535" s="6" t="s">
        <v>1087</v>
      </c>
      <c r="CO535" s="6" t="s">
        <v>1490</v>
      </c>
      <c r="CP535" s="6" t="s">
        <v>1086</v>
      </c>
      <c r="CQ535" s="6" t="s">
        <v>1086</v>
      </c>
      <c r="CR535" s="6" t="s">
        <v>1087</v>
      </c>
      <c r="CS535" s="6" t="s">
        <v>1086</v>
      </c>
      <c r="CT535" s="6" t="s">
        <v>1086</v>
      </c>
      <c r="CU535" s="191" t="s">
        <v>1273</v>
      </c>
      <c r="CV535" s="6" t="str">
        <f t="shared" si="203"/>
        <v>NUEVO MILENIOPEATONAL220548690003</v>
      </c>
      <c r="CW535" s="46" t="str">
        <f t="shared" si="204"/>
        <v>OK</v>
      </c>
      <c r="CX535" s="47" t="str">
        <f t="shared" si="205"/>
        <v>SI</v>
      </c>
      <c r="CY535" s="47">
        <f t="shared" si="206"/>
        <v>1</v>
      </c>
      <c r="CZ535" s="47" t="str">
        <f t="shared" si="207"/>
        <v/>
      </c>
      <c r="DA535" s="47" t="str">
        <f t="shared" si="208"/>
        <v/>
      </c>
      <c r="DB535" s="47" t="str">
        <f t="shared" si="209"/>
        <v/>
      </c>
      <c r="DC535" s="47" t="str">
        <f t="shared" si="210"/>
        <v/>
      </c>
      <c r="DD535" s="47"/>
      <c r="DE535" s="47" t="str">
        <f t="shared" si="211"/>
        <v/>
      </c>
      <c r="DF535" s="47" t="str">
        <f t="shared" si="212"/>
        <v/>
      </c>
      <c r="DG535" s="47">
        <f t="shared" si="213"/>
        <v>9</v>
      </c>
      <c r="DH535" s="47" t="str">
        <f t="shared" si="214"/>
        <v/>
      </c>
      <c r="DI535" s="47" t="str">
        <f t="shared" si="215"/>
        <v/>
      </c>
      <c r="DJ535" s="47">
        <f t="shared" si="216"/>
        <v>1</v>
      </c>
      <c r="DK535" s="48">
        <f>IF(CX535="NO",0,IF(CY535=1,Tipologías!$E$11,0)+IF(CZ535=2,Tipologías!$E$10,0)+IF(DA535=3,Tipologías!$E$9,0)+IF(DB535=4,Tipologías!$E$13,0)+IF(DC535=5,Tipologías!$E$12,0)+IF(DD535=6,Tipologías!$E$14,0)+IF(DE535=7,Tipologías!$E$20,0)+IF(DG535=9,Tipologías!$E$16,0)+IF(DF535=8,Tipologías!$E$23,0)+IF(DH535=10,Tipologías!$E$7,0)+IF(DI535=11,Tipologías!$E$8,0))</f>
        <v>2225218.5090899998</v>
      </c>
      <c r="DL535" s="49">
        <f t="shared" si="217"/>
        <v>2225218.5090899998</v>
      </c>
      <c r="DM535" s="50" t="str">
        <f t="shared" si="218"/>
        <v/>
      </c>
      <c r="DN535" s="50" t="str">
        <f t="shared" si="219"/>
        <v/>
      </c>
      <c r="DO535" s="50">
        <f t="shared" si="220"/>
        <v>0</v>
      </c>
      <c r="DP535" s="51" t="str">
        <f t="shared" si="221"/>
        <v/>
      </c>
      <c r="DQ535" s="51">
        <f>IF(DM535=17,Tipologías!$E$18,0)+IF(ENCUESTAS!DN535=18,Tipologías!$E$17,0)+IF(ENCUESTAS!DO535=19,Tipologías!$E$19,0)+IF(ENCUESTAS!DP535=20,Tipologías!$E$21,0)</f>
        <v>0</v>
      </c>
      <c r="DR535" s="47" t="str">
        <f t="shared" si="222"/>
        <v>NO</v>
      </c>
      <c r="DS535" s="49">
        <f t="shared" si="223"/>
        <v>0</v>
      </c>
      <c r="DT535" s="52">
        <f>IF(DL535=0,"",(DL535+DS535+Tipologías!$E$6+Tipologías!$H$2))</f>
        <v>2422295.9016299644</v>
      </c>
      <c r="DU535" s="53" t="str">
        <f t="shared" si="224"/>
        <v>SI</v>
      </c>
      <c r="DV535" s="436" t="s">
        <v>3860</v>
      </c>
    </row>
    <row r="536" spans="1:126" ht="45" x14ac:dyDescent="0.25">
      <c r="A536" s="22">
        <v>42974</v>
      </c>
      <c r="B536" s="7" t="s">
        <v>1</v>
      </c>
      <c r="C536" s="7" t="s">
        <v>630</v>
      </c>
      <c r="D536" s="7">
        <v>579</v>
      </c>
      <c r="E536" s="7">
        <v>43653334</v>
      </c>
      <c r="F536" s="7">
        <v>3223130625</v>
      </c>
      <c r="G536" s="188">
        <v>533</v>
      </c>
      <c r="H536" s="189" t="s">
        <v>1740</v>
      </c>
      <c r="I536" s="7" t="s">
        <v>1110</v>
      </c>
      <c r="J536" s="7"/>
      <c r="K536" s="7"/>
      <c r="L536" s="7"/>
      <c r="M536" s="7"/>
      <c r="N536" s="7"/>
      <c r="O536" s="7"/>
      <c r="P536" s="7"/>
      <c r="Q536" s="7"/>
      <c r="R536" s="200">
        <v>220566400000</v>
      </c>
      <c r="S536" s="7"/>
      <c r="T536" s="7"/>
      <c r="U536" s="362" t="str">
        <f t="shared" si="200"/>
        <v xml:space="preserve">PEATONAL   #   -  220566400000 </v>
      </c>
      <c r="V536" s="7">
        <v>3107397598</v>
      </c>
      <c r="W536" s="7" t="s">
        <v>1877</v>
      </c>
      <c r="X536" s="7" t="s">
        <v>1709</v>
      </c>
      <c r="Y536" s="7" t="s">
        <v>1338</v>
      </c>
      <c r="Z536" s="7" t="s">
        <v>1503</v>
      </c>
      <c r="AA536" s="434" t="str">
        <f t="shared" si="201"/>
        <v>BEATRIZ ELENA CASTAÑO RODRIGUEZ</v>
      </c>
      <c r="AB536" s="7" t="s">
        <v>1268</v>
      </c>
      <c r="AC536" s="7">
        <v>1039680799</v>
      </c>
      <c r="AD536" s="7" t="s">
        <v>1118</v>
      </c>
      <c r="AE536" s="7">
        <v>32</v>
      </c>
      <c r="AF536" s="6" t="s">
        <v>1086</v>
      </c>
      <c r="AG536" s="6"/>
      <c r="AH536" s="7"/>
      <c r="AI536" s="7"/>
      <c r="AJ536" s="7"/>
      <c r="AK536" s="434" t="str">
        <f t="shared" si="202"/>
        <v xml:space="preserve">   </v>
      </c>
      <c r="AL536" s="7"/>
      <c r="AM536" s="191"/>
      <c r="AN536" s="189" t="s">
        <v>1087</v>
      </c>
      <c r="AO536" s="7"/>
      <c r="AP536" s="7" t="s">
        <v>1087</v>
      </c>
      <c r="AQ536" s="7">
        <v>10</v>
      </c>
      <c r="AR536" s="7">
        <v>8</v>
      </c>
      <c r="AS536" s="7">
        <v>2</v>
      </c>
      <c r="AT536" s="192" t="s">
        <v>1148</v>
      </c>
      <c r="AU536" s="7"/>
      <c r="AV536" s="193" t="s">
        <v>1166</v>
      </c>
      <c r="AW536" s="7"/>
      <c r="AX536" s="192"/>
      <c r="AY536" s="7"/>
      <c r="AZ536" s="7"/>
      <c r="BA536" s="7"/>
      <c r="BB536" s="7" t="s">
        <v>1086</v>
      </c>
      <c r="BC536" s="7">
        <v>18990</v>
      </c>
      <c r="BD536" s="7" t="s">
        <v>1087</v>
      </c>
      <c r="BE536" s="7"/>
      <c r="BF536" s="7" t="s">
        <v>1086</v>
      </c>
      <c r="BG536" s="7">
        <v>8998</v>
      </c>
      <c r="BH536" s="188" t="s">
        <v>1167</v>
      </c>
      <c r="BI536" s="195" t="s">
        <v>1178</v>
      </c>
      <c r="BJ536" s="6" t="s">
        <v>1185</v>
      </c>
      <c r="BK536" s="6" t="s">
        <v>1189</v>
      </c>
      <c r="BL536" s="6" t="s">
        <v>1087</v>
      </c>
      <c r="BM536" s="191" t="s">
        <v>1086</v>
      </c>
      <c r="BN536" s="195" t="s">
        <v>1086</v>
      </c>
      <c r="BO536" s="6" t="s">
        <v>1086</v>
      </c>
      <c r="BP536" s="6" t="s">
        <v>1086</v>
      </c>
      <c r="BQ536" s="6" t="s">
        <v>1086</v>
      </c>
      <c r="BR536" s="6" t="s">
        <v>1086</v>
      </c>
      <c r="BS536" s="6" t="s">
        <v>1086</v>
      </c>
      <c r="BT536" s="6" t="s">
        <v>1086</v>
      </c>
      <c r="BU536" s="6" t="s">
        <v>1087</v>
      </c>
      <c r="BV536" s="6" t="s">
        <v>1087</v>
      </c>
      <c r="BW536" s="6" t="s">
        <v>1087</v>
      </c>
      <c r="BX536" s="6" t="s">
        <v>1087</v>
      </c>
      <c r="BY536" s="6" t="s">
        <v>1086</v>
      </c>
      <c r="BZ536" s="6" t="s">
        <v>1087</v>
      </c>
      <c r="CA536" s="6" t="s">
        <v>1087</v>
      </c>
      <c r="CB536" s="6" t="s">
        <v>1087</v>
      </c>
      <c r="CC536" s="6" t="s">
        <v>1087</v>
      </c>
      <c r="CD536" s="6" t="s">
        <v>1194</v>
      </c>
      <c r="CE536" s="199" t="s">
        <v>2929</v>
      </c>
      <c r="CF536" s="6" t="s">
        <v>1752</v>
      </c>
      <c r="CG536" s="6"/>
      <c r="CH536" s="6"/>
      <c r="CI536" s="6"/>
      <c r="CJ536" s="6" t="s">
        <v>1607</v>
      </c>
      <c r="CK536" s="6" t="s">
        <v>1608</v>
      </c>
      <c r="CL536" s="6" t="s">
        <v>1087</v>
      </c>
      <c r="CM536" s="6" t="s">
        <v>1087</v>
      </c>
      <c r="CN536" s="6" t="s">
        <v>1087</v>
      </c>
      <c r="CO536" s="6" t="s">
        <v>1490</v>
      </c>
      <c r="CP536" s="6" t="s">
        <v>1086</v>
      </c>
      <c r="CQ536" s="6" t="s">
        <v>1087</v>
      </c>
      <c r="CR536" s="6" t="s">
        <v>1087</v>
      </c>
      <c r="CS536" s="6" t="s">
        <v>1087</v>
      </c>
      <c r="CT536" s="6" t="s">
        <v>1087</v>
      </c>
      <c r="CU536" s="191" t="s">
        <v>1273</v>
      </c>
      <c r="CV536" s="6" t="str">
        <f t="shared" si="203"/>
        <v>TAHAMIPEATONAL220566400000</v>
      </c>
      <c r="CW536" s="46" t="str">
        <f t="shared" si="204"/>
        <v>OK</v>
      </c>
      <c r="CX536" s="47" t="str">
        <f t="shared" si="205"/>
        <v>SI</v>
      </c>
      <c r="CY536" s="47">
        <f t="shared" si="206"/>
        <v>1</v>
      </c>
      <c r="CZ536" s="47">
        <f t="shared" si="207"/>
        <v>2</v>
      </c>
      <c r="DA536" s="47">
        <f t="shared" si="208"/>
        <v>3</v>
      </c>
      <c r="DB536" s="47">
        <f t="shared" si="209"/>
        <v>4</v>
      </c>
      <c r="DC536" s="47">
        <f t="shared" si="210"/>
        <v>5</v>
      </c>
      <c r="DD536" s="47"/>
      <c r="DE536" s="47">
        <f t="shared" si="211"/>
        <v>7</v>
      </c>
      <c r="DF536" s="47" t="str">
        <f t="shared" si="212"/>
        <v/>
      </c>
      <c r="DG536" s="47">
        <f t="shared" si="213"/>
        <v>9</v>
      </c>
      <c r="DH536" s="47" t="str">
        <f t="shared" si="214"/>
        <v/>
      </c>
      <c r="DI536" s="47" t="str">
        <f t="shared" si="215"/>
        <v/>
      </c>
      <c r="DJ536" s="47">
        <f t="shared" si="216"/>
        <v>5</v>
      </c>
      <c r="DK536" s="48">
        <f>IF(CX536="NO",0,IF(CY536=1,Tipologías!$E$11,0)+IF(CZ536=2,Tipologías!$E$10,0)+IF(DA536=3,Tipologías!$E$9,0)+IF(DB536=4,Tipologías!$E$13,0)+IF(DC536=5,Tipologías!$E$12,0)+IF(DD536=6,Tipologías!$E$14,0)+IF(DE536=7,Tipologías!$E$20,0)+IF(DG536=9,Tipologías!$E$16,0)+IF(DF536=8,Tipologías!$E$23,0)+IF(DH536=10,Tipologías!$E$7,0)+IF(DI536=11,Tipologías!$E$8,0))</f>
        <v>4352595.9829379991</v>
      </c>
      <c r="DL536" s="49">
        <f t="shared" si="217"/>
        <v>4352595.9829379991</v>
      </c>
      <c r="DM536" s="50" t="str">
        <f t="shared" si="218"/>
        <v/>
      </c>
      <c r="DN536" s="50" t="str">
        <f t="shared" si="219"/>
        <v/>
      </c>
      <c r="DO536" s="50">
        <f t="shared" si="220"/>
        <v>0</v>
      </c>
      <c r="DP536" s="51" t="str">
        <f t="shared" si="221"/>
        <v/>
      </c>
      <c r="DQ536" s="51">
        <f>IF(DM536=17,Tipologías!$E$18,0)+IF(ENCUESTAS!DN536=18,Tipologías!$E$17,0)+IF(ENCUESTAS!DO536=19,Tipologías!$E$19,0)+IF(ENCUESTAS!DP536=20,Tipologías!$E$21,0)</f>
        <v>0</v>
      </c>
      <c r="DR536" s="47" t="str">
        <f t="shared" si="222"/>
        <v>NO</v>
      </c>
      <c r="DS536" s="49">
        <f t="shared" si="223"/>
        <v>0</v>
      </c>
      <c r="DT536" s="52">
        <f>IF(DL536=0,"",(DL536+DS536+Tipologías!$E$6+Tipologías!$H$2))</f>
        <v>4549673.3754779631</v>
      </c>
      <c r="DU536" s="53" t="str">
        <f t="shared" si="224"/>
        <v>SI</v>
      </c>
      <c r="DV536" s="436" t="s">
        <v>4330</v>
      </c>
    </row>
    <row r="537" spans="1:126" ht="30" x14ac:dyDescent="0.25">
      <c r="A537" s="22">
        <v>42974</v>
      </c>
      <c r="B537" s="7" t="s">
        <v>1</v>
      </c>
      <c r="C537" s="7" t="s">
        <v>630</v>
      </c>
      <c r="D537" s="7">
        <v>579</v>
      </c>
      <c r="E537" s="7">
        <v>1039689067</v>
      </c>
      <c r="F537" s="7"/>
      <c r="G537" s="188">
        <v>534</v>
      </c>
      <c r="H537" s="189" t="s">
        <v>1640</v>
      </c>
      <c r="I537" s="7" t="s">
        <v>1110</v>
      </c>
      <c r="J537" s="7"/>
      <c r="K537" s="7"/>
      <c r="L537" s="7"/>
      <c r="M537" s="7"/>
      <c r="N537" s="7"/>
      <c r="O537" s="7"/>
      <c r="P537" s="7"/>
      <c r="Q537" s="7"/>
      <c r="R537" s="200">
        <v>220583140060</v>
      </c>
      <c r="S537" s="7"/>
      <c r="T537" s="7"/>
      <c r="U537" s="362" t="str">
        <f t="shared" si="200"/>
        <v xml:space="preserve">PEATONAL   #   -  220583140060 </v>
      </c>
      <c r="V537" s="7">
        <v>3112761215</v>
      </c>
      <c r="W537" s="7" t="s">
        <v>2930</v>
      </c>
      <c r="X537" s="7" t="s">
        <v>1450</v>
      </c>
      <c r="Y537" s="7" t="s">
        <v>1836</v>
      </c>
      <c r="Z537" s="7"/>
      <c r="AA537" s="434" t="str">
        <f t="shared" si="201"/>
        <v xml:space="preserve">ESTELLA  SANTA MARIA LUZ </v>
      </c>
      <c r="AB537" s="7" t="s">
        <v>1268</v>
      </c>
      <c r="AC537" s="7">
        <v>43652102</v>
      </c>
      <c r="AD537" s="7" t="s">
        <v>1118</v>
      </c>
      <c r="AE537" s="7">
        <v>42</v>
      </c>
      <c r="AF537" s="6" t="s">
        <v>1086</v>
      </c>
      <c r="AG537" s="6"/>
      <c r="AH537" s="7"/>
      <c r="AI537" s="7"/>
      <c r="AJ537" s="7"/>
      <c r="AK537" s="434" t="str">
        <f t="shared" si="202"/>
        <v xml:space="preserve">   </v>
      </c>
      <c r="AL537" s="7"/>
      <c r="AM537" s="191"/>
      <c r="AN537" s="189" t="s">
        <v>1087</v>
      </c>
      <c r="AO537" s="7"/>
      <c r="AP537" s="7" t="s">
        <v>1087</v>
      </c>
      <c r="AQ537" s="7">
        <v>2</v>
      </c>
      <c r="AR537" s="7">
        <v>1</v>
      </c>
      <c r="AS537" s="7">
        <v>0</v>
      </c>
      <c r="AT537" s="192" t="s">
        <v>1148</v>
      </c>
      <c r="AU537" s="7"/>
      <c r="AV537" s="193" t="s">
        <v>1165</v>
      </c>
      <c r="AW537" s="7" t="s">
        <v>2859</v>
      </c>
      <c r="AX537" s="192"/>
      <c r="AY537" s="7"/>
      <c r="AZ537" s="7"/>
      <c r="BA537" s="7"/>
      <c r="BB537" s="7" t="s">
        <v>1086</v>
      </c>
      <c r="BC537" s="7">
        <v>16781</v>
      </c>
      <c r="BD537" s="7" t="s">
        <v>1086</v>
      </c>
      <c r="BE537" s="7">
        <v>12061</v>
      </c>
      <c r="BF537" s="7" t="s">
        <v>1086</v>
      </c>
      <c r="BG537" s="7">
        <v>8324</v>
      </c>
      <c r="BH537" s="188" t="s">
        <v>1167</v>
      </c>
      <c r="BI537" s="195" t="s">
        <v>1175</v>
      </c>
      <c r="BJ537" s="6" t="s">
        <v>1180</v>
      </c>
      <c r="BK537" s="6" t="s">
        <v>1189</v>
      </c>
      <c r="BL537" s="6" t="s">
        <v>1086</v>
      </c>
      <c r="BM537" s="191" t="s">
        <v>1087</v>
      </c>
      <c r="BN537" s="195" t="s">
        <v>1086</v>
      </c>
      <c r="BO537" s="6" t="s">
        <v>1086</v>
      </c>
      <c r="BP537" s="6" t="s">
        <v>1086</v>
      </c>
      <c r="BQ537" s="6" t="s">
        <v>1086</v>
      </c>
      <c r="BR537" s="6" t="s">
        <v>1086</v>
      </c>
      <c r="BS537" s="6" t="s">
        <v>1086</v>
      </c>
      <c r="BT537" s="6" t="s">
        <v>1086</v>
      </c>
      <c r="BU537" s="6" t="s">
        <v>1087</v>
      </c>
      <c r="BV537" s="6" t="s">
        <v>1087</v>
      </c>
      <c r="BW537" s="6" t="s">
        <v>1086</v>
      </c>
      <c r="BX537" s="6" t="s">
        <v>1086</v>
      </c>
      <c r="BY537" s="6" t="s">
        <v>1086</v>
      </c>
      <c r="BZ537" s="6" t="s">
        <v>1087</v>
      </c>
      <c r="CA537" s="6" t="s">
        <v>1087</v>
      </c>
      <c r="CB537" s="6" t="s">
        <v>1086</v>
      </c>
      <c r="CC537" s="6" t="s">
        <v>1086</v>
      </c>
      <c r="CD537" s="6" t="s">
        <v>1193</v>
      </c>
      <c r="CE537" s="199" t="s">
        <v>2931</v>
      </c>
      <c r="CF537" s="6"/>
      <c r="CG537" s="6"/>
      <c r="CH537" s="6"/>
      <c r="CI537" s="6"/>
      <c r="CJ537" s="6" t="s">
        <v>1607</v>
      </c>
      <c r="CK537" s="6" t="s">
        <v>1608</v>
      </c>
      <c r="CL537" s="6" t="s">
        <v>1086</v>
      </c>
      <c r="CM537" s="6" t="s">
        <v>1087</v>
      </c>
      <c r="CN537" s="6" t="s">
        <v>1087</v>
      </c>
      <c r="CO537" s="6" t="s">
        <v>1490</v>
      </c>
      <c r="CP537" s="6" t="s">
        <v>1086</v>
      </c>
      <c r="CQ537" s="6" t="s">
        <v>1087</v>
      </c>
      <c r="CR537" s="6" t="s">
        <v>1087</v>
      </c>
      <c r="CS537" s="6" t="s">
        <v>1086</v>
      </c>
      <c r="CT537" s="6" t="s">
        <v>1086</v>
      </c>
      <c r="CU537" s="191" t="s">
        <v>1273</v>
      </c>
      <c r="CV537" s="6" t="str">
        <f t="shared" si="203"/>
        <v>NUEVO MILENIOPEATONAL220583140060</v>
      </c>
      <c r="CW537" s="46" t="str">
        <f t="shared" si="204"/>
        <v>OK</v>
      </c>
      <c r="CX537" s="47" t="str">
        <f t="shared" si="205"/>
        <v>SI</v>
      </c>
      <c r="CY537" s="47">
        <f t="shared" si="206"/>
        <v>1</v>
      </c>
      <c r="CZ537" s="47" t="str">
        <f t="shared" si="207"/>
        <v/>
      </c>
      <c r="DA537" s="47" t="str">
        <f t="shared" si="208"/>
        <v/>
      </c>
      <c r="DB537" s="47">
        <f t="shared" si="209"/>
        <v>4</v>
      </c>
      <c r="DC537" s="47" t="str">
        <f t="shared" si="210"/>
        <v/>
      </c>
      <c r="DD537" s="47"/>
      <c r="DE537" s="47" t="str">
        <f t="shared" si="211"/>
        <v/>
      </c>
      <c r="DF537" s="47" t="str">
        <f t="shared" si="212"/>
        <v/>
      </c>
      <c r="DG537" s="47">
        <f t="shared" si="213"/>
        <v>9</v>
      </c>
      <c r="DH537" s="47" t="str">
        <f t="shared" si="214"/>
        <v/>
      </c>
      <c r="DI537" s="47" t="str">
        <f t="shared" si="215"/>
        <v/>
      </c>
      <c r="DJ537" s="47">
        <f t="shared" si="216"/>
        <v>2</v>
      </c>
      <c r="DK537" s="48">
        <f>IF(CX537="NO",0,IF(CY537=1,Tipologías!$E$11,0)+IF(CZ537=2,Tipologías!$E$10,0)+IF(DA537=3,Tipologías!$E$9,0)+IF(DB537=4,Tipologías!$E$13,0)+IF(DC537=5,Tipologías!$E$12,0)+IF(DD537=6,Tipologías!$E$14,0)+IF(DE537=7,Tipologías!$E$20,0)+IF(DG537=9,Tipologías!$E$16,0)+IF(DF537=8,Tipologías!$E$23,0)+IF(DH537=10,Tipologías!$E$7,0)+IF(DI537=11,Tipologías!$E$8,0))</f>
        <v>2858472.5869979998</v>
      </c>
      <c r="DL537" s="49">
        <f t="shared" si="217"/>
        <v>2858472.5869979998</v>
      </c>
      <c r="DM537" s="50" t="str">
        <f t="shared" si="218"/>
        <v/>
      </c>
      <c r="DN537" s="50" t="str">
        <f t="shared" si="219"/>
        <v/>
      </c>
      <c r="DO537" s="50">
        <f t="shared" si="220"/>
        <v>0</v>
      </c>
      <c r="DP537" s="51" t="str">
        <f t="shared" si="221"/>
        <v/>
      </c>
      <c r="DQ537" s="51">
        <f>IF(DM537=17,Tipologías!$E$18,0)+IF(ENCUESTAS!DN537=18,Tipologías!$E$17,0)+IF(ENCUESTAS!DO537=19,Tipologías!$E$19,0)+IF(ENCUESTAS!DP537=20,Tipologías!$E$21,0)</f>
        <v>0</v>
      </c>
      <c r="DR537" s="47" t="str">
        <f t="shared" si="222"/>
        <v>NO</v>
      </c>
      <c r="DS537" s="49">
        <f t="shared" si="223"/>
        <v>0</v>
      </c>
      <c r="DT537" s="52">
        <f>IF(DL537=0,"",(DL537+DS537+Tipologías!$E$6+Tipologías!$H$2))</f>
        <v>3055549.9795379643</v>
      </c>
      <c r="DU537" s="53" t="str">
        <f t="shared" si="224"/>
        <v>SI</v>
      </c>
      <c r="DV537" s="436" t="s">
        <v>3861</v>
      </c>
    </row>
    <row r="538" spans="1:126" ht="30.75" thickBot="1" x14ac:dyDescent="0.3">
      <c r="A538" s="22">
        <v>42974</v>
      </c>
      <c r="B538" s="7" t="s">
        <v>1</v>
      </c>
      <c r="C538" s="7" t="s">
        <v>630</v>
      </c>
      <c r="D538" s="7">
        <v>579</v>
      </c>
      <c r="E538" s="202">
        <v>1039689067</v>
      </c>
      <c r="F538" s="202"/>
      <c r="G538" s="201">
        <v>535</v>
      </c>
      <c r="H538" s="189" t="s">
        <v>1640</v>
      </c>
      <c r="I538" s="202" t="s">
        <v>1110</v>
      </c>
      <c r="J538" s="202"/>
      <c r="K538" s="202"/>
      <c r="L538" s="202"/>
      <c r="M538" s="202"/>
      <c r="N538" s="202"/>
      <c r="O538" s="202"/>
      <c r="P538" s="202"/>
      <c r="Q538" s="202"/>
      <c r="R538" s="211">
        <v>220583140078</v>
      </c>
      <c r="S538" s="202"/>
      <c r="T538" s="202"/>
      <c r="U538" s="362" t="str">
        <f t="shared" si="200"/>
        <v xml:space="preserve">PEATONAL   #   -  220583140078 </v>
      </c>
      <c r="V538" s="202">
        <v>3157871823</v>
      </c>
      <c r="W538" s="202" t="s">
        <v>2932</v>
      </c>
      <c r="X538" s="202" t="s">
        <v>1787</v>
      </c>
      <c r="Y538" s="202" t="s">
        <v>1459</v>
      </c>
      <c r="Z538" s="202" t="s">
        <v>1322</v>
      </c>
      <c r="AA538" s="434" t="str">
        <f t="shared" si="201"/>
        <v>MARIA  ISABEL MANTILLA ROJO</v>
      </c>
      <c r="AB538" s="202" t="s">
        <v>1268</v>
      </c>
      <c r="AC538" s="202">
        <v>21931590</v>
      </c>
      <c r="AD538" s="202" t="s">
        <v>1118</v>
      </c>
      <c r="AE538" s="202">
        <v>57</v>
      </c>
      <c r="AF538" s="204" t="s">
        <v>1086</v>
      </c>
      <c r="AG538" s="204"/>
      <c r="AH538" s="202"/>
      <c r="AI538" s="202"/>
      <c r="AJ538" s="202"/>
      <c r="AK538" s="434" t="str">
        <f t="shared" si="202"/>
        <v xml:space="preserve">   </v>
      </c>
      <c r="AL538" s="202"/>
      <c r="AM538" s="205"/>
      <c r="AN538" s="206" t="s">
        <v>1087</v>
      </c>
      <c r="AO538" s="202"/>
      <c r="AP538" s="202" t="s">
        <v>1086</v>
      </c>
      <c r="AQ538" s="202">
        <v>3</v>
      </c>
      <c r="AR538" s="202">
        <v>1</v>
      </c>
      <c r="AS538" s="202">
        <v>0</v>
      </c>
      <c r="AT538" s="207" t="s">
        <v>1148</v>
      </c>
      <c r="AU538" s="202"/>
      <c r="AV538" s="208" t="s">
        <v>1161</v>
      </c>
      <c r="AW538" s="202"/>
      <c r="AX538" s="207"/>
      <c r="AY538" s="202"/>
      <c r="AZ538" s="202"/>
      <c r="BA538" s="202"/>
      <c r="BB538" s="202" t="s">
        <v>1086</v>
      </c>
      <c r="BC538" s="202">
        <v>16337</v>
      </c>
      <c r="BD538" s="202" t="s">
        <v>1086</v>
      </c>
      <c r="BE538" s="202">
        <v>11741</v>
      </c>
      <c r="BF538" s="202" t="s">
        <v>1086</v>
      </c>
      <c r="BG538" s="202">
        <v>8110</v>
      </c>
      <c r="BH538" s="201" t="s">
        <v>1167</v>
      </c>
      <c r="BI538" s="209" t="s">
        <v>1175</v>
      </c>
      <c r="BJ538" s="204" t="s">
        <v>1180</v>
      </c>
      <c r="BK538" s="204" t="s">
        <v>1189</v>
      </c>
      <c r="BL538" s="204" t="s">
        <v>1086</v>
      </c>
      <c r="BM538" s="205" t="s">
        <v>1086</v>
      </c>
      <c r="BN538" s="209" t="s">
        <v>1086</v>
      </c>
      <c r="BO538" s="204" t="s">
        <v>1086</v>
      </c>
      <c r="BP538" s="204" t="s">
        <v>1086</v>
      </c>
      <c r="BQ538" s="204" t="s">
        <v>1086</v>
      </c>
      <c r="BR538" s="204" t="s">
        <v>1086</v>
      </c>
      <c r="BS538" s="204" t="s">
        <v>1086</v>
      </c>
      <c r="BT538" s="204" t="s">
        <v>1086</v>
      </c>
      <c r="BU538" s="204" t="s">
        <v>1086</v>
      </c>
      <c r="BV538" s="204" t="s">
        <v>1087</v>
      </c>
      <c r="BW538" s="204" t="s">
        <v>1086</v>
      </c>
      <c r="BX538" s="204" t="s">
        <v>1086</v>
      </c>
      <c r="BY538" s="204" t="s">
        <v>1086</v>
      </c>
      <c r="BZ538" s="204" t="s">
        <v>1086</v>
      </c>
      <c r="CA538" s="204" t="s">
        <v>1087</v>
      </c>
      <c r="CB538" s="204" t="s">
        <v>1086</v>
      </c>
      <c r="CC538" s="204" t="s">
        <v>1086</v>
      </c>
      <c r="CD538" s="204" t="s">
        <v>1193</v>
      </c>
      <c r="CE538" s="210" t="s">
        <v>2933</v>
      </c>
      <c r="CF538" s="204"/>
      <c r="CG538" s="204"/>
      <c r="CH538" s="204"/>
      <c r="CI538" s="204"/>
      <c r="CJ538" s="204" t="s">
        <v>1607</v>
      </c>
      <c r="CK538" s="204" t="s">
        <v>1608</v>
      </c>
      <c r="CL538" s="204" t="s">
        <v>1086</v>
      </c>
      <c r="CM538" s="204" t="s">
        <v>1087</v>
      </c>
      <c r="CN538" s="204" t="s">
        <v>1087</v>
      </c>
      <c r="CO538" s="204" t="s">
        <v>1490</v>
      </c>
      <c r="CP538" s="204" t="s">
        <v>1086</v>
      </c>
      <c r="CQ538" s="204" t="s">
        <v>1086</v>
      </c>
      <c r="CR538" s="204" t="s">
        <v>1087</v>
      </c>
      <c r="CS538" s="204" t="s">
        <v>1086</v>
      </c>
      <c r="CT538" s="204" t="s">
        <v>1086</v>
      </c>
      <c r="CU538" s="205" t="s">
        <v>1288</v>
      </c>
      <c r="CV538" s="6" t="str">
        <f t="shared" si="203"/>
        <v>NUEVO MILENIOPEATONAL220583140078</v>
      </c>
      <c r="CW538" s="46" t="str">
        <f t="shared" si="204"/>
        <v>OK</v>
      </c>
      <c r="CX538" s="47" t="str">
        <f t="shared" si="205"/>
        <v>SI</v>
      </c>
      <c r="CY538" s="47">
        <f t="shared" si="206"/>
        <v>1</v>
      </c>
      <c r="CZ538" s="47" t="str">
        <f t="shared" si="207"/>
        <v/>
      </c>
      <c r="DA538" s="47" t="str">
        <f t="shared" si="208"/>
        <v/>
      </c>
      <c r="DB538" s="47" t="str">
        <f t="shared" si="209"/>
        <v/>
      </c>
      <c r="DC538" s="47" t="str">
        <f t="shared" si="210"/>
        <v/>
      </c>
      <c r="DD538" s="47"/>
      <c r="DE538" s="47" t="str">
        <f t="shared" si="211"/>
        <v/>
      </c>
      <c r="DF538" s="47" t="str">
        <f t="shared" si="212"/>
        <v/>
      </c>
      <c r="DG538" s="47" t="str">
        <f t="shared" si="213"/>
        <v/>
      </c>
      <c r="DH538" s="47" t="str">
        <f t="shared" si="214"/>
        <v/>
      </c>
      <c r="DI538" s="47" t="str">
        <f t="shared" si="215"/>
        <v/>
      </c>
      <c r="DJ538" s="47">
        <f t="shared" si="216"/>
        <v>1</v>
      </c>
      <c r="DK538" s="48">
        <f>IF(CX538="NO",0,IF(CY538=1,Tipologías!$E$11,0)+IF(CZ538=2,Tipologías!$E$10,0)+IF(DA538=3,Tipologías!$E$9,0)+IF(DB538=4,Tipologías!$E$13,0)+IF(DC538=5,Tipologías!$E$12,0)+IF(DD538=6,Tipologías!$E$14,0)+IF(DE538=7,Tipologías!$E$20,0)+IF(DG538=9,Tipologías!$E$16,0)+IF(DF538=8,Tipologías!$E$23,0)+IF(DH538=10,Tipologías!$E$7,0)+IF(DI538=11,Tipologías!$E$8,0))</f>
        <v>223009.46776799997</v>
      </c>
      <c r="DL538" s="49">
        <f t="shared" si="217"/>
        <v>223009.46776799997</v>
      </c>
      <c r="DM538" s="50" t="str">
        <f t="shared" si="218"/>
        <v/>
      </c>
      <c r="DN538" s="50" t="str">
        <f t="shared" si="219"/>
        <v/>
      </c>
      <c r="DO538" s="50">
        <f t="shared" si="220"/>
        <v>0</v>
      </c>
      <c r="DP538" s="51" t="str">
        <f t="shared" si="221"/>
        <v/>
      </c>
      <c r="DQ538" s="51">
        <f>IF(DM538=17,Tipologías!$E$18,0)+IF(ENCUESTAS!DN538=18,Tipologías!$E$17,0)+IF(ENCUESTAS!DO538=19,Tipologías!$E$19,0)+IF(ENCUESTAS!DP538=20,Tipologías!$E$21,0)</f>
        <v>0</v>
      </c>
      <c r="DR538" s="47" t="str">
        <f t="shared" si="222"/>
        <v>NO</v>
      </c>
      <c r="DS538" s="49">
        <f t="shared" si="223"/>
        <v>0</v>
      </c>
      <c r="DT538" s="52">
        <f>IF(DL538=0,"",(DL538+DS538+Tipologías!$E$6+Tipologías!$H$2))</f>
        <v>420086.86030796444</v>
      </c>
      <c r="DU538" s="53" t="str">
        <f t="shared" si="224"/>
        <v>SI</v>
      </c>
      <c r="DV538" s="436" t="s">
        <v>3862</v>
      </c>
    </row>
    <row r="539" spans="1:126" ht="45" x14ac:dyDescent="0.25">
      <c r="A539" s="22">
        <v>42974</v>
      </c>
      <c r="B539" s="7" t="s">
        <v>1</v>
      </c>
      <c r="C539" s="7" t="s">
        <v>630</v>
      </c>
      <c r="D539" s="7">
        <v>579</v>
      </c>
      <c r="E539" s="7">
        <v>1039689067</v>
      </c>
      <c r="F539" s="7"/>
      <c r="G539" s="188">
        <v>536</v>
      </c>
      <c r="H539" s="189" t="s">
        <v>1632</v>
      </c>
      <c r="I539" s="7" t="s">
        <v>1110</v>
      </c>
      <c r="J539" s="7"/>
      <c r="K539" s="7"/>
      <c r="L539" s="7"/>
      <c r="M539" s="7"/>
      <c r="N539" s="7"/>
      <c r="O539" s="7"/>
      <c r="P539" s="7"/>
      <c r="Q539" s="7"/>
      <c r="R539" s="200">
        <v>220447940000</v>
      </c>
      <c r="S539" s="7"/>
      <c r="T539" s="7"/>
      <c r="U539" s="362" t="str">
        <f t="shared" si="200"/>
        <v xml:space="preserve">PEATONAL   #   -  220447940000 </v>
      </c>
      <c r="V539" s="7"/>
      <c r="W539" s="7" t="s">
        <v>1295</v>
      </c>
      <c r="X539" s="7"/>
      <c r="Y539" s="7" t="s">
        <v>1437</v>
      </c>
      <c r="Z539" s="7"/>
      <c r="AA539" s="434" t="str">
        <f t="shared" si="201"/>
        <v xml:space="preserve">MARTA  GARCIA </v>
      </c>
      <c r="AB539" s="7" t="s">
        <v>1268</v>
      </c>
      <c r="AC539" s="7">
        <v>39381595</v>
      </c>
      <c r="AD539" s="7" t="s">
        <v>1118</v>
      </c>
      <c r="AE539" s="7">
        <v>57</v>
      </c>
      <c r="AF539" s="6" t="s">
        <v>1086</v>
      </c>
      <c r="AG539" s="6"/>
      <c r="AH539" s="7"/>
      <c r="AI539" s="7"/>
      <c r="AJ539" s="7"/>
      <c r="AK539" s="434" t="str">
        <f t="shared" si="202"/>
        <v xml:space="preserve">   </v>
      </c>
      <c r="AL539" s="7"/>
      <c r="AM539" s="191"/>
      <c r="AN539" s="189" t="s">
        <v>1086</v>
      </c>
      <c r="AO539" s="7"/>
      <c r="AP539" s="7" t="s">
        <v>1087</v>
      </c>
      <c r="AQ539" s="7">
        <v>7</v>
      </c>
      <c r="AR539" s="7">
        <v>2</v>
      </c>
      <c r="AS539" s="7">
        <v>0</v>
      </c>
      <c r="AT539" s="192" t="s">
        <v>1148</v>
      </c>
      <c r="AU539" s="7"/>
      <c r="AV539" s="193" t="s">
        <v>1165</v>
      </c>
      <c r="AW539" s="7" t="s">
        <v>2859</v>
      </c>
      <c r="AX539" s="192"/>
      <c r="AY539" s="7"/>
      <c r="AZ539" s="7"/>
      <c r="BA539" s="7"/>
      <c r="BB539" s="7" t="s">
        <v>1086</v>
      </c>
      <c r="BC539" s="7">
        <v>16117</v>
      </c>
      <c r="BD539" s="7" t="s">
        <v>1087</v>
      </c>
      <c r="BE539" s="7"/>
      <c r="BF539" s="7" t="s">
        <v>1086</v>
      </c>
      <c r="BG539" s="7">
        <v>8366</v>
      </c>
      <c r="BH539" s="188" t="s">
        <v>1167</v>
      </c>
      <c r="BI539" s="195" t="s">
        <v>1171</v>
      </c>
      <c r="BJ539" s="6" t="s">
        <v>1180</v>
      </c>
      <c r="BK539" s="6" t="s">
        <v>1189</v>
      </c>
      <c r="BL539" s="6" t="s">
        <v>1086</v>
      </c>
      <c r="BM539" s="191" t="s">
        <v>1087</v>
      </c>
      <c r="BN539" s="195" t="s">
        <v>1086</v>
      </c>
      <c r="BO539" s="6" t="s">
        <v>1086</v>
      </c>
      <c r="BP539" s="6" t="s">
        <v>1086</v>
      </c>
      <c r="BQ539" s="6" t="s">
        <v>1086</v>
      </c>
      <c r="BR539" s="6" t="s">
        <v>1086</v>
      </c>
      <c r="BS539" s="6" t="s">
        <v>1086</v>
      </c>
      <c r="BT539" s="6" t="s">
        <v>1086</v>
      </c>
      <c r="BU539" s="6" t="s">
        <v>1086</v>
      </c>
      <c r="BV539" s="6" t="s">
        <v>1087</v>
      </c>
      <c r="BW539" s="6" t="s">
        <v>1086</v>
      </c>
      <c r="BX539" s="6" t="s">
        <v>1086</v>
      </c>
      <c r="BY539" s="6" t="s">
        <v>1086</v>
      </c>
      <c r="BZ539" s="6" t="s">
        <v>1086</v>
      </c>
      <c r="CA539" s="6" t="s">
        <v>1087</v>
      </c>
      <c r="CB539" s="6" t="s">
        <v>1086</v>
      </c>
      <c r="CC539" s="196" t="s">
        <v>1086</v>
      </c>
      <c r="CD539" s="196" t="s">
        <v>1193</v>
      </c>
      <c r="CE539" s="197" t="s">
        <v>2934</v>
      </c>
      <c r="CF539" s="196"/>
      <c r="CG539" s="196"/>
      <c r="CH539" s="196"/>
      <c r="CI539" s="196"/>
      <c r="CJ539" s="196" t="s">
        <v>1607</v>
      </c>
      <c r="CK539" s="196" t="s">
        <v>1608</v>
      </c>
      <c r="CL539" s="196" t="s">
        <v>1842</v>
      </c>
      <c r="CM539" s="196" t="s">
        <v>1087</v>
      </c>
      <c r="CN539" s="196" t="s">
        <v>1087</v>
      </c>
      <c r="CO539" s="196" t="s">
        <v>1490</v>
      </c>
      <c r="CP539" s="196" t="s">
        <v>1086</v>
      </c>
      <c r="CQ539" s="196" t="s">
        <v>1086</v>
      </c>
      <c r="CR539" s="196" t="s">
        <v>1087</v>
      </c>
      <c r="CS539" s="196" t="s">
        <v>1086</v>
      </c>
      <c r="CT539" s="196" t="s">
        <v>1086</v>
      </c>
      <c r="CU539" s="198" t="s">
        <v>1273</v>
      </c>
      <c r="CV539" s="6" t="str">
        <f t="shared" si="203"/>
        <v>SAN MARTIN PEATONAL220447940000</v>
      </c>
      <c r="CW539" s="46" t="str">
        <f t="shared" si="204"/>
        <v>OK</v>
      </c>
      <c r="CX539" s="47" t="str">
        <f t="shared" si="205"/>
        <v>SI</v>
      </c>
      <c r="CY539" s="47">
        <f t="shared" si="206"/>
        <v>1</v>
      </c>
      <c r="CZ539" s="47" t="str">
        <f t="shared" si="207"/>
        <v/>
      </c>
      <c r="DA539" s="47" t="str">
        <f t="shared" si="208"/>
        <v/>
      </c>
      <c r="DB539" s="47" t="str">
        <f t="shared" si="209"/>
        <v/>
      </c>
      <c r="DC539" s="47" t="str">
        <f t="shared" si="210"/>
        <v/>
      </c>
      <c r="DD539" s="47"/>
      <c r="DE539" s="47" t="str">
        <f t="shared" si="211"/>
        <v/>
      </c>
      <c r="DF539" s="47" t="str">
        <f t="shared" si="212"/>
        <v/>
      </c>
      <c r="DG539" s="47">
        <f t="shared" si="213"/>
        <v>9</v>
      </c>
      <c r="DH539" s="47" t="str">
        <f t="shared" si="214"/>
        <v/>
      </c>
      <c r="DI539" s="47" t="str">
        <f t="shared" si="215"/>
        <v/>
      </c>
      <c r="DJ539" s="47">
        <f t="shared" si="216"/>
        <v>1</v>
      </c>
      <c r="DK539" s="48">
        <f>IF(CX539="NO",0,IF(CY539=1,Tipologías!$E$11,0)+IF(CZ539=2,Tipologías!$E$10,0)+IF(DA539=3,Tipologías!$E$9,0)+IF(DB539=4,Tipologías!$E$13,0)+IF(DC539=5,Tipologías!$E$12,0)+IF(DD539=6,Tipologías!$E$14,0)+IF(DE539=7,Tipologías!$E$20,0)+IF(DG539=9,Tipologías!$E$16,0)+IF(DF539=8,Tipologías!$E$23,0)+IF(DH539=10,Tipologías!$E$7,0)+IF(DI539=11,Tipologías!$E$8,0))</f>
        <v>2225218.5090899998</v>
      </c>
      <c r="DL539" s="49">
        <f t="shared" si="217"/>
        <v>2225218.5090899998</v>
      </c>
      <c r="DM539" s="50" t="str">
        <f t="shared" si="218"/>
        <v/>
      </c>
      <c r="DN539" s="50" t="str">
        <f t="shared" si="219"/>
        <v/>
      </c>
      <c r="DO539" s="50">
        <f t="shared" si="220"/>
        <v>0</v>
      </c>
      <c r="DP539" s="51" t="str">
        <f t="shared" si="221"/>
        <v/>
      </c>
      <c r="DQ539" s="51">
        <f>IF(DM539=17,Tipologías!$E$18,0)+IF(ENCUESTAS!DN539=18,Tipologías!$E$17,0)+IF(ENCUESTAS!DO539=19,Tipologías!$E$19,0)+IF(ENCUESTAS!DP539=20,Tipologías!$E$21,0)</f>
        <v>0</v>
      </c>
      <c r="DR539" s="47" t="str">
        <f t="shared" si="222"/>
        <v>NO</v>
      </c>
      <c r="DS539" s="49">
        <f t="shared" si="223"/>
        <v>0</v>
      </c>
      <c r="DT539" s="52">
        <f>IF(DL539=0,"",(DL539+DS539+Tipologías!$E$6+Tipologías!$H$2))</f>
        <v>2422295.9016299644</v>
      </c>
      <c r="DU539" s="53" t="str">
        <f t="shared" si="224"/>
        <v>SI</v>
      </c>
      <c r="DV539" s="436" t="s">
        <v>4247</v>
      </c>
    </row>
    <row r="540" spans="1:126" ht="45" x14ac:dyDescent="0.25">
      <c r="A540" s="22">
        <v>42974</v>
      </c>
      <c r="B540" s="7" t="s">
        <v>1</v>
      </c>
      <c r="C540" s="7" t="s">
        <v>630</v>
      </c>
      <c r="D540" s="7">
        <v>579</v>
      </c>
      <c r="E540" s="7">
        <v>43653334</v>
      </c>
      <c r="F540" s="7">
        <v>3223130625</v>
      </c>
      <c r="G540" s="188">
        <v>537</v>
      </c>
      <c r="H540" s="189" t="s">
        <v>1740</v>
      </c>
      <c r="I540" s="7" t="s">
        <v>1097</v>
      </c>
      <c r="J540" s="7" t="s">
        <v>2935</v>
      </c>
      <c r="K540" s="7"/>
      <c r="L540" s="7"/>
      <c r="M540" s="7"/>
      <c r="N540" s="7"/>
      <c r="O540" s="7">
        <v>13</v>
      </c>
      <c r="P540" s="7"/>
      <c r="Q540" s="7"/>
      <c r="R540" s="200">
        <v>220559800000</v>
      </c>
      <c r="S540" s="7"/>
      <c r="T540" s="7"/>
      <c r="U540" s="362" t="str">
        <f t="shared" si="200"/>
        <v xml:space="preserve">CALLE CLLE 56  #  13 -  220559800000 </v>
      </c>
      <c r="V540" s="7"/>
      <c r="W540" s="7" t="s">
        <v>1736</v>
      </c>
      <c r="X540" s="7" t="s">
        <v>2015</v>
      </c>
      <c r="Y540" s="7" t="s">
        <v>1459</v>
      </c>
      <c r="Z540" s="7" t="s">
        <v>2465</v>
      </c>
      <c r="AA540" s="434" t="str">
        <f t="shared" si="201"/>
        <v>MARIA  INES JIMENEZ BETANCUR</v>
      </c>
      <c r="AB540" s="7" t="s">
        <v>1268</v>
      </c>
      <c r="AC540" s="7">
        <v>43657168</v>
      </c>
      <c r="AD540" s="7" t="s">
        <v>1118</v>
      </c>
      <c r="AE540" s="7">
        <v>33</v>
      </c>
      <c r="AF540" s="6" t="s">
        <v>1086</v>
      </c>
      <c r="AG540" s="6"/>
      <c r="AH540" s="7"/>
      <c r="AI540" s="7"/>
      <c r="AJ540" s="7"/>
      <c r="AK540" s="434" t="str">
        <f t="shared" si="202"/>
        <v xml:space="preserve">   </v>
      </c>
      <c r="AL540" s="7"/>
      <c r="AM540" s="191"/>
      <c r="AN540" s="189" t="s">
        <v>1087</v>
      </c>
      <c r="AO540" s="7"/>
      <c r="AP540" s="7" t="s">
        <v>1087</v>
      </c>
      <c r="AQ540" s="7">
        <v>4</v>
      </c>
      <c r="AR540" s="7">
        <v>2</v>
      </c>
      <c r="AS540" s="7">
        <v>0</v>
      </c>
      <c r="AT540" s="192" t="s">
        <v>1148</v>
      </c>
      <c r="AU540" s="7"/>
      <c r="AV540" s="193" t="s">
        <v>1166</v>
      </c>
      <c r="AW540" s="7" t="s">
        <v>2859</v>
      </c>
      <c r="AX540" s="192"/>
      <c r="AY540" s="7"/>
      <c r="AZ540" s="7"/>
      <c r="BA540" s="7"/>
      <c r="BB540" s="7" t="s">
        <v>1086</v>
      </c>
      <c r="BC540" s="7">
        <v>16033</v>
      </c>
      <c r="BD540" s="7" t="s">
        <v>1087</v>
      </c>
      <c r="BE540" s="7"/>
      <c r="BF540" s="7" t="s">
        <v>1086</v>
      </c>
      <c r="BG540" s="7">
        <v>8324</v>
      </c>
      <c r="BH540" s="188" t="s">
        <v>1167</v>
      </c>
      <c r="BI540" s="195" t="s">
        <v>1174</v>
      </c>
      <c r="BJ540" s="6" t="s">
        <v>1180</v>
      </c>
      <c r="BK540" s="6" t="s">
        <v>1189</v>
      </c>
      <c r="BL540" s="6" t="s">
        <v>1086</v>
      </c>
      <c r="BM540" s="191" t="s">
        <v>1086</v>
      </c>
      <c r="BN540" s="195" t="s">
        <v>1086</v>
      </c>
      <c r="BO540" s="6" t="s">
        <v>1086</v>
      </c>
      <c r="BP540" s="6" t="s">
        <v>1086</v>
      </c>
      <c r="BQ540" s="6" t="s">
        <v>1086</v>
      </c>
      <c r="BR540" s="6" t="s">
        <v>1086</v>
      </c>
      <c r="BS540" s="6" t="s">
        <v>1086</v>
      </c>
      <c r="BT540" s="6" t="s">
        <v>1086</v>
      </c>
      <c r="BU540" s="6" t="s">
        <v>1086</v>
      </c>
      <c r="BV540" s="6" t="s">
        <v>1087</v>
      </c>
      <c r="BW540" s="6" t="s">
        <v>1086</v>
      </c>
      <c r="BX540" s="6" t="s">
        <v>1086</v>
      </c>
      <c r="BY540" s="6" t="s">
        <v>1086</v>
      </c>
      <c r="BZ540" s="6" t="s">
        <v>1086</v>
      </c>
      <c r="CA540" s="6" t="s">
        <v>1087</v>
      </c>
      <c r="CB540" s="6" t="s">
        <v>1086</v>
      </c>
      <c r="CC540" s="6" t="s">
        <v>1086</v>
      </c>
      <c r="CD540" s="6" t="s">
        <v>1193</v>
      </c>
      <c r="CE540" s="199" t="s">
        <v>2936</v>
      </c>
      <c r="CF540" s="6"/>
      <c r="CG540" s="6"/>
      <c r="CH540" s="6"/>
      <c r="CI540" s="6"/>
      <c r="CJ540" s="6" t="s">
        <v>1607</v>
      </c>
      <c r="CK540" s="6" t="s">
        <v>1608</v>
      </c>
      <c r="CL540" s="6" t="s">
        <v>1842</v>
      </c>
      <c r="CM540" s="6" t="s">
        <v>1087</v>
      </c>
      <c r="CN540" s="6" t="s">
        <v>1087</v>
      </c>
      <c r="CO540" s="6" t="s">
        <v>1490</v>
      </c>
      <c r="CP540" s="6" t="s">
        <v>1086</v>
      </c>
      <c r="CQ540" s="6" t="s">
        <v>1086</v>
      </c>
      <c r="CR540" s="6" t="s">
        <v>1087</v>
      </c>
      <c r="CS540" s="6" t="s">
        <v>1086</v>
      </c>
      <c r="CT540" s="6" t="s">
        <v>1086</v>
      </c>
      <c r="CU540" s="191" t="s">
        <v>1273</v>
      </c>
      <c r="CV540" s="6" t="str">
        <f t="shared" si="203"/>
        <v>TAHAMICALLECLLE 5613220559800000</v>
      </c>
      <c r="CW540" s="46" t="str">
        <f t="shared" si="204"/>
        <v>OK</v>
      </c>
      <c r="CX540" s="47" t="str">
        <f t="shared" si="205"/>
        <v>SI</v>
      </c>
      <c r="CY540" s="47">
        <f t="shared" si="206"/>
        <v>1</v>
      </c>
      <c r="CZ540" s="47" t="str">
        <f t="shared" si="207"/>
        <v/>
      </c>
      <c r="DA540" s="47" t="str">
        <f t="shared" si="208"/>
        <v/>
      </c>
      <c r="DB540" s="47" t="str">
        <f t="shared" si="209"/>
        <v/>
      </c>
      <c r="DC540" s="47" t="str">
        <f t="shared" si="210"/>
        <v/>
      </c>
      <c r="DD540" s="47"/>
      <c r="DE540" s="47" t="str">
        <f t="shared" si="211"/>
        <v/>
      </c>
      <c r="DF540" s="47" t="str">
        <f t="shared" si="212"/>
        <v/>
      </c>
      <c r="DG540" s="47">
        <f t="shared" si="213"/>
        <v>9</v>
      </c>
      <c r="DH540" s="47" t="str">
        <f t="shared" si="214"/>
        <v/>
      </c>
      <c r="DI540" s="47" t="str">
        <f t="shared" si="215"/>
        <v/>
      </c>
      <c r="DJ540" s="47">
        <f t="shared" si="216"/>
        <v>1</v>
      </c>
      <c r="DK540" s="48">
        <f>IF(CX540="NO",0,IF(CY540=1,Tipologías!$E$11,0)+IF(CZ540=2,Tipologías!$E$10,0)+IF(DA540=3,Tipologías!$E$9,0)+IF(DB540=4,Tipologías!$E$13,0)+IF(DC540=5,Tipologías!$E$12,0)+IF(DD540=6,Tipologías!$E$14,0)+IF(DE540=7,Tipologías!$E$20,0)+IF(DG540=9,Tipologías!$E$16,0)+IF(DF540=8,Tipologías!$E$23,0)+IF(DH540=10,Tipologías!$E$7,0)+IF(DI540=11,Tipologías!$E$8,0))</f>
        <v>2225218.5090899998</v>
      </c>
      <c r="DL540" s="49">
        <f t="shared" si="217"/>
        <v>2225218.5090899998</v>
      </c>
      <c r="DM540" s="50" t="str">
        <f t="shared" si="218"/>
        <v/>
      </c>
      <c r="DN540" s="50" t="str">
        <f t="shared" si="219"/>
        <v/>
      </c>
      <c r="DO540" s="50">
        <f t="shared" si="220"/>
        <v>0</v>
      </c>
      <c r="DP540" s="51" t="str">
        <f t="shared" si="221"/>
        <v/>
      </c>
      <c r="DQ540" s="51">
        <f>IF(DM540=17,Tipologías!$E$18,0)+IF(ENCUESTAS!DN540=18,Tipologías!$E$17,0)+IF(ENCUESTAS!DO540=19,Tipologías!$E$19,0)+IF(ENCUESTAS!DP540=20,Tipologías!$E$21,0)</f>
        <v>0</v>
      </c>
      <c r="DR540" s="47" t="str">
        <f t="shared" si="222"/>
        <v>NO</v>
      </c>
      <c r="DS540" s="49">
        <f t="shared" si="223"/>
        <v>0</v>
      </c>
      <c r="DT540" s="52">
        <f>IF(DL540=0,"",(DL540+DS540+Tipologías!$E$6+Tipologías!$H$2))</f>
        <v>2422295.9016299644</v>
      </c>
      <c r="DU540" s="53" t="str">
        <f t="shared" si="224"/>
        <v>SI</v>
      </c>
      <c r="DV540" s="436" t="s">
        <v>4331</v>
      </c>
    </row>
    <row r="541" spans="1:126" ht="30" x14ac:dyDescent="0.25">
      <c r="A541" s="22">
        <v>42974</v>
      </c>
      <c r="B541" s="7" t="s">
        <v>1</v>
      </c>
      <c r="C541" s="7" t="s">
        <v>630</v>
      </c>
      <c r="D541" s="7">
        <v>579</v>
      </c>
      <c r="E541" s="7">
        <v>1039689067</v>
      </c>
      <c r="F541" s="7"/>
      <c r="G541" s="188">
        <v>538</v>
      </c>
      <c r="H541" s="189" t="s">
        <v>1640</v>
      </c>
      <c r="I541" s="7" t="s">
        <v>1110</v>
      </c>
      <c r="J541" s="7"/>
      <c r="K541" s="7"/>
      <c r="L541" s="7"/>
      <c r="M541" s="7"/>
      <c r="N541" s="7"/>
      <c r="O541" s="7"/>
      <c r="P541" s="7"/>
      <c r="Q541" s="7"/>
      <c r="R541" s="200">
        <v>220583130072</v>
      </c>
      <c r="S541" s="7"/>
      <c r="T541" s="7"/>
      <c r="U541" s="362" t="str">
        <f t="shared" si="200"/>
        <v xml:space="preserve">PEATONAL   #   -  220583130072 </v>
      </c>
      <c r="V541" s="7">
        <v>3224144058</v>
      </c>
      <c r="W541" s="7" t="s">
        <v>1582</v>
      </c>
      <c r="X541" s="7" t="s">
        <v>2937</v>
      </c>
      <c r="Y541" s="7" t="s">
        <v>2408</v>
      </c>
      <c r="Z541" s="7" t="s">
        <v>1272</v>
      </c>
      <c r="AA541" s="434" t="str">
        <f t="shared" si="201"/>
        <v>LAURA ROSA LOPEZ  DE MURIEL</v>
      </c>
      <c r="AB541" s="7" t="s">
        <v>1268</v>
      </c>
      <c r="AC541" s="7">
        <v>21923656</v>
      </c>
      <c r="AD541" s="7" t="s">
        <v>1118</v>
      </c>
      <c r="AE541" s="7">
        <v>82</v>
      </c>
      <c r="AF541" s="6" t="s">
        <v>1086</v>
      </c>
      <c r="AG541" s="6"/>
      <c r="AH541" s="7"/>
      <c r="AI541" s="7"/>
      <c r="AJ541" s="7"/>
      <c r="AK541" s="434" t="str">
        <f t="shared" si="202"/>
        <v xml:space="preserve">   </v>
      </c>
      <c r="AL541" s="7"/>
      <c r="AM541" s="191"/>
      <c r="AN541" s="189" t="s">
        <v>1087</v>
      </c>
      <c r="AO541" s="7"/>
      <c r="AP541" s="7" t="s">
        <v>1087</v>
      </c>
      <c r="AQ541" s="7">
        <v>2</v>
      </c>
      <c r="AR541" s="7">
        <v>0</v>
      </c>
      <c r="AS541" s="7">
        <v>0</v>
      </c>
      <c r="AT541" s="192" t="s">
        <v>1148</v>
      </c>
      <c r="AU541" s="7"/>
      <c r="AV541" s="193" t="s">
        <v>1165</v>
      </c>
      <c r="AW541" s="7" t="s">
        <v>2859</v>
      </c>
      <c r="AX541" s="192"/>
      <c r="AY541" s="7"/>
      <c r="AZ541" s="7"/>
      <c r="BA541" s="7"/>
      <c r="BB541" s="7" t="s">
        <v>1086</v>
      </c>
      <c r="BC541" s="7">
        <v>11619</v>
      </c>
      <c r="BD541" s="7" t="s">
        <v>1086</v>
      </c>
      <c r="BE541" s="7">
        <v>8079</v>
      </c>
      <c r="BF541" s="7" t="s">
        <v>1086</v>
      </c>
      <c r="BG541" s="7">
        <v>8366</v>
      </c>
      <c r="BH541" s="188" t="s">
        <v>1167</v>
      </c>
      <c r="BI541" s="195" t="s">
        <v>1171</v>
      </c>
      <c r="BJ541" s="6" t="s">
        <v>1180</v>
      </c>
      <c r="BK541" s="6" t="s">
        <v>1189</v>
      </c>
      <c r="BL541" s="6" t="s">
        <v>1086</v>
      </c>
      <c r="BM541" s="191" t="s">
        <v>1086</v>
      </c>
      <c r="BN541" s="195" t="s">
        <v>1086</v>
      </c>
      <c r="BO541" s="6" t="s">
        <v>1086</v>
      </c>
      <c r="BP541" s="6" t="s">
        <v>1086</v>
      </c>
      <c r="BQ541" s="6" t="s">
        <v>1086</v>
      </c>
      <c r="BR541" s="6" t="s">
        <v>1086</v>
      </c>
      <c r="BS541" s="6" t="s">
        <v>1086</v>
      </c>
      <c r="BT541" s="6" t="s">
        <v>1086</v>
      </c>
      <c r="BU541" s="6" t="s">
        <v>1087</v>
      </c>
      <c r="BV541" s="6" t="s">
        <v>1087</v>
      </c>
      <c r="BW541" s="6" t="s">
        <v>1086</v>
      </c>
      <c r="BX541" s="6" t="s">
        <v>1086</v>
      </c>
      <c r="BY541" s="6" t="s">
        <v>1086</v>
      </c>
      <c r="BZ541" s="6" t="s">
        <v>1087</v>
      </c>
      <c r="CA541" s="6" t="s">
        <v>1087</v>
      </c>
      <c r="CB541" s="6" t="s">
        <v>1086</v>
      </c>
      <c r="CC541" s="6" t="s">
        <v>1086</v>
      </c>
      <c r="CD541" s="6" t="s">
        <v>1193</v>
      </c>
      <c r="CE541" s="199" t="s">
        <v>2938</v>
      </c>
      <c r="CF541" s="6"/>
      <c r="CG541" s="6"/>
      <c r="CH541" s="6"/>
      <c r="CI541" s="6"/>
      <c r="CJ541" s="6" t="s">
        <v>1607</v>
      </c>
      <c r="CK541" s="6" t="s">
        <v>1608</v>
      </c>
      <c r="CL541" s="6" t="s">
        <v>1086</v>
      </c>
      <c r="CM541" s="6" t="s">
        <v>1087</v>
      </c>
      <c r="CN541" s="6" t="s">
        <v>1087</v>
      </c>
      <c r="CO541" s="6" t="s">
        <v>1490</v>
      </c>
      <c r="CP541" s="6" t="s">
        <v>1086</v>
      </c>
      <c r="CQ541" s="6" t="s">
        <v>1087</v>
      </c>
      <c r="CR541" s="6" t="s">
        <v>1087</v>
      </c>
      <c r="CS541" s="6" t="s">
        <v>1086</v>
      </c>
      <c r="CT541" s="6" t="s">
        <v>1086</v>
      </c>
      <c r="CU541" s="191" t="s">
        <v>1273</v>
      </c>
      <c r="CV541" s="6" t="str">
        <f t="shared" si="203"/>
        <v>NUEVO MILENIOPEATONAL220583130072</v>
      </c>
      <c r="CW541" s="46" t="str">
        <f t="shared" si="204"/>
        <v>OK</v>
      </c>
      <c r="CX541" s="47" t="str">
        <f t="shared" si="205"/>
        <v>SI</v>
      </c>
      <c r="CY541" s="47">
        <f t="shared" si="206"/>
        <v>1</v>
      </c>
      <c r="CZ541" s="47" t="str">
        <f t="shared" si="207"/>
        <v/>
      </c>
      <c r="DA541" s="47" t="str">
        <f t="shared" si="208"/>
        <v/>
      </c>
      <c r="DB541" s="47">
        <f t="shared" si="209"/>
        <v>4</v>
      </c>
      <c r="DC541" s="47" t="str">
        <f t="shared" si="210"/>
        <v/>
      </c>
      <c r="DD541" s="47"/>
      <c r="DE541" s="47" t="str">
        <f t="shared" si="211"/>
        <v/>
      </c>
      <c r="DF541" s="47" t="str">
        <f t="shared" si="212"/>
        <v/>
      </c>
      <c r="DG541" s="47">
        <f t="shared" si="213"/>
        <v>9</v>
      </c>
      <c r="DH541" s="47" t="str">
        <f t="shared" si="214"/>
        <v/>
      </c>
      <c r="DI541" s="47" t="str">
        <f t="shared" si="215"/>
        <v/>
      </c>
      <c r="DJ541" s="47">
        <f t="shared" si="216"/>
        <v>2</v>
      </c>
      <c r="DK541" s="48">
        <f>IF(CX541="NO",0,IF(CY541=1,Tipologías!$E$11,0)+IF(CZ541=2,Tipologías!$E$10,0)+IF(DA541=3,Tipologías!$E$9,0)+IF(DB541=4,Tipologías!$E$13,0)+IF(DC541=5,Tipologías!$E$12,0)+IF(DD541=6,Tipologías!$E$14,0)+IF(DE541=7,Tipologías!$E$20,0)+IF(DG541=9,Tipologías!$E$16,0)+IF(DF541=8,Tipologías!$E$23,0)+IF(DH541=10,Tipologías!$E$7,0)+IF(DI541=11,Tipologías!$E$8,0))</f>
        <v>2858472.5869979998</v>
      </c>
      <c r="DL541" s="49">
        <f t="shared" si="217"/>
        <v>2858472.5869979998</v>
      </c>
      <c r="DM541" s="50" t="str">
        <f t="shared" si="218"/>
        <v/>
      </c>
      <c r="DN541" s="50" t="str">
        <f t="shared" si="219"/>
        <v/>
      </c>
      <c r="DO541" s="50">
        <f t="shared" si="220"/>
        <v>0</v>
      </c>
      <c r="DP541" s="51" t="str">
        <f t="shared" si="221"/>
        <v/>
      </c>
      <c r="DQ541" s="51">
        <f>IF(DM541=17,Tipologías!$E$18,0)+IF(ENCUESTAS!DN541=18,Tipologías!$E$17,0)+IF(ENCUESTAS!DO541=19,Tipologías!$E$19,0)+IF(ENCUESTAS!DP541=20,Tipologías!$E$21,0)</f>
        <v>0</v>
      </c>
      <c r="DR541" s="47" t="str">
        <f t="shared" si="222"/>
        <v>NO</v>
      </c>
      <c r="DS541" s="49">
        <f t="shared" si="223"/>
        <v>0</v>
      </c>
      <c r="DT541" s="52">
        <f>IF(DL541=0,"",(DL541+DS541+Tipologías!$E$6+Tipologías!$H$2))</f>
        <v>3055549.9795379643</v>
      </c>
      <c r="DU541" s="53" t="str">
        <f t="shared" si="224"/>
        <v>SI</v>
      </c>
      <c r="DV541" s="436" t="s">
        <v>3863</v>
      </c>
    </row>
    <row r="542" spans="1:126" ht="45" x14ac:dyDescent="0.25">
      <c r="A542" s="22">
        <v>42974</v>
      </c>
      <c r="B542" s="7" t="s">
        <v>1</v>
      </c>
      <c r="C542" s="7" t="s">
        <v>630</v>
      </c>
      <c r="D542" s="7">
        <v>579</v>
      </c>
      <c r="E542" s="7">
        <v>1039689067</v>
      </c>
      <c r="F542" s="7"/>
      <c r="G542" s="188">
        <v>539</v>
      </c>
      <c r="H542" s="189" t="s">
        <v>1640</v>
      </c>
      <c r="I542" s="7" t="s">
        <v>1110</v>
      </c>
      <c r="J542" s="7"/>
      <c r="K542" s="7"/>
      <c r="L542" s="7"/>
      <c r="M542" s="7"/>
      <c r="N542" s="7"/>
      <c r="O542" s="7"/>
      <c r="P542" s="7"/>
      <c r="Q542" s="7"/>
      <c r="R542" s="200">
        <v>220583140094</v>
      </c>
      <c r="S542" s="7"/>
      <c r="T542" s="7"/>
      <c r="U542" s="362" t="str">
        <f t="shared" si="200"/>
        <v xml:space="preserve">PEATONAL   #   -  220583140094 </v>
      </c>
      <c r="V542" s="7"/>
      <c r="W542" s="7" t="s">
        <v>2514</v>
      </c>
      <c r="X542" s="7" t="s">
        <v>2395</v>
      </c>
      <c r="Y542" s="7" t="s">
        <v>1459</v>
      </c>
      <c r="Z542" s="7" t="s">
        <v>2805</v>
      </c>
      <c r="AA542" s="434" t="str">
        <f t="shared" si="201"/>
        <v>MARIA  ELDA MOSQUERA  PEREA</v>
      </c>
      <c r="AB542" s="7" t="s">
        <v>1268</v>
      </c>
      <c r="AC542" s="7">
        <v>35750111</v>
      </c>
      <c r="AD542" s="7" t="s">
        <v>1118</v>
      </c>
      <c r="AE542" s="7">
        <v>79</v>
      </c>
      <c r="AF542" s="6" t="s">
        <v>1086</v>
      </c>
      <c r="AG542" s="6"/>
      <c r="AH542" s="7"/>
      <c r="AI542" s="7"/>
      <c r="AJ542" s="7"/>
      <c r="AK542" s="434" t="str">
        <f t="shared" si="202"/>
        <v xml:space="preserve">   </v>
      </c>
      <c r="AL542" s="7"/>
      <c r="AM542" s="191"/>
      <c r="AN542" s="189" t="s">
        <v>1087</v>
      </c>
      <c r="AO542" s="7"/>
      <c r="AP542" s="7" t="s">
        <v>1086</v>
      </c>
      <c r="AQ542" s="7">
        <v>9</v>
      </c>
      <c r="AR542" s="7">
        <v>6</v>
      </c>
      <c r="AS542" s="7">
        <v>2</v>
      </c>
      <c r="AT542" s="192" t="s">
        <v>1148</v>
      </c>
      <c r="AU542" s="7"/>
      <c r="AV542" s="193" t="s">
        <v>1165</v>
      </c>
      <c r="AW542" s="7" t="s">
        <v>2859</v>
      </c>
      <c r="AX542" s="192"/>
      <c r="AY542" s="7"/>
      <c r="AZ542" s="7"/>
      <c r="BA542" s="7"/>
      <c r="BB542" s="7" t="s">
        <v>1086</v>
      </c>
      <c r="BC542" s="7">
        <v>21007</v>
      </c>
      <c r="BD542" s="7" t="s">
        <v>1086</v>
      </c>
      <c r="BE542" s="7">
        <v>14496</v>
      </c>
      <c r="BF542" s="7" t="s">
        <v>1086</v>
      </c>
      <c r="BG542" s="7">
        <v>16178</v>
      </c>
      <c r="BH542" s="188" t="s">
        <v>1167</v>
      </c>
      <c r="BI542" s="195" t="s">
        <v>1175</v>
      </c>
      <c r="BJ542" s="6" t="s">
        <v>1180</v>
      </c>
      <c r="BK542" s="6" t="s">
        <v>1191</v>
      </c>
      <c r="BL542" s="6" t="s">
        <v>1086</v>
      </c>
      <c r="BM542" s="191" t="s">
        <v>1086</v>
      </c>
      <c r="BN542" s="195" t="s">
        <v>1086</v>
      </c>
      <c r="BO542" s="6" t="s">
        <v>1086</v>
      </c>
      <c r="BP542" s="6" t="s">
        <v>1086</v>
      </c>
      <c r="BQ542" s="6" t="s">
        <v>1086</v>
      </c>
      <c r="BR542" s="6" t="s">
        <v>1086</v>
      </c>
      <c r="BS542" s="6" t="s">
        <v>1086</v>
      </c>
      <c r="BT542" s="6" t="s">
        <v>1087</v>
      </c>
      <c r="BU542" s="6" t="s">
        <v>1087</v>
      </c>
      <c r="BV542" s="6" t="s">
        <v>1087</v>
      </c>
      <c r="BW542" s="6" t="s">
        <v>1087</v>
      </c>
      <c r="BX542" s="6" t="s">
        <v>1086</v>
      </c>
      <c r="BY542" s="6" t="s">
        <v>1087</v>
      </c>
      <c r="BZ542" s="6" t="s">
        <v>1087</v>
      </c>
      <c r="CA542" s="6" t="s">
        <v>1087</v>
      </c>
      <c r="CB542" s="6" t="s">
        <v>1087</v>
      </c>
      <c r="CC542" s="6" t="s">
        <v>1086</v>
      </c>
      <c r="CD542" s="6" t="s">
        <v>1194</v>
      </c>
      <c r="CE542" s="199" t="s">
        <v>2939</v>
      </c>
      <c r="CF542" s="6"/>
      <c r="CG542" s="6"/>
      <c r="CH542" s="6"/>
      <c r="CI542" s="6"/>
      <c r="CJ542" s="6" t="s">
        <v>1607</v>
      </c>
      <c r="CK542" s="6" t="s">
        <v>1608</v>
      </c>
      <c r="CL542" s="6" t="s">
        <v>1086</v>
      </c>
      <c r="CM542" s="6" t="s">
        <v>1087</v>
      </c>
      <c r="CN542" s="6" t="s">
        <v>1087</v>
      </c>
      <c r="CO542" s="6" t="s">
        <v>1490</v>
      </c>
      <c r="CP542" s="6" t="s">
        <v>1087</v>
      </c>
      <c r="CQ542" s="6" t="s">
        <v>1087</v>
      </c>
      <c r="CR542" s="6" t="s">
        <v>1087</v>
      </c>
      <c r="CS542" s="6" t="s">
        <v>1087</v>
      </c>
      <c r="CT542" s="6" t="s">
        <v>1086</v>
      </c>
      <c r="CU542" s="191" t="s">
        <v>1307</v>
      </c>
      <c r="CV542" s="6" t="str">
        <f t="shared" si="203"/>
        <v>NUEVO MILENIOPEATONAL220583140094</v>
      </c>
      <c r="CW542" s="46" t="str">
        <f t="shared" si="204"/>
        <v>OK</v>
      </c>
      <c r="CX542" s="47" t="str">
        <f t="shared" si="205"/>
        <v>SI</v>
      </c>
      <c r="CY542" s="47">
        <f t="shared" si="206"/>
        <v>1</v>
      </c>
      <c r="CZ542" s="47" t="str">
        <f t="shared" si="207"/>
        <v/>
      </c>
      <c r="DA542" s="47">
        <f t="shared" si="208"/>
        <v>3</v>
      </c>
      <c r="DB542" s="47">
        <f t="shared" si="209"/>
        <v>4</v>
      </c>
      <c r="DC542" s="47">
        <f t="shared" si="210"/>
        <v>5</v>
      </c>
      <c r="DD542" s="47"/>
      <c r="DE542" s="47">
        <f t="shared" si="211"/>
        <v>7</v>
      </c>
      <c r="DF542" s="47">
        <f t="shared" si="212"/>
        <v>8</v>
      </c>
      <c r="DG542" s="47" t="str">
        <f t="shared" si="213"/>
        <v/>
      </c>
      <c r="DH542" s="47" t="str">
        <f t="shared" si="214"/>
        <v/>
      </c>
      <c r="DI542" s="47" t="str">
        <f t="shared" si="215"/>
        <v/>
      </c>
      <c r="DJ542" s="47">
        <f t="shared" si="216"/>
        <v>4</v>
      </c>
      <c r="DK542" s="48">
        <f>IF(CX542="NO",0,IF(CY542=1,Tipologías!$E$11,0)+IF(CZ542=2,Tipologías!$E$10,0)+IF(DA542=3,Tipologías!$E$9,0)+IF(DB542=4,Tipologías!$E$13,0)+IF(DC542=5,Tipologías!$E$12,0)+IF(DD542=6,Tipologías!$E$14,0)+IF(DE542=7,Tipologías!$E$20,0)+IF(DG542=9,Tipologías!$E$16,0)+IF(DF542=8,Tipologías!$E$23,0)+IF(DH542=10,Tipologías!$E$7,0)+IF(DI542=11,Tipologías!$E$8,0))</f>
        <v>6640634.0016719997</v>
      </c>
      <c r="DL542" s="49">
        <f t="shared" si="217"/>
        <v>6099266.2918499997</v>
      </c>
      <c r="DM542" s="50" t="str">
        <f t="shared" si="218"/>
        <v/>
      </c>
      <c r="DN542" s="50" t="str">
        <f t="shared" si="219"/>
        <v/>
      </c>
      <c r="DO542" s="50">
        <f t="shared" si="220"/>
        <v>0</v>
      </c>
      <c r="DP542" s="51" t="str">
        <f t="shared" si="221"/>
        <v/>
      </c>
      <c r="DQ542" s="51">
        <f>IF(DM542=17,Tipologías!$E$18,0)+IF(ENCUESTAS!DN542=18,Tipologías!$E$17,0)+IF(ENCUESTAS!DO542=19,Tipologías!$E$19,0)+IF(ENCUESTAS!DP542=20,Tipologías!$E$21,0)</f>
        <v>0</v>
      </c>
      <c r="DR542" s="47" t="str">
        <f t="shared" si="222"/>
        <v>NO</v>
      </c>
      <c r="DS542" s="49">
        <f t="shared" si="223"/>
        <v>0</v>
      </c>
      <c r="DT542" s="52">
        <f>IF(DL542=0,"",(DL542+DS542+Tipologías!$E$6+Tipologías!$H$2))</f>
        <v>6296343.6843899637</v>
      </c>
      <c r="DU542" s="53" t="str">
        <f t="shared" si="224"/>
        <v>SI</v>
      </c>
      <c r="DV542" s="436" t="s">
        <v>3864</v>
      </c>
    </row>
    <row r="543" spans="1:126" ht="60" x14ac:dyDescent="0.25">
      <c r="A543" s="22">
        <v>42974</v>
      </c>
      <c r="B543" s="7" t="s">
        <v>1</v>
      </c>
      <c r="C543" s="7" t="s">
        <v>630</v>
      </c>
      <c r="D543" s="7">
        <v>579</v>
      </c>
      <c r="E543" s="7">
        <v>43653334</v>
      </c>
      <c r="F543" s="7">
        <v>3223130625</v>
      </c>
      <c r="G543" s="188">
        <v>540</v>
      </c>
      <c r="H543" s="189" t="s">
        <v>1740</v>
      </c>
      <c r="I543" s="7" t="s">
        <v>1110</v>
      </c>
      <c r="J543" s="7"/>
      <c r="K543" s="7"/>
      <c r="L543" s="7"/>
      <c r="M543" s="7"/>
      <c r="N543" s="7"/>
      <c r="O543" s="7"/>
      <c r="P543" s="7"/>
      <c r="Q543" s="7"/>
      <c r="R543" s="200">
        <v>220563600000</v>
      </c>
      <c r="S543" s="7"/>
      <c r="T543" s="7"/>
      <c r="U543" s="362" t="str">
        <f t="shared" si="200"/>
        <v xml:space="preserve">PEATONAL   #   -  220563600000 </v>
      </c>
      <c r="V543" s="7">
        <v>3223130625</v>
      </c>
      <c r="W543" s="7" t="s">
        <v>2312</v>
      </c>
      <c r="X543" s="7" t="s">
        <v>1712</v>
      </c>
      <c r="Y543" s="7" t="s">
        <v>1459</v>
      </c>
      <c r="Z543" s="7" t="s">
        <v>1322</v>
      </c>
      <c r="AA543" s="434" t="str">
        <f t="shared" si="201"/>
        <v>MARIA  ISABEL CANO LOAIZA</v>
      </c>
      <c r="AB543" s="7" t="s">
        <v>1268</v>
      </c>
      <c r="AC543" s="7">
        <v>21934088</v>
      </c>
      <c r="AD543" s="7" t="s">
        <v>1118</v>
      </c>
      <c r="AE543" s="7">
        <v>65</v>
      </c>
      <c r="AF543" s="6" t="s">
        <v>1086</v>
      </c>
      <c r="AG543" s="6"/>
      <c r="AH543" s="7"/>
      <c r="AI543" s="7"/>
      <c r="AJ543" s="7"/>
      <c r="AK543" s="434" t="str">
        <f t="shared" si="202"/>
        <v xml:space="preserve">   </v>
      </c>
      <c r="AL543" s="7"/>
      <c r="AM543" s="191"/>
      <c r="AN543" s="189" t="s">
        <v>1087</v>
      </c>
      <c r="AO543" s="7"/>
      <c r="AP543" s="7" t="s">
        <v>1087</v>
      </c>
      <c r="AQ543" s="7">
        <v>4</v>
      </c>
      <c r="AR543" s="7">
        <v>2</v>
      </c>
      <c r="AS543" s="7">
        <v>0</v>
      </c>
      <c r="AT543" s="192" t="s">
        <v>1148</v>
      </c>
      <c r="AU543" s="7"/>
      <c r="AV543" s="193" t="s">
        <v>1165</v>
      </c>
      <c r="AW543" s="7" t="s">
        <v>2926</v>
      </c>
      <c r="AX543" s="192"/>
      <c r="AY543" s="7"/>
      <c r="AZ543" s="7"/>
      <c r="BA543" s="7"/>
      <c r="BB543" s="7" t="s">
        <v>1086</v>
      </c>
      <c r="BC543" s="7">
        <v>10803</v>
      </c>
      <c r="BD543" s="7" t="s">
        <v>1087</v>
      </c>
      <c r="BE543" s="7"/>
      <c r="BF543" s="7" t="s">
        <v>1086</v>
      </c>
      <c r="BG543" s="7">
        <v>8324</v>
      </c>
      <c r="BH543" s="188" t="s">
        <v>1167</v>
      </c>
      <c r="BI543" s="195" t="s">
        <v>1171</v>
      </c>
      <c r="BJ543" s="6" t="s">
        <v>1180</v>
      </c>
      <c r="BK543" s="6" t="s">
        <v>1189</v>
      </c>
      <c r="BL543" s="6" t="s">
        <v>1086</v>
      </c>
      <c r="BM543" s="191" t="s">
        <v>1086</v>
      </c>
      <c r="BN543" s="195" t="s">
        <v>1086</v>
      </c>
      <c r="BO543" s="6" t="s">
        <v>1086</v>
      </c>
      <c r="BP543" s="6" t="s">
        <v>1086</v>
      </c>
      <c r="BQ543" s="6" t="s">
        <v>1086</v>
      </c>
      <c r="BR543" s="6" t="s">
        <v>1086</v>
      </c>
      <c r="BS543" s="6" t="s">
        <v>1086</v>
      </c>
      <c r="BT543" s="6" t="s">
        <v>1086</v>
      </c>
      <c r="BU543" s="6" t="s">
        <v>1087</v>
      </c>
      <c r="BV543" s="6" t="s">
        <v>1087</v>
      </c>
      <c r="BW543" s="6" t="s">
        <v>1086</v>
      </c>
      <c r="BX543" s="6" t="s">
        <v>1086</v>
      </c>
      <c r="BY543" s="6" t="s">
        <v>1086</v>
      </c>
      <c r="BZ543" s="6" t="s">
        <v>1087</v>
      </c>
      <c r="CA543" s="6" t="s">
        <v>1087</v>
      </c>
      <c r="CB543" s="6" t="s">
        <v>1086</v>
      </c>
      <c r="CC543" s="6" t="s">
        <v>1086</v>
      </c>
      <c r="CD543" s="6" t="s">
        <v>1193</v>
      </c>
      <c r="CE543" s="199" t="s">
        <v>2940</v>
      </c>
      <c r="CF543" s="6"/>
      <c r="CG543" s="6"/>
      <c r="CH543" s="6"/>
      <c r="CI543" s="6"/>
      <c r="CJ543" s="6" t="s">
        <v>1607</v>
      </c>
      <c r="CK543" s="6" t="s">
        <v>1608</v>
      </c>
      <c r="CL543" s="6" t="s">
        <v>1087</v>
      </c>
      <c r="CM543" s="6" t="s">
        <v>1087</v>
      </c>
      <c r="CN543" s="6" t="s">
        <v>1087</v>
      </c>
      <c r="CO543" s="6" t="s">
        <v>1490</v>
      </c>
      <c r="CP543" s="6" t="s">
        <v>1086</v>
      </c>
      <c r="CQ543" s="6" t="s">
        <v>1087</v>
      </c>
      <c r="CR543" s="6" t="s">
        <v>1087</v>
      </c>
      <c r="CS543" s="6" t="s">
        <v>1086</v>
      </c>
      <c r="CT543" s="6" t="s">
        <v>1086</v>
      </c>
      <c r="CU543" s="191" t="s">
        <v>1273</v>
      </c>
      <c r="CV543" s="6" t="str">
        <f t="shared" si="203"/>
        <v>TAHAMIPEATONAL220563600000</v>
      </c>
      <c r="CW543" s="46" t="str">
        <f t="shared" si="204"/>
        <v>OK</v>
      </c>
      <c r="CX543" s="47" t="str">
        <f t="shared" si="205"/>
        <v>SI</v>
      </c>
      <c r="CY543" s="47">
        <f t="shared" si="206"/>
        <v>1</v>
      </c>
      <c r="CZ543" s="47" t="str">
        <f t="shared" si="207"/>
        <v/>
      </c>
      <c r="DA543" s="47" t="str">
        <f t="shared" si="208"/>
        <v/>
      </c>
      <c r="DB543" s="47">
        <f t="shared" si="209"/>
        <v>4</v>
      </c>
      <c r="DC543" s="47" t="str">
        <f t="shared" si="210"/>
        <v/>
      </c>
      <c r="DD543" s="47"/>
      <c r="DE543" s="47" t="str">
        <f t="shared" si="211"/>
        <v/>
      </c>
      <c r="DF543" s="47" t="str">
        <f t="shared" si="212"/>
        <v/>
      </c>
      <c r="DG543" s="47">
        <f t="shared" si="213"/>
        <v>9</v>
      </c>
      <c r="DH543" s="47" t="str">
        <f t="shared" si="214"/>
        <v/>
      </c>
      <c r="DI543" s="47" t="str">
        <f t="shared" si="215"/>
        <v/>
      </c>
      <c r="DJ543" s="47">
        <f t="shared" si="216"/>
        <v>2</v>
      </c>
      <c r="DK543" s="48">
        <f>IF(CX543="NO",0,IF(CY543=1,Tipologías!$E$11,0)+IF(CZ543=2,Tipologías!$E$10,0)+IF(DA543=3,Tipologías!$E$9,0)+IF(DB543=4,Tipologías!$E$13,0)+IF(DC543=5,Tipologías!$E$12,0)+IF(DD543=6,Tipologías!$E$14,0)+IF(DE543=7,Tipologías!$E$20,0)+IF(DG543=9,Tipologías!$E$16,0)+IF(DF543=8,Tipologías!$E$23,0)+IF(DH543=10,Tipologías!$E$7,0)+IF(DI543=11,Tipologías!$E$8,0))</f>
        <v>2858472.5869979998</v>
      </c>
      <c r="DL543" s="49">
        <f t="shared" si="217"/>
        <v>2858472.5869979998</v>
      </c>
      <c r="DM543" s="50" t="str">
        <f t="shared" si="218"/>
        <v/>
      </c>
      <c r="DN543" s="50" t="str">
        <f t="shared" si="219"/>
        <v/>
      </c>
      <c r="DO543" s="50">
        <f t="shared" si="220"/>
        <v>0</v>
      </c>
      <c r="DP543" s="51" t="str">
        <f t="shared" si="221"/>
        <v/>
      </c>
      <c r="DQ543" s="51">
        <f>IF(DM543=17,Tipologías!$E$18,0)+IF(ENCUESTAS!DN543=18,Tipologías!$E$17,0)+IF(ENCUESTAS!DO543=19,Tipologías!$E$19,0)+IF(ENCUESTAS!DP543=20,Tipologías!$E$21,0)</f>
        <v>0</v>
      </c>
      <c r="DR543" s="47" t="str">
        <f t="shared" si="222"/>
        <v>NO</v>
      </c>
      <c r="DS543" s="49">
        <f t="shared" si="223"/>
        <v>0</v>
      </c>
      <c r="DT543" s="52">
        <f>IF(DL543=0,"",(DL543+DS543+Tipologías!$E$6+Tipologías!$H$2))</f>
        <v>3055549.9795379643</v>
      </c>
      <c r="DU543" s="53" t="str">
        <f t="shared" si="224"/>
        <v>SI</v>
      </c>
      <c r="DV543" s="436" t="s">
        <v>4332</v>
      </c>
    </row>
    <row r="544" spans="1:126" ht="45" x14ac:dyDescent="0.25">
      <c r="A544" s="22">
        <v>42974</v>
      </c>
      <c r="B544" s="7" t="s">
        <v>1</v>
      </c>
      <c r="C544" s="7" t="s">
        <v>630</v>
      </c>
      <c r="D544" s="7">
        <v>579</v>
      </c>
      <c r="E544" s="7">
        <v>43653334</v>
      </c>
      <c r="F544" s="7">
        <v>3223130625</v>
      </c>
      <c r="G544" s="188">
        <v>541</v>
      </c>
      <c r="H544" s="189" t="s">
        <v>1740</v>
      </c>
      <c r="I544" s="7" t="s">
        <v>1110</v>
      </c>
      <c r="J544" s="7"/>
      <c r="K544" s="7"/>
      <c r="L544" s="7"/>
      <c r="M544" s="7"/>
      <c r="N544" s="7"/>
      <c r="O544" s="7"/>
      <c r="P544" s="7"/>
      <c r="Q544" s="7"/>
      <c r="R544" s="200">
        <v>220563700000</v>
      </c>
      <c r="S544" s="7"/>
      <c r="T544" s="7"/>
      <c r="U544" s="362" t="str">
        <f t="shared" si="200"/>
        <v xml:space="preserve">PEATONAL   #   -  220563700000 </v>
      </c>
      <c r="V544" s="7">
        <v>3223955833</v>
      </c>
      <c r="W544" s="7" t="s">
        <v>2941</v>
      </c>
      <c r="X544" s="7" t="s">
        <v>1876</v>
      </c>
      <c r="Y544" s="7" t="s">
        <v>1541</v>
      </c>
      <c r="Z544" s="7" t="s">
        <v>2277</v>
      </c>
      <c r="AA544" s="434" t="str">
        <f t="shared" si="201"/>
        <v>ANA  GILMA RAIGOZA PULGARIN</v>
      </c>
      <c r="AB544" s="7" t="s">
        <v>1268</v>
      </c>
      <c r="AC544" s="7">
        <v>21933159</v>
      </c>
      <c r="AD544" s="7" t="s">
        <v>1118</v>
      </c>
      <c r="AE544" s="7">
        <v>57</v>
      </c>
      <c r="AF544" s="6" t="s">
        <v>1086</v>
      </c>
      <c r="AG544" s="6"/>
      <c r="AH544" s="7"/>
      <c r="AI544" s="7"/>
      <c r="AJ544" s="7"/>
      <c r="AK544" s="434" t="str">
        <f t="shared" si="202"/>
        <v xml:space="preserve">   </v>
      </c>
      <c r="AL544" s="7"/>
      <c r="AM544" s="191"/>
      <c r="AN544" s="189" t="s">
        <v>1087</v>
      </c>
      <c r="AO544" s="7"/>
      <c r="AP544" s="7" t="s">
        <v>1087</v>
      </c>
      <c r="AQ544" s="7"/>
      <c r="AR544" s="7"/>
      <c r="AS544" s="7"/>
      <c r="AT544" s="192" t="s">
        <v>1148</v>
      </c>
      <c r="AU544" s="7"/>
      <c r="AV544" s="193" t="s">
        <v>1165</v>
      </c>
      <c r="AW544" s="7" t="s">
        <v>2859</v>
      </c>
      <c r="AX544" s="192"/>
      <c r="AY544" s="7"/>
      <c r="AZ544" s="7"/>
      <c r="BA544" s="7"/>
      <c r="BB544" s="7" t="s">
        <v>1086</v>
      </c>
      <c r="BC544" s="7">
        <v>14539</v>
      </c>
      <c r="BD544" s="7" t="s">
        <v>1086</v>
      </c>
      <c r="BE544" s="7"/>
      <c r="BF544" s="7" t="s">
        <v>1086</v>
      </c>
      <c r="BG544" s="7">
        <v>8324</v>
      </c>
      <c r="BH544" s="188" t="s">
        <v>1167</v>
      </c>
      <c r="BI544" s="195" t="s">
        <v>1171</v>
      </c>
      <c r="BJ544" s="6" t="s">
        <v>1180</v>
      </c>
      <c r="BK544" s="6" t="s">
        <v>1189</v>
      </c>
      <c r="BL544" s="6" t="s">
        <v>1086</v>
      </c>
      <c r="BM544" s="191" t="s">
        <v>1086</v>
      </c>
      <c r="BN544" s="195" t="s">
        <v>1086</v>
      </c>
      <c r="BO544" s="6" t="s">
        <v>1086</v>
      </c>
      <c r="BP544" s="6" t="s">
        <v>1086</v>
      </c>
      <c r="BQ544" s="6" t="s">
        <v>1086</v>
      </c>
      <c r="BR544" s="6" t="s">
        <v>1086</v>
      </c>
      <c r="BS544" s="6" t="s">
        <v>1086</v>
      </c>
      <c r="BT544" s="6" t="s">
        <v>1086</v>
      </c>
      <c r="BU544" s="6" t="s">
        <v>1086</v>
      </c>
      <c r="BV544" s="6" t="s">
        <v>1087</v>
      </c>
      <c r="BW544" s="6" t="s">
        <v>1087</v>
      </c>
      <c r="BX544" s="6" t="s">
        <v>1086</v>
      </c>
      <c r="BY544" s="6" t="s">
        <v>1087</v>
      </c>
      <c r="BZ544" s="6" t="s">
        <v>1086</v>
      </c>
      <c r="CA544" s="6" t="s">
        <v>1087</v>
      </c>
      <c r="CB544" s="6" t="s">
        <v>1086</v>
      </c>
      <c r="CC544" s="6" t="s">
        <v>1086</v>
      </c>
      <c r="CD544" s="6" t="s">
        <v>1193</v>
      </c>
      <c r="CE544" s="199" t="s">
        <v>2942</v>
      </c>
      <c r="CF544" s="6"/>
      <c r="CG544" s="6"/>
      <c r="CH544" s="6"/>
      <c r="CI544" s="6"/>
      <c r="CJ544" s="6" t="s">
        <v>1607</v>
      </c>
      <c r="CK544" s="6" t="s">
        <v>1608</v>
      </c>
      <c r="CL544" s="6" t="s">
        <v>1842</v>
      </c>
      <c r="CM544" s="6" t="s">
        <v>1087</v>
      </c>
      <c r="CN544" s="6" t="s">
        <v>1087</v>
      </c>
      <c r="CO544" s="6" t="s">
        <v>1490</v>
      </c>
      <c r="CP544" s="6" t="s">
        <v>1086</v>
      </c>
      <c r="CQ544" s="6" t="s">
        <v>1087</v>
      </c>
      <c r="CR544" s="6" t="s">
        <v>1087</v>
      </c>
      <c r="CS544" s="6" t="s">
        <v>1086</v>
      </c>
      <c r="CT544" s="6" t="s">
        <v>1086</v>
      </c>
      <c r="CU544" s="191" t="s">
        <v>1273</v>
      </c>
      <c r="CV544" s="6" t="str">
        <f t="shared" si="203"/>
        <v>TAHAMIPEATONAL220563700000</v>
      </c>
      <c r="CW544" s="46" t="str">
        <f t="shared" si="204"/>
        <v>OK</v>
      </c>
      <c r="CX544" s="47" t="str">
        <f t="shared" si="205"/>
        <v>SI</v>
      </c>
      <c r="CY544" s="47">
        <f t="shared" si="206"/>
        <v>1</v>
      </c>
      <c r="CZ544" s="47" t="str">
        <f t="shared" si="207"/>
        <v/>
      </c>
      <c r="DA544" s="47">
        <f t="shared" si="208"/>
        <v>3</v>
      </c>
      <c r="DB544" s="47">
        <f t="shared" si="209"/>
        <v>4</v>
      </c>
      <c r="DC544" s="47">
        <f t="shared" si="210"/>
        <v>5</v>
      </c>
      <c r="DD544" s="47"/>
      <c r="DE544" s="47">
        <f t="shared" si="211"/>
        <v>7</v>
      </c>
      <c r="DF544" s="47" t="str">
        <f t="shared" si="212"/>
        <v/>
      </c>
      <c r="DG544" s="47">
        <f t="shared" si="213"/>
        <v>9</v>
      </c>
      <c r="DH544" s="47" t="str">
        <f t="shared" si="214"/>
        <v/>
      </c>
      <c r="DI544" s="47" t="str">
        <f t="shared" si="215"/>
        <v/>
      </c>
      <c r="DJ544" s="47">
        <f t="shared" si="216"/>
        <v>4</v>
      </c>
      <c r="DK544" s="48">
        <f>IF(CX544="NO",0,IF(CY544=1,Tipologías!$E$11,0)+IF(CZ544=2,Tipologías!$E$10,0)+IF(DA544=3,Tipologías!$E$9,0)+IF(DB544=4,Tipologías!$E$13,0)+IF(DC544=5,Tipologías!$E$12,0)+IF(DD544=6,Tipologías!$E$14,0)+IF(DE544=7,Tipologías!$E$20,0)+IF(DG544=9,Tipologías!$E$16,0)+IF(DF544=8,Tipologías!$E$23,0)+IF(DH544=10,Tipologías!$E$7,0)+IF(DI544=11,Tipologías!$E$8,0))</f>
        <v>4158248.5159739996</v>
      </c>
      <c r="DL544" s="49">
        <f t="shared" si="217"/>
        <v>4158248.5159739996</v>
      </c>
      <c r="DM544" s="50" t="str">
        <f t="shared" si="218"/>
        <v/>
      </c>
      <c r="DN544" s="50" t="str">
        <f t="shared" si="219"/>
        <v/>
      </c>
      <c r="DO544" s="50">
        <f t="shared" si="220"/>
        <v>0</v>
      </c>
      <c r="DP544" s="51" t="str">
        <f t="shared" si="221"/>
        <v/>
      </c>
      <c r="DQ544" s="51">
        <f>IF(DM544=17,Tipologías!$E$18,0)+IF(ENCUESTAS!DN544=18,Tipologías!$E$17,0)+IF(ENCUESTAS!DO544=19,Tipologías!$E$19,0)+IF(ENCUESTAS!DP544=20,Tipologías!$E$21,0)</f>
        <v>0</v>
      </c>
      <c r="DR544" s="47" t="str">
        <f t="shared" si="222"/>
        <v>NO</v>
      </c>
      <c r="DS544" s="49">
        <f t="shared" si="223"/>
        <v>0</v>
      </c>
      <c r="DT544" s="52">
        <f>IF(DL544=0,"",(DL544+DS544+Tipologías!$E$6+Tipologías!$H$2))</f>
        <v>4355325.9085139642</v>
      </c>
      <c r="DU544" s="53" t="str">
        <f t="shared" si="224"/>
        <v>SI</v>
      </c>
      <c r="DV544" s="436" t="s">
        <v>4333</v>
      </c>
    </row>
    <row r="545" spans="1:126" hidden="1" x14ac:dyDescent="0.25">
      <c r="A545" s="22">
        <v>42974</v>
      </c>
      <c r="B545" s="7" t="s">
        <v>1</v>
      </c>
      <c r="C545" s="7" t="s">
        <v>630</v>
      </c>
      <c r="D545" s="7">
        <v>579</v>
      </c>
      <c r="E545" s="7">
        <v>436533334</v>
      </c>
      <c r="F545" s="7">
        <v>3223130625</v>
      </c>
      <c r="G545" s="188">
        <v>542</v>
      </c>
      <c r="H545" s="189" t="s">
        <v>1632</v>
      </c>
      <c r="I545" s="7" t="s">
        <v>1102</v>
      </c>
      <c r="J545" s="7">
        <v>10</v>
      </c>
      <c r="K545" s="7"/>
      <c r="L545" s="7"/>
      <c r="M545" s="7"/>
      <c r="N545" s="7"/>
      <c r="O545" s="7">
        <v>16</v>
      </c>
      <c r="P545" s="7"/>
      <c r="Q545" s="7"/>
      <c r="R545" s="200">
        <v>220390600000</v>
      </c>
      <c r="S545" s="7"/>
      <c r="T545" s="7"/>
      <c r="U545" s="362" t="str">
        <f t="shared" si="200"/>
        <v xml:space="preserve">CARRERA 10  #  16 -  220390600000 </v>
      </c>
      <c r="V545" s="7">
        <v>3113535509</v>
      </c>
      <c r="W545" s="7" t="s">
        <v>1573</v>
      </c>
      <c r="X545" s="7" t="s">
        <v>2943</v>
      </c>
      <c r="Y545" s="7" t="s">
        <v>1270</v>
      </c>
      <c r="Z545" s="7" t="s">
        <v>1503</v>
      </c>
      <c r="AA545" s="434" t="str">
        <f t="shared" si="201"/>
        <v>LUZ ELENA VASQUEZ CHAVERRA</v>
      </c>
      <c r="AB545" s="7" t="s">
        <v>1268</v>
      </c>
      <c r="AC545" s="7">
        <v>43429093</v>
      </c>
      <c r="AD545" s="7" t="s">
        <v>1118</v>
      </c>
      <c r="AE545" s="7">
        <v>53</v>
      </c>
      <c r="AF545" s="6" t="s">
        <v>1086</v>
      </c>
      <c r="AG545" s="6"/>
      <c r="AH545" s="7"/>
      <c r="AI545" s="7"/>
      <c r="AJ545" s="7"/>
      <c r="AK545" s="434" t="str">
        <f t="shared" si="202"/>
        <v xml:space="preserve">   </v>
      </c>
      <c r="AL545" s="7"/>
      <c r="AM545" s="191"/>
      <c r="AN545" s="189" t="s">
        <v>1087</v>
      </c>
      <c r="AO545" s="7"/>
      <c r="AP545" s="7" t="s">
        <v>1087</v>
      </c>
      <c r="AQ545" s="7">
        <v>4</v>
      </c>
      <c r="AR545" s="7">
        <v>1</v>
      </c>
      <c r="AS545" s="7">
        <v>0</v>
      </c>
      <c r="AT545" s="192" t="s">
        <v>1148</v>
      </c>
      <c r="AU545" s="7"/>
      <c r="AV545" s="193" t="s">
        <v>1165</v>
      </c>
      <c r="AW545" s="7" t="s">
        <v>2859</v>
      </c>
      <c r="AX545" s="192"/>
      <c r="AY545" s="7"/>
      <c r="AZ545" s="7"/>
      <c r="BA545" s="7"/>
      <c r="BB545" s="7" t="s">
        <v>1086</v>
      </c>
      <c r="BC545" s="7">
        <v>20059</v>
      </c>
      <c r="BD545" s="7" t="s">
        <v>1086</v>
      </c>
      <c r="BE545" s="7">
        <v>14556</v>
      </c>
      <c r="BF545" s="7" t="s">
        <v>1086</v>
      </c>
      <c r="BG545" s="7">
        <v>8324</v>
      </c>
      <c r="BH545" s="188" t="s">
        <v>1167</v>
      </c>
      <c r="BI545" s="195" t="s">
        <v>1171</v>
      </c>
      <c r="BJ545" s="6" t="s">
        <v>1180</v>
      </c>
      <c r="BK545" s="6" t="s">
        <v>1189</v>
      </c>
      <c r="BL545" s="6" t="s">
        <v>1086</v>
      </c>
      <c r="BM545" s="191" t="s">
        <v>1086</v>
      </c>
      <c r="BN545" s="195" t="s">
        <v>1086</v>
      </c>
      <c r="BO545" s="6" t="s">
        <v>1086</v>
      </c>
      <c r="BP545" s="6" t="s">
        <v>1086</v>
      </c>
      <c r="BQ545" s="6" t="s">
        <v>1086</v>
      </c>
      <c r="BR545" s="6" t="s">
        <v>1086</v>
      </c>
      <c r="BS545" s="6" t="s">
        <v>1086</v>
      </c>
      <c r="BT545" s="6" t="s">
        <v>1086</v>
      </c>
      <c r="BU545" s="6" t="s">
        <v>1086</v>
      </c>
      <c r="BV545" s="6" t="s">
        <v>1086</v>
      </c>
      <c r="BW545" s="6" t="s">
        <v>1086</v>
      </c>
      <c r="BX545" s="6" t="s">
        <v>1086</v>
      </c>
      <c r="BY545" s="6" t="s">
        <v>1086</v>
      </c>
      <c r="BZ545" s="6" t="s">
        <v>1086</v>
      </c>
      <c r="CA545" s="6" t="s">
        <v>1086</v>
      </c>
      <c r="CB545" s="6" t="s">
        <v>1086</v>
      </c>
      <c r="CC545" s="6" t="s">
        <v>1086</v>
      </c>
      <c r="CD545" s="6" t="s">
        <v>1193</v>
      </c>
      <c r="CE545" s="199" t="s">
        <v>1781</v>
      </c>
      <c r="CF545" s="6"/>
      <c r="CG545" s="6"/>
      <c r="CH545" s="6"/>
      <c r="CI545" s="6"/>
      <c r="CJ545" s="6" t="s">
        <v>1607</v>
      </c>
      <c r="CK545" s="6" t="s">
        <v>1608</v>
      </c>
      <c r="CL545" s="6" t="s">
        <v>1086</v>
      </c>
      <c r="CM545" s="6" t="s">
        <v>1087</v>
      </c>
      <c r="CN545" s="6" t="s">
        <v>1087</v>
      </c>
      <c r="CO545" s="6" t="s">
        <v>1490</v>
      </c>
      <c r="CP545" s="6" t="s">
        <v>1086</v>
      </c>
      <c r="CQ545" s="6" t="s">
        <v>1086</v>
      </c>
      <c r="CR545" s="6" t="s">
        <v>1086</v>
      </c>
      <c r="CS545" s="6" t="s">
        <v>1086</v>
      </c>
      <c r="CT545" s="6" t="s">
        <v>1086</v>
      </c>
      <c r="CU545" s="191" t="s">
        <v>1273</v>
      </c>
      <c r="CV545" s="6" t="str">
        <f t="shared" si="203"/>
        <v>SAN MARTIN CARRERA1016220390600000</v>
      </c>
      <c r="CW545" s="46" t="str">
        <f t="shared" si="204"/>
        <v>OK</v>
      </c>
      <c r="CX545" s="47" t="str">
        <f t="shared" si="205"/>
        <v>SI</v>
      </c>
      <c r="CY545" s="47" t="str">
        <f t="shared" si="206"/>
        <v/>
      </c>
      <c r="CZ545" s="47" t="str">
        <f t="shared" si="207"/>
        <v/>
      </c>
      <c r="DA545" s="47" t="str">
        <f t="shared" si="208"/>
        <v/>
      </c>
      <c r="DB545" s="47" t="str">
        <f t="shared" si="209"/>
        <v/>
      </c>
      <c r="DC545" s="47" t="str">
        <f t="shared" si="210"/>
        <v/>
      </c>
      <c r="DD545" s="47"/>
      <c r="DE545" s="47" t="str">
        <f t="shared" si="211"/>
        <v/>
      </c>
      <c r="DF545" s="47" t="str">
        <f t="shared" si="212"/>
        <v/>
      </c>
      <c r="DG545" s="47" t="str">
        <f t="shared" si="213"/>
        <v/>
      </c>
      <c r="DH545" s="47" t="str">
        <f t="shared" si="214"/>
        <v/>
      </c>
      <c r="DI545" s="47" t="str">
        <f t="shared" si="215"/>
        <v/>
      </c>
      <c r="DJ545" s="47">
        <f t="shared" si="216"/>
        <v>0</v>
      </c>
      <c r="DK545" s="48">
        <f>IF(CX545="NO",0,IF(CY545=1,Tipologías!$E$11,0)+IF(CZ545=2,Tipologías!$E$10,0)+IF(DA545=3,Tipologías!$E$9,0)+IF(DB545=4,Tipologías!$E$13,0)+IF(DC545=5,Tipologías!$E$12,0)+IF(DD545=6,Tipologías!$E$14,0)+IF(DE545=7,Tipologías!$E$20,0)+IF(DG545=9,Tipologías!$E$16,0)+IF(DF545=8,Tipologías!$E$23,0)+IF(DH545=10,Tipologías!$E$7,0)+IF(DI545=11,Tipologías!$E$8,0))</f>
        <v>0</v>
      </c>
      <c r="DL545" s="49">
        <f t="shared" si="217"/>
        <v>0</v>
      </c>
      <c r="DM545" s="50" t="str">
        <f t="shared" si="218"/>
        <v/>
      </c>
      <c r="DN545" s="50" t="str">
        <f t="shared" si="219"/>
        <v/>
      </c>
      <c r="DO545" s="50" t="str">
        <f t="shared" si="220"/>
        <v/>
      </c>
      <c r="DP545" s="51" t="str">
        <f t="shared" si="221"/>
        <v/>
      </c>
      <c r="DQ545" s="51">
        <f>IF(DM545=17,Tipologías!$E$18,0)+IF(ENCUESTAS!DN545=18,Tipologías!$E$17,0)+IF(ENCUESTAS!DO545=19,Tipologías!$E$19,0)+IF(ENCUESTAS!DP545=20,Tipologías!$E$21,0)</f>
        <v>0</v>
      </c>
      <c r="DR545" s="47" t="str">
        <f t="shared" si="222"/>
        <v>NO</v>
      </c>
      <c r="DS545" s="49">
        <f t="shared" si="223"/>
        <v>0</v>
      </c>
      <c r="DT545" s="52" t="str">
        <f>IF(DL545=0,"",(DL545+DS545+Tipologías!$E$6+Tipologías!$H$2))</f>
        <v/>
      </c>
      <c r="DU545" s="53" t="str">
        <f t="shared" si="224"/>
        <v>NO</v>
      </c>
      <c r="DV545" s="437"/>
    </row>
    <row r="546" spans="1:126" ht="30" x14ac:dyDescent="0.25">
      <c r="A546" s="22">
        <v>42974</v>
      </c>
      <c r="B546" s="7" t="s">
        <v>1</v>
      </c>
      <c r="C546" s="7" t="s">
        <v>630</v>
      </c>
      <c r="D546" s="7">
        <v>579</v>
      </c>
      <c r="E546" s="7">
        <v>43653334</v>
      </c>
      <c r="F546" s="7">
        <v>3223130625</v>
      </c>
      <c r="G546" s="188">
        <v>543</v>
      </c>
      <c r="H546" s="189" t="s">
        <v>1632</v>
      </c>
      <c r="I546" s="7" t="s">
        <v>1110</v>
      </c>
      <c r="J546" s="7"/>
      <c r="K546" s="7"/>
      <c r="L546" s="7"/>
      <c r="M546" s="7"/>
      <c r="N546" s="7"/>
      <c r="O546" s="7"/>
      <c r="P546" s="7"/>
      <c r="Q546" s="7"/>
      <c r="R546" s="200">
        <v>220452410000</v>
      </c>
      <c r="S546" s="7"/>
      <c r="T546" s="7"/>
      <c r="U546" s="362" t="str">
        <f t="shared" si="200"/>
        <v xml:space="preserve">PEATONAL   #   -  220452410000 </v>
      </c>
      <c r="V546" s="7">
        <v>3212787874</v>
      </c>
      <c r="W546" s="7" t="s">
        <v>2341</v>
      </c>
      <c r="X546" s="7" t="s">
        <v>2009</v>
      </c>
      <c r="Y546" s="7" t="s">
        <v>1270</v>
      </c>
      <c r="Z546" s="7" t="s">
        <v>1591</v>
      </c>
      <c r="AA546" s="434" t="str">
        <f t="shared" si="201"/>
        <v>LUZ SOFIA BARRENECHE AVENDAÑO</v>
      </c>
      <c r="AB546" s="7" t="s">
        <v>1268</v>
      </c>
      <c r="AC546" s="7">
        <v>60401311</v>
      </c>
      <c r="AD546" s="7" t="s">
        <v>1118</v>
      </c>
      <c r="AE546" s="7">
        <v>55</v>
      </c>
      <c r="AF546" s="6" t="s">
        <v>1086</v>
      </c>
      <c r="AG546" s="6"/>
      <c r="AH546" s="7"/>
      <c r="AI546" s="7"/>
      <c r="AJ546" s="7"/>
      <c r="AK546" s="434" t="str">
        <f t="shared" si="202"/>
        <v xml:space="preserve">   </v>
      </c>
      <c r="AL546" s="7"/>
      <c r="AM546" s="191"/>
      <c r="AN546" s="189" t="s">
        <v>1087</v>
      </c>
      <c r="AO546" s="7"/>
      <c r="AP546" s="7" t="s">
        <v>1087</v>
      </c>
      <c r="AQ546" s="7">
        <v>1</v>
      </c>
      <c r="AR546" s="7">
        <v>0</v>
      </c>
      <c r="AS546" s="7">
        <v>0</v>
      </c>
      <c r="AT546" s="192" t="s">
        <v>1149</v>
      </c>
      <c r="AU546" s="7"/>
      <c r="AV546" s="193"/>
      <c r="AW546" s="7"/>
      <c r="AX546" s="192" t="s">
        <v>1153</v>
      </c>
      <c r="AY546" s="7">
        <v>3</v>
      </c>
      <c r="AZ546" s="7"/>
      <c r="BA546" s="7">
        <v>200000</v>
      </c>
      <c r="BB546" s="7" t="s">
        <v>1086</v>
      </c>
      <c r="BC546" s="7">
        <v>22244</v>
      </c>
      <c r="BD546" s="7" t="s">
        <v>1086</v>
      </c>
      <c r="BE546" s="7"/>
      <c r="BF546" s="7" t="s">
        <v>1086</v>
      </c>
      <c r="BG546" s="7">
        <v>16516</v>
      </c>
      <c r="BH546" s="188" t="s">
        <v>1167</v>
      </c>
      <c r="BI546" s="195" t="s">
        <v>1172</v>
      </c>
      <c r="BJ546" s="6" t="s">
        <v>1180</v>
      </c>
      <c r="BK546" s="6" t="s">
        <v>1189</v>
      </c>
      <c r="BL546" s="6" t="s">
        <v>1086</v>
      </c>
      <c r="BM546" s="191" t="s">
        <v>1086</v>
      </c>
      <c r="BN546" s="195" t="s">
        <v>1086</v>
      </c>
      <c r="BO546" s="6" t="s">
        <v>1086</v>
      </c>
      <c r="BP546" s="6" t="s">
        <v>1086</v>
      </c>
      <c r="BQ546" s="6" t="s">
        <v>1086</v>
      </c>
      <c r="BR546" s="6" t="s">
        <v>1086</v>
      </c>
      <c r="BS546" s="6" t="s">
        <v>1086</v>
      </c>
      <c r="BT546" s="6" t="s">
        <v>1086</v>
      </c>
      <c r="BU546" s="6" t="s">
        <v>1086</v>
      </c>
      <c r="BV546" s="6" t="s">
        <v>1087</v>
      </c>
      <c r="BW546" s="6" t="s">
        <v>1086</v>
      </c>
      <c r="BX546" s="6" t="s">
        <v>1086</v>
      </c>
      <c r="BY546" s="6" t="s">
        <v>1086</v>
      </c>
      <c r="BZ546" s="6" t="s">
        <v>1086</v>
      </c>
      <c r="CA546" s="6" t="s">
        <v>1087</v>
      </c>
      <c r="CB546" s="6" t="s">
        <v>1086</v>
      </c>
      <c r="CC546" s="6" t="s">
        <v>1086</v>
      </c>
      <c r="CD546" s="6" t="s">
        <v>1194</v>
      </c>
      <c r="CE546" s="199" t="s">
        <v>2944</v>
      </c>
      <c r="CF546" s="6"/>
      <c r="CG546" s="6"/>
      <c r="CH546" s="6"/>
      <c r="CI546" s="6"/>
      <c r="CJ546" s="6" t="s">
        <v>1607</v>
      </c>
      <c r="CK546" s="6" t="s">
        <v>1608</v>
      </c>
      <c r="CL546" s="6" t="s">
        <v>1087</v>
      </c>
      <c r="CM546" s="6" t="s">
        <v>1087</v>
      </c>
      <c r="CN546" s="6" t="s">
        <v>1087</v>
      </c>
      <c r="CO546" s="6" t="s">
        <v>1490</v>
      </c>
      <c r="CP546" s="6" t="s">
        <v>1086</v>
      </c>
      <c r="CQ546" s="6" t="s">
        <v>1086</v>
      </c>
      <c r="CR546" s="6" t="s">
        <v>1087</v>
      </c>
      <c r="CS546" s="6" t="s">
        <v>1086</v>
      </c>
      <c r="CT546" s="6" t="s">
        <v>1086</v>
      </c>
      <c r="CU546" s="191" t="s">
        <v>1273</v>
      </c>
      <c r="CV546" s="6" t="str">
        <f t="shared" si="203"/>
        <v>SAN MARTIN PEATONAL220452410000</v>
      </c>
      <c r="CW546" s="46" t="str">
        <f t="shared" si="204"/>
        <v>OK</v>
      </c>
      <c r="CX546" s="47" t="str">
        <f t="shared" si="205"/>
        <v>SI</v>
      </c>
      <c r="CY546" s="47">
        <f t="shared" si="206"/>
        <v>1</v>
      </c>
      <c r="CZ546" s="47" t="str">
        <f t="shared" si="207"/>
        <v/>
      </c>
      <c r="DA546" s="47">
        <f t="shared" si="208"/>
        <v>3</v>
      </c>
      <c r="DB546" s="47" t="str">
        <f t="shared" si="209"/>
        <v/>
      </c>
      <c r="DC546" s="47" t="str">
        <f t="shared" si="210"/>
        <v/>
      </c>
      <c r="DD546" s="47"/>
      <c r="DE546" s="47" t="str">
        <f t="shared" si="211"/>
        <v/>
      </c>
      <c r="DF546" s="47" t="str">
        <f t="shared" si="212"/>
        <v/>
      </c>
      <c r="DG546" s="47">
        <f t="shared" si="213"/>
        <v>9</v>
      </c>
      <c r="DH546" s="47" t="str">
        <f t="shared" si="214"/>
        <v/>
      </c>
      <c r="DI546" s="47" t="str">
        <f t="shared" si="215"/>
        <v/>
      </c>
      <c r="DJ546" s="47">
        <f t="shared" si="216"/>
        <v>2</v>
      </c>
      <c r="DK546" s="48">
        <f>IF(CX546="NO",0,IF(CY546=1,Tipologías!$E$11,0)+IF(CZ546=2,Tipologías!$E$10,0)+IF(DA546=3,Tipologías!$E$9,0)+IF(DB546=4,Tipologías!$E$13,0)+IF(DC546=5,Tipologías!$E$12,0)+IF(DD546=6,Tipologías!$E$14,0)+IF(DE546=7,Tipologías!$E$20,0)+IF(DG546=9,Tipologías!$E$16,0)+IF(DF546=8,Tipologías!$E$23,0)+IF(DH546=10,Tipologías!$E$7,0)+IF(DI546=11,Tipologías!$E$8,0))</f>
        <v>2608612.5646619997</v>
      </c>
      <c r="DL546" s="49">
        <f t="shared" si="217"/>
        <v>2608612.5646619997</v>
      </c>
      <c r="DM546" s="50" t="str">
        <f t="shared" si="218"/>
        <v/>
      </c>
      <c r="DN546" s="50" t="str">
        <f t="shared" si="219"/>
        <v/>
      </c>
      <c r="DO546" s="50">
        <f t="shared" si="220"/>
        <v>0</v>
      </c>
      <c r="DP546" s="51" t="str">
        <f t="shared" si="221"/>
        <v/>
      </c>
      <c r="DQ546" s="51">
        <f>IF(DM546=17,Tipologías!$E$18,0)+IF(ENCUESTAS!DN546=18,Tipologías!$E$17,0)+IF(ENCUESTAS!DO546=19,Tipologías!$E$19,0)+IF(ENCUESTAS!DP546=20,Tipologías!$E$21,0)</f>
        <v>0</v>
      </c>
      <c r="DR546" s="47" t="str">
        <f t="shared" si="222"/>
        <v>NO</v>
      </c>
      <c r="DS546" s="49">
        <f t="shared" si="223"/>
        <v>0</v>
      </c>
      <c r="DT546" s="52">
        <f>IF(DL546=0,"",(DL546+DS546+Tipologías!$E$6+Tipologías!$H$2))</f>
        <v>2805689.9572019642</v>
      </c>
      <c r="DU546" s="53" t="str">
        <f t="shared" si="224"/>
        <v>SI</v>
      </c>
      <c r="DV546" s="436" t="s">
        <v>4248</v>
      </c>
    </row>
    <row r="547" spans="1:126" hidden="1" x14ac:dyDescent="0.25">
      <c r="A547" s="22">
        <v>42974</v>
      </c>
      <c r="B547" s="7" t="s">
        <v>1</v>
      </c>
      <c r="C547" s="7" t="s">
        <v>630</v>
      </c>
      <c r="D547" s="7">
        <v>579</v>
      </c>
      <c r="E547" s="7">
        <v>43653334</v>
      </c>
      <c r="F547" s="7">
        <v>3223160625</v>
      </c>
      <c r="G547" s="188">
        <v>544</v>
      </c>
      <c r="H547" s="189" t="s">
        <v>1640</v>
      </c>
      <c r="I547" s="7" t="s">
        <v>1110</v>
      </c>
      <c r="J547" s="7"/>
      <c r="K547" s="7"/>
      <c r="L547" s="7"/>
      <c r="M547" s="7"/>
      <c r="N547" s="7"/>
      <c r="O547" s="7"/>
      <c r="P547" s="7"/>
      <c r="Q547" s="7"/>
      <c r="R547" s="200">
        <v>220583130060</v>
      </c>
      <c r="S547" s="7"/>
      <c r="T547" s="7"/>
      <c r="U547" s="362" t="str">
        <f t="shared" si="200"/>
        <v xml:space="preserve">PEATONAL   #   -  220583130060 </v>
      </c>
      <c r="V547" s="7">
        <v>3134608212</v>
      </c>
      <c r="W547" s="7" t="s">
        <v>2029</v>
      </c>
      <c r="X547" s="7" t="s">
        <v>1525</v>
      </c>
      <c r="Y547" s="7" t="s">
        <v>1313</v>
      </c>
      <c r="Z547" s="7" t="s">
        <v>1280</v>
      </c>
      <c r="AA547" s="434" t="str">
        <f t="shared" si="201"/>
        <v>SANDRA MILENA CIFUENTES CORREA</v>
      </c>
      <c r="AB547" s="7" t="s">
        <v>1268</v>
      </c>
      <c r="AC547" s="7">
        <v>43654592</v>
      </c>
      <c r="AD547" s="7" t="s">
        <v>1118</v>
      </c>
      <c r="AE547" s="7">
        <v>38</v>
      </c>
      <c r="AF547" s="6" t="s">
        <v>1086</v>
      </c>
      <c r="AG547" s="6"/>
      <c r="AH547" s="7"/>
      <c r="AI547" s="7"/>
      <c r="AJ547" s="7"/>
      <c r="AK547" s="434" t="str">
        <f t="shared" si="202"/>
        <v xml:space="preserve">   </v>
      </c>
      <c r="AL547" s="7"/>
      <c r="AM547" s="191"/>
      <c r="AN547" s="189" t="s">
        <v>1087</v>
      </c>
      <c r="AO547" s="7"/>
      <c r="AP547" s="7" t="s">
        <v>1087</v>
      </c>
      <c r="AQ547" s="7">
        <v>4</v>
      </c>
      <c r="AR547" s="7">
        <v>2</v>
      </c>
      <c r="AS547" s="7">
        <v>0</v>
      </c>
      <c r="AT547" s="192" t="s">
        <v>1148</v>
      </c>
      <c r="AU547" s="7"/>
      <c r="AV547" s="193" t="s">
        <v>1165</v>
      </c>
      <c r="AW547" s="7" t="s">
        <v>2859</v>
      </c>
      <c r="AX547" s="192"/>
      <c r="AY547" s="7"/>
      <c r="AZ547" s="7"/>
      <c r="BA547" s="7"/>
      <c r="BB547" s="7" t="s">
        <v>1086</v>
      </c>
      <c r="BC547" s="7">
        <v>15286</v>
      </c>
      <c r="BD547" s="7" t="s">
        <v>1086</v>
      </c>
      <c r="BE547" s="7">
        <v>10904</v>
      </c>
      <c r="BF547" s="7" t="s">
        <v>1086</v>
      </c>
      <c r="BG547" s="7">
        <v>8324</v>
      </c>
      <c r="BH547" s="188" t="s">
        <v>1167</v>
      </c>
      <c r="BI547" s="195" t="s">
        <v>1171</v>
      </c>
      <c r="BJ547" s="6" t="s">
        <v>1180</v>
      </c>
      <c r="BK547" s="6" t="s">
        <v>1188</v>
      </c>
      <c r="BL547" s="6" t="s">
        <v>1086</v>
      </c>
      <c r="BM547" s="191" t="s">
        <v>1086</v>
      </c>
      <c r="BN547" s="195" t="s">
        <v>1086</v>
      </c>
      <c r="BO547" s="6" t="s">
        <v>1086</v>
      </c>
      <c r="BP547" s="6" t="s">
        <v>1086</v>
      </c>
      <c r="BQ547" s="6" t="s">
        <v>1086</v>
      </c>
      <c r="BR547" s="6" t="s">
        <v>1086</v>
      </c>
      <c r="BS547" s="6" t="s">
        <v>1086</v>
      </c>
      <c r="BT547" s="6" t="s">
        <v>1086</v>
      </c>
      <c r="BU547" s="6" t="s">
        <v>1086</v>
      </c>
      <c r="BV547" s="6" t="s">
        <v>1086</v>
      </c>
      <c r="BW547" s="6" t="s">
        <v>1086</v>
      </c>
      <c r="BX547" s="6" t="s">
        <v>1086</v>
      </c>
      <c r="BY547" s="6" t="s">
        <v>1086</v>
      </c>
      <c r="BZ547" s="6" t="s">
        <v>1086</v>
      </c>
      <c r="CA547" s="6" t="s">
        <v>1086</v>
      </c>
      <c r="CB547" s="6" t="s">
        <v>1086</v>
      </c>
      <c r="CC547" s="6" t="s">
        <v>1086</v>
      </c>
      <c r="CD547" s="6" t="s">
        <v>1193</v>
      </c>
      <c r="CE547" s="199" t="s">
        <v>1781</v>
      </c>
      <c r="CF547" s="6"/>
      <c r="CG547" s="6"/>
      <c r="CH547" s="6"/>
      <c r="CI547" s="6"/>
      <c r="CJ547" s="6" t="s">
        <v>1607</v>
      </c>
      <c r="CK547" s="6" t="s">
        <v>1608</v>
      </c>
      <c r="CL547" s="6" t="s">
        <v>1086</v>
      </c>
      <c r="CM547" s="6" t="s">
        <v>1087</v>
      </c>
      <c r="CN547" s="6" t="s">
        <v>1087</v>
      </c>
      <c r="CO547" s="6" t="s">
        <v>1490</v>
      </c>
      <c r="CP547" s="6" t="s">
        <v>1086</v>
      </c>
      <c r="CQ547" s="6" t="s">
        <v>1086</v>
      </c>
      <c r="CR547" s="6" t="s">
        <v>1086</v>
      </c>
      <c r="CS547" s="6" t="s">
        <v>1086</v>
      </c>
      <c r="CT547" s="6" t="s">
        <v>1086</v>
      </c>
      <c r="CU547" s="191" t="s">
        <v>1288</v>
      </c>
      <c r="CV547" s="6" t="str">
        <f t="shared" si="203"/>
        <v>NUEVO MILENIOPEATONAL220583130060</v>
      </c>
      <c r="CW547" s="46" t="str">
        <f t="shared" si="204"/>
        <v>OK</v>
      </c>
      <c r="CX547" s="47" t="str">
        <f t="shared" si="205"/>
        <v>SI</v>
      </c>
      <c r="CY547" s="47" t="str">
        <f t="shared" si="206"/>
        <v/>
      </c>
      <c r="CZ547" s="47" t="str">
        <f t="shared" si="207"/>
        <v/>
      </c>
      <c r="DA547" s="47" t="str">
        <f t="shared" si="208"/>
        <v/>
      </c>
      <c r="DB547" s="47" t="str">
        <f t="shared" si="209"/>
        <v/>
      </c>
      <c r="DC547" s="47" t="str">
        <f t="shared" si="210"/>
        <v/>
      </c>
      <c r="DD547" s="47"/>
      <c r="DE547" s="47" t="str">
        <f t="shared" si="211"/>
        <v/>
      </c>
      <c r="DF547" s="47" t="str">
        <f t="shared" si="212"/>
        <v/>
      </c>
      <c r="DG547" s="47" t="str">
        <f t="shared" si="213"/>
        <v/>
      </c>
      <c r="DH547" s="47" t="str">
        <f t="shared" si="214"/>
        <v/>
      </c>
      <c r="DI547" s="47" t="str">
        <f t="shared" si="215"/>
        <v/>
      </c>
      <c r="DJ547" s="47">
        <f t="shared" si="216"/>
        <v>0</v>
      </c>
      <c r="DK547" s="48">
        <f>IF(CX547="NO",0,IF(CY547=1,Tipologías!$E$11,0)+IF(CZ547=2,Tipologías!$E$10,0)+IF(DA547=3,Tipologías!$E$9,0)+IF(DB547=4,Tipologías!$E$13,0)+IF(DC547=5,Tipologías!$E$12,0)+IF(DD547=6,Tipologías!$E$14,0)+IF(DE547=7,Tipologías!$E$20,0)+IF(DG547=9,Tipologías!$E$16,0)+IF(DF547=8,Tipologías!$E$23,0)+IF(DH547=10,Tipologías!$E$7,0)+IF(DI547=11,Tipologías!$E$8,0))</f>
        <v>0</v>
      </c>
      <c r="DL547" s="49">
        <f t="shared" si="217"/>
        <v>0</v>
      </c>
      <c r="DM547" s="50" t="str">
        <f t="shared" si="218"/>
        <v/>
      </c>
      <c r="DN547" s="50" t="str">
        <f t="shared" si="219"/>
        <v/>
      </c>
      <c r="DO547" s="50" t="str">
        <f t="shared" si="220"/>
        <v/>
      </c>
      <c r="DP547" s="51" t="str">
        <f t="shared" si="221"/>
        <v/>
      </c>
      <c r="DQ547" s="51">
        <f>IF(DM547=17,Tipologías!$E$18,0)+IF(ENCUESTAS!DN547=18,Tipologías!$E$17,0)+IF(ENCUESTAS!DO547=19,Tipologías!$E$19,0)+IF(ENCUESTAS!DP547=20,Tipologías!$E$21,0)</f>
        <v>0</v>
      </c>
      <c r="DR547" s="47" t="str">
        <f t="shared" si="222"/>
        <v>NO</v>
      </c>
      <c r="DS547" s="49">
        <f t="shared" si="223"/>
        <v>0</v>
      </c>
      <c r="DT547" s="52" t="str">
        <f>IF(DL547=0,"",(DL547+DS547+Tipologías!$E$6+Tipologías!$H$2))</f>
        <v/>
      </c>
      <c r="DU547" s="53" t="str">
        <f t="shared" si="224"/>
        <v>NO</v>
      </c>
      <c r="DV547" s="436"/>
    </row>
    <row r="548" spans="1:126" x14ac:dyDescent="0.25">
      <c r="A548" s="22">
        <v>42974</v>
      </c>
      <c r="B548" s="7" t="s">
        <v>1</v>
      </c>
      <c r="C548" s="7" t="s">
        <v>630</v>
      </c>
      <c r="D548" s="7">
        <v>579</v>
      </c>
      <c r="E548" s="7">
        <v>43653334</v>
      </c>
      <c r="F548" s="7">
        <v>3223130625</v>
      </c>
      <c r="G548" s="188">
        <v>545</v>
      </c>
      <c r="H548" s="189" t="s">
        <v>1640</v>
      </c>
      <c r="I548" s="7" t="s">
        <v>1110</v>
      </c>
      <c r="J548" s="7"/>
      <c r="K548" s="7"/>
      <c r="L548" s="7"/>
      <c r="M548" s="7"/>
      <c r="N548" s="7"/>
      <c r="O548" s="7"/>
      <c r="P548" s="7"/>
      <c r="Q548" s="7"/>
      <c r="R548" s="200">
        <v>220583150048</v>
      </c>
      <c r="S548" s="7"/>
      <c r="T548" s="7"/>
      <c r="U548" s="362" t="str">
        <f t="shared" si="200"/>
        <v xml:space="preserve">PEATONAL   #   -  220583150048 </v>
      </c>
      <c r="V548" s="7">
        <v>3137311546</v>
      </c>
      <c r="W548" s="7" t="s">
        <v>1701</v>
      </c>
      <c r="X548" s="7" t="s">
        <v>2945</v>
      </c>
      <c r="Y548" s="7" t="s">
        <v>2946</v>
      </c>
      <c r="Z548" s="7"/>
      <c r="AA548" s="434" t="str">
        <f t="shared" si="201"/>
        <v>NETALI  ARIAS MACHAO</v>
      </c>
      <c r="AB548" s="7" t="s">
        <v>1268</v>
      </c>
      <c r="AC548" s="7">
        <v>3669858</v>
      </c>
      <c r="AD548" s="7" t="s">
        <v>1127</v>
      </c>
      <c r="AE548" s="7">
        <v>63</v>
      </c>
      <c r="AF548" s="6" t="s">
        <v>1086</v>
      </c>
      <c r="AG548" s="6"/>
      <c r="AH548" s="7"/>
      <c r="AI548" s="7"/>
      <c r="AJ548" s="7"/>
      <c r="AK548" s="434" t="str">
        <f t="shared" si="202"/>
        <v xml:space="preserve">   </v>
      </c>
      <c r="AL548" s="7"/>
      <c r="AM548" s="191"/>
      <c r="AN548" s="189" t="s">
        <v>1087</v>
      </c>
      <c r="AO548" s="7"/>
      <c r="AP548" s="7" t="s">
        <v>1087</v>
      </c>
      <c r="AQ548" s="7">
        <v>2</v>
      </c>
      <c r="AR548" s="7">
        <v>0</v>
      </c>
      <c r="AS548" s="7">
        <v>0</v>
      </c>
      <c r="AT548" s="192" t="s">
        <v>1148</v>
      </c>
      <c r="AU548" s="7"/>
      <c r="AV548" s="193" t="s">
        <v>1165</v>
      </c>
      <c r="AW548" s="7" t="s">
        <v>2859</v>
      </c>
      <c r="AX548" s="192"/>
      <c r="AY548" s="7"/>
      <c r="AZ548" s="7"/>
      <c r="BA548" s="7"/>
      <c r="BB548" s="7" t="s">
        <v>1086</v>
      </c>
      <c r="BC548" s="7">
        <v>14994</v>
      </c>
      <c r="BD548" s="7" t="s">
        <v>1086</v>
      </c>
      <c r="BE548" s="7">
        <v>9801</v>
      </c>
      <c r="BF548" s="7" t="s">
        <v>1086</v>
      </c>
      <c r="BG548" s="7">
        <v>16774</v>
      </c>
      <c r="BH548" s="188" t="s">
        <v>1167</v>
      </c>
      <c r="BI548" s="195" t="s">
        <v>1171</v>
      </c>
      <c r="BJ548" s="6" t="s">
        <v>1180</v>
      </c>
      <c r="BK548" s="6" t="s">
        <v>1189</v>
      </c>
      <c r="BL548" s="6" t="s">
        <v>1086</v>
      </c>
      <c r="BM548" s="191" t="s">
        <v>1086</v>
      </c>
      <c r="BN548" s="195" t="s">
        <v>1086</v>
      </c>
      <c r="BO548" s="6" t="s">
        <v>1086</v>
      </c>
      <c r="BP548" s="6" t="s">
        <v>1086</v>
      </c>
      <c r="BQ548" s="6" t="s">
        <v>1086</v>
      </c>
      <c r="BR548" s="6" t="s">
        <v>1086</v>
      </c>
      <c r="BS548" s="6" t="s">
        <v>1086</v>
      </c>
      <c r="BT548" s="6" t="s">
        <v>1086</v>
      </c>
      <c r="BU548" s="6" t="s">
        <v>1087</v>
      </c>
      <c r="BV548" s="6" t="s">
        <v>1086</v>
      </c>
      <c r="BW548" s="6" t="s">
        <v>1086</v>
      </c>
      <c r="BX548" s="6" t="s">
        <v>1086</v>
      </c>
      <c r="BY548" s="6" t="s">
        <v>1086</v>
      </c>
      <c r="BZ548" s="6" t="s">
        <v>1087</v>
      </c>
      <c r="CA548" s="6" t="s">
        <v>1086</v>
      </c>
      <c r="CB548" s="6" t="s">
        <v>1086</v>
      </c>
      <c r="CC548" s="6" t="s">
        <v>1086</v>
      </c>
      <c r="CD548" s="6" t="s">
        <v>1193</v>
      </c>
      <c r="CE548" s="199" t="s">
        <v>2947</v>
      </c>
      <c r="CF548" s="6"/>
      <c r="CG548" s="6"/>
      <c r="CH548" s="6"/>
      <c r="CI548" s="6"/>
      <c r="CJ548" s="6" t="s">
        <v>1607</v>
      </c>
      <c r="CK548" s="6" t="s">
        <v>1608</v>
      </c>
      <c r="CL548" s="6" t="s">
        <v>1086</v>
      </c>
      <c r="CM548" s="6" t="s">
        <v>1087</v>
      </c>
      <c r="CN548" s="6" t="s">
        <v>1087</v>
      </c>
      <c r="CO548" s="6" t="s">
        <v>1490</v>
      </c>
      <c r="CP548" s="6" t="s">
        <v>1086</v>
      </c>
      <c r="CQ548" s="6" t="s">
        <v>1086</v>
      </c>
      <c r="CR548" s="6" t="s">
        <v>1087</v>
      </c>
      <c r="CS548" s="6" t="s">
        <v>1086</v>
      </c>
      <c r="CT548" s="6" t="s">
        <v>1086</v>
      </c>
      <c r="CU548" s="191" t="s">
        <v>1273</v>
      </c>
      <c r="CV548" s="6" t="str">
        <f t="shared" si="203"/>
        <v>NUEVO MILENIOPEATONAL220583150048</v>
      </c>
      <c r="CW548" s="46" t="str">
        <f t="shared" si="204"/>
        <v>OK</v>
      </c>
      <c r="CX548" s="47" t="str">
        <f t="shared" si="205"/>
        <v>SI</v>
      </c>
      <c r="CY548" s="47">
        <f t="shared" si="206"/>
        <v>1</v>
      </c>
      <c r="CZ548" s="47" t="str">
        <f t="shared" si="207"/>
        <v/>
      </c>
      <c r="DA548" s="47" t="str">
        <f t="shared" si="208"/>
        <v/>
      </c>
      <c r="DB548" s="47">
        <f t="shared" si="209"/>
        <v>4</v>
      </c>
      <c r="DC548" s="47" t="str">
        <f t="shared" si="210"/>
        <v/>
      </c>
      <c r="DD548" s="47"/>
      <c r="DE548" s="47" t="str">
        <f t="shared" si="211"/>
        <v/>
      </c>
      <c r="DF548" s="47" t="str">
        <f t="shared" si="212"/>
        <v/>
      </c>
      <c r="DG548" s="47">
        <f t="shared" si="213"/>
        <v>9</v>
      </c>
      <c r="DH548" s="47" t="str">
        <f t="shared" si="214"/>
        <v/>
      </c>
      <c r="DI548" s="47" t="str">
        <f t="shared" si="215"/>
        <v/>
      </c>
      <c r="DJ548" s="47">
        <f t="shared" si="216"/>
        <v>2</v>
      </c>
      <c r="DK548" s="48">
        <f>IF(CX548="NO",0,IF(CY548=1,Tipologías!$E$11,0)+IF(CZ548=2,Tipologías!$E$10,0)+IF(DA548=3,Tipologías!$E$9,0)+IF(DB548=4,Tipologías!$E$13,0)+IF(DC548=5,Tipologías!$E$12,0)+IF(DD548=6,Tipologías!$E$14,0)+IF(DE548=7,Tipologías!$E$20,0)+IF(DG548=9,Tipologías!$E$16,0)+IF(DF548=8,Tipologías!$E$23,0)+IF(DH548=10,Tipologías!$E$7,0)+IF(DI548=11,Tipologías!$E$8,0))</f>
        <v>2858472.5869979998</v>
      </c>
      <c r="DL548" s="49">
        <f t="shared" si="217"/>
        <v>2858472.5869979998</v>
      </c>
      <c r="DM548" s="50" t="str">
        <f t="shared" si="218"/>
        <v/>
      </c>
      <c r="DN548" s="50" t="str">
        <f t="shared" si="219"/>
        <v/>
      </c>
      <c r="DO548" s="50">
        <f t="shared" si="220"/>
        <v>0</v>
      </c>
      <c r="DP548" s="51" t="str">
        <f t="shared" si="221"/>
        <v/>
      </c>
      <c r="DQ548" s="51">
        <f>IF(DM548=17,Tipologías!$E$18,0)+IF(ENCUESTAS!DN548=18,Tipologías!$E$17,0)+IF(ENCUESTAS!DO548=19,Tipologías!$E$19,0)+IF(ENCUESTAS!DP548=20,Tipologías!$E$21,0)</f>
        <v>0</v>
      </c>
      <c r="DR548" s="47" t="str">
        <f t="shared" si="222"/>
        <v>NO</v>
      </c>
      <c r="DS548" s="49">
        <f t="shared" si="223"/>
        <v>0</v>
      </c>
      <c r="DT548" s="52">
        <f>IF(DL548=0,"",(DL548+DS548+Tipologías!$E$6+Tipologías!$H$2))</f>
        <v>3055549.9795379643</v>
      </c>
      <c r="DU548" s="53" t="str">
        <f t="shared" si="224"/>
        <v>SI</v>
      </c>
      <c r="DV548" s="436" t="s">
        <v>3865</v>
      </c>
    </row>
    <row r="549" spans="1:126" ht="30" x14ac:dyDescent="0.25">
      <c r="A549" s="22">
        <v>42974</v>
      </c>
      <c r="B549" s="7" t="s">
        <v>1</v>
      </c>
      <c r="C549" s="7" t="s">
        <v>630</v>
      </c>
      <c r="D549" s="7">
        <v>579</v>
      </c>
      <c r="E549" s="7">
        <v>43653334</v>
      </c>
      <c r="F549" s="7">
        <v>3223130625</v>
      </c>
      <c r="G549" s="188">
        <v>546</v>
      </c>
      <c r="H549" s="189" t="s">
        <v>1603</v>
      </c>
      <c r="I549" s="7" t="s">
        <v>1110</v>
      </c>
      <c r="J549" s="7"/>
      <c r="K549" s="7"/>
      <c r="L549" s="7"/>
      <c r="M549" s="7"/>
      <c r="N549" s="7"/>
      <c r="O549" s="7"/>
      <c r="P549" s="7"/>
      <c r="Q549" s="7"/>
      <c r="R549" s="200">
        <v>220581910000</v>
      </c>
      <c r="S549" s="7"/>
      <c r="T549" s="7"/>
      <c r="U549" s="362" t="str">
        <f t="shared" si="200"/>
        <v xml:space="preserve">PEATONAL   #   -  220581910000 </v>
      </c>
      <c r="V549" s="7">
        <v>3105498480</v>
      </c>
      <c r="W549" s="7" t="s">
        <v>1526</v>
      </c>
      <c r="X549" s="7" t="s">
        <v>2948</v>
      </c>
      <c r="Y549" s="7" t="s">
        <v>2949</v>
      </c>
      <c r="Z549" s="7"/>
      <c r="AA549" s="434" t="str">
        <f t="shared" si="201"/>
        <v>ONELVY  GONZALEZ CHORENTI</v>
      </c>
      <c r="AB549" s="7" t="s">
        <v>1268</v>
      </c>
      <c r="AC549" s="7">
        <v>23106480</v>
      </c>
      <c r="AD549" s="7" t="s">
        <v>1118</v>
      </c>
      <c r="AE549" s="7">
        <v>46</v>
      </c>
      <c r="AF549" s="6" t="s">
        <v>1086</v>
      </c>
      <c r="AG549" s="6"/>
      <c r="AH549" s="7"/>
      <c r="AI549" s="7"/>
      <c r="AJ549" s="7"/>
      <c r="AK549" s="434" t="str">
        <f t="shared" si="202"/>
        <v xml:space="preserve">   </v>
      </c>
      <c r="AL549" s="7"/>
      <c r="AM549" s="191"/>
      <c r="AN549" s="189" t="s">
        <v>1087</v>
      </c>
      <c r="AO549" s="7"/>
      <c r="AP549" s="7" t="s">
        <v>1087</v>
      </c>
      <c r="AQ549" s="7">
        <v>4</v>
      </c>
      <c r="AR549" s="7">
        <v>1</v>
      </c>
      <c r="AS549" s="7">
        <v>0</v>
      </c>
      <c r="AT549" s="192" t="s">
        <v>1148</v>
      </c>
      <c r="AU549" s="7"/>
      <c r="AV549" s="193" t="s">
        <v>1165</v>
      </c>
      <c r="AW549" s="7" t="s">
        <v>2859</v>
      </c>
      <c r="AX549" s="192"/>
      <c r="AY549" s="7"/>
      <c r="AZ549" s="7"/>
      <c r="BA549" s="7"/>
      <c r="BB549" s="7" t="s">
        <v>1086</v>
      </c>
      <c r="BC549" s="7">
        <v>4857</v>
      </c>
      <c r="BD549" s="7" t="s">
        <v>1086</v>
      </c>
      <c r="BE549" s="7"/>
      <c r="BF549" s="7" t="s">
        <v>1086</v>
      </c>
      <c r="BG549" s="7">
        <v>8366</v>
      </c>
      <c r="BH549" s="188" t="s">
        <v>1167</v>
      </c>
      <c r="BI549" s="195" t="s">
        <v>1174</v>
      </c>
      <c r="BJ549" s="6" t="s">
        <v>1180</v>
      </c>
      <c r="BK549" s="6" t="s">
        <v>1189</v>
      </c>
      <c r="BL549" s="6" t="s">
        <v>1086</v>
      </c>
      <c r="BM549" s="191" t="s">
        <v>1086</v>
      </c>
      <c r="BN549" s="195" t="s">
        <v>1086</v>
      </c>
      <c r="BO549" s="6" t="s">
        <v>1086</v>
      </c>
      <c r="BP549" s="6" t="s">
        <v>1086</v>
      </c>
      <c r="BQ549" s="6" t="s">
        <v>1086</v>
      </c>
      <c r="BR549" s="6" t="s">
        <v>1086</v>
      </c>
      <c r="BS549" s="6" t="s">
        <v>1086</v>
      </c>
      <c r="BT549" s="6" t="s">
        <v>1087</v>
      </c>
      <c r="BU549" s="6" t="s">
        <v>1086</v>
      </c>
      <c r="BV549" s="6" t="s">
        <v>1087</v>
      </c>
      <c r="BW549" s="6" t="s">
        <v>1086</v>
      </c>
      <c r="BX549" s="6" t="s">
        <v>1086</v>
      </c>
      <c r="BY549" s="6" t="s">
        <v>1087</v>
      </c>
      <c r="BZ549" s="6" t="s">
        <v>1086</v>
      </c>
      <c r="CA549" s="6" t="s">
        <v>1087</v>
      </c>
      <c r="CB549" s="6" t="s">
        <v>1086</v>
      </c>
      <c r="CC549" s="6" t="s">
        <v>1086</v>
      </c>
      <c r="CD549" s="6" t="s">
        <v>1195</v>
      </c>
      <c r="CE549" s="199" t="s">
        <v>2950</v>
      </c>
      <c r="CF549" s="6"/>
      <c r="CG549" s="6"/>
      <c r="CH549" s="6"/>
      <c r="CI549" s="6"/>
      <c r="CJ549" s="6" t="s">
        <v>1607</v>
      </c>
      <c r="CK549" s="6" t="s">
        <v>1608</v>
      </c>
      <c r="CL549" s="6" t="s">
        <v>1086</v>
      </c>
      <c r="CM549" s="6" t="s">
        <v>1087</v>
      </c>
      <c r="CN549" s="6" t="s">
        <v>1087</v>
      </c>
      <c r="CO549" s="6" t="s">
        <v>1490</v>
      </c>
      <c r="CP549" s="6" t="s">
        <v>1087</v>
      </c>
      <c r="CQ549" s="6" t="s">
        <v>1086</v>
      </c>
      <c r="CR549" s="6" t="s">
        <v>1087</v>
      </c>
      <c r="CS549" s="6" t="s">
        <v>1086</v>
      </c>
      <c r="CT549" s="6" t="s">
        <v>1086</v>
      </c>
      <c r="CU549" s="191" t="s">
        <v>1273</v>
      </c>
      <c r="CV549" s="6" t="str">
        <f t="shared" si="203"/>
        <v>OASIS PEATONAL220581910000</v>
      </c>
      <c r="CW549" s="46" t="str">
        <f t="shared" si="204"/>
        <v>OK</v>
      </c>
      <c r="CX549" s="47" t="str">
        <f t="shared" si="205"/>
        <v>SI</v>
      </c>
      <c r="CY549" s="47">
        <f t="shared" si="206"/>
        <v>1</v>
      </c>
      <c r="CZ549" s="47" t="str">
        <f t="shared" si="207"/>
        <v/>
      </c>
      <c r="DA549" s="47">
        <f t="shared" si="208"/>
        <v>3</v>
      </c>
      <c r="DB549" s="47" t="str">
        <f t="shared" si="209"/>
        <v/>
      </c>
      <c r="DC549" s="47" t="str">
        <f t="shared" si="210"/>
        <v/>
      </c>
      <c r="DD549" s="47"/>
      <c r="DE549" s="47" t="str">
        <f t="shared" si="211"/>
        <v/>
      </c>
      <c r="DF549" s="47" t="str">
        <f t="shared" si="212"/>
        <v/>
      </c>
      <c r="DG549" s="47">
        <f t="shared" si="213"/>
        <v>9</v>
      </c>
      <c r="DH549" s="47" t="str">
        <f t="shared" si="214"/>
        <v/>
      </c>
      <c r="DI549" s="47" t="str">
        <f t="shared" si="215"/>
        <v/>
      </c>
      <c r="DJ549" s="47">
        <f t="shared" si="216"/>
        <v>2</v>
      </c>
      <c r="DK549" s="48">
        <f>IF(CX549="NO",0,IF(CY549=1,Tipologías!$E$11,0)+IF(CZ549=2,Tipologías!$E$10,0)+IF(DA549=3,Tipologías!$E$9,0)+IF(DB549=4,Tipologías!$E$13,0)+IF(DC549=5,Tipologías!$E$12,0)+IF(DD549=6,Tipologías!$E$14,0)+IF(DE549=7,Tipologías!$E$20,0)+IF(DG549=9,Tipologías!$E$16,0)+IF(DF549=8,Tipologías!$E$23,0)+IF(DH549=10,Tipologías!$E$7,0)+IF(DI549=11,Tipologías!$E$8,0))</f>
        <v>2608612.5646619997</v>
      </c>
      <c r="DL549" s="49">
        <f t="shared" si="217"/>
        <v>2608612.5646619997</v>
      </c>
      <c r="DM549" s="50" t="str">
        <f t="shared" si="218"/>
        <v/>
      </c>
      <c r="DN549" s="50" t="str">
        <f t="shared" si="219"/>
        <v/>
      </c>
      <c r="DO549" s="50">
        <f t="shared" si="220"/>
        <v>0</v>
      </c>
      <c r="DP549" s="51" t="str">
        <f t="shared" si="221"/>
        <v/>
      </c>
      <c r="DQ549" s="51">
        <f>IF(DM549=17,Tipologías!$E$18,0)+IF(ENCUESTAS!DN549=18,Tipologías!$E$17,0)+IF(ENCUESTAS!DO549=19,Tipologías!$E$19,0)+IF(ENCUESTAS!DP549=20,Tipologías!$E$21,0)</f>
        <v>0</v>
      </c>
      <c r="DR549" s="47" t="str">
        <f t="shared" si="222"/>
        <v>NO</v>
      </c>
      <c r="DS549" s="49">
        <f t="shared" si="223"/>
        <v>0</v>
      </c>
      <c r="DT549" s="52">
        <f>IF(DL549=0,"",(DL549+DS549+Tipologías!$E$6+Tipologías!$H$2))</f>
        <v>2805689.9572019642</v>
      </c>
      <c r="DU549" s="53" t="str">
        <f t="shared" si="224"/>
        <v>SI</v>
      </c>
      <c r="DV549" s="436" t="s">
        <v>3702</v>
      </c>
    </row>
    <row r="550" spans="1:126" ht="45" x14ac:dyDescent="0.25">
      <c r="A550" s="22">
        <v>42974</v>
      </c>
      <c r="B550" s="7" t="s">
        <v>1</v>
      </c>
      <c r="C550" s="7" t="s">
        <v>630</v>
      </c>
      <c r="D550" s="7">
        <v>579</v>
      </c>
      <c r="E550" s="7">
        <v>43653334</v>
      </c>
      <c r="F550" s="7">
        <v>3223130625</v>
      </c>
      <c r="G550" s="188">
        <v>547</v>
      </c>
      <c r="H550" s="189" t="s">
        <v>1632</v>
      </c>
      <c r="I550" s="7" t="s">
        <v>1110</v>
      </c>
      <c r="J550" s="7"/>
      <c r="K550" s="7"/>
      <c r="L550" s="7"/>
      <c r="M550" s="7"/>
      <c r="N550" s="7"/>
      <c r="O550" s="7"/>
      <c r="P550" s="7"/>
      <c r="Q550" s="7"/>
      <c r="R550" s="200">
        <v>220448000000</v>
      </c>
      <c r="S550" s="7"/>
      <c r="T550" s="7"/>
      <c r="U550" s="362" t="str">
        <f t="shared" si="200"/>
        <v xml:space="preserve">PEATONAL   #   -  220448000000 </v>
      </c>
      <c r="V550" s="7">
        <v>3136125156</v>
      </c>
      <c r="W550" s="7" t="s">
        <v>2501</v>
      </c>
      <c r="X550" s="7" t="s">
        <v>1804</v>
      </c>
      <c r="Y550" s="7" t="s">
        <v>1459</v>
      </c>
      <c r="Z550" s="7" t="s">
        <v>1931</v>
      </c>
      <c r="AA550" s="434" t="str">
        <f t="shared" si="201"/>
        <v>MARIA  NUBIA CARDENAS GIRALDO</v>
      </c>
      <c r="AB550" s="7" t="s">
        <v>1268</v>
      </c>
      <c r="AC550" s="7">
        <v>21930640</v>
      </c>
      <c r="AD550" s="7" t="s">
        <v>1118</v>
      </c>
      <c r="AE550" s="7">
        <v>59</v>
      </c>
      <c r="AF550" s="6" t="s">
        <v>1086</v>
      </c>
      <c r="AG550" s="6"/>
      <c r="AH550" s="7"/>
      <c r="AI550" s="7"/>
      <c r="AJ550" s="7"/>
      <c r="AK550" s="434" t="str">
        <f t="shared" si="202"/>
        <v xml:space="preserve">   </v>
      </c>
      <c r="AL550" s="7"/>
      <c r="AM550" s="191"/>
      <c r="AN550" s="189" t="s">
        <v>1086</v>
      </c>
      <c r="AO550" s="7"/>
      <c r="AP550" s="7" t="s">
        <v>1086</v>
      </c>
      <c r="AQ550" s="7">
        <v>1</v>
      </c>
      <c r="AR550" s="7">
        <v>0</v>
      </c>
      <c r="AS550" s="7">
        <v>0</v>
      </c>
      <c r="AT550" s="192" t="s">
        <v>1148</v>
      </c>
      <c r="AU550" s="7"/>
      <c r="AV550" s="193" t="s">
        <v>1165</v>
      </c>
      <c r="AW550" s="7" t="s">
        <v>2859</v>
      </c>
      <c r="AX550" s="192"/>
      <c r="AY550" s="7"/>
      <c r="AZ550" s="7"/>
      <c r="BA550" s="7"/>
      <c r="BB550" s="7" t="s">
        <v>1086</v>
      </c>
      <c r="BC550" s="7">
        <v>14539</v>
      </c>
      <c r="BD550" s="7" t="s">
        <v>1086</v>
      </c>
      <c r="BE550" s="7"/>
      <c r="BF550" s="7" t="s">
        <v>1086</v>
      </c>
      <c r="BG550" s="7">
        <v>8324</v>
      </c>
      <c r="BH550" s="188" t="s">
        <v>1167</v>
      </c>
      <c r="BI550" s="195" t="s">
        <v>1174</v>
      </c>
      <c r="BJ550" s="6" t="s">
        <v>1180</v>
      </c>
      <c r="BK550" s="6" t="s">
        <v>1189</v>
      </c>
      <c r="BL550" s="6" t="s">
        <v>1086</v>
      </c>
      <c r="BM550" s="191" t="s">
        <v>1086</v>
      </c>
      <c r="BN550" s="195" t="s">
        <v>1086</v>
      </c>
      <c r="BO550" s="6" t="s">
        <v>1086</v>
      </c>
      <c r="BP550" s="6" t="s">
        <v>1086</v>
      </c>
      <c r="BQ550" s="6" t="s">
        <v>1086</v>
      </c>
      <c r="BR550" s="6" t="s">
        <v>1086</v>
      </c>
      <c r="BS550" s="6" t="s">
        <v>1086</v>
      </c>
      <c r="BT550" s="6" t="s">
        <v>1087</v>
      </c>
      <c r="BU550" s="6" t="s">
        <v>1087</v>
      </c>
      <c r="BV550" s="6" t="s">
        <v>1087</v>
      </c>
      <c r="BW550" s="6" t="s">
        <v>1087</v>
      </c>
      <c r="BX550" s="6" t="s">
        <v>1087</v>
      </c>
      <c r="BY550" s="6" t="s">
        <v>1087</v>
      </c>
      <c r="BZ550" s="6" t="s">
        <v>1087</v>
      </c>
      <c r="CA550" s="6" t="s">
        <v>1087</v>
      </c>
      <c r="CB550" s="6" t="s">
        <v>1087</v>
      </c>
      <c r="CC550" s="6" t="s">
        <v>1087</v>
      </c>
      <c r="CD550" s="6" t="s">
        <v>1195</v>
      </c>
      <c r="CE550" s="199" t="s">
        <v>2951</v>
      </c>
      <c r="CF550" s="6"/>
      <c r="CG550" s="6"/>
      <c r="CH550" s="6"/>
      <c r="CI550" s="6"/>
      <c r="CJ550" s="6" t="s">
        <v>1607</v>
      </c>
      <c r="CK550" s="6" t="s">
        <v>1608</v>
      </c>
      <c r="CL550" s="6" t="s">
        <v>1086</v>
      </c>
      <c r="CM550" s="6" t="s">
        <v>1087</v>
      </c>
      <c r="CN550" s="6" t="s">
        <v>1087</v>
      </c>
      <c r="CO550" s="6" t="s">
        <v>1490</v>
      </c>
      <c r="CP550" s="6" t="s">
        <v>1087</v>
      </c>
      <c r="CQ550" s="6" t="s">
        <v>1087</v>
      </c>
      <c r="CR550" s="6" t="s">
        <v>1087</v>
      </c>
      <c r="CS550" s="6" t="s">
        <v>1087</v>
      </c>
      <c r="CT550" s="6" t="s">
        <v>1087</v>
      </c>
      <c r="CU550" s="191" t="s">
        <v>1269</v>
      </c>
      <c r="CV550" s="6" t="str">
        <f t="shared" si="203"/>
        <v>SAN MARTIN PEATONAL220448000000</v>
      </c>
      <c r="CW550" s="46" t="str">
        <f t="shared" si="204"/>
        <v>OK</v>
      </c>
      <c r="CX550" s="47" t="str">
        <f t="shared" si="205"/>
        <v>SI</v>
      </c>
      <c r="CY550" s="47">
        <f t="shared" si="206"/>
        <v>1</v>
      </c>
      <c r="CZ550" s="47">
        <f t="shared" si="207"/>
        <v>2</v>
      </c>
      <c r="DA550" s="47">
        <f t="shared" si="208"/>
        <v>3</v>
      </c>
      <c r="DB550" s="47">
        <f t="shared" si="209"/>
        <v>4</v>
      </c>
      <c r="DC550" s="47">
        <f t="shared" si="210"/>
        <v>5</v>
      </c>
      <c r="DD550" s="47"/>
      <c r="DE550" s="47">
        <f t="shared" si="211"/>
        <v>7</v>
      </c>
      <c r="DF550" s="47" t="str">
        <f t="shared" si="212"/>
        <v/>
      </c>
      <c r="DG550" s="47">
        <f t="shared" si="213"/>
        <v>9</v>
      </c>
      <c r="DH550" s="47" t="str">
        <f t="shared" si="214"/>
        <v/>
      </c>
      <c r="DI550" s="47" t="str">
        <f t="shared" si="215"/>
        <v/>
      </c>
      <c r="DJ550" s="47">
        <f t="shared" si="216"/>
        <v>5</v>
      </c>
      <c r="DK550" s="48">
        <f>IF(CX550="NO",0,IF(CY550=1,Tipologías!$E$11,0)+IF(CZ550=2,Tipologías!$E$10,0)+IF(DA550=3,Tipologías!$E$9,0)+IF(DB550=4,Tipologías!$E$13,0)+IF(DC550=5,Tipologías!$E$12,0)+IF(DD550=6,Tipologías!$E$14,0)+IF(DE550=7,Tipologías!$E$20,0)+IF(DG550=9,Tipologías!$E$16,0)+IF(DF550=8,Tipologías!$E$23,0)+IF(DH550=10,Tipologías!$E$7,0)+IF(DI550=11,Tipologías!$E$8,0))</f>
        <v>4352595.9829379991</v>
      </c>
      <c r="DL550" s="49">
        <f t="shared" si="217"/>
        <v>4352595.9829379991</v>
      </c>
      <c r="DM550" s="50" t="str">
        <f t="shared" si="218"/>
        <v/>
      </c>
      <c r="DN550" s="50" t="str">
        <f t="shared" si="219"/>
        <v/>
      </c>
      <c r="DO550" s="50">
        <f t="shared" si="220"/>
        <v>0</v>
      </c>
      <c r="DP550" s="51" t="str">
        <f t="shared" si="221"/>
        <v/>
      </c>
      <c r="DQ550" s="51">
        <f>IF(DM550=17,Tipologías!$E$18,0)+IF(ENCUESTAS!DN550=18,Tipologías!$E$17,0)+IF(ENCUESTAS!DO550=19,Tipologías!$E$19,0)+IF(ENCUESTAS!DP550=20,Tipologías!$E$21,0)</f>
        <v>0</v>
      </c>
      <c r="DR550" s="47" t="str">
        <f t="shared" si="222"/>
        <v>NO</v>
      </c>
      <c r="DS550" s="49">
        <f t="shared" si="223"/>
        <v>0</v>
      </c>
      <c r="DT550" s="52">
        <f>IF(DL550=0,"",(DL550+DS550+Tipologías!$E$6+Tipologías!$H$2))</f>
        <v>4549673.3754779631</v>
      </c>
      <c r="DU550" s="53" t="str">
        <f t="shared" si="224"/>
        <v>SI</v>
      </c>
      <c r="DV550" s="436" t="s">
        <v>4249</v>
      </c>
    </row>
    <row r="551" spans="1:126" ht="30" x14ac:dyDescent="0.25">
      <c r="A551" s="22">
        <v>42974</v>
      </c>
      <c r="B551" s="7" t="s">
        <v>1</v>
      </c>
      <c r="C551" s="7" t="s">
        <v>630</v>
      </c>
      <c r="D551" s="7">
        <v>579</v>
      </c>
      <c r="E551" s="7">
        <v>43653334</v>
      </c>
      <c r="F551" s="7">
        <v>32223130625</v>
      </c>
      <c r="G551" s="188">
        <v>548</v>
      </c>
      <c r="H551" s="189" t="s">
        <v>1632</v>
      </c>
      <c r="I551" s="7" t="s">
        <v>1097</v>
      </c>
      <c r="J551" s="7">
        <v>11</v>
      </c>
      <c r="K551" s="7"/>
      <c r="L551" s="7"/>
      <c r="M551" s="7"/>
      <c r="N551" s="7"/>
      <c r="O551" s="7">
        <v>15</v>
      </c>
      <c r="P551" s="7"/>
      <c r="Q551" s="7"/>
      <c r="R551" s="200">
        <v>220448100000</v>
      </c>
      <c r="S551" s="7"/>
      <c r="T551" s="7"/>
      <c r="U551" s="362" t="str">
        <f t="shared" si="200"/>
        <v xml:space="preserve">CALLE 11  #  15 -  220448100000 </v>
      </c>
      <c r="V551" s="7">
        <v>3207366719</v>
      </c>
      <c r="W551" s="7" t="s">
        <v>2952</v>
      </c>
      <c r="X551" s="7"/>
      <c r="Y551" s="7" t="s">
        <v>1440</v>
      </c>
      <c r="Z551" s="7" t="s">
        <v>1280</v>
      </c>
      <c r="AA551" s="434" t="str">
        <f t="shared" si="201"/>
        <v xml:space="preserve">DIANA MILENA AGUINAGA </v>
      </c>
      <c r="AB551" s="7" t="s">
        <v>1268</v>
      </c>
      <c r="AC551" s="7">
        <v>43655153</v>
      </c>
      <c r="AD551" s="7" t="s">
        <v>1118</v>
      </c>
      <c r="AE551" s="7">
        <v>36</v>
      </c>
      <c r="AF551" s="6" t="s">
        <v>1086</v>
      </c>
      <c r="AG551" s="6"/>
      <c r="AH551" s="7"/>
      <c r="AI551" s="7"/>
      <c r="AJ551" s="7"/>
      <c r="AK551" s="434" t="str">
        <f t="shared" si="202"/>
        <v xml:space="preserve">   </v>
      </c>
      <c r="AL551" s="7"/>
      <c r="AM551" s="191"/>
      <c r="AN551" s="189" t="s">
        <v>1087</v>
      </c>
      <c r="AO551" s="7"/>
      <c r="AP551" s="7" t="s">
        <v>1087</v>
      </c>
      <c r="AQ551" s="7">
        <v>4</v>
      </c>
      <c r="AR551" s="7">
        <v>3</v>
      </c>
      <c r="AS551" s="7">
        <v>0</v>
      </c>
      <c r="AT551" s="192" t="s">
        <v>1148</v>
      </c>
      <c r="AU551" s="7"/>
      <c r="AV551" s="193" t="s">
        <v>1161</v>
      </c>
      <c r="AW551" s="7"/>
      <c r="AX551" s="192"/>
      <c r="AY551" s="7"/>
      <c r="AZ551" s="7"/>
      <c r="BA551" s="7"/>
      <c r="BB551" s="7" t="s">
        <v>1086</v>
      </c>
      <c r="BC551" s="7">
        <v>61518</v>
      </c>
      <c r="BD551" s="7" t="s">
        <v>1086</v>
      </c>
      <c r="BE551" s="7"/>
      <c r="BF551" s="7" t="s">
        <v>1086</v>
      </c>
      <c r="BG551" s="7">
        <v>8366</v>
      </c>
      <c r="BH551" s="188" t="s">
        <v>1167</v>
      </c>
      <c r="BI551" s="195" t="s">
        <v>1171</v>
      </c>
      <c r="BJ551" s="6" t="s">
        <v>1180</v>
      </c>
      <c r="BK551" s="6" t="s">
        <v>1189</v>
      </c>
      <c r="BL551" s="6" t="s">
        <v>1086</v>
      </c>
      <c r="BM551" s="191" t="s">
        <v>1086</v>
      </c>
      <c r="BN551" s="195" t="s">
        <v>1086</v>
      </c>
      <c r="BO551" s="6" t="s">
        <v>1086</v>
      </c>
      <c r="BP551" s="6" t="s">
        <v>1086</v>
      </c>
      <c r="BQ551" s="6" t="s">
        <v>1086</v>
      </c>
      <c r="BR551" s="6" t="s">
        <v>1086</v>
      </c>
      <c r="BS551" s="6" t="s">
        <v>1086</v>
      </c>
      <c r="BT551" s="6" t="s">
        <v>1086</v>
      </c>
      <c r="BU551" s="6" t="s">
        <v>1087</v>
      </c>
      <c r="BV551" s="6" t="s">
        <v>1087</v>
      </c>
      <c r="BW551" s="6" t="s">
        <v>1086</v>
      </c>
      <c r="BX551" s="6" t="s">
        <v>1086</v>
      </c>
      <c r="BY551" s="6" t="s">
        <v>1086</v>
      </c>
      <c r="BZ551" s="6" t="s">
        <v>1087</v>
      </c>
      <c r="CA551" s="6" t="s">
        <v>1087</v>
      </c>
      <c r="CB551" s="6" t="s">
        <v>1086</v>
      </c>
      <c r="CC551" s="6" t="s">
        <v>1086</v>
      </c>
      <c r="CD551" s="6" t="s">
        <v>1193</v>
      </c>
      <c r="CE551" s="199" t="s">
        <v>2953</v>
      </c>
      <c r="CF551" s="6"/>
      <c r="CG551" s="6"/>
      <c r="CH551" s="6"/>
      <c r="CI551" s="6"/>
      <c r="CJ551" s="6" t="s">
        <v>1607</v>
      </c>
      <c r="CK551" s="6" t="s">
        <v>1608</v>
      </c>
      <c r="CL551" s="6" t="s">
        <v>1086</v>
      </c>
      <c r="CM551" s="6" t="s">
        <v>1087</v>
      </c>
      <c r="CN551" s="6" t="s">
        <v>1087</v>
      </c>
      <c r="CO551" s="6" t="s">
        <v>1490</v>
      </c>
      <c r="CP551" s="6" t="s">
        <v>1086</v>
      </c>
      <c r="CQ551" s="6" t="s">
        <v>1087</v>
      </c>
      <c r="CR551" s="6" t="s">
        <v>1087</v>
      </c>
      <c r="CS551" s="6" t="s">
        <v>1086</v>
      </c>
      <c r="CT551" s="6" t="s">
        <v>1086</v>
      </c>
      <c r="CU551" s="191" t="s">
        <v>1273</v>
      </c>
      <c r="CV551" s="6" t="str">
        <f t="shared" si="203"/>
        <v>SAN MARTIN CALLE1115220448100000</v>
      </c>
      <c r="CW551" s="46" t="str">
        <f t="shared" si="204"/>
        <v>OK</v>
      </c>
      <c r="CX551" s="47" t="str">
        <f t="shared" si="205"/>
        <v>SI</v>
      </c>
      <c r="CY551" s="47">
        <f t="shared" si="206"/>
        <v>1</v>
      </c>
      <c r="CZ551" s="47" t="str">
        <f t="shared" si="207"/>
        <v/>
      </c>
      <c r="DA551" s="47" t="str">
        <f t="shared" si="208"/>
        <v/>
      </c>
      <c r="DB551" s="47">
        <f t="shared" si="209"/>
        <v>4</v>
      </c>
      <c r="DC551" s="47" t="str">
        <f t="shared" si="210"/>
        <v/>
      </c>
      <c r="DD551" s="47"/>
      <c r="DE551" s="47" t="str">
        <f t="shared" si="211"/>
        <v/>
      </c>
      <c r="DF551" s="47" t="str">
        <f t="shared" si="212"/>
        <v/>
      </c>
      <c r="DG551" s="47">
        <f t="shared" si="213"/>
        <v>9</v>
      </c>
      <c r="DH551" s="47" t="str">
        <f t="shared" si="214"/>
        <v/>
      </c>
      <c r="DI551" s="47" t="str">
        <f t="shared" si="215"/>
        <v/>
      </c>
      <c r="DJ551" s="47">
        <f t="shared" si="216"/>
        <v>2</v>
      </c>
      <c r="DK551" s="48">
        <f>IF(CX551="NO",0,IF(CY551=1,Tipologías!$E$11,0)+IF(CZ551=2,Tipologías!$E$10,0)+IF(DA551=3,Tipologías!$E$9,0)+IF(DB551=4,Tipologías!$E$13,0)+IF(DC551=5,Tipologías!$E$12,0)+IF(DD551=6,Tipologías!$E$14,0)+IF(DE551=7,Tipologías!$E$20,0)+IF(DG551=9,Tipologías!$E$16,0)+IF(DF551=8,Tipologías!$E$23,0)+IF(DH551=10,Tipologías!$E$7,0)+IF(DI551=11,Tipologías!$E$8,0))</f>
        <v>2858472.5869979998</v>
      </c>
      <c r="DL551" s="49">
        <f t="shared" si="217"/>
        <v>2858472.5869979998</v>
      </c>
      <c r="DM551" s="50" t="str">
        <f t="shared" si="218"/>
        <v/>
      </c>
      <c r="DN551" s="50" t="str">
        <f t="shared" si="219"/>
        <v/>
      </c>
      <c r="DO551" s="50">
        <f t="shared" si="220"/>
        <v>0</v>
      </c>
      <c r="DP551" s="51" t="str">
        <f t="shared" si="221"/>
        <v/>
      </c>
      <c r="DQ551" s="51">
        <f>IF(DM551=17,Tipologías!$E$18,0)+IF(ENCUESTAS!DN551=18,Tipologías!$E$17,0)+IF(ENCUESTAS!DO551=19,Tipologías!$E$19,0)+IF(ENCUESTAS!DP551=20,Tipologías!$E$21,0)</f>
        <v>0</v>
      </c>
      <c r="DR551" s="47" t="str">
        <f t="shared" si="222"/>
        <v>NO</v>
      </c>
      <c r="DS551" s="49">
        <f t="shared" si="223"/>
        <v>0</v>
      </c>
      <c r="DT551" s="52">
        <f>IF(DL551=0,"",(DL551+DS551+Tipologías!$E$6+Tipologías!$H$2))</f>
        <v>3055549.9795379643</v>
      </c>
      <c r="DU551" s="53" t="str">
        <f t="shared" si="224"/>
        <v>SI</v>
      </c>
      <c r="DV551" s="436" t="s">
        <v>4250</v>
      </c>
    </row>
    <row r="552" spans="1:126" ht="30" x14ac:dyDescent="0.25">
      <c r="A552" s="22">
        <v>42974</v>
      </c>
      <c r="B552" s="7" t="s">
        <v>1</v>
      </c>
      <c r="C552" s="7" t="s">
        <v>630</v>
      </c>
      <c r="D552" s="7">
        <v>579</v>
      </c>
      <c r="E552" s="7">
        <v>43656334</v>
      </c>
      <c r="F552" s="7">
        <v>3223130625</v>
      </c>
      <c r="G552" s="188">
        <v>549</v>
      </c>
      <c r="H552" s="189" t="s">
        <v>1632</v>
      </c>
      <c r="I552" s="7" t="s">
        <v>1102</v>
      </c>
      <c r="J552" s="7">
        <v>15</v>
      </c>
      <c r="K552" s="7"/>
      <c r="L552" s="7"/>
      <c r="M552" s="7"/>
      <c r="N552" s="7"/>
      <c r="O552" s="7"/>
      <c r="P552" s="7"/>
      <c r="Q552" s="7"/>
      <c r="R552" s="200">
        <v>54928</v>
      </c>
      <c r="S552" s="7"/>
      <c r="T552" s="7"/>
      <c r="U552" s="362" t="str">
        <f t="shared" si="200"/>
        <v xml:space="preserve">CARRERA 15  #   -  54928 </v>
      </c>
      <c r="V552" s="7">
        <v>3207178448</v>
      </c>
      <c r="W552" s="7" t="s">
        <v>1633</v>
      </c>
      <c r="X552" s="7" t="s">
        <v>1804</v>
      </c>
      <c r="Y552" s="7" t="s">
        <v>1459</v>
      </c>
      <c r="Z552" s="7" t="s">
        <v>1931</v>
      </c>
      <c r="AA552" s="434" t="str">
        <f t="shared" si="201"/>
        <v>MARIA  NUBIA DAZA GIRALDO</v>
      </c>
      <c r="AB552" s="7" t="s">
        <v>1268</v>
      </c>
      <c r="AC552" s="7">
        <v>1039679713</v>
      </c>
      <c r="AD552" s="7" t="s">
        <v>1118</v>
      </c>
      <c r="AE552" s="7">
        <v>54</v>
      </c>
      <c r="AF552" s="6" t="s">
        <v>1086</v>
      </c>
      <c r="AG552" s="6"/>
      <c r="AH552" s="7"/>
      <c r="AI552" s="7"/>
      <c r="AJ552" s="7"/>
      <c r="AK552" s="434" t="str">
        <f t="shared" si="202"/>
        <v xml:space="preserve">   </v>
      </c>
      <c r="AL552" s="7"/>
      <c r="AM552" s="191"/>
      <c r="AN552" s="189" t="s">
        <v>1086</v>
      </c>
      <c r="AO552" s="7"/>
      <c r="AP552" s="7" t="s">
        <v>1087</v>
      </c>
      <c r="AQ552" s="7">
        <v>5</v>
      </c>
      <c r="AR552" s="7">
        <v>4</v>
      </c>
      <c r="AS552" s="7">
        <v>0</v>
      </c>
      <c r="AT552" s="192" t="s">
        <v>1148</v>
      </c>
      <c r="AU552" s="7"/>
      <c r="AV552" s="193" t="s">
        <v>1163</v>
      </c>
      <c r="AW552" s="7"/>
      <c r="AX552" s="192"/>
      <c r="AY552" s="7"/>
      <c r="AZ552" s="7"/>
      <c r="BA552" s="7"/>
      <c r="BB552" s="7" t="s">
        <v>1087</v>
      </c>
      <c r="BC552" s="7">
        <v>0</v>
      </c>
      <c r="BD552" s="7" t="s">
        <v>1086</v>
      </c>
      <c r="BE552" s="7"/>
      <c r="BF552" s="7" t="s">
        <v>1086</v>
      </c>
      <c r="BG552" s="7">
        <v>0</v>
      </c>
      <c r="BH552" s="188" t="s">
        <v>1167</v>
      </c>
      <c r="BI552" s="195" t="s">
        <v>1178</v>
      </c>
      <c r="BJ552" s="6" t="s">
        <v>1185</v>
      </c>
      <c r="BK552" s="6" t="s">
        <v>1191</v>
      </c>
      <c r="BL552" s="6" t="s">
        <v>1086</v>
      </c>
      <c r="BM552" s="191" t="s">
        <v>1086</v>
      </c>
      <c r="BN552" s="195" t="s">
        <v>1086</v>
      </c>
      <c r="BO552" s="6" t="s">
        <v>1086</v>
      </c>
      <c r="BP552" s="6" t="s">
        <v>1087</v>
      </c>
      <c r="BQ552" s="6" t="s">
        <v>1086</v>
      </c>
      <c r="BR552" s="6" t="s">
        <v>1086</v>
      </c>
      <c r="BS552" s="6" t="s">
        <v>1086</v>
      </c>
      <c r="BT552" s="6" t="s">
        <v>1087</v>
      </c>
      <c r="BU552" s="6" t="s">
        <v>1087</v>
      </c>
      <c r="BV552" s="6" t="s">
        <v>1087</v>
      </c>
      <c r="BW552" s="6" t="s">
        <v>1087</v>
      </c>
      <c r="BX552" s="6" t="s">
        <v>1087</v>
      </c>
      <c r="BY552" s="6" t="s">
        <v>1086</v>
      </c>
      <c r="BZ552" s="6" t="s">
        <v>1087</v>
      </c>
      <c r="CA552" s="6" t="s">
        <v>1087</v>
      </c>
      <c r="CB552" s="6" t="s">
        <v>1087</v>
      </c>
      <c r="CC552" s="6" t="s">
        <v>1086</v>
      </c>
      <c r="CD552" s="6" t="s">
        <v>1196</v>
      </c>
      <c r="CE552" s="199" t="s">
        <v>2954</v>
      </c>
      <c r="CF552" s="6" t="s">
        <v>1752</v>
      </c>
      <c r="CG552" s="6" t="s">
        <v>2161</v>
      </c>
      <c r="CH552" s="6" t="s">
        <v>2161</v>
      </c>
      <c r="CI552" s="6" t="s">
        <v>2161</v>
      </c>
      <c r="CJ552" s="6" t="s">
        <v>2053</v>
      </c>
      <c r="CK552" s="6" t="s">
        <v>2054</v>
      </c>
      <c r="CL552" s="6" t="s">
        <v>1086</v>
      </c>
      <c r="CM552" s="6" t="s">
        <v>1087</v>
      </c>
      <c r="CN552" s="6" t="s">
        <v>1087</v>
      </c>
      <c r="CO552" s="6" t="s">
        <v>1490</v>
      </c>
      <c r="CP552" s="6" t="s">
        <v>1087</v>
      </c>
      <c r="CQ552" s="6" t="s">
        <v>1087</v>
      </c>
      <c r="CR552" s="6" t="s">
        <v>1087</v>
      </c>
      <c r="CS552" s="6" t="s">
        <v>1087</v>
      </c>
      <c r="CT552" s="6" t="s">
        <v>1086</v>
      </c>
      <c r="CU552" s="191" t="s">
        <v>1269</v>
      </c>
      <c r="CV552" s="6" t="str">
        <f t="shared" si="203"/>
        <v>SAN MARTIN CARRERA1554928</v>
      </c>
      <c r="CW552" s="46" t="str">
        <f t="shared" si="204"/>
        <v>OK</v>
      </c>
      <c r="CX552" s="47" t="str">
        <f t="shared" si="205"/>
        <v>SI</v>
      </c>
      <c r="CY552" s="47">
        <f t="shared" si="206"/>
        <v>1</v>
      </c>
      <c r="CZ552" s="47">
        <f t="shared" si="207"/>
        <v>2</v>
      </c>
      <c r="DA552" s="47">
        <f t="shared" si="208"/>
        <v>3</v>
      </c>
      <c r="DB552" s="47">
        <f t="shared" si="209"/>
        <v>4</v>
      </c>
      <c r="DC552" s="47">
        <f t="shared" si="210"/>
        <v>5</v>
      </c>
      <c r="DD552" s="47"/>
      <c r="DE552" s="47">
        <f t="shared" si="211"/>
        <v>7</v>
      </c>
      <c r="DF552" s="47" t="str">
        <f t="shared" si="212"/>
        <v/>
      </c>
      <c r="DG552" s="47">
        <f t="shared" si="213"/>
        <v>9</v>
      </c>
      <c r="DH552" s="47" t="str">
        <f t="shared" si="214"/>
        <v/>
      </c>
      <c r="DI552" s="47" t="str">
        <f t="shared" si="215"/>
        <v/>
      </c>
      <c r="DJ552" s="47">
        <f t="shared" si="216"/>
        <v>5</v>
      </c>
      <c r="DK552" s="48">
        <f>IF(CX552="NO",0,IF(CY552=1,Tipologías!$E$11,0)+IF(CZ552=2,Tipologías!$E$10,0)+IF(DA552=3,Tipologías!$E$9,0)+IF(DB552=4,Tipologías!$E$13,0)+IF(DC552=5,Tipologías!$E$12,0)+IF(DD552=6,Tipologías!$E$14,0)+IF(DE552=7,Tipologías!$E$20,0)+IF(DG552=9,Tipologías!$E$16,0)+IF(DF552=8,Tipologías!$E$23,0)+IF(DH552=10,Tipologías!$E$7,0)+IF(DI552=11,Tipologías!$E$8,0))</f>
        <v>4352595.9829379991</v>
      </c>
      <c r="DL552" s="49">
        <f t="shared" si="217"/>
        <v>4352595.9829379991</v>
      </c>
      <c r="DM552" s="50" t="str">
        <f t="shared" si="218"/>
        <v/>
      </c>
      <c r="DN552" s="50" t="str">
        <f t="shared" si="219"/>
        <v/>
      </c>
      <c r="DO552" s="50">
        <f t="shared" si="220"/>
        <v>19</v>
      </c>
      <c r="DP552" s="51" t="str">
        <f t="shared" si="221"/>
        <v/>
      </c>
      <c r="DQ552" s="51">
        <f>IF(DM552=17,Tipologías!$E$18,0)+IF(ENCUESTAS!DN552=18,Tipologías!$E$17,0)+IF(ENCUESTAS!DO552=19,Tipologías!$E$19,0)+IF(ENCUESTAS!DP552=20,Tipologías!$E$21,0)</f>
        <v>254645.13204</v>
      </c>
      <c r="DR552" s="47" t="str">
        <f t="shared" si="222"/>
        <v>SI</v>
      </c>
      <c r="DS552" s="49">
        <f t="shared" si="223"/>
        <v>254645.13204</v>
      </c>
      <c r="DT552" s="52">
        <f>IF(DL552=0,"",(DL552+DS552+Tipologías!$E$6+Tipologías!$H$2))</f>
        <v>4804318.5075179627</v>
      </c>
      <c r="DU552" s="53" t="str">
        <f t="shared" si="224"/>
        <v>SI</v>
      </c>
      <c r="DV552" s="436" t="s">
        <v>4251</v>
      </c>
    </row>
    <row r="553" spans="1:126" ht="30" x14ac:dyDescent="0.25">
      <c r="A553" s="22">
        <v>42974</v>
      </c>
      <c r="B553" s="7" t="s">
        <v>1</v>
      </c>
      <c r="C553" s="7" t="s">
        <v>630</v>
      </c>
      <c r="D553" s="7">
        <v>579</v>
      </c>
      <c r="E553" s="7">
        <v>43653334</v>
      </c>
      <c r="F553" s="7">
        <v>3223130625</v>
      </c>
      <c r="G553" s="188">
        <v>550</v>
      </c>
      <c r="H553" s="189" t="s">
        <v>1740</v>
      </c>
      <c r="I553" s="7" t="s">
        <v>1110</v>
      </c>
      <c r="J553" s="7"/>
      <c r="K553" s="7"/>
      <c r="L553" s="7"/>
      <c r="M553" s="7"/>
      <c r="N553" s="7"/>
      <c r="O553" s="7"/>
      <c r="P553" s="7"/>
      <c r="Q553" s="7"/>
      <c r="R553" s="200">
        <v>220553900000</v>
      </c>
      <c r="S553" s="7"/>
      <c r="T553" s="7"/>
      <c r="U553" s="362" t="str">
        <f t="shared" si="200"/>
        <v xml:space="preserve">PEATONAL   #   -  220553900000 </v>
      </c>
      <c r="V553" s="7">
        <v>3136695283</v>
      </c>
      <c r="W553" s="7" t="s">
        <v>1940</v>
      </c>
      <c r="X553" s="7" t="s">
        <v>1667</v>
      </c>
      <c r="Y553" s="7" t="s">
        <v>2955</v>
      </c>
      <c r="Z553" s="7" t="s">
        <v>1503</v>
      </c>
      <c r="AA553" s="434" t="str">
        <f t="shared" si="201"/>
        <v>BETRIZ ELENA MARIN  ORREGO</v>
      </c>
      <c r="AB553" s="7" t="s">
        <v>1268</v>
      </c>
      <c r="AC553" s="7">
        <v>43656028</v>
      </c>
      <c r="AD553" s="7" t="s">
        <v>1118</v>
      </c>
      <c r="AE553" s="7">
        <v>33</v>
      </c>
      <c r="AF553" s="6" t="s">
        <v>1086</v>
      </c>
      <c r="AG553" s="6"/>
      <c r="AH553" s="7"/>
      <c r="AI553" s="7"/>
      <c r="AJ553" s="7"/>
      <c r="AK553" s="434" t="str">
        <f t="shared" si="202"/>
        <v xml:space="preserve">   </v>
      </c>
      <c r="AL553" s="7"/>
      <c r="AM553" s="191"/>
      <c r="AN553" s="189" t="s">
        <v>1087</v>
      </c>
      <c r="AO553" s="7"/>
      <c r="AP553" s="7" t="s">
        <v>1087</v>
      </c>
      <c r="AQ553" s="7">
        <v>2</v>
      </c>
      <c r="AR553" s="7">
        <v>1</v>
      </c>
      <c r="AS553" s="7">
        <v>0</v>
      </c>
      <c r="AT553" s="192" t="s">
        <v>1148</v>
      </c>
      <c r="AU553" s="7"/>
      <c r="AV553" s="193" t="s">
        <v>1163</v>
      </c>
      <c r="AW553" s="7"/>
      <c r="AX553" s="192"/>
      <c r="AY553" s="7"/>
      <c r="AZ553" s="7"/>
      <c r="BA553" s="7"/>
      <c r="BB553" s="7" t="s">
        <v>1086</v>
      </c>
      <c r="BC553" s="7">
        <v>11600</v>
      </c>
      <c r="BD553" s="7" t="s">
        <v>1086</v>
      </c>
      <c r="BE553" s="7">
        <v>8064</v>
      </c>
      <c r="BF553" s="7" t="s">
        <v>1086</v>
      </c>
      <c r="BG553" s="7">
        <v>8366</v>
      </c>
      <c r="BH553" s="188" t="s">
        <v>1167</v>
      </c>
      <c r="BI553" s="195" t="s">
        <v>1171</v>
      </c>
      <c r="BJ553" s="6" t="s">
        <v>1181</v>
      </c>
      <c r="BK553" s="6" t="s">
        <v>1189</v>
      </c>
      <c r="BL553" s="6" t="s">
        <v>1086</v>
      </c>
      <c r="BM553" s="191" t="s">
        <v>1086</v>
      </c>
      <c r="BN553" s="195" t="s">
        <v>1086</v>
      </c>
      <c r="BO553" s="6" t="s">
        <v>1086</v>
      </c>
      <c r="BP553" s="6" t="s">
        <v>1086</v>
      </c>
      <c r="BQ553" s="6" t="s">
        <v>1086</v>
      </c>
      <c r="BR553" s="6" t="s">
        <v>1086</v>
      </c>
      <c r="BS553" s="6" t="s">
        <v>1086</v>
      </c>
      <c r="BT553" s="6" t="s">
        <v>1086</v>
      </c>
      <c r="BU553" s="6" t="s">
        <v>1086</v>
      </c>
      <c r="BV553" s="6" t="s">
        <v>1087</v>
      </c>
      <c r="BW553" s="6" t="s">
        <v>1086</v>
      </c>
      <c r="BX553" s="6" t="s">
        <v>1086</v>
      </c>
      <c r="BY553" s="6" t="s">
        <v>1086</v>
      </c>
      <c r="BZ553" s="6" t="s">
        <v>1086</v>
      </c>
      <c r="CA553" s="6" t="s">
        <v>1087</v>
      </c>
      <c r="CB553" s="6" t="s">
        <v>1086</v>
      </c>
      <c r="CC553" s="6" t="s">
        <v>1086</v>
      </c>
      <c r="CD553" s="6" t="s">
        <v>1193</v>
      </c>
      <c r="CE553" s="199" t="s">
        <v>2956</v>
      </c>
      <c r="CF553" s="6"/>
      <c r="CG553" s="6"/>
      <c r="CH553" s="6"/>
      <c r="CI553" s="6"/>
      <c r="CJ553" s="6" t="s">
        <v>1607</v>
      </c>
      <c r="CK553" s="6" t="s">
        <v>1608</v>
      </c>
      <c r="CL553" s="6" t="s">
        <v>1086</v>
      </c>
      <c r="CM553" s="6" t="s">
        <v>1087</v>
      </c>
      <c r="CN553" s="6" t="s">
        <v>1087</v>
      </c>
      <c r="CO553" s="6" t="s">
        <v>1490</v>
      </c>
      <c r="CP553" s="6" t="s">
        <v>1086</v>
      </c>
      <c r="CQ553" s="6" t="s">
        <v>1086</v>
      </c>
      <c r="CR553" s="6" t="s">
        <v>1087</v>
      </c>
      <c r="CS553" s="6" t="s">
        <v>1086</v>
      </c>
      <c r="CT553" s="6" t="s">
        <v>1086</v>
      </c>
      <c r="CU553" s="191" t="s">
        <v>1288</v>
      </c>
      <c r="CV553" s="6" t="str">
        <f t="shared" si="203"/>
        <v>TAHAMIPEATONAL220553900000</v>
      </c>
      <c r="CW553" s="46" t="str">
        <f t="shared" si="204"/>
        <v>OK</v>
      </c>
      <c r="CX553" s="47" t="str">
        <f t="shared" si="205"/>
        <v>SI</v>
      </c>
      <c r="CY553" s="47">
        <f t="shared" si="206"/>
        <v>1</v>
      </c>
      <c r="CZ553" s="47" t="str">
        <f t="shared" si="207"/>
        <v/>
      </c>
      <c r="DA553" s="47" t="str">
        <f t="shared" si="208"/>
        <v/>
      </c>
      <c r="DB553" s="47" t="str">
        <f t="shared" si="209"/>
        <v/>
      </c>
      <c r="DC553" s="47" t="str">
        <f t="shared" si="210"/>
        <v/>
      </c>
      <c r="DD553" s="47"/>
      <c r="DE553" s="47" t="str">
        <f t="shared" si="211"/>
        <v/>
      </c>
      <c r="DF553" s="47" t="str">
        <f t="shared" si="212"/>
        <v/>
      </c>
      <c r="DG553" s="47" t="str">
        <f t="shared" si="213"/>
        <v/>
      </c>
      <c r="DH553" s="47" t="str">
        <f t="shared" si="214"/>
        <v/>
      </c>
      <c r="DI553" s="47" t="str">
        <f t="shared" si="215"/>
        <v/>
      </c>
      <c r="DJ553" s="47">
        <f t="shared" si="216"/>
        <v>1</v>
      </c>
      <c r="DK553" s="48">
        <f>IF(CX553="NO",0,IF(CY553=1,Tipologías!$E$11,0)+IF(CZ553=2,Tipologías!$E$10,0)+IF(DA553=3,Tipologías!$E$9,0)+IF(DB553=4,Tipologías!$E$13,0)+IF(DC553=5,Tipologías!$E$12,0)+IF(DD553=6,Tipologías!$E$14,0)+IF(DE553=7,Tipologías!$E$20,0)+IF(DG553=9,Tipologías!$E$16,0)+IF(DF553=8,Tipologías!$E$23,0)+IF(DH553=10,Tipologías!$E$7,0)+IF(DI553=11,Tipologías!$E$8,0))</f>
        <v>223009.46776799997</v>
      </c>
      <c r="DL553" s="49">
        <f t="shared" si="217"/>
        <v>223009.46776799997</v>
      </c>
      <c r="DM553" s="50" t="str">
        <f t="shared" si="218"/>
        <v/>
      </c>
      <c r="DN553" s="50" t="str">
        <f t="shared" si="219"/>
        <v/>
      </c>
      <c r="DO553" s="50">
        <f t="shared" si="220"/>
        <v>0</v>
      </c>
      <c r="DP553" s="51" t="str">
        <f t="shared" si="221"/>
        <v/>
      </c>
      <c r="DQ553" s="51">
        <f>IF(DM553=17,Tipologías!$E$18,0)+IF(ENCUESTAS!DN553=18,Tipologías!$E$17,0)+IF(ENCUESTAS!DO553=19,Tipologías!$E$19,0)+IF(ENCUESTAS!DP553=20,Tipologías!$E$21,0)</f>
        <v>0</v>
      </c>
      <c r="DR553" s="47" t="str">
        <f t="shared" si="222"/>
        <v>NO</v>
      </c>
      <c r="DS553" s="49">
        <f t="shared" si="223"/>
        <v>0</v>
      </c>
      <c r="DT553" s="52">
        <f>IF(DL553=0,"",(DL553+DS553+Tipologías!$E$6+Tipologías!$H$2))</f>
        <v>420086.86030796444</v>
      </c>
      <c r="DU553" s="53" t="str">
        <f t="shared" si="224"/>
        <v>SI</v>
      </c>
      <c r="DV553" s="436" t="s">
        <v>4334</v>
      </c>
    </row>
    <row r="554" spans="1:126" hidden="1" x14ac:dyDescent="0.25">
      <c r="A554" s="22">
        <v>42974</v>
      </c>
      <c r="B554" s="7" t="s">
        <v>1</v>
      </c>
      <c r="C554" s="7" t="s">
        <v>630</v>
      </c>
      <c r="D554" s="7">
        <v>579</v>
      </c>
      <c r="E554" s="7">
        <v>1039689067</v>
      </c>
      <c r="F554" s="7">
        <v>3223130625</v>
      </c>
      <c r="G554" s="188">
        <v>551</v>
      </c>
      <c r="H554" s="189" t="s">
        <v>1632</v>
      </c>
      <c r="I554" s="7" t="s">
        <v>1110</v>
      </c>
      <c r="J554" s="7"/>
      <c r="K554" s="7"/>
      <c r="L554" s="7"/>
      <c r="M554" s="7"/>
      <c r="N554" s="7"/>
      <c r="O554" s="7"/>
      <c r="P554" s="7"/>
      <c r="Q554" s="7"/>
      <c r="R554" s="200">
        <v>220403400000</v>
      </c>
      <c r="S554" s="7"/>
      <c r="T554" s="7"/>
      <c r="U554" s="362" t="str">
        <f t="shared" si="200"/>
        <v xml:space="preserve">PEATONAL   #   -  220403400000 </v>
      </c>
      <c r="V554" s="7">
        <v>3225913129</v>
      </c>
      <c r="W554" s="7" t="s">
        <v>1876</v>
      </c>
      <c r="X554" s="7" t="s">
        <v>1305</v>
      </c>
      <c r="Y554" s="7" t="s">
        <v>1314</v>
      </c>
      <c r="Z554" s="7" t="s">
        <v>2957</v>
      </c>
      <c r="AA554" s="434" t="str">
        <f t="shared" si="201"/>
        <v>JUAN BAUTISTA PULGARIN HERNANDEZ</v>
      </c>
      <c r="AB554" s="7" t="s">
        <v>1268</v>
      </c>
      <c r="AC554" s="7">
        <v>6549887</v>
      </c>
      <c r="AD554" s="7" t="s">
        <v>1127</v>
      </c>
      <c r="AE554" s="7">
        <v>73</v>
      </c>
      <c r="AF554" s="6" t="s">
        <v>1087</v>
      </c>
      <c r="AG554" s="6" t="s">
        <v>1709</v>
      </c>
      <c r="AH554" s="7" t="s">
        <v>1804</v>
      </c>
      <c r="AI554" s="7" t="s">
        <v>1287</v>
      </c>
      <c r="AJ554" s="7" t="s">
        <v>1465</v>
      </c>
      <c r="AK554" s="434" t="str">
        <f t="shared" si="202"/>
        <v>MARIA DE JESUS RODRIGUEZ GIRALDO</v>
      </c>
      <c r="AL554" s="7" t="s">
        <v>1268</v>
      </c>
      <c r="AM554" s="191">
        <v>21926037</v>
      </c>
      <c r="AN554" s="189" t="s">
        <v>1087</v>
      </c>
      <c r="AO554" s="7"/>
      <c r="AP554" s="7" t="s">
        <v>1087</v>
      </c>
      <c r="AQ554" s="7">
        <v>3</v>
      </c>
      <c r="AR554" s="7">
        <v>1</v>
      </c>
      <c r="AS554" s="7">
        <v>0</v>
      </c>
      <c r="AT554" s="192" t="s">
        <v>1148</v>
      </c>
      <c r="AU554" s="7"/>
      <c r="AV554" s="193" t="s">
        <v>1165</v>
      </c>
      <c r="AW554" s="7" t="s">
        <v>2859</v>
      </c>
      <c r="AX554" s="192"/>
      <c r="AY554" s="7"/>
      <c r="AZ554" s="7"/>
      <c r="BA554" s="7"/>
      <c r="BB554" s="7" t="s">
        <v>1086</v>
      </c>
      <c r="BC554" s="7">
        <v>14619</v>
      </c>
      <c r="BD554" s="7" t="s">
        <v>1086</v>
      </c>
      <c r="BE554" s="7">
        <v>14098</v>
      </c>
      <c r="BF554" s="7" t="s">
        <v>1086</v>
      </c>
      <c r="BG554" s="7">
        <v>9561</v>
      </c>
      <c r="BH554" s="188" t="s">
        <v>1167</v>
      </c>
      <c r="BI554" s="195" t="s">
        <v>1171</v>
      </c>
      <c r="BJ554" s="6" t="s">
        <v>1180</v>
      </c>
      <c r="BK554" s="6" t="s">
        <v>1189</v>
      </c>
      <c r="BL554" s="6" t="s">
        <v>1086</v>
      </c>
      <c r="BM554" s="191" t="s">
        <v>1086</v>
      </c>
      <c r="BN554" s="195" t="s">
        <v>1086</v>
      </c>
      <c r="BO554" s="6" t="s">
        <v>1086</v>
      </c>
      <c r="BP554" s="6" t="s">
        <v>1086</v>
      </c>
      <c r="BQ554" s="6" t="s">
        <v>1086</v>
      </c>
      <c r="BR554" s="6" t="s">
        <v>1086</v>
      </c>
      <c r="BS554" s="6" t="s">
        <v>1086</v>
      </c>
      <c r="BT554" s="6" t="s">
        <v>1086</v>
      </c>
      <c r="BU554" s="6" t="s">
        <v>1086</v>
      </c>
      <c r="BV554" s="6" t="s">
        <v>1086</v>
      </c>
      <c r="BW554" s="6" t="s">
        <v>1086</v>
      </c>
      <c r="BX554" s="6" t="s">
        <v>1086</v>
      </c>
      <c r="BY554" s="6" t="s">
        <v>1086</v>
      </c>
      <c r="BZ554" s="6" t="s">
        <v>1086</v>
      </c>
      <c r="CA554" s="6" t="s">
        <v>1086</v>
      </c>
      <c r="CB554" s="6" t="s">
        <v>1086</v>
      </c>
      <c r="CC554" s="6" t="s">
        <v>1086</v>
      </c>
      <c r="CD554" s="6" t="s">
        <v>1193</v>
      </c>
      <c r="CE554" s="199" t="s">
        <v>2958</v>
      </c>
      <c r="CF554" s="6"/>
      <c r="CG554" s="6"/>
      <c r="CH554" s="6"/>
      <c r="CI554" s="6"/>
      <c r="CJ554" s="6" t="s">
        <v>1607</v>
      </c>
      <c r="CK554" s="6" t="s">
        <v>1608</v>
      </c>
      <c r="CL554" s="6" t="s">
        <v>1086</v>
      </c>
      <c r="CM554" s="6" t="s">
        <v>1087</v>
      </c>
      <c r="CN554" s="6" t="s">
        <v>1087</v>
      </c>
      <c r="CO554" s="6" t="s">
        <v>1490</v>
      </c>
      <c r="CP554" s="6" t="s">
        <v>1086</v>
      </c>
      <c r="CQ554" s="6" t="s">
        <v>1086</v>
      </c>
      <c r="CR554" s="6" t="s">
        <v>1086</v>
      </c>
      <c r="CS554" s="6" t="s">
        <v>1086</v>
      </c>
      <c r="CT554" s="6" t="s">
        <v>1086</v>
      </c>
      <c r="CU554" s="191" t="s">
        <v>1288</v>
      </c>
      <c r="CV554" s="6" t="str">
        <f t="shared" si="203"/>
        <v>SAN MARTIN PEATONAL220403400000</v>
      </c>
      <c r="CW554" s="46" t="str">
        <f t="shared" si="204"/>
        <v>OK</v>
      </c>
      <c r="CX554" s="47" t="str">
        <f t="shared" si="205"/>
        <v>SI</v>
      </c>
      <c r="CY554" s="47" t="str">
        <f t="shared" si="206"/>
        <v/>
      </c>
      <c r="CZ554" s="47" t="str">
        <f t="shared" si="207"/>
        <v/>
      </c>
      <c r="DA554" s="47" t="str">
        <f t="shared" si="208"/>
        <v/>
      </c>
      <c r="DB554" s="47" t="str">
        <f t="shared" si="209"/>
        <v/>
      </c>
      <c r="DC554" s="47" t="str">
        <f t="shared" si="210"/>
        <v/>
      </c>
      <c r="DD554" s="47"/>
      <c r="DE554" s="47" t="str">
        <f t="shared" si="211"/>
        <v/>
      </c>
      <c r="DF554" s="47" t="str">
        <f t="shared" si="212"/>
        <v/>
      </c>
      <c r="DG554" s="47" t="str">
        <f t="shared" si="213"/>
        <v/>
      </c>
      <c r="DH554" s="47" t="str">
        <f t="shared" si="214"/>
        <v/>
      </c>
      <c r="DI554" s="47" t="str">
        <f t="shared" si="215"/>
        <v/>
      </c>
      <c r="DJ554" s="47">
        <f t="shared" si="216"/>
        <v>0</v>
      </c>
      <c r="DK554" s="48">
        <f>IF(CX554="NO",0,IF(CY554=1,Tipologías!$E$11,0)+IF(CZ554=2,Tipologías!$E$10,0)+IF(DA554=3,Tipologías!$E$9,0)+IF(DB554=4,Tipologías!$E$13,0)+IF(DC554=5,Tipologías!$E$12,0)+IF(DD554=6,Tipologías!$E$14,0)+IF(DE554=7,Tipologías!$E$20,0)+IF(DG554=9,Tipologías!$E$16,0)+IF(DF554=8,Tipologías!$E$23,0)+IF(DH554=10,Tipologías!$E$7,0)+IF(DI554=11,Tipologías!$E$8,0))</f>
        <v>0</v>
      </c>
      <c r="DL554" s="49">
        <f t="shared" si="217"/>
        <v>0</v>
      </c>
      <c r="DM554" s="50" t="str">
        <f t="shared" si="218"/>
        <v/>
      </c>
      <c r="DN554" s="50" t="str">
        <f t="shared" si="219"/>
        <v/>
      </c>
      <c r="DO554" s="50" t="str">
        <f t="shared" si="220"/>
        <v/>
      </c>
      <c r="DP554" s="51" t="str">
        <f t="shared" si="221"/>
        <v/>
      </c>
      <c r="DQ554" s="51">
        <f>IF(DM554=17,Tipologías!$E$18,0)+IF(ENCUESTAS!DN554=18,Tipologías!$E$17,0)+IF(ENCUESTAS!DO554=19,Tipologías!$E$19,0)+IF(ENCUESTAS!DP554=20,Tipologías!$E$21,0)</f>
        <v>0</v>
      </c>
      <c r="DR554" s="47" t="str">
        <f t="shared" si="222"/>
        <v>NO</v>
      </c>
      <c r="DS554" s="49">
        <f t="shared" si="223"/>
        <v>0</v>
      </c>
      <c r="DT554" s="52" t="str">
        <f>IF(DL554=0,"",(DL554+DS554+Tipologías!$E$6+Tipologías!$H$2))</f>
        <v/>
      </c>
      <c r="DU554" s="53" t="str">
        <f t="shared" si="224"/>
        <v>NO</v>
      </c>
      <c r="DV554" s="437"/>
    </row>
    <row r="555" spans="1:126" hidden="1" x14ac:dyDescent="0.25">
      <c r="A555" s="22">
        <v>42974</v>
      </c>
      <c r="B555" s="7" t="s">
        <v>1</v>
      </c>
      <c r="C555" s="7" t="s">
        <v>630</v>
      </c>
      <c r="D555" s="7">
        <v>579</v>
      </c>
      <c r="E555" s="7">
        <v>1039689067</v>
      </c>
      <c r="F555" s="7"/>
      <c r="G555" s="188">
        <v>552</v>
      </c>
      <c r="H555" s="189" t="s">
        <v>1692</v>
      </c>
      <c r="I555" s="7" t="s">
        <v>1110</v>
      </c>
      <c r="J555" s="7"/>
      <c r="K555" s="7"/>
      <c r="L555" s="7"/>
      <c r="M555" s="7"/>
      <c r="N555" s="7"/>
      <c r="O555" s="7"/>
      <c r="P555" s="7"/>
      <c r="Q555" s="7"/>
      <c r="R555" s="200">
        <v>220451200000</v>
      </c>
      <c r="S555" s="7"/>
      <c r="T555" s="7"/>
      <c r="U555" s="362" t="str">
        <f t="shared" si="200"/>
        <v xml:space="preserve">PEATONAL   #   -  220451200000 </v>
      </c>
      <c r="V555" s="7">
        <v>3148810103</v>
      </c>
      <c r="W555" s="7" t="s">
        <v>1478</v>
      </c>
      <c r="X555" s="7" t="s">
        <v>1295</v>
      </c>
      <c r="Y555" s="7" t="s">
        <v>2049</v>
      </c>
      <c r="Z555" s="7" t="s">
        <v>2050</v>
      </c>
      <c r="AA555" s="434" t="str">
        <f t="shared" si="201"/>
        <v>JHON JAIRO VELASQUEZ GARCIA</v>
      </c>
      <c r="AB555" s="7" t="s">
        <v>1268</v>
      </c>
      <c r="AC555" s="7"/>
      <c r="AD555" s="7" t="s">
        <v>1127</v>
      </c>
      <c r="AE555" s="7">
        <v>54</v>
      </c>
      <c r="AF555" s="6" t="s">
        <v>1086</v>
      </c>
      <c r="AG555" s="6" t="s">
        <v>1656</v>
      </c>
      <c r="AH555" s="7" t="s">
        <v>1779</v>
      </c>
      <c r="AI555" s="7" t="s">
        <v>2959</v>
      </c>
      <c r="AJ555" s="7" t="s">
        <v>1297</v>
      </c>
      <c r="AK555" s="434" t="str">
        <f t="shared" si="202"/>
        <v>ALEIDA  DEL CARMEN HENAO ACEVEDO</v>
      </c>
      <c r="AL555" s="7" t="s">
        <v>1268</v>
      </c>
      <c r="AM555" s="191">
        <v>43650241</v>
      </c>
      <c r="AN555" s="189" t="s">
        <v>1086</v>
      </c>
      <c r="AO555" s="7">
        <v>947193</v>
      </c>
      <c r="AP555" s="7" t="s">
        <v>1087</v>
      </c>
      <c r="AQ555" s="7">
        <v>4</v>
      </c>
      <c r="AR555" s="7">
        <v>1</v>
      </c>
      <c r="AS555" s="7">
        <v>0</v>
      </c>
      <c r="AT555" s="192" t="s">
        <v>1148</v>
      </c>
      <c r="AU555" s="7"/>
      <c r="AV555" s="193" t="s">
        <v>1165</v>
      </c>
      <c r="AW555" s="7" t="s">
        <v>2859</v>
      </c>
      <c r="AX555" s="192"/>
      <c r="AY555" s="7"/>
      <c r="AZ555" s="7"/>
      <c r="BA555" s="7"/>
      <c r="BB555" s="7" t="s">
        <v>1086</v>
      </c>
      <c r="BC555" s="7">
        <v>7853</v>
      </c>
      <c r="BD555" s="7" t="s">
        <v>1086</v>
      </c>
      <c r="BE555" s="7">
        <v>5177</v>
      </c>
      <c r="BF555" s="7" t="s">
        <v>1086</v>
      </c>
      <c r="BG555" s="7">
        <v>8366</v>
      </c>
      <c r="BH555" s="188" t="s">
        <v>1167</v>
      </c>
      <c r="BI555" s="195" t="s">
        <v>1171</v>
      </c>
      <c r="BJ555" s="6" t="s">
        <v>1180</v>
      </c>
      <c r="BK555" s="6" t="s">
        <v>1189</v>
      </c>
      <c r="BL555" s="6" t="s">
        <v>1086</v>
      </c>
      <c r="BM555" s="191" t="s">
        <v>1086</v>
      </c>
      <c r="BN555" s="195" t="s">
        <v>1086</v>
      </c>
      <c r="BO555" s="6" t="s">
        <v>1086</v>
      </c>
      <c r="BP555" s="6" t="s">
        <v>1086</v>
      </c>
      <c r="BQ555" s="6" t="s">
        <v>1086</v>
      </c>
      <c r="BR555" s="6" t="s">
        <v>1086</v>
      </c>
      <c r="BS555" s="6" t="s">
        <v>1086</v>
      </c>
      <c r="BT555" s="6" t="s">
        <v>1086</v>
      </c>
      <c r="BU555" s="6" t="s">
        <v>1086</v>
      </c>
      <c r="BV555" s="6" t="s">
        <v>1086</v>
      </c>
      <c r="BW555" s="6" t="s">
        <v>1086</v>
      </c>
      <c r="BX555" s="6" t="s">
        <v>1086</v>
      </c>
      <c r="BY555" s="6" t="s">
        <v>1086</v>
      </c>
      <c r="BZ555" s="6" t="s">
        <v>1086</v>
      </c>
      <c r="CA555" s="6" t="s">
        <v>1086</v>
      </c>
      <c r="CB555" s="6" t="s">
        <v>1086</v>
      </c>
      <c r="CC555" s="6" t="s">
        <v>1086</v>
      </c>
      <c r="CD555" s="6" t="s">
        <v>1193</v>
      </c>
      <c r="CE555" s="199" t="s">
        <v>2958</v>
      </c>
      <c r="CF555" s="6"/>
      <c r="CG555" s="6"/>
      <c r="CH555" s="6"/>
      <c r="CI555" s="6"/>
      <c r="CJ555" s="6" t="s">
        <v>1607</v>
      </c>
      <c r="CK555" s="6" t="s">
        <v>1608</v>
      </c>
      <c r="CL555" s="6" t="s">
        <v>1086</v>
      </c>
      <c r="CM555" s="6" t="s">
        <v>1087</v>
      </c>
      <c r="CN555" s="6" t="s">
        <v>1087</v>
      </c>
      <c r="CO555" s="6" t="s">
        <v>1490</v>
      </c>
      <c r="CP555" s="6" t="s">
        <v>1086</v>
      </c>
      <c r="CQ555" s="6" t="s">
        <v>1086</v>
      </c>
      <c r="CR555" s="6" t="s">
        <v>1086</v>
      </c>
      <c r="CS555" s="6" t="s">
        <v>1086</v>
      </c>
      <c r="CT555" s="6" t="s">
        <v>1086</v>
      </c>
      <c r="CU555" s="191" t="s">
        <v>1288</v>
      </c>
      <c r="CV555" s="6" t="str">
        <f t="shared" si="203"/>
        <v>PATIO BONITOPEATONAL220451200000</v>
      </c>
      <c r="CW555" s="46" t="str">
        <f t="shared" si="204"/>
        <v>OK</v>
      </c>
      <c r="CX555" s="47" t="str">
        <f t="shared" si="205"/>
        <v>SI</v>
      </c>
      <c r="CY555" s="47" t="str">
        <f t="shared" si="206"/>
        <v/>
      </c>
      <c r="CZ555" s="47" t="str">
        <f t="shared" si="207"/>
        <v/>
      </c>
      <c r="DA555" s="47" t="str">
        <f t="shared" si="208"/>
        <v/>
      </c>
      <c r="DB555" s="47" t="str">
        <f t="shared" si="209"/>
        <v/>
      </c>
      <c r="DC555" s="47" t="str">
        <f t="shared" si="210"/>
        <v/>
      </c>
      <c r="DD555" s="47"/>
      <c r="DE555" s="47" t="str">
        <f t="shared" si="211"/>
        <v/>
      </c>
      <c r="DF555" s="47" t="str">
        <f t="shared" si="212"/>
        <v/>
      </c>
      <c r="DG555" s="47" t="str">
        <f t="shared" si="213"/>
        <v/>
      </c>
      <c r="DH555" s="47" t="str">
        <f t="shared" si="214"/>
        <v/>
      </c>
      <c r="DI555" s="47" t="str">
        <f t="shared" si="215"/>
        <v/>
      </c>
      <c r="DJ555" s="47">
        <f t="shared" si="216"/>
        <v>0</v>
      </c>
      <c r="DK555" s="48">
        <f>IF(CX555="NO",0,IF(CY555=1,Tipologías!$E$11,0)+IF(CZ555=2,Tipologías!$E$10,0)+IF(DA555=3,Tipologías!$E$9,0)+IF(DB555=4,Tipologías!$E$13,0)+IF(DC555=5,Tipologías!$E$12,0)+IF(DD555=6,Tipologías!$E$14,0)+IF(DE555=7,Tipologías!$E$20,0)+IF(DG555=9,Tipologías!$E$16,0)+IF(DF555=8,Tipologías!$E$23,0)+IF(DH555=10,Tipologías!$E$7,0)+IF(DI555=11,Tipologías!$E$8,0))</f>
        <v>0</v>
      </c>
      <c r="DL555" s="49">
        <f t="shared" si="217"/>
        <v>0</v>
      </c>
      <c r="DM555" s="50" t="str">
        <f t="shared" si="218"/>
        <v/>
      </c>
      <c r="DN555" s="50" t="str">
        <f t="shared" si="219"/>
        <v/>
      </c>
      <c r="DO555" s="50" t="str">
        <f t="shared" si="220"/>
        <v/>
      </c>
      <c r="DP555" s="51" t="str">
        <f t="shared" si="221"/>
        <v/>
      </c>
      <c r="DQ555" s="51">
        <f>IF(DM555=17,Tipologías!$E$18,0)+IF(ENCUESTAS!DN555=18,Tipologías!$E$17,0)+IF(ENCUESTAS!DO555=19,Tipologías!$E$19,0)+IF(ENCUESTAS!DP555=20,Tipologías!$E$21,0)</f>
        <v>0</v>
      </c>
      <c r="DR555" s="47" t="str">
        <f t="shared" si="222"/>
        <v>NO</v>
      </c>
      <c r="DS555" s="49">
        <f t="shared" si="223"/>
        <v>0</v>
      </c>
      <c r="DT555" s="52" t="str">
        <f>IF(DL555=0,"",(DL555+DS555+Tipologías!$E$6+Tipologías!$H$2))</f>
        <v/>
      </c>
      <c r="DU555" s="53" t="str">
        <f t="shared" si="224"/>
        <v>NO</v>
      </c>
      <c r="DV555" s="436"/>
    </row>
    <row r="556" spans="1:126" ht="30" x14ac:dyDescent="0.25">
      <c r="A556" s="22">
        <v>42974</v>
      </c>
      <c r="B556" s="7" t="s">
        <v>1</v>
      </c>
      <c r="C556" s="7" t="s">
        <v>630</v>
      </c>
      <c r="D556" s="7">
        <v>579</v>
      </c>
      <c r="E556" s="7">
        <v>43653334</v>
      </c>
      <c r="F556" s="7">
        <v>3223130625</v>
      </c>
      <c r="G556" s="188">
        <v>553</v>
      </c>
      <c r="H556" s="189" t="s">
        <v>1632</v>
      </c>
      <c r="I556" s="7" t="s">
        <v>1110</v>
      </c>
      <c r="J556" s="7"/>
      <c r="K556" s="7"/>
      <c r="L556" s="7"/>
      <c r="M556" s="7"/>
      <c r="N556" s="7"/>
      <c r="O556" s="7"/>
      <c r="P556" s="7"/>
      <c r="Q556" s="7"/>
      <c r="R556" s="200">
        <v>220444200000</v>
      </c>
      <c r="S556" s="7"/>
      <c r="T556" s="7"/>
      <c r="U556" s="362" t="str">
        <f t="shared" si="200"/>
        <v xml:space="preserve">PEATONAL   #   -  220444200000 </v>
      </c>
      <c r="V556" s="7">
        <v>3195865184</v>
      </c>
      <c r="W556" s="7" t="s">
        <v>2111</v>
      </c>
      <c r="X556" s="7"/>
      <c r="Y556" s="7" t="s">
        <v>1668</v>
      </c>
      <c r="Z556" s="7" t="s">
        <v>1665</v>
      </c>
      <c r="AA556" s="434" t="str">
        <f t="shared" si="201"/>
        <v xml:space="preserve">ORLANDO DONATO TRIANA </v>
      </c>
      <c r="AB556" s="7" t="s">
        <v>1268</v>
      </c>
      <c r="AC556" s="7">
        <v>71183103</v>
      </c>
      <c r="AD556" s="7" t="s">
        <v>1127</v>
      </c>
      <c r="AE556" s="7">
        <v>36</v>
      </c>
      <c r="AF556" s="6" t="s">
        <v>1087</v>
      </c>
      <c r="AG556" s="6" t="s">
        <v>2960</v>
      </c>
      <c r="AH556" s="7"/>
      <c r="AI556" s="7" t="s">
        <v>1445</v>
      </c>
      <c r="AJ556" s="7" t="s">
        <v>1449</v>
      </c>
      <c r="AK556" s="434" t="str">
        <f t="shared" si="202"/>
        <v xml:space="preserve">OLGA LUCIA MANGO </v>
      </c>
      <c r="AL556" s="7" t="s">
        <v>1268</v>
      </c>
      <c r="AM556" s="191">
        <v>43651797</v>
      </c>
      <c r="AN556" s="189" t="s">
        <v>1087</v>
      </c>
      <c r="AO556" s="7"/>
      <c r="AP556" s="7" t="s">
        <v>1087</v>
      </c>
      <c r="AQ556" s="7">
        <v>3</v>
      </c>
      <c r="AR556" s="7">
        <v>1</v>
      </c>
      <c r="AS556" s="7">
        <v>0</v>
      </c>
      <c r="AT556" s="192" t="s">
        <v>1148</v>
      </c>
      <c r="AU556" s="7"/>
      <c r="AV556" s="193" t="s">
        <v>1165</v>
      </c>
      <c r="AW556" s="7" t="s">
        <v>2859</v>
      </c>
      <c r="AX556" s="192"/>
      <c r="AY556" s="7"/>
      <c r="AZ556" s="7"/>
      <c r="BA556" s="7"/>
      <c r="BB556" s="7" t="s">
        <v>1086</v>
      </c>
      <c r="BC556" s="7">
        <v>42542</v>
      </c>
      <c r="BD556" s="7" t="s">
        <v>1086</v>
      </c>
      <c r="BE556" s="7"/>
      <c r="BF556" s="7" t="s">
        <v>1086</v>
      </c>
      <c r="BG556" s="7">
        <v>16178</v>
      </c>
      <c r="BH556" s="188" t="s">
        <v>1167</v>
      </c>
      <c r="BI556" s="195" t="s">
        <v>1175</v>
      </c>
      <c r="BJ556" s="6" t="s">
        <v>1180</v>
      </c>
      <c r="BK556" s="6" t="s">
        <v>1191</v>
      </c>
      <c r="BL556" s="6" t="s">
        <v>1086</v>
      </c>
      <c r="BM556" s="191" t="s">
        <v>1086</v>
      </c>
      <c r="BN556" s="195" t="s">
        <v>1086</v>
      </c>
      <c r="BO556" s="6" t="s">
        <v>1086</v>
      </c>
      <c r="BP556" s="6" t="s">
        <v>1086</v>
      </c>
      <c r="BQ556" s="6" t="s">
        <v>1086</v>
      </c>
      <c r="BR556" s="6" t="s">
        <v>1086</v>
      </c>
      <c r="BS556" s="6" t="s">
        <v>1086</v>
      </c>
      <c r="BT556" s="6" t="s">
        <v>1087</v>
      </c>
      <c r="BU556" s="6" t="s">
        <v>1086</v>
      </c>
      <c r="BV556" s="6" t="s">
        <v>1087</v>
      </c>
      <c r="BW556" s="6" t="s">
        <v>1087</v>
      </c>
      <c r="BX556" s="6" t="s">
        <v>1086</v>
      </c>
      <c r="BY556" s="6" t="s">
        <v>1087</v>
      </c>
      <c r="BZ556" s="6" t="s">
        <v>1086</v>
      </c>
      <c r="CA556" s="6" t="s">
        <v>1087</v>
      </c>
      <c r="CB556" s="6" t="s">
        <v>1087</v>
      </c>
      <c r="CC556" s="6" t="s">
        <v>1086</v>
      </c>
      <c r="CD556" s="6" t="s">
        <v>1195</v>
      </c>
      <c r="CE556" s="199" t="s">
        <v>2961</v>
      </c>
      <c r="CF556" s="6"/>
      <c r="CG556" s="6"/>
      <c r="CH556" s="6"/>
      <c r="CI556" s="6"/>
      <c r="CJ556" s="6" t="s">
        <v>1607</v>
      </c>
      <c r="CK556" s="6" t="s">
        <v>1608</v>
      </c>
      <c r="CL556" s="6" t="s">
        <v>1086</v>
      </c>
      <c r="CM556" s="6" t="s">
        <v>1087</v>
      </c>
      <c r="CN556" s="6" t="s">
        <v>1087</v>
      </c>
      <c r="CO556" s="6" t="s">
        <v>1490</v>
      </c>
      <c r="CP556" s="6" t="s">
        <v>1087</v>
      </c>
      <c r="CQ556" s="6" t="s">
        <v>1086</v>
      </c>
      <c r="CR556" s="6" t="s">
        <v>1087</v>
      </c>
      <c r="CS556" s="6" t="s">
        <v>1087</v>
      </c>
      <c r="CT556" s="6" t="s">
        <v>1086</v>
      </c>
      <c r="CU556" s="191" t="s">
        <v>1269</v>
      </c>
      <c r="CV556" s="6" t="str">
        <f t="shared" si="203"/>
        <v>SAN MARTIN PEATONAL220444200000</v>
      </c>
      <c r="CW556" s="46" t="str">
        <f t="shared" si="204"/>
        <v>OK</v>
      </c>
      <c r="CX556" s="47" t="str">
        <f t="shared" si="205"/>
        <v>SI</v>
      </c>
      <c r="CY556" s="47">
        <f t="shared" si="206"/>
        <v>1</v>
      </c>
      <c r="CZ556" s="47" t="str">
        <f t="shared" si="207"/>
        <v/>
      </c>
      <c r="DA556" s="47">
        <f t="shared" si="208"/>
        <v>3</v>
      </c>
      <c r="DB556" s="47" t="str">
        <f t="shared" si="209"/>
        <v/>
      </c>
      <c r="DC556" s="47">
        <f t="shared" si="210"/>
        <v>5</v>
      </c>
      <c r="DD556" s="47"/>
      <c r="DE556" s="47">
        <f t="shared" si="211"/>
        <v>7</v>
      </c>
      <c r="DF556" s="47" t="str">
        <f t="shared" si="212"/>
        <v/>
      </c>
      <c r="DG556" s="47">
        <f t="shared" si="213"/>
        <v>9</v>
      </c>
      <c r="DH556" s="47" t="str">
        <f t="shared" si="214"/>
        <v/>
      </c>
      <c r="DI556" s="47" t="str">
        <f t="shared" si="215"/>
        <v/>
      </c>
      <c r="DJ556" s="47">
        <f t="shared" si="216"/>
        <v>3</v>
      </c>
      <c r="DK556" s="48">
        <f>IF(CX556="NO",0,IF(CY556=1,Tipologías!$E$11,0)+IF(CZ556=2,Tipologías!$E$10,0)+IF(DA556=3,Tipologías!$E$9,0)+IF(DB556=4,Tipologías!$E$13,0)+IF(DC556=5,Tipologías!$E$12,0)+IF(DD556=6,Tipologías!$E$14,0)+IF(DE556=7,Tipologías!$E$20,0)+IF(DG556=9,Tipologías!$E$16,0)+IF(DF556=8,Tipologías!$E$23,0)+IF(DH556=10,Tipologías!$E$7,0)+IF(DI556=11,Tipologías!$E$8,0))</f>
        <v>3524994.4380659997</v>
      </c>
      <c r="DL556" s="49">
        <f t="shared" si="217"/>
        <v>3524994.4380659997</v>
      </c>
      <c r="DM556" s="50" t="str">
        <f t="shared" si="218"/>
        <v/>
      </c>
      <c r="DN556" s="50" t="str">
        <f t="shared" si="219"/>
        <v/>
      </c>
      <c r="DO556" s="50">
        <f t="shared" si="220"/>
        <v>0</v>
      </c>
      <c r="DP556" s="51" t="str">
        <f t="shared" si="221"/>
        <v/>
      </c>
      <c r="DQ556" s="51">
        <f>IF(DM556=17,Tipologías!$E$18,0)+IF(ENCUESTAS!DN556=18,Tipologías!$E$17,0)+IF(ENCUESTAS!DO556=19,Tipologías!$E$19,0)+IF(ENCUESTAS!DP556=20,Tipologías!$E$21,0)</f>
        <v>0</v>
      </c>
      <c r="DR556" s="47" t="str">
        <f t="shared" si="222"/>
        <v>NO</v>
      </c>
      <c r="DS556" s="49">
        <f t="shared" si="223"/>
        <v>0</v>
      </c>
      <c r="DT556" s="52">
        <f>IF(DL556=0,"",(DL556+DS556+Tipologías!$E$6+Tipologías!$H$2))</f>
        <v>3722071.8306059642</v>
      </c>
      <c r="DU556" s="53" t="str">
        <f t="shared" si="224"/>
        <v>SI</v>
      </c>
      <c r="DV556" s="436" t="s">
        <v>4252</v>
      </c>
    </row>
    <row r="557" spans="1:126" ht="45" x14ac:dyDescent="0.25">
      <c r="A557" s="22">
        <v>42974</v>
      </c>
      <c r="B557" s="7" t="s">
        <v>1</v>
      </c>
      <c r="C557" s="7" t="s">
        <v>630</v>
      </c>
      <c r="D557" s="7">
        <v>579</v>
      </c>
      <c r="E557" s="7">
        <v>1039689067</v>
      </c>
      <c r="F557" s="7"/>
      <c r="G557" s="188">
        <v>554</v>
      </c>
      <c r="H557" s="189" t="s">
        <v>1640</v>
      </c>
      <c r="I557" s="7" t="s">
        <v>1110</v>
      </c>
      <c r="J557" s="7"/>
      <c r="K557" s="7"/>
      <c r="L557" s="7"/>
      <c r="M557" s="7"/>
      <c r="N557" s="7"/>
      <c r="O557" s="7"/>
      <c r="P557" s="7"/>
      <c r="Q557" s="7"/>
      <c r="R557" s="200">
        <v>2205831150034</v>
      </c>
      <c r="S557" s="7"/>
      <c r="T557" s="7"/>
      <c r="U557" s="362" t="str">
        <f t="shared" si="200"/>
        <v xml:space="preserve">PEATONAL   #   -  2205831150034 </v>
      </c>
      <c r="V557" s="7">
        <v>3204662423</v>
      </c>
      <c r="W557" s="7" t="s">
        <v>2962</v>
      </c>
      <c r="X557" s="7" t="s">
        <v>2963</v>
      </c>
      <c r="Y557" s="7" t="s">
        <v>2964</v>
      </c>
      <c r="Z557" s="7"/>
      <c r="AA557" s="434" t="str">
        <f t="shared" si="201"/>
        <v>JONATAN  SANABRIA VIDAL</v>
      </c>
      <c r="AB557" s="7" t="s">
        <v>1268</v>
      </c>
      <c r="AC557" s="7">
        <v>1039678530</v>
      </c>
      <c r="AD557" s="7" t="s">
        <v>1127</v>
      </c>
      <c r="AE557" s="7">
        <v>31</v>
      </c>
      <c r="AF557" s="6" t="s">
        <v>1087</v>
      </c>
      <c r="AG557" s="6" t="s">
        <v>1942</v>
      </c>
      <c r="AH557" s="7" t="s">
        <v>1345</v>
      </c>
      <c r="AI557" s="7" t="s">
        <v>1445</v>
      </c>
      <c r="AJ557" s="7"/>
      <c r="AK557" s="434" t="str">
        <f t="shared" si="202"/>
        <v>OLGA  QUINTANA MARTINEZ</v>
      </c>
      <c r="AL557" s="7" t="s">
        <v>1268</v>
      </c>
      <c r="AM557" s="191">
        <v>1039690719</v>
      </c>
      <c r="AN557" s="189" t="s">
        <v>1086</v>
      </c>
      <c r="AO557" s="7"/>
      <c r="AP557" s="7" t="s">
        <v>1087</v>
      </c>
      <c r="AQ557" s="7">
        <v>4</v>
      </c>
      <c r="AR557" s="7">
        <v>2</v>
      </c>
      <c r="AS557" s="7">
        <v>0</v>
      </c>
      <c r="AT557" s="192" t="s">
        <v>1148</v>
      </c>
      <c r="AU557" s="7"/>
      <c r="AV557" s="193" t="s">
        <v>1165</v>
      </c>
      <c r="AW557" s="7" t="s">
        <v>2859</v>
      </c>
      <c r="AX557" s="192"/>
      <c r="AY557" s="7"/>
      <c r="AZ557" s="7"/>
      <c r="BA557" s="7"/>
      <c r="BB557" s="7" t="s">
        <v>1086</v>
      </c>
      <c r="BC557" s="7">
        <v>26216</v>
      </c>
      <c r="BD557" s="7" t="s">
        <v>1086</v>
      </c>
      <c r="BE557" s="7">
        <v>11617</v>
      </c>
      <c r="BF557" s="7" t="s">
        <v>1086</v>
      </c>
      <c r="BG557" s="7">
        <v>8402</v>
      </c>
      <c r="BH557" s="188" t="s">
        <v>1167</v>
      </c>
      <c r="BI557" s="195" t="s">
        <v>1175</v>
      </c>
      <c r="BJ557" s="6" t="s">
        <v>1180</v>
      </c>
      <c r="BK557" s="6" t="s">
        <v>1189</v>
      </c>
      <c r="BL557" s="6" t="s">
        <v>1086</v>
      </c>
      <c r="BM557" s="191" t="s">
        <v>1087</v>
      </c>
      <c r="BN557" s="195" t="s">
        <v>1086</v>
      </c>
      <c r="BO557" s="6" t="s">
        <v>1086</v>
      </c>
      <c r="BP557" s="6" t="s">
        <v>1086</v>
      </c>
      <c r="BQ557" s="6" t="s">
        <v>1086</v>
      </c>
      <c r="BR557" s="6" t="s">
        <v>1086</v>
      </c>
      <c r="BS557" s="6" t="s">
        <v>1086</v>
      </c>
      <c r="BT557" s="6" t="s">
        <v>1086</v>
      </c>
      <c r="BU557" s="6" t="s">
        <v>1087</v>
      </c>
      <c r="BV557" s="6" t="s">
        <v>1086</v>
      </c>
      <c r="BW557" s="6" t="s">
        <v>1086</v>
      </c>
      <c r="BX557" s="6" t="s">
        <v>1086</v>
      </c>
      <c r="BY557" s="6" t="s">
        <v>1086</v>
      </c>
      <c r="BZ557" s="6" t="s">
        <v>1087</v>
      </c>
      <c r="CA557" s="6" t="s">
        <v>1086</v>
      </c>
      <c r="CB557" s="6" t="s">
        <v>1086</v>
      </c>
      <c r="CC557" s="6" t="s">
        <v>1086</v>
      </c>
      <c r="CD557" s="6" t="s">
        <v>1193</v>
      </c>
      <c r="CE557" s="199" t="s">
        <v>2965</v>
      </c>
      <c r="CF557" s="6"/>
      <c r="CG557" s="6"/>
      <c r="CH557" s="6"/>
      <c r="CI557" s="6"/>
      <c r="CJ557" s="6" t="s">
        <v>1607</v>
      </c>
      <c r="CK557" s="6" t="s">
        <v>1608</v>
      </c>
      <c r="CL557" s="6" t="s">
        <v>1086</v>
      </c>
      <c r="CM557" s="6" t="s">
        <v>1087</v>
      </c>
      <c r="CN557" s="6" t="s">
        <v>1087</v>
      </c>
      <c r="CO557" s="6" t="s">
        <v>1490</v>
      </c>
      <c r="CP557" s="6" t="s">
        <v>1086</v>
      </c>
      <c r="CQ557" s="6" t="s">
        <v>1087</v>
      </c>
      <c r="CR557" s="6" t="s">
        <v>1086</v>
      </c>
      <c r="CS557" s="6" t="s">
        <v>1086</v>
      </c>
      <c r="CT557" s="6" t="s">
        <v>1086</v>
      </c>
      <c r="CU557" s="191" t="s">
        <v>1288</v>
      </c>
      <c r="CV557" s="6" t="str">
        <f t="shared" si="203"/>
        <v>NUEVO MILENIOPEATONAL2205831150034</v>
      </c>
      <c r="CW557" s="46" t="str">
        <f t="shared" si="204"/>
        <v>OK</v>
      </c>
      <c r="CX557" s="47" t="str">
        <f t="shared" si="205"/>
        <v>SI</v>
      </c>
      <c r="CY557" s="47" t="str">
        <f t="shared" si="206"/>
        <v/>
      </c>
      <c r="CZ557" s="47" t="str">
        <f t="shared" si="207"/>
        <v/>
      </c>
      <c r="DA557" s="47" t="str">
        <f t="shared" si="208"/>
        <v/>
      </c>
      <c r="DB557" s="47">
        <f t="shared" si="209"/>
        <v>4</v>
      </c>
      <c r="DC557" s="47" t="str">
        <f t="shared" si="210"/>
        <v/>
      </c>
      <c r="DD557" s="47"/>
      <c r="DE557" s="47" t="str">
        <f t="shared" si="211"/>
        <v/>
      </c>
      <c r="DF557" s="47" t="str">
        <f t="shared" si="212"/>
        <v/>
      </c>
      <c r="DG557" s="47" t="str">
        <f t="shared" si="213"/>
        <v/>
      </c>
      <c r="DH557" s="47" t="str">
        <f t="shared" si="214"/>
        <v/>
      </c>
      <c r="DI557" s="47" t="str">
        <f t="shared" si="215"/>
        <v/>
      </c>
      <c r="DJ557" s="47">
        <f t="shared" si="216"/>
        <v>1</v>
      </c>
      <c r="DK557" s="48">
        <f>IF(CX557="NO",0,IF(CY557=1,Tipologías!$E$11,0)+IF(CZ557=2,Tipologías!$E$10,0)+IF(DA557=3,Tipologías!$E$9,0)+IF(DB557=4,Tipologías!$E$13,0)+IF(DC557=5,Tipologías!$E$12,0)+IF(DD557=6,Tipologías!$E$14,0)+IF(DE557=7,Tipologías!$E$20,0)+IF(DG557=9,Tipologías!$E$16,0)+IF(DF557=8,Tipologías!$E$23,0)+IF(DH557=10,Tipologías!$E$7,0)+IF(DI557=11,Tipologías!$E$8,0))</f>
        <v>633254.07790799986</v>
      </c>
      <c r="DL557" s="49">
        <f t="shared" si="217"/>
        <v>633254.07790799986</v>
      </c>
      <c r="DM557" s="50" t="str">
        <f t="shared" si="218"/>
        <v/>
      </c>
      <c r="DN557" s="50" t="str">
        <f t="shared" si="219"/>
        <v/>
      </c>
      <c r="DO557" s="50">
        <f t="shared" si="220"/>
        <v>0</v>
      </c>
      <c r="DP557" s="51" t="str">
        <f t="shared" si="221"/>
        <v/>
      </c>
      <c r="DQ557" s="51">
        <f>IF(DM557=17,Tipologías!$E$18,0)+IF(ENCUESTAS!DN557=18,Tipologías!$E$17,0)+IF(ENCUESTAS!DO557=19,Tipologías!$E$19,0)+IF(ENCUESTAS!DP557=20,Tipologías!$E$21,0)</f>
        <v>0</v>
      </c>
      <c r="DR557" s="47" t="str">
        <f t="shared" si="222"/>
        <v>NO</v>
      </c>
      <c r="DS557" s="49">
        <f t="shared" si="223"/>
        <v>0</v>
      </c>
      <c r="DT557" s="52">
        <f>IF(DL557=0,"",(DL557+DS557+Tipologías!$E$6+Tipologías!$H$2))</f>
        <v>830331.47044796438</v>
      </c>
      <c r="DU557" s="53" t="str">
        <f t="shared" si="224"/>
        <v>SI</v>
      </c>
      <c r="DV557" s="436" t="s">
        <v>3866</v>
      </c>
    </row>
    <row r="558" spans="1:126" ht="30" hidden="1" x14ac:dyDescent="0.25">
      <c r="A558" s="22">
        <v>42974</v>
      </c>
      <c r="B558" s="7" t="s">
        <v>1</v>
      </c>
      <c r="C558" s="7" t="s">
        <v>630</v>
      </c>
      <c r="D558" s="7">
        <v>579</v>
      </c>
      <c r="E558" s="7">
        <v>1039689067</v>
      </c>
      <c r="F558" s="7"/>
      <c r="G558" s="188">
        <v>555</v>
      </c>
      <c r="H558" s="189" t="s">
        <v>1640</v>
      </c>
      <c r="I558" s="7" t="s">
        <v>1110</v>
      </c>
      <c r="J558" s="7"/>
      <c r="K558" s="7"/>
      <c r="L558" s="7"/>
      <c r="M558" s="7"/>
      <c r="N558" s="7"/>
      <c r="O558" s="7"/>
      <c r="P558" s="7"/>
      <c r="Q558" s="7"/>
      <c r="R558" s="200">
        <v>220583150006</v>
      </c>
      <c r="S558" s="7"/>
      <c r="T558" s="7"/>
      <c r="U558" s="362" t="str">
        <f t="shared" si="200"/>
        <v xml:space="preserve">PEATONAL   #   -  220583150006 </v>
      </c>
      <c r="V558" s="7">
        <v>3116377772</v>
      </c>
      <c r="W558" s="7" t="s">
        <v>1492</v>
      </c>
      <c r="X558" s="7" t="s">
        <v>2966</v>
      </c>
      <c r="Y558" s="7" t="s">
        <v>2467</v>
      </c>
      <c r="Z558" s="7"/>
      <c r="AA558" s="434" t="str">
        <f t="shared" si="201"/>
        <v>AMANDA  DURANGO CAÑA</v>
      </c>
      <c r="AB558" s="7" t="s">
        <v>1268</v>
      </c>
      <c r="AC558" s="7">
        <v>39406700</v>
      </c>
      <c r="AD558" s="7" t="s">
        <v>1118</v>
      </c>
      <c r="AE558" s="7">
        <v>53</v>
      </c>
      <c r="AF558" s="6" t="s">
        <v>1087</v>
      </c>
      <c r="AG558" s="6" t="s">
        <v>1443</v>
      </c>
      <c r="AH558" s="7"/>
      <c r="AI558" s="7" t="s">
        <v>2967</v>
      </c>
      <c r="AJ558" s="7" t="s">
        <v>1462</v>
      </c>
      <c r="AK558" s="434" t="str">
        <f t="shared" si="202"/>
        <v xml:space="preserve">MARCO JULIO LOPEZ </v>
      </c>
      <c r="AL558" s="7" t="s">
        <v>1268</v>
      </c>
      <c r="AM558" s="191">
        <v>8289121</v>
      </c>
      <c r="AN558" s="189" t="s">
        <v>1086</v>
      </c>
      <c r="AO558" s="7"/>
      <c r="AP558" s="7" t="s">
        <v>1086</v>
      </c>
      <c r="AQ558" s="7">
        <v>4</v>
      </c>
      <c r="AR558" s="7">
        <v>1</v>
      </c>
      <c r="AS558" s="7">
        <v>0</v>
      </c>
      <c r="AT558" s="192" t="s">
        <v>1148</v>
      </c>
      <c r="AU558" s="7"/>
      <c r="AV558" s="193" t="s">
        <v>1165</v>
      </c>
      <c r="AW558" s="7" t="s">
        <v>2859</v>
      </c>
      <c r="AX558" s="192"/>
      <c r="AY558" s="7"/>
      <c r="AZ558" s="7"/>
      <c r="BA558" s="7"/>
      <c r="BB558" s="7" t="s">
        <v>1086</v>
      </c>
      <c r="BC558" s="7">
        <v>15580</v>
      </c>
      <c r="BD558" s="7" t="s">
        <v>1086</v>
      </c>
      <c r="BE558" s="7">
        <v>11122</v>
      </c>
      <c r="BF558" s="7" t="s">
        <v>1086</v>
      </c>
      <c r="BG558" s="7">
        <v>8452</v>
      </c>
      <c r="BH558" s="188" t="s">
        <v>1167</v>
      </c>
      <c r="BI558" s="195" t="s">
        <v>1175</v>
      </c>
      <c r="BJ558" s="6" t="s">
        <v>1180</v>
      </c>
      <c r="BK558" s="6" t="s">
        <v>1189</v>
      </c>
      <c r="BL558" s="6" t="s">
        <v>1086</v>
      </c>
      <c r="BM558" s="191" t="s">
        <v>1087</v>
      </c>
      <c r="BN558" s="195" t="s">
        <v>1086</v>
      </c>
      <c r="BO558" s="6" t="s">
        <v>1086</v>
      </c>
      <c r="BP558" s="6" t="s">
        <v>1086</v>
      </c>
      <c r="BQ558" s="6" t="s">
        <v>1087</v>
      </c>
      <c r="BR558" s="6" t="s">
        <v>1086</v>
      </c>
      <c r="BS558" s="6" t="s">
        <v>1086</v>
      </c>
      <c r="BT558" s="6" t="s">
        <v>1086</v>
      </c>
      <c r="BU558" s="6" t="s">
        <v>1086</v>
      </c>
      <c r="BV558" s="6" t="s">
        <v>1086</v>
      </c>
      <c r="BW558" s="6" t="s">
        <v>1086</v>
      </c>
      <c r="BX558" s="6" t="s">
        <v>1086</v>
      </c>
      <c r="BY558" s="6" t="s">
        <v>1086</v>
      </c>
      <c r="BZ558" s="6" t="s">
        <v>1086</v>
      </c>
      <c r="CA558" s="6" t="s">
        <v>1086</v>
      </c>
      <c r="CB558" s="6" t="s">
        <v>1086</v>
      </c>
      <c r="CC558" s="6" t="s">
        <v>1086</v>
      </c>
      <c r="CD558" s="6" t="s">
        <v>1193</v>
      </c>
      <c r="CE558" s="199" t="s">
        <v>2968</v>
      </c>
      <c r="CF558" s="6"/>
      <c r="CG558" s="6"/>
      <c r="CH558" s="6"/>
      <c r="CI558" s="6"/>
      <c r="CJ558" s="6" t="s">
        <v>1607</v>
      </c>
      <c r="CK558" s="6" t="s">
        <v>1608</v>
      </c>
      <c r="CL558" s="6" t="s">
        <v>1086</v>
      </c>
      <c r="CM558" s="6" t="s">
        <v>1087</v>
      </c>
      <c r="CN558" s="6" t="s">
        <v>1087</v>
      </c>
      <c r="CO558" s="6" t="s">
        <v>1490</v>
      </c>
      <c r="CP558" s="6" t="s">
        <v>1086</v>
      </c>
      <c r="CQ558" s="6" t="s">
        <v>1086</v>
      </c>
      <c r="CR558" s="6" t="s">
        <v>1086</v>
      </c>
      <c r="CS558" s="6" t="s">
        <v>1086</v>
      </c>
      <c r="CT558" s="6" t="s">
        <v>1086</v>
      </c>
      <c r="CU558" s="191" t="s">
        <v>1288</v>
      </c>
      <c r="CV558" s="6" t="str">
        <f t="shared" si="203"/>
        <v>NUEVO MILENIOPEATONAL220583150006</v>
      </c>
      <c r="CW558" s="46" t="str">
        <f t="shared" si="204"/>
        <v>OK</v>
      </c>
      <c r="CX558" s="47" t="str">
        <f t="shared" si="205"/>
        <v>SI</v>
      </c>
      <c r="CY558" s="47" t="str">
        <f t="shared" si="206"/>
        <v/>
      </c>
      <c r="CZ558" s="47" t="str">
        <f t="shared" si="207"/>
        <v/>
      </c>
      <c r="DA558" s="47" t="str">
        <f t="shared" si="208"/>
        <v/>
      </c>
      <c r="DB558" s="47" t="str">
        <f t="shared" si="209"/>
        <v/>
      </c>
      <c r="DC558" s="47" t="str">
        <f t="shared" si="210"/>
        <v/>
      </c>
      <c r="DD558" s="47"/>
      <c r="DE558" s="47" t="str">
        <f t="shared" si="211"/>
        <v/>
      </c>
      <c r="DF558" s="47" t="str">
        <f t="shared" si="212"/>
        <v/>
      </c>
      <c r="DG558" s="47" t="str">
        <f t="shared" si="213"/>
        <v/>
      </c>
      <c r="DH558" s="47" t="str">
        <f t="shared" si="214"/>
        <v/>
      </c>
      <c r="DI558" s="47" t="str">
        <f t="shared" si="215"/>
        <v/>
      </c>
      <c r="DJ558" s="47">
        <f t="shared" si="216"/>
        <v>0</v>
      </c>
      <c r="DK558" s="48">
        <f>IF(CX558="NO",0,IF(CY558=1,Tipologías!$E$11,0)+IF(CZ558=2,Tipologías!$E$10,0)+IF(DA558=3,Tipologías!$E$9,0)+IF(DB558=4,Tipologías!$E$13,0)+IF(DC558=5,Tipologías!$E$12,0)+IF(DD558=6,Tipologías!$E$14,0)+IF(DE558=7,Tipologías!$E$20,0)+IF(DG558=9,Tipologías!$E$16,0)+IF(DF558=8,Tipologías!$E$23,0)+IF(DH558=10,Tipologías!$E$7,0)+IF(DI558=11,Tipologías!$E$8,0))</f>
        <v>0</v>
      </c>
      <c r="DL558" s="49">
        <f t="shared" si="217"/>
        <v>0</v>
      </c>
      <c r="DM558" s="50" t="str">
        <f t="shared" si="218"/>
        <v/>
      </c>
      <c r="DN558" s="50" t="str">
        <f t="shared" si="219"/>
        <v/>
      </c>
      <c r="DO558" s="50" t="str">
        <f t="shared" si="220"/>
        <v/>
      </c>
      <c r="DP558" s="51" t="str">
        <f t="shared" si="221"/>
        <v/>
      </c>
      <c r="DQ558" s="51">
        <f>IF(DM558=17,Tipologías!$E$18,0)+IF(ENCUESTAS!DN558=18,Tipologías!$E$17,0)+IF(ENCUESTAS!DO558=19,Tipologías!$E$19,0)+IF(ENCUESTAS!DP558=20,Tipologías!$E$21,0)</f>
        <v>0</v>
      </c>
      <c r="DR558" s="47" t="str">
        <f t="shared" si="222"/>
        <v>NO</v>
      </c>
      <c r="DS558" s="49">
        <f t="shared" si="223"/>
        <v>0</v>
      </c>
      <c r="DT558" s="52" t="str">
        <f>IF(DL558=0,"",(DL558+DS558+Tipologías!$E$6+Tipologías!$H$2))</f>
        <v/>
      </c>
      <c r="DU558" s="53" t="str">
        <f t="shared" si="224"/>
        <v>NO</v>
      </c>
      <c r="DV558" s="436"/>
    </row>
    <row r="559" spans="1:126" ht="30" hidden="1" x14ac:dyDescent="0.25">
      <c r="A559" s="22">
        <v>42974</v>
      </c>
      <c r="B559" s="7" t="s">
        <v>1</v>
      </c>
      <c r="C559" s="7" t="s">
        <v>630</v>
      </c>
      <c r="D559" s="7">
        <v>579</v>
      </c>
      <c r="E559" s="7">
        <v>1039689067</v>
      </c>
      <c r="F559" s="7"/>
      <c r="G559" s="188">
        <v>556</v>
      </c>
      <c r="H559" s="189" t="s">
        <v>1632</v>
      </c>
      <c r="I559" s="7" t="s">
        <v>1110</v>
      </c>
      <c r="J559" s="7"/>
      <c r="K559" s="7"/>
      <c r="L559" s="7"/>
      <c r="M559" s="7"/>
      <c r="N559" s="7"/>
      <c r="O559" s="7"/>
      <c r="P559" s="7"/>
      <c r="Q559" s="7"/>
      <c r="R559" s="200">
        <v>220447930000</v>
      </c>
      <c r="S559" s="7"/>
      <c r="T559" s="7"/>
      <c r="U559" s="362" t="str">
        <f t="shared" si="200"/>
        <v xml:space="preserve">PEATONAL   #   -  220447930000 </v>
      </c>
      <c r="V559" s="7">
        <v>3202501199</v>
      </c>
      <c r="W559" s="7" t="s">
        <v>1907</v>
      </c>
      <c r="X559" s="7" t="s">
        <v>1552</v>
      </c>
      <c r="Y559" s="7" t="s">
        <v>2472</v>
      </c>
      <c r="Z559" s="7" t="s">
        <v>1533</v>
      </c>
      <c r="AA559" s="434" t="str">
        <f t="shared" si="201"/>
        <v>MARLENI DEL SOCORRO ZAPATA FUENTES</v>
      </c>
      <c r="AB559" s="7" t="s">
        <v>1268</v>
      </c>
      <c r="AC559" s="7">
        <v>21928144</v>
      </c>
      <c r="AD559" s="7" t="s">
        <v>1118</v>
      </c>
      <c r="AE559" s="7">
        <v>67</v>
      </c>
      <c r="AF559" s="6" t="s">
        <v>1086</v>
      </c>
      <c r="AG559" s="6"/>
      <c r="AH559" s="7"/>
      <c r="AI559" s="7"/>
      <c r="AJ559" s="7"/>
      <c r="AK559" s="434" t="str">
        <f t="shared" si="202"/>
        <v xml:space="preserve">   </v>
      </c>
      <c r="AL559" s="7"/>
      <c r="AM559" s="191"/>
      <c r="AN559" s="189" t="s">
        <v>1087</v>
      </c>
      <c r="AO559" s="7"/>
      <c r="AP559" s="7" t="s">
        <v>1087</v>
      </c>
      <c r="AQ559" s="7">
        <v>6</v>
      </c>
      <c r="AR559" s="7">
        <v>2</v>
      </c>
      <c r="AS559" s="7">
        <v>1</v>
      </c>
      <c r="AT559" s="192" t="s">
        <v>1148</v>
      </c>
      <c r="AU559" s="7"/>
      <c r="AV559" s="193" t="s">
        <v>1165</v>
      </c>
      <c r="AW559" s="7" t="s">
        <v>2859</v>
      </c>
      <c r="AX559" s="192"/>
      <c r="AY559" s="7"/>
      <c r="AZ559" s="7"/>
      <c r="BA559" s="7"/>
      <c r="BB559" s="7" t="s">
        <v>1086</v>
      </c>
      <c r="BC559" s="7">
        <v>27373</v>
      </c>
      <c r="BD559" s="7" t="s">
        <v>1086</v>
      </c>
      <c r="BE559" s="7"/>
      <c r="BF559" s="7" t="s">
        <v>1086</v>
      </c>
      <c r="BG559" s="7">
        <v>8069</v>
      </c>
      <c r="BH559" s="188" t="s">
        <v>1167</v>
      </c>
      <c r="BI559" s="195" t="s">
        <v>1171</v>
      </c>
      <c r="BJ559" s="6" t="s">
        <v>1180</v>
      </c>
      <c r="BK559" s="6" t="s">
        <v>1189</v>
      </c>
      <c r="BL559" s="6" t="s">
        <v>1086</v>
      </c>
      <c r="BM559" s="191" t="s">
        <v>1086</v>
      </c>
      <c r="BN559" s="195" t="s">
        <v>1086</v>
      </c>
      <c r="BO559" s="6" t="s">
        <v>1086</v>
      </c>
      <c r="BP559" s="6" t="s">
        <v>1086</v>
      </c>
      <c r="BQ559" s="6" t="s">
        <v>1086</v>
      </c>
      <c r="BR559" s="6" t="s">
        <v>1086</v>
      </c>
      <c r="BS559" s="6" t="s">
        <v>1086</v>
      </c>
      <c r="BT559" s="6" t="s">
        <v>1086</v>
      </c>
      <c r="BU559" s="6" t="s">
        <v>1086</v>
      </c>
      <c r="BV559" s="6" t="s">
        <v>1086</v>
      </c>
      <c r="BW559" s="6" t="s">
        <v>1086</v>
      </c>
      <c r="BX559" s="6" t="s">
        <v>1086</v>
      </c>
      <c r="BY559" s="6" t="s">
        <v>1086</v>
      </c>
      <c r="BZ559" s="6" t="s">
        <v>1086</v>
      </c>
      <c r="CA559" s="6" t="s">
        <v>1086</v>
      </c>
      <c r="CB559" s="6" t="s">
        <v>1086</v>
      </c>
      <c r="CC559" s="6" t="s">
        <v>1086</v>
      </c>
      <c r="CD559" s="6" t="s">
        <v>1193</v>
      </c>
      <c r="CE559" s="199" t="s">
        <v>2969</v>
      </c>
      <c r="CF559" s="6"/>
      <c r="CG559" s="6"/>
      <c r="CH559" s="6"/>
      <c r="CI559" s="6"/>
      <c r="CJ559" s="6" t="s">
        <v>1607</v>
      </c>
      <c r="CK559" s="6" t="s">
        <v>1608</v>
      </c>
      <c r="CL559" s="6" t="s">
        <v>1086</v>
      </c>
      <c r="CM559" s="6" t="s">
        <v>1087</v>
      </c>
      <c r="CN559" s="6" t="s">
        <v>1087</v>
      </c>
      <c r="CO559" s="6" t="s">
        <v>1490</v>
      </c>
      <c r="CP559" s="6" t="s">
        <v>1086</v>
      </c>
      <c r="CQ559" s="6" t="s">
        <v>1086</v>
      </c>
      <c r="CR559" s="6" t="s">
        <v>1086</v>
      </c>
      <c r="CS559" s="6" t="s">
        <v>1086</v>
      </c>
      <c r="CT559" s="6" t="s">
        <v>1086</v>
      </c>
      <c r="CU559" s="191" t="s">
        <v>1273</v>
      </c>
      <c r="CV559" s="6" t="str">
        <f t="shared" si="203"/>
        <v>SAN MARTIN PEATONAL220447930000</v>
      </c>
      <c r="CW559" s="46" t="str">
        <f t="shared" si="204"/>
        <v>OK</v>
      </c>
      <c r="CX559" s="47" t="str">
        <f t="shared" si="205"/>
        <v>SI</v>
      </c>
      <c r="CY559" s="47" t="str">
        <f t="shared" si="206"/>
        <v/>
      </c>
      <c r="CZ559" s="47" t="str">
        <f t="shared" si="207"/>
        <v/>
      </c>
      <c r="DA559" s="47" t="str">
        <f t="shared" si="208"/>
        <v/>
      </c>
      <c r="DB559" s="47" t="str">
        <f t="shared" si="209"/>
        <v/>
      </c>
      <c r="DC559" s="47" t="str">
        <f t="shared" si="210"/>
        <v/>
      </c>
      <c r="DD559" s="47"/>
      <c r="DE559" s="47" t="str">
        <f t="shared" si="211"/>
        <v/>
      </c>
      <c r="DF559" s="47" t="str">
        <f t="shared" si="212"/>
        <v/>
      </c>
      <c r="DG559" s="47" t="str">
        <f t="shared" si="213"/>
        <v/>
      </c>
      <c r="DH559" s="47" t="str">
        <f t="shared" si="214"/>
        <v/>
      </c>
      <c r="DI559" s="47" t="str">
        <f t="shared" si="215"/>
        <v/>
      </c>
      <c r="DJ559" s="47">
        <f t="shared" si="216"/>
        <v>0</v>
      </c>
      <c r="DK559" s="48">
        <f>IF(CX559="NO",0,IF(CY559=1,Tipologías!$E$11,0)+IF(CZ559=2,Tipologías!$E$10,0)+IF(DA559=3,Tipologías!$E$9,0)+IF(DB559=4,Tipologías!$E$13,0)+IF(DC559=5,Tipologías!$E$12,0)+IF(DD559=6,Tipologías!$E$14,0)+IF(DE559=7,Tipologías!$E$20,0)+IF(DG559=9,Tipologías!$E$16,0)+IF(DF559=8,Tipologías!$E$23,0)+IF(DH559=10,Tipologías!$E$7,0)+IF(DI559=11,Tipologías!$E$8,0))</f>
        <v>0</v>
      </c>
      <c r="DL559" s="49">
        <f t="shared" si="217"/>
        <v>0</v>
      </c>
      <c r="DM559" s="50" t="str">
        <f t="shared" si="218"/>
        <v/>
      </c>
      <c r="DN559" s="50" t="str">
        <f t="shared" si="219"/>
        <v/>
      </c>
      <c r="DO559" s="50" t="str">
        <f t="shared" si="220"/>
        <v/>
      </c>
      <c r="DP559" s="51" t="str">
        <f t="shared" si="221"/>
        <v/>
      </c>
      <c r="DQ559" s="51">
        <f>IF(DM559=17,Tipologías!$E$18,0)+IF(ENCUESTAS!DN559=18,Tipologías!$E$17,0)+IF(ENCUESTAS!DO559=19,Tipologías!$E$19,0)+IF(ENCUESTAS!DP559=20,Tipologías!$E$21,0)</f>
        <v>0</v>
      </c>
      <c r="DR559" s="47" t="str">
        <f t="shared" si="222"/>
        <v>NO</v>
      </c>
      <c r="DS559" s="49">
        <f t="shared" si="223"/>
        <v>0</v>
      </c>
      <c r="DT559" s="52" t="str">
        <f>IF(DL559=0,"",(DL559+DS559+Tipologías!$E$6+Tipologías!$H$2))</f>
        <v/>
      </c>
      <c r="DU559" s="53" t="str">
        <f t="shared" si="224"/>
        <v>NO</v>
      </c>
      <c r="DV559" s="436"/>
    </row>
    <row r="560" spans="1:126" ht="30" x14ac:dyDescent="0.25">
      <c r="A560" s="22">
        <v>42974</v>
      </c>
      <c r="B560" s="7" t="s">
        <v>1</v>
      </c>
      <c r="C560" s="7" t="s">
        <v>630</v>
      </c>
      <c r="D560" s="7">
        <v>579</v>
      </c>
      <c r="E560" s="7">
        <v>43653334</v>
      </c>
      <c r="F560" s="7">
        <v>3223130625</v>
      </c>
      <c r="G560" s="188">
        <v>557</v>
      </c>
      <c r="H560" s="189" t="s">
        <v>1740</v>
      </c>
      <c r="I560" s="7" t="s">
        <v>1110</v>
      </c>
      <c r="J560" s="7"/>
      <c r="K560" s="7"/>
      <c r="L560" s="7"/>
      <c r="M560" s="7"/>
      <c r="N560" s="7"/>
      <c r="O560" s="7"/>
      <c r="P560" s="7"/>
      <c r="Q560" s="7"/>
      <c r="R560" s="200">
        <v>220553820000</v>
      </c>
      <c r="S560" s="7"/>
      <c r="T560" s="7"/>
      <c r="U560" s="362" t="str">
        <f t="shared" si="200"/>
        <v xml:space="preserve">PEATONAL   #   -  220553820000 </v>
      </c>
      <c r="V560" s="7">
        <v>3216720663</v>
      </c>
      <c r="W560" s="7" t="s">
        <v>2301</v>
      </c>
      <c r="X560" s="7" t="s">
        <v>2970</v>
      </c>
      <c r="Y560" s="7" t="s">
        <v>1313</v>
      </c>
      <c r="Z560" s="7" t="s">
        <v>1280</v>
      </c>
      <c r="AA560" s="434" t="str">
        <f t="shared" si="201"/>
        <v>SANDRA MILENA RUA VILLEGAS</v>
      </c>
      <c r="AB560" s="7" t="s">
        <v>1268</v>
      </c>
      <c r="AC560" s="7">
        <v>1039689406</v>
      </c>
      <c r="AD560" s="7" t="s">
        <v>1118</v>
      </c>
      <c r="AE560" s="7">
        <v>27</v>
      </c>
      <c r="AF560" s="6" t="s">
        <v>1086</v>
      </c>
      <c r="AG560" s="6"/>
      <c r="AH560" s="7"/>
      <c r="AI560" s="7"/>
      <c r="AJ560" s="7"/>
      <c r="AK560" s="434" t="str">
        <f t="shared" si="202"/>
        <v xml:space="preserve">   </v>
      </c>
      <c r="AL560" s="7"/>
      <c r="AM560" s="191"/>
      <c r="AN560" s="189" t="s">
        <v>1087</v>
      </c>
      <c r="AO560" s="7"/>
      <c r="AP560" s="7" t="s">
        <v>1087</v>
      </c>
      <c r="AQ560" s="7">
        <v>2</v>
      </c>
      <c r="AR560" s="7">
        <v>1</v>
      </c>
      <c r="AS560" s="7">
        <v>0</v>
      </c>
      <c r="AT560" s="192" t="s">
        <v>1148</v>
      </c>
      <c r="AU560" s="7"/>
      <c r="AV560" s="193" t="s">
        <v>1163</v>
      </c>
      <c r="AW560" s="7"/>
      <c r="AX560" s="192"/>
      <c r="AY560" s="7"/>
      <c r="AZ560" s="7"/>
      <c r="BA560" s="7"/>
      <c r="BB560" s="7" t="s">
        <v>1086</v>
      </c>
      <c r="BC560" s="7">
        <v>7145</v>
      </c>
      <c r="BD560" s="7" t="s">
        <v>1086</v>
      </c>
      <c r="BE560" s="7">
        <v>4613</v>
      </c>
      <c r="BF560" s="7" t="s">
        <v>1086</v>
      </c>
      <c r="BG560" s="7">
        <v>8404</v>
      </c>
      <c r="BH560" s="188" t="s">
        <v>1167</v>
      </c>
      <c r="BI560" s="195" t="s">
        <v>1174</v>
      </c>
      <c r="BJ560" s="6" t="s">
        <v>1185</v>
      </c>
      <c r="BK560" s="6" t="s">
        <v>1189</v>
      </c>
      <c r="BL560" s="6" t="s">
        <v>1086</v>
      </c>
      <c r="BM560" s="191" t="s">
        <v>1087</v>
      </c>
      <c r="BN560" s="195" t="s">
        <v>1086</v>
      </c>
      <c r="BO560" s="6" t="s">
        <v>1086</v>
      </c>
      <c r="BP560" s="6" t="s">
        <v>1086</v>
      </c>
      <c r="BQ560" s="6" t="s">
        <v>1086</v>
      </c>
      <c r="BR560" s="6" t="s">
        <v>1086</v>
      </c>
      <c r="BS560" s="6" t="s">
        <v>1086</v>
      </c>
      <c r="BT560" s="6" t="s">
        <v>1087</v>
      </c>
      <c r="BU560" s="6" t="s">
        <v>1087</v>
      </c>
      <c r="BV560" s="6" t="s">
        <v>1087</v>
      </c>
      <c r="BW560" s="6" t="s">
        <v>1087</v>
      </c>
      <c r="BX560" s="6" t="s">
        <v>1087</v>
      </c>
      <c r="BY560" s="6" t="s">
        <v>1087</v>
      </c>
      <c r="BZ560" s="6" t="s">
        <v>1087</v>
      </c>
      <c r="CA560" s="6" t="s">
        <v>1087</v>
      </c>
      <c r="CB560" s="6" t="s">
        <v>1087</v>
      </c>
      <c r="CC560" s="6" t="s">
        <v>1087</v>
      </c>
      <c r="CD560" s="6" t="s">
        <v>1194</v>
      </c>
      <c r="CE560" s="199" t="s">
        <v>2971</v>
      </c>
      <c r="CF560" s="6"/>
      <c r="CG560" s="6"/>
      <c r="CH560" s="6"/>
      <c r="CI560" s="6"/>
      <c r="CJ560" s="6" t="s">
        <v>1607</v>
      </c>
      <c r="CK560" s="6" t="s">
        <v>1608</v>
      </c>
      <c r="CL560" s="6" t="s">
        <v>1086</v>
      </c>
      <c r="CM560" s="6" t="s">
        <v>1087</v>
      </c>
      <c r="CN560" s="6" t="s">
        <v>1087</v>
      </c>
      <c r="CO560" s="6" t="s">
        <v>1490</v>
      </c>
      <c r="CP560" s="6" t="s">
        <v>1087</v>
      </c>
      <c r="CQ560" s="6" t="s">
        <v>1087</v>
      </c>
      <c r="CR560" s="6" t="s">
        <v>1087</v>
      </c>
      <c r="CS560" s="6" t="s">
        <v>1087</v>
      </c>
      <c r="CT560" s="6" t="s">
        <v>1087</v>
      </c>
      <c r="CU560" s="191" t="s">
        <v>1269</v>
      </c>
      <c r="CV560" s="6" t="str">
        <f t="shared" si="203"/>
        <v>TAHAMIPEATONAL220553820000</v>
      </c>
      <c r="CW560" s="46" t="str">
        <f t="shared" si="204"/>
        <v>OK</v>
      </c>
      <c r="CX560" s="47" t="str">
        <f t="shared" si="205"/>
        <v>SI</v>
      </c>
      <c r="CY560" s="47">
        <f t="shared" si="206"/>
        <v>1</v>
      </c>
      <c r="CZ560" s="47">
        <f t="shared" si="207"/>
        <v>2</v>
      </c>
      <c r="DA560" s="47">
        <f t="shared" si="208"/>
        <v>3</v>
      </c>
      <c r="DB560" s="47">
        <f t="shared" si="209"/>
        <v>4</v>
      </c>
      <c r="DC560" s="47">
        <f t="shared" si="210"/>
        <v>5</v>
      </c>
      <c r="DD560" s="47"/>
      <c r="DE560" s="47">
        <f t="shared" si="211"/>
        <v>7</v>
      </c>
      <c r="DF560" s="47" t="str">
        <f t="shared" si="212"/>
        <v/>
      </c>
      <c r="DG560" s="47">
        <f t="shared" si="213"/>
        <v>9</v>
      </c>
      <c r="DH560" s="47" t="str">
        <f t="shared" si="214"/>
        <v/>
      </c>
      <c r="DI560" s="47" t="str">
        <f t="shared" si="215"/>
        <v/>
      </c>
      <c r="DJ560" s="47">
        <f t="shared" si="216"/>
        <v>5</v>
      </c>
      <c r="DK560" s="48">
        <f>IF(CX560="NO",0,IF(CY560=1,Tipologías!$E$11,0)+IF(CZ560=2,Tipologías!$E$10,0)+IF(DA560=3,Tipologías!$E$9,0)+IF(DB560=4,Tipologías!$E$13,0)+IF(DC560=5,Tipologías!$E$12,0)+IF(DD560=6,Tipologías!$E$14,0)+IF(DE560=7,Tipologías!$E$20,0)+IF(DG560=9,Tipologías!$E$16,0)+IF(DF560=8,Tipologías!$E$23,0)+IF(DH560=10,Tipologías!$E$7,0)+IF(DI560=11,Tipologías!$E$8,0))</f>
        <v>4352595.9829379991</v>
      </c>
      <c r="DL560" s="49">
        <f t="shared" si="217"/>
        <v>4352595.9829379991</v>
      </c>
      <c r="DM560" s="50" t="str">
        <f t="shared" si="218"/>
        <v/>
      </c>
      <c r="DN560" s="50" t="str">
        <f t="shared" si="219"/>
        <v/>
      </c>
      <c r="DO560" s="50">
        <f t="shared" si="220"/>
        <v>0</v>
      </c>
      <c r="DP560" s="51" t="str">
        <f t="shared" si="221"/>
        <v/>
      </c>
      <c r="DQ560" s="51">
        <f>IF(DM560=17,Tipologías!$E$18,0)+IF(ENCUESTAS!DN560=18,Tipologías!$E$17,0)+IF(ENCUESTAS!DO560=19,Tipologías!$E$19,0)+IF(ENCUESTAS!DP560=20,Tipologías!$E$21,0)</f>
        <v>0</v>
      </c>
      <c r="DR560" s="47" t="str">
        <f t="shared" si="222"/>
        <v>NO</v>
      </c>
      <c r="DS560" s="49">
        <f t="shared" si="223"/>
        <v>0</v>
      </c>
      <c r="DT560" s="52">
        <f>IF(DL560=0,"",(DL560+DS560+Tipologías!$E$6+Tipologías!$H$2))</f>
        <v>4549673.3754779631</v>
      </c>
      <c r="DU560" s="53" t="str">
        <f t="shared" si="224"/>
        <v>SI</v>
      </c>
      <c r="DV560" s="436" t="s">
        <v>4335</v>
      </c>
    </row>
    <row r="561" spans="1:126" hidden="1" x14ac:dyDescent="0.25">
      <c r="A561" s="22">
        <v>42974</v>
      </c>
      <c r="B561" s="7" t="s">
        <v>1</v>
      </c>
      <c r="C561" s="7" t="s">
        <v>630</v>
      </c>
      <c r="D561" s="7">
        <v>579</v>
      </c>
      <c r="E561" s="7">
        <v>43653334</v>
      </c>
      <c r="F561" s="7">
        <v>3223130625</v>
      </c>
      <c r="G561" s="188">
        <v>558</v>
      </c>
      <c r="H561" s="189" t="s">
        <v>1740</v>
      </c>
      <c r="I561" s="7" t="s">
        <v>1110</v>
      </c>
      <c r="J561" s="7"/>
      <c r="K561" s="7"/>
      <c r="L561" s="7"/>
      <c r="M561" s="7"/>
      <c r="N561" s="7"/>
      <c r="O561" s="7"/>
      <c r="P561" s="7"/>
      <c r="Q561" s="7"/>
      <c r="R561" s="200">
        <v>220552780000</v>
      </c>
      <c r="S561" s="7"/>
      <c r="T561" s="7"/>
      <c r="U561" s="362" t="str">
        <f t="shared" si="200"/>
        <v xml:space="preserve">PEATONAL   #   -  220552780000 </v>
      </c>
      <c r="V561" s="7">
        <v>3122594000</v>
      </c>
      <c r="W561" s="7" t="s">
        <v>2273</v>
      </c>
      <c r="X561" s="7" t="s">
        <v>2312</v>
      </c>
      <c r="Y561" s="7" t="s">
        <v>2972</v>
      </c>
      <c r="Z561" s="7" t="s">
        <v>2465</v>
      </c>
      <c r="AA561" s="434" t="str">
        <f t="shared" si="201"/>
        <v>CLARA INES CATAÑO CANO</v>
      </c>
      <c r="AB561" s="7" t="s">
        <v>1268</v>
      </c>
      <c r="AC561" s="7">
        <v>43657192</v>
      </c>
      <c r="AD561" s="7" t="s">
        <v>1118</v>
      </c>
      <c r="AE561" s="7">
        <v>33</v>
      </c>
      <c r="AF561" s="6" t="s">
        <v>1087</v>
      </c>
      <c r="AG561" s="6" t="s">
        <v>2772</v>
      </c>
      <c r="AH561" s="7" t="s">
        <v>1345</v>
      </c>
      <c r="AI561" s="7" t="s">
        <v>1422</v>
      </c>
      <c r="AJ561" s="7" t="s">
        <v>1274</v>
      </c>
      <c r="AK561" s="434" t="str">
        <f t="shared" si="202"/>
        <v>PEDRO JOSE MENDOZA  MARTINEZ</v>
      </c>
      <c r="AL561" s="7" t="s">
        <v>1268</v>
      </c>
      <c r="AM561" s="191">
        <v>8055336</v>
      </c>
      <c r="AN561" s="189" t="s">
        <v>1086</v>
      </c>
      <c r="AO561" s="7">
        <v>3165292</v>
      </c>
      <c r="AP561" s="7" t="s">
        <v>1087</v>
      </c>
      <c r="AQ561" s="7">
        <v>5</v>
      </c>
      <c r="AR561" s="7">
        <v>1</v>
      </c>
      <c r="AS561" s="7">
        <v>0</v>
      </c>
      <c r="AT561" s="192" t="s">
        <v>1148</v>
      </c>
      <c r="AU561" s="7"/>
      <c r="AV561" s="193" t="s">
        <v>1165</v>
      </c>
      <c r="AW561" s="7" t="s">
        <v>2859</v>
      </c>
      <c r="AX561" s="192"/>
      <c r="AY561" s="7"/>
      <c r="AZ561" s="7"/>
      <c r="BA561" s="7"/>
      <c r="BB561" s="7" t="s">
        <v>1086</v>
      </c>
      <c r="BC561" s="7">
        <v>6366</v>
      </c>
      <c r="BD561" s="7" t="s">
        <v>1086</v>
      </c>
      <c r="BE561" s="7">
        <v>4031</v>
      </c>
      <c r="BF561" s="7" t="s">
        <v>1086</v>
      </c>
      <c r="BG561" s="7">
        <v>8366</v>
      </c>
      <c r="BH561" s="188" t="s">
        <v>1167</v>
      </c>
      <c r="BI561" s="195" t="s">
        <v>1171</v>
      </c>
      <c r="BJ561" s="6" t="s">
        <v>1180</v>
      </c>
      <c r="BK561" s="6" t="s">
        <v>1189</v>
      </c>
      <c r="BL561" s="6" t="s">
        <v>1086</v>
      </c>
      <c r="BM561" s="191" t="s">
        <v>1087</v>
      </c>
      <c r="BN561" s="195" t="s">
        <v>1086</v>
      </c>
      <c r="BO561" s="6" t="s">
        <v>1086</v>
      </c>
      <c r="BP561" s="6" t="s">
        <v>1086</v>
      </c>
      <c r="BQ561" s="6" t="s">
        <v>1086</v>
      </c>
      <c r="BR561" s="6" t="s">
        <v>1086</v>
      </c>
      <c r="BS561" s="6" t="s">
        <v>1086</v>
      </c>
      <c r="BT561" s="6" t="s">
        <v>1086</v>
      </c>
      <c r="BU561" s="6" t="s">
        <v>1086</v>
      </c>
      <c r="BV561" s="6" t="s">
        <v>1086</v>
      </c>
      <c r="BW561" s="6" t="s">
        <v>1086</v>
      </c>
      <c r="BX561" s="6" t="s">
        <v>1086</v>
      </c>
      <c r="BY561" s="6" t="s">
        <v>1086</v>
      </c>
      <c r="BZ561" s="6" t="s">
        <v>1086</v>
      </c>
      <c r="CA561" s="6" t="s">
        <v>1086</v>
      </c>
      <c r="CB561" s="6" t="s">
        <v>1086</v>
      </c>
      <c r="CC561" s="6" t="s">
        <v>1086</v>
      </c>
      <c r="CD561" s="6" t="s">
        <v>1193</v>
      </c>
      <c r="CE561" s="199" t="s">
        <v>2973</v>
      </c>
      <c r="CF561" s="6"/>
      <c r="CG561" s="6"/>
      <c r="CH561" s="6"/>
      <c r="CI561" s="6"/>
      <c r="CJ561" s="6" t="s">
        <v>1607</v>
      </c>
      <c r="CK561" s="6" t="s">
        <v>1608</v>
      </c>
      <c r="CL561" s="6" t="s">
        <v>1086</v>
      </c>
      <c r="CM561" s="6" t="s">
        <v>1087</v>
      </c>
      <c r="CN561" s="6" t="s">
        <v>1087</v>
      </c>
      <c r="CO561" s="6" t="s">
        <v>1490</v>
      </c>
      <c r="CP561" s="6" t="s">
        <v>1086</v>
      </c>
      <c r="CQ561" s="6" t="s">
        <v>1086</v>
      </c>
      <c r="CR561" s="6" t="s">
        <v>1086</v>
      </c>
      <c r="CS561" s="6" t="s">
        <v>1086</v>
      </c>
      <c r="CT561" s="6" t="s">
        <v>1086</v>
      </c>
      <c r="CU561" s="191" t="s">
        <v>1288</v>
      </c>
      <c r="CV561" s="6" t="str">
        <f t="shared" si="203"/>
        <v>TAHAMIPEATONAL220552780000</v>
      </c>
      <c r="CW561" s="46" t="str">
        <f t="shared" si="204"/>
        <v>OK</v>
      </c>
      <c r="CX561" s="47" t="str">
        <f t="shared" si="205"/>
        <v>SI</v>
      </c>
      <c r="CY561" s="47" t="str">
        <f t="shared" si="206"/>
        <v/>
      </c>
      <c r="CZ561" s="47" t="str">
        <f t="shared" si="207"/>
        <v/>
      </c>
      <c r="DA561" s="47" t="str">
        <f t="shared" si="208"/>
        <v/>
      </c>
      <c r="DB561" s="47" t="str">
        <f t="shared" si="209"/>
        <v/>
      </c>
      <c r="DC561" s="47" t="str">
        <f t="shared" si="210"/>
        <v/>
      </c>
      <c r="DD561" s="47"/>
      <c r="DE561" s="47" t="str">
        <f t="shared" si="211"/>
        <v/>
      </c>
      <c r="DF561" s="47" t="str">
        <f t="shared" si="212"/>
        <v/>
      </c>
      <c r="DG561" s="47" t="str">
        <f t="shared" si="213"/>
        <v/>
      </c>
      <c r="DH561" s="47" t="str">
        <f t="shared" si="214"/>
        <v/>
      </c>
      <c r="DI561" s="47" t="str">
        <f t="shared" si="215"/>
        <v/>
      </c>
      <c r="DJ561" s="47">
        <f t="shared" si="216"/>
        <v>0</v>
      </c>
      <c r="DK561" s="48">
        <f>IF(CX561="NO",0,IF(CY561=1,Tipologías!$E$11,0)+IF(CZ561=2,Tipologías!$E$10,0)+IF(DA561=3,Tipologías!$E$9,0)+IF(DB561=4,Tipologías!$E$13,0)+IF(DC561=5,Tipologías!$E$12,0)+IF(DD561=6,Tipologías!$E$14,0)+IF(DE561=7,Tipologías!$E$20,0)+IF(DG561=9,Tipologías!$E$16,0)+IF(DF561=8,Tipologías!$E$23,0)+IF(DH561=10,Tipologías!$E$7,0)+IF(DI561=11,Tipologías!$E$8,0))</f>
        <v>0</v>
      </c>
      <c r="DL561" s="49">
        <f t="shared" si="217"/>
        <v>0</v>
      </c>
      <c r="DM561" s="50" t="str">
        <f t="shared" si="218"/>
        <v/>
      </c>
      <c r="DN561" s="50" t="str">
        <f t="shared" si="219"/>
        <v/>
      </c>
      <c r="DO561" s="50" t="str">
        <f t="shared" si="220"/>
        <v/>
      </c>
      <c r="DP561" s="51" t="str">
        <f t="shared" si="221"/>
        <v/>
      </c>
      <c r="DQ561" s="51">
        <f>IF(DM561=17,Tipologías!$E$18,0)+IF(ENCUESTAS!DN561=18,Tipologías!$E$17,0)+IF(ENCUESTAS!DO561=19,Tipologías!$E$19,0)+IF(ENCUESTAS!DP561=20,Tipologías!$E$21,0)</f>
        <v>0</v>
      </c>
      <c r="DR561" s="47" t="str">
        <f t="shared" si="222"/>
        <v>NO</v>
      </c>
      <c r="DS561" s="49">
        <f t="shared" si="223"/>
        <v>0</v>
      </c>
      <c r="DT561" s="52" t="str">
        <f>IF(DL561=0,"",(DL561+DS561+Tipologías!$E$6+Tipologías!$H$2))</f>
        <v/>
      </c>
      <c r="DU561" s="53" t="str">
        <f t="shared" si="224"/>
        <v>NO</v>
      </c>
      <c r="DV561" s="436"/>
    </row>
    <row r="562" spans="1:126" ht="45" hidden="1" x14ac:dyDescent="0.25">
      <c r="A562" s="22">
        <v>42974</v>
      </c>
      <c r="B562" s="7" t="s">
        <v>1</v>
      </c>
      <c r="C562" s="7" t="s">
        <v>630</v>
      </c>
      <c r="D562" s="7">
        <v>579</v>
      </c>
      <c r="E562" s="7">
        <v>1039689067</v>
      </c>
      <c r="F562" s="7"/>
      <c r="G562" s="188">
        <v>559</v>
      </c>
      <c r="H562" s="189"/>
      <c r="I562" s="7" t="s">
        <v>1102</v>
      </c>
      <c r="J562" s="7">
        <v>13</v>
      </c>
      <c r="K562" s="7"/>
      <c r="L562" s="7"/>
      <c r="M562" s="7"/>
      <c r="N562" s="7"/>
      <c r="O562" s="7">
        <v>54</v>
      </c>
      <c r="P562" s="7" t="s">
        <v>1115</v>
      </c>
      <c r="Q562" s="7"/>
      <c r="R562" s="200">
        <v>220443950000</v>
      </c>
      <c r="S562" s="7"/>
      <c r="T562" s="7"/>
      <c r="U562" s="362" t="str">
        <f t="shared" si="200"/>
        <v xml:space="preserve">CARRERA 13  #  54 A-  220443950000 </v>
      </c>
      <c r="V562" s="7">
        <v>8332270</v>
      </c>
      <c r="W562" s="7" t="s">
        <v>1625</v>
      </c>
      <c r="X562" s="7" t="s">
        <v>2974</v>
      </c>
      <c r="Y562" s="7" t="s">
        <v>1459</v>
      </c>
      <c r="Z562" s="7" t="s">
        <v>2153</v>
      </c>
      <c r="AA562" s="434" t="str">
        <f t="shared" si="201"/>
        <v>MARIA  MARGARITA MONTOYA DE ALVAREZ</v>
      </c>
      <c r="AB562" s="7" t="s">
        <v>1268</v>
      </c>
      <c r="AC562" s="7">
        <v>24536060</v>
      </c>
      <c r="AD562" s="7" t="s">
        <v>1118</v>
      </c>
      <c r="AE562" s="7">
        <v>78</v>
      </c>
      <c r="AF562" s="6" t="s">
        <v>1086</v>
      </c>
      <c r="AG562" s="6"/>
      <c r="AH562" s="7"/>
      <c r="AI562" s="7"/>
      <c r="AJ562" s="7"/>
      <c r="AK562" s="434" t="str">
        <f t="shared" si="202"/>
        <v xml:space="preserve">   </v>
      </c>
      <c r="AL562" s="7"/>
      <c r="AM562" s="191"/>
      <c r="AN562" s="189" t="s">
        <v>1087</v>
      </c>
      <c r="AO562" s="7"/>
      <c r="AP562" s="7" t="s">
        <v>1087</v>
      </c>
      <c r="AQ562" s="7">
        <v>4</v>
      </c>
      <c r="AR562" s="7">
        <v>1</v>
      </c>
      <c r="AS562" s="7">
        <v>0</v>
      </c>
      <c r="AT562" s="192" t="s">
        <v>1148</v>
      </c>
      <c r="AU562" s="7"/>
      <c r="AV562" s="193" t="s">
        <v>1165</v>
      </c>
      <c r="AW562" s="7" t="s">
        <v>2859</v>
      </c>
      <c r="AX562" s="192"/>
      <c r="AY562" s="7"/>
      <c r="AZ562" s="7"/>
      <c r="BA562" s="7"/>
      <c r="BB562" s="7" t="s">
        <v>1086</v>
      </c>
      <c r="BC562" s="7">
        <v>37661</v>
      </c>
      <c r="BD562" s="7" t="s">
        <v>1086</v>
      </c>
      <c r="BE562" s="7"/>
      <c r="BF562" s="7" t="s">
        <v>1086</v>
      </c>
      <c r="BG562" s="7">
        <v>8366</v>
      </c>
      <c r="BH562" s="188" t="s">
        <v>1167</v>
      </c>
      <c r="BI562" s="195" t="s">
        <v>1171</v>
      </c>
      <c r="BJ562" s="6" t="s">
        <v>1180</v>
      </c>
      <c r="BK562" s="6" t="s">
        <v>1188</v>
      </c>
      <c r="BL562" s="6" t="s">
        <v>1086</v>
      </c>
      <c r="BM562" s="191" t="s">
        <v>1086</v>
      </c>
      <c r="BN562" s="195" t="s">
        <v>1086</v>
      </c>
      <c r="BO562" s="6" t="s">
        <v>1087</v>
      </c>
      <c r="BP562" s="6" t="s">
        <v>1086</v>
      </c>
      <c r="BQ562" s="6" t="s">
        <v>1087</v>
      </c>
      <c r="BR562" s="6" t="s">
        <v>1086</v>
      </c>
      <c r="BS562" s="6" t="s">
        <v>1086</v>
      </c>
      <c r="BT562" s="6" t="s">
        <v>1086</v>
      </c>
      <c r="BU562" s="6" t="s">
        <v>1086</v>
      </c>
      <c r="BV562" s="6" t="s">
        <v>1086</v>
      </c>
      <c r="BW562" s="6" t="s">
        <v>1086</v>
      </c>
      <c r="BX562" s="6" t="s">
        <v>1086</v>
      </c>
      <c r="BY562" s="6" t="s">
        <v>1086</v>
      </c>
      <c r="BZ562" s="6" t="s">
        <v>1086</v>
      </c>
      <c r="CA562" s="6" t="s">
        <v>1086</v>
      </c>
      <c r="CB562" s="6" t="s">
        <v>1086</v>
      </c>
      <c r="CC562" s="6" t="s">
        <v>1086</v>
      </c>
      <c r="CD562" s="6" t="s">
        <v>1193</v>
      </c>
      <c r="CE562" s="199" t="s">
        <v>2975</v>
      </c>
      <c r="CF562" s="6"/>
      <c r="CG562" s="6"/>
      <c r="CH562" s="6"/>
      <c r="CI562" s="6"/>
      <c r="CJ562" s="6" t="s">
        <v>1607</v>
      </c>
      <c r="CK562" s="6" t="s">
        <v>1608</v>
      </c>
      <c r="CL562" s="6" t="s">
        <v>1086</v>
      </c>
      <c r="CM562" s="6" t="s">
        <v>1087</v>
      </c>
      <c r="CN562" s="6" t="s">
        <v>1087</v>
      </c>
      <c r="CO562" s="6" t="s">
        <v>1490</v>
      </c>
      <c r="CP562" s="6" t="s">
        <v>1086</v>
      </c>
      <c r="CQ562" s="6" t="s">
        <v>1086</v>
      </c>
      <c r="CR562" s="6" t="s">
        <v>1086</v>
      </c>
      <c r="CS562" s="6" t="s">
        <v>1086</v>
      </c>
      <c r="CT562" s="6" t="s">
        <v>1086</v>
      </c>
      <c r="CU562" s="191" t="s">
        <v>1288</v>
      </c>
      <c r="CV562" s="6" t="str">
        <f t="shared" si="203"/>
        <v>CARRERA1354A220443950000</v>
      </c>
      <c r="CW562" s="46" t="str">
        <f t="shared" si="204"/>
        <v>OK</v>
      </c>
      <c r="CX562" s="47" t="str">
        <f t="shared" si="205"/>
        <v>SI</v>
      </c>
      <c r="CY562" s="47" t="str">
        <f t="shared" si="206"/>
        <v/>
      </c>
      <c r="CZ562" s="47" t="str">
        <f t="shared" si="207"/>
        <v/>
      </c>
      <c r="DA562" s="47" t="str">
        <f t="shared" si="208"/>
        <v/>
      </c>
      <c r="DB562" s="47" t="str">
        <f t="shared" si="209"/>
        <v/>
      </c>
      <c r="DC562" s="47" t="str">
        <f t="shared" si="210"/>
        <v/>
      </c>
      <c r="DD562" s="47"/>
      <c r="DE562" s="47" t="str">
        <f t="shared" si="211"/>
        <v/>
      </c>
      <c r="DF562" s="47" t="str">
        <f t="shared" si="212"/>
        <v/>
      </c>
      <c r="DG562" s="47" t="str">
        <f t="shared" si="213"/>
        <v/>
      </c>
      <c r="DH562" s="47" t="str">
        <f t="shared" si="214"/>
        <v/>
      </c>
      <c r="DI562" s="47" t="str">
        <f t="shared" si="215"/>
        <v/>
      </c>
      <c r="DJ562" s="47">
        <f t="shared" si="216"/>
        <v>0</v>
      </c>
      <c r="DK562" s="48">
        <f>IF(CX562="NO",0,IF(CY562=1,Tipologías!$E$11,0)+IF(CZ562=2,Tipologías!$E$10,0)+IF(DA562=3,Tipologías!$E$9,0)+IF(DB562=4,Tipologías!$E$13,0)+IF(DC562=5,Tipologías!$E$12,0)+IF(DD562=6,Tipologías!$E$14,0)+IF(DE562=7,Tipologías!$E$20,0)+IF(DG562=9,Tipologías!$E$16,0)+IF(DF562=8,Tipologías!$E$23,0)+IF(DH562=10,Tipologías!$E$7,0)+IF(DI562=11,Tipologías!$E$8,0))</f>
        <v>0</v>
      </c>
      <c r="DL562" s="49">
        <f t="shared" si="217"/>
        <v>0</v>
      </c>
      <c r="DM562" s="50" t="str">
        <f t="shared" si="218"/>
        <v/>
      </c>
      <c r="DN562" s="50" t="str">
        <f t="shared" si="219"/>
        <v/>
      </c>
      <c r="DO562" s="50" t="str">
        <f t="shared" si="220"/>
        <v/>
      </c>
      <c r="DP562" s="51" t="str">
        <f t="shared" si="221"/>
        <v/>
      </c>
      <c r="DQ562" s="51">
        <f>IF(DM562=17,Tipologías!$E$18,0)+IF(ENCUESTAS!DN562=18,Tipologías!$E$17,0)+IF(ENCUESTAS!DO562=19,Tipologías!$E$19,0)+IF(ENCUESTAS!DP562=20,Tipologías!$E$21,0)</f>
        <v>0</v>
      </c>
      <c r="DR562" s="47" t="str">
        <f t="shared" si="222"/>
        <v>NO</v>
      </c>
      <c r="DS562" s="49">
        <f t="shared" si="223"/>
        <v>0</v>
      </c>
      <c r="DT562" s="52" t="str">
        <f>IF(DL562=0,"",(DL562+DS562+Tipologías!$E$6+Tipologías!$H$2))</f>
        <v/>
      </c>
      <c r="DU562" s="53" t="str">
        <f t="shared" si="224"/>
        <v>NO</v>
      </c>
      <c r="DV562" s="436"/>
    </row>
    <row r="563" spans="1:126" hidden="1" x14ac:dyDescent="0.25">
      <c r="A563" s="22">
        <v>42974</v>
      </c>
      <c r="B563" s="7" t="s">
        <v>1</v>
      </c>
      <c r="C563" s="7" t="s">
        <v>630</v>
      </c>
      <c r="D563" s="7">
        <v>579</v>
      </c>
      <c r="E563" s="7">
        <v>1039689067</v>
      </c>
      <c r="F563" s="7"/>
      <c r="G563" s="188">
        <v>560</v>
      </c>
      <c r="H563" s="189" t="s">
        <v>1632</v>
      </c>
      <c r="I563" s="7" t="s">
        <v>1110</v>
      </c>
      <c r="J563" s="7"/>
      <c r="K563" s="7"/>
      <c r="L563" s="7"/>
      <c r="M563" s="7"/>
      <c r="N563" s="7"/>
      <c r="O563" s="7"/>
      <c r="P563" s="7"/>
      <c r="Q563" s="7"/>
      <c r="R563" s="200">
        <v>220407100000</v>
      </c>
      <c r="S563" s="7"/>
      <c r="T563" s="7"/>
      <c r="U563" s="362" t="str">
        <f t="shared" si="200"/>
        <v xml:space="preserve">PEATONAL   #   -  220407100000 </v>
      </c>
      <c r="V563" s="7">
        <v>3103703897</v>
      </c>
      <c r="W563" s="7" t="s">
        <v>1838</v>
      </c>
      <c r="X563" s="7"/>
      <c r="Y563" s="7" t="s">
        <v>2023</v>
      </c>
      <c r="Z563" s="7" t="s">
        <v>1316</v>
      </c>
      <c r="AA563" s="434" t="str">
        <f t="shared" si="201"/>
        <v xml:space="preserve">NELSON ANTONIO AGUDELO </v>
      </c>
      <c r="AB563" s="7" t="s">
        <v>1268</v>
      </c>
      <c r="AC563" s="7">
        <v>71183962</v>
      </c>
      <c r="AD563" s="7" t="s">
        <v>1127</v>
      </c>
      <c r="AE563" s="7">
        <v>53</v>
      </c>
      <c r="AF563" s="6" t="s">
        <v>1087</v>
      </c>
      <c r="AG563" s="6" t="s">
        <v>1345</v>
      </c>
      <c r="AH563" s="7" t="s">
        <v>1907</v>
      </c>
      <c r="AI563" s="7" t="s">
        <v>1287</v>
      </c>
      <c r="AJ563" s="7"/>
      <c r="AK563" s="434" t="str">
        <f t="shared" si="202"/>
        <v>MARIA  MARTINEZ ZAPATA</v>
      </c>
      <c r="AL563" s="7" t="s">
        <v>1268</v>
      </c>
      <c r="AM563" s="191">
        <v>21934456</v>
      </c>
      <c r="AN563" s="189" t="s">
        <v>1087</v>
      </c>
      <c r="AO563" s="7"/>
      <c r="AP563" s="7" t="s">
        <v>1087</v>
      </c>
      <c r="AQ563" s="7">
        <v>2</v>
      </c>
      <c r="AR563" s="7">
        <v>0</v>
      </c>
      <c r="AS563" s="7">
        <v>0</v>
      </c>
      <c r="AT563" s="192" t="s">
        <v>1148</v>
      </c>
      <c r="AU563" s="7"/>
      <c r="AV563" s="193" t="s">
        <v>1161</v>
      </c>
      <c r="AW563" s="7"/>
      <c r="AX563" s="192"/>
      <c r="AY563" s="7"/>
      <c r="AZ563" s="7"/>
      <c r="BA563" s="7"/>
      <c r="BB563" s="7" t="s">
        <v>1086</v>
      </c>
      <c r="BC563" s="7">
        <v>8032</v>
      </c>
      <c r="BD563" s="7" t="s">
        <v>1086</v>
      </c>
      <c r="BE563" s="7">
        <v>5200</v>
      </c>
      <c r="BF563" s="7" t="s">
        <v>1086</v>
      </c>
      <c r="BG563" s="7">
        <v>9268</v>
      </c>
      <c r="BH563" s="188" t="s">
        <v>1167</v>
      </c>
      <c r="BI563" s="195" t="s">
        <v>1171</v>
      </c>
      <c r="BJ563" s="6" t="s">
        <v>1180</v>
      </c>
      <c r="BK563" s="6" t="s">
        <v>1189</v>
      </c>
      <c r="BL563" s="6" t="s">
        <v>1086</v>
      </c>
      <c r="BM563" s="191" t="s">
        <v>1086</v>
      </c>
      <c r="BN563" s="195" t="s">
        <v>1086</v>
      </c>
      <c r="BO563" s="6" t="s">
        <v>1086</v>
      </c>
      <c r="BP563" s="6" t="s">
        <v>1086</v>
      </c>
      <c r="BQ563" s="6" t="s">
        <v>1086</v>
      </c>
      <c r="BR563" s="6" t="s">
        <v>1086</v>
      </c>
      <c r="BS563" s="6" t="s">
        <v>1086</v>
      </c>
      <c r="BT563" s="6" t="s">
        <v>1086</v>
      </c>
      <c r="BU563" s="6" t="s">
        <v>1086</v>
      </c>
      <c r="BV563" s="6" t="s">
        <v>1086</v>
      </c>
      <c r="BW563" s="6" t="s">
        <v>1086</v>
      </c>
      <c r="BX563" s="6" t="s">
        <v>1086</v>
      </c>
      <c r="BY563" s="6" t="s">
        <v>1086</v>
      </c>
      <c r="BZ563" s="6" t="s">
        <v>1086</v>
      </c>
      <c r="CA563" s="6" t="s">
        <v>1086</v>
      </c>
      <c r="CB563" s="6" t="s">
        <v>1086</v>
      </c>
      <c r="CC563" s="6" t="s">
        <v>1086</v>
      </c>
      <c r="CD563" s="6" t="s">
        <v>1193</v>
      </c>
      <c r="CE563" s="199" t="s">
        <v>2958</v>
      </c>
      <c r="CF563" s="6"/>
      <c r="CG563" s="6"/>
      <c r="CH563" s="6"/>
      <c r="CI563" s="6"/>
      <c r="CJ563" s="6" t="s">
        <v>1607</v>
      </c>
      <c r="CK563" s="6" t="s">
        <v>1608</v>
      </c>
      <c r="CL563" s="6" t="s">
        <v>1086</v>
      </c>
      <c r="CM563" s="6" t="s">
        <v>1087</v>
      </c>
      <c r="CN563" s="6" t="s">
        <v>1087</v>
      </c>
      <c r="CO563" s="6" t="s">
        <v>1490</v>
      </c>
      <c r="CP563" s="6" t="s">
        <v>1086</v>
      </c>
      <c r="CQ563" s="6" t="s">
        <v>1086</v>
      </c>
      <c r="CR563" s="6" t="s">
        <v>1086</v>
      </c>
      <c r="CS563" s="6" t="s">
        <v>1086</v>
      </c>
      <c r="CT563" s="6" t="s">
        <v>1086</v>
      </c>
      <c r="CU563" s="191" t="s">
        <v>1288</v>
      </c>
      <c r="CV563" s="6" t="str">
        <f t="shared" si="203"/>
        <v>SAN MARTIN PEATONAL220407100000</v>
      </c>
      <c r="CW563" s="46" t="str">
        <f t="shared" si="204"/>
        <v>OK</v>
      </c>
      <c r="CX563" s="47" t="str">
        <f t="shared" si="205"/>
        <v>SI</v>
      </c>
      <c r="CY563" s="47" t="str">
        <f t="shared" si="206"/>
        <v/>
      </c>
      <c r="CZ563" s="47" t="str">
        <f t="shared" si="207"/>
        <v/>
      </c>
      <c r="DA563" s="47" t="str">
        <f t="shared" si="208"/>
        <v/>
      </c>
      <c r="DB563" s="47" t="str">
        <f t="shared" si="209"/>
        <v/>
      </c>
      <c r="DC563" s="47" t="str">
        <f t="shared" si="210"/>
        <v/>
      </c>
      <c r="DD563" s="47"/>
      <c r="DE563" s="47" t="str">
        <f t="shared" si="211"/>
        <v/>
      </c>
      <c r="DF563" s="47" t="str">
        <f t="shared" si="212"/>
        <v/>
      </c>
      <c r="DG563" s="47" t="str">
        <f t="shared" si="213"/>
        <v/>
      </c>
      <c r="DH563" s="47" t="str">
        <f t="shared" si="214"/>
        <v/>
      </c>
      <c r="DI563" s="47" t="str">
        <f t="shared" si="215"/>
        <v/>
      </c>
      <c r="DJ563" s="47">
        <f t="shared" si="216"/>
        <v>0</v>
      </c>
      <c r="DK563" s="48">
        <f>IF(CX563="NO",0,IF(CY563=1,Tipologías!$E$11,0)+IF(CZ563=2,Tipologías!$E$10,0)+IF(DA563=3,Tipologías!$E$9,0)+IF(DB563=4,Tipologías!$E$13,0)+IF(DC563=5,Tipologías!$E$12,0)+IF(DD563=6,Tipologías!$E$14,0)+IF(DE563=7,Tipologías!$E$20,0)+IF(DG563=9,Tipologías!$E$16,0)+IF(DF563=8,Tipologías!$E$23,0)+IF(DH563=10,Tipologías!$E$7,0)+IF(DI563=11,Tipologías!$E$8,0))</f>
        <v>0</v>
      </c>
      <c r="DL563" s="49">
        <f t="shared" si="217"/>
        <v>0</v>
      </c>
      <c r="DM563" s="50" t="str">
        <f t="shared" si="218"/>
        <v/>
      </c>
      <c r="DN563" s="50" t="str">
        <f t="shared" si="219"/>
        <v/>
      </c>
      <c r="DO563" s="50" t="str">
        <f t="shared" si="220"/>
        <v/>
      </c>
      <c r="DP563" s="51" t="str">
        <f t="shared" si="221"/>
        <v/>
      </c>
      <c r="DQ563" s="51">
        <f>IF(DM563=17,Tipologías!$E$18,0)+IF(ENCUESTAS!DN563=18,Tipologías!$E$17,0)+IF(ENCUESTAS!DO563=19,Tipologías!$E$19,0)+IF(ENCUESTAS!DP563=20,Tipologías!$E$21,0)</f>
        <v>0</v>
      </c>
      <c r="DR563" s="47" t="str">
        <f t="shared" si="222"/>
        <v>NO</v>
      </c>
      <c r="DS563" s="49">
        <f t="shared" si="223"/>
        <v>0</v>
      </c>
      <c r="DT563" s="52" t="str">
        <f>IF(DL563=0,"",(DL563+DS563+Tipologías!$E$6+Tipologías!$H$2))</f>
        <v/>
      </c>
      <c r="DU563" s="53" t="str">
        <f t="shared" si="224"/>
        <v>NO</v>
      </c>
      <c r="DV563" s="437"/>
    </row>
    <row r="564" spans="1:126" x14ac:dyDescent="0.25">
      <c r="A564" s="22">
        <v>42974</v>
      </c>
      <c r="B564" s="7" t="s">
        <v>1</v>
      </c>
      <c r="C564" s="7" t="s">
        <v>630</v>
      </c>
      <c r="D564" s="7">
        <v>579</v>
      </c>
      <c r="E564" s="7">
        <v>43653334</v>
      </c>
      <c r="F564" s="7">
        <v>3223130625</v>
      </c>
      <c r="G564" s="188">
        <v>561</v>
      </c>
      <c r="H564" s="189" t="s">
        <v>1740</v>
      </c>
      <c r="I564" s="7" t="s">
        <v>1110</v>
      </c>
      <c r="J564" s="7"/>
      <c r="K564" s="7"/>
      <c r="L564" s="7"/>
      <c r="M564" s="7"/>
      <c r="N564" s="7"/>
      <c r="O564" s="7"/>
      <c r="P564" s="7"/>
      <c r="Q564" s="7"/>
      <c r="R564" s="200">
        <v>220553100000</v>
      </c>
      <c r="S564" s="7"/>
      <c r="T564" s="7"/>
      <c r="U564" s="362" t="str">
        <f t="shared" si="200"/>
        <v xml:space="preserve">PEATONAL   #   -  220553100000 </v>
      </c>
      <c r="V564" s="7">
        <v>3106519694</v>
      </c>
      <c r="W564" s="7" t="s">
        <v>2976</v>
      </c>
      <c r="X564" s="7" t="s">
        <v>1339</v>
      </c>
      <c r="Y564" s="7" t="s">
        <v>1272</v>
      </c>
      <c r="Z564" s="7" t="s">
        <v>1503</v>
      </c>
      <c r="AA564" s="434" t="str">
        <f t="shared" si="201"/>
        <v>ROSA ELENA VEROS  GUTIERREZ</v>
      </c>
      <c r="AB564" s="7" t="s">
        <v>1268</v>
      </c>
      <c r="AC564" s="7">
        <v>21933566</v>
      </c>
      <c r="AD564" s="7" t="s">
        <v>1118</v>
      </c>
      <c r="AE564" s="7">
        <v>52</v>
      </c>
      <c r="AF564" s="6" t="s">
        <v>1086</v>
      </c>
      <c r="AG564" s="6"/>
      <c r="AH564" s="7"/>
      <c r="AI564" s="7"/>
      <c r="AJ564" s="7"/>
      <c r="AK564" s="434" t="str">
        <f t="shared" si="202"/>
        <v xml:space="preserve">   </v>
      </c>
      <c r="AL564" s="7"/>
      <c r="AM564" s="191"/>
      <c r="AN564" s="189" t="s">
        <v>1087</v>
      </c>
      <c r="AO564" s="7"/>
      <c r="AP564" s="7" t="s">
        <v>1087</v>
      </c>
      <c r="AQ564" s="7">
        <v>7</v>
      </c>
      <c r="AR564" s="7">
        <v>3</v>
      </c>
      <c r="AS564" s="7">
        <v>1</v>
      </c>
      <c r="AT564" s="192" t="s">
        <v>1148</v>
      </c>
      <c r="AU564" s="7"/>
      <c r="AV564" s="193" t="s">
        <v>1165</v>
      </c>
      <c r="AW564" s="7" t="s">
        <v>2859</v>
      </c>
      <c r="AX564" s="192"/>
      <c r="AY564" s="7"/>
      <c r="AZ564" s="7"/>
      <c r="BA564" s="7"/>
      <c r="BB564" s="7" t="s">
        <v>1086</v>
      </c>
      <c r="BC564" s="7">
        <v>14539</v>
      </c>
      <c r="BD564" s="7" t="s">
        <v>1086</v>
      </c>
      <c r="BE564" s="7">
        <v>10333</v>
      </c>
      <c r="BF564" s="7" t="s">
        <v>1086</v>
      </c>
      <c r="BG564" s="7">
        <v>8324</v>
      </c>
      <c r="BH564" s="188" t="s">
        <v>1167</v>
      </c>
      <c r="BI564" s="195" t="s">
        <v>1171</v>
      </c>
      <c r="BJ564" s="6" t="s">
        <v>1180</v>
      </c>
      <c r="BK564" s="6" t="s">
        <v>1189</v>
      </c>
      <c r="BL564" s="6" t="s">
        <v>1086</v>
      </c>
      <c r="BM564" s="191" t="s">
        <v>1086</v>
      </c>
      <c r="BN564" s="195" t="s">
        <v>1086</v>
      </c>
      <c r="BO564" s="6" t="s">
        <v>1086</v>
      </c>
      <c r="BP564" s="6" t="s">
        <v>1086</v>
      </c>
      <c r="BQ564" s="6" t="s">
        <v>1086</v>
      </c>
      <c r="BR564" s="6" t="s">
        <v>1086</v>
      </c>
      <c r="BS564" s="6" t="s">
        <v>1086</v>
      </c>
      <c r="BT564" s="6" t="s">
        <v>1086</v>
      </c>
      <c r="BU564" s="6" t="s">
        <v>1086</v>
      </c>
      <c r="BV564" s="6" t="s">
        <v>1087</v>
      </c>
      <c r="BW564" s="6" t="s">
        <v>1086</v>
      </c>
      <c r="BX564" s="6" t="s">
        <v>1086</v>
      </c>
      <c r="BY564" s="6" t="s">
        <v>1086</v>
      </c>
      <c r="BZ564" s="6" t="s">
        <v>1086</v>
      </c>
      <c r="CA564" s="6" t="s">
        <v>1087</v>
      </c>
      <c r="CB564" s="6" t="s">
        <v>1086</v>
      </c>
      <c r="CC564" s="6" t="s">
        <v>1086</v>
      </c>
      <c r="CD564" s="6" t="s">
        <v>1193</v>
      </c>
      <c r="CE564" s="199" t="s">
        <v>2528</v>
      </c>
      <c r="CF564" s="6"/>
      <c r="CG564" s="6"/>
      <c r="CH564" s="6"/>
      <c r="CI564" s="6"/>
      <c r="CJ564" s="6" t="s">
        <v>1607</v>
      </c>
      <c r="CK564" s="6" t="s">
        <v>1608</v>
      </c>
      <c r="CL564" s="6" t="s">
        <v>1086</v>
      </c>
      <c r="CM564" s="6" t="s">
        <v>1087</v>
      </c>
      <c r="CN564" s="6" t="s">
        <v>1087</v>
      </c>
      <c r="CO564" s="6" t="s">
        <v>1490</v>
      </c>
      <c r="CP564" s="6" t="s">
        <v>1086</v>
      </c>
      <c r="CQ564" s="6" t="s">
        <v>1086</v>
      </c>
      <c r="CR564" s="6" t="s">
        <v>1087</v>
      </c>
      <c r="CS564" s="6" t="s">
        <v>1086</v>
      </c>
      <c r="CT564" s="6" t="s">
        <v>1086</v>
      </c>
      <c r="CU564" s="191" t="s">
        <v>1273</v>
      </c>
      <c r="CV564" s="6" t="str">
        <f t="shared" si="203"/>
        <v>TAHAMIPEATONAL220553100000</v>
      </c>
      <c r="CW564" s="46" t="str">
        <f t="shared" si="204"/>
        <v>OK</v>
      </c>
      <c r="CX564" s="47" t="str">
        <f t="shared" si="205"/>
        <v>SI</v>
      </c>
      <c r="CY564" s="47">
        <f t="shared" si="206"/>
        <v>1</v>
      </c>
      <c r="CZ564" s="47" t="str">
        <f t="shared" si="207"/>
        <v/>
      </c>
      <c r="DA564" s="47" t="str">
        <f t="shared" si="208"/>
        <v/>
      </c>
      <c r="DB564" s="47" t="str">
        <f t="shared" si="209"/>
        <v/>
      </c>
      <c r="DC564" s="47" t="str">
        <f t="shared" si="210"/>
        <v/>
      </c>
      <c r="DD564" s="47"/>
      <c r="DE564" s="47" t="str">
        <f t="shared" si="211"/>
        <v/>
      </c>
      <c r="DF564" s="47" t="str">
        <f t="shared" si="212"/>
        <v/>
      </c>
      <c r="DG564" s="47">
        <f t="shared" si="213"/>
        <v>9</v>
      </c>
      <c r="DH564" s="47" t="str">
        <f t="shared" si="214"/>
        <v/>
      </c>
      <c r="DI564" s="47" t="str">
        <f t="shared" si="215"/>
        <v/>
      </c>
      <c r="DJ564" s="47">
        <f t="shared" si="216"/>
        <v>1</v>
      </c>
      <c r="DK564" s="48">
        <f>IF(CX564="NO",0,IF(CY564=1,Tipologías!$E$11,0)+IF(CZ564=2,Tipologías!$E$10,0)+IF(DA564=3,Tipologías!$E$9,0)+IF(DB564=4,Tipologías!$E$13,0)+IF(DC564=5,Tipologías!$E$12,0)+IF(DD564=6,Tipologías!$E$14,0)+IF(DE564=7,Tipologías!$E$20,0)+IF(DG564=9,Tipologías!$E$16,0)+IF(DF564=8,Tipologías!$E$23,0)+IF(DH564=10,Tipologías!$E$7,0)+IF(DI564=11,Tipologías!$E$8,0))</f>
        <v>2225218.5090899998</v>
      </c>
      <c r="DL564" s="49">
        <f t="shared" si="217"/>
        <v>2225218.5090899998</v>
      </c>
      <c r="DM564" s="50" t="str">
        <f t="shared" si="218"/>
        <v/>
      </c>
      <c r="DN564" s="50" t="str">
        <f t="shared" si="219"/>
        <v/>
      </c>
      <c r="DO564" s="50">
        <f t="shared" si="220"/>
        <v>0</v>
      </c>
      <c r="DP564" s="51" t="str">
        <f t="shared" si="221"/>
        <v/>
      </c>
      <c r="DQ564" s="51">
        <f>IF(DM564=17,Tipologías!$E$18,0)+IF(ENCUESTAS!DN564=18,Tipologías!$E$17,0)+IF(ENCUESTAS!DO564=19,Tipologías!$E$19,0)+IF(ENCUESTAS!DP564=20,Tipologías!$E$21,0)</f>
        <v>0</v>
      </c>
      <c r="DR564" s="47" t="str">
        <f t="shared" si="222"/>
        <v>NO</v>
      </c>
      <c r="DS564" s="49">
        <f t="shared" si="223"/>
        <v>0</v>
      </c>
      <c r="DT564" s="52">
        <f>IF(DL564=0,"",(DL564+DS564+Tipologías!$E$6+Tipologías!$H$2))</f>
        <v>2422295.9016299644</v>
      </c>
      <c r="DU564" s="53" t="str">
        <f t="shared" si="224"/>
        <v>SI</v>
      </c>
      <c r="DV564" s="436" t="s">
        <v>4336</v>
      </c>
    </row>
    <row r="565" spans="1:126" x14ac:dyDescent="0.25">
      <c r="A565" s="22">
        <v>42974</v>
      </c>
      <c r="B565" s="7" t="s">
        <v>1</v>
      </c>
      <c r="C565" s="7" t="s">
        <v>630</v>
      </c>
      <c r="D565" s="7">
        <v>579</v>
      </c>
      <c r="E565" s="7">
        <v>43653334</v>
      </c>
      <c r="F565" s="7">
        <v>3223130625</v>
      </c>
      <c r="G565" s="188">
        <v>562</v>
      </c>
      <c r="H565" s="189" t="s">
        <v>1740</v>
      </c>
      <c r="I565" s="7" t="s">
        <v>1110</v>
      </c>
      <c r="J565" s="7"/>
      <c r="K565" s="7"/>
      <c r="L565" s="7"/>
      <c r="M565" s="7"/>
      <c r="N565" s="7"/>
      <c r="O565" s="7"/>
      <c r="P565" s="7"/>
      <c r="Q565" s="7"/>
      <c r="R565" s="200">
        <v>220553400000</v>
      </c>
      <c r="S565" s="7"/>
      <c r="T565" s="7"/>
      <c r="U565" s="362" t="str">
        <f t="shared" si="200"/>
        <v xml:space="preserve">PEATONAL   #   -  220553400000 </v>
      </c>
      <c r="V565" s="7">
        <v>3203295556</v>
      </c>
      <c r="W565" s="7" t="s">
        <v>1940</v>
      </c>
      <c r="X565" s="7"/>
      <c r="Y565" s="7" t="s">
        <v>1756</v>
      </c>
      <c r="Z565" s="7" t="s">
        <v>1533</v>
      </c>
      <c r="AA565" s="434" t="str">
        <f t="shared" si="201"/>
        <v xml:space="preserve">OFELIA DEL SOCORRO MARIN  </v>
      </c>
      <c r="AB565" s="7" t="s">
        <v>1268</v>
      </c>
      <c r="AC565" s="7">
        <v>21862408</v>
      </c>
      <c r="AD565" s="7" t="s">
        <v>1118</v>
      </c>
      <c r="AE565" s="7">
        <v>55</v>
      </c>
      <c r="AF565" s="6" t="s">
        <v>1086</v>
      </c>
      <c r="AG565" s="6"/>
      <c r="AH565" s="7"/>
      <c r="AI565" s="7"/>
      <c r="AJ565" s="7"/>
      <c r="AK565" s="434" t="str">
        <f t="shared" si="202"/>
        <v xml:space="preserve">   </v>
      </c>
      <c r="AL565" s="7"/>
      <c r="AM565" s="191"/>
      <c r="AN565" s="189" t="s">
        <v>1086</v>
      </c>
      <c r="AO565" s="7">
        <v>2031789</v>
      </c>
      <c r="AP565" s="7" t="s">
        <v>1087</v>
      </c>
      <c r="AQ565" s="7">
        <v>2</v>
      </c>
      <c r="AR565" s="7">
        <v>0</v>
      </c>
      <c r="AS565" s="7">
        <v>0</v>
      </c>
      <c r="AT565" s="192" t="s">
        <v>1148</v>
      </c>
      <c r="AU565" s="7"/>
      <c r="AV565" s="193" t="s">
        <v>1165</v>
      </c>
      <c r="AW565" s="7" t="s">
        <v>2859</v>
      </c>
      <c r="AX565" s="192"/>
      <c r="AY565" s="7"/>
      <c r="AZ565" s="7"/>
      <c r="BA565" s="7"/>
      <c r="BB565" s="7" t="s">
        <v>1086</v>
      </c>
      <c r="BC565" s="7">
        <v>18877</v>
      </c>
      <c r="BD565" s="7" t="s">
        <v>1086</v>
      </c>
      <c r="BE565" s="7">
        <v>13673</v>
      </c>
      <c r="BF565" s="7" t="s">
        <v>1086</v>
      </c>
      <c r="BG565" s="7">
        <v>8365</v>
      </c>
      <c r="BH565" s="188" t="s">
        <v>1167</v>
      </c>
      <c r="BI565" s="195" t="s">
        <v>1178</v>
      </c>
      <c r="BJ565" s="6" t="s">
        <v>1180</v>
      </c>
      <c r="BK565" s="6" t="s">
        <v>1189</v>
      </c>
      <c r="BL565" s="6" t="s">
        <v>1086</v>
      </c>
      <c r="BM565" s="191" t="s">
        <v>1086</v>
      </c>
      <c r="BN565" s="195" t="s">
        <v>1086</v>
      </c>
      <c r="BO565" s="6" t="s">
        <v>1086</v>
      </c>
      <c r="BP565" s="6" t="s">
        <v>1086</v>
      </c>
      <c r="BQ565" s="6" t="s">
        <v>1086</v>
      </c>
      <c r="BR565" s="6" t="s">
        <v>1086</v>
      </c>
      <c r="BS565" s="6" t="s">
        <v>1086</v>
      </c>
      <c r="BT565" s="6" t="s">
        <v>1086</v>
      </c>
      <c r="BU565" s="6" t="s">
        <v>1086</v>
      </c>
      <c r="BV565" s="6" t="s">
        <v>1087</v>
      </c>
      <c r="BW565" s="6" t="s">
        <v>1087</v>
      </c>
      <c r="BX565" s="6" t="s">
        <v>1086</v>
      </c>
      <c r="BY565" s="6" t="s">
        <v>1086</v>
      </c>
      <c r="BZ565" s="6" t="s">
        <v>1086</v>
      </c>
      <c r="CA565" s="6" t="s">
        <v>1087</v>
      </c>
      <c r="CB565" s="6" t="s">
        <v>1087</v>
      </c>
      <c r="CC565" s="6" t="s">
        <v>1086</v>
      </c>
      <c r="CD565" s="6" t="s">
        <v>1193</v>
      </c>
      <c r="CE565" s="199" t="s">
        <v>2977</v>
      </c>
      <c r="CF565" s="6"/>
      <c r="CG565" s="6"/>
      <c r="CH565" s="6"/>
      <c r="CI565" s="6"/>
      <c r="CJ565" s="6" t="s">
        <v>1607</v>
      </c>
      <c r="CK565" s="6" t="s">
        <v>1608</v>
      </c>
      <c r="CL565" s="6" t="s">
        <v>1086</v>
      </c>
      <c r="CM565" s="6" t="s">
        <v>1087</v>
      </c>
      <c r="CN565" s="6" t="s">
        <v>1087</v>
      </c>
      <c r="CO565" s="6" t="s">
        <v>1490</v>
      </c>
      <c r="CP565" s="6" t="s">
        <v>1086</v>
      </c>
      <c r="CQ565" s="6" t="s">
        <v>1086</v>
      </c>
      <c r="CR565" s="6" t="s">
        <v>1087</v>
      </c>
      <c r="CS565" s="6" t="s">
        <v>1087</v>
      </c>
      <c r="CT565" s="6" t="s">
        <v>1086</v>
      </c>
      <c r="CU565" s="191" t="s">
        <v>1273</v>
      </c>
      <c r="CV565" s="6" t="str">
        <f t="shared" si="203"/>
        <v>TAHAMIPEATONAL220553400000</v>
      </c>
      <c r="CW565" s="46" t="str">
        <f t="shared" si="204"/>
        <v>OK</v>
      </c>
      <c r="CX565" s="47" t="str">
        <f t="shared" si="205"/>
        <v>SI</v>
      </c>
      <c r="CY565" s="47">
        <f t="shared" si="206"/>
        <v>1</v>
      </c>
      <c r="CZ565" s="47" t="str">
        <f t="shared" si="207"/>
        <v/>
      </c>
      <c r="DA565" s="47" t="str">
        <f t="shared" si="208"/>
        <v/>
      </c>
      <c r="DB565" s="47" t="str">
        <f t="shared" si="209"/>
        <v/>
      </c>
      <c r="DC565" s="47">
        <f t="shared" si="210"/>
        <v>5</v>
      </c>
      <c r="DD565" s="47"/>
      <c r="DE565" s="47" t="str">
        <f t="shared" si="211"/>
        <v/>
      </c>
      <c r="DF565" s="47" t="str">
        <f t="shared" si="212"/>
        <v/>
      </c>
      <c r="DG565" s="47">
        <f t="shared" si="213"/>
        <v>9</v>
      </c>
      <c r="DH565" s="47" t="str">
        <f t="shared" si="214"/>
        <v/>
      </c>
      <c r="DI565" s="47" t="str">
        <f t="shared" si="215"/>
        <v/>
      </c>
      <c r="DJ565" s="47">
        <f t="shared" si="216"/>
        <v>2</v>
      </c>
      <c r="DK565" s="48">
        <f>IF(CX565="NO",0,IF(CY565=1,Tipologías!$E$11,0)+IF(CZ565=2,Tipologías!$E$10,0)+IF(DA565=3,Tipologías!$E$9,0)+IF(DB565=4,Tipologías!$E$13,0)+IF(DC565=5,Tipologías!$E$12,0)+IF(DD565=6,Tipologías!$E$14,0)+IF(DE565=7,Tipologías!$E$20,0)+IF(DG565=9,Tipologías!$E$16,0)+IF(DF565=8,Tipologías!$E$23,0)+IF(DH565=10,Tipologías!$E$7,0)+IF(DI565=11,Tipologías!$E$8,0))</f>
        <v>2773070.4736259999</v>
      </c>
      <c r="DL565" s="49">
        <f t="shared" si="217"/>
        <v>2773070.4736259999</v>
      </c>
      <c r="DM565" s="50" t="str">
        <f t="shared" si="218"/>
        <v/>
      </c>
      <c r="DN565" s="50" t="str">
        <f t="shared" si="219"/>
        <v/>
      </c>
      <c r="DO565" s="50">
        <f t="shared" si="220"/>
        <v>0</v>
      </c>
      <c r="DP565" s="51" t="str">
        <f t="shared" si="221"/>
        <v/>
      </c>
      <c r="DQ565" s="51">
        <f>IF(DM565=17,Tipologías!$E$18,0)+IF(ENCUESTAS!DN565=18,Tipologías!$E$17,0)+IF(ENCUESTAS!DO565=19,Tipologías!$E$19,0)+IF(ENCUESTAS!DP565=20,Tipologías!$E$21,0)</f>
        <v>0</v>
      </c>
      <c r="DR565" s="47" t="str">
        <f t="shared" si="222"/>
        <v>NO</v>
      </c>
      <c r="DS565" s="49">
        <f t="shared" si="223"/>
        <v>0</v>
      </c>
      <c r="DT565" s="52">
        <f>IF(DL565=0,"",(DL565+DS565+Tipologías!$E$6+Tipologías!$H$2))</f>
        <v>2970147.8661659644</v>
      </c>
      <c r="DU565" s="53" t="str">
        <f t="shared" si="224"/>
        <v>SI</v>
      </c>
      <c r="DV565" s="436" t="s">
        <v>4337</v>
      </c>
    </row>
    <row r="566" spans="1:126" ht="30" x14ac:dyDescent="0.25">
      <c r="A566" s="22">
        <v>42974</v>
      </c>
      <c r="B566" s="7" t="s">
        <v>1</v>
      </c>
      <c r="C566" s="7" t="s">
        <v>630</v>
      </c>
      <c r="D566" s="7">
        <v>579</v>
      </c>
      <c r="E566" s="7">
        <v>1039689067</v>
      </c>
      <c r="F566" s="7"/>
      <c r="G566" s="188">
        <v>563</v>
      </c>
      <c r="H566" s="189" t="s">
        <v>1632</v>
      </c>
      <c r="I566" s="7" t="s">
        <v>1110</v>
      </c>
      <c r="J566" s="7"/>
      <c r="K566" s="7"/>
      <c r="L566" s="7"/>
      <c r="M566" s="7"/>
      <c r="N566" s="7"/>
      <c r="O566" s="7"/>
      <c r="P566" s="7"/>
      <c r="Q566" s="7"/>
      <c r="R566" s="200">
        <v>220452700000</v>
      </c>
      <c r="S566" s="7"/>
      <c r="T566" s="7"/>
      <c r="U566" s="362" t="str">
        <f t="shared" si="200"/>
        <v xml:space="preserve">PEATONAL   #   -  220452700000 </v>
      </c>
      <c r="V566" s="7">
        <v>3136026864</v>
      </c>
      <c r="W566" s="7" t="s">
        <v>2978</v>
      </c>
      <c r="X566" s="7" t="s">
        <v>2596</v>
      </c>
      <c r="Y566" s="7" t="s">
        <v>2979</v>
      </c>
      <c r="Z566" s="7"/>
      <c r="AA566" s="434" t="str">
        <f t="shared" si="201"/>
        <v>LEMUEL  PALOMINO PARRA</v>
      </c>
      <c r="AB566" s="7" t="s">
        <v>1268</v>
      </c>
      <c r="AC566" s="7"/>
      <c r="AD566" s="7" t="s">
        <v>1127</v>
      </c>
      <c r="AE566" s="7">
        <v>56</v>
      </c>
      <c r="AF566" s="6" t="s">
        <v>1086</v>
      </c>
      <c r="AG566" s="6"/>
      <c r="AH566" s="7"/>
      <c r="AI566" s="7"/>
      <c r="AJ566" s="7"/>
      <c r="AK566" s="434" t="str">
        <f t="shared" si="202"/>
        <v xml:space="preserve">   </v>
      </c>
      <c r="AL566" s="7"/>
      <c r="AM566" s="191"/>
      <c r="AN566" s="189" t="s">
        <v>1087</v>
      </c>
      <c r="AO566" s="7"/>
      <c r="AP566" s="7" t="s">
        <v>1087</v>
      </c>
      <c r="AQ566" s="7">
        <v>4</v>
      </c>
      <c r="AR566" s="7">
        <v>1</v>
      </c>
      <c r="AS566" s="7">
        <v>0</v>
      </c>
      <c r="AT566" s="192" t="s">
        <v>1148</v>
      </c>
      <c r="AU566" s="7"/>
      <c r="AV566" s="193" t="s">
        <v>1165</v>
      </c>
      <c r="AW566" s="7" t="s">
        <v>2859</v>
      </c>
      <c r="AX566" s="192"/>
      <c r="AY566" s="7"/>
      <c r="AZ566" s="7"/>
      <c r="BA566" s="7"/>
      <c r="BB566" s="7" t="s">
        <v>1086</v>
      </c>
      <c r="BC566" s="7">
        <v>15411</v>
      </c>
      <c r="BD566" s="7" t="s">
        <v>1086</v>
      </c>
      <c r="BE566" s="7"/>
      <c r="BF566" s="7" t="s">
        <v>1086</v>
      </c>
      <c r="BG566" s="7">
        <v>8366</v>
      </c>
      <c r="BH566" s="188" t="s">
        <v>1169</v>
      </c>
      <c r="BI566" s="195" t="s">
        <v>1171</v>
      </c>
      <c r="BJ566" s="6" t="s">
        <v>1180</v>
      </c>
      <c r="BK566" s="6" t="s">
        <v>1189</v>
      </c>
      <c r="BL566" s="6" t="s">
        <v>1087</v>
      </c>
      <c r="BM566" s="191" t="s">
        <v>1086</v>
      </c>
      <c r="BN566" s="195" t="s">
        <v>1086</v>
      </c>
      <c r="BO566" s="6" t="s">
        <v>1087</v>
      </c>
      <c r="BP566" s="6" t="s">
        <v>1086</v>
      </c>
      <c r="BQ566" s="6" t="s">
        <v>1086</v>
      </c>
      <c r="BR566" s="6" t="s">
        <v>1087</v>
      </c>
      <c r="BS566" s="6" t="s">
        <v>1087</v>
      </c>
      <c r="BT566" s="6" t="s">
        <v>1086</v>
      </c>
      <c r="BU566" s="6" t="s">
        <v>1087</v>
      </c>
      <c r="BV566" s="6" t="s">
        <v>1087</v>
      </c>
      <c r="BW566" s="6" t="s">
        <v>1086</v>
      </c>
      <c r="BX566" s="6" t="s">
        <v>1086</v>
      </c>
      <c r="BY566" s="6" t="s">
        <v>1086</v>
      </c>
      <c r="BZ566" s="6" t="s">
        <v>1087</v>
      </c>
      <c r="CA566" s="6" t="s">
        <v>1087</v>
      </c>
      <c r="CB566" s="6" t="s">
        <v>1086</v>
      </c>
      <c r="CC566" s="6" t="s">
        <v>1086</v>
      </c>
      <c r="CD566" s="6" t="s">
        <v>1195</v>
      </c>
      <c r="CE566" s="199" t="s">
        <v>2980</v>
      </c>
      <c r="CF566" s="6"/>
      <c r="CG566" s="6"/>
      <c r="CH566" s="6"/>
      <c r="CI566" s="6"/>
      <c r="CJ566" s="6" t="s">
        <v>1753</v>
      </c>
      <c r="CK566" s="6" t="s">
        <v>1608</v>
      </c>
      <c r="CL566" s="6" t="s">
        <v>1086</v>
      </c>
      <c r="CM566" s="6" t="s">
        <v>1087</v>
      </c>
      <c r="CN566" s="6" t="s">
        <v>1087</v>
      </c>
      <c r="CO566" s="6" t="s">
        <v>1490</v>
      </c>
      <c r="CP566" s="6" t="s">
        <v>1086</v>
      </c>
      <c r="CQ566" s="6" t="s">
        <v>1087</v>
      </c>
      <c r="CR566" s="6" t="s">
        <v>1087</v>
      </c>
      <c r="CS566" s="6" t="s">
        <v>1086</v>
      </c>
      <c r="CT566" s="6" t="s">
        <v>1086</v>
      </c>
      <c r="CU566" s="191" t="s">
        <v>1269</v>
      </c>
      <c r="CV566" s="6" t="str">
        <f t="shared" si="203"/>
        <v>SAN MARTIN PEATONAL220452700000</v>
      </c>
      <c r="CW566" s="46" t="str">
        <f t="shared" si="204"/>
        <v>OK</v>
      </c>
      <c r="CX566" s="47" t="str">
        <f t="shared" si="205"/>
        <v>SI</v>
      </c>
      <c r="CY566" s="47">
        <f t="shared" si="206"/>
        <v>1</v>
      </c>
      <c r="CZ566" s="47" t="str">
        <f t="shared" si="207"/>
        <v/>
      </c>
      <c r="DA566" s="47">
        <f t="shared" si="208"/>
        <v>3</v>
      </c>
      <c r="DB566" s="47">
        <f t="shared" si="209"/>
        <v>4</v>
      </c>
      <c r="DC566" s="47" t="str">
        <f t="shared" si="210"/>
        <v/>
      </c>
      <c r="DD566" s="47"/>
      <c r="DE566" s="47">
        <f t="shared" si="211"/>
        <v>7</v>
      </c>
      <c r="DF566" s="47" t="str">
        <f t="shared" si="212"/>
        <v/>
      </c>
      <c r="DG566" s="47">
        <f t="shared" si="213"/>
        <v>9</v>
      </c>
      <c r="DH566" s="47">
        <f t="shared" si="214"/>
        <v>10</v>
      </c>
      <c r="DI566" s="47">
        <f t="shared" si="215"/>
        <v>11</v>
      </c>
      <c r="DJ566" s="47">
        <f t="shared" si="216"/>
        <v>3</v>
      </c>
      <c r="DK566" s="48">
        <f>IF(CX566="NO",0,IF(CY566=1,Tipologías!$E$11,0)+IF(CZ566=2,Tipologías!$E$10,0)+IF(DA566=3,Tipologías!$E$9,0)+IF(DB566=4,Tipologías!$E$13,0)+IF(DC566=5,Tipologías!$E$12,0)+IF(DD566=6,Tipologías!$E$14,0)+IF(DE566=7,Tipologías!$E$20,0)+IF(DG566=9,Tipologías!$E$16,0)+IF(DF566=8,Tipologías!$E$23,0)+IF(DH566=10,Tipologías!$E$7,0)+IF(DI566=11,Tipologías!$E$8,0))</f>
        <v>4523165.2638539998</v>
      </c>
      <c r="DL566" s="49">
        <f t="shared" si="217"/>
        <v>4523165.2638539998</v>
      </c>
      <c r="DM566" s="50" t="str">
        <f t="shared" si="218"/>
        <v/>
      </c>
      <c r="DN566" s="50">
        <f t="shared" si="219"/>
        <v>18</v>
      </c>
      <c r="DO566" s="50">
        <f t="shared" si="220"/>
        <v>0</v>
      </c>
      <c r="DP566" s="51" t="str">
        <f t="shared" si="221"/>
        <v/>
      </c>
      <c r="DQ566" s="51">
        <f>IF(DM566=17,Tipologías!$E$18,0)+IF(ENCUESTAS!DN566=18,Tipologías!$E$17,0)+IF(ENCUESTAS!DO566=19,Tipologías!$E$19,0)+IF(ENCUESTAS!DP566=20,Tipologías!$E$21,0)</f>
        <v>1270146.3406199999</v>
      </c>
      <c r="DR566" s="47" t="str">
        <f t="shared" si="222"/>
        <v>SI</v>
      </c>
      <c r="DS566" s="49">
        <f t="shared" si="223"/>
        <v>1270146.3406199999</v>
      </c>
      <c r="DT566" s="52">
        <f>IF(DL566=0,"",(DL566+DS566+Tipologías!$E$6+Tipologías!$H$2))</f>
        <v>5990388.9970139638</v>
      </c>
      <c r="DU566" s="53" t="str">
        <f t="shared" si="224"/>
        <v>SI</v>
      </c>
      <c r="DV566" s="436" t="s">
        <v>4253</v>
      </c>
    </row>
    <row r="567" spans="1:126" ht="30" x14ac:dyDescent="0.25">
      <c r="A567" s="22">
        <v>42974</v>
      </c>
      <c r="B567" s="7" t="s">
        <v>1</v>
      </c>
      <c r="C567" s="7" t="s">
        <v>630</v>
      </c>
      <c r="D567" s="7">
        <v>579</v>
      </c>
      <c r="E567" s="7">
        <v>43653334</v>
      </c>
      <c r="F567" s="7">
        <v>3223130625</v>
      </c>
      <c r="G567" s="188">
        <v>564</v>
      </c>
      <c r="H567" s="189" t="s">
        <v>1632</v>
      </c>
      <c r="I567" s="7" t="s">
        <v>1097</v>
      </c>
      <c r="J567" s="7">
        <v>10</v>
      </c>
      <c r="K567" s="7"/>
      <c r="L567" s="7"/>
      <c r="M567" s="7"/>
      <c r="N567" s="7"/>
      <c r="O567" s="7"/>
      <c r="P567" s="7"/>
      <c r="Q567" s="7"/>
      <c r="R567" s="200">
        <v>220446510000</v>
      </c>
      <c r="S567" s="7"/>
      <c r="T567" s="7"/>
      <c r="U567" s="362" t="str">
        <f t="shared" si="200"/>
        <v xml:space="preserve">CALLE 10  #   -  220446510000 </v>
      </c>
      <c r="V567" s="7">
        <v>8334382</v>
      </c>
      <c r="W567" s="7" t="s">
        <v>1502</v>
      </c>
      <c r="X567" s="7" t="s">
        <v>1271</v>
      </c>
      <c r="Y567" s="7" t="s">
        <v>1459</v>
      </c>
      <c r="Z567" s="7" t="s">
        <v>2981</v>
      </c>
      <c r="AA567" s="434" t="str">
        <f t="shared" si="201"/>
        <v>MARIA  ISIDORA HOYOS MORALES</v>
      </c>
      <c r="AB567" s="7" t="s">
        <v>1268</v>
      </c>
      <c r="AC567" s="7">
        <v>43649926</v>
      </c>
      <c r="AD567" s="7" t="s">
        <v>1118</v>
      </c>
      <c r="AE567" s="7">
        <v>35</v>
      </c>
      <c r="AF567" s="6" t="s">
        <v>1087</v>
      </c>
      <c r="AG567" s="6" t="s">
        <v>1730</v>
      </c>
      <c r="AH567" s="7" t="s">
        <v>1861</v>
      </c>
      <c r="AI567" s="7" t="s">
        <v>1331</v>
      </c>
      <c r="AJ567" s="7" t="s">
        <v>1448</v>
      </c>
      <c r="AK567" s="434" t="str">
        <f t="shared" si="202"/>
        <v>LUIS ANGEL SERNA ISAZA</v>
      </c>
      <c r="AL567" s="7" t="s">
        <v>1268</v>
      </c>
      <c r="AM567" s="191">
        <v>3550904</v>
      </c>
      <c r="AN567" s="189" t="s">
        <v>1087</v>
      </c>
      <c r="AO567" s="7"/>
      <c r="AP567" s="7" t="s">
        <v>1087</v>
      </c>
      <c r="AQ567" s="7">
        <v>5</v>
      </c>
      <c r="AR567" s="7">
        <v>1</v>
      </c>
      <c r="AS567" s="7">
        <v>0</v>
      </c>
      <c r="AT567" s="192" t="s">
        <v>1148</v>
      </c>
      <c r="AU567" s="7"/>
      <c r="AV567" s="193" t="s">
        <v>1161</v>
      </c>
      <c r="AW567" s="7"/>
      <c r="AX567" s="192"/>
      <c r="AY567" s="7"/>
      <c r="AZ567" s="7"/>
      <c r="BA567" s="7"/>
      <c r="BB567" s="7" t="s">
        <v>1086</v>
      </c>
      <c r="BC567" s="7">
        <v>12297</v>
      </c>
      <c r="BD567" s="7" t="s">
        <v>1086</v>
      </c>
      <c r="BE567" s="7">
        <v>8606</v>
      </c>
      <c r="BF567" s="7" t="s">
        <v>1086</v>
      </c>
      <c r="BG567" s="7">
        <v>8324</v>
      </c>
      <c r="BH567" s="188" t="s">
        <v>1166</v>
      </c>
      <c r="BI567" s="195" t="s">
        <v>1171</v>
      </c>
      <c r="BJ567" s="6" t="s">
        <v>1180</v>
      </c>
      <c r="BK567" s="6" t="s">
        <v>1189</v>
      </c>
      <c r="BL567" s="6" t="s">
        <v>1086</v>
      </c>
      <c r="BM567" s="191" t="s">
        <v>1086</v>
      </c>
      <c r="BN567" s="195" t="s">
        <v>1086</v>
      </c>
      <c r="BO567" s="6" t="s">
        <v>1086</v>
      </c>
      <c r="BP567" s="6" t="s">
        <v>1086</v>
      </c>
      <c r="BQ567" s="6" t="s">
        <v>1086</v>
      </c>
      <c r="BR567" s="6" t="s">
        <v>1086</v>
      </c>
      <c r="BS567" s="6" t="s">
        <v>1086</v>
      </c>
      <c r="BT567" s="6" t="s">
        <v>1087</v>
      </c>
      <c r="BU567" s="6" t="s">
        <v>1087</v>
      </c>
      <c r="BV567" s="6" t="s">
        <v>1087</v>
      </c>
      <c r="BW567" s="6" t="s">
        <v>1086</v>
      </c>
      <c r="BX567" s="6" t="s">
        <v>1086</v>
      </c>
      <c r="BY567" s="6" t="s">
        <v>1087</v>
      </c>
      <c r="BZ567" s="6" t="s">
        <v>1087</v>
      </c>
      <c r="CA567" s="6" t="s">
        <v>1087</v>
      </c>
      <c r="CB567" s="6" t="s">
        <v>1086</v>
      </c>
      <c r="CC567" s="6" t="s">
        <v>1086</v>
      </c>
      <c r="CD567" s="6" t="s">
        <v>1195</v>
      </c>
      <c r="CE567" s="199" t="s">
        <v>2982</v>
      </c>
      <c r="CF567" s="6"/>
      <c r="CG567" s="6"/>
      <c r="CH567" s="6"/>
      <c r="CI567" s="6"/>
      <c r="CJ567" s="6" t="s">
        <v>1607</v>
      </c>
      <c r="CK567" s="6" t="s">
        <v>1608</v>
      </c>
      <c r="CL567" s="6" t="s">
        <v>1086</v>
      </c>
      <c r="CM567" s="6" t="s">
        <v>1087</v>
      </c>
      <c r="CN567" s="6" t="s">
        <v>1087</v>
      </c>
      <c r="CO567" s="6" t="s">
        <v>1490</v>
      </c>
      <c r="CP567" s="6" t="s">
        <v>1087</v>
      </c>
      <c r="CQ567" s="6" t="s">
        <v>1087</v>
      </c>
      <c r="CR567" s="6" t="s">
        <v>1087</v>
      </c>
      <c r="CS567" s="6" t="s">
        <v>1086</v>
      </c>
      <c r="CT567" s="6" t="s">
        <v>1086</v>
      </c>
      <c r="CU567" s="191" t="s">
        <v>1288</v>
      </c>
      <c r="CV567" s="6" t="str">
        <f t="shared" si="203"/>
        <v>SAN MARTIN CALLE10220446510000</v>
      </c>
      <c r="CW567" s="46" t="str">
        <f t="shared" si="204"/>
        <v>OK</v>
      </c>
      <c r="CX567" s="47" t="str">
        <f t="shared" si="205"/>
        <v>SI</v>
      </c>
      <c r="CY567" s="47">
        <f t="shared" si="206"/>
        <v>1</v>
      </c>
      <c r="CZ567" s="47" t="str">
        <f t="shared" si="207"/>
        <v/>
      </c>
      <c r="DA567" s="47">
        <f t="shared" si="208"/>
        <v>3</v>
      </c>
      <c r="DB567" s="47">
        <f t="shared" si="209"/>
        <v>4</v>
      </c>
      <c r="DC567" s="47" t="str">
        <f t="shared" si="210"/>
        <v/>
      </c>
      <c r="DD567" s="47"/>
      <c r="DE567" s="47">
        <f t="shared" si="211"/>
        <v>7</v>
      </c>
      <c r="DF567" s="47" t="str">
        <f t="shared" si="212"/>
        <v/>
      </c>
      <c r="DG567" s="47" t="str">
        <f t="shared" si="213"/>
        <v/>
      </c>
      <c r="DH567" s="47" t="str">
        <f t="shared" si="214"/>
        <v/>
      </c>
      <c r="DI567" s="47" t="str">
        <f t="shared" si="215"/>
        <v/>
      </c>
      <c r="DJ567" s="47">
        <f t="shared" si="216"/>
        <v>3</v>
      </c>
      <c r="DK567" s="48">
        <f>IF(CX567="NO",0,IF(CY567=1,Tipologías!$E$11,0)+IF(CZ567=2,Tipologías!$E$10,0)+IF(DA567=3,Tipologías!$E$9,0)+IF(DB567=4,Tipologías!$E$13,0)+IF(DC567=5,Tipologías!$E$12,0)+IF(DD567=6,Tipologías!$E$14,0)+IF(DE567=7,Tipologías!$E$20,0)+IF(DG567=9,Tipologías!$E$16,0)+IF(DF567=8,Tipologías!$E$23,0)+IF(DH567=10,Tipologías!$E$7,0)+IF(DI567=11,Tipologías!$E$8,0))</f>
        <v>1608187.5101159997</v>
      </c>
      <c r="DL567" s="49">
        <f t="shared" si="217"/>
        <v>1608187.5101159997</v>
      </c>
      <c r="DM567" s="50" t="str">
        <f t="shared" si="218"/>
        <v/>
      </c>
      <c r="DN567" s="50" t="str">
        <f t="shared" si="219"/>
        <v/>
      </c>
      <c r="DO567" s="50">
        <f t="shared" si="220"/>
        <v>0</v>
      </c>
      <c r="DP567" s="51" t="str">
        <f t="shared" si="221"/>
        <v/>
      </c>
      <c r="DQ567" s="51">
        <f>IF(DM567=17,Tipologías!$E$18,0)+IF(ENCUESTAS!DN567=18,Tipologías!$E$17,0)+IF(ENCUESTAS!DO567=19,Tipologías!$E$19,0)+IF(ENCUESTAS!DP567=20,Tipologías!$E$21,0)</f>
        <v>0</v>
      </c>
      <c r="DR567" s="47" t="str">
        <f t="shared" si="222"/>
        <v>NO</v>
      </c>
      <c r="DS567" s="49">
        <f t="shared" si="223"/>
        <v>0</v>
      </c>
      <c r="DT567" s="52">
        <f>IF(DL567=0,"",(DL567+DS567+Tipologías!$E$6+Tipologías!$H$2))</f>
        <v>1805264.9026559643</v>
      </c>
      <c r="DU567" s="53" t="str">
        <f t="shared" si="224"/>
        <v>SI</v>
      </c>
      <c r="DV567" s="436" t="s">
        <v>4254</v>
      </c>
    </row>
    <row r="568" spans="1:126" ht="30" x14ac:dyDescent="0.25">
      <c r="A568" s="22">
        <v>42974</v>
      </c>
      <c r="B568" s="7" t="s">
        <v>1</v>
      </c>
      <c r="C568" s="7" t="s">
        <v>630</v>
      </c>
      <c r="D568" s="7">
        <v>579</v>
      </c>
      <c r="E568" s="7">
        <v>1039689067</v>
      </c>
      <c r="F568" s="7"/>
      <c r="G568" s="188">
        <v>565</v>
      </c>
      <c r="H568" s="189" t="s">
        <v>1646</v>
      </c>
      <c r="I568" s="7" t="s">
        <v>1110</v>
      </c>
      <c r="J568" s="7"/>
      <c r="K568" s="7"/>
      <c r="L568" s="7"/>
      <c r="M568" s="7"/>
      <c r="N568" s="7"/>
      <c r="O568" s="7"/>
      <c r="P568" s="7"/>
      <c r="Q568" s="7"/>
      <c r="R568" s="200">
        <v>220141280008</v>
      </c>
      <c r="S568" s="7"/>
      <c r="T568" s="7"/>
      <c r="U568" s="362" t="str">
        <f t="shared" si="200"/>
        <v xml:space="preserve">PEATONAL   #   -  220141280008 </v>
      </c>
      <c r="V568" s="7">
        <v>3206315626</v>
      </c>
      <c r="W568" s="7" t="s">
        <v>1791</v>
      </c>
      <c r="X568" s="7" t="s">
        <v>1277</v>
      </c>
      <c r="Y568" s="7" t="s">
        <v>1313</v>
      </c>
      <c r="Z568" s="7" t="s">
        <v>1315</v>
      </c>
      <c r="AA568" s="434" t="str">
        <f t="shared" si="201"/>
        <v>SANDRA PATRICIA RESTREPO GOMEZ</v>
      </c>
      <c r="AB568" s="7" t="s">
        <v>1268</v>
      </c>
      <c r="AC568" s="7">
        <v>43656744</v>
      </c>
      <c r="AD568" s="7" t="s">
        <v>1118</v>
      </c>
      <c r="AE568" s="7">
        <v>32</v>
      </c>
      <c r="AF568" s="6" t="s">
        <v>1087</v>
      </c>
      <c r="AG568" s="6"/>
      <c r="AH568" s="7"/>
      <c r="AI568" s="7"/>
      <c r="AJ568" s="7"/>
      <c r="AK568" s="434" t="str">
        <f t="shared" si="202"/>
        <v xml:space="preserve">   </v>
      </c>
      <c r="AL568" s="7"/>
      <c r="AM568" s="191"/>
      <c r="AN568" s="189" t="s">
        <v>1087</v>
      </c>
      <c r="AO568" s="7"/>
      <c r="AP568" s="7" t="s">
        <v>1087</v>
      </c>
      <c r="AQ568" s="7">
        <v>3</v>
      </c>
      <c r="AR568" s="7">
        <v>1</v>
      </c>
      <c r="AS568" s="7">
        <v>0</v>
      </c>
      <c r="AT568" s="192" t="s">
        <v>1148</v>
      </c>
      <c r="AU568" s="7"/>
      <c r="AV568" s="193" t="s">
        <v>1165</v>
      </c>
      <c r="AW568" s="7" t="s">
        <v>2859</v>
      </c>
      <c r="AX568" s="192"/>
      <c r="AY568" s="7"/>
      <c r="AZ568" s="7"/>
      <c r="BA568" s="7"/>
      <c r="BB568" s="7" t="s">
        <v>1086</v>
      </c>
      <c r="BC568" s="7">
        <v>12356</v>
      </c>
      <c r="BD568" s="7" t="s">
        <v>1086</v>
      </c>
      <c r="BE568" s="7"/>
      <c r="BF568" s="7" t="s">
        <v>1086</v>
      </c>
      <c r="BG568" s="7">
        <v>8366</v>
      </c>
      <c r="BH568" s="188" t="s">
        <v>1167</v>
      </c>
      <c r="BI568" s="195"/>
      <c r="BJ568" s="6" t="s">
        <v>1181</v>
      </c>
      <c r="BK568" s="6" t="s">
        <v>1189</v>
      </c>
      <c r="BL568" s="6" t="s">
        <v>1086</v>
      </c>
      <c r="BM568" s="191" t="s">
        <v>1086</v>
      </c>
      <c r="BN568" s="195" t="s">
        <v>1086</v>
      </c>
      <c r="BO568" s="6" t="s">
        <v>1086</v>
      </c>
      <c r="BP568" s="6" t="s">
        <v>1086</v>
      </c>
      <c r="BQ568" s="6" t="s">
        <v>1086</v>
      </c>
      <c r="BR568" s="6" t="s">
        <v>1086</v>
      </c>
      <c r="BS568" s="6" t="s">
        <v>1086</v>
      </c>
      <c r="BT568" s="6" t="s">
        <v>1086</v>
      </c>
      <c r="BU568" s="6" t="s">
        <v>1086</v>
      </c>
      <c r="BV568" s="6" t="s">
        <v>1087</v>
      </c>
      <c r="BW568" s="6" t="s">
        <v>1086</v>
      </c>
      <c r="BX568" s="6" t="s">
        <v>1086</v>
      </c>
      <c r="BY568" s="6" t="s">
        <v>1086</v>
      </c>
      <c r="BZ568" s="6" t="s">
        <v>1086</v>
      </c>
      <c r="CA568" s="6" t="s">
        <v>1087</v>
      </c>
      <c r="CB568" s="6" t="s">
        <v>1086</v>
      </c>
      <c r="CC568" s="6" t="s">
        <v>1086</v>
      </c>
      <c r="CD568" s="6" t="s">
        <v>1193</v>
      </c>
      <c r="CE568" s="199" t="s">
        <v>2983</v>
      </c>
      <c r="CF568" s="6"/>
      <c r="CG568" s="6"/>
      <c r="CH568" s="6"/>
      <c r="CI568" s="6"/>
      <c r="CJ568" s="6" t="s">
        <v>1607</v>
      </c>
      <c r="CK568" s="6" t="s">
        <v>1608</v>
      </c>
      <c r="CL568" s="6" t="s">
        <v>1086</v>
      </c>
      <c r="CM568" s="6" t="s">
        <v>1087</v>
      </c>
      <c r="CN568" s="6" t="s">
        <v>1087</v>
      </c>
      <c r="CO568" s="6" t="s">
        <v>1490</v>
      </c>
      <c r="CP568" s="6" t="s">
        <v>1086</v>
      </c>
      <c r="CQ568" s="6" t="s">
        <v>1086</v>
      </c>
      <c r="CR568" s="6" t="s">
        <v>1087</v>
      </c>
      <c r="CS568" s="6" t="s">
        <v>1086</v>
      </c>
      <c r="CT568" s="6" t="s">
        <v>1086</v>
      </c>
      <c r="CU568" s="191" t="s">
        <v>1273</v>
      </c>
      <c r="CV568" s="6" t="str">
        <f t="shared" si="203"/>
        <v>NUEVO HORIZONTE PEATONAL220141280008</v>
      </c>
      <c r="CW568" s="46" t="str">
        <f t="shared" si="204"/>
        <v>OK</v>
      </c>
      <c r="CX568" s="47" t="str">
        <f t="shared" si="205"/>
        <v>SI</v>
      </c>
      <c r="CY568" s="47">
        <f t="shared" si="206"/>
        <v>1</v>
      </c>
      <c r="CZ568" s="47" t="str">
        <f t="shared" si="207"/>
        <v/>
      </c>
      <c r="DA568" s="47" t="str">
        <f t="shared" si="208"/>
        <v/>
      </c>
      <c r="DB568" s="47" t="str">
        <f t="shared" si="209"/>
        <v/>
      </c>
      <c r="DC568" s="47" t="str">
        <f t="shared" si="210"/>
        <v/>
      </c>
      <c r="DD568" s="47"/>
      <c r="DE568" s="47" t="str">
        <f t="shared" si="211"/>
        <v/>
      </c>
      <c r="DF568" s="47" t="str">
        <f t="shared" si="212"/>
        <v/>
      </c>
      <c r="DG568" s="47">
        <f t="shared" si="213"/>
        <v>9</v>
      </c>
      <c r="DH568" s="47" t="str">
        <f t="shared" si="214"/>
        <v/>
      </c>
      <c r="DI568" s="47" t="str">
        <f t="shared" si="215"/>
        <v/>
      </c>
      <c r="DJ568" s="47">
        <f t="shared" si="216"/>
        <v>1</v>
      </c>
      <c r="DK568" s="48">
        <f>IF(CX568="NO",0,IF(CY568=1,Tipologías!$E$11,0)+IF(CZ568=2,Tipologías!$E$10,0)+IF(DA568=3,Tipologías!$E$9,0)+IF(DB568=4,Tipologías!$E$13,0)+IF(DC568=5,Tipologías!$E$12,0)+IF(DD568=6,Tipologías!$E$14,0)+IF(DE568=7,Tipologías!$E$20,0)+IF(DG568=9,Tipologías!$E$16,0)+IF(DF568=8,Tipologías!$E$23,0)+IF(DH568=10,Tipologías!$E$7,0)+IF(DI568=11,Tipologías!$E$8,0))</f>
        <v>2225218.5090899998</v>
      </c>
      <c r="DL568" s="49">
        <f t="shared" si="217"/>
        <v>2225218.5090899998</v>
      </c>
      <c r="DM568" s="50" t="str">
        <f t="shared" si="218"/>
        <v/>
      </c>
      <c r="DN568" s="50" t="str">
        <f t="shared" si="219"/>
        <v/>
      </c>
      <c r="DO568" s="50">
        <f t="shared" si="220"/>
        <v>0</v>
      </c>
      <c r="DP568" s="51" t="str">
        <f t="shared" si="221"/>
        <v/>
      </c>
      <c r="DQ568" s="51">
        <f>IF(DM568=17,Tipologías!$E$18,0)+IF(ENCUESTAS!DN568=18,Tipologías!$E$17,0)+IF(ENCUESTAS!DO568=19,Tipologías!$E$19,0)+IF(ENCUESTAS!DP568=20,Tipologías!$E$21,0)</f>
        <v>0</v>
      </c>
      <c r="DR568" s="47" t="str">
        <f t="shared" si="222"/>
        <v>NO</v>
      </c>
      <c r="DS568" s="49">
        <f t="shared" si="223"/>
        <v>0</v>
      </c>
      <c r="DT568" s="52">
        <f>IF(DL568=0,"",(DL568+DS568+Tipologías!$E$6+Tipologías!$H$2))</f>
        <v>2422295.9016299644</v>
      </c>
      <c r="DU568" s="53" t="str">
        <f t="shared" si="224"/>
        <v>SI</v>
      </c>
      <c r="DV568" s="436" t="s">
        <v>4391</v>
      </c>
    </row>
    <row r="569" spans="1:126" ht="30" hidden="1" x14ac:dyDescent="0.25">
      <c r="A569" s="22">
        <v>42974</v>
      </c>
      <c r="B569" s="7" t="s">
        <v>1</v>
      </c>
      <c r="C569" s="7" t="s">
        <v>630</v>
      </c>
      <c r="D569" s="7">
        <v>579</v>
      </c>
      <c r="E569" s="7">
        <v>43653334</v>
      </c>
      <c r="F569" s="7">
        <v>3223130625</v>
      </c>
      <c r="G569" s="188">
        <v>566</v>
      </c>
      <c r="H569" s="189" t="s">
        <v>1640</v>
      </c>
      <c r="I569" s="7" t="s">
        <v>1110</v>
      </c>
      <c r="J569" s="7"/>
      <c r="K569" s="7"/>
      <c r="L569" s="7"/>
      <c r="M569" s="7"/>
      <c r="N569" s="7"/>
      <c r="O569" s="7"/>
      <c r="P569" s="7"/>
      <c r="Q569" s="7"/>
      <c r="R569" s="200">
        <v>22058314002</v>
      </c>
      <c r="S569" s="7"/>
      <c r="T569" s="7"/>
      <c r="U569" s="362" t="str">
        <f t="shared" si="200"/>
        <v xml:space="preserve">PEATONAL   #   -  22058314002 </v>
      </c>
      <c r="V569" s="7">
        <v>31163243221</v>
      </c>
      <c r="W569" s="7" t="s">
        <v>2525</v>
      </c>
      <c r="X569" s="7" t="s">
        <v>1633</v>
      </c>
      <c r="Y569" s="7" t="s">
        <v>2888</v>
      </c>
      <c r="Z569" s="7" t="s">
        <v>1343</v>
      </c>
      <c r="AA569" s="434" t="str">
        <f t="shared" si="201"/>
        <v>GLORIA  CECILIA CEBALLOS DAZA</v>
      </c>
      <c r="AB569" s="7" t="s">
        <v>1268</v>
      </c>
      <c r="AC569" s="7">
        <v>43477548</v>
      </c>
      <c r="AD569" s="7" t="s">
        <v>1118</v>
      </c>
      <c r="AE569" s="7">
        <v>50</v>
      </c>
      <c r="AF569" s="6" t="s">
        <v>1086</v>
      </c>
      <c r="AG569" s="6"/>
      <c r="AH569" s="7"/>
      <c r="AI569" s="7"/>
      <c r="AJ569" s="7"/>
      <c r="AK569" s="434" t="str">
        <f t="shared" si="202"/>
        <v xml:space="preserve">   </v>
      </c>
      <c r="AL569" s="7"/>
      <c r="AM569" s="191"/>
      <c r="AN569" s="189" t="s">
        <v>1086</v>
      </c>
      <c r="AO569" s="7"/>
      <c r="AP569" s="7" t="s">
        <v>1087</v>
      </c>
      <c r="AQ569" s="7">
        <v>2</v>
      </c>
      <c r="AR569" s="7">
        <v>0</v>
      </c>
      <c r="AS569" s="7">
        <v>0</v>
      </c>
      <c r="AT569" s="192" t="s">
        <v>1148</v>
      </c>
      <c r="AU569" s="7"/>
      <c r="AV569" s="193" t="s">
        <v>1165</v>
      </c>
      <c r="AW569" s="7" t="s">
        <v>2859</v>
      </c>
      <c r="AX569" s="192"/>
      <c r="AY569" s="7"/>
      <c r="AZ569" s="7"/>
      <c r="BA569" s="7"/>
      <c r="BB569" s="7" t="s">
        <v>1086</v>
      </c>
      <c r="BC569" s="7">
        <v>11690</v>
      </c>
      <c r="BD569" s="7" t="s">
        <v>1086</v>
      </c>
      <c r="BE569" s="7"/>
      <c r="BF569" s="7" t="s">
        <v>1086</v>
      </c>
      <c r="BG569" s="7">
        <v>8365</v>
      </c>
      <c r="BH569" s="188" t="s">
        <v>1167</v>
      </c>
      <c r="BI569" s="195" t="s">
        <v>1171</v>
      </c>
      <c r="BJ569" s="6" t="s">
        <v>1180</v>
      </c>
      <c r="BK569" s="6" t="s">
        <v>1189</v>
      </c>
      <c r="BL569" s="6" t="s">
        <v>1086</v>
      </c>
      <c r="BM569" s="191" t="s">
        <v>1086</v>
      </c>
      <c r="BN569" s="195" t="s">
        <v>1086</v>
      </c>
      <c r="BO569" s="6" t="s">
        <v>1086</v>
      </c>
      <c r="BP569" s="6" t="s">
        <v>1086</v>
      </c>
      <c r="BQ569" s="6" t="s">
        <v>1086</v>
      </c>
      <c r="BR569" s="6" t="s">
        <v>1086</v>
      </c>
      <c r="BS569" s="6" t="s">
        <v>1086</v>
      </c>
      <c r="BT569" s="6" t="s">
        <v>1086</v>
      </c>
      <c r="BU569" s="6" t="s">
        <v>1086</v>
      </c>
      <c r="BV569" s="6" t="s">
        <v>1086</v>
      </c>
      <c r="BW569" s="6" t="s">
        <v>1086</v>
      </c>
      <c r="BX569" s="6" t="s">
        <v>1086</v>
      </c>
      <c r="BY569" s="6" t="s">
        <v>1086</v>
      </c>
      <c r="BZ569" s="6" t="s">
        <v>1086</v>
      </c>
      <c r="CA569" s="6" t="s">
        <v>1086</v>
      </c>
      <c r="CB569" s="6" t="s">
        <v>1086</v>
      </c>
      <c r="CC569" s="6" t="s">
        <v>1086</v>
      </c>
      <c r="CD569" s="6" t="s">
        <v>1193</v>
      </c>
      <c r="CE569" s="199" t="s">
        <v>2984</v>
      </c>
      <c r="CF569" s="6"/>
      <c r="CG569" s="6"/>
      <c r="CH569" s="6"/>
      <c r="CI569" s="6"/>
      <c r="CJ569" s="6" t="s">
        <v>1607</v>
      </c>
      <c r="CK569" s="6" t="s">
        <v>1608</v>
      </c>
      <c r="CL569" s="6" t="s">
        <v>1842</v>
      </c>
      <c r="CM569" s="6" t="s">
        <v>1087</v>
      </c>
      <c r="CN569" s="6" t="s">
        <v>1087</v>
      </c>
      <c r="CO569" s="6" t="s">
        <v>1490</v>
      </c>
      <c r="CP569" s="6" t="s">
        <v>1086</v>
      </c>
      <c r="CQ569" s="6" t="s">
        <v>1086</v>
      </c>
      <c r="CR569" s="6" t="s">
        <v>1086</v>
      </c>
      <c r="CS569" s="6" t="s">
        <v>1086</v>
      </c>
      <c r="CT569" s="6" t="s">
        <v>1086</v>
      </c>
      <c r="CU569" s="191" t="s">
        <v>1288</v>
      </c>
      <c r="CV569" s="6" t="str">
        <f t="shared" si="203"/>
        <v>NUEVO MILENIOPEATONAL22058314002</v>
      </c>
      <c r="CW569" s="46" t="str">
        <f t="shared" si="204"/>
        <v>OK</v>
      </c>
      <c r="CX569" s="47" t="str">
        <f t="shared" si="205"/>
        <v>SI</v>
      </c>
      <c r="CY569" s="47" t="str">
        <f t="shared" si="206"/>
        <v/>
      </c>
      <c r="CZ569" s="47" t="str">
        <f t="shared" si="207"/>
        <v/>
      </c>
      <c r="DA569" s="47" t="str">
        <f t="shared" si="208"/>
        <v/>
      </c>
      <c r="DB569" s="47" t="str">
        <f t="shared" si="209"/>
        <v/>
      </c>
      <c r="DC569" s="47" t="str">
        <f t="shared" si="210"/>
        <v/>
      </c>
      <c r="DD569" s="47"/>
      <c r="DE569" s="47" t="str">
        <f t="shared" si="211"/>
        <v/>
      </c>
      <c r="DF569" s="47" t="str">
        <f t="shared" si="212"/>
        <v/>
      </c>
      <c r="DG569" s="47" t="str">
        <f t="shared" si="213"/>
        <v/>
      </c>
      <c r="DH569" s="47" t="str">
        <f t="shared" si="214"/>
        <v/>
      </c>
      <c r="DI569" s="47" t="str">
        <f t="shared" si="215"/>
        <v/>
      </c>
      <c r="DJ569" s="47">
        <f t="shared" si="216"/>
        <v>0</v>
      </c>
      <c r="DK569" s="48">
        <f>IF(CX569="NO",0,IF(CY569=1,Tipologías!$E$11,0)+IF(CZ569=2,Tipologías!$E$10,0)+IF(DA569=3,Tipologías!$E$9,0)+IF(DB569=4,Tipologías!$E$13,0)+IF(DC569=5,Tipologías!$E$12,0)+IF(DD569=6,Tipologías!$E$14,0)+IF(DE569=7,Tipologías!$E$20,0)+IF(DG569=9,Tipologías!$E$16,0)+IF(DF569=8,Tipologías!$E$23,0)+IF(DH569=10,Tipologías!$E$7,0)+IF(DI569=11,Tipologías!$E$8,0))</f>
        <v>0</v>
      </c>
      <c r="DL569" s="49">
        <f t="shared" si="217"/>
        <v>0</v>
      </c>
      <c r="DM569" s="50" t="str">
        <f t="shared" si="218"/>
        <v/>
      </c>
      <c r="DN569" s="50" t="str">
        <f t="shared" si="219"/>
        <v/>
      </c>
      <c r="DO569" s="50" t="str">
        <f t="shared" si="220"/>
        <v/>
      </c>
      <c r="DP569" s="51" t="str">
        <f t="shared" si="221"/>
        <v/>
      </c>
      <c r="DQ569" s="51">
        <f>IF(DM569=17,Tipologías!$E$18,0)+IF(ENCUESTAS!DN569=18,Tipologías!$E$17,0)+IF(ENCUESTAS!DO569=19,Tipologías!$E$19,0)+IF(ENCUESTAS!DP569=20,Tipologías!$E$21,0)</f>
        <v>0</v>
      </c>
      <c r="DR569" s="47" t="str">
        <f t="shared" si="222"/>
        <v>NO</v>
      </c>
      <c r="DS569" s="49">
        <f t="shared" si="223"/>
        <v>0</v>
      </c>
      <c r="DT569" s="52" t="str">
        <f>IF(DL569=0,"",(DL569+DS569+Tipologías!$E$6+Tipologías!$H$2))</f>
        <v/>
      </c>
      <c r="DU569" s="53" t="str">
        <f t="shared" si="224"/>
        <v>NO</v>
      </c>
      <c r="DV569" s="437"/>
    </row>
    <row r="570" spans="1:126" x14ac:dyDescent="0.25">
      <c r="A570" s="22">
        <v>42974</v>
      </c>
      <c r="B570" s="7" t="s">
        <v>1</v>
      </c>
      <c r="C570" s="7" t="s">
        <v>630</v>
      </c>
      <c r="D570" s="7">
        <v>579</v>
      </c>
      <c r="E570" s="7">
        <v>1039689067</v>
      </c>
      <c r="F570" s="7"/>
      <c r="G570" s="188">
        <v>567</v>
      </c>
      <c r="H570" s="189" t="s">
        <v>1640</v>
      </c>
      <c r="I570" s="7" t="s">
        <v>1110</v>
      </c>
      <c r="J570" s="7"/>
      <c r="K570" s="7"/>
      <c r="L570" s="7"/>
      <c r="M570" s="7"/>
      <c r="N570" s="7"/>
      <c r="O570" s="7"/>
      <c r="P570" s="7"/>
      <c r="Q570" s="7"/>
      <c r="R570" s="200">
        <v>220583150046</v>
      </c>
      <c r="S570" s="7"/>
      <c r="T570" s="7"/>
      <c r="U570" s="362" t="str">
        <f t="shared" si="200"/>
        <v xml:space="preserve">PEATONAL   #   -  220583150046 </v>
      </c>
      <c r="V570" s="7">
        <v>3125553198</v>
      </c>
      <c r="W570" s="7" t="s">
        <v>1647</v>
      </c>
      <c r="X570" s="7" t="s">
        <v>1779</v>
      </c>
      <c r="Y570" s="7" t="s">
        <v>1548</v>
      </c>
      <c r="Z570" s="7"/>
      <c r="AA570" s="434" t="str">
        <f t="shared" si="201"/>
        <v>RAUL  CARDONA ACEVEDO</v>
      </c>
      <c r="AB570" s="7" t="s">
        <v>1268</v>
      </c>
      <c r="AC570" s="7">
        <v>71182128</v>
      </c>
      <c r="AD570" s="7" t="s">
        <v>1127</v>
      </c>
      <c r="AE570" s="7">
        <v>59</v>
      </c>
      <c r="AF570" s="6" t="s">
        <v>1086</v>
      </c>
      <c r="AG570" s="6"/>
      <c r="AH570" s="7"/>
      <c r="AI570" s="7"/>
      <c r="AJ570" s="7"/>
      <c r="AK570" s="434" t="str">
        <f t="shared" si="202"/>
        <v xml:space="preserve">   </v>
      </c>
      <c r="AL570" s="7"/>
      <c r="AM570" s="191"/>
      <c r="AN570" s="189" t="s">
        <v>1087</v>
      </c>
      <c r="AO570" s="7"/>
      <c r="AP570" s="7" t="s">
        <v>1086</v>
      </c>
      <c r="AQ570" s="7">
        <v>2</v>
      </c>
      <c r="AR570" s="7">
        <v>0</v>
      </c>
      <c r="AS570" s="7">
        <v>0</v>
      </c>
      <c r="AT570" s="192" t="s">
        <v>1148</v>
      </c>
      <c r="AU570" s="7"/>
      <c r="AV570" s="193" t="s">
        <v>1165</v>
      </c>
      <c r="AW570" s="7" t="s">
        <v>2859</v>
      </c>
      <c r="AX570" s="192"/>
      <c r="AY570" s="7"/>
      <c r="AZ570" s="7"/>
      <c r="BA570" s="7"/>
      <c r="BB570" s="7" t="s">
        <v>1086</v>
      </c>
      <c r="BC570" s="7">
        <v>5600</v>
      </c>
      <c r="BD570" s="7" t="s">
        <v>1086</v>
      </c>
      <c r="BE570" s="7">
        <v>3440</v>
      </c>
      <c r="BF570" s="7" t="s">
        <v>1086</v>
      </c>
      <c r="BG570" s="7">
        <v>8366</v>
      </c>
      <c r="BH570" s="188" t="s">
        <v>1167</v>
      </c>
      <c r="BI570" s="195" t="s">
        <v>1171</v>
      </c>
      <c r="BJ570" s="6" t="s">
        <v>1180</v>
      </c>
      <c r="BK570" s="6" t="s">
        <v>1189</v>
      </c>
      <c r="BL570" s="6" t="s">
        <v>1086</v>
      </c>
      <c r="BM570" s="191" t="s">
        <v>1086</v>
      </c>
      <c r="BN570" s="195" t="s">
        <v>1086</v>
      </c>
      <c r="BO570" s="6" t="s">
        <v>1086</v>
      </c>
      <c r="BP570" s="6" t="s">
        <v>1086</v>
      </c>
      <c r="BQ570" s="6" t="s">
        <v>1086</v>
      </c>
      <c r="BR570" s="6" t="s">
        <v>1086</v>
      </c>
      <c r="BS570" s="6" t="s">
        <v>1086</v>
      </c>
      <c r="BT570" s="6" t="s">
        <v>1086</v>
      </c>
      <c r="BU570" s="6" t="s">
        <v>1086</v>
      </c>
      <c r="BV570" s="6" t="s">
        <v>1087</v>
      </c>
      <c r="BW570" s="6" t="s">
        <v>1086</v>
      </c>
      <c r="BX570" s="6" t="s">
        <v>1086</v>
      </c>
      <c r="BY570" s="6" t="s">
        <v>1086</v>
      </c>
      <c r="BZ570" s="6" t="s">
        <v>1086</v>
      </c>
      <c r="CA570" s="6" t="s">
        <v>1087</v>
      </c>
      <c r="CB570" s="6" t="s">
        <v>1086</v>
      </c>
      <c r="CC570" s="6" t="s">
        <v>1086</v>
      </c>
      <c r="CD570" s="6" t="s">
        <v>1193</v>
      </c>
      <c r="CE570" s="199" t="s">
        <v>2985</v>
      </c>
      <c r="CF570" s="6"/>
      <c r="CG570" s="6"/>
      <c r="CH570" s="6"/>
      <c r="CI570" s="6"/>
      <c r="CJ570" s="6" t="s">
        <v>1607</v>
      </c>
      <c r="CK570" s="6" t="s">
        <v>1608</v>
      </c>
      <c r="CL570" s="6" t="s">
        <v>1086</v>
      </c>
      <c r="CM570" s="6" t="s">
        <v>1087</v>
      </c>
      <c r="CN570" s="6" t="s">
        <v>1087</v>
      </c>
      <c r="CO570" s="6" t="s">
        <v>1490</v>
      </c>
      <c r="CP570" s="6" t="s">
        <v>1086</v>
      </c>
      <c r="CQ570" s="6" t="s">
        <v>1086</v>
      </c>
      <c r="CR570" s="6" t="s">
        <v>1087</v>
      </c>
      <c r="CS570" s="6" t="s">
        <v>1086</v>
      </c>
      <c r="CT570" s="6" t="s">
        <v>1086</v>
      </c>
      <c r="CU570" s="191" t="s">
        <v>1273</v>
      </c>
      <c r="CV570" s="6" t="str">
        <f t="shared" si="203"/>
        <v>NUEVO MILENIOPEATONAL220583150046</v>
      </c>
      <c r="CW570" s="46" t="str">
        <f t="shared" si="204"/>
        <v>OK</v>
      </c>
      <c r="CX570" s="47" t="str">
        <f t="shared" si="205"/>
        <v>SI</v>
      </c>
      <c r="CY570" s="47">
        <f t="shared" si="206"/>
        <v>1</v>
      </c>
      <c r="CZ570" s="47" t="str">
        <f t="shared" si="207"/>
        <v/>
      </c>
      <c r="DA570" s="47" t="str">
        <f t="shared" si="208"/>
        <v/>
      </c>
      <c r="DB570" s="47" t="str">
        <f t="shared" si="209"/>
        <v/>
      </c>
      <c r="DC570" s="47" t="str">
        <f t="shared" si="210"/>
        <v/>
      </c>
      <c r="DD570" s="47"/>
      <c r="DE570" s="47" t="str">
        <f t="shared" si="211"/>
        <v/>
      </c>
      <c r="DF570" s="47" t="str">
        <f t="shared" si="212"/>
        <v/>
      </c>
      <c r="DG570" s="47">
        <f t="shared" si="213"/>
        <v>9</v>
      </c>
      <c r="DH570" s="47" t="str">
        <f t="shared" si="214"/>
        <v/>
      </c>
      <c r="DI570" s="47" t="str">
        <f t="shared" si="215"/>
        <v/>
      </c>
      <c r="DJ570" s="47">
        <f t="shared" si="216"/>
        <v>1</v>
      </c>
      <c r="DK570" s="48">
        <f>IF(CX570="NO",0,IF(CY570=1,Tipologías!$E$11,0)+IF(CZ570=2,Tipologías!$E$10,0)+IF(DA570=3,Tipologías!$E$9,0)+IF(DB570=4,Tipologías!$E$13,0)+IF(DC570=5,Tipologías!$E$12,0)+IF(DD570=6,Tipologías!$E$14,0)+IF(DE570=7,Tipologías!$E$20,0)+IF(DG570=9,Tipologías!$E$16,0)+IF(DF570=8,Tipologías!$E$23,0)+IF(DH570=10,Tipologías!$E$7,0)+IF(DI570=11,Tipologías!$E$8,0))</f>
        <v>2225218.5090899998</v>
      </c>
      <c r="DL570" s="49">
        <f t="shared" si="217"/>
        <v>2225218.5090899998</v>
      </c>
      <c r="DM570" s="50" t="str">
        <f t="shared" si="218"/>
        <v/>
      </c>
      <c r="DN570" s="50" t="str">
        <f t="shared" si="219"/>
        <v/>
      </c>
      <c r="DO570" s="50">
        <f t="shared" si="220"/>
        <v>0</v>
      </c>
      <c r="DP570" s="51" t="str">
        <f t="shared" si="221"/>
        <v/>
      </c>
      <c r="DQ570" s="51">
        <f>IF(DM570=17,Tipologías!$E$18,0)+IF(ENCUESTAS!DN570=18,Tipologías!$E$17,0)+IF(ENCUESTAS!DO570=19,Tipologías!$E$19,0)+IF(ENCUESTAS!DP570=20,Tipologías!$E$21,0)</f>
        <v>0</v>
      </c>
      <c r="DR570" s="47" t="str">
        <f t="shared" si="222"/>
        <v>NO</v>
      </c>
      <c r="DS570" s="49">
        <f t="shared" si="223"/>
        <v>0</v>
      </c>
      <c r="DT570" s="52">
        <f>IF(DL570=0,"",(DL570+DS570+Tipologías!$E$6+Tipologías!$H$2))</f>
        <v>2422295.9016299644</v>
      </c>
      <c r="DU570" s="53" t="str">
        <f t="shared" si="224"/>
        <v>SI</v>
      </c>
      <c r="DV570" s="436" t="s">
        <v>3867</v>
      </c>
    </row>
    <row r="571" spans="1:126" hidden="1" x14ac:dyDescent="0.25">
      <c r="A571" s="22">
        <v>42974</v>
      </c>
      <c r="B571" s="7" t="s">
        <v>1</v>
      </c>
      <c r="C571" s="7" t="s">
        <v>630</v>
      </c>
      <c r="D571" s="7">
        <v>579</v>
      </c>
      <c r="E571" s="7">
        <v>1039689067</v>
      </c>
      <c r="F571" s="7"/>
      <c r="G571" s="188">
        <v>568</v>
      </c>
      <c r="H571" s="189" t="s">
        <v>1632</v>
      </c>
      <c r="I571" s="7" t="s">
        <v>1110</v>
      </c>
      <c r="J571" s="7"/>
      <c r="K571" s="7"/>
      <c r="L571" s="7"/>
      <c r="M571" s="7"/>
      <c r="N571" s="7"/>
      <c r="O571" s="7"/>
      <c r="P571" s="7"/>
      <c r="Q571" s="7"/>
      <c r="R571" s="200">
        <v>220406820000</v>
      </c>
      <c r="S571" s="7"/>
      <c r="T571" s="7"/>
      <c r="U571" s="362" t="str">
        <f t="shared" si="200"/>
        <v xml:space="preserve">PEATONAL   #   -  220406820000 </v>
      </c>
      <c r="V571" s="7">
        <v>3214648728</v>
      </c>
      <c r="W571" s="7" t="s">
        <v>2986</v>
      </c>
      <c r="X571" s="7" t="s">
        <v>1345</v>
      </c>
      <c r="Y571" s="7" t="s">
        <v>1828</v>
      </c>
      <c r="Z571" s="7"/>
      <c r="AA571" s="434" t="str">
        <f t="shared" si="201"/>
        <v>FABIAN  AGUDELO  MARTINEZ</v>
      </c>
      <c r="AB571" s="7" t="s">
        <v>1268</v>
      </c>
      <c r="AC571" s="7">
        <v>1039691746</v>
      </c>
      <c r="AD571" s="7" t="s">
        <v>1127</v>
      </c>
      <c r="AE571" s="7">
        <v>26</v>
      </c>
      <c r="AF571" s="6" t="s">
        <v>1087</v>
      </c>
      <c r="AG571" s="6" t="s">
        <v>1946</v>
      </c>
      <c r="AH571" s="7" t="s">
        <v>1709</v>
      </c>
      <c r="AI571" s="7" t="s">
        <v>2987</v>
      </c>
      <c r="AJ571" s="7" t="s">
        <v>1703</v>
      </c>
      <c r="AK571" s="434" t="str">
        <f t="shared" si="202"/>
        <v>KELY JOHANA ZAPATA  RODRIGUEZ</v>
      </c>
      <c r="AL571" s="7" t="s">
        <v>1268</v>
      </c>
      <c r="AM571" s="191">
        <v>1039696014</v>
      </c>
      <c r="AN571" s="189" t="s">
        <v>1087</v>
      </c>
      <c r="AO571" s="7"/>
      <c r="AP571" s="7" t="s">
        <v>1086</v>
      </c>
      <c r="AQ571" s="7">
        <v>4</v>
      </c>
      <c r="AR571" s="7">
        <v>2</v>
      </c>
      <c r="AS571" s="7">
        <v>1</v>
      </c>
      <c r="AT571" s="192" t="s">
        <v>1149</v>
      </c>
      <c r="AU571" s="7"/>
      <c r="AV571" s="193"/>
      <c r="AW571" s="7"/>
      <c r="AX571" s="192" t="s">
        <v>1153</v>
      </c>
      <c r="AY571" s="7"/>
      <c r="AZ571" s="7">
        <v>2</v>
      </c>
      <c r="BA571" s="7">
        <v>300000</v>
      </c>
      <c r="BB571" s="7" t="s">
        <v>1086</v>
      </c>
      <c r="BC571" s="7">
        <v>7814</v>
      </c>
      <c r="BD571" s="7" t="s">
        <v>1086</v>
      </c>
      <c r="BE571" s="7">
        <v>5151</v>
      </c>
      <c r="BF571" s="7" t="s">
        <v>1086</v>
      </c>
      <c r="BG571" s="7">
        <v>8324</v>
      </c>
      <c r="BH571" s="188" t="s">
        <v>1167</v>
      </c>
      <c r="BI571" s="195" t="s">
        <v>1171</v>
      </c>
      <c r="BJ571" s="6" t="s">
        <v>1180</v>
      </c>
      <c r="BK571" s="6" t="s">
        <v>1189</v>
      </c>
      <c r="BL571" s="6" t="s">
        <v>1086</v>
      </c>
      <c r="BM571" s="191" t="s">
        <v>1086</v>
      </c>
      <c r="BN571" s="195" t="s">
        <v>1086</v>
      </c>
      <c r="BO571" s="6" t="s">
        <v>1086</v>
      </c>
      <c r="BP571" s="6" t="s">
        <v>1086</v>
      </c>
      <c r="BQ571" s="6" t="s">
        <v>1086</v>
      </c>
      <c r="BR571" s="6" t="s">
        <v>1086</v>
      </c>
      <c r="BS571" s="6" t="s">
        <v>1086</v>
      </c>
      <c r="BT571" s="6" t="s">
        <v>1086</v>
      </c>
      <c r="BU571" s="6" t="s">
        <v>1086</v>
      </c>
      <c r="BV571" s="6" t="s">
        <v>1086</v>
      </c>
      <c r="BW571" s="6" t="s">
        <v>1086</v>
      </c>
      <c r="BX571" s="6" t="s">
        <v>1086</v>
      </c>
      <c r="BY571" s="6" t="s">
        <v>1086</v>
      </c>
      <c r="BZ571" s="6" t="s">
        <v>1086</v>
      </c>
      <c r="CA571" s="6" t="s">
        <v>1086</v>
      </c>
      <c r="CB571" s="6" t="s">
        <v>1086</v>
      </c>
      <c r="CC571" s="6" t="s">
        <v>1086</v>
      </c>
      <c r="CD571" s="6" t="s">
        <v>1193</v>
      </c>
      <c r="CE571" s="199" t="s">
        <v>2988</v>
      </c>
      <c r="CF571" s="6"/>
      <c r="CG571" s="6"/>
      <c r="CH571" s="6"/>
      <c r="CI571" s="6"/>
      <c r="CJ571" s="6" t="s">
        <v>1607</v>
      </c>
      <c r="CK571" s="6" t="s">
        <v>1608</v>
      </c>
      <c r="CL571" s="6" t="s">
        <v>1086</v>
      </c>
      <c r="CM571" s="6" t="s">
        <v>1087</v>
      </c>
      <c r="CN571" s="6" t="s">
        <v>1087</v>
      </c>
      <c r="CO571" s="6" t="s">
        <v>1490</v>
      </c>
      <c r="CP571" s="6" t="s">
        <v>1086</v>
      </c>
      <c r="CQ571" s="6" t="s">
        <v>1086</v>
      </c>
      <c r="CR571" s="6" t="s">
        <v>1086</v>
      </c>
      <c r="CS571" s="6" t="s">
        <v>1086</v>
      </c>
      <c r="CT571" s="6" t="s">
        <v>1086</v>
      </c>
      <c r="CU571" s="191" t="s">
        <v>1288</v>
      </c>
      <c r="CV571" s="6" t="str">
        <f t="shared" si="203"/>
        <v>SAN MARTIN PEATONAL220406820000</v>
      </c>
      <c r="CW571" s="46" t="str">
        <f t="shared" si="204"/>
        <v>OK</v>
      </c>
      <c r="CX571" s="47" t="str">
        <f t="shared" si="205"/>
        <v>SI</v>
      </c>
      <c r="CY571" s="47" t="str">
        <f t="shared" si="206"/>
        <v/>
      </c>
      <c r="CZ571" s="47" t="str">
        <f t="shared" si="207"/>
        <v/>
      </c>
      <c r="DA571" s="47" t="str">
        <f t="shared" si="208"/>
        <v/>
      </c>
      <c r="DB571" s="47" t="str">
        <f t="shared" si="209"/>
        <v/>
      </c>
      <c r="DC571" s="47" t="str">
        <f t="shared" si="210"/>
        <v/>
      </c>
      <c r="DD571" s="47"/>
      <c r="DE571" s="47" t="str">
        <f t="shared" si="211"/>
        <v/>
      </c>
      <c r="DF571" s="47" t="str">
        <f t="shared" si="212"/>
        <v/>
      </c>
      <c r="DG571" s="47" t="str">
        <f t="shared" si="213"/>
        <v/>
      </c>
      <c r="DH571" s="47" t="str">
        <f t="shared" si="214"/>
        <v/>
      </c>
      <c r="DI571" s="47" t="str">
        <f t="shared" si="215"/>
        <v/>
      </c>
      <c r="DJ571" s="47">
        <f t="shared" si="216"/>
        <v>0</v>
      </c>
      <c r="DK571" s="48">
        <f>IF(CX571="NO",0,IF(CY571=1,Tipologías!$E$11,0)+IF(CZ571=2,Tipologías!$E$10,0)+IF(DA571=3,Tipologías!$E$9,0)+IF(DB571=4,Tipologías!$E$13,0)+IF(DC571=5,Tipologías!$E$12,0)+IF(DD571=6,Tipologías!$E$14,0)+IF(DE571=7,Tipologías!$E$20,0)+IF(DG571=9,Tipologías!$E$16,0)+IF(DF571=8,Tipologías!$E$23,0)+IF(DH571=10,Tipologías!$E$7,0)+IF(DI571=11,Tipologías!$E$8,0))</f>
        <v>0</v>
      </c>
      <c r="DL571" s="49">
        <f t="shared" si="217"/>
        <v>0</v>
      </c>
      <c r="DM571" s="50" t="str">
        <f t="shared" si="218"/>
        <v/>
      </c>
      <c r="DN571" s="50" t="str">
        <f t="shared" si="219"/>
        <v/>
      </c>
      <c r="DO571" s="50" t="str">
        <f t="shared" si="220"/>
        <v/>
      </c>
      <c r="DP571" s="51" t="str">
        <f t="shared" si="221"/>
        <v/>
      </c>
      <c r="DQ571" s="51">
        <f>IF(DM571=17,Tipologías!$E$18,0)+IF(ENCUESTAS!DN571=18,Tipologías!$E$17,0)+IF(ENCUESTAS!DO571=19,Tipologías!$E$19,0)+IF(ENCUESTAS!DP571=20,Tipologías!$E$21,0)</f>
        <v>0</v>
      </c>
      <c r="DR571" s="47" t="str">
        <f t="shared" si="222"/>
        <v>NO</v>
      </c>
      <c r="DS571" s="49">
        <f t="shared" si="223"/>
        <v>0</v>
      </c>
      <c r="DT571" s="52" t="str">
        <f>IF(DL571=0,"",(DL571+DS571+Tipologías!$E$6+Tipologías!$H$2))</f>
        <v/>
      </c>
      <c r="DU571" s="53" t="str">
        <f t="shared" si="224"/>
        <v>NO</v>
      </c>
      <c r="DV571" s="436"/>
    </row>
    <row r="572" spans="1:126" ht="30" x14ac:dyDescent="0.25">
      <c r="A572" s="22">
        <v>42974</v>
      </c>
      <c r="B572" s="7" t="s">
        <v>1</v>
      </c>
      <c r="C572" s="7" t="s">
        <v>630</v>
      </c>
      <c r="D572" s="7">
        <v>579</v>
      </c>
      <c r="E572" s="7">
        <v>1039689067</v>
      </c>
      <c r="F572" s="7"/>
      <c r="G572" s="188">
        <v>569</v>
      </c>
      <c r="H572" s="189" t="s">
        <v>1640</v>
      </c>
      <c r="I572" s="7" t="s">
        <v>1110</v>
      </c>
      <c r="J572" s="7"/>
      <c r="K572" s="7"/>
      <c r="L572" s="7"/>
      <c r="M572" s="7"/>
      <c r="N572" s="7"/>
      <c r="O572" s="7"/>
      <c r="P572" s="7"/>
      <c r="Q572" s="7"/>
      <c r="R572" s="200">
        <v>220583140080</v>
      </c>
      <c r="S572" s="7"/>
      <c r="T572" s="7"/>
      <c r="U572" s="362" t="str">
        <f t="shared" si="200"/>
        <v xml:space="preserve">PEATONAL   #   -  220583140080 </v>
      </c>
      <c r="V572" s="7">
        <v>3207426117</v>
      </c>
      <c r="W572" s="7" t="s">
        <v>1345</v>
      </c>
      <c r="X572" s="7" t="s">
        <v>2989</v>
      </c>
      <c r="Y572" s="7" t="s">
        <v>2990</v>
      </c>
      <c r="Z572" s="7" t="s">
        <v>1431</v>
      </c>
      <c r="AA572" s="434" t="str">
        <f t="shared" si="201"/>
        <v>ROBINSON ALBERTO MARTINEZ PALCIO</v>
      </c>
      <c r="AB572" s="7" t="s">
        <v>1268</v>
      </c>
      <c r="AC572" s="7">
        <v>15538734</v>
      </c>
      <c r="AD572" s="7" t="s">
        <v>1127</v>
      </c>
      <c r="AE572" s="7">
        <v>40</v>
      </c>
      <c r="AF572" s="6" t="s">
        <v>1087</v>
      </c>
      <c r="AG572" s="6" t="s">
        <v>1446</v>
      </c>
      <c r="AH572" s="7" t="s">
        <v>2991</v>
      </c>
      <c r="AI572" s="7" t="s">
        <v>1426</v>
      </c>
      <c r="AJ572" s="7" t="s">
        <v>1929</v>
      </c>
      <c r="AK572" s="434" t="str">
        <f t="shared" si="202"/>
        <v>CLAUDIA EUGENIA MORENO PORRAS</v>
      </c>
      <c r="AL572" s="7" t="s">
        <v>1268</v>
      </c>
      <c r="AM572" s="191">
        <v>32211853</v>
      </c>
      <c r="AN572" s="189" t="s">
        <v>1087</v>
      </c>
      <c r="AO572" s="7"/>
      <c r="AP572" s="7" t="s">
        <v>1087</v>
      </c>
      <c r="AQ572" s="7">
        <v>5</v>
      </c>
      <c r="AR572" s="7">
        <v>2</v>
      </c>
      <c r="AS572" s="7">
        <v>0</v>
      </c>
      <c r="AT572" s="192" t="s">
        <v>1148</v>
      </c>
      <c r="AU572" s="7"/>
      <c r="AV572" s="193" t="s">
        <v>1165</v>
      </c>
      <c r="AW572" s="7" t="s">
        <v>2859</v>
      </c>
      <c r="AX572" s="192"/>
      <c r="AY572" s="7"/>
      <c r="AZ572" s="7"/>
      <c r="BA572" s="7"/>
      <c r="BB572" s="7" t="s">
        <v>1086</v>
      </c>
      <c r="BC572" s="7">
        <v>9023</v>
      </c>
      <c r="BD572" s="7" t="s">
        <v>1086</v>
      </c>
      <c r="BE572" s="7">
        <v>6109</v>
      </c>
      <c r="BF572" s="7" t="s">
        <v>1086</v>
      </c>
      <c r="BG572" s="7">
        <v>8069</v>
      </c>
      <c r="BH572" s="188" t="s">
        <v>1167</v>
      </c>
      <c r="BI572" s="195" t="s">
        <v>1171</v>
      </c>
      <c r="BJ572" s="6" t="s">
        <v>1180</v>
      </c>
      <c r="BK572" s="6" t="s">
        <v>1189</v>
      </c>
      <c r="BL572" s="6" t="s">
        <v>1086</v>
      </c>
      <c r="BM572" s="191" t="s">
        <v>1087</v>
      </c>
      <c r="BN572" s="195" t="s">
        <v>1086</v>
      </c>
      <c r="BO572" s="6" t="s">
        <v>1086</v>
      </c>
      <c r="BP572" s="6" t="s">
        <v>1086</v>
      </c>
      <c r="BQ572" s="6" t="s">
        <v>1086</v>
      </c>
      <c r="BR572" s="6" t="s">
        <v>1086</v>
      </c>
      <c r="BS572" s="6" t="s">
        <v>1086</v>
      </c>
      <c r="BT572" s="6" t="s">
        <v>1086</v>
      </c>
      <c r="BU572" s="6" t="s">
        <v>1087</v>
      </c>
      <c r="BV572" s="6" t="s">
        <v>1087</v>
      </c>
      <c r="BW572" s="6" t="s">
        <v>1086</v>
      </c>
      <c r="BX572" s="6" t="s">
        <v>1086</v>
      </c>
      <c r="BY572" s="6" t="s">
        <v>1086</v>
      </c>
      <c r="BZ572" s="6" t="s">
        <v>1087</v>
      </c>
      <c r="CA572" s="6" t="s">
        <v>1087</v>
      </c>
      <c r="CB572" s="6" t="s">
        <v>1086</v>
      </c>
      <c r="CC572" s="6" t="s">
        <v>1086</v>
      </c>
      <c r="CD572" s="6" t="s">
        <v>1193</v>
      </c>
      <c r="CE572" s="199" t="s">
        <v>2992</v>
      </c>
      <c r="CF572" s="6"/>
      <c r="CG572" s="6"/>
      <c r="CH572" s="6"/>
      <c r="CI572" s="6"/>
      <c r="CJ572" s="6" t="s">
        <v>1607</v>
      </c>
      <c r="CK572" s="6" t="s">
        <v>1608</v>
      </c>
      <c r="CL572" s="6" t="s">
        <v>1086</v>
      </c>
      <c r="CM572" s="6" t="s">
        <v>1087</v>
      </c>
      <c r="CN572" s="6" t="s">
        <v>1087</v>
      </c>
      <c r="CO572" s="6" t="s">
        <v>1490</v>
      </c>
      <c r="CP572" s="6" t="s">
        <v>1086</v>
      </c>
      <c r="CQ572" s="6" t="s">
        <v>1087</v>
      </c>
      <c r="CR572" s="6" t="s">
        <v>1087</v>
      </c>
      <c r="CS572" s="6" t="s">
        <v>1086</v>
      </c>
      <c r="CT572" s="6" t="s">
        <v>1086</v>
      </c>
      <c r="CU572" s="191" t="s">
        <v>1288</v>
      </c>
      <c r="CV572" s="6" t="str">
        <f t="shared" si="203"/>
        <v>NUEVO MILENIOPEATONAL220583140080</v>
      </c>
      <c r="CW572" s="46" t="str">
        <f t="shared" si="204"/>
        <v>OK</v>
      </c>
      <c r="CX572" s="47" t="str">
        <f t="shared" si="205"/>
        <v>SI</v>
      </c>
      <c r="CY572" s="47">
        <f t="shared" si="206"/>
        <v>1</v>
      </c>
      <c r="CZ572" s="47" t="str">
        <f t="shared" si="207"/>
        <v/>
      </c>
      <c r="DA572" s="47" t="str">
        <f t="shared" si="208"/>
        <v/>
      </c>
      <c r="DB572" s="47">
        <f t="shared" si="209"/>
        <v>4</v>
      </c>
      <c r="DC572" s="47" t="str">
        <f t="shared" si="210"/>
        <v/>
      </c>
      <c r="DD572" s="47"/>
      <c r="DE572" s="47" t="str">
        <f t="shared" si="211"/>
        <v/>
      </c>
      <c r="DF572" s="47" t="str">
        <f t="shared" si="212"/>
        <v/>
      </c>
      <c r="DG572" s="47" t="str">
        <f t="shared" si="213"/>
        <v/>
      </c>
      <c r="DH572" s="47" t="str">
        <f t="shared" si="214"/>
        <v/>
      </c>
      <c r="DI572" s="47" t="str">
        <f t="shared" si="215"/>
        <v/>
      </c>
      <c r="DJ572" s="47">
        <f t="shared" si="216"/>
        <v>2</v>
      </c>
      <c r="DK572" s="48">
        <f>IF(CX572="NO",0,IF(CY572=1,Tipologías!$E$11,0)+IF(CZ572=2,Tipologías!$E$10,0)+IF(DA572=3,Tipologías!$E$9,0)+IF(DB572=4,Tipologías!$E$13,0)+IF(DC572=5,Tipologías!$E$12,0)+IF(DD572=6,Tipologías!$E$14,0)+IF(DE572=7,Tipologías!$E$20,0)+IF(DG572=9,Tipologías!$E$16,0)+IF(DF572=8,Tipologías!$E$23,0)+IF(DH572=10,Tipologías!$E$7,0)+IF(DI572=11,Tipologías!$E$8,0))</f>
        <v>856263.54567599983</v>
      </c>
      <c r="DL572" s="49">
        <f t="shared" si="217"/>
        <v>856263.54567599983</v>
      </c>
      <c r="DM572" s="50" t="str">
        <f t="shared" si="218"/>
        <v/>
      </c>
      <c r="DN572" s="50" t="str">
        <f t="shared" si="219"/>
        <v/>
      </c>
      <c r="DO572" s="50">
        <f t="shared" si="220"/>
        <v>0</v>
      </c>
      <c r="DP572" s="51" t="str">
        <f t="shared" si="221"/>
        <v/>
      </c>
      <c r="DQ572" s="51">
        <f>IF(DM572=17,Tipologías!$E$18,0)+IF(ENCUESTAS!DN572=18,Tipologías!$E$17,0)+IF(ENCUESTAS!DO572=19,Tipologías!$E$19,0)+IF(ENCUESTAS!DP572=20,Tipologías!$E$21,0)</f>
        <v>0</v>
      </c>
      <c r="DR572" s="47" t="str">
        <f t="shared" si="222"/>
        <v>NO</v>
      </c>
      <c r="DS572" s="49">
        <f t="shared" si="223"/>
        <v>0</v>
      </c>
      <c r="DT572" s="52">
        <f>IF(DL572=0,"",(DL572+DS572+Tipologías!$E$6+Tipologías!$H$2))</f>
        <v>1053340.9382159642</v>
      </c>
      <c r="DU572" s="53" t="str">
        <f t="shared" si="224"/>
        <v>SI</v>
      </c>
      <c r="DV572" s="436" t="s">
        <v>3868</v>
      </c>
    </row>
    <row r="573" spans="1:126" ht="30" x14ac:dyDescent="0.25">
      <c r="A573" s="22">
        <v>42974</v>
      </c>
      <c r="B573" s="7" t="s">
        <v>1</v>
      </c>
      <c r="C573" s="7" t="s">
        <v>630</v>
      </c>
      <c r="D573" s="7">
        <v>579</v>
      </c>
      <c r="E573" s="7">
        <v>43653334</v>
      </c>
      <c r="F573" s="7">
        <v>3223130625</v>
      </c>
      <c r="G573" s="188">
        <v>570</v>
      </c>
      <c r="H573" s="189" t="s">
        <v>1640</v>
      </c>
      <c r="I573" s="7" t="s">
        <v>1110</v>
      </c>
      <c r="J573" s="7"/>
      <c r="K573" s="7"/>
      <c r="L573" s="7"/>
      <c r="M573" s="7"/>
      <c r="N573" s="7"/>
      <c r="O573" s="7"/>
      <c r="P573" s="7"/>
      <c r="Q573" s="7"/>
      <c r="R573" s="200">
        <v>220583250082</v>
      </c>
      <c r="S573" s="7"/>
      <c r="T573" s="7"/>
      <c r="U573" s="362" t="str">
        <f t="shared" si="200"/>
        <v xml:space="preserve">PEATONAL   #   -  220583250082 </v>
      </c>
      <c r="V573" s="7">
        <v>3106011033</v>
      </c>
      <c r="W573" s="7" t="s">
        <v>1295</v>
      </c>
      <c r="X573" s="7" t="s">
        <v>2140</v>
      </c>
      <c r="Y573" s="7" t="s">
        <v>1440</v>
      </c>
      <c r="Z573" s="7" t="s">
        <v>1840</v>
      </c>
      <c r="AA573" s="434" t="str">
        <f t="shared" si="201"/>
        <v>DIANA LILIANA GARCIA SANTAMARIA</v>
      </c>
      <c r="AB573" s="7" t="s">
        <v>1268</v>
      </c>
      <c r="AC573" s="7">
        <v>1214743561</v>
      </c>
      <c r="AD573" s="7" t="s">
        <v>1118</v>
      </c>
      <c r="AE573" s="7"/>
      <c r="AF573" s="6" t="s">
        <v>1087</v>
      </c>
      <c r="AG573" s="6" t="s">
        <v>2993</v>
      </c>
      <c r="AH573" s="7" t="s">
        <v>1447</v>
      </c>
      <c r="AI573" s="7" t="s">
        <v>2138</v>
      </c>
      <c r="AJ573" s="7"/>
      <c r="AK573" s="434" t="str">
        <f t="shared" si="202"/>
        <v>CAROLINA  ARIZA ORTIZ</v>
      </c>
      <c r="AL573" s="7" t="s">
        <v>1454</v>
      </c>
      <c r="AM573" s="191"/>
      <c r="AN573" s="189" t="s">
        <v>1087</v>
      </c>
      <c r="AO573" s="7"/>
      <c r="AP573" s="7" t="s">
        <v>1086</v>
      </c>
      <c r="AQ573" s="7">
        <v>2</v>
      </c>
      <c r="AR573" s="7">
        <v>1</v>
      </c>
      <c r="AS573" s="7">
        <v>0</v>
      </c>
      <c r="AT573" s="192" t="s">
        <v>1149</v>
      </c>
      <c r="AU573" s="7"/>
      <c r="AV573" s="193"/>
      <c r="AW573" s="7"/>
      <c r="AX573" s="192" t="s">
        <v>1153</v>
      </c>
      <c r="AY573" s="7"/>
      <c r="AZ573" s="7">
        <v>1</v>
      </c>
      <c r="BA573" s="7">
        <v>100000</v>
      </c>
      <c r="BB573" s="7" t="s">
        <v>1086</v>
      </c>
      <c r="BC573" s="7"/>
      <c r="BD573" s="7" t="s">
        <v>1086</v>
      </c>
      <c r="BE573" s="7"/>
      <c r="BF573" s="7" t="s">
        <v>1086</v>
      </c>
      <c r="BG573" s="7"/>
      <c r="BH573" s="188" t="s">
        <v>1167</v>
      </c>
      <c r="BI573" s="195" t="s">
        <v>1175</v>
      </c>
      <c r="BJ573" s="6" t="s">
        <v>1180</v>
      </c>
      <c r="BK573" s="6" t="s">
        <v>1190</v>
      </c>
      <c r="BL573" s="6" t="s">
        <v>1086</v>
      </c>
      <c r="BM573" s="191" t="s">
        <v>1087</v>
      </c>
      <c r="BN573" s="195" t="s">
        <v>1086</v>
      </c>
      <c r="BO573" s="6" t="s">
        <v>1086</v>
      </c>
      <c r="BP573" s="6" t="s">
        <v>1086</v>
      </c>
      <c r="BQ573" s="6" t="s">
        <v>1086</v>
      </c>
      <c r="BR573" s="6" t="s">
        <v>1086</v>
      </c>
      <c r="BS573" s="6" t="s">
        <v>1086</v>
      </c>
      <c r="BT573" s="6" t="s">
        <v>1087</v>
      </c>
      <c r="BU573" s="6" t="s">
        <v>1087</v>
      </c>
      <c r="BV573" s="6" t="s">
        <v>1087</v>
      </c>
      <c r="BW573" s="6" t="s">
        <v>1087</v>
      </c>
      <c r="BX573" s="6" t="s">
        <v>1087</v>
      </c>
      <c r="BY573" s="6" t="s">
        <v>1087</v>
      </c>
      <c r="BZ573" s="6" t="s">
        <v>1087</v>
      </c>
      <c r="CA573" s="6" t="s">
        <v>1087</v>
      </c>
      <c r="CB573" s="6" t="s">
        <v>1087</v>
      </c>
      <c r="CC573" s="6" t="s">
        <v>1087</v>
      </c>
      <c r="CD573" s="6" t="s">
        <v>1195</v>
      </c>
      <c r="CE573" s="199" t="s">
        <v>2994</v>
      </c>
      <c r="CF573" s="6"/>
      <c r="CG573" s="6"/>
      <c r="CH573" s="6"/>
      <c r="CI573" s="6"/>
      <c r="CJ573" s="6" t="s">
        <v>1607</v>
      </c>
      <c r="CK573" s="6" t="s">
        <v>1608</v>
      </c>
      <c r="CL573" s="6" t="s">
        <v>1086</v>
      </c>
      <c r="CM573" s="6" t="s">
        <v>1087</v>
      </c>
      <c r="CN573" s="6" t="s">
        <v>1087</v>
      </c>
      <c r="CO573" s="6" t="s">
        <v>1490</v>
      </c>
      <c r="CP573" s="6" t="s">
        <v>1087</v>
      </c>
      <c r="CQ573" s="6" t="s">
        <v>1087</v>
      </c>
      <c r="CR573" s="6" t="s">
        <v>1087</v>
      </c>
      <c r="CS573" s="6" t="s">
        <v>1087</v>
      </c>
      <c r="CT573" s="6" t="s">
        <v>1087</v>
      </c>
      <c r="CU573" s="191" t="s">
        <v>1273</v>
      </c>
      <c r="CV573" s="6" t="str">
        <f t="shared" si="203"/>
        <v>NUEVO MILENIOPEATONAL220583250082</v>
      </c>
      <c r="CW573" s="46" t="str">
        <f t="shared" si="204"/>
        <v>OK</v>
      </c>
      <c r="CX573" s="47" t="str">
        <f t="shared" si="205"/>
        <v>SI</v>
      </c>
      <c r="CY573" s="47">
        <f t="shared" si="206"/>
        <v>1</v>
      </c>
      <c r="CZ573" s="47">
        <f t="shared" si="207"/>
        <v>2</v>
      </c>
      <c r="DA573" s="47">
        <f t="shared" si="208"/>
        <v>3</v>
      </c>
      <c r="DB573" s="47">
        <f t="shared" si="209"/>
        <v>4</v>
      </c>
      <c r="DC573" s="47">
        <f t="shared" si="210"/>
        <v>5</v>
      </c>
      <c r="DD573" s="47"/>
      <c r="DE573" s="47">
        <f t="shared" si="211"/>
        <v>7</v>
      </c>
      <c r="DF573" s="47" t="str">
        <f t="shared" si="212"/>
        <v/>
      </c>
      <c r="DG573" s="47">
        <f t="shared" si="213"/>
        <v>9</v>
      </c>
      <c r="DH573" s="47" t="str">
        <f t="shared" si="214"/>
        <v/>
      </c>
      <c r="DI573" s="47" t="str">
        <f t="shared" si="215"/>
        <v/>
      </c>
      <c r="DJ573" s="47">
        <f t="shared" si="216"/>
        <v>5</v>
      </c>
      <c r="DK573" s="48">
        <f>IF(CX573="NO",0,IF(CY573=1,Tipologías!$E$11,0)+IF(CZ573=2,Tipologías!$E$10,0)+IF(DA573=3,Tipologías!$E$9,0)+IF(DB573=4,Tipologías!$E$13,0)+IF(DC573=5,Tipologías!$E$12,0)+IF(DD573=6,Tipologías!$E$14,0)+IF(DE573=7,Tipologías!$E$20,0)+IF(DG573=9,Tipologías!$E$16,0)+IF(DF573=8,Tipologías!$E$23,0)+IF(DH573=10,Tipologías!$E$7,0)+IF(DI573=11,Tipologías!$E$8,0))</f>
        <v>4352595.9829379991</v>
      </c>
      <c r="DL573" s="49">
        <f t="shared" si="217"/>
        <v>4352595.9829379991</v>
      </c>
      <c r="DM573" s="50" t="str">
        <f t="shared" si="218"/>
        <v/>
      </c>
      <c r="DN573" s="50" t="str">
        <f t="shared" si="219"/>
        <v/>
      </c>
      <c r="DO573" s="50">
        <f t="shared" si="220"/>
        <v>0</v>
      </c>
      <c r="DP573" s="51" t="str">
        <f t="shared" si="221"/>
        <v/>
      </c>
      <c r="DQ573" s="51">
        <f>IF(DM573=17,Tipologías!$E$18,0)+IF(ENCUESTAS!DN573=18,Tipologías!$E$17,0)+IF(ENCUESTAS!DO573=19,Tipologías!$E$19,0)+IF(ENCUESTAS!DP573=20,Tipologías!$E$21,0)</f>
        <v>0</v>
      </c>
      <c r="DR573" s="47" t="str">
        <f t="shared" si="222"/>
        <v>NO</v>
      </c>
      <c r="DS573" s="49">
        <f t="shared" si="223"/>
        <v>0</v>
      </c>
      <c r="DT573" s="52">
        <f>IF(DL573=0,"",(DL573+DS573+Tipologías!$E$6+Tipologías!$H$2))</f>
        <v>4549673.3754779631</v>
      </c>
      <c r="DU573" s="53" t="str">
        <f t="shared" si="224"/>
        <v>SI</v>
      </c>
      <c r="DV573" s="436" t="s">
        <v>3869</v>
      </c>
    </row>
    <row r="574" spans="1:126" ht="30.75" thickBot="1" x14ac:dyDescent="0.3">
      <c r="A574" s="22">
        <v>42974</v>
      </c>
      <c r="B574" s="7" t="s">
        <v>1</v>
      </c>
      <c r="C574" s="7" t="s">
        <v>630</v>
      </c>
      <c r="D574" s="7">
        <v>579</v>
      </c>
      <c r="E574" s="7">
        <v>71180459</v>
      </c>
      <c r="F574" s="7">
        <v>3147713942</v>
      </c>
      <c r="G574" s="188">
        <v>571</v>
      </c>
      <c r="H574" s="189" t="s">
        <v>1603</v>
      </c>
      <c r="I574" s="7" t="s">
        <v>1110</v>
      </c>
      <c r="J574" s="7"/>
      <c r="K574" s="7"/>
      <c r="L574" s="7"/>
      <c r="M574" s="7"/>
      <c r="N574" s="7"/>
      <c r="O574" s="7"/>
      <c r="P574" s="7"/>
      <c r="Q574" s="7"/>
      <c r="R574" s="200">
        <v>5779</v>
      </c>
      <c r="S574" s="7"/>
      <c r="T574" s="7"/>
      <c r="U574" s="362" t="str">
        <f t="shared" si="200"/>
        <v xml:space="preserve">PEATONAL   #   -  5779 </v>
      </c>
      <c r="V574" s="7">
        <v>3215257439</v>
      </c>
      <c r="W574" s="7" t="s">
        <v>1693</v>
      </c>
      <c r="X574" s="7" t="s">
        <v>1424</v>
      </c>
      <c r="Y574" s="7" t="s">
        <v>1954</v>
      </c>
      <c r="Z574" s="7"/>
      <c r="AA574" s="434" t="str">
        <f t="shared" si="201"/>
        <v>ROSALBA  MUÑOZ SUAREZ</v>
      </c>
      <c r="AB574" s="7" t="s">
        <v>1268</v>
      </c>
      <c r="AC574" s="7">
        <v>21609866</v>
      </c>
      <c r="AD574" s="7" t="s">
        <v>1118</v>
      </c>
      <c r="AE574" s="7"/>
      <c r="AF574" s="6" t="s">
        <v>1086</v>
      </c>
      <c r="AG574" s="6"/>
      <c r="AH574" s="7"/>
      <c r="AI574" s="7"/>
      <c r="AJ574" s="7"/>
      <c r="AK574" s="434" t="str">
        <f t="shared" si="202"/>
        <v xml:space="preserve">   </v>
      </c>
      <c r="AL574" s="7"/>
      <c r="AM574" s="191"/>
      <c r="AN574" s="189" t="s">
        <v>1087</v>
      </c>
      <c r="AO574" s="7"/>
      <c r="AP574" s="7" t="s">
        <v>1087</v>
      </c>
      <c r="AQ574" s="7">
        <v>2</v>
      </c>
      <c r="AR574" s="7">
        <v>0</v>
      </c>
      <c r="AS574" s="7">
        <v>0</v>
      </c>
      <c r="AT574" s="192" t="s">
        <v>1148</v>
      </c>
      <c r="AU574" s="7"/>
      <c r="AV574" s="193" t="s">
        <v>1163</v>
      </c>
      <c r="AW574" s="7"/>
      <c r="AX574" s="192"/>
      <c r="AY574" s="7"/>
      <c r="AZ574" s="7"/>
      <c r="BA574" s="7"/>
      <c r="BB574" s="7" t="s">
        <v>1086</v>
      </c>
      <c r="BC574" s="7"/>
      <c r="BD574" s="7" t="s">
        <v>1086</v>
      </c>
      <c r="BE574" s="7"/>
      <c r="BF574" s="7" t="s">
        <v>1086</v>
      </c>
      <c r="BG574" s="7"/>
      <c r="BH574" s="188" t="s">
        <v>1167</v>
      </c>
      <c r="BI574" s="195" t="s">
        <v>1175</v>
      </c>
      <c r="BJ574" s="6" t="s">
        <v>1180</v>
      </c>
      <c r="BK574" s="6" t="s">
        <v>1189</v>
      </c>
      <c r="BL574" s="6" t="s">
        <v>1087</v>
      </c>
      <c r="BM574" s="191" t="s">
        <v>1086</v>
      </c>
      <c r="BN574" s="195" t="s">
        <v>1086</v>
      </c>
      <c r="BO574" s="6" t="s">
        <v>1086</v>
      </c>
      <c r="BP574" s="6" t="s">
        <v>1086</v>
      </c>
      <c r="BQ574" s="6" t="s">
        <v>1087</v>
      </c>
      <c r="BR574" s="6" t="s">
        <v>1086</v>
      </c>
      <c r="BS574" s="6" t="s">
        <v>1086</v>
      </c>
      <c r="BT574" s="6" t="s">
        <v>1087</v>
      </c>
      <c r="BU574" s="6" t="s">
        <v>1087</v>
      </c>
      <c r="BV574" s="6" t="s">
        <v>1087</v>
      </c>
      <c r="BW574" s="6" t="s">
        <v>1086</v>
      </c>
      <c r="BX574" s="6" t="s">
        <v>1086</v>
      </c>
      <c r="BY574" s="6" t="s">
        <v>1087</v>
      </c>
      <c r="BZ574" s="6" t="s">
        <v>1087</v>
      </c>
      <c r="CA574" s="6" t="s">
        <v>1087</v>
      </c>
      <c r="CB574" s="6" t="s">
        <v>1086</v>
      </c>
      <c r="CC574" s="6" t="s">
        <v>1086</v>
      </c>
      <c r="CD574" s="6" t="s">
        <v>1195</v>
      </c>
      <c r="CE574" s="199" t="s">
        <v>2995</v>
      </c>
      <c r="CF574" s="6"/>
      <c r="CG574" s="6"/>
      <c r="CH574" s="6"/>
      <c r="CI574" s="6"/>
      <c r="CJ574" s="6" t="s">
        <v>1607</v>
      </c>
      <c r="CK574" s="6" t="s">
        <v>1608</v>
      </c>
      <c r="CL574" s="6" t="s">
        <v>1086</v>
      </c>
      <c r="CM574" s="6" t="s">
        <v>1087</v>
      </c>
      <c r="CN574" s="6" t="s">
        <v>1087</v>
      </c>
      <c r="CO574" s="6" t="s">
        <v>1490</v>
      </c>
      <c r="CP574" s="6" t="s">
        <v>1087</v>
      </c>
      <c r="CQ574" s="6" t="s">
        <v>1087</v>
      </c>
      <c r="CR574" s="6" t="s">
        <v>1087</v>
      </c>
      <c r="CS574" s="6" t="s">
        <v>1087</v>
      </c>
      <c r="CT574" s="6" t="s">
        <v>1086</v>
      </c>
      <c r="CU574" s="191" t="s">
        <v>1273</v>
      </c>
      <c r="CV574" s="6" t="str">
        <f t="shared" si="203"/>
        <v>OASIS PEATONAL5779</v>
      </c>
      <c r="CW574" s="46" t="str">
        <f t="shared" si="204"/>
        <v>OK</v>
      </c>
      <c r="CX574" s="47" t="str">
        <f t="shared" si="205"/>
        <v>SI</v>
      </c>
      <c r="CY574" s="47">
        <f t="shared" si="206"/>
        <v>1</v>
      </c>
      <c r="CZ574" s="47" t="str">
        <f t="shared" si="207"/>
        <v/>
      </c>
      <c r="DA574" s="47">
        <f t="shared" si="208"/>
        <v>3</v>
      </c>
      <c r="DB574" s="47">
        <f t="shared" si="209"/>
        <v>4</v>
      </c>
      <c r="DC574" s="47">
        <f t="shared" si="210"/>
        <v>5</v>
      </c>
      <c r="DD574" s="47"/>
      <c r="DE574" s="47">
        <f t="shared" si="211"/>
        <v>7</v>
      </c>
      <c r="DF574" s="47" t="str">
        <f t="shared" si="212"/>
        <v/>
      </c>
      <c r="DG574" s="47">
        <f t="shared" si="213"/>
        <v>9</v>
      </c>
      <c r="DH574" s="47" t="str">
        <f t="shared" si="214"/>
        <v/>
      </c>
      <c r="DI574" s="47" t="str">
        <f t="shared" si="215"/>
        <v/>
      </c>
      <c r="DJ574" s="47">
        <f t="shared" si="216"/>
        <v>4</v>
      </c>
      <c r="DK574" s="48">
        <f>IF(CX574="NO",0,IF(CY574=1,Tipologías!$E$11,0)+IF(CZ574=2,Tipologías!$E$10,0)+IF(DA574=3,Tipologías!$E$9,0)+IF(DB574=4,Tipologías!$E$13,0)+IF(DC574=5,Tipologías!$E$12,0)+IF(DD574=6,Tipologías!$E$14,0)+IF(DE574=7,Tipologías!$E$20,0)+IF(DG574=9,Tipologías!$E$16,0)+IF(DF574=8,Tipologías!$E$23,0)+IF(DH574=10,Tipologías!$E$7,0)+IF(DI574=11,Tipologías!$E$8,0))</f>
        <v>4158248.5159739996</v>
      </c>
      <c r="DL574" s="49">
        <f t="shared" si="217"/>
        <v>4158248.5159739996</v>
      </c>
      <c r="DM574" s="50" t="str">
        <f t="shared" si="218"/>
        <v/>
      </c>
      <c r="DN574" s="50" t="str">
        <f t="shared" si="219"/>
        <v/>
      </c>
      <c r="DO574" s="50">
        <f t="shared" si="220"/>
        <v>0</v>
      </c>
      <c r="DP574" s="51">
        <f t="shared" si="221"/>
        <v>20</v>
      </c>
      <c r="DQ574" s="51">
        <f>IF(DM574=17,Tipologías!$E$18,0)+IF(ENCUESTAS!DN574=18,Tipologías!$E$17,0)+IF(ENCUESTAS!DO574=19,Tipologías!$E$19,0)+IF(ENCUESTAS!DP574=20,Tipologías!$E$21,0)</f>
        <v>487557.07988400001</v>
      </c>
      <c r="DR574" s="47" t="str">
        <f t="shared" si="222"/>
        <v>SI</v>
      </c>
      <c r="DS574" s="49">
        <f t="shared" si="223"/>
        <v>487557.07988400001</v>
      </c>
      <c r="DT574" s="52">
        <f>IF(DL574=0,"",(DL574+DS574+Tipologías!$E$6+Tipologías!$H$2))</f>
        <v>4842882.9883979633</v>
      </c>
      <c r="DU574" s="53" t="str">
        <f t="shared" si="224"/>
        <v>SI</v>
      </c>
      <c r="DV574" s="436" t="s">
        <v>3703</v>
      </c>
    </row>
    <row r="575" spans="1:126" ht="30.75" hidden="1" thickBot="1" x14ac:dyDescent="0.3">
      <c r="A575" s="22">
        <v>42974</v>
      </c>
      <c r="B575" s="7" t="s">
        <v>1</v>
      </c>
      <c r="C575" s="7" t="s">
        <v>630</v>
      </c>
      <c r="D575" s="7">
        <v>579</v>
      </c>
      <c r="E575" s="7">
        <v>1039689067</v>
      </c>
      <c r="F575" s="7"/>
      <c r="G575" s="188">
        <v>572</v>
      </c>
      <c r="H575" s="189" t="s">
        <v>1632</v>
      </c>
      <c r="I575" s="7" t="s">
        <v>1110</v>
      </c>
      <c r="J575" s="7"/>
      <c r="K575" s="7"/>
      <c r="L575" s="7"/>
      <c r="M575" s="7"/>
      <c r="N575" s="7"/>
      <c r="O575" s="7"/>
      <c r="P575" s="7"/>
      <c r="Q575" s="7"/>
      <c r="R575" s="200">
        <v>220474150000</v>
      </c>
      <c r="S575" s="7"/>
      <c r="T575" s="7"/>
      <c r="U575" s="362" t="str">
        <f t="shared" si="200"/>
        <v xml:space="preserve">PEATONAL   #   -  220474150000 </v>
      </c>
      <c r="V575" s="7">
        <v>3144883986</v>
      </c>
      <c r="W575" s="7" t="s">
        <v>1622</v>
      </c>
      <c r="X575" s="7"/>
      <c r="Y575" s="7" t="s">
        <v>2996</v>
      </c>
      <c r="Z575" s="7" t="s">
        <v>1703</v>
      </c>
      <c r="AA575" s="434" t="str">
        <f t="shared" si="201"/>
        <v xml:space="preserve">HEIDY JOHANA MAYA </v>
      </c>
      <c r="AB575" s="7" t="s">
        <v>1268</v>
      </c>
      <c r="AC575" s="7">
        <v>43655992</v>
      </c>
      <c r="AD575" s="7" t="s">
        <v>1118</v>
      </c>
      <c r="AE575" s="7">
        <v>35</v>
      </c>
      <c r="AF575" s="6" t="s">
        <v>1087</v>
      </c>
      <c r="AG575" s="6" t="s">
        <v>1347</v>
      </c>
      <c r="AH575" s="7"/>
      <c r="AI575" s="7" t="s">
        <v>2023</v>
      </c>
      <c r="AJ575" s="7"/>
      <c r="AK575" s="434" t="str">
        <f t="shared" si="202"/>
        <v xml:space="preserve">NELSON  CASTILLO </v>
      </c>
      <c r="AL575" s="7" t="s">
        <v>1268</v>
      </c>
      <c r="AM575" s="191"/>
      <c r="AN575" s="189" t="s">
        <v>1087</v>
      </c>
      <c r="AO575" s="7"/>
      <c r="AP575" s="7" t="s">
        <v>1087</v>
      </c>
      <c r="AQ575" s="7">
        <v>3</v>
      </c>
      <c r="AR575" s="7">
        <v>1</v>
      </c>
      <c r="AS575" s="7">
        <v>0</v>
      </c>
      <c r="AT575" s="192" t="s">
        <v>1148</v>
      </c>
      <c r="AU575" s="7"/>
      <c r="AV575" s="193" t="s">
        <v>1165</v>
      </c>
      <c r="AW575" s="7" t="s">
        <v>2859</v>
      </c>
      <c r="AX575" s="192"/>
      <c r="AY575" s="7"/>
      <c r="AZ575" s="7"/>
      <c r="BA575" s="7"/>
      <c r="BB575" s="7" t="s">
        <v>1086</v>
      </c>
      <c r="BC575" s="7"/>
      <c r="BD575" s="7" t="s">
        <v>1086</v>
      </c>
      <c r="BE575" s="7"/>
      <c r="BF575" s="7" t="s">
        <v>1086</v>
      </c>
      <c r="BG575" s="7"/>
      <c r="BH575" s="188" t="s">
        <v>1167</v>
      </c>
      <c r="BI575" s="195" t="s">
        <v>1171</v>
      </c>
      <c r="BJ575" s="6" t="s">
        <v>1176</v>
      </c>
      <c r="BK575" s="6" t="s">
        <v>1188</v>
      </c>
      <c r="BL575" s="6" t="s">
        <v>1086</v>
      </c>
      <c r="BM575" s="191" t="s">
        <v>1086</v>
      </c>
      <c r="BN575" s="195" t="s">
        <v>1086</v>
      </c>
      <c r="BO575" s="6" t="s">
        <v>1086</v>
      </c>
      <c r="BP575" s="6" t="s">
        <v>1086</v>
      </c>
      <c r="BQ575" s="6" t="s">
        <v>1086</v>
      </c>
      <c r="BR575" s="6" t="s">
        <v>1086</v>
      </c>
      <c r="BS575" s="6" t="s">
        <v>1086</v>
      </c>
      <c r="BT575" s="6" t="s">
        <v>1086</v>
      </c>
      <c r="BU575" s="6" t="s">
        <v>1086</v>
      </c>
      <c r="BV575" s="6" t="s">
        <v>1086</v>
      </c>
      <c r="BW575" s="6" t="s">
        <v>1086</v>
      </c>
      <c r="BX575" s="6" t="s">
        <v>1086</v>
      </c>
      <c r="BY575" s="6" t="s">
        <v>1086</v>
      </c>
      <c r="BZ575" s="6" t="s">
        <v>1086</v>
      </c>
      <c r="CA575" s="6" t="s">
        <v>1086</v>
      </c>
      <c r="CB575" s="6" t="s">
        <v>1086</v>
      </c>
      <c r="CC575" s="6" t="s">
        <v>1086</v>
      </c>
      <c r="CD575" s="6" t="s">
        <v>1193</v>
      </c>
      <c r="CE575" s="199" t="s">
        <v>2997</v>
      </c>
      <c r="CF575" s="6"/>
      <c r="CG575" s="6"/>
      <c r="CH575" s="6"/>
      <c r="CI575" s="6"/>
      <c r="CJ575" s="6" t="s">
        <v>1607</v>
      </c>
      <c r="CK575" s="6" t="s">
        <v>1608</v>
      </c>
      <c r="CL575" s="6" t="s">
        <v>1086</v>
      </c>
      <c r="CM575" s="6" t="s">
        <v>1087</v>
      </c>
      <c r="CN575" s="6" t="s">
        <v>1087</v>
      </c>
      <c r="CO575" s="6" t="s">
        <v>1490</v>
      </c>
      <c r="CP575" s="6" t="s">
        <v>1086</v>
      </c>
      <c r="CQ575" s="6" t="s">
        <v>1086</v>
      </c>
      <c r="CR575" s="6" t="s">
        <v>1086</v>
      </c>
      <c r="CS575" s="6" t="s">
        <v>1086</v>
      </c>
      <c r="CT575" s="6" t="s">
        <v>1086</v>
      </c>
      <c r="CU575" s="191" t="s">
        <v>1288</v>
      </c>
      <c r="CV575" s="6" t="str">
        <f t="shared" si="203"/>
        <v>SAN MARTIN PEATONAL220474150000</v>
      </c>
      <c r="CW575" s="46" t="str">
        <f t="shared" si="204"/>
        <v>OK</v>
      </c>
      <c r="CX575" s="47" t="str">
        <f t="shared" si="205"/>
        <v>SI</v>
      </c>
      <c r="CY575" s="47" t="str">
        <f t="shared" si="206"/>
        <v/>
      </c>
      <c r="CZ575" s="47" t="str">
        <f t="shared" si="207"/>
        <v/>
      </c>
      <c r="DA575" s="47" t="str">
        <f t="shared" si="208"/>
        <v/>
      </c>
      <c r="DB575" s="47" t="str">
        <f t="shared" si="209"/>
        <v/>
      </c>
      <c r="DC575" s="47" t="str">
        <f t="shared" si="210"/>
        <v/>
      </c>
      <c r="DD575" s="47"/>
      <c r="DE575" s="47" t="str">
        <f t="shared" si="211"/>
        <v/>
      </c>
      <c r="DF575" s="47" t="str">
        <f t="shared" si="212"/>
        <v/>
      </c>
      <c r="DG575" s="47" t="str">
        <f t="shared" si="213"/>
        <v/>
      </c>
      <c r="DH575" s="47" t="str">
        <f t="shared" si="214"/>
        <v/>
      </c>
      <c r="DI575" s="47" t="str">
        <f t="shared" si="215"/>
        <v/>
      </c>
      <c r="DJ575" s="47">
        <f t="shared" si="216"/>
        <v>0</v>
      </c>
      <c r="DK575" s="48">
        <f>IF(CX575="NO",0,IF(CY575=1,Tipologías!$E$11,0)+IF(CZ575=2,Tipologías!$E$10,0)+IF(DA575=3,Tipologías!$E$9,0)+IF(DB575=4,Tipologías!$E$13,0)+IF(DC575=5,Tipologías!$E$12,0)+IF(DD575=6,Tipologías!$E$14,0)+IF(DE575=7,Tipologías!$E$20,0)+IF(DG575=9,Tipologías!$E$16,0)+IF(DF575=8,Tipologías!$E$23,0)+IF(DH575=10,Tipologías!$E$7,0)+IF(DI575=11,Tipologías!$E$8,0))</f>
        <v>0</v>
      </c>
      <c r="DL575" s="49">
        <f t="shared" si="217"/>
        <v>0</v>
      </c>
      <c r="DM575" s="50" t="str">
        <f t="shared" si="218"/>
        <v/>
      </c>
      <c r="DN575" s="50" t="str">
        <f t="shared" si="219"/>
        <v/>
      </c>
      <c r="DO575" s="50" t="str">
        <f t="shared" si="220"/>
        <v/>
      </c>
      <c r="DP575" s="51" t="str">
        <f t="shared" si="221"/>
        <v/>
      </c>
      <c r="DQ575" s="51">
        <f>IF(DM575=17,Tipologías!$E$18,0)+IF(ENCUESTAS!DN575=18,Tipologías!$E$17,0)+IF(ENCUESTAS!DO575=19,Tipologías!$E$19,0)+IF(ENCUESTAS!DP575=20,Tipologías!$E$21,0)</f>
        <v>0</v>
      </c>
      <c r="DR575" s="47" t="str">
        <f t="shared" si="222"/>
        <v>NO</v>
      </c>
      <c r="DS575" s="49">
        <f t="shared" si="223"/>
        <v>0</v>
      </c>
      <c r="DT575" s="52" t="str">
        <f>IF(DL575=0,"",(DL575+DS575+Tipologías!$E$6+Tipologías!$H$2))</f>
        <v/>
      </c>
      <c r="DU575" s="53" t="str">
        <f t="shared" si="224"/>
        <v>NO</v>
      </c>
      <c r="DV575" s="437"/>
    </row>
    <row r="576" spans="1:126" ht="30.75" thickBot="1" x14ac:dyDescent="0.3">
      <c r="A576" s="22">
        <v>42974</v>
      </c>
      <c r="B576" s="7" t="s">
        <v>1</v>
      </c>
      <c r="C576" s="7" t="s">
        <v>630</v>
      </c>
      <c r="D576" s="7">
        <v>579</v>
      </c>
      <c r="E576" s="7">
        <v>43653334</v>
      </c>
      <c r="F576" s="7">
        <v>3223130625</v>
      </c>
      <c r="G576" s="188">
        <v>573</v>
      </c>
      <c r="H576" s="189" t="s">
        <v>1646</v>
      </c>
      <c r="I576" s="7" t="s">
        <v>1110</v>
      </c>
      <c r="J576" s="7"/>
      <c r="K576" s="7"/>
      <c r="L576" s="7"/>
      <c r="M576" s="7"/>
      <c r="N576" s="7"/>
      <c r="O576" s="7"/>
      <c r="P576" s="7"/>
      <c r="Q576" s="7"/>
      <c r="R576" s="200">
        <v>220141220002</v>
      </c>
      <c r="S576" s="7"/>
      <c r="T576" s="7"/>
      <c r="U576" s="362" t="str">
        <f t="shared" si="200"/>
        <v xml:space="preserve">PEATONAL   #   -  220141220002 </v>
      </c>
      <c r="V576" s="7">
        <v>3215734538</v>
      </c>
      <c r="W576" s="7" t="s">
        <v>2442</v>
      </c>
      <c r="X576" s="7"/>
      <c r="Y576" s="7" t="s">
        <v>1445</v>
      </c>
      <c r="Z576" s="7" t="s">
        <v>1287</v>
      </c>
      <c r="AA576" s="434" t="str">
        <f t="shared" si="201"/>
        <v xml:space="preserve">OLGA MARIA PINEDA </v>
      </c>
      <c r="AB576" s="7" t="s">
        <v>1268</v>
      </c>
      <c r="AC576" s="7">
        <v>21932582</v>
      </c>
      <c r="AD576" s="7" t="s">
        <v>1118</v>
      </c>
      <c r="AE576" s="7">
        <v>55</v>
      </c>
      <c r="AF576" s="6" t="s">
        <v>1086</v>
      </c>
      <c r="AG576" s="6"/>
      <c r="AH576" s="7"/>
      <c r="AI576" s="7"/>
      <c r="AJ576" s="7"/>
      <c r="AK576" s="434" t="str">
        <f t="shared" si="202"/>
        <v xml:space="preserve">   </v>
      </c>
      <c r="AL576" s="7"/>
      <c r="AM576" s="191"/>
      <c r="AN576" s="189" t="s">
        <v>1087</v>
      </c>
      <c r="AO576" s="7"/>
      <c r="AP576" s="7" t="s">
        <v>1087</v>
      </c>
      <c r="AQ576" s="7">
        <v>2</v>
      </c>
      <c r="AR576" s="7">
        <v>0</v>
      </c>
      <c r="AS576" s="7">
        <v>0</v>
      </c>
      <c r="AT576" s="192" t="s">
        <v>1148</v>
      </c>
      <c r="AU576" s="7"/>
      <c r="AV576" s="193" t="s">
        <v>1161</v>
      </c>
      <c r="AW576" s="7"/>
      <c r="AX576" s="192"/>
      <c r="AY576" s="7"/>
      <c r="AZ576" s="7"/>
      <c r="BA576" s="7"/>
      <c r="BB576" s="7" t="s">
        <v>1086</v>
      </c>
      <c r="BC576" s="7">
        <v>15286</v>
      </c>
      <c r="BD576" s="7" t="s">
        <v>1086</v>
      </c>
      <c r="BE576" s="7"/>
      <c r="BF576" s="7" t="s">
        <v>1086</v>
      </c>
      <c r="BG576" s="7">
        <v>8324</v>
      </c>
      <c r="BH576" s="188" t="s">
        <v>1167</v>
      </c>
      <c r="BI576" s="195" t="s">
        <v>1171</v>
      </c>
      <c r="BJ576" s="6" t="s">
        <v>1180</v>
      </c>
      <c r="BK576" s="6" t="s">
        <v>1188</v>
      </c>
      <c r="BL576" s="6" t="s">
        <v>1086</v>
      </c>
      <c r="BM576" s="191" t="s">
        <v>1086</v>
      </c>
      <c r="BN576" s="195" t="s">
        <v>1086</v>
      </c>
      <c r="BO576" s="6" t="s">
        <v>1086</v>
      </c>
      <c r="BP576" s="6" t="s">
        <v>1086</v>
      </c>
      <c r="BQ576" s="6" t="s">
        <v>1086</v>
      </c>
      <c r="BR576" s="6" t="s">
        <v>1086</v>
      </c>
      <c r="BS576" s="6" t="s">
        <v>1086</v>
      </c>
      <c r="BT576" s="6" t="s">
        <v>1086</v>
      </c>
      <c r="BU576" s="6" t="s">
        <v>1086</v>
      </c>
      <c r="BV576" s="6" t="s">
        <v>1087</v>
      </c>
      <c r="BW576" s="6" t="s">
        <v>1086</v>
      </c>
      <c r="BX576" s="6" t="s">
        <v>1086</v>
      </c>
      <c r="BY576" s="6" t="s">
        <v>1086</v>
      </c>
      <c r="BZ576" s="6" t="s">
        <v>1086</v>
      </c>
      <c r="CA576" s="6" t="s">
        <v>1087</v>
      </c>
      <c r="CB576" s="6" t="s">
        <v>1086</v>
      </c>
      <c r="CC576" s="6" t="s">
        <v>1086</v>
      </c>
      <c r="CD576" s="6" t="s">
        <v>1193</v>
      </c>
      <c r="CE576" s="199" t="s">
        <v>2998</v>
      </c>
      <c r="CF576" s="6"/>
      <c r="CG576" s="6"/>
      <c r="CH576" s="6"/>
      <c r="CI576" s="6"/>
      <c r="CJ576" s="196" t="s">
        <v>1607</v>
      </c>
      <c r="CK576" s="6" t="s">
        <v>1608</v>
      </c>
      <c r="CL576" s="6" t="s">
        <v>1087</v>
      </c>
      <c r="CM576" s="6" t="s">
        <v>1087</v>
      </c>
      <c r="CN576" s="6" t="s">
        <v>1087</v>
      </c>
      <c r="CO576" s="196" t="s">
        <v>1490</v>
      </c>
      <c r="CP576" s="6" t="s">
        <v>1086</v>
      </c>
      <c r="CQ576" s="6" t="s">
        <v>1086</v>
      </c>
      <c r="CR576" s="6" t="s">
        <v>1087</v>
      </c>
      <c r="CS576" s="6" t="s">
        <v>1086</v>
      </c>
      <c r="CT576" s="6" t="s">
        <v>1086</v>
      </c>
      <c r="CU576" s="191" t="s">
        <v>1273</v>
      </c>
      <c r="CV576" s="6" t="str">
        <f t="shared" si="203"/>
        <v>NUEVO HORIZONTE PEATONAL220141220002</v>
      </c>
      <c r="CW576" s="46" t="str">
        <f t="shared" si="204"/>
        <v>¿REPETIDA?</v>
      </c>
      <c r="CX576" s="47" t="str">
        <f t="shared" si="205"/>
        <v>SI</v>
      </c>
      <c r="CY576" s="47">
        <f t="shared" si="206"/>
        <v>1</v>
      </c>
      <c r="CZ576" s="47" t="str">
        <f t="shared" si="207"/>
        <v/>
      </c>
      <c r="DA576" s="47" t="str">
        <f t="shared" si="208"/>
        <v/>
      </c>
      <c r="DB576" s="47" t="str">
        <f t="shared" si="209"/>
        <v/>
      </c>
      <c r="DC576" s="47" t="str">
        <f t="shared" si="210"/>
        <v/>
      </c>
      <c r="DD576" s="47"/>
      <c r="DE576" s="47" t="str">
        <f t="shared" si="211"/>
        <v/>
      </c>
      <c r="DF576" s="47" t="str">
        <f t="shared" si="212"/>
        <v/>
      </c>
      <c r="DG576" s="47">
        <f t="shared" si="213"/>
        <v>9</v>
      </c>
      <c r="DH576" s="47" t="str">
        <f t="shared" si="214"/>
        <v/>
      </c>
      <c r="DI576" s="47" t="str">
        <f t="shared" si="215"/>
        <v/>
      </c>
      <c r="DJ576" s="47">
        <f t="shared" si="216"/>
        <v>1</v>
      </c>
      <c r="DK576" s="48">
        <f>IF(CX576="NO",0,IF(CY576=1,Tipologías!$E$11,0)+IF(CZ576=2,Tipologías!$E$10,0)+IF(DA576=3,Tipologías!$E$9,0)+IF(DB576=4,Tipologías!$E$13,0)+IF(DC576=5,Tipologías!$E$12,0)+IF(DD576=6,Tipologías!$E$14,0)+IF(DE576=7,Tipologías!$E$20,0)+IF(DG576=9,Tipologías!$E$16,0)+IF(DF576=8,Tipologías!$E$23,0)+IF(DH576=10,Tipologías!$E$7,0)+IF(DI576=11,Tipologías!$E$8,0))</f>
        <v>2225218.5090899998</v>
      </c>
      <c r="DL576" s="49">
        <f t="shared" si="217"/>
        <v>2225218.5090899998</v>
      </c>
      <c r="DM576" s="50" t="str">
        <f t="shared" si="218"/>
        <v/>
      </c>
      <c r="DN576" s="50" t="str">
        <f t="shared" si="219"/>
        <v/>
      </c>
      <c r="DO576" s="50">
        <f t="shared" si="220"/>
        <v>0</v>
      </c>
      <c r="DP576" s="51" t="str">
        <f t="shared" si="221"/>
        <v/>
      </c>
      <c r="DQ576" s="51">
        <f>IF(DM576=17,Tipologías!$E$18,0)+IF(ENCUESTAS!DN576=18,Tipologías!$E$17,0)+IF(ENCUESTAS!DO576=19,Tipologías!$E$19,0)+IF(ENCUESTAS!DP576=20,Tipologías!$E$21,0)</f>
        <v>0</v>
      </c>
      <c r="DR576" s="47" t="str">
        <f t="shared" si="222"/>
        <v>NO</v>
      </c>
      <c r="DS576" s="49">
        <f t="shared" si="223"/>
        <v>0</v>
      </c>
      <c r="DT576" s="52">
        <f>IF(DL576=0,"",(DL576+DS576+Tipologías!$E$6+Tipologías!$H$2))</f>
        <v>2422295.9016299644</v>
      </c>
      <c r="DU576" s="53" t="str">
        <f t="shared" si="224"/>
        <v>SI</v>
      </c>
      <c r="DV576" s="436" t="s">
        <v>4392</v>
      </c>
    </row>
    <row r="577" spans="1:126" ht="45.75" thickBot="1" x14ac:dyDescent="0.3">
      <c r="A577" s="22">
        <v>42974</v>
      </c>
      <c r="B577" s="7" t="s">
        <v>1</v>
      </c>
      <c r="C577" s="7" t="s">
        <v>630</v>
      </c>
      <c r="D577" s="7">
        <v>579</v>
      </c>
      <c r="E577" s="7">
        <v>43653334</v>
      </c>
      <c r="F577" s="7">
        <v>3223130625</v>
      </c>
      <c r="G577" s="188">
        <v>574</v>
      </c>
      <c r="H577" s="189" t="s">
        <v>1646</v>
      </c>
      <c r="I577" s="7" t="s">
        <v>1110</v>
      </c>
      <c r="J577" s="7"/>
      <c r="K577" s="7"/>
      <c r="L577" s="7"/>
      <c r="M577" s="7"/>
      <c r="N577" s="7"/>
      <c r="O577" s="7"/>
      <c r="P577" s="7"/>
      <c r="Q577" s="7"/>
      <c r="R577" s="200">
        <v>220141440000</v>
      </c>
      <c r="S577" s="7"/>
      <c r="T577" s="7"/>
      <c r="U577" s="362" t="str">
        <f t="shared" si="200"/>
        <v xml:space="preserve">PEATONAL   #   -  220141440000 </v>
      </c>
      <c r="V577" s="7">
        <v>3232872811</v>
      </c>
      <c r="W577" s="7" t="s">
        <v>2183</v>
      </c>
      <c r="X577" s="7" t="s">
        <v>2999</v>
      </c>
      <c r="Y577" s="7" t="s">
        <v>3000</v>
      </c>
      <c r="Z577" s="7"/>
      <c r="AA577" s="434" t="str">
        <f t="shared" si="201"/>
        <v>PASCUAL  PINTO VELASCO</v>
      </c>
      <c r="AB577" s="7" t="s">
        <v>1268</v>
      </c>
      <c r="AC577" s="7">
        <v>1373559</v>
      </c>
      <c r="AD577" s="7" t="s">
        <v>1127</v>
      </c>
      <c r="AE577" s="7">
        <v>80</v>
      </c>
      <c r="AF577" s="6" t="s">
        <v>1087</v>
      </c>
      <c r="AG577" s="6"/>
      <c r="AH577" s="7"/>
      <c r="AI577" s="7"/>
      <c r="AJ577" s="7"/>
      <c r="AK577" s="434" t="str">
        <f t="shared" si="202"/>
        <v xml:space="preserve">   </v>
      </c>
      <c r="AL577" s="7"/>
      <c r="AM577" s="191"/>
      <c r="AN577" s="189" t="s">
        <v>1087</v>
      </c>
      <c r="AO577" s="7"/>
      <c r="AP577" s="7" t="s">
        <v>1087</v>
      </c>
      <c r="AQ577" s="7">
        <v>6</v>
      </c>
      <c r="AR577" s="7">
        <v>2</v>
      </c>
      <c r="AS577" s="7">
        <v>2</v>
      </c>
      <c r="AT577" s="192" t="s">
        <v>1148</v>
      </c>
      <c r="AU577" s="7"/>
      <c r="AV577" s="193" t="s">
        <v>1165</v>
      </c>
      <c r="AW577" s="7" t="s">
        <v>2859</v>
      </c>
      <c r="AX577" s="192"/>
      <c r="AY577" s="7"/>
      <c r="AZ577" s="7"/>
      <c r="BA577" s="7"/>
      <c r="BB577" s="7" t="s">
        <v>1086</v>
      </c>
      <c r="BC577" s="7">
        <v>24492</v>
      </c>
      <c r="BD577" s="7" t="s">
        <v>1086</v>
      </c>
      <c r="BE577" s="7"/>
      <c r="BF577" s="7" t="s">
        <v>1086</v>
      </c>
      <c r="BG577" s="7">
        <v>8408</v>
      </c>
      <c r="BH577" s="188" t="s">
        <v>1167</v>
      </c>
      <c r="BI577" s="195" t="s">
        <v>1174</v>
      </c>
      <c r="BJ577" s="6" t="s">
        <v>1180</v>
      </c>
      <c r="BK577" s="6" t="s">
        <v>1189</v>
      </c>
      <c r="BL577" s="6" t="s">
        <v>1086</v>
      </c>
      <c r="BM577" s="191" t="s">
        <v>1086</v>
      </c>
      <c r="BN577" s="195" t="s">
        <v>1086</v>
      </c>
      <c r="BO577" s="6" t="s">
        <v>1086</v>
      </c>
      <c r="BP577" s="6" t="s">
        <v>1086</v>
      </c>
      <c r="BQ577" s="6" t="s">
        <v>1086</v>
      </c>
      <c r="BR577" s="6" t="s">
        <v>1086</v>
      </c>
      <c r="BS577" s="6" t="s">
        <v>1086</v>
      </c>
      <c r="BT577" s="6" t="s">
        <v>1087</v>
      </c>
      <c r="BU577" s="6" t="s">
        <v>1087</v>
      </c>
      <c r="BV577" s="6" t="s">
        <v>1087</v>
      </c>
      <c r="BW577" s="6" t="s">
        <v>1086</v>
      </c>
      <c r="BX577" s="6" t="s">
        <v>1086</v>
      </c>
      <c r="BY577" s="6" t="s">
        <v>1087</v>
      </c>
      <c r="BZ577" s="6" t="s">
        <v>1087</v>
      </c>
      <c r="CA577" s="6" t="s">
        <v>1087</v>
      </c>
      <c r="CB577" s="6" t="s">
        <v>1086</v>
      </c>
      <c r="CC577" s="6" t="s">
        <v>1086</v>
      </c>
      <c r="CD577" s="6" t="s">
        <v>1195</v>
      </c>
      <c r="CE577" s="199" t="s">
        <v>3001</v>
      </c>
      <c r="CF577" s="6"/>
      <c r="CG577" s="6"/>
      <c r="CH577" s="6"/>
      <c r="CI577" s="6"/>
      <c r="CJ577" s="196" t="s">
        <v>1607</v>
      </c>
      <c r="CK577" s="6" t="s">
        <v>1608</v>
      </c>
      <c r="CL577" s="6" t="s">
        <v>1086</v>
      </c>
      <c r="CM577" s="6" t="s">
        <v>1087</v>
      </c>
      <c r="CN577" s="6" t="s">
        <v>1087</v>
      </c>
      <c r="CO577" s="196" t="s">
        <v>1490</v>
      </c>
      <c r="CP577" s="6" t="s">
        <v>1087</v>
      </c>
      <c r="CQ577" s="6" t="s">
        <v>1087</v>
      </c>
      <c r="CR577" s="6" t="s">
        <v>1087</v>
      </c>
      <c r="CS577" s="6" t="s">
        <v>1086</v>
      </c>
      <c r="CT577" s="6" t="s">
        <v>1086</v>
      </c>
      <c r="CU577" s="191" t="s">
        <v>1273</v>
      </c>
      <c r="CV577" s="6" t="str">
        <f t="shared" si="203"/>
        <v>NUEVO HORIZONTE PEATONAL220141440000</v>
      </c>
      <c r="CW577" s="46" t="str">
        <f t="shared" si="204"/>
        <v>OK</v>
      </c>
      <c r="CX577" s="47" t="str">
        <f t="shared" si="205"/>
        <v>SI</v>
      </c>
      <c r="CY577" s="47">
        <f t="shared" si="206"/>
        <v>1</v>
      </c>
      <c r="CZ577" s="47" t="str">
        <f t="shared" si="207"/>
        <v/>
      </c>
      <c r="DA577" s="47">
        <f t="shared" si="208"/>
        <v>3</v>
      </c>
      <c r="DB577" s="47">
        <f t="shared" si="209"/>
        <v>4</v>
      </c>
      <c r="DC577" s="47" t="str">
        <f t="shared" si="210"/>
        <v/>
      </c>
      <c r="DD577" s="47"/>
      <c r="DE577" s="47">
        <f t="shared" si="211"/>
        <v>7</v>
      </c>
      <c r="DF577" s="47" t="str">
        <f t="shared" si="212"/>
        <v/>
      </c>
      <c r="DG577" s="47">
        <f t="shared" si="213"/>
        <v>9</v>
      </c>
      <c r="DH577" s="47" t="str">
        <f t="shared" si="214"/>
        <v/>
      </c>
      <c r="DI577" s="47" t="str">
        <f t="shared" si="215"/>
        <v/>
      </c>
      <c r="DJ577" s="47">
        <f t="shared" si="216"/>
        <v>3</v>
      </c>
      <c r="DK577" s="48">
        <f>IF(CX577="NO",0,IF(CY577=1,Tipologías!$E$11,0)+IF(CZ577=2,Tipologías!$E$10,0)+IF(DA577=3,Tipologías!$E$9,0)+IF(DB577=4,Tipologías!$E$13,0)+IF(DC577=5,Tipologías!$E$12,0)+IF(DD577=6,Tipologías!$E$14,0)+IF(DE577=7,Tipologías!$E$20,0)+IF(DG577=9,Tipologías!$E$16,0)+IF(DF577=8,Tipologías!$E$23,0)+IF(DH577=10,Tipologías!$E$7,0)+IF(DI577=11,Tipologías!$E$8,0))</f>
        <v>3610396.5514379996</v>
      </c>
      <c r="DL577" s="49">
        <f t="shared" si="217"/>
        <v>3610396.5514379996</v>
      </c>
      <c r="DM577" s="50" t="str">
        <f t="shared" si="218"/>
        <v/>
      </c>
      <c r="DN577" s="50" t="str">
        <f t="shared" si="219"/>
        <v/>
      </c>
      <c r="DO577" s="50">
        <f t="shared" si="220"/>
        <v>0</v>
      </c>
      <c r="DP577" s="51" t="str">
        <f t="shared" si="221"/>
        <v/>
      </c>
      <c r="DQ577" s="51">
        <f>IF(DM577=17,Tipologías!$E$18,0)+IF(ENCUESTAS!DN577=18,Tipologías!$E$17,0)+IF(ENCUESTAS!DO577=19,Tipologías!$E$19,0)+IF(ENCUESTAS!DP577=20,Tipologías!$E$21,0)</f>
        <v>0</v>
      </c>
      <c r="DR577" s="47" t="str">
        <f t="shared" si="222"/>
        <v>NO</v>
      </c>
      <c r="DS577" s="49">
        <f t="shared" si="223"/>
        <v>0</v>
      </c>
      <c r="DT577" s="52">
        <f>IF(DL577=0,"",(DL577+DS577+Tipologías!$E$6+Tipologías!$H$2))</f>
        <v>3807473.9439779641</v>
      </c>
      <c r="DU577" s="53" t="str">
        <f t="shared" si="224"/>
        <v>SI</v>
      </c>
      <c r="DV577" s="436" t="s">
        <v>4393</v>
      </c>
    </row>
    <row r="578" spans="1:126" ht="15.75" hidden="1" thickBot="1" x14ac:dyDescent="0.3">
      <c r="A578" s="22">
        <v>42974</v>
      </c>
      <c r="B578" s="7" t="s">
        <v>1</v>
      </c>
      <c r="C578" s="7" t="s">
        <v>630</v>
      </c>
      <c r="D578" s="7">
        <v>579</v>
      </c>
      <c r="E578" s="7">
        <v>43653334</v>
      </c>
      <c r="F578" s="7">
        <v>3223130625</v>
      </c>
      <c r="G578" s="188">
        <v>575</v>
      </c>
      <c r="H578" s="189" t="s">
        <v>1646</v>
      </c>
      <c r="I578" s="7" t="s">
        <v>1110</v>
      </c>
      <c r="J578" s="7"/>
      <c r="K578" s="7"/>
      <c r="L578" s="7"/>
      <c r="M578" s="7"/>
      <c r="N578" s="7"/>
      <c r="O578" s="7"/>
      <c r="P578" s="7"/>
      <c r="Q578" s="7"/>
      <c r="R578" s="200">
        <v>220141200004</v>
      </c>
      <c r="S578" s="7"/>
      <c r="T578" s="7"/>
      <c r="U578" s="362" t="str">
        <f t="shared" si="200"/>
        <v xml:space="preserve">PEATONAL   #   -  220141200004 </v>
      </c>
      <c r="V578" s="7">
        <v>3168388196</v>
      </c>
      <c r="W578" s="7" t="s">
        <v>2220</v>
      </c>
      <c r="X578" s="7" t="s">
        <v>2383</v>
      </c>
      <c r="Y578" s="7" t="s">
        <v>3002</v>
      </c>
      <c r="Z578" s="7" t="s">
        <v>3003</v>
      </c>
      <c r="AA578" s="434" t="str">
        <f t="shared" si="201"/>
        <v>ALEIDA ARELIX GARZON BAENA</v>
      </c>
      <c r="AB578" s="7" t="s">
        <v>1268</v>
      </c>
      <c r="AC578" s="7">
        <v>43650247</v>
      </c>
      <c r="AD578" s="7" t="s">
        <v>1118</v>
      </c>
      <c r="AE578" s="7">
        <v>49</v>
      </c>
      <c r="AF578" s="6" t="s">
        <v>1086</v>
      </c>
      <c r="AG578" s="6"/>
      <c r="AH578" s="7"/>
      <c r="AI578" s="7"/>
      <c r="AJ578" s="7"/>
      <c r="AK578" s="434" t="str">
        <f t="shared" si="202"/>
        <v xml:space="preserve">   </v>
      </c>
      <c r="AL578" s="7"/>
      <c r="AM578" s="191"/>
      <c r="AN578" s="189" t="s">
        <v>1086</v>
      </c>
      <c r="AO578" s="7"/>
      <c r="AP578" s="7" t="s">
        <v>1087</v>
      </c>
      <c r="AQ578" s="7">
        <v>5</v>
      </c>
      <c r="AR578" s="7">
        <v>1</v>
      </c>
      <c r="AS578" s="7">
        <v>0</v>
      </c>
      <c r="AT578" s="192" t="s">
        <v>1148</v>
      </c>
      <c r="AU578" s="7"/>
      <c r="AV578" s="193" t="s">
        <v>1165</v>
      </c>
      <c r="AW578" s="7" t="s">
        <v>2859</v>
      </c>
      <c r="AX578" s="192"/>
      <c r="AY578" s="7"/>
      <c r="AZ578" s="7"/>
      <c r="BA578" s="7"/>
      <c r="BB578" s="7" t="s">
        <v>1086</v>
      </c>
      <c r="BC578" s="7">
        <v>20569</v>
      </c>
      <c r="BD578" s="7" t="s">
        <v>1086</v>
      </c>
      <c r="BE578" s="7"/>
      <c r="BF578" s="7" t="s">
        <v>1086</v>
      </c>
      <c r="BG578" s="7">
        <v>8366</v>
      </c>
      <c r="BH578" s="188" t="s">
        <v>1167</v>
      </c>
      <c r="BI578" s="195" t="s">
        <v>1171</v>
      </c>
      <c r="BJ578" s="6" t="s">
        <v>1180</v>
      </c>
      <c r="BK578" s="6" t="s">
        <v>1189</v>
      </c>
      <c r="BL578" s="6" t="s">
        <v>1086</v>
      </c>
      <c r="BM578" s="191" t="s">
        <v>1086</v>
      </c>
      <c r="BN578" s="195" t="s">
        <v>1086</v>
      </c>
      <c r="BO578" s="6" t="s">
        <v>1086</v>
      </c>
      <c r="BP578" s="6" t="s">
        <v>1086</v>
      </c>
      <c r="BQ578" s="6" t="s">
        <v>1086</v>
      </c>
      <c r="BR578" s="6" t="s">
        <v>1086</v>
      </c>
      <c r="BS578" s="6" t="s">
        <v>1086</v>
      </c>
      <c r="BT578" s="6" t="s">
        <v>1086</v>
      </c>
      <c r="BU578" s="6" t="s">
        <v>1086</v>
      </c>
      <c r="BV578" s="6" t="s">
        <v>1086</v>
      </c>
      <c r="BW578" s="6" t="s">
        <v>1086</v>
      </c>
      <c r="BX578" s="6" t="s">
        <v>1086</v>
      </c>
      <c r="BY578" s="6" t="s">
        <v>1086</v>
      </c>
      <c r="BZ578" s="6" t="s">
        <v>1086</v>
      </c>
      <c r="CA578" s="6" t="s">
        <v>1086</v>
      </c>
      <c r="CB578" s="6" t="s">
        <v>1086</v>
      </c>
      <c r="CC578" s="6" t="s">
        <v>1086</v>
      </c>
      <c r="CD578" s="6" t="s">
        <v>1193</v>
      </c>
      <c r="CE578" s="199" t="s">
        <v>3004</v>
      </c>
      <c r="CF578" s="6"/>
      <c r="CG578" s="6"/>
      <c r="CH578" s="6"/>
      <c r="CI578" s="6"/>
      <c r="CJ578" s="196" t="s">
        <v>1607</v>
      </c>
      <c r="CK578" s="6" t="s">
        <v>1608</v>
      </c>
      <c r="CL578" s="6" t="s">
        <v>1086</v>
      </c>
      <c r="CM578" s="6" t="s">
        <v>1087</v>
      </c>
      <c r="CN578" s="6" t="s">
        <v>1087</v>
      </c>
      <c r="CO578" s="196" t="s">
        <v>1490</v>
      </c>
      <c r="CP578" s="6" t="s">
        <v>1086</v>
      </c>
      <c r="CQ578" s="6" t="s">
        <v>1086</v>
      </c>
      <c r="CR578" s="6" t="s">
        <v>1086</v>
      </c>
      <c r="CS578" s="6" t="s">
        <v>1086</v>
      </c>
      <c r="CT578" s="6" t="s">
        <v>1086</v>
      </c>
      <c r="CU578" s="191" t="s">
        <v>1273</v>
      </c>
      <c r="CV578" s="6" t="str">
        <f t="shared" si="203"/>
        <v>NUEVO HORIZONTE PEATONAL220141200004</v>
      </c>
      <c r="CW578" s="46" t="str">
        <f t="shared" si="204"/>
        <v>OK</v>
      </c>
      <c r="CX578" s="47" t="str">
        <f t="shared" si="205"/>
        <v>SI</v>
      </c>
      <c r="CY578" s="47" t="str">
        <f t="shared" si="206"/>
        <v/>
      </c>
      <c r="CZ578" s="47" t="str">
        <f t="shared" si="207"/>
        <v/>
      </c>
      <c r="DA578" s="47" t="str">
        <f t="shared" si="208"/>
        <v/>
      </c>
      <c r="DB578" s="47" t="str">
        <f t="shared" si="209"/>
        <v/>
      </c>
      <c r="DC578" s="47" t="str">
        <f t="shared" si="210"/>
        <v/>
      </c>
      <c r="DD578" s="47"/>
      <c r="DE578" s="47" t="str">
        <f t="shared" si="211"/>
        <v/>
      </c>
      <c r="DF578" s="47" t="str">
        <f t="shared" si="212"/>
        <v/>
      </c>
      <c r="DG578" s="47" t="str">
        <f t="shared" si="213"/>
        <v/>
      </c>
      <c r="DH578" s="47" t="str">
        <f t="shared" si="214"/>
        <v/>
      </c>
      <c r="DI578" s="47" t="str">
        <f t="shared" si="215"/>
        <v/>
      </c>
      <c r="DJ578" s="47">
        <f t="shared" si="216"/>
        <v>0</v>
      </c>
      <c r="DK578" s="48">
        <f>IF(CX578="NO",0,IF(CY578=1,Tipologías!$E$11,0)+IF(CZ578=2,Tipologías!$E$10,0)+IF(DA578=3,Tipologías!$E$9,0)+IF(DB578=4,Tipologías!$E$13,0)+IF(DC578=5,Tipologías!$E$12,0)+IF(DD578=6,Tipologías!$E$14,0)+IF(DE578=7,Tipologías!$E$20,0)+IF(DG578=9,Tipologías!$E$16,0)+IF(DF578=8,Tipologías!$E$23,0)+IF(DH578=10,Tipologías!$E$7,0)+IF(DI578=11,Tipologías!$E$8,0))</f>
        <v>0</v>
      </c>
      <c r="DL578" s="49">
        <f t="shared" si="217"/>
        <v>0</v>
      </c>
      <c r="DM578" s="50" t="str">
        <f t="shared" si="218"/>
        <v/>
      </c>
      <c r="DN578" s="50" t="str">
        <f t="shared" si="219"/>
        <v/>
      </c>
      <c r="DO578" s="50" t="str">
        <f t="shared" si="220"/>
        <v/>
      </c>
      <c r="DP578" s="51" t="str">
        <f t="shared" si="221"/>
        <v/>
      </c>
      <c r="DQ578" s="51">
        <f>IF(DM578=17,Tipologías!$E$18,0)+IF(ENCUESTAS!DN578=18,Tipologías!$E$17,0)+IF(ENCUESTAS!DO578=19,Tipologías!$E$19,0)+IF(ENCUESTAS!DP578=20,Tipologías!$E$21,0)</f>
        <v>0</v>
      </c>
      <c r="DR578" s="47" t="str">
        <f t="shared" si="222"/>
        <v>NO</v>
      </c>
      <c r="DS578" s="49">
        <f t="shared" si="223"/>
        <v>0</v>
      </c>
      <c r="DT578" s="52" t="str">
        <f>IF(DL578=0,"",(DL578+DS578+Tipologías!$E$6+Tipologías!$H$2))</f>
        <v/>
      </c>
      <c r="DU578" s="53" t="str">
        <f t="shared" si="224"/>
        <v>NO</v>
      </c>
      <c r="DV578" s="437"/>
    </row>
    <row r="579" spans="1:126" ht="45.75" thickBot="1" x14ac:dyDescent="0.3">
      <c r="A579" s="22">
        <v>42974</v>
      </c>
      <c r="B579" s="7" t="s">
        <v>1</v>
      </c>
      <c r="C579" s="7" t="s">
        <v>630</v>
      </c>
      <c r="D579" s="7">
        <v>579</v>
      </c>
      <c r="E579" s="7">
        <v>43653334</v>
      </c>
      <c r="F579" s="7">
        <v>3223130625</v>
      </c>
      <c r="G579" s="188">
        <v>576</v>
      </c>
      <c r="H579" s="189" t="s">
        <v>1646</v>
      </c>
      <c r="I579" s="7" t="s">
        <v>1110</v>
      </c>
      <c r="J579" s="7"/>
      <c r="K579" s="7"/>
      <c r="L579" s="7"/>
      <c r="M579" s="7"/>
      <c r="N579" s="7"/>
      <c r="O579" s="7"/>
      <c r="P579" s="7"/>
      <c r="Q579" s="7"/>
      <c r="R579" s="200">
        <v>220129680000</v>
      </c>
      <c r="S579" s="7"/>
      <c r="T579" s="7"/>
      <c r="U579" s="362" t="str">
        <f t="shared" si="200"/>
        <v xml:space="preserve">PEATONAL   #   -  220129680000 </v>
      </c>
      <c r="V579" s="7">
        <v>3185859559</v>
      </c>
      <c r="W579" s="7" t="s">
        <v>2696</v>
      </c>
      <c r="X579" s="7" t="s">
        <v>1277</v>
      </c>
      <c r="Y579" s="7" t="s">
        <v>2386</v>
      </c>
      <c r="Z579" s="7" t="s">
        <v>1660</v>
      </c>
      <c r="AA579" s="434" t="str">
        <f t="shared" si="201"/>
        <v>DIEGO ALEXANDER RESTREPO  GOMEZ</v>
      </c>
      <c r="AB579" s="7" t="s">
        <v>1268</v>
      </c>
      <c r="AC579" s="7">
        <v>1039691213</v>
      </c>
      <c r="AD579" s="7" t="s">
        <v>1127</v>
      </c>
      <c r="AE579" s="7">
        <v>26</v>
      </c>
      <c r="AF579" s="6" t="s">
        <v>1086</v>
      </c>
      <c r="AG579" s="6"/>
      <c r="AH579" s="7"/>
      <c r="AI579" s="7"/>
      <c r="AJ579" s="7"/>
      <c r="AK579" s="434" t="str">
        <f t="shared" si="202"/>
        <v xml:space="preserve">   </v>
      </c>
      <c r="AL579" s="7"/>
      <c r="AM579" s="191"/>
      <c r="AN579" s="189" t="s">
        <v>1087</v>
      </c>
      <c r="AO579" s="7"/>
      <c r="AP579" s="7" t="s">
        <v>1087</v>
      </c>
      <c r="AQ579" s="7">
        <v>2</v>
      </c>
      <c r="AR579" s="7">
        <v>0</v>
      </c>
      <c r="AS579" s="7">
        <v>0</v>
      </c>
      <c r="AT579" s="192" t="s">
        <v>1148</v>
      </c>
      <c r="AU579" s="7"/>
      <c r="AV579" s="193" t="s">
        <v>1161</v>
      </c>
      <c r="AW579" s="7"/>
      <c r="AX579" s="192"/>
      <c r="AY579" s="7"/>
      <c r="AZ579" s="7"/>
      <c r="BA579" s="7"/>
      <c r="BB579" s="7" t="s">
        <v>1086</v>
      </c>
      <c r="BC579" s="7">
        <v>16418</v>
      </c>
      <c r="BD579" s="7" t="s">
        <v>1086</v>
      </c>
      <c r="BE579" s="7"/>
      <c r="BF579" s="7" t="s">
        <v>1086</v>
      </c>
      <c r="BG579" s="7">
        <v>16690</v>
      </c>
      <c r="BH579" s="188" t="s">
        <v>1167</v>
      </c>
      <c r="BI579" s="195" t="s">
        <v>1171</v>
      </c>
      <c r="BJ579" s="6" t="s">
        <v>1180</v>
      </c>
      <c r="BK579" s="6" t="s">
        <v>1189</v>
      </c>
      <c r="BL579" s="6" t="s">
        <v>1086</v>
      </c>
      <c r="BM579" s="191" t="s">
        <v>1086</v>
      </c>
      <c r="BN579" s="195" t="s">
        <v>1086</v>
      </c>
      <c r="BO579" s="6" t="s">
        <v>1086</v>
      </c>
      <c r="BP579" s="6" t="s">
        <v>1086</v>
      </c>
      <c r="BQ579" s="6" t="s">
        <v>1086</v>
      </c>
      <c r="BR579" s="6" t="s">
        <v>1086</v>
      </c>
      <c r="BS579" s="6" t="s">
        <v>1086</v>
      </c>
      <c r="BT579" s="6" t="s">
        <v>1087</v>
      </c>
      <c r="BU579" s="6" t="s">
        <v>1086</v>
      </c>
      <c r="BV579" s="6" t="s">
        <v>1087</v>
      </c>
      <c r="BW579" s="6" t="s">
        <v>1086</v>
      </c>
      <c r="BX579" s="6" t="s">
        <v>1086</v>
      </c>
      <c r="BY579" s="6" t="s">
        <v>1087</v>
      </c>
      <c r="BZ579" s="6" t="s">
        <v>1086</v>
      </c>
      <c r="CA579" s="6" t="s">
        <v>1087</v>
      </c>
      <c r="CB579" s="6" t="s">
        <v>1086</v>
      </c>
      <c r="CC579" s="6" t="s">
        <v>1086</v>
      </c>
      <c r="CD579" s="6" t="s">
        <v>1194</v>
      </c>
      <c r="CE579" s="221" t="s">
        <v>3005</v>
      </c>
      <c r="CF579" s="6"/>
      <c r="CG579" s="6"/>
      <c r="CH579" s="6"/>
      <c r="CI579" s="6"/>
      <c r="CJ579" s="196" t="s">
        <v>1607</v>
      </c>
      <c r="CK579" s="6" t="s">
        <v>1608</v>
      </c>
      <c r="CL579" s="6" t="s">
        <v>1086</v>
      </c>
      <c r="CM579" s="6" t="s">
        <v>1087</v>
      </c>
      <c r="CN579" s="6" t="s">
        <v>1087</v>
      </c>
      <c r="CO579" s="196" t="s">
        <v>1490</v>
      </c>
      <c r="CP579" s="6" t="s">
        <v>1087</v>
      </c>
      <c r="CQ579" s="6" t="s">
        <v>1086</v>
      </c>
      <c r="CR579" s="6" t="s">
        <v>1087</v>
      </c>
      <c r="CS579" s="6" t="s">
        <v>1086</v>
      </c>
      <c r="CT579" s="6" t="s">
        <v>1086</v>
      </c>
      <c r="CU579" s="191" t="s">
        <v>1273</v>
      </c>
      <c r="CV579" s="6" t="str">
        <f t="shared" si="203"/>
        <v>NUEVO HORIZONTE PEATONAL220129680000</v>
      </c>
      <c r="CW579" s="46" t="str">
        <f t="shared" si="204"/>
        <v>OK</v>
      </c>
      <c r="CX579" s="47" t="str">
        <f t="shared" si="205"/>
        <v>SI</v>
      </c>
      <c r="CY579" s="47">
        <f t="shared" si="206"/>
        <v>1</v>
      </c>
      <c r="CZ579" s="47" t="str">
        <f t="shared" si="207"/>
        <v/>
      </c>
      <c r="DA579" s="47">
        <f t="shared" si="208"/>
        <v>3</v>
      </c>
      <c r="DB579" s="47" t="str">
        <f t="shared" si="209"/>
        <v/>
      </c>
      <c r="DC579" s="47" t="str">
        <f t="shared" si="210"/>
        <v/>
      </c>
      <c r="DD579" s="47"/>
      <c r="DE579" s="47" t="str">
        <f t="shared" si="211"/>
        <v/>
      </c>
      <c r="DF579" s="47" t="str">
        <f t="shared" si="212"/>
        <v/>
      </c>
      <c r="DG579" s="47">
        <f t="shared" si="213"/>
        <v>9</v>
      </c>
      <c r="DH579" s="47" t="str">
        <f t="shared" si="214"/>
        <v/>
      </c>
      <c r="DI579" s="47" t="str">
        <f t="shared" si="215"/>
        <v/>
      </c>
      <c r="DJ579" s="47">
        <f t="shared" si="216"/>
        <v>2</v>
      </c>
      <c r="DK579" s="48">
        <f>IF(CX579="NO",0,IF(CY579=1,Tipologías!$E$11,0)+IF(CZ579=2,Tipologías!$E$10,0)+IF(DA579=3,Tipologías!$E$9,0)+IF(DB579=4,Tipologías!$E$13,0)+IF(DC579=5,Tipologías!$E$12,0)+IF(DD579=6,Tipologías!$E$14,0)+IF(DE579=7,Tipologías!$E$20,0)+IF(DG579=9,Tipologías!$E$16,0)+IF(DF579=8,Tipologías!$E$23,0)+IF(DH579=10,Tipologías!$E$7,0)+IF(DI579=11,Tipologías!$E$8,0))</f>
        <v>2608612.5646619997</v>
      </c>
      <c r="DL579" s="49">
        <f t="shared" si="217"/>
        <v>2608612.5646619997</v>
      </c>
      <c r="DM579" s="50" t="str">
        <f t="shared" si="218"/>
        <v/>
      </c>
      <c r="DN579" s="50" t="str">
        <f t="shared" si="219"/>
        <v/>
      </c>
      <c r="DO579" s="50">
        <f t="shared" si="220"/>
        <v>0</v>
      </c>
      <c r="DP579" s="51" t="str">
        <f t="shared" si="221"/>
        <v/>
      </c>
      <c r="DQ579" s="51">
        <f>IF(DM579=17,Tipologías!$E$18,0)+IF(ENCUESTAS!DN579=18,Tipologías!$E$17,0)+IF(ENCUESTAS!DO579=19,Tipologías!$E$19,0)+IF(ENCUESTAS!DP579=20,Tipologías!$E$21,0)</f>
        <v>0</v>
      </c>
      <c r="DR579" s="47" t="str">
        <f t="shared" si="222"/>
        <v>NO</v>
      </c>
      <c r="DS579" s="49">
        <f t="shared" si="223"/>
        <v>0</v>
      </c>
      <c r="DT579" s="52">
        <f>IF(DL579=0,"",(DL579+DS579+Tipologías!$E$6+Tipologías!$H$2))</f>
        <v>2805689.9572019642</v>
      </c>
      <c r="DU579" s="53" t="str">
        <f t="shared" si="224"/>
        <v>SI</v>
      </c>
      <c r="DV579" s="436" t="s">
        <v>4394</v>
      </c>
    </row>
    <row r="580" spans="1:126" x14ac:dyDescent="0.25">
      <c r="A580" s="22">
        <v>42974</v>
      </c>
      <c r="B580" s="7" t="s">
        <v>1</v>
      </c>
      <c r="C580" s="7" t="s">
        <v>630</v>
      </c>
      <c r="D580" s="7">
        <v>579</v>
      </c>
      <c r="E580" s="7">
        <v>1039689067</v>
      </c>
      <c r="F580" s="7"/>
      <c r="G580" s="215">
        <v>577</v>
      </c>
      <c r="H580" s="189" t="s">
        <v>1603</v>
      </c>
      <c r="I580" s="7" t="s">
        <v>1110</v>
      </c>
      <c r="J580" s="7"/>
      <c r="K580" s="7"/>
      <c r="L580" s="7"/>
      <c r="M580" s="7"/>
      <c r="N580" s="7"/>
      <c r="O580" s="7"/>
      <c r="P580" s="7"/>
      <c r="Q580" s="7"/>
      <c r="R580" s="200">
        <v>220555120000</v>
      </c>
      <c r="S580" s="7"/>
      <c r="T580" s="7"/>
      <c r="U580" s="362" t="str">
        <f t="shared" si="200"/>
        <v xml:space="preserve">PEATONAL   #   -  220555120000 </v>
      </c>
      <c r="V580" s="7">
        <v>3142219535</v>
      </c>
      <c r="W580" s="7" t="s">
        <v>2034</v>
      </c>
      <c r="X580" s="7" t="s">
        <v>1791</v>
      </c>
      <c r="Y580" s="7" t="s">
        <v>1283</v>
      </c>
      <c r="Z580" s="7" t="s">
        <v>1431</v>
      </c>
      <c r="AA580" s="434" t="str">
        <f t="shared" si="201"/>
        <v>RAMON ALBERTO RIOS RESTREPO</v>
      </c>
      <c r="AB580" s="7" t="s">
        <v>1268</v>
      </c>
      <c r="AC580" s="7">
        <v>70410055</v>
      </c>
      <c r="AD580" s="7" t="s">
        <v>1127</v>
      </c>
      <c r="AE580" s="7">
        <v>64</v>
      </c>
      <c r="AF580" s="6" t="s">
        <v>1086</v>
      </c>
      <c r="AG580" s="6"/>
      <c r="AH580" s="7"/>
      <c r="AI580" s="7"/>
      <c r="AJ580" s="7"/>
      <c r="AK580" s="434" t="str">
        <f t="shared" si="202"/>
        <v xml:space="preserve">   </v>
      </c>
      <c r="AL580" s="7"/>
      <c r="AM580" s="191"/>
      <c r="AN580" s="189" t="s">
        <v>1087</v>
      </c>
      <c r="AO580" s="7"/>
      <c r="AP580" s="7" t="s">
        <v>1087</v>
      </c>
      <c r="AQ580" s="7">
        <v>1</v>
      </c>
      <c r="AR580" s="7">
        <v>0</v>
      </c>
      <c r="AS580" s="7">
        <v>0</v>
      </c>
      <c r="AT580" s="192" t="s">
        <v>1148</v>
      </c>
      <c r="AU580" s="7"/>
      <c r="AV580" s="193" t="s">
        <v>1163</v>
      </c>
      <c r="AW580" s="7"/>
      <c r="AX580" s="192"/>
      <c r="AY580" s="7"/>
      <c r="AZ580" s="7"/>
      <c r="BA580" s="7"/>
      <c r="BB580" s="7" t="s">
        <v>1086</v>
      </c>
      <c r="BC580" s="7">
        <v>7870</v>
      </c>
      <c r="BD580" s="7" t="s">
        <v>1086</v>
      </c>
      <c r="BE580" s="7">
        <v>5185</v>
      </c>
      <c r="BF580" s="7" t="s">
        <v>1086</v>
      </c>
      <c r="BG580" s="7">
        <v>8407</v>
      </c>
      <c r="BH580" s="188" t="s">
        <v>1167</v>
      </c>
      <c r="BI580" s="195" t="s">
        <v>1175</v>
      </c>
      <c r="BJ580" s="6" t="s">
        <v>1180</v>
      </c>
      <c r="BK580" s="6" t="s">
        <v>1189</v>
      </c>
      <c r="BL580" s="6" t="s">
        <v>1086</v>
      </c>
      <c r="BM580" s="191" t="s">
        <v>1087</v>
      </c>
      <c r="BN580" s="195" t="s">
        <v>1086</v>
      </c>
      <c r="BO580" s="6" t="s">
        <v>1086</v>
      </c>
      <c r="BP580" s="6" t="s">
        <v>1086</v>
      </c>
      <c r="BQ580" s="6" t="s">
        <v>1086</v>
      </c>
      <c r="BR580" s="6" t="s">
        <v>1086</v>
      </c>
      <c r="BS580" s="6" t="s">
        <v>1086</v>
      </c>
      <c r="BT580" s="6" t="s">
        <v>1086</v>
      </c>
      <c r="BU580" s="6" t="s">
        <v>1087</v>
      </c>
      <c r="BV580" s="6" t="s">
        <v>1087</v>
      </c>
      <c r="BW580" s="6" t="s">
        <v>1086</v>
      </c>
      <c r="BX580" s="6" t="s">
        <v>1086</v>
      </c>
      <c r="BY580" s="6" t="s">
        <v>1086</v>
      </c>
      <c r="BZ580" s="6" t="s">
        <v>1087</v>
      </c>
      <c r="CA580" s="6" t="s">
        <v>1087</v>
      </c>
      <c r="CB580" s="6" t="s">
        <v>1086</v>
      </c>
      <c r="CC580" s="6" t="s">
        <v>1086</v>
      </c>
      <c r="CD580" s="6" t="s">
        <v>1193</v>
      </c>
      <c r="CE580" s="199" t="s">
        <v>3006</v>
      </c>
      <c r="CF580" s="6"/>
      <c r="CG580" s="6"/>
      <c r="CH580" s="6"/>
      <c r="CI580" s="6"/>
      <c r="CJ580" s="196" t="s">
        <v>1607</v>
      </c>
      <c r="CK580" s="6" t="s">
        <v>1608</v>
      </c>
      <c r="CL580" s="6" t="s">
        <v>1086</v>
      </c>
      <c r="CM580" s="6" t="s">
        <v>1087</v>
      </c>
      <c r="CN580" s="6" t="s">
        <v>1087</v>
      </c>
      <c r="CO580" s="196" t="s">
        <v>1490</v>
      </c>
      <c r="CP580" s="6"/>
      <c r="CQ580" s="6"/>
      <c r="CR580" s="6"/>
      <c r="CS580" s="6"/>
      <c r="CT580" s="6"/>
      <c r="CU580" s="191"/>
      <c r="CV580" s="6" t="str">
        <f t="shared" si="203"/>
        <v>OASIS PEATONAL220555120000</v>
      </c>
      <c r="CW580" s="46" t="str">
        <f t="shared" si="204"/>
        <v>OK</v>
      </c>
      <c r="CX580" s="47" t="str">
        <f t="shared" si="205"/>
        <v>SI</v>
      </c>
      <c r="CY580" s="47">
        <f t="shared" si="206"/>
        <v>1</v>
      </c>
      <c r="CZ580" s="47">
        <f t="shared" si="207"/>
        <v>2</v>
      </c>
      <c r="DA580" s="47">
        <f t="shared" si="208"/>
        <v>3</v>
      </c>
      <c r="DB580" s="47">
        <f t="shared" si="209"/>
        <v>4</v>
      </c>
      <c r="DC580" s="47">
        <f t="shared" si="210"/>
        <v>5</v>
      </c>
      <c r="DD580" s="47"/>
      <c r="DE580" s="47">
        <f t="shared" si="211"/>
        <v>7</v>
      </c>
      <c r="DF580" s="47">
        <f t="shared" si="212"/>
        <v>8</v>
      </c>
      <c r="DG580" s="47" t="str">
        <f t="shared" si="213"/>
        <v/>
      </c>
      <c r="DH580" s="47" t="str">
        <f t="shared" si="214"/>
        <v/>
      </c>
      <c r="DI580" s="47" t="str">
        <f t="shared" si="215"/>
        <v/>
      </c>
      <c r="DJ580" s="47">
        <f t="shared" si="216"/>
        <v>5</v>
      </c>
      <c r="DK580" s="48">
        <f>IF(CX580="NO",0,IF(CY580=1,Tipologías!$E$11,0)+IF(CZ580=2,Tipologías!$E$10,0)+IF(DA580=3,Tipologías!$E$9,0)+IF(DB580=4,Tipologías!$E$13,0)+IF(DC580=5,Tipologías!$E$12,0)+IF(DD580=6,Tipologías!$E$14,0)+IF(DE580=7,Tipologías!$E$20,0)+IF(DG580=9,Tipologías!$E$16,0)+IF(DF580=8,Tipologías!$E$23,0)+IF(DH580=10,Tipologías!$E$7,0)+IF(DI580=11,Tipologías!$E$8,0))</f>
        <v>6834981.4686359996</v>
      </c>
      <c r="DL580" s="49">
        <f t="shared" si="217"/>
        <v>6099266.2918499997</v>
      </c>
      <c r="DM580" s="50" t="str">
        <f t="shared" si="218"/>
        <v/>
      </c>
      <c r="DN580" s="50" t="str">
        <f t="shared" si="219"/>
        <v/>
      </c>
      <c r="DO580" s="50">
        <f t="shared" si="220"/>
        <v>0</v>
      </c>
      <c r="DP580" s="51" t="str">
        <f t="shared" si="221"/>
        <v/>
      </c>
      <c r="DQ580" s="51">
        <f>IF(DM580=17,Tipologías!$E$18,0)+IF(ENCUESTAS!DN580=18,Tipologías!$E$17,0)+IF(ENCUESTAS!DO580=19,Tipologías!$E$19,0)+IF(ENCUESTAS!DP580=20,Tipologías!$E$21,0)</f>
        <v>0</v>
      </c>
      <c r="DR580" s="47" t="str">
        <f t="shared" si="222"/>
        <v>NO</v>
      </c>
      <c r="DS580" s="49">
        <f t="shared" si="223"/>
        <v>0</v>
      </c>
      <c r="DT580" s="52">
        <f>IF(DL580=0,"",(DL580+DS580+Tipologías!$E$6+Tipologías!$H$2))</f>
        <v>6296343.6843899637</v>
      </c>
      <c r="DU580" s="53" t="str">
        <f t="shared" si="224"/>
        <v>SI</v>
      </c>
      <c r="DV580" s="436" t="s">
        <v>3704</v>
      </c>
    </row>
    <row r="581" spans="1:126" ht="30" x14ac:dyDescent="0.25">
      <c r="A581" s="22">
        <v>42974</v>
      </c>
      <c r="B581" s="7" t="s">
        <v>1</v>
      </c>
      <c r="C581" s="7" t="s">
        <v>630</v>
      </c>
      <c r="D581" s="7">
        <v>579</v>
      </c>
      <c r="E581" s="7">
        <v>1039689067</v>
      </c>
      <c r="F581" s="7"/>
      <c r="G581" s="188">
        <v>578</v>
      </c>
      <c r="H581" s="189" t="s">
        <v>1646</v>
      </c>
      <c r="I581" s="7" t="s">
        <v>1102</v>
      </c>
      <c r="J581" s="7">
        <v>13</v>
      </c>
      <c r="K581" s="7"/>
      <c r="L581" s="7"/>
      <c r="M581" s="7"/>
      <c r="N581" s="7"/>
      <c r="O581" s="7">
        <v>66</v>
      </c>
      <c r="P581" s="7"/>
      <c r="Q581" s="7"/>
      <c r="R581" s="200">
        <v>220141250000</v>
      </c>
      <c r="S581" s="7"/>
      <c r="T581" s="7"/>
      <c r="U581" s="362" t="str">
        <f t="shared" si="200"/>
        <v xml:space="preserve">CARRERA 13  #  66 -  220141250000 </v>
      </c>
      <c r="V581" s="7">
        <v>3233270036</v>
      </c>
      <c r="W581" s="7" t="s">
        <v>1838</v>
      </c>
      <c r="X581" s="7" t="s">
        <v>1295</v>
      </c>
      <c r="Y581" s="7" t="s">
        <v>3007</v>
      </c>
      <c r="Z581" s="7" t="s">
        <v>3008</v>
      </c>
      <c r="AA581" s="434" t="str">
        <f t="shared" si="201"/>
        <v>MARIS ADELAIDA AGUDELO GARCIA</v>
      </c>
      <c r="AB581" s="7" t="s">
        <v>1268</v>
      </c>
      <c r="AC581" s="7">
        <v>1087127396</v>
      </c>
      <c r="AD581" s="7" t="s">
        <v>1118</v>
      </c>
      <c r="AE581" s="7">
        <v>28</v>
      </c>
      <c r="AF581" s="6" t="s">
        <v>1087</v>
      </c>
      <c r="AG581" s="6" t="s">
        <v>1833</v>
      </c>
      <c r="AH581" s="7"/>
      <c r="AI581" s="7" t="s">
        <v>3009</v>
      </c>
      <c r="AJ581" s="7"/>
      <c r="AK581" s="434" t="str">
        <f t="shared" si="202"/>
        <v xml:space="preserve">BERLIN  MESA </v>
      </c>
      <c r="AL581" s="7" t="s">
        <v>1268</v>
      </c>
      <c r="AM581" s="191"/>
      <c r="AN581" s="189" t="s">
        <v>1086</v>
      </c>
      <c r="AO581" s="7"/>
      <c r="AP581" s="7" t="s">
        <v>1086</v>
      </c>
      <c r="AQ581" s="7">
        <v>4</v>
      </c>
      <c r="AR581" s="7">
        <v>2</v>
      </c>
      <c r="AS581" s="7">
        <v>2</v>
      </c>
      <c r="AT581" s="192" t="s">
        <v>1148</v>
      </c>
      <c r="AU581" s="7"/>
      <c r="AV581" s="193" t="s">
        <v>1165</v>
      </c>
      <c r="AW581" s="7" t="s">
        <v>2859</v>
      </c>
      <c r="AX581" s="192"/>
      <c r="AY581" s="7"/>
      <c r="AZ581" s="7"/>
      <c r="BA581" s="7"/>
      <c r="BB581" s="7" t="s">
        <v>1086</v>
      </c>
      <c r="BC581" s="7">
        <v>8619</v>
      </c>
      <c r="BD581" s="7" t="s">
        <v>1086</v>
      </c>
      <c r="BE581" s="7">
        <v>5766</v>
      </c>
      <c r="BF581" s="7" t="s">
        <v>1086</v>
      </c>
      <c r="BG581" s="7">
        <v>8366</v>
      </c>
      <c r="BH581" s="188" t="s">
        <v>1167</v>
      </c>
      <c r="BI581" s="195" t="s">
        <v>1171</v>
      </c>
      <c r="BJ581" s="6" t="s">
        <v>1180</v>
      </c>
      <c r="BK581" s="6" t="s">
        <v>1189</v>
      </c>
      <c r="BL581" s="6" t="s">
        <v>1086</v>
      </c>
      <c r="BM581" s="191" t="s">
        <v>1087</v>
      </c>
      <c r="BN581" s="195" t="s">
        <v>1086</v>
      </c>
      <c r="BO581" s="6" t="s">
        <v>1086</v>
      </c>
      <c r="BP581" s="6" t="s">
        <v>1086</v>
      </c>
      <c r="BQ581" s="6" t="s">
        <v>1086</v>
      </c>
      <c r="BR581" s="6" t="s">
        <v>1086</v>
      </c>
      <c r="BS581" s="6" t="s">
        <v>1086</v>
      </c>
      <c r="BT581" s="6" t="s">
        <v>1086</v>
      </c>
      <c r="BU581" s="6" t="s">
        <v>1086</v>
      </c>
      <c r="BV581" s="6" t="s">
        <v>1087</v>
      </c>
      <c r="BW581" s="6" t="s">
        <v>1086</v>
      </c>
      <c r="BX581" s="6" t="s">
        <v>1086</v>
      </c>
      <c r="BY581" s="6" t="s">
        <v>1086</v>
      </c>
      <c r="BZ581" s="6" t="s">
        <v>1086</v>
      </c>
      <c r="CA581" s="6" t="s">
        <v>1087</v>
      </c>
      <c r="CB581" s="6" t="s">
        <v>1086</v>
      </c>
      <c r="CC581" s="6" t="s">
        <v>1086</v>
      </c>
      <c r="CD581" s="6" t="s">
        <v>1193</v>
      </c>
      <c r="CE581" s="199" t="s">
        <v>3010</v>
      </c>
      <c r="CF581" s="6"/>
      <c r="CG581" s="6"/>
      <c r="CH581" s="6"/>
      <c r="CI581" s="6"/>
      <c r="CJ581" s="6" t="s">
        <v>1607</v>
      </c>
      <c r="CK581" s="6" t="s">
        <v>1608</v>
      </c>
      <c r="CL581" s="6" t="s">
        <v>1086</v>
      </c>
      <c r="CM581" s="6" t="s">
        <v>1087</v>
      </c>
      <c r="CN581" s="6" t="s">
        <v>1087</v>
      </c>
      <c r="CO581" s="6" t="s">
        <v>1490</v>
      </c>
      <c r="CP581" s="6" t="s">
        <v>1086</v>
      </c>
      <c r="CQ581" s="6" t="s">
        <v>1086</v>
      </c>
      <c r="CR581" s="6" t="s">
        <v>1087</v>
      </c>
      <c r="CS581" s="6" t="s">
        <v>1086</v>
      </c>
      <c r="CT581" s="6" t="s">
        <v>1086</v>
      </c>
      <c r="CU581" s="191" t="s">
        <v>1273</v>
      </c>
      <c r="CV581" s="6" t="str">
        <f t="shared" si="203"/>
        <v>NUEVO HORIZONTE CARRERA1366220141250000</v>
      </c>
      <c r="CW581" s="46" t="str">
        <f t="shared" si="204"/>
        <v>OK</v>
      </c>
      <c r="CX581" s="47" t="str">
        <f t="shared" si="205"/>
        <v>SI</v>
      </c>
      <c r="CY581" s="47">
        <f t="shared" si="206"/>
        <v>1</v>
      </c>
      <c r="CZ581" s="47" t="str">
        <f t="shared" si="207"/>
        <v/>
      </c>
      <c r="DA581" s="47" t="str">
        <f t="shared" si="208"/>
        <v/>
      </c>
      <c r="DB581" s="47" t="str">
        <f t="shared" si="209"/>
        <v/>
      </c>
      <c r="DC581" s="47" t="str">
        <f t="shared" si="210"/>
        <v/>
      </c>
      <c r="DD581" s="47"/>
      <c r="DE581" s="47" t="str">
        <f t="shared" si="211"/>
        <v/>
      </c>
      <c r="DF581" s="47" t="str">
        <f t="shared" si="212"/>
        <v/>
      </c>
      <c r="DG581" s="47">
        <f t="shared" si="213"/>
        <v>9</v>
      </c>
      <c r="DH581" s="47" t="str">
        <f t="shared" si="214"/>
        <v/>
      </c>
      <c r="DI581" s="47" t="str">
        <f t="shared" si="215"/>
        <v/>
      </c>
      <c r="DJ581" s="47">
        <f t="shared" si="216"/>
        <v>1</v>
      </c>
      <c r="DK581" s="48">
        <f>IF(CX581="NO",0,IF(CY581=1,Tipologías!$E$11,0)+IF(CZ581=2,Tipologías!$E$10,0)+IF(DA581=3,Tipologías!$E$9,0)+IF(DB581=4,Tipologías!$E$13,0)+IF(DC581=5,Tipologías!$E$12,0)+IF(DD581=6,Tipologías!$E$14,0)+IF(DE581=7,Tipologías!$E$20,0)+IF(DG581=9,Tipologías!$E$16,0)+IF(DF581=8,Tipologías!$E$23,0)+IF(DH581=10,Tipologías!$E$7,0)+IF(DI581=11,Tipologías!$E$8,0))</f>
        <v>2225218.5090899998</v>
      </c>
      <c r="DL581" s="49">
        <f t="shared" si="217"/>
        <v>2225218.5090899998</v>
      </c>
      <c r="DM581" s="50" t="str">
        <f t="shared" si="218"/>
        <v/>
      </c>
      <c r="DN581" s="50" t="str">
        <f t="shared" si="219"/>
        <v/>
      </c>
      <c r="DO581" s="50">
        <f t="shared" si="220"/>
        <v>0</v>
      </c>
      <c r="DP581" s="51" t="str">
        <f t="shared" si="221"/>
        <v/>
      </c>
      <c r="DQ581" s="51">
        <f>IF(DM581=17,Tipologías!$E$18,0)+IF(ENCUESTAS!DN581=18,Tipologías!$E$17,0)+IF(ENCUESTAS!DO581=19,Tipologías!$E$19,0)+IF(ENCUESTAS!DP581=20,Tipologías!$E$21,0)</f>
        <v>0</v>
      </c>
      <c r="DR581" s="47" t="str">
        <f t="shared" si="222"/>
        <v>NO</v>
      </c>
      <c r="DS581" s="49">
        <f t="shared" si="223"/>
        <v>0</v>
      </c>
      <c r="DT581" s="52">
        <f>IF(DL581=0,"",(DL581+DS581+Tipologías!$E$6+Tipologías!$H$2))</f>
        <v>2422295.9016299644</v>
      </c>
      <c r="DU581" s="53" t="str">
        <f t="shared" si="224"/>
        <v>SI</v>
      </c>
      <c r="DV581" s="436" t="s">
        <v>4395</v>
      </c>
    </row>
    <row r="582" spans="1:126" x14ac:dyDescent="0.25">
      <c r="A582" s="22">
        <v>42974</v>
      </c>
      <c r="B582" s="7" t="s">
        <v>1</v>
      </c>
      <c r="C582" s="7" t="s">
        <v>630</v>
      </c>
      <c r="D582" s="7">
        <v>579</v>
      </c>
      <c r="E582" s="7">
        <v>1039689067</v>
      </c>
      <c r="F582" s="7"/>
      <c r="G582" s="188">
        <v>579</v>
      </c>
      <c r="H582" s="189" t="s">
        <v>1603</v>
      </c>
      <c r="I582" s="7" t="s">
        <v>1110</v>
      </c>
      <c r="J582" s="7"/>
      <c r="K582" s="7"/>
      <c r="L582" s="7"/>
      <c r="M582" s="7"/>
      <c r="N582" s="7"/>
      <c r="O582" s="7"/>
      <c r="P582" s="7"/>
      <c r="Q582" s="7"/>
      <c r="R582" s="200">
        <v>220553090000</v>
      </c>
      <c r="S582" s="7"/>
      <c r="T582" s="7"/>
      <c r="U582" s="362" t="str">
        <f t="shared" si="200"/>
        <v xml:space="preserve">PEATONAL   #   -  220553090000 </v>
      </c>
      <c r="V582" s="7">
        <v>3206995893</v>
      </c>
      <c r="W582" s="7" t="s">
        <v>2043</v>
      </c>
      <c r="X582" s="7" t="s">
        <v>1295</v>
      </c>
      <c r="Y582" s="7" t="s">
        <v>3011</v>
      </c>
      <c r="Z582" s="7"/>
      <c r="AA582" s="434" t="str">
        <f t="shared" si="201"/>
        <v>MARICELA  MORENO  GARCIA</v>
      </c>
      <c r="AB582" s="7" t="s">
        <v>1268</v>
      </c>
      <c r="AC582" s="7">
        <v>21934301</v>
      </c>
      <c r="AD582" s="7" t="s">
        <v>1118</v>
      </c>
      <c r="AE582" s="7">
        <v>52</v>
      </c>
      <c r="AF582" s="6" t="s">
        <v>1087</v>
      </c>
      <c r="AG582" s="6"/>
      <c r="AH582" s="7"/>
      <c r="AI582" s="7"/>
      <c r="AJ582" s="7"/>
      <c r="AK582" s="434" t="str">
        <f t="shared" si="202"/>
        <v xml:space="preserve">   </v>
      </c>
      <c r="AL582" s="7"/>
      <c r="AM582" s="191"/>
      <c r="AN582" s="189" t="s">
        <v>1087</v>
      </c>
      <c r="AO582" s="7"/>
      <c r="AP582" s="7" t="s">
        <v>1087</v>
      </c>
      <c r="AQ582" s="7">
        <v>8</v>
      </c>
      <c r="AR582" s="7">
        <v>5</v>
      </c>
      <c r="AS582" s="7">
        <v>2</v>
      </c>
      <c r="AT582" s="192" t="s">
        <v>1148</v>
      </c>
      <c r="AU582" s="7"/>
      <c r="AV582" s="193" t="s">
        <v>1163</v>
      </c>
      <c r="AW582" s="7"/>
      <c r="AX582" s="192"/>
      <c r="AY582" s="7"/>
      <c r="AZ582" s="7"/>
      <c r="BA582" s="7"/>
      <c r="BB582" s="7" t="s">
        <v>1086</v>
      </c>
      <c r="BC582" s="7">
        <v>18880</v>
      </c>
      <c r="BD582" s="7" t="s">
        <v>1086</v>
      </c>
      <c r="BE582" s="7">
        <v>13675</v>
      </c>
      <c r="BF582" s="7" t="s">
        <v>1086</v>
      </c>
      <c r="BG582" s="7">
        <v>8366</v>
      </c>
      <c r="BH582" s="188" t="s">
        <v>1167</v>
      </c>
      <c r="BI582" s="195" t="s">
        <v>1175</v>
      </c>
      <c r="BJ582" s="6" t="s">
        <v>1180</v>
      </c>
      <c r="BK582" s="6" t="s">
        <v>1189</v>
      </c>
      <c r="BL582" s="6" t="s">
        <v>1087</v>
      </c>
      <c r="BM582" s="191" t="s">
        <v>1087</v>
      </c>
      <c r="BN582" s="195" t="s">
        <v>1086</v>
      </c>
      <c r="BO582" s="6" t="s">
        <v>1086</v>
      </c>
      <c r="BP582" s="6" t="s">
        <v>1086</v>
      </c>
      <c r="BQ582" s="6" t="s">
        <v>1086</v>
      </c>
      <c r="BR582" s="6" t="s">
        <v>1086</v>
      </c>
      <c r="BS582" s="6" t="s">
        <v>1086</v>
      </c>
      <c r="BT582" s="6" t="s">
        <v>1087</v>
      </c>
      <c r="BU582" s="6" t="s">
        <v>1087</v>
      </c>
      <c r="BV582" s="6" t="s">
        <v>1087</v>
      </c>
      <c r="BW582" s="6" t="s">
        <v>1087</v>
      </c>
      <c r="BX582" s="6" t="s">
        <v>1087</v>
      </c>
      <c r="BY582" s="6" t="s">
        <v>1087</v>
      </c>
      <c r="BZ582" s="6" t="s">
        <v>1087</v>
      </c>
      <c r="CA582" s="6" t="s">
        <v>1087</v>
      </c>
      <c r="CB582" s="6" t="s">
        <v>1087</v>
      </c>
      <c r="CC582" s="6" t="s">
        <v>1087</v>
      </c>
      <c r="CD582" s="6" t="s">
        <v>1196</v>
      </c>
      <c r="CE582" s="199" t="s">
        <v>3012</v>
      </c>
      <c r="CF582" s="6"/>
      <c r="CG582" s="6"/>
      <c r="CH582" s="6"/>
      <c r="CI582" s="6"/>
      <c r="CJ582" s="6" t="s">
        <v>1607</v>
      </c>
      <c r="CK582" s="6" t="s">
        <v>1608</v>
      </c>
      <c r="CL582" s="6" t="s">
        <v>1086</v>
      </c>
      <c r="CM582" s="6" t="s">
        <v>1087</v>
      </c>
      <c r="CN582" s="6" t="s">
        <v>1087</v>
      </c>
      <c r="CO582" s="6" t="s">
        <v>1490</v>
      </c>
      <c r="CP582" s="6" t="s">
        <v>1087</v>
      </c>
      <c r="CQ582" s="6" t="s">
        <v>1087</v>
      </c>
      <c r="CR582" s="6" t="s">
        <v>1087</v>
      </c>
      <c r="CS582" s="6" t="s">
        <v>1087</v>
      </c>
      <c r="CT582" s="6" t="s">
        <v>1087</v>
      </c>
      <c r="CU582" s="191" t="s">
        <v>1286</v>
      </c>
      <c r="CV582" s="6" t="str">
        <f t="shared" si="203"/>
        <v>OASIS PEATONAL220553090000</v>
      </c>
      <c r="CW582" s="46" t="str">
        <f t="shared" si="204"/>
        <v>OK</v>
      </c>
      <c r="CX582" s="47" t="str">
        <f t="shared" si="205"/>
        <v>SI</v>
      </c>
      <c r="CY582" s="47">
        <f t="shared" si="206"/>
        <v>1</v>
      </c>
      <c r="CZ582" s="47">
        <f t="shared" si="207"/>
        <v>2</v>
      </c>
      <c r="DA582" s="47">
        <f t="shared" si="208"/>
        <v>3</v>
      </c>
      <c r="DB582" s="47">
        <f t="shared" si="209"/>
        <v>4</v>
      </c>
      <c r="DC582" s="47">
        <f t="shared" si="210"/>
        <v>5</v>
      </c>
      <c r="DD582" s="47"/>
      <c r="DE582" s="47">
        <f t="shared" si="211"/>
        <v>7</v>
      </c>
      <c r="DF582" s="47">
        <f t="shared" si="212"/>
        <v>8</v>
      </c>
      <c r="DG582" s="47" t="str">
        <f t="shared" si="213"/>
        <v/>
      </c>
      <c r="DH582" s="47" t="str">
        <f t="shared" si="214"/>
        <v/>
      </c>
      <c r="DI582" s="47" t="str">
        <f t="shared" si="215"/>
        <v/>
      </c>
      <c r="DJ582" s="47">
        <f t="shared" si="216"/>
        <v>5</v>
      </c>
      <c r="DK582" s="48">
        <f>IF(CX582="NO",0,IF(CY582=1,Tipologías!$E$11,0)+IF(CZ582=2,Tipologías!$E$10,0)+IF(DA582=3,Tipologías!$E$9,0)+IF(DB582=4,Tipologías!$E$13,0)+IF(DC582=5,Tipologías!$E$12,0)+IF(DD582=6,Tipologías!$E$14,0)+IF(DE582=7,Tipologías!$E$20,0)+IF(DG582=9,Tipologías!$E$16,0)+IF(DF582=8,Tipologías!$E$23,0)+IF(DH582=10,Tipologías!$E$7,0)+IF(DI582=11,Tipologías!$E$8,0))</f>
        <v>6834981.4686359996</v>
      </c>
      <c r="DL582" s="49">
        <f t="shared" si="217"/>
        <v>6099266.2918499997</v>
      </c>
      <c r="DM582" s="50" t="str">
        <f t="shared" si="218"/>
        <v/>
      </c>
      <c r="DN582" s="50" t="str">
        <f t="shared" si="219"/>
        <v/>
      </c>
      <c r="DO582" s="50">
        <f t="shared" si="220"/>
        <v>0</v>
      </c>
      <c r="DP582" s="51" t="str">
        <f t="shared" si="221"/>
        <v/>
      </c>
      <c r="DQ582" s="51">
        <f>IF(DM582=17,Tipologías!$E$18,0)+IF(ENCUESTAS!DN582=18,Tipologías!$E$17,0)+IF(ENCUESTAS!DO582=19,Tipologías!$E$19,0)+IF(ENCUESTAS!DP582=20,Tipologías!$E$21,0)</f>
        <v>0</v>
      </c>
      <c r="DR582" s="47" t="str">
        <f t="shared" si="222"/>
        <v>NO</v>
      </c>
      <c r="DS582" s="49">
        <f t="shared" si="223"/>
        <v>0</v>
      </c>
      <c r="DT582" s="52">
        <f>IF(DL582=0,"",(DL582+DS582+Tipologías!$E$6+Tipologías!$H$2))</f>
        <v>6296343.6843899637</v>
      </c>
      <c r="DU582" s="53" t="str">
        <f t="shared" si="224"/>
        <v>SI</v>
      </c>
      <c r="DV582" s="436" t="s">
        <v>3705</v>
      </c>
    </row>
    <row r="583" spans="1:126" ht="30.75" thickBot="1" x14ac:dyDescent="0.3">
      <c r="A583" s="22">
        <v>42974</v>
      </c>
      <c r="B583" s="7" t="s">
        <v>1</v>
      </c>
      <c r="C583" s="7" t="s">
        <v>630</v>
      </c>
      <c r="D583" s="7">
        <v>579</v>
      </c>
      <c r="E583" s="7">
        <v>1039689067</v>
      </c>
      <c r="F583" s="202"/>
      <c r="G583" s="201">
        <v>580</v>
      </c>
      <c r="H583" s="189" t="s">
        <v>1603</v>
      </c>
      <c r="I583" s="202" t="s">
        <v>1110</v>
      </c>
      <c r="J583" s="202"/>
      <c r="K583" s="202"/>
      <c r="L583" s="202"/>
      <c r="M583" s="202"/>
      <c r="N583" s="202"/>
      <c r="O583" s="202"/>
      <c r="P583" s="202"/>
      <c r="Q583" s="202"/>
      <c r="R583" s="211">
        <v>220555200000</v>
      </c>
      <c r="S583" s="202"/>
      <c r="T583" s="202"/>
      <c r="U583" s="362" t="str">
        <f t="shared" ref="U583:U646" si="225">CONCATENATE(I583," ",J583,K583," ",L583," ",M583,"# "," ",N583,O583," ",P583,"- ",Q583," ",R583," ",S583)</f>
        <v xml:space="preserve">PEATONAL   #   -  220555200000 </v>
      </c>
      <c r="V583" s="202">
        <v>3108977362</v>
      </c>
      <c r="W583" s="202" t="s">
        <v>1838</v>
      </c>
      <c r="X583" s="202" t="s">
        <v>1277</v>
      </c>
      <c r="Y583" s="202" t="s">
        <v>1459</v>
      </c>
      <c r="Z583" s="202" t="s">
        <v>1515</v>
      </c>
      <c r="AA583" s="434" t="str">
        <f t="shared" ref="AA583:AA646" si="226">+CONCATENATE(Y583," ",Z583," ",W583," ",X583)</f>
        <v>MARIA  ROSARIO AGUDELO GOMEZ</v>
      </c>
      <c r="AB583" s="7" t="s">
        <v>1268</v>
      </c>
      <c r="AC583" s="202">
        <v>43649531</v>
      </c>
      <c r="AD583" s="202" t="s">
        <v>1118</v>
      </c>
      <c r="AE583" s="202">
        <v>50</v>
      </c>
      <c r="AF583" s="204" t="s">
        <v>1086</v>
      </c>
      <c r="AG583" s="204"/>
      <c r="AH583" s="202"/>
      <c r="AI583" s="202"/>
      <c r="AJ583" s="202"/>
      <c r="AK583" s="434" t="str">
        <f t="shared" ref="AK583:AK646" si="227">+CONCATENATE(AI583," ",AJ583," ",AG583," ",AH583)</f>
        <v xml:space="preserve">   </v>
      </c>
      <c r="AL583" s="202"/>
      <c r="AM583" s="205"/>
      <c r="AN583" s="206" t="s">
        <v>1087</v>
      </c>
      <c r="AO583" s="202"/>
      <c r="AP583" s="202" t="s">
        <v>1087</v>
      </c>
      <c r="AQ583" s="202">
        <v>5</v>
      </c>
      <c r="AR583" s="202">
        <v>3</v>
      </c>
      <c r="AS583" s="202">
        <v>2</v>
      </c>
      <c r="AT583" s="207" t="s">
        <v>1148</v>
      </c>
      <c r="AU583" s="202"/>
      <c r="AV583" s="208" t="s">
        <v>1166</v>
      </c>
      <c r="AW583" s="202"/>
      <c r="AX583" s="207"/>
      <c r="AY583" s="202"/>
      <c r="AZ583" s="202"/>
      <c r="BA583" s="202"/>
      <c r="BB583" s="202" t="s">
        <v>1086</v>
      </c>
      <c r="BC583" s="202">
        <v>16144</v>
      </c>
      <c r="BD583" s="202" t="s">
        <v>1086</v>
      </c>
      <c r="BE583" s="202">
        <v>11600</v>
      </c>
      <c r="BF583" s="202" t="s">
        <v>1086</v>
      </c>
      <c r="BG583" s="202">
        <v>8408</v>
      </c>
      <c r="BH583" s="201" t="s">
        <v>1167</v>
      </c>
      <c r="BI583" s="209" t="s">
        <v>1175</v>
      </c>
      <c r="BJ583" s="204" t="s">
        <v>1180</v>
      </c>
      <c r="BK583" s="204" t="s">
        <v>1189</v>
      </c>
      <c r="BL583" s="204" t="s">
        <v>1086</v>
      </c>
      <c r="BM583" s="205" t="s">
        <v>1086</v>
      </c>
      <c r="BN583" s="209" t="s">
        <v>1086</v>
      </c>
      <c r="BO583" s="204" t="s">
        <v>1086</v>
      </c>
      <c r="BP583" s="204" t="s">
        <v>1086</v>
      </c>
      <c r="BQ583" s="204" t="s">
        <v>1086</v>
      </c>
      <c r="BR583" s="204" t="s">
        <v>1086</v>
      </c>
      <c r="BS583" s="204" t="s">
        <v>1086</v>
      </c>
      <c r="BT583" s="204" t="s">
        <v>1086</v>
      </c>
      <c r="BU583" s="204" t="s">
        <v>1087</v>
      </c>
      <c r="BV583" s="204" t="s">
        <v>1087</v>
      </c>
      <c r="BW583" s="204" t="s">
        <v>1086</v>
      </c>
      <c r="BX583" s="204" t="s">
        <v>1086</v>
      </c>
      <c r="BY583" s="204" t="s">
        <v>1086</v>
      </c>
      <c r="BZ583" s="204" t="s">
        <v>1087</v>
      </c>
      <c r="CA583" s="204" t="s">
        <v>1087</v>
      </c>
      <c r="CB583" s="204" t="s">
        <v>1086</v>
      </c>
      <c r="CC583" s="204" t="s">
        <v>1086</v>
      </c>
      <c r="CD583" s="204" t="s">
        <v>1194</v>
      </c>
      <c r="CE583" s="210" t="s">
        <v>3013</v>
      </c>
      <c r="CF583" s="204"/>
      <c r="CG583" s="204"/>
      <c r="CH583" s="204"/>
      <c r="CI583" s="204"/>
      <c r="CJ583" s="6" t="s">
        <v>1607</v>
      </c>
      <c r="CK583" s="204" t="s">
        <v>1608</v>
      </c>
      <c r="CL583" s="6" t="s">
        <v>1086</v>
      </c>
      <c r="CM583" s="6" t="s">
        <v>1087</v>
      </c>
      <c r="CN583" s="6" t="s">
        <v>1087</v>
      </c>
      <c r="CO583" s="6" t="s">
        <v>1490</v>
      </c>
      <c r="CP583" s="204" t="s">
        <v>1086</v>
      </c>
      <c r="CQ583" s="204" t="s">
        <v>1087</v>
      </c>
      <c r="CR583" s="204" t="s">
        <v>1087</v>
      </c>
      <c r="CS583" s="204" t="s">
        <v>1086</v>
      </c>
      <c r="CT583" s="204" t="s">
        <v>1086</v>
      </c>
      <c r="CU583" s="205" t="s">
        <v>1273</v>
      </c>
      <c r="CV583" s="6" t="str">
        <f t="shared" ref="CV583:CV646" si="228">CONCATENATE(H583,I583,J583,K583,L583,M583,N583,O583,P583,Q583,R583,S583,T583)</f>
        <v>OASIS PEATONAL220555200000</v>
      </c>
      <c r="CW583" s="46" t="str">
        <f t="shared" ref="CW583:CW646" si="229">IF(CV583="","",IF(COUNTIF($CV$6:$CV$777,CV583)=1,"OK","¿REPETIDA?"))</f>
        <v>OK</v>
      </c>
      <c r="CX583" s="47" t="str">
        <f t="shared" ref="CX583:CX646" si="230">IF(COUNTBLANK(AC583)+COUNTBLANK(BH583)+COUNTBLANK(BN583:CD583)&gt;11,"NO","SI")</f>
        <v>SI</v>
      </c>
      <c r="CY583" s="47">
        <f t="shared" ref="CY583:CY646" si="231">IF(CX583="NO","",IF(BV583="NO",$CY$5,IF(CA583="SI",IF(CR583="SI","",$CY$5),$CY$5)))</f>
        <v>1</v>
      </c>
      <c r="CZ583" s="47" t="str">
        <f t="shared" ref="CZ583:CZ646" si="232">IF(CX583="NO","",IF(BX583="NO",$CZ$5,IF(CC583="SI",IF(CT583="SI","",$CZ$5),$CZ$5)))</f>
        <v/>
      </c>
      <c r="DA583" s="47">
        <f t="shared" ref="DA583:DA646" si="233">IF(CX583="NO","",IF(BT583="SI",IF(CD583="INODORO CON TANQUE",IF(BY583="SI",IF(CP583="SI","",$DA$5),$DA$5),$DA$5),$DA$5))</f>
        <v>3</v>
      </c>
      <c r="DB583" s="47">
        <f t="shared" ref="DB583:DB646" si="234">IF(CX583="NO","",IF(BU583="NO",$DB$5,IF(BZ583="SI",IF(CQ583="SI","",$DB$5),$DB$5)))</f>
        <v>4</v>
      </c>
      <c r="DC583" s="47" t="str">
        <f t="shared" ref="DC583:DC646" si="235">IF(CX583="NO","",IF(BW583="NO",$DC$5,IF(CB583="SI",IF(CS583="SI","",$DC$5),$DC$5)))</f>
        <v/>
      </c>
      <c r="DD583" s="47"/>
      <c r="DE583" s="47">
        <f t="shared" ref="DE583:DE646" si="236">IF(DF583=8,$DE$5,IF(COUNT(CY583:DC583)&lt;3,"",$DE$5))</f>
        <v>7</v>
      </c>
      <c r="DF583" s="47" t="str">
        <f t="shared" ref="DF583:DF646" si="237">IF(CX583="NO","",IF(COUNT(CY583:DA583)&lt;1,"",IF(CU583="OBRA GRIS","",IF(CU583="OBRA BLANCA","",IF(CU583="OBRA NEGRA","",$DF$5)))))</f>
        <v/>
      </c>
      <c r="DG583" s="47">
        <f t="shared" ref="DG583:DG646" si="238">IF(DF583=8,"",IF(COUNT(CY583:DA583)&lt;1,"",IF(CU583="OBRA GRIS",$DG$5,IF(CU583="OBRA NEGRA",$DG$5,""))))</f>
        <v>9</v>
      </c>
      <c r="DH583" s="47" t="str">
        <f t="shared" ref="DH583:DH646" si="239">IF(CX583="NO","",IF(BR583="SI","",$DH$5))</f>
        <v/>
      </c>
      <c r="DI583" s="47" t="str">
        <f t="shared" ref="DI583:DI646" si="240">IF(CX583="NO","",IF(BS583="SI","",$DI$5))</f>
        <v/>
      </c>
      <c r="DJ583" s="47">
        <f t="shared" ref="DJ583:DJ646" si="241">IF(CX583="NO","",COUNT(CY583:DC583))</f>
        <v>3</v>
      </c>
      <c r="DK583" s="48">
        <f>IF(CX583="NO",0,IF(CY583=1,Tipologías!$E$11,0)+IF(CZ583=2,Tipologías!$E$10,0)+IF(DA583=3,Tipologías!$E$9,0)+IF(DB583=4,Tipologías!$E$13,0)+IF(DC583=5,Tipologías!$E$12,0)+IF(DD583=6,Tipologías!$E$14,0)+IF(DE583=7,Tipologías!$E$20,0)+IF(DG583=9,Tipologías!$E$16,0)+IF(DF583=8,Tipologías!$E$23,0)+IF(DH583=10,Tipologías!$E$7,0)+IF(DI583=11,Tipologías!$E$8,0))</f>
        <v>3610396.5514379996</v>
      </c>
      <c r="DL583" s="49">
        <f t="shared" ref="DL583:DL646" si="242">IF(DK583&gt;0,IF(DK583&gt;$DM$1,$DM$1,DK583),0)</f>
        <v>3610396.5514379996</v>
      </c>
      <c r="DM583" s="50" t="str">
        <f t="shared" ref="DM583:DM646" si="243">IF(DK583=0,"",IF(BN583="SI","",$DM$5))</f>
        <v/>
      </c>
      <c r="DN583" s="50" t="str">
        <f t="shared" ref="DN583:DN646" si="244">IF(DK583=0,"",IF(BO583="SI","",$DN$5))</f>
        <v/>
      </c>
      <c r="DO583" s="50">
        <f t="shared" ref="DO583:DO646" si="245">IF(DK583=0,"",IF(BP583="SI",0,$DO$5))</f>
        <v>0</v>
      </c>
      <c r="DP583" s="51" t="str">
        <f t="shared" ref="DP583:DP646" si="246">IF(DK583=0,"",IF(BQ583="SI","",$DP$5))</f>
        <v/>
      </c>
      <c r="DQ583" s="51">
        <f>IF(DM583=17,Tipologías!$E$18,0)+IF(ENCUESTAS!DN583=18,Tipologías!$E$17,0)+IF(ENCUESTAS!DO583=19,Tipologías!$E$19,0)+IF(ENCUESTAS!DP583=20,Tipologías!$E$21,0)</f>
        <v>0</v>
      </c>
      <c r="DR583" s="47" t="str">
        <f t="shared" ref="DR583:DR646" si="247">IF(DK583="0","NO",IF(SUM(DM583:DP583)&lt;1,"NO","SI"))</f>
        <v>NO</v>
      </c>
      <c r="DS583" s="49">
        <f t="shared" ref="DS583:DS646" si="248">IF(DL583&gt;0,IF(DR583="SI",IF(DQ583&gt;$DS$1,$DS$1,DQ583),0),0)</f>
        <v>0</v>
      </c>
      <c r="DT583" s="52">
        <f>IF(DL583=0,"",(DL583+DS583+Tipologías!$E$6+Tipologías!$H$2))</f>
        <v>3807473.9439779641</v>
      </c>
      <c r="DU583" s="53" t="str">
        <f t="shared" ref="DU583:DU646" si="249">IF(CX583="NO","NO",IF(DK583&gt;0,"SI","NO"))</f>
        <v>SI</v>
      </c>
      <c r="DV583" s="436" t="s">
        <v>3706</v>
      </c>
    </row>
    <row r="584" spans="1:126" ht="30.75" thickBot="1" x14ac:dyDescent="0.3">
      <c r="A584" s="22">
        <v>42974</v>
      </c>
      <c r="B584" s="7" t="s">
        <v>1</v>
      </c>
      <c r="C584" s="7" t="s">
        <v>630</v>
      </c>
      <c r="D584" s="7">
        <v>579</v>
      </c>
      <c r="E584" s="7">
        <v>1039689067</v>
      </c>
      <c r="F584" s="7"/>
      <c r="G584" s="188">
        <v>581</v>
      </c>
      <c r="H584" s="189" t="s">
        <v>1603</v>
      </c>
      <c r="I584" s="7" t="s">
        <v>1110</v>
      </c>
      <c r="J584" s="7"/>
      <c r="K584" s="7"/>
      <c r="L584" s="7"/>
      <c r="M584" s="7"/>
      <c r="N584" s="7"/>
      <c r="O584" s="7"/>
      <c r="P584" s="7"/>
      <c r="Q584" s="7"/>
      <c r="R584" s="200">
        <v>220555110000</v>
      </c>
      <c r="S584" s="7"/>
      <c r="T584" s="7"/>
      <c r="U584" s="362" t="str">
        <f t="shared" si="225"/>
        <v xml:space="preserve">PEATONAL   #   -  220555110000 </v>
      </c>
      <c r="V584" s="7">
        <v>3206981754</v>
      </c>
      <c r="W584" s="7" t="s">
        <v>1950</v>
      </c>
      <c r="X584" s="7" t="s">
        <v>1675</v>
      </c>
      <c r="Y584" s="7" t="s">
        <v>1694</v>
      </c>
      <c r="Z584" s="7" t="s">
        <v>1272</v>
      </c>
      <c r="AA584" s="434" t="str">
        <f t="shared" si="226"/>
        <v>AURA ROSA CASTAÑEDA MARULANDA</v>
      </c>
      <c r="AB584" s="7" t="s">
        <v>1268</v>
      </c>
      <c r="AC584" s="7">
        <v>22391854</v>
      </c>
      <c r="AD584" s="7" t="s">
        <v>1118</v>
      </c>
      <c r="AE584" s="7">
        <v>69</v>
      </c>
      <c r="AF584" s="6" t="s">
        <v>1086</v>
      </c>
      <c r="AG584" s="6"/>
      <c r="AH584" s="7"/>
      <c r="AI584" s="7"/>
      <c r="AJ584" s="7"/>
      <c r="AK584" s="434" t="str">
        <f t="shared" si="227"/>
        <v xml:space="preserve">   </v>
      </c>
      <c r="AL584" s="7"/>
      <c r="AM584" s="191"/>
      <c r="AN584" s="189" t="s">
        <v>1087</v>
      </c>
      <c r="AO584" s="7"/>
      <c r="AP584" s="7" t="s">
        <v>1087</v>
      </c>
      <c r="AQ584" s="7">
        <v>1</v>
      </c>
      <c r="AR584" s="7">
        <v>0</v>
      </c>
      <c r="AS584" s="7">
        <v>0</v>
      </c>
      <c r="AT584" s="192" t="s">
        <v>1148</v>
      </c>
      <c r="AU584" s="7"/>
      <c r="AV584" s="193" t="s">
        <v>1166</v>
      </c>
      <c r="AW584" s="7"/>
      <c r="AX584" s="192"/>
      <c r="AY584" s="7"/>
      <c r="AZ584" s="7"/>
      <c r="BA584" s="7"/>
      <c r="BB584" s="7" t="s">
        <v>1086</v>
      </c>
      <c r="BC584" s="7">
        <v>4845</v>
      </c>
      <c r="BD584" s="7" t="s">
        <v>1086</v>
      </c>
      <c r="BE584" s="7">
        <v>2858</v>
      </c>
      <c r="BF584" s="7" t="s">
        <v>1086</v>
      </c>
      <c r="BG584" s="7">
        <v>8366</v>
      </c>
      <c r="BH584" s="188" t="s">
        <v>1167</v>
      </c>
      <c r="BI584" s="195" t="s">
        <v>1175</v>
      </c>
      <c r="BJ584" s="6" t="s">
        <v>1180</v>
      </c>
      <c r="BK584" s="6" t="s">
        <v>1189</v>
      </c>
      <c r="BL584" s="6" t="s">
        <v>1087</v>
      </c>
      <c r="BM584" s="191" t="s">
        <v>1087</v>
      </c>
      <c r="BN584" s="195" t="s">
        <v>1086</v>
      </c>
      <c r="BO584" s="6" t="s">
        <v>1086</v>
      </c>
      <c r="BP584" s="6" t="s">
        <v>1086</v>
      </c>
      <c r="BQ584" s="6" t="s">
        <v>1086</v>
      </c>
      <c r="BR584" s="6" t="s">
        <v>1086</v>
      </c>
      <c r="BS584" s="6" t="s">
        <v>1086</v>
      </c>
      <c r="BT584" s="6" t="s">
        <v>1087</v>
      </c>
      <c r="BU584" s="6" t="s">
        <v>1087</v>
      </c>
      <c r="BV584" s="6" t="s">
        <v>1087</v>
      </c>
      <c r="BW584" s="6" t="s">
        <v>1087</v>
      </c>
      <c r="BX584" s="6" t="s">
        <v>1086</v>
      </c>
      <c r="BY584" s="6" t="s">
        <v>1087</v>
      </c>
      <c r="BZ584" s="6" t="s">
        <v>1087</v>
      </c>
      <c r="CA584" s="6" t="s">
        <v>1087</v>
      </c>
      <c r="CB584" s="6" t="s">
        <v>1087</v>
      </c>
      <c r="CC584" s="196" t="s">
        <v>1086</v>
      </c>
      <c r="CD584" s="196" t="s">
        <v>1195</v>
      </c>
      <c r="CE584" s="197" t="s">
        <v>3014</v>
      </c>
      <c r="CF584" s="196"/>
      <c r="CG584" s="196"/>
      <c r="CH584" s="196"/>
      <c r="CI584" s="196"/>
      <c r="CJ584" s="6" t="s">
        <v>1607</v>
      </c>
      <c r="CK584" s="204" t="s">
        <v>1608</v>
      </c>
      <c r="CL584" s="6" t="s">
        <v>1086</v>
      </c>
      <c r="CM584" s="196" t="s">
        <v>1087</v>
      </c>
      <c r="CN584" s="196" t="s">
        <v>1087</v>
      </c>
      <c r="CO584" s="196" t="s">
        <v>1490</v>
      </c>
      <c r="CP584" s="196" t="s">
        <v>1087</v>
      </c>
      <c r="CQ584" s="196" t="s">
        <v>1087</v>
      </c>
      <c r="CR584" s="196" t="s">
        <v>1087</v>
      </c>
      <c r="CS584" s="196" t="s">
        <v>1087</v>
      </c>
      <c r="CT584" s="196" t="s">
        <v>1086</v>
      </c>
      <c r="CU584" s="198" t="s">
        <v>1286</v>
      </c>
      <c r="CV584" s="6" t="str">
        <f t="shared" si="228"/>
        <v>OASIS PEATONAL220555110000</v>
      </c>
      <c r="CW584" s="46" t="str">
        <f t="shared" si="229"/>
        <v>OK</v>
      </c>
      <c r="CX584" s="47" t="str">
        <f t="shared" si="230"/>
        <v>SI</v>
      </c>
      <c r="CY584" s="47">
        <f t="shared" si="231"/>
        <v>1</v>
      </c>
      <c r="CZ584" s="47" t="str">
        <f t="shared" si="232"/>
        <v/>
      </c>
      <c r="DA584" s="47">
        <f t="shared" si="233"/>
        <v>3</v>
      </c>
      <c r="DB584" s="47">
        <f t="shared" si="234"/>
        <v>4</v>
      </c>
      <c r="DC584" s="47">
        <f t="shared" si="235"/>
        <v>5</v>
      </c>
      <c r="DD584" s="47"/>
      <c r="DE584" s="47">
        <f t="shared" si="236"/>
        <v>7</v>
      </c>
      <c r="DF584" s="47">
        <f t="shared" si="237"/>
        <v>8</v>
      </c>
      <c r="DG584" s="47" t="str">
        <f t="shared" si="238"/>
        <v/>
      </c>
      <c r="DH584" s="47" t="str">
        <f t="shared" si="239"/>
        <v/>
      </c>
      <c r="DI584" s="47" t="str">
        <f t="shared" si="240"/>
        <v/>
      </c>
      <c r="DJ584" s="47">
        <f t="shared" si="241"/>
        <v>4</v>
      </c>
      <c r="DK584" s="48">
        <f>IF(CX584="NO",0,IF(CY584=1,Tipologías!$E$11,0)+IF(CZ584=2,Tipologías!$E$10,0)+IF(DA584=3,Tipologías!$E$9,0)+IF(DB584=4,Tipologías!$E$13,0)+IF(DC584=5,Tipologías!$E$12,0)+IF(DD584=6,Tipologías!$E$14,0)+IF(DE584=7,Tipologías!$E$20,0)+IF(DG584=9,Tipologías!$E$16,0)+IF(DF584=8,Tipologías!$E$23,0)+IF(DH584=10,Tipologías!$E$7,0)+IF(DI584=11,Tipologías!$E$8,0))</f>
        <v>6640634.0016719997</v>
      </c>
      <c r="DL584" s="49">
        <f t="shared" si="242"/>
        <v>6099266.2918499997</v>
      </c>
      <c r="DM584" s="50" t="str">
        <f t="shared" si="243"/>
        <v/>
      </c>
      <c r="DN584" s="50" t="str">
        <f t="shared" si="244"/>
        <v/>
      </c>
      <c r="DO584" s="50">
        <f t="shared" si="245"/>
        <v>0</v>
      </c>
      <c r="DP584" s="51" t="str">
        <f t="shared" si="246"/>
        <v/>
      </c>
      <c r="DQ584" s="51">
        <f>IF(DM584=17,Tipologías!$E$18,0)+IF(ENCUESTAS!DN584=18,Tipologías!$E$17,0)+IF(ENCUESTAS!DO584=19,Tipologías!$E$19,0)+IF(ENCUESTAS!DP584=20,Tipologías!$E$21,0)</f>
        <v>0</v>
      </c>
      <c r="DR584" s="47" t="str">
        <f t="shared" si="247"/>
        <v>NO</v>
      </c>
      <c r="DS584" s="49">
        <f t="shared" si="248"/>
        <v>0</v>
      </c>
      <c r="DT584" s="52">
        <f>IF(DL584=0,"",(DL584+DS584+Tipologías!$E$6+Tipologías!$H$2))</f>
        <v>6296343.6843899637</v>
      </c>
      <c r="DU584" s="53" t="str">
        <f t="shared" si="249"/>
        <v>SI</v>
      </c>
      <c r="DV584" s="436" t="s">
        <v>3707</v>
      </c>
    </row>
    <row r="585" spans="1:126" ht="30.75" thickBot="1" x14ac:dyDescent="0.3">
      <c r="A585" s="22">
        <v>42974</v>
      </c>
      <c r="B585" s="7" t="s">
        <v>1</v>
      </c>
      <c r="C585" s="7" t="s">
        <v>630</v>
      </c>
      <c r="D585" s="7">
        <v>579</v>
      </c>
      <c r="E585" s="7">
        <v>43653334</v>
      </c>
      <c r="F585" s="7">
        <v>3223130625</v>
      </c>
      <c r="G585" s="188">
        <v>582</v>
      </c>
      <c r="H585" s="189" t="s">
        <v>1646</v>
      </c>
      <c r="I585" s="7" t="s">
        <v>1110</v>
      </c>
      <c r="J585" s="7"/>
      <c r="K585" s="7"/>
      <c r="L585" s="7"/>
      <c r="M585" s="7"/>
      <c r="N585" s="7"/>
      <c r="O585" s="7"/>
      <c r="P585" s="7"/>
      <c r="Q585" s="7"/>
      <c r="R585" s="200">
        <v>220141230000</v>
      </c>
      <c r="S585" s="7"/>
      <c r="T585" s="7"/>
      <c r="U585" s="362" t="str">
        <f t="shared" si="225"/>
        <v xml:space="preserve">PEATONAL   #   -  220141230000 </v>
      </c>
      <c r="V585" s="7">
        <v>3206836584</v>
      </c>
      <c r="W585" s="7" t="s">
        <v>3015</v>
      </c>
      <c r="X585" s="7" t="s">
        <v>1625</v>
      </c>
      <c r="Y585" s="7" t="s">
        <v>3016</v>
      </c>
      <c r="Z585" s="7"/>
      <c r="AA585" s="434" t="str">
        <f t="shared" si="226"/>
        <v>RUDY  CORTEZ MONTOYA</v>
      </c>
      <c r="AB585" s="7" t="s">
        <v>1268</v>
      </c>
      <c r="AC585" s="7">
        <v>1039697654</v>
      </c>
      <c r="AD585" s="7" t="s">
        <v>1118</v>
      </c>
      <c r="AE585" s="7">
        <v>24</v>
      </c>
      <c r="AF585" s="6" t="s">
        <v>1087</v>
      </c>
      <c r="AG585" s="6" t="s">
        <v>1299</v>
      </c>
      <c r="AH585" s="7" t="s">
        <v>3017</v>
      </c>
      <c r="AI585" s="7" t="s">
        <v>3018</v>
      </c>
      <c r="AJ585" s="7" t="s">
        <v>1431</v>
      </c>
      <c r="AK585" s="434" t="str">
        <f t="shared" si="227"/>
        <v>WILSON ALBERTO SANCHEZ CARO</v>
      </c>
      <c r="AL585" s="7" t="s">
        <v>1268</v>
      </c>
      <c r="AM585" s="191">
        <v>1039682737</v>
      </c>
      <c r="AN585" s="189" t="s">
        <v>1087</v>
      </c>
      <c r="AO585" s="7"/>
      <c r="AP585" s="7" t="s">
        <v>1087</v>
      </c>
      <c r="AQ585" s="7">
        <v>3</v>
      </c>
      <c r="AR585" s="7">
        <v>1</v>
      </c>
      <c r="AS585" s="7">
        <v>1</v>
      </c>
      <c r="AT585" s="192" t="s">
        <v>1149</v>
      </c>
      <c r="AU585" s="7"/>
      <c r="AV585" s="193"/>
      <c r="AW585" s="7"/>
      <c r="AX585" s="192" t="s">
        <v>1153</v>
      </c>
      <c r="AY585" s="7"/>
      <c r="AZ585" s="7">
        <v>4</v>
      </c>
      <c r="BA585" s="7">
        <v>180000</v>
      </c>
      <c r="BB585" s="7" t="s">
        <v>1086</v>
      </c>
      <c r="BC585" s="7">
        <v>12436</v>
      </c>
      <c r="BD585" s="7" t="s">
        <v>1086</v>
      </c>
      <c r="BE585" s="7"/>
      <c r="BF585" s="7" t="s">
        <v>1086</v>
      </c>
      <c r="BG585" s="7">
        <v>8408</v>
      </c>
      <c r="BH585" s="188" t="s">
        <v>1167</v>
      </c>
      <c r="BI585" s="195" t="s">
        <v>1174</v>
      </c>
      <c r="BJ585" s="6" t="s">
        <v>1180</v>
      </c>
      <c r="BK585" s="6" t="s">
        <v>1189</v>
      </c>
      <c r="BL585" s="6" t="s">
        <v>1086</v>
      </c>
      <c r="BM585" s="191" t="s">
        <v>1086</v>
      </c>
      <c r="BN585" s="195" t="s">
        <v>1086</v>
      </c>
      <c r="BO585" s="6" t="s">
        <v>1086</v>
      </c>
      <c r="BP585" s="6" t="s">
        <v>1086</v>
      </c>
      <c r="BQ585" s="6" t="s">
        <v>1086</v>
      </c>
      <c r="BR585" s="6" t="s">
        <v>1086</v>
      </c>
      <c r="BS585" s="6" t="s">
        <v>1086</v>
      </c>
      <c r="BT585" s="6" t="s">
        <v>1086</v>
      </c>
      <c r="BU585" s="6" t="s">
        <v>1087</v>
      </c>
      <c r="BV585" s="6" t="s">
        <v>1087</v>
      </c>
      <c r="BW585" s="6" t="s">
        <v>1086</v>
      </c>
      <c r="BX585" s="6" t="s">
        <v>1086</v>
      </c>
      <c r="BY585" s="6" t="s">
        <v>1086</v>
      </c>
      <c r="BZ585" s="6" t="s">
        <v>1087</v>
      </c>
      <c r="CA585" s="6" t="s">
        <v>1087</v>
      </c>
      <c r="CB585" s="6" t="s">
        <v>1086</v>
      </c>
      <c r="CC585" s="6" t="s">
        <v>1086</v>
      </c>
      <c r="CD585" s="6" t="s">
        <v>1194</v>
      </c>
      <c r="CE585" s="199" t="s">
        <v>3019</v>
      </c>
      <c r="CF585" s="6"/>
      <c r="CG585" s="6"/>
      <c r="CH585" s="6"/>
      <c r="CI585" s="6"/>
      <c r="CJ585" s="6" t="s">
        <v>1607</v>
      </c>
      <c r="CK585" s="204" t="s">
        <v>1608</v>
      </c>
      <c r="CL585" s="6" t="s">
        <v>1086</v>
      </c>
      <c r="CM585" s="196" t="s">
        <v>1087</v>
      </c>
      <c r="CN585" s="196" t="s">
        <v>1087</v>
      </c>
      <c r="CO585" s="196" t="s">
        <v>1490</v>
      </c>
      <c r="CP585" s="6" t="s">
        <v>1086</v>
      </c>
      <c r="CQ585" s="6" t="s">
        <v>1087</v>
      </c>
      <c r="CR585" s="6" t="s">
        <v>1087</v>
      </c>
      <c r="CS585" s="6" t="s">
        <v>1086</v>
      </c>
      <c r="CT585" s="6" t="s">
        <v>1086</v>
      </c>
      <c r="CU585" s="191" t="s">
        <v>1273</v>
      </c>
      <c r="CV585" s="6" t="str">
        <f t="shared" si="228"/>
        <v>NUEVO HORIZONTE PEATONAL220141230000</v>
      </c>
      <c r="CW585" s="46" t="str">
        <f t="shared" si="229"/>
        <v>OK</v>
      </c>
      <c r="CX585" s="47" t="str">
        <f t="shared" si="230"/>
        <v>SI</v>
      </c>
      <c r="CY585" s="47">
        <f t="shared" si="231"/>
        <v>1</v>
      </c>
      <c r="CZ585" s="47" t="str">
        <f t="shared" si="232"/>
        <v/>
      </c>
      <c r="DA585" s="47">
        <f t="shared" si="233"/>
        <v>3</v>
      </c>
      <c r="DB585" s="47">
        <f t="shared" si="234"/>
        <v>4</v>
      </c>
      <c r="DC585" s="47" t="str">
        <f t="shared" si="235"/>
        <v/>
      </c>
      <c r="DD585" s="47"/>
      <c r="DE585" s="47">
        <f t="shared" si="236"/>
        <v>7</v>
      </c>
      <c r="DF585" s="47" t="str">
        <f t="shared" si="237"/>
        <v/>
      </c>
      <c r="DG585" s="47">
        <f t="shared" si="238"/>
        <v>9</v>
      </c>
      <c r="DH585" s="47" t="str">
        <f t="shared" si="239"/>
        <v/>
      </c>
      <c r="DI585" s="47" t="str">
        <f t="shared" si="240"/>
        <v/>
      </c>
      <c r="DJ585" s="47">
        <f t="shared" si="241"/>
        <v>3</v>
      </c>
      <c r="DK585" s="48">
        <f>IF(CX585="NO",0,IF(CY585=1,Tipologías!$E$11,0)+IF(CZ585=2,Tipologías!$E$10,0)+IF(DA585=3,Tipologías!$E$9,0)+IF(DB585=4,Tipologías!$E$13,0)+IF(DC585=5,Tipologías!$E$12,0)+IF(DD585=6,Tipologías!$E$14,0)+IF(DE585=7,Tipologías!$E$20,0)+IF(DG585=9,Tipologías!$E$16,0)+IF(DF585=8,Tipologías!$E$23,0)+IF(DH585=10,Tipologías!$E$7,0)+IF(DI585=11,Tipologías!$E$8,0))</f>
        <v>3610396.5514379996</v>
      </c>
      <c r="DL585" s="49">
        <f t="shared" si="242"/>
        <v>3610396.5514379996</v>
      </c>
      <c r="DM585" s="50" t="str">
        <f t="shared" si="243"/>
        <v/>
      </c>
      <c r="DN585" s="50" t="str">
        <f t="shared" si="244"/>
        <v/>
      </c>
      <c r="DO585" s="50">
        <f t="shared" si="245"/>
        <v>0</v>
      </c>
      <c r="DP585" s="51" t="str">
        <f t="shared" si="246"/>
        <v/>
      </c>
      <c r="DQ585" s="51">
        <f>IF(DM585=17,Tipologías!$E$18,0)+IF(ENCUESTAS!DN585=18,Tipologías!$E$17,0)+IF(ENCUESTAS!DO585=19,Tipologías!$E$19,0)+IF(ENCUESTAS!DP585=20,Tipologías!$E$21,0)</f>
        <v>0</v>
      </c>
      <c r="DR585" s="47" t="str">
        <f t="shared" si="247"/>
        <v>NO</v>
      </c>
      <c r="DS585" s="49">
        <f t="shared" si="248"/>
        <v>0</v>
      </c>
      <c r="DT585" s="52">
        <f>IF(DL585=0,"",(DL585+DS585+Tipologías!$E$6+Tipologías!$H$2))</f>
        <v>3807473.9439779641</v>
      </c>
      <c r="DU585" s="53" t="str">
        <f t="shared" si="249"/>
        <v>SI</v>
      </c>
      <c r="DV585" s="436" t="s">
        <v>4396</v>
      </c>
    </row>
    <row r="586" spans="1:126" ht="45.75" thickBot="1" x14ac:dyDescent="0.3">
      <c r="A586" s="22">
        <v>42974</v>
      </c>
      <c r="B586" s="7" t="s">
        <v>1</v>
      </c>
      <c r="C586" s="7" t="s">
        <v>630</v>
      </c>
      <c r="D586" s="7">
        <v>579</v>
      </c>
      <c r="E586" s="7">
        <v>43653334</v>
      </c>
      <c r="F586" s="7">
        <v>3223130625</v>
      </c>
      <c r="G586" s="188">
        <v>583</v>
      </c>
      <c r="H586" s="189" t="s">
        <v>1646</v>
      </c>
      <c r="I586" s="7" t="s">
        <v>1110</v>
      </c>
      <c r="J586" s="7"/>
      <c r="K586" s="7"/>
      <c r="L586" s="7"/>
      <c r="M586" s="7"/>
      <c r="N586" s="7"/>
      <c r="O586" s="7"/>
      <c r="P586" s="7"/>
      <c r="Q586" s="7"/>
      <c r="R586" s="200">
        <v>220141420000</v>
      </c>
      <c r="S586" s="7"/>
      <c r="T586" s="7"/>
      <c r="U586" s="362" t="str">
        <f t="shared" si="225"/>
        <v xml:space="preserve">PEATONAL   #   -  220141420000 </v>
      </c>
      <c r="V586" s="7">
        <v>3203856818</v>
      </c>
      <c r="W586" s="7" t="s">
        <v>3020</v>
      </c>
      <c r="X586" s="7" t="s">
        <v>1652</v>
      </c>
      <c r="Y586" s="7" t="s">
        <v>1518</v>
      </c>
      <c r="Z586" s="7"/>
      <c r="AA586" s="434" t="str">
        <f t="shared" si="226"/>
        <v>ESTHER  SOLINA  JARAMILLO</v>
      </c>
      <c r="AB586" s="7" t="s">
        <v>1268</v>
      </c>
      <c r="AC586" s="7">
        <v>21928122</v>
      </c>
      <c r="AD586" s="7" t="s">
        <v>1118</v>
      </c>
      <c r="AE586" s="7">
        <v>66</v>
      </c>
      <c r="AF586" s="6" t="s">
        <v>1086</v>
      </c>
      <c r="AG586" s="6"/>
      <c r="AH586" s="7"/>
      <c r="AI586" s="7"/>
      <c r="AJ586" s="7"/>
      <c r="AK586" s="434" t="str">
        <f t="shared" si="227"/>
        <v xml:space="preserve">   </v>
      </c>
      <c r="AL586" s="7"/>
      <c r="AM586" s="191"/>
      <c r="AN586" s="189" t="s">
        <v>1087</v>
      </c>
      <c r="AO586" s="7"/>
      <c r="AP586" s="7" t="s">
        <v>1087</v>
      </c>
      <c r="AQ586" s="7">
        <v>5</v>
      </c>
      <c r="AR586" s="7">
        <v>1</v>
      </c>
      <c r="AS586" s="7">
        <v>0</v>
      </c>
      <c r="AT586" s="192" t="s">
        <v>1148</v>
      </c>
      <c r="AU586" s="7"/>
      <c r="AV586" s="193" t="s">
        <v>1165</v>
      </c>
      <c r="AW586" s="7" t="s">
        <v>2859</v>
      </c>
      <c r="AX586" s="192"/>
      <c r="AY586" s="7"/>
      <c r="AZ586" s="7"/>
      <c r="BA586" s="7"/>
      <c r="BB586" s="7" t="s">
        <v>1086</v>
      </c>
      <c r="BC586" s="7">
        <v>45184</v>
      </c>
      <c r="BD586" s="7" t="s">
        <v>1086</v>
      </c>
      <c r="BE586" s="7"/>
      <c r="BF586" s="7" t="s">
        <v>1086</v>
      </c>
      <c r="BG586" s="7">
        <v>16732</v>
      </c>
      <c r="BH586" s="188" t="s">
        <v>1167</v>
      </c>
      <c r="BI586" s="195" t="s">
        <v>1174</v>
      </c>
      <c r="BJ586" s="6" t="s">
        <v>1180</v>
      </c>
      <c r="BK586" s="6" t="s">
        <v>1189</v>
      </c>
      <c r="BL586" s="6" t="s">
        <v>1086</v>
      </c>
      <c r="BM586" s="191" t="s">
        <v>1086</v>
      </c>
      <c r="BN586" s="195" t="s">
        <v>1086</v>
      </c>
      <c r="BO586" s="6" t="s">
        <v>1086</v>
      </c>
      <c r="BP586" s="6" t="s">
        <v>1086</v>
      </c>
      <c r="BQ586" s="6" t="s">
        <v>1086</v>
      </c>
      <c r="BR586" s="6" t="s">
        <v>1086</v>
      </c>
      <c r="BS586" s="6" t="s">
        <v>1086</v>
      </c>
      <c r="BT586" s="6" t="s">
        <v>1086</v>
      </c>
      <c r="BU586" s="6" t="s">
        <v>1086</v>
      </c>
      <c r="BV586" s="6" t="s">
        <v>1087</v>
      </c>
      <c r="BW586" s="6" t="s">
        <v>1086</v>
      </c>
      <c r="BX586" s="6" t="s">
        <v>1086</v>
      </c>
      <c r="BY586" s="6" t="s">
        <v>1086</v>
      </c>
      <c r="BZ586" s="6" t="s">
        <v>1086</v>
      </c>
      <c r="CA586" s="6" t="s">
        <v>1087</v>
      </c>
      <c r="CB586" s="6" t="s">
        <v>1086</v>
      </c>
      <c r="CC586" s="6" t="s">
        <v>1086</v>
      </c>
      <c r="CD586" s="6" t="s">
        <v>1193</v>
      </c>
      <c r="CE586" s="199" t="s">
        <v>3021</v>
      </c>
      <c r="CF586" s="6"/>
      <c r="CG586" s="6"/>
      <c r="CH586" s="6"/>
      <c r="CI586" s="6"/>
      <c r="CJ586" s="6" t="s">
        <v>1607</v>
      </c>
      <c r="CK586" s="204" t="s">
        <v>1608</v>
      </c>
      <c r="CL586" s="6" t="s">
        <v>1086</v>
      </c>
      <c r="CM586" s="196" t="s">
        <v>1087</v>
      </c>
      <c r="CN586" s="196" t="s">
        <v>1087</v>
      </c>
      <c r="CO586" s="196" t="s">
        <v>1490</v>
      </c>
      <c r="CP586" s="6" t="s">
        <v>1086</v>
      </c>
      <c r="CQ586" s="6" t="s">
        <v>1086</v>
      </c>
      <c r="CR586" s="6" t="s">
        <v>1087</v>
      </c>
      <c r="CS586" s="6" t="s">
        <v>1086</v>
      </c>
      <c r="CT586" s="6" t="s">
        <v>1086</v>
      </c>
      <c r="CU586" s="191" t="s">
        <v>1273</v>
      </c>
      <c r="CV586" s="6" t="str">
        <f t="shared" si="228"/>
        <v>NUEVO HORIZONTE PEATONAL220141420000</v>
      </c>
      <c r="CW586" s="46" t="str">
        <f t="shared" si="229"/>
        <v>OK</v>
      </c>
      <c r="CX586" s="47" t="str">
        <f t="shared" si="230"/>
        <v>SI</v>
      </c>
      <c r="CY586" s="47">
        <f t="shared" si="231"/>
        <v>1</v>
      </c>
      <c r="CZ586" s="47" t="str">
        <f t="shared" si="232"/>
        <v/>
      </c>
      <c r="DA586" s="47" t="str">
        <f t="shared" si="233"/>
        <v/>
      </c>
      <c r="DB586" s="47" t="str">
        <f t="shared" si="234"/>
        <v/>
      </c>
      <c r="DC586" s="47" t="str">
        <f t="shared" si="235"/>
        <v/>
      </c>
      <c r="DD586" s="47"/>
      <c r="DE586" s="47" t="str">
        <f t="shared" si="236"/>
        <v/>
      </c>
      <c r="DF586" s="47" t="str">
        <f t="shared" si="237"/>
        <v/>
      </c>
      <c r="DG586" s="47">
        <f t="shared" si="238"/>
        <v>9</v>
      </c>
      <c r="DH586" s="47" t="str">
        <f t="shared" si="239"/>
        <v/>
      </c>
      <c r="DI586" s="47" t="str">
        <f t="shared" si="240"/>
        <v/>
      </c>
      <c r="DJ586" s="47">
        <f t="shared" si="241"/>
        <v>1</v>
      </c>
      <c r="DK586" s="48">
        <f>IF(CX586="NO",0,IF(CY586=1,Tipologías!$E$11,0)+IF(CZ586=2,Tipologías!$E$10,0)+IF(DA586=3,Tipologías!$E$9,0)+IF(DB586=4,Tipologías!$E$13,0)+IF(DC586=5,Tipologías!$E$12,0)+IF(DD586=6,Tipologías!$E$14,0)+IF(DE586=7,Tipologías!$E$20,0)+IF(DG586=9,Tipologías!$E$16,0)+IF(DF586=8,Tipologías!$E$23,0)+IF(DH586=10,Tipologías!$E$7,0)+IF(DI586=11,Tipologías!$E$8,0))</f>
        <v>2225218.5090899998</v>
      </c>
      <c r="DL586" s="49">
        <f t="shared" si="242"/>
        <v>2225218.5090899998</v>
      </c>
      <c r="DM586" s="50" t="str">
        <f t="shared" si="243"/>
        <v/>
      </c>
      <c r="DN586" s="50" t="str">
        <f t="shared" si="244"/>
        <v/>
      </c>
      <c r="DO586" s="50">
        <f t="shared" si="245"/>
        <v>0</v>
      </c>
      <c r="DP586" s="51" t="str">
        <f t="shared" si="246"/>
        <v/>
      </c>
      <c r="DQ586" s="51">
        <f>IF(DM586=17,Tipologías!$E$18,0)+IF(ENCUESTAS!DN586=18,Tipologías!$E$17,0)+IF(ENCUESTAS!DO586=19,Tipologías!$E$19,0)+IF(ENCUESTAS!DP586=20,Tipologías!$E$21,0)</f>
        <v>0</v>
      </c>
      <c r="DR586" s="47" t="str">
        <f t="shared" si="247"/>
        <v>NO</v>
      </c>
      <c r="DS586" s="49">
        <f t="shared" si="248"/>
        <v>0</v>
      </c>
      <c r="DT586" s="52">
        <f>IF(DL586=0,"",(DL586+DS586+Tipologías!$E$6+Tipologías!$H$2))</f>
        <v>2422295.9016299644</v>
      </c>
      <c r="DU586" s="53" t="str">
        <f t="shared" si="249"/>
        <v>SI</v>
      </c>
      <c r="DV586" s="436" t="s">
        <v>4397</v>
      </c>
    </row>
    <row r="587" spans="1:126" ht="30.75" thickBot="1" x14ac:dyDescent="0.3">
      <c r="A587" s="22">
        <v>42974</v>
      </c>
      <c r="B587" s="7" t="s">
        <v>1</v>
      </c>
      <c r="C587" s="7" t="s">
        <v>630</v>
      </c>
      <c r="D587" s="7">
        <v>579</v>
      </c>
      <c r="E587" s="7">
        <v>43653334</v>
      </c>
      <c r="F587" s="7">
        <v>3223130625</v>
      </c>
      <c r="G587" s="188">
        <v>584</v>
      </c>
      <c r="H587" s="189" t="s">
        <v>1646</v>
      </c>
      <c r="I587" s="7" t="s">
        <v>1110</v>
      </c>
      <c r="J587" s="7"/>
      <c r="K587" s="7"/>
      <c r="L587" s="7"/>
      <c r="M587" s="7"/>
      <c r="N587" s="7"/>
      <c r="O587" s="7"/>
      <c r="P587" s="7"/>
      <c r="Q587" s="7"/>
      <c r="R587" s="200">
        <v>220141560000</v>
      </c>
      <c r="S587" s="7"/>
      <c r="T587" s="7"/>
      <c r="U587" s="362" t="str">
        <f t="shared" si="225"/>
        <v xml:space="preserve">PEATONAL   #   -  220141560000 </v>
      </c>
      <c r="V587" s="7">
        <v>3127826117</v>
      </c>
      <c r="W587" s="7" t="s">
        <v>3022</v>
      </c>
      <c r="X587" s="7"/>
      <c r="Y587" s="7" t="s">
        <v>1353</v>
      </c>
      <c r="Z587" s="7" t="s">
        <v>1465</v>
      </c>
      <c r="AA587" s="434" t="str">
        <f t="shared" si="226"/>
        <v xml:space="preserve">JORGE DE JESUS VIVE </v>
      </c>
      <c r="AB587" s="7" t="s">
        <v>1268</v>
      </c>
      <c r="AC587" s="7">
        <v>15360197</v>
      </c>
      <c r="AD587" s="7" t="s">
        <v>1127</v>
      </c>
      <c r="AE587" s="7">
        <v>68</v>
      </c>
      <c r="AF587" s="6" t="s">
        <v>1087</v>
      </c>
      <c r="AG587" s="6" t="s">
        <v>1456</v>
      </c>
      <c r="AH587" s="7"/>
      <c r="AI587" s="7" t="s">
        <v>1287</v>
      </c>
      <c r="AJ587" s="7" t="s">
        <v>3023</v>
      </c>
      <c r="AK587" s="434" t="str">
        <f t="shared" si="227"/>
        <v xml:space="preserve">MARIA NOHEMY PEREZ </v>
      </c>
      <c r="AL587" s="7"/>
      <c r="AM587" s="191">
        <v>21933417</v>
      </c>
      <c r="AN587" s="189" t="s">
        <v>1087</v>
      </c>
      <c r="AO587" s="7"/>
      <c r="AP587" s="7" t="s">
        <v>1087</v>
      </c>
      <c r="AQ587" s="7">
        <v>2</v>
      </c>
      <c r="AR587" s="7">
        <v>0</v>
      </c>
      <c r="AS587" s="7">
        <v>0</v>
      </c>
      <c r="AT587" s="192" t="s">
        <v>1148</v>
      </c>
      <c r="AU587" s="7"/>
      <c r="AV587" s="193" t="s">
        <v>1161</v>
      </c>
      <c r="AW587" s="7"/>
      <c r="AX587" s="192"/>
      <c r="AY587" s="7"/>
      <c r="AZ587" s="7"/>
      <c r="BA587" s="7"/>
      <c r="BB587" s="7" t="s">
        <v>1086</v>
      </c>
      <c r="BC587" s="7">
        <v>20081</v>
      </c>
      <c r="BD587" s="7" t="s">
        <v>1086</v>
      </c>
      <c r="BE587" s="7"/>
      <c r="BF587" s="7" t="s">
        <v>1086</v>
      </c>
      <c r="BG587" s="7">
        <v>8366</v>
      </c>
      <c r="BH587" s="188" t="s">
        <v>1167</v>
      </c>
      <c r="BI587" s="195" t="s">
        <v>1174</v>
      </c>
      <c r="BJ587" s="6" t="s">
        <v>1180</v>
      </c>
      <c r="BK587" s="6" t="s">
        <v>1189</v>
      </c>
      <c r="BL587" s="6" t="s">
        <v>1086</v>
      </c>
      <c r="BM587" s="191" t="s">
        <v>1086</v>
      </c>
      <c r="BN587" s="195" t="s">
        <v>1086</v>
      </c>
      <c r="BO587" s="6" t="s">
        <v>1086</v>
      </c>
      <c r="BP587" s="6" t="s">
        <v>1086</v>
      </c>
      <c r="BQ587" s="6" t="s">
        <v>1086</v>
      </c>
      <c r="BR587" s="6" t="s">
        <v>1086</v>
      </c>
      <c r="BS587" s="6" t="s">
        <v>1086</v>
      </c>
      <c r="BT587" s="6" t="s">
        <v>1087</v>
      </c>
      <c r="BU587" s="6" t="s">
        <v>1086</v>
      </c>
      <c r="BV587" s="6" t="s">
        <v>1087</v>
      </c>
      <c r="BW587" s="6" t="s">
        <v>1086</v>
      </c>
      <c r="BX587" s="6" t="s">
        <v>1086</v>
      </c>
      <c r="BY587" s="6" t="s">
        <v>1087</v>
      </c>
      <c r="BZ587" s="6" t="s">
        <v>1086</v>
      </c>
      <c r="CA587" s="6" t="s">
        <v>1087</v>
      </c>
      <c r="CB587" s="6" t="s">
        <v>1086</v>
      </c>
      <c r="CC587" s="6" t="s">
        <v>1086</v>
      </c>
      <c r="CD587" s="6" t="s">
        <v>1194</v>
      </c>
      <c r="CE587" s="199" t="s">
        <v>3024</v>
      </c>
      <c r="CF587" s="6"/>
      <c r="CG587" s="6"/>
      <c r="CH587" s="6"/>
      <c r="CI587" s="6"/>
      <c r="CJ587" s="6" t="s">
        <v>1607</v>
      </c>
      <c r="CK587" s="204" t="s">
        <v>1608</v>
      </c>
      <c r="CL587" s="6" t="s">
        <v>1086</v>
      </c>
      <c r="CM587" s="196" t="s">
        <v>1087</v>
      </c>
      <c r="CN587" s="196" t="s">
        <v>1087</v>
      </c>
      <c r="CO587" s="196" t="s">
        <v>1490</v>
      </c>
      <c r="CP587" s="6" t="s">
        <v>1087</v>
      </c>
      <c r="CQ587" s="6" t="s">
        <v>1086</v>
      </c>
      <c r="CR587" s="6" t="s">
        <v>1087</v>
      </c>
      <c r="CS587" s="6" t="s">
        <v>1086</v>
      </c>
      <c r="CT587" s="6" t="s">
        <v>1086</v>
      </c>
      <c r="CU587" s="191" t="s">
        <v>1273</v>
      </c>
      <c r="CV587" s="6" t="str">
        <f t="shared" si="228"/>
        <v>NUEVO HORIZONTE PEATONAL220141560000</v>
      </c>
      <c r="CW587" s="46" t="str">
        <f t="shared" si="229"/>
        <v>¿REPETIDA?</v>
      </c>
      <c r="CX587" s="47" t="str">
        <f t="shared" si="230"/>
        <v>SI</v>
      </c>
      <c r="CY587" s="47">
        <f t="shared" si="231"/>
        <v>1</v>
      </c>
      <c r="CZ587" s="47" t="str">
        <f t="shared" si="232"/>
        <v/>
      </c>
      <c r="DA587" s="47">
        <f t="shared" si="233"/>
        <v>3</v>
      </c>
      <c r="DB587" s="47" t="str">
        <f t="shared" si="234"/>
        <v/>
      </c>
      <c r="DC587" s="47" t="str">
        <f t="shared" si="235"/>
        <v/>
      </c>
      <c r="DD587" s="47"/>
      <c r="DE587" s="47" t="str">
        <f t="shared" si="236"/>
        <v/>
      </c>
      <c r="DF587" s="47" t="str">
        <f t="shared" si="237"/>
        <v/>
      </c>
      <c r="DG587" s="47">
        <f t="shared" si="238"/>
        <v>9</v>
      </c>
      <c r="DH587" s="47" t="str">
        <f t="shared" si="239"/>
        <v/>
      </c>
      <c r="DI587" s="47" t="str">
        <f t="shared" si="240"/>
        <v/>
      </c>
      <c r="DJ587" s="47">
        <f t="shared" si="241"/>
        <v>2</v>
      </c>
      <c r="DK587" s="48">
        <f>IF(CX587="NO",0,IF(CY587=1,Tipologías!$E$11,0)+IF(CZ587=2,Tipologías!$E$10,0)+IF(DA587=3,Tipologías!$E$9,0)+IF(DB587=4,Tipologías!$E$13,0)+IF(DC587=5,Tipologías!$E$12,0)+IF(DD587=6,Tipologías!$E$14,0)+IF(DE587=7,Tipologías!$E$20,0)+IF(DG587=9,Tipologías!$E$16,0)+IF(DF587=8,Tipologías!$E$23,0)+IF(DH587=10,Tipologías!$E$7,0)+IF(DI587=11,Tipologías!$E$8,0))</f>
        <v>2608612.5646619997</v>
      </c>
      <c r="DL587" s="49">
        <f t="shared" si="242"/>
        <v>2608612.5646619997</v>
      </c>
      <c r="DM587" s="50" t="str">
        <f t="shared" si="243"/>
        <v/>
      </c>
      <c r="DN587" s="50" t="str">
        <f t="shared" si="244"/>
        <v/>
      </c>
      <c r="DO587" s="50">
        <f t="shared" si="245"/>
        <v>0</v>
      </c>
      <c r="DP587" s="51" t="str">
        <f t="shared" si="246"/>
        <v/>
      </c>
      <c r="DQ587" s="51">
        <f>IF(DM587=17,Tipologías!$E$18,0)+IF(ENCUESTAS!DN587=18,Tipologías!$E$17,0)+IF(ENCUESTAS!DO587=19,Tipologías!$E$19,0)+IF(ENCUESTAS!DP587=20,Tipologías!$E$21,0)</f>
        <v>0</v>
      </c>
      <c r="DR587" s="47" t="str">
        <f t="shared" si="247"/>
        <v>NO</v>
      </c>
      <c r="DS587" s="49">
        <f t="shared" si="248"/>
        <v>0</v>
      </c>
      <c r="DT587" s="52">
        <f>IF(DL587=0,"",(DL587+DS587+Tipologías!$E$6+Tipologías!$H$2))</f>
        <v>2805689.9572019642</v>
      </c>
      <c r="DU587" s="53" t="str">
        <f t="shared" si="249"/>
        <v>SI</v>
      </c>
      <c r="DV587" s="436" t="s">
        <v>4398</v>
      </c>
    </row>
    <row r="588" spans="1:126" ht="30.75" hidden="1" thickBot="1" x14ac:dyDescent="0.3">
      <c r="A588" s="22">
        <v>42974</v>
      </c>
      <c r="B588" s="7" t="s">
        <v>1</v>
      </c>
      <c r="C588" s="7" t="s">
        <v>630</v>
      </c>
      <c r="D588" s="7">
        <v>579</v>
      </c>
      <c r="E588" s="7">
        <v>43653334</v>
      </c>
      <c r="F588" s="7">
        <v>3223130625</v>
      </c>
      <c r="G588" s="188">
        <v>585</v>
      </c>
      <c r="H588" s="189" t="s">
        <v>1646</v>
      </c>
      <c r="I588" s="7" t="s">
        <v>1110</v>
      </c>
      <c r="J588" s="7"/>
      <c r="K588" s="7"/>
      <c r="L588" s="7"/>
      <c r="M588" s="7"/>
      <c r="N588" s="7"/>
      <c r="O588" s="7"/>
      <c r="P588" s="7"/>
      <c r="Q588" s="7"/>
      <c r="R588" s="200">
        <v>220141550000</v>
      </c>
      <c r="S588" s="7"/>
      <c r="T588" s="7"/>
      <c r="U588" s="362" t="str">
        <f t="shared" si="225"/>
        <v xml:space="preserve">PEATONAL   #   -  220141550000 </v>
      </c>
      <c r="V588" s="7">
        <v>3137942562</v>
      </c>
      <c r="W588" s="7" t="s">
        <v>1779</v>
      </c>
      <c r="X588" s="7"/>
      <c r="Y588" s="7" t="s">
        <v>2447</v>
      </c>
      <c r="Z588" s="7" t="s">
        <v>1471</v>
      </c>
      <c r="AA588" s="434" t="str">
        <f t="shared" si="226"/>
        <v xml:space="preserve">BERTA ELVIRA ACEVEDO </v>
      </c>
      <c r="AB588" s="7" t="s">
        <v>1268</v>
      </c>
      <c r="AC588" s="7">
        <v>21928602</v>
      </c>
      <c r="AD588" s="7" t="s">
        <v>1127</v>
      </c>
      <c r="AE588" s="7">
        <v>64</v>
      </c>
      <c r="AF588" s="6" t="s">
        <v>1087</v>
      </c>
      <c r="AG588" s="6"/>
      <c r="AH588" s="7"/>
      <c r="AI588" s="7"/>
      <c r="AJ588" s="7"/>
      <c r="AK588" s="434" t="str">
        <f t="shared" si="227"/>
        <v xml:space="preserve">   </v>
      </c>
      <c r="AL588" s="7"/>
      <c r="AM588" s="191"/>
      <c r="AN588" s="189" t="s">
        <v>1087</v>
      </c>
      <c r="AO588" s="7"/>
      <c r="AP588" s="7" t="s">
        <v>1087</v>
      </c>
      <c r="AQ588" s="7">
        <v>4</v>
      </c>
      <c r="AR588" s="7">
        <v>1</v>
      </c>
      <c r="AS588" s="7">
        <v>0</v>
      </c>
      <c r="AT588" s="192" t="s">
        <v>1148</v>
      </c>
      <c r="AU588" s="7"/>
      <c r="AV588" s="193" t="s">
        <v>1165</v>
      </c>
      <c r="AW588" s="7" t="s">
        <v>2859</v>
      </c>
      <c r="AX588" s="192"/>
      <c r="AY588" s="7"/>
      <c r="AZ588" s="7"/>
      <c r="BA588" s="7"/>
      <c r="BB588" s="7" t="s">
        <v>1086</v>
      </c>
      <c r="BC588" s="7">
        <v>26354</v>
      </c>
      <c r="BD588" s="7" t="s">
        <v>1086</v>
      </c>
      <c r="BE588" s="7"/>
      <c r="BF588" s="7" t="s">
        <v>1086</v>
      </c>
      <c r="BG588" s="7">
        <v>8366</v>
      </c>
      <c r="BH588" s="188" t="s">
        <v>1167</v>
      </c>
      <c r="BI588" s="195" t="s">
        <v>1171</v>
      </c>
      <c r="BJ588" s="6" t="s">
        <v>1180</v>
      </c>
      <c r="BK588" s="6" t="s">
        <v>1189</v>
      </c>
      <c r="BL588" s="6" t="s">
        <v>1086</v>
      </c>
      <c r="BM588" s="191" t="s">
        <v>1086</v>
      </c>
      <c r="BN588" s="195" t="s">
        <v>1086</v>
      </c>
      <c r="BO588" s="6" t="s">
        <v>1086</v>
      </c>
      <c r="BP588" s="6" t="s">
        <v>1086</v>
      </c>
      <c r="BQ588" s="6" t="s">
        <v>1086</v>
      </c>
      <c r="BR588" s="6" t="s">
        <v>1086</v>
      </c>
      <c r="BS588" s="6" t="s">
        <v>1086</v>
      </c>
      <c r="BT588" s="6" t="s">
        <v>1086</v>
      </c>
      <c r="BU588" s="6" t="s">
        <v>1086</v>
      </c>
      <c r="BV588" s="6" t="s">
        <v>1086</v>
      </c>
      <c r="BW588" s="6" t="s">
        <v>1086</v>
      </c>
      <c r="BX588" s="6" t="s">
        <v>1086</v>
      </c>
      <c r="BY588" s="6" t="s">
        <v>1086</v>
      </c>
      <c r="BZ588" s="6" t="s">
        <v>1086</v>
      </c>
      <c r="CA588" s="6" t="s">
        <v>1086</v>
      </c>
      <c r="CB588" s="6" t="s">
        <v>1086</v>
      </c>
      <c r="CC588" s="6" t="s">
        <v>1086</v>
      </c>
      <c r="CD588" s="6" t="s">
        <v>1193</v>
      </c>
      <c r="CE588" s="199" t="s">
        <v>3025</v>
      </c>
      <c r="CF588" s="6"/>
      <c r="CG588" s="6"/>
      <c r="CH588" s="6"/>
      <c r="CI588" s="6"/>
      <c r="CJ588" s="6" t="s">
        <v>1607</v>
      </c>
      <c r="CK588" s="204" t="s">
        <v>1608</v>
      </c>
      <c r="CL588" s="6" t="s">
        <v>1086</v>
      </c>
      <c r="CM588" s="196" t="s">
        <v>1087</v>
      </c>
      <c r="CN588" s="196" t="s">
        <v>1087</v>
      </c>
      <c r="CO588" s="196" t="s">
        <v>1490</v>
      </c>
      <c r="CP588" s="6" t="s">
        <v>1086</v>
      </c>
      <c r="CQ588" s="6" t="s">
        <v>1086</v>
      </c>
      <c r="CR588" s="6" t="s">
        <v>1086</v>
      </c>
      <c r="CS588" s="6" t="s">
        <v>1086</v>
      </c>
      <c r="CT588" s="6" t="s">
        <v>1086</v>
      </c>
      <c r="CU588" s="191" t="s">
        <v>1273</v>
      </c>
      <c r="CV588" s="6" t="str">
        <f t="shared" si="228"/>
        <v>NUEVO HORIZONTE PEATONAL220141550000</v>
      </c>
      <c r="CW588" s="46" t="str">
        <f t="shared" si="229"/>
        <v>OK</v>
      </c>
      <c r="CX588" s="47" t="str">
        <f t="shared" si="230"/>
        <v>SI</v>
      </c>
      <c r="CY588" s="47" t="str">
        <f t="shared" si="231"/>
        <v/>
      </c>
      <c r="CZ588" s="47" t="str">
        <f t="shared" si="232"/>
        <v/>
      </c>
      <c r="DA588" s="47" t="str">
        <f t="shared" si="233"/>
        <v/>
      </c>
      <c r="DB588" s="47" t="str">
        <f t="shared" si="234"/>
        <v/>
      </c>
      <c r="DC588" s="47" t="str">
        <f t="shared" si="235"/>
        <v/>
      </c>
      <c r="DD588" s="47"/>
      <c r="DE588" s="47" t="str">
        <f t="shared" si="236"/>
        <v/>
      </c>
      <c r="DF588" s="47" t="str">
        <f t="shared" si="237"/>
        <v/>
      </c>
      <c r="DG588" s="47" t="str">
        <f t="shared" si="238"/>
        <v/>
      </c>
      <c r="DH588" s="47" t="str">
        <f t="shared" si="239"/>
        <v/>
      </c>
      <c r="DI588" s="47" t="str">
        <f t="shared" si="240"/>
        <v/>
      </c>
      <c r="DJ588" s="47">
        <f t="shared" si="241"/>
        <v>0</v>
      </c>
      <c r="DK588" s="48">
        <f>IF(CX588="NO",0,IF(CY588=1,Tipologías!$E$11,0)+IF(CZ588=2,Tipologías!$E$10,0)+IF(DA588=3,Tipologías!$E$9,0)+IF(DB588=4,Tipologías!$E$13,0)+IF(DC588=5,Tipologías!$E$12,0)+IF(DD588=6,Tipologías!$E$14,0)+IF(DE588=7,Tipologías!$E$20,0)+IF(DG588=9,Tipologías!$E$16,0)+IF(DF588=8,Tipologías!$E$23,0)+IF(DH588=10,Tipologías!$E$7,0)+IF(DI588=11,Tipologías!$E$8,0))</f>
        <v>0</v>
      </c>
      <c r="DL588" s="49">
        <f t="shared" si="242"/>
        <v>0</v>
      </c>
      <c r="DM588" s="50" t="str">
        <f t="shared" si="243"/>
        <v/>
      </c>
      <c r="DN588" s="50" t="str">
        <f t="shared" si="244"/>
        <v/>
      </c>
      <c r="DO588" s="50" t="str">
        <f t="shared" si="245"/>
        <v/>
      </c>
      <c r="DP588" s="51" t="str">
        <f t="shared" si="246"/>
        <v/>
      </c>
      <c r="DQ588" s="51">
        <f>IF(DM588=17,Tipologías!$E$18,0)+IF(ENCUESTAS!DN588=18,Tipologías!$E$17,0)+IF(ENCUESTAS!DO588=19,Tipologías!$E$19,0)+IF(ENCUESTAS!DP588=20,Tipologías!$E$21,0)</f>
        <v>0</v>
      </c>
      <c r="DR588" s="47" t="str">
        <f t="shared" si="247"/>
        <v>NO</v>
      </c>
      <c r="DS588" s="49">
        <f t="shared" si="248"/>
        <v>0</v>
      </c>
      <c r="DT588" s="52" t="str">
        <f>IF(DL588=0,"",(DL588+DS588+Tipologías!$E$6+Tipologías!$H$2))</f>
        <v/>
      </c>
      <c r="DU588" s="53" t="str">
        <f t="shared" si="249"/>
        <v>NO</v>
      </c>
      <c r="DV588" s="436"/>
    </row>
    <row r="589" spans="1:126" ht="30.75" thickBot="1" x14ac:dyDescent="0.3">
      <c r="A589" s="22">
        <v>42974</v>
      </c>
      <c r="B589" s="7" t="s">
        <v>1</v>
      </c>
      <c r="C589" s="7" t="s">
        <v>630</v>
      </c>
      <c r="D589" s="7">
        <v>579</v>
      </c>
      <c r="E589" s="7">
        <v>1039689067</v>
      </c>
      <c r="F589" s="7"/>
      <c r="G589" s="188">
        <v>586</v>
      </c>
      <c r="H589" s="189" t="s">
        <v>1603</v>
      </c>
      <c r="I589" s="7" t="s">
        <v>1110</v>
      </c>
      <c r="J589" s="7"/>
      <c r="K589" s="7"/>
      <c r="L589" s="7"/>
      <c r="M589" s="7"/>
      <c r="N589" s="7"/>
      <c r="O589" s="7"/>
      <c r="P589" s="7"/>
      <c r="Q589" s="7"/>
      <c r="R589" s="200">
        <v>220555220000</v>
      </c>
      <c r="S589" s="7"/>
      <c r="T589" s="7"/>
      <c r="U589" s="362" t="str">
        <f t="shared" si="225"/>
        <v xml:space="preserve">PEATONAL   #   -  220555220000 </v>
      </c>
      <c r="V589" s="7">
        <v>3137901942</v>
      </c>
      <c r="W589" s="7" t="s">
        <v>1526</v>
      </c>
      <c r="X589" s="7"/>
      <c r="Y589" s="7" t="s">
        <v>2138</v>
      </c>
      <c r="Z589" s="7"/>
      <c r="AA589" s="434" t="str">
        <f t="shared" si="226"/>
        <v xml:space="preserve">CAROLINA  GONZALEZ </v>
      </c>
      <c r="AB589" s="7" t="s">
        <v>1268</v>
      </c>
      <c r="AC589" s="7">
        <v>36524967</v>
      </c>
      <c r="AD589" s="7" t="s">
        <v>1118</v>
      </c>
      <c r="AE589" s="7">
        <v>68</v>
      </c>
      <c r="AF589" s="6" t="s">
        <v>1087</v>
      </c>
      <c r="AG589" s="6"/>
      <c r="AH589" s="7"/>
      <c r="AI589" s="7"/>
      <c r="AJ589" s="7"/>
      <c r="AK589" s="434" t="str">
        <f t="shared" si="227"/>
        <v xml:space="preserve">   </v>
      </c>
      <c r="AL589" s="7"/>
      <c r="AM589" s="191"/>
      <c r="AN589" s="189" t="s">
        <v>1087</v>
      </c>
      <c r="AO589" s="7"/>
      <c r="AP589" s="7" t="s">
        <v>1087</v>
      </c>
      <c r="AQ589" s="7">
        <v>2</v>
      </c>
      <c r="AR589" s="7">
        <v>1</v>
      </c>
      <c r="AS589" s="7">
        <v>1</v>
      </c>
      <c r="AT589" s="192" t="s">
        <v>1148</v>
      </c>
      <c r="AU589" s="7"/>
      <c r="AV589" s="193" t="s">
        <v>1161</v>
      </c>
      <c r="AW589" s="7"/>
      <c r="AX589" s="192"/>
      <c r="AY589" s="7"/>
      <c r="AZ589" s="7"/>
      <c r="BA589" s="7"/>
      <c r="BB589" s="7" t="s">
        <v>1086</v>
      </c>
      <c r="BC589" s="7">
        <v>9403</v>
      </c>
      <c r="BD589" s="7" t="s">
        <v>1086</v>
      </c>
      <c r="BE589" s="7">
        <v>6364</v>
      </c>
      <c r="BF589" s="7" t="s">
        <v>1086</v>
      </c>
      <c r="BG589" s="7">
        <v>8414</v>
      </c>
      <c r="BH589" s="188" t="s">
        <v>1167</v>
      </c>
      <c r="BI589" s="195" t="s">
        <v>1175</v>
      </c>
      <c r="BJ589" s="6" t="s">
        <v>1180</v>
      </c>
      <c r="BK589" s="6" t="s">
        <v>1189</v>
      </c>
      <c r="BL589" s="6" t="s">
        <v>1086</v>
      </c>
      <c r="BM589" s="191" t="s">
        <v>1086</v>
      </c>
      <c r="BN589" s="195" t="s">
        <v>1086</v>
      </c>
      <c r="BO589" s="6" t="s">
        <v>1086</v>
      </c>
      <c r="BP589" s="6" t="s">
        <v>1086</v>
      </c>
      <c r="BQ589" s="6" t="s">
        <v>1086</v>
      </c>
      <c r="BR589" s="6" t="s">
        <v>1086</v>
      </c>
      <c r="BS589" s="6" t="s">
        <v>1086</v>
      </c>
      <c r="BT589" s="6" t="s">
        <v>1086</v>
      </c>
      <c r="BU589" s="6" t="s">
        <v>1086</v>
      </c>
      <c r="BV589" s="6" t="s">
        <v>1087</v>
      </c>
      <c r="BW589" s="6" t="s">
        <v>1086</v>
      </c>
      <c r="BX589" s="6" t="s">
        <v>1086</v>
      </c>
      <c r="BY589" s="6" t="s">
        <v>1086</v>
      </c>
      <c r="BZ589" s="6" t="s">
        <v>1086</v>
      </c>
      <c r="CA589" s="6" t="s">
        <v>1087</v>
      </c>
      <c r="CB589" s="6" t="s">
        <v>1086</v>
      </c>
      <c r="CC589" s="6" t="s">
        <v>1086</v>
      </c>
      <c r="CD589" s="6" t="s">
        <v>1193</v>
      </c>
      <c r="CE589" s="199" t="s">
        <v>3026</v>
      </c>
      <c r="CF589" s="6"/>
      <c r="CG589" s="6"/>
      <c r="CH589" s="6"/>
      <c r="CI589" s="6"/>
      <c r="CJ589" s="6" t="s">
        <v>1607</v>
      </c>
      <c r="CK589" s="204" t="s">
        <v>1608</v>
      </c>
      <c r="CL589" s="6" t="s">
        <v>1086</v>
      </c>
      <c r="CM589" s="196" t="s">
        <v>1087</v>
      </c>
      <c r="CN589" s="196" t="s">
        <v>1087</v>
      </c>
      <c r="CO589" s="196" t="s">
        <v>1490</v>
      </c>
      <c r="CP589" s="6" t="s">
        <v>1086</v>
      </c>
      <c r="CQ589" s="6" t="s">
        <v>1086</v>
      </c>
      <c r="CR589" s="6" t="s">
        <v>1087</v>
      </c>
      <c r="CS589" s="6" t="s">
        <v>1086</v>
      </c>
      <c r="CT589" s="6" t="s">
        <v>1086</v>
      </c>
      <c r="CU589" s="191" t="s">
        <v>1273</v>
      </c>
      <c r="CV589" s="6" t="str">
        <f t="shared" si="228"/>
        <v>OASIS PEATONAL220555220000</v>
      </c>
      <c r="CW589" s="46" t="str">
        <f t="shared" si="229"/>
        <v>OK</v>
      </c>
      <c r="CX589" s="47" t="str">
        <f t="shared" si="230"/>
        <v>SI</v>
      </c>
      <c r="CY589" s="47">
        <f t="shared" si="231"/>
        <v>1</v>
      </c>
      <c r="CZ589" s="47" t="str">
        <f t="shared" si="232"/>
        <v/>
      </c>
      <c r="DA589" s="47" t="str">
        <f t="shared" si="233"/>
        <v/>
      </c>
      <c r="DB589" s="47" t="str">
        <f t="shared" si="234"/>
        <v/>
      </c>
      <c r="DC589" s="47" t="str">
        <f t="shared" si="235"/>
        <v/>
      </c>
      <c r="DD589" s="47"/>
      <c r="DE589" s="47" t="str">
        <f t="shared" si="236"/>
        <v/>
      </c>
      <c r="DF589" s="47" t="str">
        <f t="shared" si="237"/>
        <v/>
      </c>
      <c r="DG589" s="47">
        <f t="shared" si="238"/>
        <v>9</v>
      </c>
      <c r="DH589" s="47" t="str">
        <f t="shared" si="239"/>
        <v/>
      </c>
      <c r="DI589" s="47" t="str">
        <f t="shared" si="240"/>
        <v/>
      </c>
      <c r="DJ589" s="47">
        <f t="shared" si="241"/>
        <v>1</v>
      </c>
      <c r="DK589" s="48">
        <f>IF(CX589="NO",0,IF(CY589=1,Tipologías!$E$11,0)+IF(CZ589=2,Tipologías!$E$10,0)+IF(DA589=3,Tipologías!$E$9,0)+IF(DB589=4,Tipologías!$E$13,0)+IF(DC589=5,Tipologías!$E$12,0)+IF(DD589=6,Tipologías!$E$14,0)+IF(DE589=7,Tipologías!$E$20,0)+IF(DG589=9,Tipologías!$E$16,0)+IF(DF589=8,Tipologías!$E$23,0)+IF(DH589=10,Tipologías!$E$7,0)+IF(DI589=11,Tipologías!$E$8,0))</f>
        <v>2225218.5090899998</v>
      </c>
      <c r="DL589" s="49">
        <f t="shared" si="242"/>
        <v>2225218.5090899998</v>
      </c>
      <c r="DM589" s="50" t="str">
        <f t="shared" si="243"/>
        <v/>
      </c>
      <c r="DN589" s="50" t="str">
        <f t="shared" si="244"/>
        <v/>
      </c>
      <c r="DO589" s="50">
        <f t="shared" si="245"/>
        <v>0</v>
      </c>
      <c r="DP589" s="51" t="str">
        <f t="shared" si="246"/>
        <v/>
      </c>
      <c r="DQ589" s="51">
        <f>IF(DM589=17,Tipologías!$E$18,0)+IF(ENCUESTAS!DN589=18,Tipologías!$E$17,0)+IF(ENCUESTAS!DO589=19,Tipologías!$E$19,0)+IF(ENCUESTAS!DP589=20,Tipologías!$E$21,0)</f>
        <v>0</v>
      </c>
      <c r="DR589" s="47" t="str">
        <f t="shared" si="247"/>
        <v>NO</v>
      </c>
      <c r="DS589" s="49">
        <f t="shared" si="248"/>
        <v>0</v>
      </c>
      <c r="DT589" s="52">
        <f>IF(DL589=0,"",(DL589+DS589+Tipologías!$E$6+Tipologías!$H$2))</f>
        <v>2422295.9016299644</v>
      </c>
      <c r="DU589" s="53" t="str">
        <f t="shared" si="249"/>
        <v>SI</v>
      </c>
      <c r="DV589" s="436" t="s">
        <v>3708</v>
      </c>
    </row>
    <row r="590" spans="1:126" ht="15.75" thickBot="1" x14ac:dyDescent="0.3">
      <c r="A590" s="22">
        <v>42974</v>
      </c>
      <c r="B590" s="7" t="s">
        <v>1</v>
      </c>
      <c r="C590" s="7" t="s">
        <v>630</v>
      </c>
      <c r="D590" s="7">
        <v>579</v>
      </c>
      <c r="E590" s="7">
        <v>1039689067</v>
      </c>
      <c r="F590" s="7"/>
      <c r="G590" s="188">
        <v>587</v>
      </c>
      <c r="H590" s="189" t="s">
        <v>1603</v>
      </c>
      <c r="I590" s="7" t="s">
        <v>1110</v>
      </c>
      <c r="J590" s="7"/>
      <c r="K590" s="7"/>
      <c r="L590" s="7"/>
      <c r="M590" s="7"/>
      <c r="N590" s="7"/>
      <c r="O590" s="7"/>
      <c r="P590" s="7"/>
      <c r="Q590" s="7"/>
      <c r="R590" s="200">
        <v>220581910048</v>
      </c>
      <c r="S590" s="7"/>
      <c r="T590" s="7"/>
      <c r="U590" s="362" t="str">
        <f t="shared" si="225"/>
        <v xml:space="preserve">PEATONAL   #   -  220581910048 </v>
      </c>
      <c r="V590" s="7">
        <v>3104657380</v>
      </c>
      <c r="W590" s="7" t="s">
        <v>2301</v>
      </c>
      <c r="X590" s="7" t="s">
        <v>2338</v>
      </c>
      <c r="Y590" s="7" t="s">
        <v>1272</v>
      </c>
      <c r="Z590" s="7" t="s">
        <v>1336</v>
      </c>
      <c r="AA590" s="434" t="str">
        <f t="shared" si="226"/>
        <v>ROSA ESTELA RUA PALACIO</v>
      </c>
      <c r="AB590" s="7" t="s">
        <v>1268</v>
      </c>
      <c r="AC590" s="7">
        <v>21931994</v>
      </c>
      <c r="AD590" s="7" t="s">
        <v>1118</v>
      </c>
      <c r="AE590" s="7">
        <v>57</v>
      </c>
      <c r="AF590" s="6" t="s">
        <v>1086</v>
      </c>
      <c r="AG590" s="6"/>
      <c r="AH590" s="7"/>
      <c r="AI590" s="7"/>
      <c r="AJ590" s="7"/>
      <c r="AK590" s="434" t="str">
        <f t="shared" si="227"/>
        <v xml:space="preserve">   </v>
      </c>
      <c r="AL590" s="7"/>
      <c r="AM590" s="191"/>
      <c r="AN590" s="189" t="s">
        <v>1087</v>
      </c>
      <c r="AO590" s="7"/>
      <c r="AP590" s="7" t="s">
        <v>1087</v>
      </c>
      <c r="AQ590" s="7">
        <v>2</v>
      </c>
      <c r="AR590" s="7">
        <v>1</v>
      </c>
      <c r="AS590" s="7">
        <v>0</v>
      </c>
      <c r="AT590" s="192" t="s">
        <v>1149</v>
      </c>
      <c r="AU590" s="7"/>
      <c r="AV590" s="193"/>
      <c r="AW590" s="7"/>
      <c r="AX590" s="192" t="s">
        <v>1153</v>
      </c>
      <c r="AY590" s="7"/>
      <c r="AZ590" s="7">
        <v>6</v>
      </c>
      <c r="BA590" s="7">
        <v>150000</v>
      </c>
      <c r="BB590" s="7" t="s">
        <v>1086</v>
      </c>
      <c r="BC590" s="7">
        <v>4077</v>
      </c>
      <c r="BD590" s="7" t="s">
        <v>1086</v>
      </c>
      <c r="BE590" s="7">
        <v>2271</v>
      </c>
      <c r="BF590" s="7" t="s">
        <v>1086</v>
      </c>
      <c r="BG590" s="7">
        <v>8324</v>
      </c>
      <c r="BH590" s="188" t="s">
        <v>1167</v>
      </c>
      <c r="BI590" s="195" t="s">
        <v>1171</v>
      </c>
      <c r="BJ590" s="6" t="s">
        <v>1180</v>
      </c>
      <c r="BK590" s="6" t="s">
        <v>1189</v>
      </c>
      <c r="BL590" s="6" t="s">
        <v>1086</v>
      </c>
      <c r="BM590" s="191" t="s">
        <v>1087</v>
      </c>
      <c r="BN590" s="195" t="s">
        <v>1086</v>
      </c>
      <c r="BO590" s="6" t="s">
        <v>1086</v>
      </c>
      <c r="BP590" s="6" t="s">
        <v>1086</v>
      </c>
      <c r="BQ590" s="6" t="s">
        <v>1086</v>
      </c>
      <c r="BR590" s="6" t="s">
        <v>1086</v>
      </c>
      <c r="BS590" s="6" t="s">
        <v>1086</v>
      </c>
      <c r="BT590" s="6" t="s">
        <v>1086</v>
      </c>
      <c r="BU590" s="6" t="s">
        <v>1086</v>
      </c>
      <c r="BV590" s="6" t="s">
        <v>1087</v>
      </c>
      <c r="BW590" s="6" t="s">
        <v>1086</v>
      </c>
      <c r="BX590" s="6" t="s">
        <v>1086</v>
      </c>
      <c r="BY590" s="6" t="s">
        <v>1086</v>
      </c>
      <c r="BZ590" s="6" t="s">
        <v>1086</v>
      </c>
      <c r="CA590" s="6" t="s">
        <v>1087</v>
      </c>
      <c r="CB590" s="6" t="s">
        <v>1086</v>
      </c>
      <c r="CC590" s="6" t="s">
        <v>1086</v>
      </c>
      <c r="CD590" s="6" t="s">
        <v>1193</v>
      </c>
      <c r="CE590" s="199" t="s">
        <v>2528</v>
      </c>
      <c r="CF590" s="6"/>
      <c r="CG590" s="6"/>
      <c r="CH590" s="6"/>
      <c r="CI590" s="6"/>
      <c r="CJ590" s="6" t="s">
        <v>1607</v>
      </c>
      <c r="CK590" s="204" t="s">
        <v>1608</v>
      </c>
      <c r="CL590" s="6" t="s">
        <v>1086</v>
      </c>
      <c r="CM590" s="196" t="s">
        <v>1087</v>
      </c>
      <c r="CN590" s="196" t="s">
        <v>1087</v>
      </c>
      <c r="CO590" s="196" t="s">
        <v>1490</v>
      </c>
      <c r="CP590" s="6" t="s">
        <v>1086</v>
      </c>
      <c r="CQ590" s="6" t="s">
        <v>1086</v>
      </c>
      <c r="CR590" s="6" t="s">
        <v>1087</v>
      </c>
      <c r="CS590" s="6" t="s">
        <v>1086</v>
      </c>
      <c r="CT590" s="6" t="s">
        <v>1086</v>
      </c>
      <c r="CU590" s="191" t="s">
        <v>1273</v>
      </c>
      <c r="CV590" s="6" t="str">
        <f t="shared" si="228"/>
        <v>OASIS PEATONAL220581910048</v>
      </c>
      <c r="CW590" s="46" t="str">
        <f t="shared" si="229"/>
        <v>OK</v>
      </c>
      <c r="CX590" s="47" t="str">
        <f t="shared" si="230"/>
        <v>SI</v>
      </c>
      <c r="CY590" s="47">
        <f t="shared" si="231"/>
        <v>1</v>
      </c>
      <c r="CZ590" s="47" t="str">
        <f t="shared" si="232"/>
        <v/>
      </c>
      <c r="DA590" s="47" t="str">
        <f t="shared" si="233"/>
        <v/>
      </c>
      <c r="DB590" s="47" t="str">
        <f t="shared" si="234"/>
        <v/>
      </c>
      <c r="DC590" s="47" t="str">
        <f t="shared" si="235"/>
        <v/>
      </c>
      <c r="DD590" s="47"/>
      <c r="DE590" s="47" t="str">
        <f t="shared" si="236"/>
        <v/>
      </c>
      <c r="DF590" s="47" t="str">
        <f t="shared" si="237"/>
        <v/>
      </c>
      <c r="DG590" s="47">
        <f t="shared" si="238"/>
        <v>9</v>
      </c>
      <c r="DH590" s="47" t="str">
        <f t="shared" si="239"/>
        <v/>
      </c>
      <c r="DI590" s="47" t="str">
        <f t="shared" si="240"/>
        <v/>
      </c>
      <c r="DJ590" s="47">
        <f t="shared" si="241"/>
        <v>1</v>
      </c>
      <c r="DK590" s="48">
        <f>IF(CX590="NO",0,IF(CY590=1,Tipologías!$E$11,0)+IF(CZ590=2,Tipologías!$E$10,0)+IF(DA590=3,Tipologías!$E$9,0)+IF(DB590=4,Tipologías!$E$13,0)+IF(DC590=5,Tipologías!$E$12,0)+IF(DD590=6,Tipologías!$E$14,0)+IF(DE590=7,Tipologías!$E$20,0)+IF(DG590=9,Tipologías!$E$16,0)+IF(DF590=8,Tipologías!$E$23,0)+IF(DH590=10,Tipologías!$E$7,0)+IF(DI590=11,Tipologías!$E$8,0))</f>
        <v>2225218.5090899998</v>
      </c>
      <c r="DL590" s="49">
        <f t="shared" si="242"/>
        <v>2225218.5090899998</v>
      </c>
      <c r="DM590" s="50" t="str">
        <f t="shared" si="243"/>
        <v/>
      </c>
      <c r="DN590" s="50" t="str">
        <f t="shared" si="244"/>
        <v/>
      </c>
      <c r="DO590" s="50">
        <f t="shared" si="245"/>
        <v>0</v>
      </c>
      <c r="DP590" s="51" t="str">
        <f t="shared" si="246"/>
        <v/>
      </c>
      <c r="DQ590" s="51">
        <f>IF(DM590=17,Tipologías!$E$18,0)+IF(ENCUESTAS!DN590=18,Tipologías!$E$17,0)+IF(ENCUESTAS!DO590=19,Tipologías!$E$19,0)+IF(ENCUESTAS!DP590=20,Tipologías!$E$21,0)</f>
        <v>0</v>
      </c>
      <c r="DR590" s="47" t="str">
        <f t="shared" si="247"/>
        <v>NO</v>
      </c>
      <c r="DS590" s="49">
        <f t="shared" si="248"/>
        <v>0</v>
      </c>
      <c r="DT590" s="52">
        <f>IF(DL590=0,"",(DL590+DS590+Tipologías!$E$6+Tipologías!$H$2))</f>
        <v>2422295.9016299644</v>
      </c>
      <c r="DU590" s="53" t="str">
        <f t="shared" si="249"/>
        <v>SI</v>
      </c>
      <c r="DV590" s="436" t="s">
        <v>3709</v>
      </c>
    </row>
    <row r="591" spans="1:126" ht="30.75" thickBot="1" x14ac:dyDescent="0.3">
      <c r="A591" s="22">
        <v>42974</v>
      </c>
      <c r="B591" s="7" t="s">
        <v>1</v>
      </c>
      <c r="C591" s="7" t="s">
        <v>630</v>
      </c>
      <c r="D591" s="7">
        <v>579</v>
      </c>
      <c r="E591" s="7">
        <v>43653334</v>
      </c>
      <c r="F591" s="7">
        <v>3223130625</v>
      </c>
      <c r="G591" s="188">
        <v>588</v>
      </c>
      <c r="H591" s="189" t="s">
        <v>1646</v>
      </c>
      <c r="I591" s="7" t="s">
        <v>1110</v>
      </c>
      <c r="J591" s="7"/>
      <c r="K591" s="7"/>
      <c r="L591" s="7"/>
      <c r="M591" s="7"/>
      <c r="N591" s="7"/>
      <c r="O591" s="7"/>
      <c r="P591" s="7"/>
      <c r="Q591" s="7"/>
      <c r="R591" s="200">
        <v>220141220002</v>
      </c>
      <c r="S591" s="7"/>
      <c r="T591" s="7"/>
      <c r="U591" s="362" t="str">
        <f t="shared" si="225"/>
        <v xml:space="preserve">PEATONAL   #   -  220141220002 </v>
      </c>
      <c r="V591" s="7">
        <v>3128355911</v>
      </c>
      <c r="W591" s="7" t="s">
        <v>1860</v>
      </c>
      <c r="X591" s="7" t="s">
        <v>2885</v>
      </c>
      <c r="Y591" s="7" t="s">
        <v>2888</v>
      </c>
      <c r="Z591" s="7" t="s">
        <v>1836</v>
      </c>
      <c r="AA591" s="434" t="str">
        <f t="shared" si="226"/>
        <v>GLORIA  ESTELLA SERNA  VILLADA</v>
      </c>
      <c r="AB591" s="7" t="s">
        <v>1268</v>
      </c>
      <c r="AC591" s="7">
        <v>43163730</v>
      </c>
      <c r="AD591" s="7" t="s">
        <v>1118</v>
      </c>
      <c r="AE591" s="7">
        <v>37</v>
      </c>
      <c r="AF591" s="6" t="s">
        <v>1087</v>
      </c>
      <c r="AG591" s="6" t="s">
        <v>3027</v>
      </c>
      <c r="AH591" s="7" t="s">
        <v>1456</v>
      </c>
      <c r="AI591" s="7" t="s">
        <v>1353</v>
      </c>
      <c r="AJ591" s="7" t="s">
        <v>1564</v>
      </c>
      <c r="AK591" s="434" t="str">
        <f t="shared" si="227"/>
        <v>JORGE NEL GUIZADO PEREZ</v>
      </c>
      <c r="AL591" s="7" t="s">
        <v>1268</v>
      </c>
      <c r="AM591" s="191">
        <v>3430741</v>
      </c>
      <c r="AN591" s="189" t="s">
        <v>1087</v>
      </c>
      <c r="AO591" s="7"/>
      <c r="AP591" s="7" t="s">
        <v>1087</v>
      </c>
      <c r="AQ591" s="7">
        <v>3</v>
      </c>
      <c r="AR591" s="7">
        <v>1</v>
      </c>
      <c r="AS591" s="7">
        <v>0</v>
      </c>
      <c r="AT591" s="192" t="s">
        <v>1149</v>
      </c>
      <c r="AU591" s="7"/>
      <c r="AV591" s="193"/>
      <c r="AW591" s="7"/>
      <c r="AX591" s="192" t="s">
        <v>1153</v>
      </c>
      <c r="AY591" s="7"/>
      <c r="AZ591" s="7">
        <v>1</v>
      </c>
      <c r="BA591" s="7">
        <v>150000</v>
      </c>
      <c r="BB591" s="7" t="s">
        <v>1086</v>
      </c>
      <c r="BC591" s="7">
        <v>11615</v>
      </c>
      <c r="BD591" s="7" t="s">
        <v>1086</v>
      </c>
      <c r="BE591" s="7"/>
      <c r="BF591" s="7" t="s">
        <v>1086</v>
      </c>
      <c r="BG591" s="7">
        <v>8366</v>
      </c>
      <c r="BH591" s="188" t="s">
        <v>1167</v>
      </c>
      <c r="BI591" s="195"/>
      <c r="BJ591" s="6" t="s">
        <v>1181</v>
      </c>
      <c r="BK591" s="6" t="s">
        <v>1189</v>
      </c>
      <c r="BL591" s="6" t="s">
        <v>1086</v>
      </c>
      <c r="BM591" s="191" t="s">
        <v>1086</v>
      </c>
      <c r="BN591" s="195" t="s">
        <v>1086</v>
      </c>
      <c r="BO591" s="6" t="s">
        <v>1086</v>
      </c>
      <c r="BP591" s="6" t="s">
        <v>1086</v>
      </c>
      <c r="BQ591" s="6" t="s">
        <v>1086</v>
      </c>
      <c r="BR591" s="6" t="s">
        <v>1086</v>
      </c>
      <c r="BS591" s="6" t="s">
        <v>1086</v>
      </c>
      <c r="BT591" s="6" t="s">
        <v>1086</v>
      </c>
      <c r="BU591" s="6" t="s">
        <v>1086</v>
      </c>
      <c r="BV591" s="6" t="s">
        <v>1087</v>
      </c>
      <c r="BW591" s="6" t="s">
        <v>1086</v>
      </c>
      <c r="BX591" s="6" t="s">
        <v>1086</v>
      </c>
      <c r="BY591" s="6" t="s">
        <v>1086</v>
      </c>
      <c r="BZ591" s="6" t="s">
        <v>1086</v>
      </c>
      <c r="CA591" s="6" t="s">
        <v>1087</v>
      </c>
      <c r="CB591" s="6" t="s">
        <v>1086</v>
      </c>
      <c r="CC591" s="6" t="s">
        <v>1086</v>
      </c>
      <c r="CD591" s="6" t="s">
        <v>1193</v>
      </c>
      <c r="CE591" s="199" t="s">
        <v>3028</v>
      </c>
      <c r="CF591" s="6"/>
      <c r="CG591" s="6"/>
      <c r="CH591" s="6"/>
      <c r="CI591" s="6"/>
      <c r="CJ591" s="6" t="s">
        <v>1607</v>
      </c>
      <c r="CK591" s="204" t="s">
        <v>1608</v>
      </c>
      <c r="CL591" s="6" t="s">
        <v>1086</v>
      </c>
      <c r="CM591" s="196" t="s">
        <v>1087</v>
      </c>
      <c r="CN591" s="196" t="s">
        <v>1087</v>
      </c>
      <c r="CO591" s="196" t="s">
        <v>1490</v>
      </c>
      <c r="CP591" s="6" t="s">
        <v>1086</v>
      </c>
      <c r="CQ591" s="6" t="s">
        <v>1086</v>
      </c>
      <c r="CR591" s="6" t="s">
        <v>1087</v>
      </c>
      <c r="CS591" s="6" t="s">
        <v>1086</v>
      </c>
      <c r="CT591" s="6" t="s">
        <v>1086</v>
      </c>
      <c r="CU591" s="191" t="s">
        <v>1288</v>
      </c>
      <c r="CV591" s="6" t="str">
        <f t="shared" si="228"/>
        <v>NUEVO HORIZONTE PEATONAL220141220002</v>
      </c>
      <c r="CW591" s="46" t="str">
        <f t="shared" si="229"/>
        <v>¿REPETIDA?</v>
      </c>
      <c r="CX591" s="47" t="str">
        <f t="shared" si="230"/>
        <v>SI</v>
      </c>
      <c r="CY591" s="47">
        <f t="shared" si="231"/>
        <v>1</v>
      </c>
      <c r="CZ591" s="47" t="str">
        <f t="shared" si="232"/>
        <v/>
      </c>
      <c r="DA591" s="47" t="str">
        <f t="shared" si="233"/>
        <v/>
      </c>
      <c r="DB591" s="47" t="str">
        <f t="shared" si="234"/>
        <v/>
      </c>
      <c r="DC591" s="47" t="str">
        <f t="shared" si="235"/>
        <v/>
      </c>
      <c r="DD591" s="47"/>
      <c r="DE591" s="47" t="str">
        <f t="shared" si="236"/>
        <v/>
      </c>
      <c r="DF591" s="47" t="str">
        <f t="shared" si="237"/>
        <v/>
      </c>
      <c r="DG591" s="47" t="str">
        <f t="shared" si="238"/>
        <v/>
      </c>
      <c r="DH591" s="47" t="str">
        <f t="shared" si="239"/>
        <v/>
      </c>
      <c r="DI591" s="47" t="str">
        <f t="shared" si="240"/>
        <v/>
      </c>
      <c r="DJ591" s="47">
        <f t="shared" si="241"/>
        <v>1</v>
      </c>
      <c r="DK591" s="48">
        <f>IF(CX591="NO",0,IF(CY591=1,Tipologías!$E$11,0)+IF(CZ591=2,Tipologías!$E$10,0)+IF(DA591=3,Tipologías!$E$9,0)+IF(DB591=4,Tipologías!$E$13,0)+IF(DC591=5,Tipologías!$E$12,0)+IF(DD591=6,Tipologías!$E$14,0)+IF(DE591=7,Tipologías!$E$20,0)+IF(DG591=9,Tipologías!$E$16,0)+IF(DF591=8,Tipologías!$E$23,0)+IF(DH591=10,Tipologías!$E$7,0)+IF(DI591=11,Tipologías!$E$8,0))</f>
        <v>223009.46776799997</v>
      </c>
      <c r="DL591" s="49">
        <f t="shared" si="242"/>
        <v>223009.46776799997</v>
      </c>
      <c r="DM591" s="50" t="str">
        <f t="shared" si="243"/>
        <v/>
      </c>
      <c r="DN591" s="50" t="str">
        <f t="shared" si="244"/>
        <v/>
      </c>
      <c r="DO591" s="50">
        <f t="shared" si="245"/>
        <v>0</v>
      </c>
      <c r="DP591" s="51" t="str">
        <f t="shared" si="246"/>
        <v/>
      </c>
      <c r="DQ591" s="51">
        <f>IF(DM591=17,Tipologías!$E$18,0)+IF(ENCUESTAS!DN591=18,Tipologías!$E$17,0)+IF(ENCUESTAS!DO591=19,Tipologías!$E$19,0)+IF(ENCUESTAS!DP591=20,Tipologías!$E$21,0)</f>
        <v>0</v>
      </c>
      <c r="DR591" s="47" t="str">
        <f t="shared" si="247"/>
        <v>NO</v>
      </c>
      <c r="DS591" s="49">
        <f t="shared" si="248"/>
        <v>0</v>
      </c>
      <c r="DT591" s="52">
        <f>IF(DL591=0,"",(DL591+DS591+Tipologías!$E$6+Tipologías!$H$2))</f>
        <v>420086.86030796444</v>
      </c>
      <c r="DU591" s="53" t="str">
        <f t="shared" si="249"/>
        <v>SI</v>
      </c>
      <c r="DV591" s="436" t="s">
        <v>4399</v>
      </c>
    </row>
    <row r="592" spans="1:126" ht="30.75" thickBot="1" x14ac:dyDescent="0.3">
      <c r="A592" s="22">
        <v>42974</v>
      </c>
      <c r="B592" s="7" t="s">
        <v>1</v>
      </c>
      <c r="C592" s="7" t="s">
        <v>630</v>
      </c>
      <c r="D592" s="7">
        <v>579</v>
      </c>
      <c r="E592" s="7">
        <v>43653334</v>
      </c>
      <c r="F592" s="7">
        <v>3223130625</v>
      </c>
      <c r="G592" s="188">
        <v>589</v>
      </c>
      <c r="H592" s="189" t="s">
        <v>1646</v>
      </c>
      <c r="I592" s="7" t="s">
        <v>1110</v>
      </c>
      <c r="J592" s="7"/>
      <c r="K592" s="7"/>
      <c r="L592" s="7"/>
      <c r="M592" s="7"/>
      <c r="N592" s="7"/>
      <c r="O592" s="7"/>
      <c r="P592" s="7"/>
      <c r="Q592" s="7"/>
      <c r="R592" s="200">
        <v>220141220006</v>
      </c>
      <c r="S592" s="7"/>
      <c r="T592" s="7"/>
      <c r="U592" s="362" t="str">
        <f t="shared" si="225"/>
        <v xml:space="preserve">PEATONAL   #   -  220141220006 </v>
      </c>
      <c r="V592" s="7">
        <v>3127157821</v>
      </c>
      <c r="W592" s="7" t="s">
        <v>1785</v>
      </c>
      <c r="X592" s="7" t="s">
        <v>1572</v>
      </c>
      <c r="Y592" s="7"/>
      <c r="Z592" s="7" t="s">
        <v>1703</v>
      </c>
      <c r="AA592" s="434" t="str">
        <f t="shared" si="226"/>
        <v xml:space="preserve"> JOHANA TOBON VERGARA</v>
      </c>
      <c r="AB592" s="7" t="s">
        <v>1268</v>
      </c>
      <c r="AC592" s="7">
        <v>1045106708</v>
      </c>
      <c r="AD592" s="7" t="s">
        <v>1118</v>
      </c>
      <c r="AE592" s="7">
        <v>30</v>
      </c>
      <c r="AF592" s="6" t="s">
        <v>1087</v>
      </c>
      <c r="AG592" s="6" t="s">
        <v>1701</v>
      </c>
      <c r="AH592" s="7" t="s">
        <v>2336</v>
      </c>
      <c r="AI592" s="7" t="s">
        <v>1298</v>
      </c>
      <c r="AJ592" s="7"/>
      <c r="AK592" s="434" t="str">
        <f t="shared" si="227"/>
        <v>FERNANDO  ARIAS BERRIO</v>
      </c>
      <c r="AL592" s="7" t="s">
        <v>1268</v>
      </c>
      <c r="AM592" s="191">
        <v>1039698912</v>
      </c>
      <c r="AN592" s="189" t="s">
        <v>1087</v>
      </c>
      <c r="AO592" s="7"/>
      <c r="AP592" s="7" t="s">
        <v>1087</v>
      </c>
      <c r="AQ592" s="7">
        <v>3</v>
      </c>
      <c r="AR592" s="7">
        <v>1</v>
      </c>
      <c r="AS592" s="7">
        <v>0</v>
      </c>
      <c r="AT592" s="192" t="s">
        <v>1149</v>
      </c>
      <c r="AU592" s="7"/>
      <c r="AV592" s="193"/>
      <c r="AW592" s="7"/>
      <c r="AX592" s="192" t="s">
        <v>1153</v>
      </c>
      <c r="AY592" s="7">
        <v>5</v>
      </c>
      <c r="AZ592" s="7"/>
      <c r="BA592" s="7">
        <v>200000</v>
      </c>
      <c r="BB592" s="7" t="s">
        <v>1086</v>
      </c>
      <c r="BC592" s="7">
        <v>26905</v>
      </c>
      <c r="BD592" s="7" t="s">
        <v>1086</v>
      </c>
      <c r="BE592" s="7"/>
      <c r="BF592" s="7" t="s">
        <v>1086</v>
      </c>
      <c r="BG592" s="7">
        <v>16690</v>
      </c>
      <c r="BH592" s="188" t="s">
        <v>1167</v>
      </c>
      <c r="BI592" s="195" t="s">
        <v>1171</v>
      </c>
      <c r="BJ592" s="6" t="s">
        <v>1180</v>
      </c>
      <c r="BK592" s="6" t="s">
        <v>1189</v>
      </c>
      <c r="BL592" s="6" t="s">
        <v>1086</v>
      </c>
      <c r="BM592" s="191" t="s">
        <v>1086</v>
      </c>
      <c r="BN592" s="195" t="s">
        <v>1086</v>
      </c>
      <c r="BO592" s="6" t="s">
        <v>1086</v>
      </c>
      <c r="BP592" s="6" t="s">
        <v>1086</v>
      </c>
      <c r="BQ592" s="6" t="s">
        <v>1086</v>
      </c>
      <c r="BR592" s="6" t="s">
        <v>1086</v>
      </c>
      <c r="BS592" s="6" t="s">
        <v>1086</v>
      </c>
      <c r="BT592" s="6" t="s">
        <v>1086</v>
      </c>
      <c r="BU592" s="6" t="s">
        <v>1086</v>
      </c>
      <c r="BV592" s="6" t="s">
        <v>1087</v>
      </c>
      <c r="BW592" s="6" t="s">
        <v>1086</v>
      </c>
      <c r="BX592" s="6" t="s">
        <v>1086</v>
      </c>
      <c r="BY592" s="6" t="s">
        <v>1086</v>
      </c>
      <c r="BZ592" s="6" t="s">
        <v>1086</v>
      </c>
      <c r="CA592" s="6" t="s">
        <v>1087</v>
      </c>
      <c r="CB592" s="6" t="s">
        <v>1086</v>
      </c>
      <c r="CC592" s="6" t="s">
        <v>1086</v>
      </c>
      <c r="CD592" s="6" t="s">
        <v>1193</v>
      </c>
      <c r="CE592" s="199" t="s">
        <v>3029</v>
      </c>
      <c r="CF592" s="6"/>
      <c r="CG592" s="6"/>
      <c r="CH592" s="6"/>
      <c r="CI592" s="6"/>
      <c r="CJ592" s="6" t="s">
        <v>1607</v>
      </c>
      <c r="CK592" s="204" t="s">
        <v>1608</v>
      </c>
      <c r="CL592" s="6" t="s">
        <v>1086</v>
      </c>
      <c r="CM592" s="196" t="s">
        <v>1087</v>
      </c>
      <c r="CN592" s="196" t="s">
        <v>1087</v>
      </c>
      <c r="CO592" s="196" t="s">
        <v>1490</v>
      </c>
      <c r="CP592" s="6" t="s">
        <v>1086</v>
      </c>
      <c r="CQ592" s="6" t="s">
        <v>1086</v>
      </c>
      <c r="CR592" s="6" t="s">
        <v>1087</v>
      </c>
      <c r="CS592" s="6" t="s">
        <v>1086</v>
      </c>
      <c r="CT592" s="6" t="s">
        <v>1086</v>
      </c>
      <c r="CU592" s="191" t="s">
        <v>1288</v>
      </c>
      <c r="CV592" s="6" t="str">
        <f t="shared" si="228"/>
        <v>NUEVO HORIZONTE PEATONAL220141220006</v>
      </c>
      <c r="CW592" s="46" t="str">
        <f t="shared" si="229"/>
        <v>OK</v>
      </c>
      <c r="CX592" s="47" t="str">
        <f t="shared" si="230"/>
        <v>SI</v>
      </c>
      <c r="CY592" s="47">
        <f t="shared" si="231"/>
        <v>1</v>
      </c>
      <c r="CZ592" s="47" t="str">
        <f t="shared" si="232"/>
        <v/>
      </c>
      <c r="DA592" s="47" t="str">
        <f t="shared" si="233"/>
        <v/>
      </c>
      <c r="DB592" s="47" t="str">
        <f t="shared" si="234"/>
        <v/>
      </c>
      <c r="DC592" s="47" t="str">
        <f t="shared" si="235"/>
        <v/>
      </c>
      <c r="DD592" s="47"/>
      <c r="DE592" s="47" t="str">
        <f t="shared" si="236"/>
        <v/>
      </c>
      <c r="DF592" s="47" t="str">
        <f t="shared" si="237"/>
        <v/>
      </c>
      <c r="DG592" s="47" t="str">
        <f t="shared" si="238"/>
        <v/>
      </c>
      <c r="DH592" s="47" t="str">
        <f t="shared" si="239"/>
        <v/>
      </c>
      <c r="DI592" s="47" t="str">
        <f t="shared" si="240"/>
        <v/>
      </c>
      <c r="DJ592" s="47">
        <f t="shared" si="241"/>
        <v>1</v>
      </c>
      <c r="DK592" s="48">
        <f>IF(CX592="NO",0,IF(CY592=1,Tipologías!$E$11,0)+IF(CZ592=2,Tipologías!$E$10,0)+IF(DA592=3,Tipologías!$E$9,0)+IF(DB592=4,Tipologías!$E$13,0)+IF(DC592=5,Tipologías!$E$12,0)+IF(DD592=6,Tipologías!$E$14,0)+IF(DE592=7,Tipologías!$E$20,0)+IF(DG592=9,Tipologías!$E$16,0)+IF(DF592=8,Tipologías!$E$23,0)+IF(DH592=10,Tipologías!$E$7,0)+IF(DI592=11,Tipologías!$E$8,0))</f>
        <v>223009.46776799997</v>
      </c>
      <c r="DL592" s="49">
        <f t="shared" si="242"/>
        <v>223009.46776799997</v>
      </c>
      <c r="DM592" s="50" t="str">
        <f t="shared" si="243"/>
        <v/>
      </c>
      <c r="DN592" s="50" t="str">
        <f t="shared" si="244"/>
        <v/>
      </c>
      <c r="DO592" s="50">
        <f t="shared" si="245"/>
        <v>0</v>
      </c>
      <c r="DP592" s="51" t="str">
        <f t="shared" si="246"/>
        <v/>
      </c>
      <c r="DQ592" s="51">
        <f>IF(DM592=17,Tipologías!$E$18,0)+IF(ENCUESTAS!DN592=18,Tipologías!$E$17,0)+IF(ENCUESTAS!DO592=19,Tipologías!$E$19,0)+IF(ENCUESTAS!DP592=20,Tipologías!$E$21,0)</f>
        <v>0</v>
      </c>
      <c r="DR592" s="47" t="str">
        <f t="shared" si="247"/>
        <v>NO</v>
      </c>
      <c r="DS592" s="49">
        <f t="shared" si="248"/>
        <v>0</v>
      </c>
      <c r="DT592" s="52">
        <f>IF(DL592=0,"",(DL592+DS592+Tipologías!$E$6+Tipologías!$H$2))</f>
        <v>420086.86030796444</v>
      </c>
      <c r="DU592" s="53" t="str">
        <f t="shared" si="249"/>
        <v>SI</v>
      </c>
      <c r="DV592" s="436" t="s">
        <v>4400</v>
      </c>
    </row>
    <row r="593" spans="1:126" ht="30.75" thickBot="1" x14ac:dyDescent="0.3">
      <c r="A593" s="22">
        <v>42974</v>
      </c>
      <c r="B593" s="7" t="s">
        <v>1</v>
      </c>
      <c r="C593" s="7" t="s">
        <v>630</v>
      </c>
      <c r="D593" s="7">
        <v>579</v>
      </c>
      <c r="E593" s="7">
        <v>43653334</v>
      </c>
      <c r="F593" s="7">
        <v>3223130625</v>
      </c>
      <c r="G593" s="188">
        <v>590</v>
      </c>
      <c r="H593" s="189" t="s">
        <v>1632</v>
      </c>
      <c r="I593" s="7" t="s">
        <v>1097</v>
      </c>
      <c r="J593" s="7">
        <v>11</v>
      </c>
      <c r="K593" s="7"/>
      <c r="L593" s="7"/>
      <c r="M593" s="7"/>
      <c r="N593" s="7"/>
      <c r="O593" s="7">
        <v>12</v>
      </c>
      <c r="P593" s="7"/>
      <c r="Q593" s="7"/>
      <c r="R593" s="200">
        <v>220448000000</v>
      </c>
      <c r="S593" s="7"/>
      <c r="T593" s="7"/>
      <c r="U593" s="362" t="str">
        <f t="shared" si="225"/>
        <v xml:space="preserve">CALLE 11  #  12 -  220448000000 </v>
      </c>
      <c r="V593" s="7">
        <v>3133417800</v>
      </c>
      <c r="W593" s="7" t="s">
        <v>2501</v>
      </c>
      <c r="X593" s="7" t="s">
        <v>1655</v>
      </c>
      <c r="Y593" s="7" t="s">
        <v>1459</v>
      </c>
      <c r="Z593" s="7" t="s">
        <v>1533</v>
      </c>
      <c r="AA593" s="434" t="str">
        <f t="shared" si="226"/>
        <v>MARIA  DEL SOCORRO CARDENAS MONSALVE</v>
      </c>
      <c r="AB593" s="7" t="s">
        <v>1268</v>
      </c>
      <c r="AC593" s="7">
        <v>21932939</v>
      </c>
      <c r="AD593" s="7" t="s">
        <v>1118</v>
      </c>
      <c r="AE593" s="7">
        <v>52</v>
      </c>
      <c r="AF593" s="6" t="s">
        <v>1087</v>
      </c>
      <c r="AG593" s="6"/>
      <c r="AH593" s="7"/>
      <c r="AI593" s="7"/>
      <c r="AJ593" s="7"/>
      <c r="AK593" s="434" t="str">
        <f t="shared" si="227"/>
        <v xml:space="preserve">   </v>
      </c>
      <c r="AL593" s="7"/>
      <c r="AM593" s="191"/>
      <c r="AN593" s="189" t="s">
        <v>1087</v>
      </c>
      <c r="AO593" s="7"/>
      <c r="AP593" s="7" t="s">
        <v>1087</v>
      </c>
      <c r="AQ593" s="7">
        <v>2</v>
      </c>
      <c r="AR593" s="7">
        <v>0</v>
      </c>
      <c r="AS593" s="7">
        <v>0</v>
      </c>
      <c r="AT593" s="192" t="s">
        <v>1148</v>
      </c>
      <c r="AU593" s="7"/>
      <c r="AV593" s="193" t="s">
        <v>1165</v>
      </c>
      <c r="AW593" s="7" t="s">
        <v>1497</v>
      </c>
      <c r="AX593" s="192"/>
      <c r="AY593" s="7"/>
      <c r="AZ593" s="7"/>
      <c r="BA593" s="7"/>
      <c r="BB593" s="7" t="s">
        <v>1086</v>
      </c>
      <c r="BC593" s="7">
        <v>13044</v>
      </c>
      <c r="BD593" s="7" t="s">
        <v>1086</v>
      </c>
      <c r="BE593" s="7"/>
      <c r="BF593" s="7" t="s">
        <v>1086</v>
      </c>
      <c r="BG593" s="7">
        <v>8324</v>
      </c>
      <c r="BH593" s="188" t="s">
        <v>1167</v>
      </c>
      <c r="BI593" s="195" t="s">
        <v>1175</v>
      </c>
      <c r="BJ593" s="6" t="s">
        <v>1180</v>
      </c>
      <c r="BK593" s="6" t="s">
        <v>1189</v>
      </c>
      <c r="BL593" s="6" t="s">
        <v>1086</v>
      </c>
      <c r="BM593" s="191" t="s">
        <v>1086</v>
      </c>
      <c r="BN593" s="195" t="s">
        <v>1086</v>
      </c>
      <c r="BO593" s="6" t="s">
        <v>1086</v>
      </c>
      <c r="BP593" s="6" t="s">
        <v>1086</v>
      </c>
      <c r="BQ593" s="6" t="s">
        <v>1086</v>
      </c>
      <c r="BR593" s="6" t="s">
        <v>1086</v>
      </c>
      <c r="BS593" s="6" t="s">
        <v>1086</v>
      </c>
      <c r="BT593" s="6" t="s">
        <v>1086</v>
      </c>
      <c r="BU593" s="6" t="s">
        <v>1087</v>
      </c>
      <c r="BV593" s="6" t="s">
        <v>1087</v>
      </c>
      <c r="BW593" s="6" t="s">
        <v>1087</v>
      </c>
      <c r="BX593" s="6" t="s">
        <v>1087</v>
      </c>
      <c r="BY593" s="6" t="s">
        <v>1087</v>
      </c>
      <c r="BZ593" s="6" t="s">
        <v>1087</v>
      </c>
      <c r="CA593" s="6" t="s">
        <v>1087</v>
      </c>
      <c r="CB593" s="6" t="s">
        <v>1087</v>
      </c>
      <c r="CC593" s="6" t="s">
        <v>1087</v>
      </c>
      <c r="CD593" s="6" t="s">
        <v>1195</v>
      </c>
      <c r="CE593" s="199" t="s">
        <v>3030</v>
      </c>
      <c r="CF593" s="6"/>
      <c r="CG593" s="6"/>
      <c r="CH593" s="6"/>
      <c r="CI593" s="6"/>
      <c r="CJ593" s="6" t="s">
        <v>1607</v>
      </c>
      <c r="CK593" s="204" t="s">
        <v>1608</v>
      </c>
      <c r="CL593" s="6" t="s">
        <v>1086</v>
      </c>
      <c r="CM593" s="196" t="s">
        <v>1087</v>
      </c>
      <c r="CN593" s="196" t="s">
        <v>1087</v>
      </c>
      <c r="CO593" s="196" t="s">
        <v>1490</v>
      </c>
      <c r="CP593" s="6" t="s">
        <v>1087</v>
      </c>
      <c r="CQ593" s="6" t="s">
        <v>1087</v>
      </c>
      <c r="CR593" s="6" t="s">
        <v>1087</v>
      </c>
      <c r="CS593" s="6" t="s">
        <v>1087</v>
      </c>
      <c r="CT593" s="6" t="s">
        <v>1087</v>
      </c>
      <c r="CU593" s="191" t="s">
        <v>1269</v>
      </c>
      <c r="CV593" s="6" t="str">
        <f t="shared" si="228"/>
        <v>SAN MARTIN CALLE1112220448000000</v>
      </c>
      <c r="CW593" s="46" t="str">
        <f t="shared" si="229"/>
        <v>OK</v>
      </c>
      <c r="CX593" s="47" t="str">
        <f t="shared" si="230"/>
        <v>SI</v>
      </c>
      <c r="CY593" s="47">
        <f t="shared" si="231"/>
        <v>1</v>
      </c>
      <c r="CZ593" s="47">
        <f t="shared" si="232"/>
        <v>2</v>
      </c>
      <c r="DA593" s="47">
        <f t="shared" si="233"/>
        <v>3</v>
      </c>
      <c r="DB593" s="47">
        <f t="shared" si="234"/>
        <v>4</v>
      </c>
      <c r="DC593" s="47">
        <f t="shared" si="235"/>
        <v>5</v>
      </c>
      <c r="DD593" s="47"/>
      <c r="DE593" s="47">
        <f t="shared" si="236"/>
        <v>7</v>
      </c>
      <c r="DF593" s="47" t="str">
        <f t="shared" si="237"/>
        <v/>
      </c>
      <c r="DG593" s="47">
        <f t="shared" si="238"/>
        <v>9</v>
      </c>
      <c r="DH593" s="47" t="str">
        <f t="shared" si="239"/>
        <v/>
      </c>
      <c r="DI593" s="47" t="str">
        <f t="shared" si="240"/>
        <v/>
      </c>
      <c r="DJ593" s="47">
        <f t="shared" si="241"/>
        <v>5</v>
      </c>
      <c r="DK593" s="48">
        <f>IF(CX593="NO",0,IF(CY593=1,Tipologías!$E$11,0)+IF(CZ593=2,Tipologías!$E$10,0)+IF(DA593=3,Tipologías!$E$9,0)+IF(DB593=4,Tipologías!$E$13,0)+IF(DC593=5,Tipologías!$E$12,0)+IF(DD593=6,Tipologías!$E$14,0)+IF(DE593=7,Tipologías!$E$20,0)+IF(DG593=9,Tipologías!$E$16,0)+IF(DF593=8,Tipologías!$E$23,0)+IF(DH593=10,Tipologías!$E$7,0)+IF(DI593=11,Tipologías!$E$8,0))</f>
        <v>4352595.9829379991</v>
      </c>
      <c r="DL593" s="49">
        <f t="shared" si="242"/>
        <v>4352595.9829379991</v>
      </c>
      <c r="DM593" s="50" t="str">
        <f t="shared" si="243"/>
        <v/>
      </c>
      <c r="DN593" s="50" t="str">
        <f t="shared" si="244"/>
        <v/>
      </c>
      <c r="DO593" s="50">
        <f t="shared" si="245"/>
        <v>0</v>
      </c>
      <c r="DP593" s="51" t="str">
        <f t="shared" si="246"/>
        <v/>
      </c>
      <c r="DQ593" s="51">
        <f>IF(DM593=17,Tipologías!$E$18,0)+IF(ENCUESTAS!DN593=18,Tipologías!$E$17,0)+IF(ENCUESTAS!DO593=19,Tipologías!$E$19,0)+IF(ENCUESTAS!DP593=20,Tipologías!$E$21,0)</f>
        <v>0</v>
      </c>
      <c r="DR593" s="47" t="str">
        <f t="shared" si="247"/>
        <v>NO</v>
      </c>
      <c r="DS593" s="49">
        <f t="shared" si="248"/>
        <v>0</v>
      </c>
      <c r="DT593" s="52">
        <f>IF(DL593=0,"",(DL593+DS593+Tipologías!$E$6+Tipologías!$H$2))</f>
        <v>4549673.3754779631</v>
      </c>
      <c r="DU593" s="53" t="str">
        <f t="shared" si="249"/>
        <v>SI</v>
      </c>
      <c r="DV593" s="436" t="s">
        <v>4255</v>
      </c>
    </row>
    <row r="594" spans="1:126" ht="30.75" thickBot="1" x14ac:dyDescent="0.3">
      <c r="A594" s="22">
        <v>42974</v>
      </c>
      <c r="B594" s="7" t="s">
        <v>1</v>
      </c>
      <c r="C594" s="7" t="s">
        <v>630</v>
      </c>
      <c r="D594" s="7">
        <v>579</v>
      </c>
      <c r="E594" s="7">
        <v>43653334</v>
      </c>
      <c r="F594" s="7">
        <v>3223130625</v>
      </c>
      <c r="G594" s="188">
        <v>591</v>
      </c>
      <c r="H594" s="189" t="s">
        <v>1646</v>
      </c>
      <c r="I594" s="7" t="s">
        <v>1110</v>
      </c>
      <c r="J594" s="7"/>
      <c r="K594" s="7"/>
      <c r="L594" s="7"/>
      <c r="M594" s="7"/>
      <c r="N594" s="7"/>
      <c r="O594" s="7"/>
      <c r="P594" s="7"/>
      <c r="Q594" s="7"/>
      <c r="R594" s="200">
        <v>220141230002</v>
      </c>
      <c r="S594" s="7"/>
      <c r="T594" s="7"/>
      <c r="U594" s="362" t="str">
        <f t="shared" si="225"/>
        <v xml:space="preserve">PEATONAL   #   -  220141230002 </v>
      </c>
      <c r="V594" s="7">
        <v>3112468911</v>
      </c>
      <c r="W594" s="7" t="s">
        <v>2554</v>
      </c>
      <c r="X594" s="7" t="s">
        <v>2301</v>
      </c>
      <c r="Y594" s="7" t="s">
        <v>3031</v>
      </c>
      <c r="Z594" s="7"/>
      <c r="AA594" s="434" t="str">
        <f t="shared" si="226"/>
        <v>YARITZA  SILVA RUA</v>
      </c>
      <c r="AB594" s="7" t="s">
        <v>1268</v>
      </c>
      <c r="AC594" s="7">
        <v>1039700899</v>
      </c>
      <c r="AD594" s="7" t="s">
        <v>1118</v>
      </c>
      <c r="AE594" s="7">
        <v>22</v>
      </c>
      <c r="AF594" s="6" t="s">
        <v>1086</v>
      </c>
      <c r="AG594" s="6"/>
      <c r="AH594" s="7"/>
      <c r="AI594" s="7"/>
      <c r="AJ594" s="7"/>
      <c r="AK594" s="434" t="str">
        <f t="shared" si="227"/>
        <v xml:space="preserve">   </v>
      </c>
      <c r="AL594" s="7"/>
      <c r="AM594" s="191"/>
      <c r="AN594" s="189" t="s">
        <v>1087</v>
      </c>
      <c r="AO594" s="7"/>
      <c r="AP594" s="7" t="s">
        <v>1087</v>
      </c>
      <c r="AQ594" s="7">
        <v>3</v>
      </c>
      <c r="AR594" s="7">
        <v>1</v>
      </c>
      <c r="AS594" s="7">
        <v>1</v>
      </c>
      <c r="AT594" s="192" t="s">
        <v>1148</v>
      </c>
      <c r="AU594" s="7"/>
      <c r="AV594" s="193" t="s">
        <v>1163</v>
      </c>
      <c r="AW594" s="7"/>
      <c r="AX594" s="192"/>
      <c r="AY594" s="7"/>
      <c r="AZ594" s="7"/>
      <c r="BA594" s="7"/>
      <c r="BB594" s="7" t="s">
        <v>1086</v>
      </c>
      <c r="BC594" s="7">
        <v>10055</v>
      </c>
      <c r="BD594" s="7" t="s">
        <v>1086</v>
      </c>
      <c r="BE594" s="7"/>
      <c r="BF594" s="7" t="s">
        <v>1086</v>
      </c>
      <c r="BG594" s="7">
        <v>8324</v>
      </c>
      <c r="BH594" s="188" t="s">
        <v>1167</v>
      </c>
      <c r="BI594" s="195" t="s">
        <v>1175</v>
      </c>
      <c r="BJ594" s="6" t="s">
        <v>1180</v>
      </c>
      <c r="BK594" s="6" t="s">
        <v>1191</v>
      </c>
      <c r="BL594" s="6" t="s">
        <v>1086</v>
      </c>
      <c r="BM594" s="191" t="s">
        <v>1086</v>
      </c>
      <c r="BN594" s="195" t="s">
        <v>1086</v>
      </c>
      <c r="BO594" s="6" t="s">
        <v>1086</v>
      </c>
      <c r="BP594" s="6" t="s">
        <v>1086</v>
      </c>
      <c r="BQ594" s="6" t="s">
        <v>1086</v>
      </c>
      <c r="BR594" s="6" t="s">
        <v>1086</v>
      </c>
      <c r="BS594" s="6" t="s">
        <v>1086</v>
      </c>
      <c r="BT594" s="6" t="s">
        <v>1086</v>
      </c>
      <c r="BU594" s="6" t="s">
        <v>1086</v>
      </c>
      <c r="BV594" s="6" t="s">
        <v>1087</v>
      </c>
      <c r="BW594" s="6" t="s">
        <v>1086</v>
      </c>
      <c r="BX594" s="6" t="s">
        <v>1086</v>
      </c>
      <c r="BY594" s="6" t="s">
        <v>1087</v>
      </c>
      <c r="BZ594" s="6" t="s">
        <v>1086</v>
      </c>
      <c r="CA594" s="6" t="s">
        <v>1086</v>
      </c>
      <c r="CB594" s="6" t="s">
        <v>1086</v>
      </c>
      <c r="CC594" s="6" t="s">
        <v>1086</v>
      </c>
      <c r="CD594" s="6" t="s">
        <v>1193</v>
      </c>
      <c r="CE594" s="199" t="s">
        <v>3032</v>
      </c>
      <c r="CF594" s="6"/>
      <c r="CG594" s="6"/>
      <c r="CH594" s="6"/>
      <c r="CI594" s="6"/>
      <c r="CJ594" s="6" t="s">
        <v>1607</v>
      </c>
      <c r="CK594" s="204" t="s">
        <v>1608</v>
      </c>
      <c r="CL594" s="6" t="s">
        <v>1087</v>
      </c>
      <c r="CM594" s="196" t="s">
        <v>1087</v>
      </c>
      <c r="CN594" s="196" t="s">
        <v>1087</v>
      </c>
      <c r="CO594" s="196" t="s">
        <v>1490</v>
      </c>
      <c r="CP594" s="6" t="s">
        <v>1086</v>
      </c>
      <c r="CQ594" s="6" t="s">
        <v>1086</v>
      </c>
      <c r="CR594" s="6" t="s">
        <v>1087</v>
      </c>
      <c r="CS594" s="6" t="s">
        <v>1086</v>
      </c>
      <c r="CT594" s="6" t="s">
        <v>1086</v>
      </c>
      <c r="CU594" s="191" t="s">
        <v>1273</v>
      </c>
      <c r="CV594" s="6" t="str">
        <f t="shared" si="228"/>
        <v>NUEVO HORIZONTE PEATONAL220141230002</v>
      </c>
      <c r="CW594" s="46" t="str">
        <f t="shared" si="229"/>
        <v>OK</v>
      </c>
      <c r="CX594" s="47" t="str">
        <f t="shared" si="230"/>
        <v>SI</v>
      </c>
      <c r="CY594" s="47">
        <f t="shared" si="231"/>
        <v>1</v>
      </c>
      <c r="CZ594" s="47" t="str">
        <f t="shared" si="232"/>
        <v/>
      </c>
      <c r="DA594" s="47">
        <f t="shared" si="233"/>
        <v>3</v>
      </c>
      <c r="DB594" s="47" t="str">
        <f t="shared" si="234"/>
        <v/>
      </c>
      <c r="DC594" s="47" t="str">
        <f t="shared" si="235"/>
        <v/>
      </c>
      <c r="DD594" s="47"/>
      <c r="DE594" s="47" t="str">
        <f t="shared" si="236"/>
        <v/>
      </c>
      <c r="DF594" s="47" t="str">
        <f t="shared" si="237"/>
        <v/>
      </c>
      <c r="DG594" s="47">
        <f t="shared" si="238"/>
        <v>9</v>
      </c>
      <c r="DH594" s="47" t="str">
        <f t="shared" si="239"/>
        <v/>
      </c>
      <c r="DI594" s="47" t="str">
        <f t="shared" si="240"/>
        <v/>
      </c>
      <c r="DJ594" s="47">
        <f t="shared" si="241"/>
        <v>2</v>
      </c>
      <c r="DK594" s="48">
        <f>IF(CX594="NO",0,IF(CY594=1,Tipologías!$E$11,0)+IF(CZ594=2,Tipologías!$E$10,0)+IF(DA594=3,Tipologías!$E$9,0)+IF(DB594=4,Tipologías!$E$13,0)+IF(DC594=5,Tipologías!$E$12,0)+IF(DD594=6,Tipologías!$E$14,0)+IF(DE594=7,Tipologías!$E$20,0)+IF(DG594=9,Tipologías!$E$16,0)+IF(DF594=8,Tipologías!$E$23,0)+IF(DH594=10,Tipologías!$E$7,0)+IF(DI594=11,Tipologías!$E$8,0))</f>
        <v>2608612.5646619997</v>
      </c>
      <c r="DL594" s="49">
        <f t="shared" si="242"/>
        <v>2608612.5646619997</v>
      </c>
      <c r="DM594" s="50" t="str">
        <f t="shared" si="243"/>
        <v/>
      </c>
      <c r="DN594" s="50" t="str">
        <f t="shared" si="244"/>
        <v/>
      </c>
      <c r="DO594" s="50">
        <f t="shared" si="245"/>
        <v>0</v>
      </c>
      <c r="DP594" s="51" t="str">
        <f t="shared" si="246"/>
        <v/>
      </c>
      <c r="DQ594" s="51">
        <f>IF(DM594=17,Tipologías!$E$18,0)+IF(ENCUESTAS!DN594=18,Tipologías!$E$17,0)+IF(ENCUESTAS!DO594=19,Tipologías!$E$19,0)+IF(ENCUESTAS!DP594=20,Tipologías!$E$21,0)</f>
        <v>0</v>
      </c>
      <c r="DR594" s="47" t="str">
        <f t="shared" si="247"/>
        <v>NO</v>
      </c>
      <c r="DS594" s="49">
        <f t="shared" si="248"/>
        <v>0</v>
      </c>
      <c r="DT594" s="52">
        <f>IF(DL594=0,"",(DL594+DS594+Tipologías!$E$6+Tipologías!$H$2))</f>
        <v>2805689.9572019642</v>
      </c>
      <c r="DU594" s="53" t="str">
        <f t="shared" si="249"/>
        <v>SI</v>
      </c>
      <c r="DV594" s="436" t="s">
        <v>4401</v>
      </c>
    </row>
    <row r="595" spans="1:126" ht="30" x14ac:dyDescent="0.25">
      <c r="A595" s="22">
        <v>42974</v>
      </c>
      <c r="B595" s="7" t="s">
        <v>1</v>
      </c>
      <c r="C595" s="7" t="s">
        <v>630</v>
      </c>
      <c r="D595" s="7">
        <v>579</v>
      </c>
      <c r="E595" s="7">
        <v>43653334</v>
      </c>
      <c r="F595" s="7">
        <v>3223130625</v>
      </c>
      <c r="G595" s="188">
        <v>592</v>
      </c>
      <c r="H595" s="189" t="s">
        <v>1646</v>
      </c>
      <c r="I595" s="7" t="s">
        <v>1110</v>
      </c>
      <c r="J595" s="7"/>
      <c r="K595" s="7"/>
      <c r="L595" s="7"/>
      <c r="M595" s="7"/>
      <c r="N595" s="7"/>
      <c r="O595" s="7"/>
      <c r="P595" s="7"/>
      <c r="Q595" s="7"/>
      <c r="R595" s="200">
        <v>220141220008</v>
      </c>
      <c r="S595" s="7"/>
      <c r="T595" s="7"/>
      <c r="U595" s="362" t="str">
        <f t="shared" si="225"/>
        <v xml:space="preserve">PEATONAL   #   -  220141220008 </v>
      </c>
      <c r="V595" s="7">
        <v>3217461202</v>
      </c>
      <c r="W595" s="7" t="s">
        <v>1345</v>
      </c>
      <c r="X595" s="7" t="s">
        <v>2169</v>
      </c>
      <c r="Y595" s="7" t="s">
        <v>1459</v>
      </c>
      <c r="Z595" s="7" t="s">
        <v>1929</v>
      </c>
      <c r="AA595" s="434" t="str">
        <f t="shared" si="226"/>
        <v>MARIA  EUGENIA MARTINEZ ALZATE</v>
      </c>
      <c r="AB595" s="7" t="s">
        <v>1268</v>
      </c>
      <c r="AC595" s="7">
        <v>43652543</v>
      </c>
      <c r="AD595" s="7" t="s">
        <v>1118</v>
      </c>
      <c r="AE595" s="7">
        <v>50</v>
      </c>
      <c r="AF595" s="6" t="s">
        <v>1086</v>
      </c>
      <c r="AG595" s="6"/>
      <c r="AH595" s="7"/>
      <c r="AI595" s="7"/>
      <c r="AJ595" s="7"/>
      <c r="AK595" s="434" t="str">
        <f t="shared" si="227"/>
        <v xml:space="preserve">   </v>
      </c>
      <c r="AL595" s="7"/>
      <c r="AM595" s="191"/>
      <c r="AN595" s="189" t="s">
        <v>1087</v>
      </c>
      <c r="AO595" s="7"/>
      <c r="AP595" s="7" t="s">
        <v>1087</v>
      </c>
      <c r="AQ595" s="7">
        <v>9</v>
      </c>
      <c r="AR595" s="7">
        <v>5</v>
      </c>
      <c r="AS595" s="7">
        <v>1</v>
      </c>
      <c r="AT595" s="192" t="s">
        <v>1148</v>
      </c>
      <c r="AU595" s="7"/>
      <c r="AV595" s="193" t="s">
        <v>1165</v>
      </c>
      <c r="AW595" s="7" t="s">
        <v>2859</v>
      </c>
      <c r="AX595" s="192"/>
      <c r="AY595" s="7"/>
      <c r="AZ595" s="7"/>
      <c r="BA595" s="7"/>
      <c r="BB595" s="7" t="s">
        <v>1086</v>
      </c>
      <c r="BC595" s="7">
        <v>11187</v>
      </c>
      <c r="BD595" s="7" t="s">
        <v>1086</v>
      </c>
      <c r="BE595" s="7"/>
      <c r="BF595" s="7" t="s">
        <v>1086</v>
      </c>
      <c r="BG595" s="7">
        <v>16774</v>
      </c>
      <c r="BH595" s="188" t="s">
        <v>1167</v>
      </c>
      <c r="BI595" s="195" t="s">
        <v>1175</v>
      </c>
      <c r="BJ595" s="6" t="s">
        <v>1180</v>
      </c>
      <c r="BK595" s="6" t="s">
        <v>1189</v>
      </c>
      <c r="BL595" s="6" t="s">
        <v>1086</v>
      </c>
      <c r="BM595" s="191" t="s">
        <v>1086</v>
      </c>
      <c r="BN595" s="195" t="s">
        <v>1086</v>
      </c>
      <c r="BO595" s="6" t="s">
        <v>1086</v>
      </c>
      <c r="BP595" s="6" t="s">
        <v>1086</v>
      </c>
      <c r="BQ595" s="6" t="s">
        <v>1086</v>
      </c>
      <c r="BR595" s="6" t="s">
        <v>1086</v>
      </c>
      <c r="BS595" s="6" t="s">
        <v>1086</v>
      </c>
      <c r="BT595" s="6" t="s">
        <v>1087</v>
      </c>
      <c r="BU595" s="6" t="s">
        <v>1086</v>
      </c>
      <c r="BV595" s="6" t="s">
        <v>1087</v>
      </c>
      <c r="BW595" s="6" t="s">
        <v>1086</v>
      </c>
      <c r="BX595" s="6" t="s">
        <v>1086</v>
      </c>
      <c r="BY595" s="6" t="s">
        <v>1087</v>
      </c>
      <c r="BZ595" s="6" t="s">
        <v>1086</v>
      </c>
      <c r="CA595" s="6" t="s">
        <v>1087</v>
      </c>
      <c r="CB595" s="6" t="s">
        <v>1086</v>
      </c>
      <c r="CC595" s="6" t="s">
        <v>1086</v>
      </c>
      <c r="CD595" s="6" t="s">
        <v>1195</v>
      </c>
      <c r="CE595" s="199" t="s">
        <v>3033</v>
      </c>
      <c r="CF595" s="6"/>
      <c r="CG595" s="6"/>
      <c r="CH595" s="6"/>
      <c r="CI595" s="6"/>
      <c r="CJ595" s="6" t="s">
        <v>1607</v>
      </c>
      <c r="CK595" s="6" t="s">
        <v>1608</v>
      </c>
      <c r="CL595" s="6" t="s">
        <v>1086</v>
      </c>
      <c r="CM595" s="6" t="s">
        <v>1087</v>
      </c>
      <c r="CN595" s="6" t="s">
        <v>1087</v>
      </c>
      <c r="CO595" s="6" t="s">
        <v>1490</v>
      </c>
      <c r="CP595" s="6" t="s">
        <v>1087</v>
      </c>
      <c r="CQ595" s="6" t="s">
        <v>1086</v>
      </c>
      <c r="CR595" s="6" t="s">
        <v>1087</v>
      </c>
      <c r="CS595" s="6" t="s">
        <v>1086</v>
      </c>
      <c r="CT595" s="6" t="s">
        <v>1086</v>
      </c>
      <c r="CU595" s="191" t="s">
        <v>1273</v>
      </c>
      <c r="CV595" s="6" t="str">
        <f t="shared" si="228"/>
        <v>NUEVO HORIZONTE PEATONAL220141220008</v>
      </c>
      <c r="CW595" s="46" t="str">
        <f t="shared" si="229"/>
        <v>OK</v>
      </c>
      <c r="CX595" s="47" t="str">
        <f t="shared" si="230"/>
        <v>SI</v>
      </c>
      <c r="CY595" s="47">
        <f t="shared" si="231"/>
        <v>1</v>
      </c>
      <c r="CZ595" s="47" t="str">
        <f t="shared" si="232"/>
        <v/>
      </c>
      <c r="DA595" s="47">
        <f t="shared" si="233"/>
        <v>3</v>
      </c>
      <c r="DB595" s="47" t="str">
        <f t="shared" si="234"/>
        <v/>
      </c>
      <c r="DC595" s="47" t="str">
        <f t="shared" si="235"/>
        <v/>
      </c>
      <c r="DD595" s="47"/>
      <c r="DE595" s="47" t="str">
        <f t="shared" si="236"/>
        <v/>
      </c>
      <c r="DF595" s="47" t="str">
        <f t="shared" si="237"/>
        <v/>
      </c>
      <c r="DG595" s="47">
        <f t="shared" si="238"/>
        <v>9</v>
      </c>
      <c r="DH595" s="47" t="str">
        <f t="shared" si="239"/>
        <v/>
      </c>
      <c r="DI595" s="47" t="str">
        <f t="shared" si="240"/>
        <v/>
      </c>
      <c r="DJ595" s="47">
        <f t="shared" si="241"/>
        <v>2</v>
      </c>
      <c r="DK595" s="48">
        <f>IF(CX595="NO",0,IF(CY595=1,Tipologías!$E$11,0)+IF(CZ595=2,Tipologías!$E$10,0)+IF(DA595=3,Tipologías!$E$9,0)+IF(DB595=4,Tipologías!$E$13,0)+IF(DC595=5,Tipologías!$E$12,0)+IF(DD595=6,Tipologías!$E$14,0)+IF(DE595=7,Tipologías!$E$20,0)+IF(DG595=9,Tipologías!$E$16,0)+IF(DF595=8,Tipologías!$E$23,0)+IF(DH595=10,Tipologías!$E$7,0)+IF(DI595=11,Tipologías!$E$8,0))</f>
        <v>2608612.5646619997</v>
      </c>
      <c r="DL595" s="49">
        <f t="shared" si="242"/>
        <v>2608612.5646619997</v>
      </c>
      <c r="DM595" s="50" t="str">
        <f t="shared" si="243"/>
        <v/>
      </c>
      <c r="DN595" s="50" t="str">
        <f t="shared" si="244"/>
        <v/>
      </c>
      <c r="DO595" s="50">
        <f t="shared" si="245"/>
        <v>0</v>
      </c>
      <c r="DP595" s="51" t="str">
        <f t="shared" si="246"/>
        <v/>
      </c>
      <c r="DQ595" s="51">
        <f>IF(DM595=17,Tipologías!$E$18,0)+IF(ENCUESTAS!DN595=18,Tipologías!$E$17,0)+IF(ENCUESTAS!DO595=19,Tipologías!$E$19,0)+IF(ENCUESTAS!DP595=20,Tipologías!$E$21,0)</f>
        <v>0</v>
      </c>
      <c r="DR595" s="47" t="str">
        <f t="shared" si="247"/>
        <v>NO</v>
      </c>
      <c r="DS595" s="49">
        <f t="shared" si="248"/>
        <v>0</v>
      </c>
      <c r="DT595" s="52">
        <f>IF(DL595=0,"",(DL595+DS595+Tipologías!$E$6+Tipologías!$H$2))</f>
        <v>2805689.9572019642</v>
      </c>
      <c r="DU595" s="53" t="str">
        <f t="shared" si="249"/>
        <v>SI</v>
      </c>
      <c r="DV595" s="436" t="s">
        <v>4402</v>
      </c>
    </row>
    <row r="596" spans="1:126" ht="30" x14ac:dyDescent="0.25">
      <c r="A596" s="22">
        <v>42974</v>
      </c>
      <c r="B596" s="7" t="s">
        <v>1</v>
      </c>
      <c r="C596" s="7" t="s">
        <v>630</v>
      </c>
      <c r="D596" s="7">
        <v>579</v>
      </c>
      <c r="E596" s="7">
        <v>43653334</v>
      </c>
      <c r="F596" s="7">
        <v>3223130625</v>
      </c>
      <c r="G596" s="188">
        <v>593</v>
      </c>
      <c r="H596" s="189" t="s">
        <v>1646</v>
      </c>
      <c r="I596" s="7" t="s">
        <v>1110</v>
      </c>
      <c r="J596" s="7"/>
      <c r="K596" s="7"/>
      <c r="L596" s="7"/>
      <c r="M596" s="7"/>
      <c r="N596" s="7"/>
      <c r="O596" s="7"/>
      <c r="P596" s="7"/>
      <c r="Q596" s="7"/>
      <c r="R596" s="200">
        <v>220129900000</v>
      </c>
      <c r="S596" s="7"/>
      <c r="T596" s="7"/>
      <c r="U596" s="362" t="str">
        <f t="shared" si="225"/>
        <v xml:space="preserve">PEATONAL   #   -  220129900000 </v>
      </c>
      <c r="V596" s="7">
        <v>3122339026</v>
      </c>
      <c r="W596" s="7" t="s">
        <v>1478</v>
      </c>
      <c r="X596" s="7"/>
      <c r="Y596" s="7" t="s">
        <v>1541</v>
      </c>
      <c r="Z596" s="7" t="s">
        <v>1465</v>
      </c>
      <c r="AA596" s="434" t="str">
        <f t="shared" si="226"/>
        <v xml:space="preserve">ANA  DE JESUS VELASQUEZ </v>
      </c>
      <c r="AB596" s="7" t="s">
        <v>1268</v>
      </c>
      <c r="AC596" s="7">
        <v>24704972</v>
      </c>
      <c r="AD596" s="7" t="s">
        <v>1118</v>
      </c>
      <c r="AE596" s="7">
        <v>71</v>
      </c>
      <c r="AF596" s="6" t="s">
        <v>1087</v>
      </c>
      <c r="AG596" s="6"/>
      <c r="AH596" s="7"/>
      <c r="AI596" s="7"/>
      <c r="AJ596" s="7"/>
      <c r="AK596" s="434" t="str">
        <f t="shared" si="227"/>
        <v xml:space="preserve">   </v>
      </c>
      <c r="AL596" s="7"/>
      <c r="AM596" s="191"/>
      <c r="AN596" s="189" t="s">
        <v>1087</v>
      </c>
      <c r="AO596" s="7"/>
      <c r="AP596" s="7" t="s">
        <v>1087</v>
      </c>
      <c r="AQ596" s="7">
        <v>6</v>
      </c>
      <c r="AR596" s="7">
        <v>2</v>
      </c>
      <c r="AS596" s="7">
        <v>1</v>
      </c>
      <c r="AT596" s="192" t="s">
        <v>1148</v>
      </c>
      <c r="AU596" s="7"/>
      <c r="AV596" s="193" t="s">
        <v>1161</v>
      </c>
      <c r="AW596" s="7"/>
      <c r="AX596" s="192"/>
      <c r="AY596" s="7"/>
      <c r="AZ596" s="7"/>
      <c r="BA596" s="7"/>
      <c r="BB596" s="7" t="s">
        <v>1086</v>
      </c>
      <c r="BC596" s="7">
        <v>20517</v>
      </c>
      <c r="BD596" s="7" t="s">
        <v>1086</v>
      </c>
      <c r="BE596" s="7"/>
      <c r="BF596" s="7" t="s">
        <v>1086</v>
      </c>
      <c r="BG596" s="7">
        <v>8324</v>
      </c>
      <c r="BH596" s="188" t="s">
        <v>1167</v>
      </c>
      <c r="BI596" s="195" t="s">
        <v>1171</v>
      </c>
      <c r="BJ596" s="6" t="s">
        <v>1180</v>
      </c>
      <c r="BK596" s="6" t="s">
        <v>1189</v>
      </c>
      <c r="BL596" s="6" t="s">
        <v>1086</v>
      </c>
      <c r="BM596" s="191" t="s">
        <v>1086</v>
      </c>
      <c r="BN596" s="195" t="s">
        <v>1086</v>
      </c>
      <c r="BO596" s="6" t="s">
        <v>1086</v>
      </c>
      <c r="BP596" s="6" t="s">
        <v>1086</v>
      </c>
      <c r="BQ596" s="6" t="s">
        <v>1086</v>
      </c>
      <c r="BR596" s="6" t="s">
        <v>1086</v>
      </c>
      <c r="BS596" s="6" t="s">
        <v>1086</v>
      </c>
      <c r="BT596" s="6" t="s">
        <v>1086</v>
      </c>
      <c r="BU596" s="6" t="s">
        <v>1086</v>
      </c>
      <c r="BV596" s="6" t="s">
        <v>1087</v>
      </c>
      <c r="BW596" s="6" t="s">
        <v>1086</v>
      </c>
      <c r="BX596" s="6" t="s">
        <v>1086</v>
      </c>
      <c r="BY596" s="6" t="s">
        <v>1086</v>
      </c>
      <c r="BZ596" s="6" t="s">
        <v>1086</v>
      </c>
      <c r="CA596" s="6" t="s">
        <v>1087</v>
      </c>
      <c r="CB596" s="6" t="s">
        <v>1086</v>
      </c>
      <c r="CC596" s="6" t="s">
        <v>1086</v>
      </c>
      <c r="CD596" s="6" t="s">
        <v>1193</v>
      </c>
      <c r="CE596" s="199" t="s">
        <v>3028</v>
      </c>
      <c r="CF596" s="6"/>
      <c r="CG596" s="6"/>
      <c r="CH596" s="6"/>
      <c r="CI596" s="6"/>
      <c r="CJ596" s="6" t="s">
        <v>1607</v>
      </c>
      <c r="CK596" s="6" t="s">
        <v>1608</v>
      </c>
      <c r="CL596" s="6" t="s">
        <v>1086</v>
      </c>
      <c r="CM596" s="6" t="s">
        <v>1087</v>
      </c>
      <c r="CN596" s="6" t="s">
        <v>1087</v>
      </c>
      <c r="CO596" s="6" t="s">
        <v>1490</v>
      </c>
      <c r="CP596" s="6" t="s">
        <v>1086</v>
      </c>
      <c r="CQ596" s="6" t="s">
        <v>1086</v>
      </c>
      <c r="CR596" s="6" t="s">
        <v>1087</v>
      </c>
      <c r="CS596" s="6" t="s">
        <v>1086</v>
      </c>
      <c r="CT596" s="6" t="s">
        <v>1086</v>
      </c>
      <c r="CU596" s="191" t="s">
        <v>1273</v>
      </c>
      <c r="CV596" s="6" t="str">
        <f t="shared" si="228"/>
        <v>NUEVO HORIZONTE PEATONAL220129900000</v>
      </c>
      <c r="CW596" s="46" t="str">
        <f t="shared" si="229"/>
        <v>OK</v>
      </c>
      <c r="CX596" s="47" t="str">
        <f t="shared" si="230"/>
        <v>SI</v>
      </c>
      <c r="CY596" s="47">
        <f t="shared" si="231"/>
        <v>1</v>
      </c>
      <c r="CZ596" s="47" t="str">
        <f t="shared" si="232"/>
        <v/>
      </c>
      <c r="DA596" s="47" t="str">
        <f t="shared" si="233"/>
        <v/>
      </c>
      <c r="DB596" s="47" t="str">
        <f t="shared" si="234"/>
        <v/>
      </c>
      <c r="DC596" s="47" t="str">
        <f t="shared" si="235"/>
        <v/>
      </c>
      <c r="DD596" s="47"/>
      <c r="DE596" s="47" t="str">
        <f t="shared" si="236"/>
        <v/>
      </c>
      <c r="DF596" s="47" t="str">
        <f t="shared" si="237"/>
        <v/>
      </c>
      <c r="DG596" s="47">
        <f t="shared" si="238"/>
        <v>9</v>
      </c>
      <c r="DH596" s="47" t="str">
        <f t="shared" si="239"/>
        <v/>
      </c>
      <c r="DI596" s="47" t="str">
        <f t="shared" si="240"/>
        <v/>
      </c>
      <c r="DJ596" s="47">
        <f t="shared" si="241"/>
        <v>1</v>
      </c>
      <c r="DK596" s="48">
        <f>IF(CX596="NO",0,IF(CY596=1,Tipologías!$E$11,0)+IF(CZ596=2,Tipologías!$E$10,0)+IF(DA596=3,Tipologías!$E$9,0)+IF(DB596=4,Tipologías!$E$13,0)+IF(DC596=5,Tipologías!$E$12,0)+IF(DD596=6,Tipologías!$E$14,0)+IF(DE596=7,Tipologías!$E$20,0)+IF(DG596=9,Tipologías!$E$16,0)+IF(DF596=8,Tipologías!$E$23,0)+IF(DH596=10,Tipologías!$E$7,0)+IF(DI596=11,Tipologías!$E$8,0))</f>
        <v>2225218.5090899998</v>
      </c>
      <c r="DL596" s="49">
        <f t="shared" si="242"/>
        <v>2225218.5090899998</v>
      </c>
      <c r="DM596" s="50" t="str">
        <f t="shared" si="243"/>
        <v/>
      </c>
      <c r="DN596" s="50" t="str">
        <f t="shared" si="244"/>
        <v/>
      </c>
      <c r="DO596" s="50">
        <f t="shared" si="245"/>
        <v>0</v>
      </c>
      <c r="DP596" s="51" t="str">
        <f t="shared" si="246"/>
        <v/>
      </c>
      <c r="DQ596" s="51">
        <f>IF(DM596=17,Tipologías!$E$18,0)+IF(ENCUESTAS!DN596=18,Tipologías!$E$17,0)+IF(ENCUESTAS!DO596=19,Tipologías!$E$19,0)+IF(ENCUESTAS!DP596=20,Tipologías!$E$21,0)</f>
        <v>0</v>
      </c>
      <c r="DR596" s="47" t="str">
        <f t="shared" si="247"/>
        <v>NO</v>
      </c>
      <c r="DS596" s="49">
        <f t="shared" si="248"/>
        <v>0</v>
      </c>
      <c r="DT596" s="52">
        <f>IF(DL596=0,"",(DL596+DS596+Tipologías!$E$6+Tipologías!$H$2))</f>
        <v>2422295.9016299644</v>
      </c>
      <c r="DU596" s="53" t="str">
        <f t="shared" si="249"/>
        <v>SI</v>
      </c>
      <c r="DV596" s="436" t="s">
        <v>4403</v>
      </c>
    </row>
    <row r="597" spans="1:126" x14ac:dyDescent="0.25">
      <c r="A597" s="22">
        <v>42974</v>
      </c>
      <c r="B597" s="7" t="s">
        <v>1</v>
      </c>
      <c r="C597" s="7" t="s">
        <v>630</v>
      </c>
      <c r="D597" s="7">
        <v>579</v>
      </c>
      <c r="E597" s="7">
        <v>43653334</v>
      </c>
      <c r="F597" s="7">
        <v>3223130625</v>
      </c>
      <c r="G597" s="188">
        <v>594</v>
      </c>
      <c r="H597" s="189" t="s">
        <v>1740</v>
      </c>
      <c r="I597" s="7" t="s">
        <v>1097</v>
      </c>
      <c r="J597" s="7">
        <v>14</v>
      </c>
      <c r="K597" s="7"/>
      <c r="L597" s="7"/>
      <c r="M597" s="7"/>
      <c r="N597" s="7"/>
      <c r="O597" s="7">
        <v>55</v>
      </c>
      <c r="P597" s="7"/>
      <c r="Q597" s="7"/>
      <c r="R597" s="200"/>
      <c r="S597" s="7"/>
      <c r="T597" s="7"/>
      <c r="U597" s="362" t="str">
        <f t="shared" si="225"/>
        <v xml:space="preserve">CALLE 14  #  55 -   </v>
      </c>
      <c r="V597" s="7">
        <v>3122842186</v>
      </c>
      <c r="W597" s="7" t="s">
        <v>2077</v>
      </c>
      <c r="X597" s="7" t="s">
        <v>2755</v>
      </c>
      <c r="Y597" s="7" t="s">
        <v>1840</v>
      </c>
      <c r="Z597" s="7" t="s">
        <v>1553</v>
      </c>
      <c r="AA597" s="434" t="str">
        <f t="shared" si="226"/>
        <v>LILIANA ANDREA ROJAS HURTADO</v>
      </c>
      <c r="AB597" s="7" t="s">
        <v>1268</v>
      </c>
      <c r="AC597" s="7">
        <v>1039686736</v>
      </c>
      <c r="AD597" s="7" t="s">
        <v>1118</v>
      </c>
      <c r="AE597" s="7">
        <v>28</v>
      </c>
      <c r="AF597" s="6" t="s">
        <v>1087</v>
      </c>
      <c r="AG597" s="6" t="s">
        <v>1530</v>
      </c>
      <c r="AH597" s="7" t="s">
        <v>1443</v>
      </c>
      <c r="AI597" s="7" t="s">
        <v>2023</v>
      </c>
      <c r="AJ597" s="7" t="s">
        <v>1455</v>
      </c>
      <c r="AK597" s="434" t="str">
        <f t="shared" si="227"/>
        <v>NELSON DARIO MONTES LOPEZ</v>
      </c>
      <c r="AL597" s="7" t="s">
        <v>1268</v>
      </c>
      <c r="AM597" s="191">
        <v>71194303</v>
      </c>
      <c r="AN597" s="189" t="s">
        <v>1087</v>
      </c>
      <c r="AO597" s="7"/>
      <c r="AP597" s="7" t="s">
        <v>1087</v>
      </c>
      <c r="AQ597" s="7">
        <v>4</v>
      </c>
      <c r="AR597" s="7">
        <v>2</v>
      </c>
      <c r="AS597" s="7">
        <v>1</v>
      </c>
      <c r="AT597" s="192" t="s">
        <v>1148</v>
      </c>
      <c r="AU597" s="7"/>
      <c r="AV597" s="193" t="s">
        <v>1166</v>
      </c>
      <c r="AW597" s="7"/>
      <c r="AX597" s="192"/>
      <c r="AY597" s="7"/>
      <c r="AZ597" s="7"/>
      <c r="BA597" s="7"/>
      <c r="BB597" s="7" t="s">
        <v>1086</v>
      </c>
      <c r="BC597" s="7">
        <v>18399</v>
      </c>
      <c r="BD597" s="7" t="s">
        <v>1086</v>
      </c>
      <c r="BE597" s="7">
        <v>12499</v>
      </c>
      <c r="BF597" s="7" t="s">
        <v>1086</v>
      </c>
      <c r="BG597" s="7">
        <v>8699</v>
      </c>
      <c r="BH597" s="188" t="s">
        <v>1167</v>
      </c>
      <c r="BI597" s="195" t="s">
        <v>1178</v>
      </c>
      <c r="BJ597" s="6" t="s">
        <v>1180</v>
      </c>
      <c r="BK597" s="6" t="s">
        <v>1189</v>
      </c>
      <c r="BL597" s="6" t="s">
        <v>1087</v>
      </c>
      <c r="BM597" s="191" t="s">
        <v>1087</v>
      </c>
      <c r="BN597" s="195" t="s">
        <v>1086</v>
      </c>
      <c r="BO597" s="6" t="s">
        <v>1086</v>
      </c>
      <c r="BP597" s="6" t="s">
        <v>1086</v>
      </c>
      <c r="BQ597" s="6" t="s">
        <v>1086</v>
      </c>
      <c r="BR597" s="6" t="s">
        <v>1086</v>
      </c>
      <c r="BS597" s="6" t="s">
        <v>1086</v>
      </c>
      <c r="BT597" s="6" t="s">
        <v>1086</v>
      </c>
      <c r="BU597" s="6" t="s">
        <v>1087</v>
      </c>
      <c r="BV597" s="6" t="s">
        <v>1087</v>
      </c>
      <c r="BW597" s="6" t="s">
        <v>1087</v>
      </c>
      <c r="BX597" s="6" t="s">
        <v>1087</v>
      </c>
      <c r="BY597" s="6" t="s">
        <v>1086</v>
      </c>
      <c r="BZ597" s="6" t="s">
        <v>1087</v>
      </c>
      <c r="CA597" s="6" t="s">
        <v>1087</v>
      </c>
      <c r="CB597" s="6" t="s">
        <v>1087</v>
      </c>
      <c r="CC597" s="6" t="s">
        <v>1087</v>
      </c>
      <c r="CD597" s="6" t="s">
        <v>1193</v>
      </c>
      <c r="CE597" s="199" t="s">
        <v>3034</v>
      </c>
      <c r="CF597" s="6"/>
      <c r="CG597" s="6"/>
      <c r="CH597" s="6"/>
      <c r="CI597" s="6"/>
      <c r="CJ597" s="6" t="s">
        <v>1607</v>
      </c>
      <c r="CK597" s="6" t="s">
        <v>1608</v>
      </c>
      <c r="CL597" s="6" t="s">
        <v>1086</v>
      </c>
      <c r="CM597" s="6" t="s">
        <v>1087</v>
      </c>
      <c r="CN597" s="6" t="s">
        <v>1087</v>
      </c>
      <c r="CO597" s="6" t="s">
        <v>1490</v>
      </c>
      <c r="CP597" s="6" t="s">
        <v>1086</v>
      </c>
      <c r="CQ597" s="6" t="s">
        <v>1087</v>
      </c>
      <c r="CR597" s="6" t="s">
        <v>1087</v>
      </c>
      <c r="CS597" s="6" t="s">
        <v>1087</v>
      </c>
      <c r="CT597" s="6" t="s">
        <v>1087</v>
      </c>
      <c r="CU597" s="191" t="s">
        <v>1273</v>
      </c>
      <c r="CV597" s="6" t="str">
        <f t="shared" si="228"/>
        <v>TAHAMICALLE1455</v>
      </c>
      <c r="CW597" s="46" t="str">
        <f t="shared" si="229"/>
        <v>¿REPETIDA?</v>
      </c>
      <c r="CX597" s="47" t="str">
        <f t="shared" si="230"/>
        <v>SI</v>
      </c>
      <c r="CY597" s="47">
        <f t="shared" si="231"/>
        <v>1</v>
      </c>
      <c r="CZ597" s="47">
        <f t="shared" si="232"/>
        <v>2</v>
      </c>
      <c r="DA597" s="47" t="str">
        <f t="shared" si="233"/>
        <v/>
      </c>
      <c r="DB597" s="47">
        <f t="shared" si="234"/>
        <v>4</v>
      </c>
      <c r="DC597" s="47">
        <f t="shared" si="235"/>
        <v>5</v>
      </c>
      <c r="DD597" s="47"/>
      <c r="DE597" s="47">
        <f t="shared" si="236"/>
        <v>7</v>
      </c>
      <c r="DF597" s="47" t="str">
        <f t="shared" si="237"/>
        <v/>
      </c>
      <c r="DG597" s="47">
        <f t="shared" si="238"/>
        <v>9</v>
      </c>
      <c r="DH597" s="47" t="str">
        <f t="shared" si="239"/>
        <v/>
      </c>
      <c r="DI597" s="47" t="str">
        <f t="shared" si="240"/>
        <v/>
      </c>
      <c r="DJ597" s="47">
        <f t="shared" si="241"/>
        <v>4</v>
      </c>
      <c r="DK597" s="48">
        <f>IF(CX597="NO",0,IF(CY597=1,Tipologías!$E$11,0)+IF(CZ597=2,Tipologías!$E$10,0)+IF(DA597=3,Tipologías!$E$9,0)+IF(DB597=4,Tipologías!$E$13,0)+IF(DC597=5,Tipologías!$E$12,0)+IF(DD597=6,Tipologías!$E$14,0)+IF(DE597=7,Tipologías!$E$20,0)+IF(DG597=9,Tipologías!$E$16,0)+IF(DF597=8,Tipologías!$E$23,0)+IF(DH597=10,Tipologías!$E$7,0)+IF(DI597=11,Tipologías!$E$8,0))</f>
        <v>3969201.9273659997</v>
      </c>
      <c r="DL597" s="49">
        <f t="shared" si="242"/>
        <v>3969201.9273659997</v>
      </c>
      <c r="DM597" s="50" t="str">
        <f t="shared" si="243"/>
        <v/>
      </c>
      <c r="DN597" s="50" t="str">
        <f t="shared" si="244"/>
        <v/>
      </c>
      <c r="DO597" s="50">
        <f t="shared" si="245"/>
        <v>0</v>
      </c>
      <c r="DP597" s="51" t="str">
        <f t="shared" si="246"/>
        <v/>
      </c>
      <c r="DQ597" s="51">
        <f>IF(DM597=17,Tipologías!$E$18,0)+IF(ENCUESTAS!DN597=18,Tipologías!$E$17,0)+IF(ENCUESTAS!DO597=19,Tipologías!$E$19,0)+IF(ENCUESTAS!DP597=20,Tipologías!$E$21,0)</f>
        <v>0</v>
      </c>
      <c r="DR597" s="47" t="str">
        <f t="shared" si="247"/>
        <v>NO</v>
      </c>
      <c r="DS597" s="49">
        <f t="shared" si="248"/>
        <v>0</v>
      </c>
      <c r="DT597" s="52">
        <f>IF(DL597=0,"",(DL597+DS597+Tipologías!$E$6+Tipologías!$H$2))</f>
        <v>4166279.3199059642</v>
      </c>
      <c r="DU597" s="53" t="str">
        <f t="shared" si="249"/>
        <v>SI</v>
      </c>
      <c r="DV597" s="436" t="s">
        <v>4338</v>
      </c>
    </row>
    <row r="598" spans="1:126" x14ac:dyDescent="0.25">
      <c r="A598" s="22">
        <v>42974</v>
      </c>
      <c r="B598" s="7" t="s">
        <v>1</v>
      </c>
      <c r="C598" s="7" t="s">
        <v>630</v>
      </c>
      <c r="D598" s="7">
        <v>579</v>
      </c>
      <c r="E598" s="7">
        <v>43653334</v>
      </c>
      <c r="F598" s="7">
        <v>3223130625</v>
      </c>
      <c r="G598" s="188">
        <v>595</v>
      </c>
      <c r="H598" s="189" t="s">
        <v>1603</v>
      </c>
      <c r="I598" s="7" t="s">
        <v>1110</v>
      </c>
      <c r="J598" s="7"/>
      <c r="K598" s="7"/>
      <c r="L598" s="7"/>
      <c r="M598" s="7"/>
      <c r="N598" s="7"/>
      <c r="O598" s="7"/>
      <c r="P598" s="7"/>
      <c r="Q598" s="7"/>
      <c r="R598" s="200">
        <v>22058798000</v>
      </c>
      <c r="S598" s="7"/>
      <c r="T598" s="7"/>
      <c r="U598" s="362" t="str">
        <f t="shared" si="225"/>
        <v xml:space="preserve">PEATONAL   #   -  22058798000 </v>
      </c>
      <c r="V598" s="7">
        <v>3214649261</v>
      </c>
      <c r="W598" s="7" t="s">
        <v>1647</v>
      </c>
      <c r="X598" s="7" t="s">
        <v>1494</v>
      </c>
      <c r="Y598" s="7" t="s">
        <v>1475</v>
      </c>
      <c r="Z598" s="7" t="s">
        <v>1465</v>
      </c>
      <c r="AA598" s="434" t="str">
        <f t="shared" si="226"/>
        <v>MANUEL DE JESUS CARDONA GUZMAN</v>
      </c>
      <c r="AB598" s="7" t="s">
        <v>1268</v>
      </c>
      <c r="AC598" s="7">
        <v>15363958</v>
      </c>
      <c r="AD598" s="7" t="s">
        <v>1118</v>
      </c>
      <c r="AE598" s="7">
        <v>58</v>
      </c>
      <c r="AF598" s="6" t="s">
        <v>1087</v>
      </c>
      <c r="AG598" s="6" t="s">
        <v>1636</v>
      </c>
      <c r="AH598" s="7" t="s">
        <v>3035</v>
      </c>
      <c r="AI598" s="7" t="s">
        <v>3036</v>
      </c>
      <c r="AJ598" s="7"/>
      <c r="AK598" s="434" t="str">
        <f t="shared" si="227"/>
        <v>ELIDA  VARGAS GALINDO</v>
      </c>
      <c r="AL598" s="7" t="s">
        <v>1268</v>
      </c>
      <c r="AM598" s="191">
        <v>21931581</v>
      </c>
      <c r="AN598" s="189" t="s">
        <v>1087</v>
      </c>
      <c r="AO598" s="7"/>
      <c r="AP598" s="7" t="s">
        <v>1087</v>
      </c>
      <c r="AQ598" s="7">
        <v>1</v>
      </c>
      <c r="AR598" s="7">
        <v>0</v>
      </c>
      <c r="AS598" s="7">
        <v>0</v>
      </c>
      <c r="AT598" s="192" t="s">
        <v>1148</v>
      </c>
      <c r="AU598" s="7"/>
      <c r="AV598" s="193" t="s">
        <v>1165</v>
      </c>
      <c r="AW598" s="7" t="s">
        <v>2859</v>
      </c>
      <c r="AX598" s="192"/>
      <c r="AY598" s="7"/>
      <c r="AZ598" s="7"/>
      <c r="BA598" s="7"/>
      <c r="BB598" s="7" t="s">
        <v>1086</v>
      </c>
      <c r="BC598" s="7">
        <v>4899</v>
      </c>
      <c r="BD598" s="7" t="s">
        <v>1086</v>
      </c>
      <c r="BE598" s="7"/>
      <c r="BF598" s="7" t="s">
        <v>1086</v>
      </c>
      <c r="BG598" s="7">
        <v>8366</v>
      </c>
      <c r="BH598" s="188" t="s">
        <v>1167</v>
      </c>
      <c r="BI598" s="195" t="s">
        <v>1175</v>
      </c>
      <c r="BJ598" s="6" t="s">
        <v>1180</v>
      </c>
      <c r="BK598" s="6" t="s">
        <v>1191</v>
      </c>
      <c r="BL598" s="6" t="s">
        <v>1087</v>
      </c>
      <c r="BM598" s="191" t="s">
        <v>1087</v>
      </c>
      <c r="BN598" s="195" t="s">
        <v>1086</v>
      </c>
      <c r="BO598" s="6" t="s">
        <v>1086</v>
      </c>
      <c r="BP598" s="6" t="s">
        <v>1086</v>
      </c>
      <c r="BQ598" s="6" t="s">
        <v>1086</v>
      </c>
      <c r="BR598" s="6" t="s">
        <v>1086</v>
      </c>
      <c r="BS598" s="6" t="s">
        <v>1086</v>
      </c>
      <c r="BT598" s="6" t="s">
        <v>1086</v>
      </c>
      <c r="BU598" s="6" t="s">
        <v>1087</v>
      </c>
      <c r="BV598" s="6" t="s">
        <v>1087</v>
      </c>
      <c r="BW598" s="6" t="s">
        <v>1086</v>
      </c>
      <c r="BX598" s="6" t="s">
        <v>1086</v>
      </c>
      <c r="BY598" s="6" t="s">
        <v>1086</v>
      </c>
      <c r="BZ598" s="6" t="s">
        <v>1087</v>
      </c>
      <c r="CA598" s="6" t="s">
        <v>1087</v>
      </c>
      <c r="CB598" s="6" t="s">
        <v>1086</v>
      </c>
      <c r="CC598" s="6" t="s">
        <v>1086</v>
      </c>
      <c r="CD598" s="6" t="s">
        <v>1193</v>
      </c>
      <c r="CE598" s="199" t="s">
        <v>3037</v>
      </c>
      <c r="CF598" s="6"/>
      <c r="CG598" s="6"/>
      <c r="CH598" s="6"/>
      <c r="CI598" s="6"/>
      <c r="CJ598" s="6" t="s">
        <v>1607</v>
      </c>
      <c r="CK598" s="6" t="s">
        <v>1608</v>
      </c>
      <c r="CL598" s="6" t="s">
        <v>1087</v>
      </c>
      <c r="CM598" s="6" t="s">
        <v>1087</v>
      </c>
      <c r="CN598" s="6" t="s">
        <v>1087</v>
      </c>
      <c r="CO598" s="6" t="s">
        <v>1490</v>
      </c>
      <c r="CP598" s="6" t="s">
        <v>1086</v>
      </c>
      <c r="CQ598" s="6" t="s">
        <v>1087</v>
      </c>
      <c r="CR598" s="6" t="s">
        <v>1087</v>
      </c>
      <c r="CS598" s="6" t="s">
        <v>1086</v>
      </c>
      <c r="CT598" s="6" t="s">
        <v>1086</v>
      </c>
      <c r="CU598" s="191" t="s">
        <v>1269</v>
      </c>
      <c r="CV598" s="6" t="str">
        <f t="shared" si="228"/>
        <v>OASIS PEATONAL22058798000</v>
      </c>
      <c r="CW598" s="46" t="str">
        <f t="shared" si="229"/>
        <v>OK</v>
      </c>
      <c r="CX598" s="47" t="str">
        <f t="shared" si="230"/>
        <v>SI</v>
      </c>
      <c r="CY598" s="47">
        <f t="shared" si="231"/>
        <v>1</v>
      </c>
      <c r="CZ598" s="47" t="str">
        <f t="shared" si="232"/>
        <v/>
      </c>
      <c r="DA598" s="47" t="str">
        <f t="shared" si="233"/>
        <v/>
      </c>
      <c r="DB598" s="47">
        <f t="shared" si="234"/>
        <v>4</v>
      </c>
      <c r="DC598" s="47" t="str">
        <f t="shared" si="235"/>
        <v/>
      </c>
      <c r="DD598" s="47"/>
      <c r="DE598" s="47" t="str">
        <f t="shared" si="236"/>
        <v/>
      </c>
      <c r="DF598" s="47" t="str">
        <f t="shared" si="237"/>
        <v/>
      </c>
      <c r="DG598" s="47">
        <f t="shared" si="238"/>
        <v>9</v>
      </c>
      <c r="DH598" s="47" t="str">
        <f t="shared" si="239"/>
        <v/>
      </c>
      <c r="DI598" s="47" t="str">
        <f t="shared" si="240"/>
        <v/>
      </c>
      <c r="DJ598" s="47">
        <f t="shared" si="241"/>
        <v>2</v>
      </c>
      <c r="DK598" s="48">
        <f>IF(CX598="NO",0,IF(CY598=1,Tipologías!$E$11,0)+IF(CZ598=2,Tipologías!$E$10,0)+IF(DA598=3,Tipologías!$E$9,0)+IF(DB598=4,Tipologías!$E$13,0)+IF(DC598=5,Tipologías!$E$12,0)+IF(DD598=6,Tipologías!$E$14,0)+IF(DE598=7,Tipologías!$E$20,0)+IF(DG598=9,Tipologías!$E$16,0)+IF(DF598=8,Tipologías!$E$23,0)+IF(DH598=10,Tipologías!$E$7,0)+IF(DI598=11,Tipologías!$E$8,0))</f>
        <v>2858472.5869979998</v>
      </c>
      <c r="DL598" s="49">
        <f t="shared" si="242"/>
        <v>2858472.5869979998</v>
      </c>
      <c r="DM598" s="50" t="str">
        <f t="shared" si="243"/>
        <v/>
      </c>
      <c r="DN598" s="50" t="str">
        <f t="shared" si="244"/>
        <v/>
      </c>
      <c r="DO598" s="50">
        <f t="shared" si="245"/>
        <v>0</v>
      </c>
      <c r="DP598" s="51" t="str">
        <f t="shared" si="246"/>
        <v/>
      </c>
      <c r="DQ598" s="51">
        <f>IF(DM598=17,Tipologías!$E$18,0)+IF(ENCUESTAS!DN598=18,Tipologías!$E$17,0)+IF(ENCUESTAS!DO598=19,Tipologías!$E$19,0)+IF(ENCUESTAS!DP598=20,Tipologías!$E$21,0)</f>
        <v>0</v>
      </c>
      <c r="DR598" s="47" t="str">
        <f t="shared" si="247"/>
        <v>NO</v>
      </c>
      <c r="DS598" s="49">
        <f t="shared" si="248"/>
        <v>0</v>
      </c>
      <c r="DT598" s="52">
        <f>IF(DL598=0,"",(DL598+DS598+Tipologías!$E$6+Tipologías!$H$2))</f>
        <v>3055549.9795379643</v>
      </c>
      <c r="DU598" s="53" t="str">
        <f t="shared" si="249"/>
        <v>SI</v>
      </c>
      <c r="DV598" s="436" t="s">
        <v>3710</v>
      </c>
    </row>
    <row r="599" spans="1:126" ht="30" x14ac:dyDescent="0.25">
      <c r="A599" s="22">
        <v>42974</v>
      </c>
      <c r="B599" s="7" t="s">
        <v>1</v>
      </c>
      <c r="C599" s="7" t="s">
        <v>630</v>
      </c>
      <c r="D599" s="7">
        <v>579</v>
      </c>
      <c r="E599" s="7">
        <v>43653334</v>
      </c>
      <c r="F599" s="7">
        <v>3223130625</v>
      </c>
      <c r="G599" s="188">
        <v>596</v>
      </c>
      <c r="H599" s="189" t="s">
        <v>1740</v>
      </c>
      <c r="I599" s="7" t="s">
        <v>1110</v>
      </c>
      <c r="J599" s="7"/>
      <c r="K599" s="7"/>
      <c r="L599" s="7"/>
      <c r="M599" s="7"/>
      <c r="N599" s="7"/>
      <c r="O599" s="7"/>
      <c r="P599" s="7"/>
      <c r="Q599" s="7"/>
      <c r="R599" s="200">
        <v>220553000000</v>
      </c>
      <c r="S599" s="7"/>
      <c r="T599" s="7"/>
      <c r="U599" s="362" t="str">
        <f t="shared" si="225"/>
        <v xml:space="preserve">PEATONAL   #   -  220553000000 </v>
      </c>
      <c r="V599" s="7"/>
      <c r="W599" s="7" t="s">
        <v>2750</v>
      </c>
      <c r="X599" s="7"/>
      <c r="Y599" s="7" t="s">
        <v>1518</v>
      </c>
      <c r="Z599" s="7" t="s">
        <v>3038</v>
      </c>
      <c r="AA599" s="434" t="str">
        <f t="shared" si="226"/>
        <v xml:space="preserve">ESTHER SOLINA CARRILLO </v>
      </c>
      <c r="AB599" s="7" t="s">
        <v>1268</v>
      </c>
      <c r="AC599" s="7">
        <v>21932013</v>
      </c>
      <c r="AD599" s="7" t="s">
        <v>1118</v>
      </c>
      <c r="AE599" s="7">
        <v>71</v>
      </c>
      <c r="AF599" s="6" t="s">
        <v>1087</v>
      </c>
      <c r="AG599" s="6" t="s">
        <v>2945</v>
      </c>
      <c r="AH599" s="7"/>
      <c r="AI599" s="7" t="s">
        <v>1274</v>
      </c>
      <c r="AJ599" s="7" t="s">
        <v>3039</v>
      </c>
      <c r="AK599" s="434" t="str">
        <f t="shared" si="227"/>
        <v xml:space="preserve">JOSE ALSENIO MACHAO </v>
      </c>
      <c r="AL599" s="7" t="s">
        <v>1268</v>
      </c>
      <c r="AM599" s="191">
        <v>15360024</v>
      </c>
      <c r="AN599" s="189" t="s">
        <v>1087</v>
      </c>
      <c r="AO599" s="7"/>
      <c r="AP599" s="7" t="s">
        <v>1087</v>
      </c>
      <c r="AQ599" s="7">
        <v>2</v>
      </c>
      <c r="AR599" s="7">
        <v>0</v>
      </c>
      <c r="AS599" s="7">
        <v>0</v>
      </c>
      <c r="AT599" s="192" t="s">
        <v>1148</v>
      </c>
      <c r="AU599" s="7"/>
      <c r="AV599" s="193" t="s">
        <v>1165</v>
      </c>
      <c r="AW599" s="7" t="s">
        <v>2859</v>
      </c>
      <c r="AX599" s="192"/>
      <c r="AY599" s="7"/>
      <c r="AZ599" s="7"/>
      <c r="BA599" s="7"/>
      <c r="BB599" s="7" t="s">
        <v>1086</v>
      </c>
      <c r="BC599" s="7">
        <v>6351</v>
      </c>
      <c r="BD599" s="7" t="s">
        <v>1086</v>
      </c>
      <c r="BE599" s="7">
        <v>4019</v>
      </c>
      <c r="BF599" s="7" t="s">
        <v>1086</v>
      </c>
      <c r="BG599" s="7">
        <v>8366</v>
      </c>
      <c r="BH599" s="188" t="s">
        <v>1167</v>
      </c>
      <c r="BI599" s="195" t="s">
        <v>1179</v>
      </c>
      <c r="BJ599" s="6" t="s">
        <v>1180</v>
      </c>
      <c r="BK599" s="6" t="s">
        <v>1189</v>
      </c>
      <c r="BL599" s="6" t="s">
        <v>1087</v>
      </c>
      <c r="BM599" s="191" t="s">
        <v>1087</v>
      </c>
      <c r="BN599" s="195" t="s">
        <v>1086</v>
      </c>
      <c r="BO599" s="6" t="s">
        <v>1086</v>
      </c>
      <c r="BP599" s="6" t="s">
        <v>1086</v>
      </c>
      <c r="BQ599" s="6" t="s">
        <v>1086</v>
      </c>
      <c r="BR599" s="6" t="s">
        <v>1086</v>
      </c>
      <c r="BS599" s="6" t="s">
        <v>1086</v>
      </c>
      <c r="BT599" s="6" t="s">
        <v>1086</v>
      </c>
      <c r="BU599" s="6" t="s">
        <v>1087</v>
      </c>
      <c r="BV599" s="6" t="s">
        <v>1087</v>
      </c>
      <c r="BW599" s="6" t="s">
        <v>1087</v>
      </c>
      <c r="BX599" s="6" t="s">
        <v>1087</v>
      </c>
      <c r="BY599" s="6" t="s">
        <v>1086</v>
      </c>
      <c r="BZ599" s="6" t="s">
        <v>1087</v>
      </c>
      <c r="CA599" s="6" t="s">
        <v>1087</v>
      </c>
      <c r="CB599" s="6" t="s">
        <v>1087</v>
      </c>
      <c r="CC599" s="6" t="s">
        <v>1087</v>
      </c>
      <c r="CD599" s="6" t="s">
        <v>1194</v>
      </c>
      <c r="CE599" s="199" t="s">
        <v>3040</v>
      </c>
      <c r="CF599" s="6"/>
      <c r="CG599" s="6"/>
      <c r="CH599" s="6"/>
      <c r="CI599" s="6"/>
      <c r="CJ599" s="6" t="s">
        <v>1607</v>
      </c>
      <c r="CK599" s="6" t="s">
        <v>1608</v>
      </c>
      <c r="CL599" s="6" t="s">
        <v>1086</v>
      </c>
      <c r="CM599" s="6" t="s">
        <v>1087</v>
      </c>
      <c r="CN599" s="6" t="s">
        <v>1087</v>
      </c>
      <c r="CO599" s="6" t="s">
        <v>1490</v>
      </c>
      <c r="CP599" s="6" t="s">
        <v>1087</v>
      </c>
      <c r="CQ599" s="6" t="s">
        <v>1087</v>
      </c>
      <c r="CR599" s="6" t="s">
        <v>1087</v>
      </c>
      <c r="CS599" s="6" t="s">
        <v>1087</v>
      </c>
      <c r="CT599" s="6" t="s">
        <v>1087</v>
      </c>
      <c r="CU599" s="191" t="s">
        <v>1273</v>
      </c>
      <c r="CV599" s="6" t="str">
        <f t="shared" si="228"/>
        <v>TAHAMIPEATONAL220553000000</v>
      </c>
      <c r="CW599" s="46" t="str">
        <f t="shared" si="229"/>
        <v>OK</v>
      </c>
      <c r="CX599" s="47" t="str">
        <f t="shared" si="230"/>
        <v>SI</v>
      </c>
      <c r="CY599" s="47">
        <f t="shared" si="231"/>
        <v>1</v>
      </c>
      <c r="CZ599" s="47">
        <f t="shared" si="232"/>
        <v>2</v>
      </c>
      <c r="DA599" s="47">
        <f t="shared" si="233"/>
        <v>3</v>
      </c>
      <c r="DB599" s="47">
        <f t="shared" si="234"/>
        <v>4</v>
      </c>
      <c r="DC599" s="47">
        <f t="shared" si="235"/>
        <v>5</v>
      </c>
      <c r="DD599" s="47"/>
      <c r="DE599" s="47">
        <f t="shared" si="236"/>
        <v>7</v>
      </c>
      <c r="DF599" s="47" t="str">
        <f t="shared" si="237"/>
        <v/>
      </c>
      <c r="DG599" s="47">
        <f t="shared" si="238"/>
        <v>9</v>
      </c>
      <c r="DH599" s="47" t="str">
        <f t="shared" si="239"/>
        <v/>
      </c>
      <c r="DI599" s="47" t="str">
        <f t="shared" si="240"/>
        <v/>
      </c>
      <c r="DJ599" s="47">
        <f t="shared" si="241"/>
        <v>5</v>
      </c>
      <c r="DK599" s="48">
        <f>IF(CX599="NO",0,IF(CY599=1,Tipologías!$E$11,0)+IF(CZ599=2,Tipologías!$E$10,0)+IF(DA599=3,Tipologías!$E$9,0)+IF(DB599=4,Tipologías!$E$13,0)+IF(DC599=5,Tipologías!$E$12,0)+IF(DD599=6,Tipologías!$E$14,0)+IF(DE599=7,Tipologías!$E$20,0)+IF(DG599=9,Tipologías!$E$16,0)+IF(DF599=8,Tipologías!$E$23,0)+IF(DH599=10,Tipologías!$E$7,0)+IF(DI599=11,Tipologías!$E$8,0))</f>
        <v>4352595.9829379991</v>
      </c>
      <c r="DL599" s="49">
        <f t="shared" si="242"/>
        <v>4352595.9829379991</v>
      </c>
      <c r="DM599" s="50" t="str">
        <f t="shared" si="243"/>
        <v/>
      </c>
      <c r="DN599" s="50" t="str">
        <f t="shared" si="244"/>
        <v/>
      </c>
      <c r="DO599" s="50">
        <f t="shared" si="245"/>
        <v>0</v>
      </c>
      <c r="DP599" s="51" t="str">
        <f t="shared" si="246"/>
        <v/>
      </c>
      <c r="DQ599" s="51">
        <f>IF(DM599=17,Tipologías!$E$18,0)+IF(ENCUESTAS!DN599=18,Tipologías!$E$17,0)+IF(ENCUESTAS!DO599=19,Tipologías!$E$19,0)+IF(ENCUESTAS!DP599=20,Tipologías!$E$21,0)</f>
        <v>0</v>
      </c>
      <c r="DR599" s="47" t="str">
        <f t="shared" si="247"/>
        <v>NO</v>
      </c>
      <c r="DS599" s="49">
        <f t="shared" si="248"/>
        <v>0</v>
      </c>
      <c r="DT599" s="52">
        <f>IF(DL599=0,"",(DL599+DS599+Tipologías!$E$6+Tipologías!$H$2))</f>
        <v>4549673.3754779631</v>
      </c>
      <c r="DU599" s="53" t="str">
        <f t="shared" si="249"/>
        <v>SI</v>
      </c>
      <c r="DV599" s="436" t="s">
        <v>4339</v>
      </c>
    </row>
    <row r="600" spans="1:126" ht="30" x14ac:dyDescent="0.25">
      <c r="A600" s="22">
        <v>42974</v>
      </c>
      <c r="B600" s="7" t="s">
        <v>1</v>
      </c>
      <c r="C600" s="7" t="s">
        <v>630</v>
      </c>
      <c r="D600" s="7">
        <v>579</v>
      </c>
      <c r="E600" s="7">
        <v>1039689067</v>
      </c>
      <c r="F600" s="7">
        <v>3223130625</v>
      </c>
      <c r="G600" s="188">
        <v>597</v>
      </c>
      <c r="H600" s="189" t="s">
        <v>1603</v>
      </c>
      <c r="I600" s="7" t="s">
        <v>1110</v>
      </c>
      <c r="J600" s="7"/>
      <c r="K600" s="7"/>
      <c r="L600" s="7"/>
      <c r="M600" s="7"/>
      <c r="N600" s="7"/>
      <c r="O600" s="7"/>
      <c r="P600" s="7"/>
      <c r="Q600" s="7"/>
      <c r="R600" s="200">
        <v>220571800000</v>
      </c>
      <c r="S600" s="7"/>
      <c r="T600" s="7"/>
      <c r="U600" s="362" t="str">
        <f t="shared" si="225"/>
        <v xml:space="preserve">PEATONAL   #   -  220571800000 </v>
      </c>
      <c r="V600" s="7">
        <v>3143953837</v>
      </c>
      <c r="W600" s="7" t="s">
        <v>1305</v>
      </c>
      <c r="X600" s="7" t="s">
        <v>3041</v>
      </c>
      <c r="Y600" s="7" t="s">
        <v>1694</v>
      </c>
      <c r="Z600" s="7" t="s">
        <v>1287</v>
      </c>
      <c r="AA600" s="434" t="str">
        <f t="shared" si="226"/>
        <v>AURA MARIA HERNANDEZ MOLANO</v>
      </c>
      <c r="AB600" s="7" t="s">
        <v>1268</v>
      </c>
      <c r="AC600" s="7">
        <v>43654358</v>
      </c>
      <c r="AD600" s="7" t="s">
        <v>1118</v>
      </c>
      <c r="AE600" s="7">
        <v>39</v>
      </c>
      <c r="AF600" s="6" t="s">
        <v>1086</v>
      </c>
      <c r="AG600" s="6"/>
      <c r="AH600" s="7"/>
      <c r="AI600" s="7"/>
      <c r="AJ600" s="7"/>
      <c r="AK600" s="434" t="str">
        <f t="shared" si="227"/>
        <v xml:space="preserve">   </v>
      </c>
      <c r="AL600" s="7"/>
      <c r="AM600" s="191"/>
      <c r="AN600" s="189" t="s">
        <v>1086</v>
      </c>
      <c r="AO600" s="7">
        <v>1683926</v>
      </c>
      <c r="AP600" s="7" t="s">
        <v>1087</v>
      </c>
      <c r="AQ600" s="7">
        <v>3</v>
      </c>
      <c r="AR600" s="7">
        <v>1</v>
      </c>
      <c r="AS600" s="7">
        <v>0</v>
      </c>
      <c r="AT600" s="192" t="s">
        <v>1148</v>
      </c>
      <c r="AU600" s="7"/>
      <c r="AV600" s="193" t="s">
        <v>1161</v>
      </c>
      <c r="AW600" s="7"/>
      <c r="AX600" s="192"/>
      <c r="AY600" s="7"/>
      <c r="AZ600" s="7"/>
      <c r="BA600" s="7"/>
      <c r="BB600" s="7" t="s">
        <v>1086</v>
      </c>
      <c r="BC600" s="7">
        <v>13923</v>
      </c>
      <c r="BD600" s="7" t="s">
        <v>1086</v>
      </c>
      <c r="BE600" s="7">
        <v>9849</v>
      </c>
      <c r="BF600" s="7" t="s">
        <v>1086</v>
      </c>
      <c r="BG600" s="7">
        <v>8408</v>
      </c>
      <c r="BH600" s="188" t="s">
        <v>1167</v>
      </c>
      <c r="BI600" s="195" t="s">
        <v>1171</v>
      </c>
      <c r="BJ600" s="6" t="s">
        <v>1180</v>
      </c>
      <c r="BK600" s="6" t="s">
        <v>1189</v>
      </c>
      <c r="BL600" s="6" t="s">
        <v>1086</v>
      </c>
      <c r="BM600" s="191" t="s">
        <v>1086</v>
      </c>
      <c r="BN600" s="195" t="s">
        <v>1086</v>
      </c>
      <c r="BO600" s="6" t="s">
        <v>1086</v>
      </c>
      <c r="BP600" s="6" t="s">
        <v>1086</v>
      </c>
      <c r="BQ600" s="6" t="s">
        <v>1086</v>
      </c>
      <c r="BR600" s="6" t="s">
        <v>1086</v>
      </c>
      <c r="BS600" s="6" t="s">
        <v>1086</v>
      </c>
      <c r="BT600" s="6" t="s">
        <v>1086</v>
      </c>
      <c r="BU600" s="6" t="s">
        <v>1086</v>
      </c>
      <c r="BV600" s="6" t="s">
        <v>1087</v>
      </c>
      <c r="BW600" s="6" t="s">
        <v>1087</v>
      </c>
      <c r="BX600" s="6" t="s">
        <v>1086</v>
      </c>
      <c r="BY600" s="6" t="s">
        <v>1086</v>
      </c>
      <c r="BZ600" s="6" t="s">
        <v>1086</v>
      </c>
      <c r="CA600" s="6" t="s">
        <v>1087</v>
      </c>
      <c r="CB600" s="6" t="s">
        <v>1087</v>
      </c>
      <c r="CC600" s="6" t="s">
        <v>1086</v>
      </c>
      <c r="CD600" s="6" t="s">
        <v>1194</v>
      </c>
      <c r="CE600" s="199" t="s">
        <v>3042</v>
      </c>
      <c r="CF600" s="6"/>
      <c r="CG600" s="6"/>
      <c r="CH600" s="6"/>
      <c r="CI600" s="6"/>
      <c r="CJ600" s="6" t="s">
        <v>1607</v>
      </c>
      <c r="CK600" s="6" t="s">
        <v>1608</v>
      </c>
      <c r="CL600" s="6" t="s">
        <v>1086</v>
      </c>
      <c r="CM600" s="6" t="s">
        <v>1087</v>
      </c>
      <c r="CN600" s="6" t="s">
        <v>1087</v>
      </c>
      <c r="CO600" s="6" t="s">
        <v>1490</v>
      </c>
      <c r="CP600" s="6" t="s">
        <v>1086</v>
      </c>
      <c r="CQ600" s="6" t="s">
        <v>1086</v>
      </c>
      <c r="CR600" s="6" t="s">
        <v>1087</v>
      </c>
      <c r="CS600" s="6" t="s">
        <v>1087</v>
      </c>
      <c r="CT600" s="6" t="s">
        <v>1086</v>
      </c>
      <c r="CU600" s="191" t="s">
        <v>1273</v>
      </c>
      <c r="CV600" s="6" t="str">
        <f t="shared" si="228"/>
        <v>OASIS PEATONAL220571800000</v>
      </c>
      <c r="CW600" s="46" t="str">
        <f t="shared" si="229"/>
        <v>OK</v>
      </c>
      <c r="CX600" s="47" t="str">
        <f t="shared" si="230"/>
        <v>SI</v>
      </c>
      <c r="CY600" s="47">
        <f t="shared" si="231"/>
        <v>1</v>
      </c>
      <c r="CZ600" s="47" t="str">
        <f t="shared" si="232"/>
        <v/>
      </c>
      <c r="DA600" s="47">
        <f t="shared" si="233"/>
        <v>3</v>
      </c>
      <c r="DB600" s="47" t="str">
        <f t="shared" si="234"/>
        <v/>
      </c>
      <c r="DC600" s="47">
        <f t="shared" si="235"/>
        <v>5</v>
      </c>
      <c r="DD600" s="47"/>
      <c r="DE600" s="47">
        <f t="shared" si="236"/>
        <v>7</v>
      </c>
      <c r="DF600" s="47" t="str">
        <f t="shared" si="237"/>
        <v/>
      </c>
      <c r="DG600" s="47">
        <f t="shared" si="238"/>
        <v>9</v>
      </c>
      <c r="DH600" s="47" t="str">
        <f t="shared" si="239"/>
        <v/>
      </c>
      <c r="DI600" s="47" t="str">
        <f t="shared" si="240"/>
        <v/>
      </c>
      <c r="DJ600" s="47">
        <f t="shared" si="241"/>
        <v>3</v>
      </c>
      <c r="DK600" s="48">
        <f>IF(CX600="NO",0,IF(CY600=1,Tipologías!$E$11,0)+IF(CZ600=2,Tipologías!$E$10,0)+IF(DA600=3,Tipologías!$E$9,0)+IF(DB600=4,Tipologías!$E$13,0)+IF(DC600=5,Tipologías!$E$12,0)+IF(DD600=6,Tipologías!$E$14,0)+IF(DE600=7,Tipologías!$E$20,0)+IF(DG600=9,Tipologías!$E$16,0)+IF(DF600=8,Tipologías!$E$23,0)+IF(DH600=10,Tipologías!$E$7,0)+IF(DI600=11,Tipologías!$E$8,0))</f>
        <v>3524994.4380659997</v>
      </c>
      <c r="DL600" s="49">
        <f t="shared" si="242"/>
        <v>3524994.4380659997</v>
      </c>
      <c r="DM600" s="50" t="str">
        <f t="shared" si="243"/>
        <v/>
      </c>
      <c r="DN600" s="50" t="str">
        <f t="shared" si="244"/>
        <v/>
      </c>
      <c r="DO600" s="50">
        <f t="shared" si="245"/>
        <v>0</v>
      </c>
      <c r="DP600" s="51" t="str">
        <f t="shared" si="246"/>
        <v/>
      </c>
      <c r="DQ600" s="51">
        <f>IF(DM600=17,Tipologías!$E$18,0)+IF(ENCUESTAS!DN600=18,Tipologías!$E$17,0)+IF(ENCUESTAS!DO600=19,Tipologías!$E$19,0)+IF(ENCUESTAS!DP600=20,Tipologías!$E$21,0)</f>
        <v>0</v>
      </c>
      <c r="DR600" s="47" t="str">
        <f t="shared" si="247"/>
        <v>NO</v>
      </c>
      <c r="DS600" s="49">
        <f t="shared" si="248"/>
        <v>0</v>
      </c>
      <c r="DT600" s="52">
        <f>IF(DL600=0,"",(DL600+DS600+Tipologías!$E$6+Tipologías!$H$2))</f>
        <v>3722071.8306059642</v>
      </c>
      <c r="DU600" s="53" t="str">
        <f t="shared" si="249"/>
        <v>SI</v>
      </c>
      <c r="DV600" s="436" t="s">
        <v>3711</v>
      </c>
    </row>
    <row r="601" spans="1:126" ht="30" x14ac:dyDescent="0.25">
      <c r="A601" s="22">
        <v>42974</v>
      </c>
      <c r="B601" s="7" t="s">
        <v>1</v>
      </c>
      <c r="C601" s="7" t="s">
        <v>630</v>
      </c>
      <c r="D601" s="7">
        <v>579</v>
      </c>
      <c r="E601" s="7">
        <v>43653334</v>
      </c>
      <c r="F601" s="7">
        <v>3223130625</v>
      </c>
      <c r="G601" s="188">
        <v>598</v>
      </c>
      <c r="H601" s="189" t="s">
        <v>1740</v>
      </c>
      <c r="I601" s="7" t="s">
        <v>1097</v>
      </c>
      <c r="J601" s="7">
        <v>14</v>
      </c>
      <c r="K601" s="7"/>
      <c r="L601" s="7"/>
      <c r="M601" s="7"/>
      <c r="N601" s="7"/>
      <c r="O601" s="7">
        <v>55</v>
      </c>
      <c r="P601" s="7"/>
      <c r="Q601" s="7"/>
      <c r="R601" s="200"/>
      <c r="S601" s="7"/>
      <c r="T601" s="7"/>
      <c r="U601" s="362" t="str">
        <f t="shared" si="225"/>
        <v xml:space="preserve">CALLE 14  #  55 -   </v>
      </c>
      <c r="V601" s="7">
        <v>3127654196</v>
      </c>
      <c r="W601" s="7" t="s">
        <v>1443</v>
      </c>
      <c r="X601" s="7" t="s">
        <v>1279</v>
      </c>
      <c r="Y601" s="7" t="s">
        <v>1459</v>
      </c>
      <c r="Z601" s="7" t="s">
        <v>3043</v>
      </c>
      <c r="AA601" s="434" t="str">
        <f t="shared" si="226"/>
        <v>MARIA  EMMA LOPEZ RAMIREZ</v>
      </c>
      <c r="AB601" s="7" t="s">
        <v>1268</v>
      </c>
      <c r="AC601" s="7"/>
      <c r="AD601" s="7" t="s">
        <v>1118</v>
      </c>
      <c r="AE601" s="7">
        <v>59</v>
      </c>
      <c r="AF601" s="6" t="s">
        <v>1087</v>
      </c>
      <c r="AG601" s="6" t="s">
        <v>1530</v>
      </c>
      <c r="AH601" s="7" t="s">
        <v>3044</v>
      </c>
      <c r="AI601" s="7" t="s">
        <v>3045</v>
      </c>
      <c r="AJ601" s="7" t="s">
        <v>1465</v>
      </c>
      <c r="AK601" s="434" t="str">
        <f t="shared" si="227"/>
        <v>RICAUTE DE JESUS MONTES VILLANO</v>
      </c>
      <c r="AL601" s="7" t="s">
        <v>1268</v>
      </c>
      <c r="AM601" s="191">
        <v>19243572</v>
      </c>
      <c r="AN601" s="189" t="s">
        <v>1087</v>
      </c>
      <c r="AO601" s="7"/>
      <c r="AP601" s="7" t="s">
        <v>1087</v>
      </c>
      <c r="AQ601" s="7">
        <v>3</v>
      </c>
      <c r="AR601" s="7">
        <v>0</v>
      </c>
      <c r="AS601" s="7">
        <v>0</v>
      </c>
      <c r="AT601" s="192" t="s">
        <v>1148</v>
      </c>
      <c r="AU601" s="7"/>
      <c r="AV601" s="193" t="s">
        <v>1166</v>
      </c>
      <c r="AW601" s="7"/>
      <c r="AX601" s="192"/>
      <c r="AY601" s="7"/>
      <c r="AZ601" s="7"/>
      <c r="BA601" s="7"/>
      <c r="BB601" s="7" t="s">
        <v>1086</v>
      </c>
      <c r="BC601" s="7">
        <v>18399</v>
      </c>
      <c r="BD601" s="7" t="s">
        <v>1086</v>
      </c>
      <c r="BE601" s="7">
        <v>12499</v>
      </c>
      <c r="BF601" s="7" t="s">
        <v>1086</v>
      </c>
      <c r="BG601" s="7">
        <v>8699</v>
      </c>
      <c r="BH601" s="188" t="s">
        <v>1167</v>
      </c>
      <c r="BI601" s="195" t="s">
        <v>1179</v>
      </c>
      <c r="BJ601" s="6" t="s">
        <v>1180</v>
      </c>
      <c r="BK601" s="6" t="s">
        <v>1189</v>
      </c>
      <c r="BL601" s="6" t="s">
        <v>1087</v>
      </c>
      <c r="BM601" s="191" t="s">
        <v>1087</v>
      </c>
      <c r="BN601" s="195" t="s">
        <v>1086</v>
      </c>
      <c r="BO601" s="6" t="s">
        <v>1086</v>
      </c>
      <c r="BP601" s="6" t="s">
        <v>1086</v>
      </c>
      <c r="BQ601" s="6" t="s">
        <v>1086</v>
      </c>
      <c r="BR601" s="6" t="s">
        <v>1086</v>
      </c>
      <c r="BS601" s="6" t="s">
        <v>1086</v>
      </c>
      <c r="BT601" s="6" t="s">
        <v>1086</v>
      </c>
      <c r="BU601" s="6" t="s">
        <v>1087</v>
      </c>
      <c r="BV601" s="6" t="s">
        <v>1087</v>
      </c>
      <c r="BW601" s="6" t="s">
        <v>1087</v>
      </c>
      <c r="BX601" s="6" t="s">
        <v>1087</v>
      </c>
      <c r="BY601" s="6" t="s">
        <v>1086</v>
      </c>
      <c r="BZ601" s="6" t="s">
        <v>1087</v>
      </c>
      <c r="CA601" s="6" t="s">
        <v>1087</v>
      </c>
      <c r="CB601" s="6" t="s">
        <v>1087</v>
      </c>
      <c r="CC601" s="6" t="s">
        <v>1087</v>
      </c>
      <c r="CD601" s="6" t="s">
        <v>1193</v>
      </c>
      <c r="CE601" s="199" t="s">
        <v>3046</v>
      </c>
      <c r="CF601" s="6"/>
      <c r="CG601" s="6"/>
      <c r="CH601" s="6"/>
      <c r="CI601" s="6"/>
      <c r="CJ601" s="6" t="s">
        <v>1607</v>
      </c>
      <c r="CK601" s="6" t="s">
        <v>1608</v>
      </c>
      <c r="CL601" s="6" t="s">
        <v>1086</v>
      </c>
      <c r="CM601" s="6" t="s">
        <v>1087</v>
      </c>
      <c r="CN601" s="6" t="s">
        <v>1087</v>
      </c>
      <c r="CO601" s="6" t="s">
        <v>1490</v>
      </c>
      <c r="CP601" s="6" t="s">
        <v>1086</v>
      </c>
      <c r="CQ601" s="6" t="s">
        <v>1087</v>
      </c>
      <c r="CR601" s="6" t="s">
        <v>1087</v>
      </c>
      <c r="CS601" s="6" t="s">
        <v>1087</v>
      </c>
      <c r="CT601" s="6" t="s">
        <v>1087</v>
      </c>
      <c r="CU601" s="191" t="s">
        <v>1273</v>
      </c>
      <c r="CV601" s="6" t="str">
        <f t="shared" si="228"/>
        <v>TAHAMICALLE1455</v>
      </c>
      <c r="CW601" s="46" t="str">
        <f t="shared" si="229"/>
        <v>¿REPETIDA?</v>
      </c>
      <c r="CX601" s="47" t="str">
        <f t="shared" si="230"/>
        <v>SI</v>
      </c>
      <c r="CY601" s="47">
        <f t="shared" si="231"/>
        <v>1</v>
      </c>
      <c r="CZ601" s="47">
        <f t="shared" si="232"/>
        <v>2</v>
      </c>
      <c r="DA601" s="47" t="str">
        <f t="shared" si="233"/>
        <v/>
      </c>
      <c r="DB601" s="47">
        <f t="shared" si="234"/>
        <v>4</v>
      </c>
      <c r="DC601" s="47">
        <f t="shared" si="235"/>
        <v>5</v>
      </c>
      <c r="DD601" s="47"/>
      <c r="DE601" s="47">
        <f t="shared" si="236"/>
        <v>7</v>
      </c>
      <c r="DF601" s="47" t="str">
        <f t="shared" si="237"/>
        <v/>
      </c>
      <c r="DG601" s="47">
        <f t="shared" si="238"/>
        <v>9</v>
      </c>
      <c r="DH601" s="47" t="str">
        <f t="shared" si="239"/>
        <v/>
      </c>
      <c r="DI601" s="47" t="str">
        <f t="shared" si="240"/>
        <v/>
      </c>
      <c r="DJ601" s="47">
        <f t="shared" si="241"/>
        <v>4</v>
      </c>
      <c r="DK601" s="48">
        <f>IF(CX601="NO",0,IF(CY601=1,Tipologías!$E$11,0)+IF(CZ601=2,Tipologías!$E$10,0)+IF(DA601=3,Tipologías!$E$9,0)+IF(DB601=4,Tipologías!$E$13,0)+IF(DC601=5,Tipologías!$E$12,0)+IF(DD601=6,Tipologías!$E$14,0)+IF(DE601=7,Tipologías!$E$20,0)+IF(DG601=9,Tipologías!$E$16,0)+IF(DF601=8,Tipologías!$E$23,0)+IF(DH601=10,Tipologías!$E$7,0)+IF(DI601=11,Tipologías!$E$8,0))</f>
        <v>3969201.9273659997</v>
      </c>
      <c r="DL601" s="49">
        <f t="shared" si="242"/>
        <v>3969201.9273659997</v>
      </c>
      <c r="DM601" s="50" t="str">
        <f t="shared" si="243"/>
        <v/>
      </c>
      <c r="DN601" s="50" t="str">
        <f t="shared" si="244"/>
        <v/>
      </c>
      <c r="DO601" s="50">
        <f t="shared" si="245"/>
        <v>0</v>
      </c>
      <c r="DP601" s="51" t="str">
        <f t="shared" si="246"/>
        <v/>
      </c>
      <c r="DQ601" s="51">
        <f>IF(DM601=17,Tipologías!$E$18,0)+IF(ENCUESTAS!DN601=18,Tipologías!$E$17,0)+IF(ENCUESTAS!DO601=19,Tipologías!$E$19,0)+IF(ENCUESTAS!DP601=20,Tipologías!$E$21,0)</f>
        <v>0</v>
      </c>
      <c r="DR601" s="47" t="str">
        <f t="shared" si="247"/>
        <v>NO</v>
      </c>
      <c r="DS601" s="49">
        <f t="shared" si="248"/>
        <v>0</v>
      </c>
      <c r="DT601" s="52">
        <f>IF(DL601=0,"",(DL601+DS601+Tipologías!$E$6+Tipologías!$H$2))</f>
        <v>4166279.3199059642</v>
      </c>
      <c r="DU601" s="53" t="str">
        <f t="shared" si="249"/>
        <v>SI</v>
      </c>
      <c r="DV601" s="436" t="s">
        <v>4340</v>
      </c>
    </row>
    <row r="602" spans="1:126" hidden="1" x14ac:dyDescent="0.25">
      <c r="A602" s="22">
        <v>42974</v>
      </c>
      <c r="B602" s="7" t="s">
        <v>1</v>
      </c>
      <c r="C602" s="7" t="s">
        <v>630</v>
      </c>
      <c r="D602" s="7">
        <v>579</v>
      </c>
      <c r="E602" s="7">
        <v>43653334</v>
      </c>
      <c r="F602" s="7">
        <v>3223130625</v>
      </c>
      <c r="G602" s="188">
        <v>599</v>
      </c>
      <c r="H602" s="189" t="s">
        <v>1603</v>
      </c>
      <c r="I602" s="7" t="s">
        <v>1110</v>
      </c>
      <c r="J602" s="7"/>
      <c r="K602" s="7"/>
      <c r="L602" s="7"/>
      <c r="M602" s="7"/>
      <c r="N602" s="7"/>
      <c r="O602" s="7"/>
      <c r="P602" s="7"/>
      <c r="Q602" s="7"/>
      <c r="R602" s="200">
        <v>220583130034</v>
      </c>
      <c r="S602" s="7"/>
      <c r="T602" s="7"/>
      <c r="U602" s="362" t="str">
        <f t="shared" si="225"/>
        <v xml:space="preserve">PEATONAL   #   -  220583130034 </v>
      </c>
      <c r="V602" s="7">
        <v>8331524</v>
      </c>
      <c r="W602" s="7" t="s">
        <v>3047</v>
      </c>
      <c r="X602" s="7" t="s">
        <v>2288</v>
      </c>
      <c r="Y602" s="7" t="s">
        <v>2238</v>
      </c>
      <c r="Z602" s="7" t="s">
        <v>1311</v>
      </c>
      <c r="AA602" s="434" t="str">
        <f t="shared" si="226"/>
        <v>YENIFER PAOLA YEPEZ RIVERA</v>
      </c>
      <c r="AB602" s="7" t="s">
        <v>1268</v>
      </c>
      <c r="AC602" s="7">
        <v>1039702132</v>
      </c>
      <c r="AD602" s="7" t="s">
        <v>1118</v>
      </c>
      <c r="AE602" s="7">
        <v>21</v>
      </c>
      <c r="AF602" s="6" t="s">
        <v>1087</v>
      </c>
      <c r="AG602" s="6"/>
      <c r="AH602" s="7"/>
      <c r="AI602" s="7"/>
      <c r="AJ602" s="7"/>
      <c r="AK602" s="434" t="str">
        <f t="shared" si="227"/>
        <v xml:space="preserve">   </v>
      </c>
      <c r="AL602" s="7"/>
      <c r="AM602" s="191"/>
      <c r="AN602" s="189" t="s">
        <v>1086</v>
      </c>
      <c r="AO602" s="7"/>
      <c r="AP602" s="7" t="s">
        <v>1087</v>
      </c>
      <c r="AQ602" s="7">
        <v>4</v>
      </c>
      <c r="AR602" s="7">
        <v>1</v>
      </c>
      <c r="AS602" s="7">
        <v>0</v>
      </c>
      <c r="AT602" s="192" t="s">
        <v>1148</v>
      </c>
      <c r="AU602" s="7"/>
      <c r="AV602" s="193" t="s">
        <v>1165</v>
      </c>
      <c r="AW602" s="7" t="s">
        <v>2859</v>
      </c>
      <c r="AX602" s="192"/>
      <c r="AY602" s="7"/>
      <c r="AZ602" s="7"/>
      <c r="BA602" s="7"/>
      <c r="BB602" s="7" t="s">
        <v>1086</v>
      </c>
      <c r="BC602" s="7">
        <v>18103</v>
      </c>
      <c r="BD602" s="7" t="s">
        <v>1086</v>
      </c>
      <c r="BE602" s="7">
        <v>13076</v>
      </c>
      <c r="BF602" s="7" t="s">
        <v>1086</v>
      </c>
      <c r="BG602" s="7">
        <v>8366</v>
      </c>
      <c r="BH602" s="188" t="s">
        <v>1167</v>
      </c>
      <c r="BI602" s="195" t="s">
        <v>1171</v>
      </c>
      <c r="BJ602" s="6" t="s">
        <v>1180</v>
      </c>
      <c r="BK602" s="6" t="s">
        <v>1189</v>
      </c>
      <c r="BL602" s="6" t="s">
        <v>1086</v>
      </c>
      <c r="BM602" s="191" t="s">
        <v>1086</v>
      </c>
      <c r="BN602" s="195" t="s">
        <v>1086</v>
      </c>
      <c r="BO602" s="6" t="s">
        <v>1086</v>
      </c>
      <c r="BP602" s="6" t="s">
        <v>1086</v>
      </c>
      <c r="BQ602" s="6" t="s">
        <v>1086</v>
      </c>
      <c r="BR602" s="6" t="s">
        <v>1086</v>
      </c>
      <c r="BS602" s="6" t="s">
        <v>1086</v>
      </c>
      <c r="BT602" s="6" t="s">
        <v>1086</v>
      </c>
      <c r="BU602" s="6" t="s">
        <v>1086</v>
      </c>
      <c r="BV602" s="6" t="s">
        <v>1086</v>
      </c>
      <c r="BW602" s="6" t="s">
        <v>1086</v>
      </c>
      <c r="BX602" s="6" t="s">
        <v>1086</v>
      </c>
      <c r="BY602" s="6" t="s">
        <v>1086</v>
      </c>
      <c r="BZ602" s="6" t="s">
        <v>1086</v>
      </c>
      <c r="CA602" s="6" t="s">
        <v>1086</v>
      </c>
      <c r="CB602" s="6" t="s">
        <v>1086</v>
      </c>
      <c r="CC602" s="6" t="s">
        <v>1086</v>
      </c>
      <c r="CD602" s="6" t="s">
        <v>1193</v>
      </c>
      <c r="CE602" s="199" t="s">
        <v>2914</v>
      </c>
      <c r="CF602" s="6"/>
      <c r="CG602" s="6"/>
      <c r="CH602" s="6"/>
      <c r="CI602" s="6"/>
      <c r="CJ602" s="6" t="s">
        <v>1607</v>
      </c>
      <c r="CK602" s="6" t="s">
        <v>1608</v>
      </c>
      <c r="CL602" s="6" t="s">
        <v>1086</v>
      </c>
      <c r="CM602" s="6" t="s">
        <v>1087</v>
      </c>
      <c r="CN602" s="6" t="s">
        <v>1087</v>
      </c>
      <c r="CO602" s="6" t="s">
        <v>1490</v>
      </c>
      <c r="CP602" s="6" t="s">
        <v>1086</v>
      </c>
      <c r="CQ602" s="6" t="s">
        <v>1086</v>
      </c>
      <c r="CR602" s="6" t="s">
        <v>1086</v>
      </c>
      <c r="CS602" s="6" t="s">
        <v>1086</v>
      </c>
      <c r="CT602" s="6" t="s">
        <v>1086</v>
      </c>
      <c r="CU602" s="191" t="s">
        <v>1288</v>
      </c>
      <c r="CV602" s="6" t="str">
        <f t="shared" si="228"/>
        <v>OASIS PEATONAL220583130034</v>
      </c>
      <c r="CW602" s="46" t="str">
        <f t="shared" si="229"/>
        <v>OK</v>
      </c>
      <c r="CX602" s="47" t="str">
        <f t="shared" si="230"/>
        <v>SI</v>
      </c>
      <c r="CY602" s="47" t="str">
        <f t="shared" si="231"/>
        <v/>
      </c>
      <c r="CZ602" s="47" t="str">
        <f t="shared" si="232"/>
        <v/>
      </c>
      <c r="DA602" s="47" t="str">
        <f t="shared" si="233"/>
        <v/>
      </c>
      <c r="DB602" s="47" t="str">
        <f t="shared" si="234"/>
        <v/>
      </c>
      <c r="DC602" s="47" t="str">
        <f t="shared" si="235"/>
        <v/>
      </c>
      <c r="DD602" s="47"/>
      <c r="DE602" s="47" t="str">
        <f t="shared" si="236"/>
        <v/>
      </c>
      <c r="DF602" s="47" t="str">
        <f t="shared" si="237"/>
        <v/>
      </c>
      <c r="DG602" s="47" t="str">
        <f t="shared" si="238"/>
        <v/>
      </c>
      <c r="DH602" s="47" t="str">
        <f t="shared" si="239"/>
        <v/>
      </c>
      <c r="DI602" s="47" t="str">
        <f t="shared" si="240"/>
        <v/>
      </c>
      <c r="DJ602" s="47">
        <f t="shared" si="241"/>
        <v>0</v>
      </c>
      <c r="DK602" s="48">
        <f>IF(CX602="NO",0,IF(CY602=1,Tipologías!$E$11,0)+IF(CZ602=2,Tipologías!$E$10,0)+IF(DA602=3,Tipologías!$E$9,0)+IF(DB602=4,Tipologías!$E$13,0)+IF(DC602=5,Tipologías!$E$12,0)+IF(DD602=6,Tipologías!$E$14,0)+IF(DE602=7,Tipologías!$E$20,0)+IF(DG602=9,Tipologías!$E$16,0)+IF(DF602=8,Tipologías!$E$23,0)+IF(DH602=10,Tipologías!$E$7,0)+IF(DI602=11,Tipologías!$E$8,0))</f>
        <v>0</v>
      </c>
      <c r="DL602" s="49">
        <f t="shared" si="242"/>
        <v>0</v>
      </c>
      <c r="DM602" s="50" t="str">
        <f t="shared" si="243"/>
        <v/>
      </c>
      <c r="DN602" s="50" t="str">
        <f t="shared" si="244"/>
        <v/>
      </c>
      <c r="DO602" s="50" t="str">
        <f t="shared" si="245"/>
        <v/>
      </c>
      <c r="DP602" s="51" t="str">
        <f t="shared" si="246"/>
        <v/>
      </c>
      <c r="DQ602" s="51">
        <f>IF(DM602=17,Tipologías!$E$18,0)+IF(ENCUESTAS!DN602=18,Tipologías!$E$17,0)+IF(ENCUESTAS!DO602=19,Tipologías!$E$19,0)+IF(ENCUESTAS!DP602=20,Tipologías!$E$21,0)</f>
        <v>0</v>
      </c>
      <c r="DR602" s="47" t="str">
        <f t="shared" si="247"/>
        <v>NO</v>
      </c>
      <c r="DS602" s="49">
        <f t="shared" si="248"/>
        <v>0</v>
      </c>
      <c r="DT602" s="52" t="str">
        <f>IF(DL602=0,"",(DL602+DS602+Tipologías!$E$6+Tipologías!$H$2))</f>
        <v/>
      </c>
      <c r="DU602" s="53" t="str">
        <f t="shared" si="249"/>
        <v>NO</v>
      </c>
      <c r="DV602" s="437"/>
    </row>
    <row r="603" spans="1:126" ht="30.75" thickBot="1" x14ac:dyDescent="0.3">
      <c r="A603" s="22">
        <v>42974</v>
      </c>
      <c r="B603" s="7" t="s">
        <v>1</v>
      </c>
      <c r="C603" s="7" t="s">
        <v>630</v>
      </c>
      <c r="D603" s="7">
        <v>579</v>
      </c>
      <c r="E603" s="7">
        <v>43653334</v>
      </c>
      <c r="F603" s="7">
        <v>3223130625</v>
      </c>
      <c r="G603" s="188">
        <v>600</v>
      </c>
      <c r="H603" s="189" t="s">
        <v>1603</v>
      </c>
      <c r="I603" s="7" t="s">
        <v>1110</v>
      </c>
      <c r="J603" s="7"/>
      <c r="K603" s="7"/>
      <c r="L603" s="7"/>
      <c r="M603" s="7"/>
      <c r="N603" s="7"/>
      <c r="O603" s="7"/>
      <c r="P603" s="7"/>
      <c r="Q603" s="7"/>
      <c r="R603" s="200">
        <v>220587970000</v>
      </c>
      <c r="S603" s="7"/>
      <c r="T603" s="7"/>
      <c r="U603" s="362" t="str">
        <f t="shared" si="225"/>
        <v xml:space="preserve">PEATONAL   #   -  220587970000 </v>
      </c>
      <c r="V603" s="7">
        <v>3224190632</v>
      </c>
      <c r="W603" s="7" t="s">
        <v>1709</v>
      </c>
      <c r="X603" s="7" t="s">
        <v>1872</v>
      </c>
      <c r="Y603" s="7" t="s">
        <v>1459</v>
      </c>
      <c r="Z603" s="7" t="s">
        <v>1515</v>
      </c>
      <c r="AA603" s="434" t="str">
        <f t="shared" si="226"/>
        <v>MARIA  ROSARIO RODRIGUEZ MENA</v>
      </c>
      <c r="AB603" s="7" t="s">
        <v>1268</v>
      </c>
      <c r="AC603" s="7"/>
      <c r="AD603" s="7" t="s">
        <v>1118</v>
      </c>
      <c r="AE603" s="7">
        <v>40</v>
      </c>
      <c r="AF603" s="6" t="s">
        <v>1087</v>
      </c>
      <c r="AG603" s="6"/>
      <c r="AH603" s="7"/>
      <c r="AI603" s="7"/>
      <c r="AJ603" s="7"/>
      <c r="AK603" s="434" t="str">
        <f t="shared" si="227"/>
        <v xml:space="preserve">   </v>
      </c>
      <c r="AL603" s="7"/>
      <c r="AM603" s="191"/>
      <c r="AN603" s="189" t="s">
        <v>1087</v>
      </c>
      <c r="AO603" s="7"/>
      <c r="AP603" s="7" t="s">
        <v>1087</v>
      </c>
      <c r="AQ603" s="7">
        <v>3</v>
      </c>
      <c r="AR603" s="7">
        <v>2</v>
      </c>
      <c r="AS603" s="7">
        <v>0</v>
      </c>
      <c r="AT603" s="192" t="s">
        <v>1148</v>
      </c>
      <c r="AU603" s="7"/>
      <c r="AV603" s="193" t="s">
        <v>1163</v>
      </c>
      <c r="AW603" s="7"/>
      <c r="AX603" s="192"/>
      <c r="AY603" s="7"/>
      <c r="AZ603" s="7"/>
      <c r="BA603" s="7"/>
      <c r="BB603" s="7" t="s">
        <v>1086</v>
      </c>
      <c r="BC603" s="7">
        <v>14899</v>
      </c>
      <c r="BD603" s="7" t="s">
        <v>1086</v>
      </c>
      <c r="BE603" s="7">
        <v>12999</v>
      </c>
      <c r="BF603" s="7" t="s">
        <v>1086</v>
      </c>
      <c r="BG603" s="7">
        <v>8999</v>
      </c>
      <c r="BH603" s="188" t="s">
        <v>1167</v>
      </c>
      <c r="BI603" s="195" t="s">
        <v>1175</v>
      </c>
      <c r="BJ603" s="6" t="s">
        <v>1180</v>
      </c>
      <c r="BK603" s="6" t="s">
        <v>1191</v>
      </c>
      <c r="BL603" s="6" t="s">
        <v>1087</v>
      </c>
      <c r="BM603" s="191" t="s">
        <v>1087</v>
      </c>
      <c r="BN603" s="195" t="s">
        <v>1086</v>
      </c>
      <c r="BO603" s="6" t="s">
        <v>1086</v>
      </c>
      <c r="BP603" s="6" t="s">
        <v>1086</v>
      </c>
      <c r="BQ603" s="6" t="s">
        <v>1086</v>
      </c>
      <c r="BR603" s="6" t="s">
        <v>1086</v>
      </c>
      <c r="BS603" s="6" t="s">
        <v>1086</v>
      </c>
      <c r="BT603" s="6" t="s">
        <v>1086</v>
      </c>
      <c r="BU603" s="6" t="s">
        <v>1087</v>
      </c>
      <c r="BV603" s="6" t="s">
        <v>1087</v>
      </c>
      <c r="BW603" s="6" t="s">
        <v>1087</v>
      </c>
      <c r="BX603" s="6" t="s">
        <v>1087</v>
      </c>
      <c r="BY603" s="6" t="s">
        <v>1086</v>
      </c>
      <c r="BZ603" s="6" t="s">
        <v>1087</v>
      </c>
      <c r="CA603" s="6" t="s">
        <v>1087</v>
      </c>
      <c r="CB603" s="6" t="s">
        <v>1087</v>
      </c>
      <c r="CC603" s="6" t="s">
        <v>1087</v>
      </c>
      <c r="CD603" s="6" t="s">
        <v>1193</v>
      </c>
      <c r="CE603" s="199" t="s">
        <v>3048</v>
      </c>
      <c r="CF603" s="6" t="s">
        <v>1752</v>
      </c>
      <c r="CG603" s="6"/>
      <c r="CH603" s="6"/>
      <c r="CI603" s="6"/>
      <c r="CJ603" s="6" t="s">
        <v>2053</v>
      </c>
      <c r="CK603" s="6" t="s">
        <v>2054</v>
      </c>
      <c r="CL603" s="6" t="s">
        <v>1086</v>
      </c>
      <c r="CM603" s="6" t="s">
        <v>1087</v>
      </c>
      <c r="CN603" s="6" t="s">
        <v>1087</v>
      </c>
      <c r="CO603" s="6" t="s">
        <v>1490</v>
      </c>
      <c r="CP603" s="6" t="s">
        <v>1086</v>
      </c>
      <c r="CQ603" s="6" t="s">
        <v>1087</v>
      </c>
      <c r="CR603" s="6" t="s">
        <v>1087</v>
      </c>
      <c r="CS603" s="6" t="s">
        <v>1087</v>
      </c>
      <c r="CT603" s="6" t="s">
        <v>1087</v>
      </c>
      <c r="CU603" s="191" t="s">
        <v>1269</v>
      </c>
      <c r="CV603" s="6" t="str">
        <f t="shared" si="228"/>
        <v>OASIS PEATONAL220587970000</v>
      </c>
      <c r="CW603" s="46" t="str">
        <f t="shared" si="229"/>
        <v>OK</v>
      </c>
      <c r="CX603" s="47" t="str">
        <f t="shared" si="230"/>
        <v>SI</v>
      </c>
      <c r="CY603" s="47">
        <f t="shared" si="231"/>
        <v>1</v>
      </c>
      <c r="CZ603" s="47">
        <f t="shared" si="232"/>
        <v>2</v>
      </c>
      <c r="DA603" s="47" t="str">
        <f t="shared" si="233"/>
        <v/>
      </c>
      <c r="DB603" s="47">
        <f t="shared" si="234"/>
        <v>4</v>
      </c>
      <c r="DC603" s="47">
        <f t="shared" si="235"/>
        <v>5</v>
      </c>
      <c r="DD603" s="47"/>
      <c r="DE603" s="47">
        <f t="shared" si="236"/>
        <v>7</v>
      </c>
      <c r="DF603" s="47" t="str">
        <f t="shared" si="237"/>
        <v/>
      </c>
      <c r="DG603" s="47">
        <f t="shared" si="238"/>
        <v>9</v>
      </c>
      <c r="DH603" s="47" t="str">
        <f t="shared" si="239"/>
        <v/>
      </c>
      <c r="DI603" s="47" t="str">
        <f t="shared" si="240"/>
        <v/>
      </c>
      <c r="DJ603" s="47">
        <f t="shared" si="241"/>
        <v>4</v>
      </c>
      <c r="DK603" s="48">
        <f>IF(CX603="NO",0,IF(CY603=1,Tipologías!$E$11,0)+IF(CZ603=2,Tipologías!$E$10,0)+IF(DA603=3,Tipologías!$E$9,0)+IF(DB603=4,Tipologías!$E$13,0)+IF(DC603=5,Tipologías!$E$12,0)+IF(DD603=6,Tipologías!$E$14,0)+IF(DE603=7,Tipologías!$E$20,0)+IF(DG603=9,Tipologías!$E$16,0)+IF(DF603=8,Tipologías!$E$23,0)+IF(DH603=10,Tipologías!$E$7,0)+IF(DI603=11,Tipologías!$E$8,0))</f>
        <v>3969201.9273659997</v>
      </c>
      <c r="DL603" s="49">
        <f t="shared" si="242"/>
        <v>3969201.9273659997</v>
      </c>
      <c r="DM603" s="50" t="str">
        <f t="shared" si="243"/>
        <v/>
      </c>
      <c r="DN603" s="50" t="str">
        <f t="shared" si="244"/>
        <v/>
      </c>
      <c r="DO603" s="50">
        <f t="shared" si="245"/>
        <v>0</v>
      </c>
      <c r="DP603" s="51" t="str">
        <f t="shared" si="246"/>
        <v/>
      </c>
      <c r="DQ603" s="51">
        <f>IF(DM603=17,Tipologías!$E$18,0)+IF(ENCUESTAS!DN603=18,Tipologías!$E$17,0)+IF(ENCUESTAS!DO603=19,Tipologías!$E$19,0)+IF(ENCUESTAS!DP603=20,Tipologías!$E$21,0)</f>
        <v>0</v>
      </c>
      <c r="DR603" s="47" t="str">
        <f t="shared" si="247"/>
        <v>NO</v>
      </c>
      <c r="DS603" s="49">
        <f t="shared" si="248"/>
        <v>0</v>
      </c>
      <c r="DT603" s="52">
        <f>IF(DL603=0,"",(DL603+DS603+Tipologías!$E$6+Tipologías!$H$2))</f>
        <v>4166279.3199059642</v>
      </c>
      <c r="DU603" s="53" t="str">
        <f t="shared" si="249"/>
        <v>SI</v>
      </c>
      <c r="DV603" s="436" t="s">
        <v>3712</v>
      </c>
    </row>
    <row r="604" spans="1:126" ht="30.75" hidden="1" thickBot="1" x14ac:dyDescent="0.3">
      <c r="A604" s="22">
        <v>42974</v>
      </c>
      <c r="B604" s="7" t="s">
        <v>1</v>
      </c>
      <c r="C604" s="7" t="s">
        <v>630</v>
      </c>
      <c r="D604" s="7">
        <v>579</v>
      </c>
      <c r="E604" s="7">
        <v>43653334</v>
      </c>
      <c r="F604" s="7">
        <v>3223130625</v>
      </c>
      <c r="G604" s="215">
        <v>601</v>
      </c>
      <c r="H604" s="189" t="s">
        <v>1603</v>
      </c>
      <c r="I604" s="7" t="s">
        <v>1110</v>
      </c>
      <c r="J604" s="7" t="s">
        <v>3049</v>
      </c>
      <c r="K604" s="7"/>
      <c r="L604" s="7"/>
      <c r="M604" s="7"/>
      <c r="N604" s="7"/>
      <c r="O604" s="7"/>
      <c r="P604" s="7"/>
      <c r="Q604" s="7"/>
      <c r="R604" s="190"/>
      <c r="S604" s="7"/>
      <c r="T604" s="7"/>
      <c r="U604" s="362" t="str">
        <f t="shared" si="225"/>
        <v xml:space="preserve">PEATONAL CALLE 16#54/52  #   -   </v>
      </c>
      <c r="V604" s="7">
        <v>3104206685</v>
      </c>
      <c r="W604" s="7" t="s">
        <v>2015</v>
      </c>
      <c r="X604" s="7" t="s">
        <v>1983</v>
      </c>
      <c r="Y604" s="7" t="s">
        <v>1315</v>
      </c>
      <c r="Z604" s="7"/>
      <c r="AA604" s="434" t="str">
        <f t="shared" si="226"/>
        <v>PATRICIA  BETANCUR DAMARIS</v>
      </c>
      <c r="AB604" s="7" t="s">
        <v>1268</v>
      </c>
      <c r="AC604" s="7">
        <v>63501245</v>
      </c>
      <c r="AD604" s="7" t="s">
        <v>1118</v>
      </c>
      <c r="AE604" s="7">
        <v>46</v>
      </c>
      <c r="AF604" s="6" t="s">
        <v>1086</v>
      </c>
      <c r="AG604" s="6"/>
      <c r="AH604" s="7"/>
      <c r="AI604" s="7"/>
      <c r="AJ604" s="7"/>
      <c r="AK604" s="434" t="str">
        <f t="shared" si="227"/>
        <v xml:space="preserve">   </v>
      </c>
      <c r="AL604" s="7"/>
      <c r="AM604" s="191"/>
      <c r="AN604" s="189" t="s">
        <v>1087</v>
      </c>
      <c r="AO604" s="7"/>
      <c r="AP604" s="7" t="s">
        <v>1087</v>
      </c>
      <c r="AQ604" s="7">
        <v>4</v>
      </c>
      <c r="AR604" s="7">
        <v>1</v>
      </c>
      <c r="AS604" s="7"/>
      <c r="AT604" s="192" t="s">
        <v>1147</v>
      </c>
      <c r="AU604" s="7"/>
      <c r="AV604" s="193" t="s">
        <v>1163</v>
      </c>
      <c r="AW604" s="7"/>
      <c r="AX604" s="192"/>
      <c r="AY604" s="7"/>
      <c r="AZ604" s="7"/>
      <c r="BA604" s="7"/>
      <c r="BB604" s="7" t="s">
        <v>1086</v>
      </c>
      <c r="BC604" s="194">
        <v>12399</v>
      </c>
      <c r="BD604" s="7" t="s">
        <v>1086</v>
      </c>
      <c r="BE604" s="194">
        <v>9899</v>
      </c>
      <c r="BF604" s="7" t="s">
        <v>1086</v>
      </c>
      <c r="BG604" s="194">
        <v>8699</v>
      </c>
      <c r="BH604" s="188" t="s">
        <v>1167</v>
      </c>
      <c r="BI604" s="195" t="s">
        <v>1171</v>
      </c>
      <c r="BJ604" s="6" t="s">
        <v>1180</v>
      </c>
      <c r="BK604" s="6" t="s">
        <v>1189</v>
      </c>
      <c r="BL604" s="6" t="s">
        <v>1086</v>
      </c>
      <c r="BM604" s="191" t="s">
        <v>1086</v>
      </c>
      <c r="BN604" s="195" t="s">
        <v>1086</v>
      </c>
      <c r="BO604" s="6" t="s">
        <v>1086</v>
      </c>
      <c r="BP604" s="6" t="s">
        <v>1086</v>
      </c>
      <c r="BQ604" s="6" t="s">
        <v>1086</v>
      </c>
      <c r="BR604" s="6" t="s">
        <v>1086</v>
      </c>
      <c r="BS604" s="6" t="s">
        <v>1086</v>
      </c>
      <c r="BT604" s="6" t="s">
        <v>1086</v>
      </c>
      <c r="BU604" s="6" t="s">
        <v>1086</v>
      </c>
      <c r="BV604" s="6" t="s">
        <v>1086</v>
      </c>
      <c r="BW604" s="6" t="s">
        <v>1086</v>
      </c>
      <c r="BX604" s="6" t="s">
        <v>1086</v>
      </c>
      <c r="BY604" s="6" t="s">
        <v>1086</v>
      </c>
      <c r="BZ604" s="6" t="s">
        <v>1086</v>
      </c>
      <c r="CA604" s="6" t="s">
        <v>1086</v>
      </c>
      <c r="CB604" s="6" t="s">
        <v>1086</v>
      </c>
      <c r="CC604" s="6" t="s">
        <v>1086</v>
      </c>
      <c r="CD604" s="6" t="s">
        <v>1193</v>
      </c>
      <c r="CE604" s="199" t="s">
        <v>3050</v>
      </c>
      <c r="CF604" s="6"/>
      <c r="CG604" s="6"/>
      <c r="CH604" s="6"/>
      <c r="CI604" s="6"/>
      <c r="CJ604" s="196" t="s">
        <v>1607</v>
      </c>
      <c r="CK604" s="6" t="s">
        <v>1608</v>
      </c>
      <c r="CL604" s="6" t="s">
        <v>1086</v>
      </c>
      <c r="CM604" s="6" t="s">
        <v>1087</v>
      </c>
      <c r="CN604" s="6" t="s">
        <v>1087</v>
      </c>
      <c r="CO604" s="196" t="s">
        <v>1490</v>
      </c>
      <c r="CP604" s="6" t="s">
        <v>1086</v>
      </c>
      <c r="CQ604" s="6" t="s">
        <v>1086</v>
      </c>
      <c r="CR604" s="6" t="s">
        <v>1086</v>
      </c>
      <c r="CS604" s="6" t="s">
        <v>1086</v>
      </c>
      <c r="CT604" s="6" t="s">
        <v>1086</v>
      </c>
      <c r="CU604" s="191" t="s">
        <v>1288</v>
      </c>
      <c r="CV604" s="6" t="str">
        <f t="shared" si="228"/>
        <v>OASIS PEATONALCALLE 16#54/52</v>
      </c>
      <c r="CW604" s="46" t="str">
        <f t="shared" si="229"/>
        <v>OK</v>
      </c>
      <c r="CX604" s="47" t="str">
        <f t="shared" si="230"/>
        <v>SI</v>
      </c>
      <c r="CY604" s="47" t="str">
        <f t="shared" si="231"/>
        <v/>
      </c>
      <c r="CZ604" s="47" t="str">
        <f t="shared" si="232"/>
        <v/>
      </c>
      <c r="DA604" s="47" t="str">
        <f t="shared" si="233"/>
        <v/>
      </c>
      <c r="DB604" s="47" t="str">
        <f t="shared" si="234"/>
        <v/>
      </c>
      <c r="DC604" s="47" t="str">
        <f t="shared" si="235"/>
        <v/>
      </c>
      <c r="DD604" s="47"/>
      <c r="DE604" s="47" t="str">
        <f t="shared" si="236"/>
        <v/>
      </c>
      <c r="DF604" s="47" t="str">
        <f t="shared" si="237"/>
        <v/>
      </c>
      <c r="DG604" s="47" t="str">
        <f t="shared" si="238"/>
        <v/>
      </c>
      <c r="DH604" s="47" t="str">
        <f t="shared" si="239"/>
        <v/>
      </c>
      <c r="DI604" s="47" t="str">
        <f t="shared" si="240"/>
        <v/>
      </c>
      <c r="DJ604" s="47">
        <f t="shared" si="241"/>
        <v>0</v>
      </c>
      <c r="DK604" s="48">
        <f>IF(CX604="NO",0,IF(CY604=1,Tipologías!$E$11,0)+IF(CZ604=2,Tipologías!$E$10,0)+IF(DA604=3,Tipologías!$E$9,0)+IF(DB604=4,Tipologías!$E$13,0)+IF(DC604=5,Tipologías!$E$12,0)+IF(DD604=6,Tipologías!$E$14,0)+IF(DE604=7,Tipologías!$E$20,0)+IF(DG604=9,Tipologías!$E$16,0)+IF(DF604=8,Tipologías!$E$23,0)+IF(DH604=10,Tipologías!$E$7,0)+IF(DI604=11,Tipologías!$E$8,0))</f>
        <v>0</v>
      </c>
      <c r="DL604" s="49">
        <f t="shared" si="242"/>
        <v>0</v>
      </c>
      <c r="DM604" s="50" t="str">
        <f t="shared" si="243"/>
        <v/>
      </c>
      <c r="DN604" s="50" t="str">
        <f t="shared" si="244"/>
        <v/>
      </c>
      <c r="DO604" s="50" t="str">
        <f t="shared" si="245"/>
        <v/>
      </c>
      <c r="DP604" s="51" t="str">
        <f t="shared" si="246"/>
        <v/>
      </c>
      <c r="DQ604" s="51">
        <f>IF(DM604=17,Tipologías!$E$18,0)+IF(ENCUESTAS!DN604=18,Tipologías!$E$17,0)+IF(ENCUESTAS!DO604=19,Tipologías!$E$19,0)+IF(ENCUESTAS!DP604=20,Tipologías!$E$21,0)</f>
        <v>0</v>
      </c>
      <c r="DR604" s="47" t="str">
        <f t="shared" si="247"/>
        <v>NO</v>
      </c>
      <c r="DS604" s="49">
        <f t="shared" si="248"/>
        <v>0</v>
      </c>
      <c r="DT604" s="52" t="str">
        <f>IF(DL604=0,"",(DL604+DS604+Tipologías!$E$6+Tipologías!$H$2))</f>
        <v/>
      </c>
      <c r="DU604" s="53" t="str">
        <f t="shared" si="249"/>
        <v>NO</v>
      </c>
      <c r="DV604" s="436"/>
    </row>
    <row r="605" spans="1:126" ht="75.75" thickBot="1" x14ac:dyDescent="0.3">
      <c r="A605" s="22">
        <v>42974</v>
      </c>
      <c r="B605" s="7" t="s">
        <v>1</v>
      </c>
      <c r="C605" s="7" t="s">
        <v>630</v>
      </c>
      <c r="D605" s="7">
        <v>579</v>
      </c>
      <c r="E605" s="7">
        <v>43653334</v>
      </c>
      <c r="F605" s="7">
        <v>3223130625</v>
      </c>
      <c r="G605" s="188">
        <v>602</v>
      </c>
      <c r="H605" s="189" t="s">
        <v>1603</v>
      </c>
      <c r="I605" s="7" t="s">
        <v>1110</v>
      </c>
      <c r="J605" s="7" t="s">
        <v>3051</v>
      </c>
      <c r="K605" s="7"/>
      <c r="L605" s="7"/>
      <c r="M605" s="7"/>
      <c r="N605" s="7"/>
      <c r="O605" s="7"/>
      <c r="P605" s="7"/>
      <c r="Q605" s="7"/>
      <c r="R605" s="200">
        <v>2205838000</v>
      </c>
      <c r="S605" s="7"/>
      <c r="T605" s="7"/>
      <c r="U605" s="362" t="str">
        <f t="shared" si="225"/>
        <v xml:space="preserve">PEATONAL CARRERA 6#54/62  #   -  2205838000 </v>
      </c>
      <c r="V605" s="7">
        <v>3126686750</v>
      </c>
      <c r="W605" s="7" t="s">
        <v>1849</v>
      </c>
      <c r="X605" s="7" t="s">
        <v>2596</v>
      </c>
      <c r="Y605" s="7" t="s">
        <v>1814</v>
      </c>
      <c r="Z605" s="7" t="s">
        <v>1811</v>
      </c>
      <c r="AA605" s="434" t="str">
        <f t="shared" si="226"/>
        <v>ALBA NANCY DURAN PARRA</v>
      </c>
      <c r="AB605" s="7" t="s">
        <v>1268</v>
      </c>
      <c r="AC605" s="7">
        <v>43052801</v>
      </c>
      <c r="AD605" s="7" t="s">
        <v>1118</v>
      </c>
      <c r="AE605" s="7">
        <v>49</v>
      </c>
      <c r="AF605" s="6" t="s">
        <v>1086</v>
      </c>
      <c r="AG605" s="6"/>
      <c r="AH605" s="7"/>
      <c r="AI605" s="7"/>
      <c r="AJ605" s="7"/>
      <c r="AK605" s="434" t="str">
        <f t="shared" si="227"/>
        <v xml:space="preserve">   </v>
      </c>
      <c r="AL605" s="7"/>
      <c r="AM605" s="191"/>
      <c r="AN605" s="189" t="s">
        <v>1087</v>
      </c>
      <c r="AO605" s="7"/>
      <c r="AP605" s="7" t="s">
        <v>1087</v>
      </c>
      <c r="AQ605" s="7">
        <v>1</v>
      </c>
      <c r="AR605" s="7"/>
      <c r="AS605" s="7"/>
      <c r="AT605" s="192" t="s">
        <v>1147</v>
      </c>
      <c r="AU605" s="7"/>
      <c r="AV605" s="193" t="s">
        <v>1161</v>
      </c>
      <c r="AW605" s="7"/>
      <c r="AX605" s="192"/>
      <c r="AY605" s="7"/>
      <c r="AZ605" s="7"/>
      <c r="BA605" s="194"/>
      <c r="BB605" s="7" t="s">
        <v>1086</v>
      </c>
      <c r="BC605" s="194">
        <v>10925</v>
      </c>
      <c r="BD605" s="7" t="s">
        <v>1086</v>
      </c>
      <c r="BE605" s="194"/>
      <c r="BF605" s="7" t="s">
        <v>1086</v>
      </c>
      <c r="BG605" s="194">
        <v>83366</v>
      </c>
      <c r="BH605" s="188" t="s">
        <v>1167</v>
      </c>
      <c r="BI605" s="195" t="s">
        <v>1178</v>
      </c>
      <c r="BJ605" s="6" t="s">
        <v>1180</v>
      </c>
      <c r="BK605" s="6" t="s">
        <v>1191</v>
      </c>
      <c r="BL605" s="6" t="s">
        <v>1087</v>
      </c>
      <c r="BM605" s="191" t="s">
        <v>1086</v>
      </c>
      <c r="BN605" s="195" t="s">
        <v>1087</v>
      </c>
      <c r="BO605" s="6" t="s">
        <v>1087</v>
      </c>
      <c r="BP605" s="6" t="s">
        <v>1087</v>
      </c>
      <c r="BQ605" s="6" t="s">
        <v>1087</v>
      </c>
      <c r="BR605" s="6" t="s">
        <v>1087</v>
      </c>
      <c r="BS605" s="6" t="s">
        <v>1087</v>
      </c>
      <c r="BT605" s="6" t="s">
        <v>1087</v>
      </c>
      <c r="BU605" s="6" t="s">
        <v>1087</v>
      </c>
      <c r="BV605" s="6" t="s">
        <v>1087</v>
      </c>
      <c r="BW605" s="6" t="s">
        <v>1087</v>
      </c>
      <c r="BX605" s="6" t="s">
        <v>1087</v>
      </c>
      <c r="BY605" s="6" t="s">
        <v>1087</v>
      </c>
      <c r="BZ605" s="6" t="s">
        <v>1087</v>
      </c>
      <c r="CA605" s="6" t="s">
        <v>1087</v>
      </c>
      <c r="CB605" s="6" t="s">
        <v>1087</v>
      </c>
      <c r="CC605" s="6" t="s">
        <v>1087</v>
      </c>
      <c r="CD605" s="6" t="s">
        <v>1194</v>
      </c>
      <c r="CE605" s="199" t="s">
        <v>3052</v>
      </c>
      <c r="CF605" s="6"/>
      <c r="CG605" s="6"/>
      <c r="CH605" s="6"/>
      <c r="CI605" s="6"/>
      <c r="CJ605" s="196" t="s">
        <v>1607</v>
      </c>
      <c r="CK605" s="6" t="s">
        <v>1608</v>
      </c>
      <c r="CL605" s="6" t="s">
        <v>1842</v>
      </c>
      <c r="CM605" s="6" t="s">
        <v>1087</v>
      </c>
      <c r="CN605" s="6" t="s">
        <v>1087</v>
      </c>
      <c r="CO605" s="196" t="s">
        <v>1490</v>
      </c>
      <c r="CP605" s="6" t="s">
        <v>1087</v>
      </c>
      <c r="CQ605" s="6" t="s">
        <v>1087</v>
      </c>
      <c r="CR605" s="6" t="s">
        <v>1087</v>
      </c>
      <c r="CS605" s="6" t="s">
        <v>1087</v>
      </c>
      <c r="CT605" s="6" t="s">
        <v>1087</v>
      </c>
      <c r="CU605" s="191" t="s">
        <v>1269</v>
      </c>
      <c r="CV605" s="6" t="str">
        <f t="shared" si="228"/>
        <v>OASIS PEATONALCARRERA 6#54/622205838000</v>
      </c>
      <c r="CW605" s="46" t="str">
        <f t="shared" si="229"/>
        <v>OK</v>
      </c>
      <c r="CX605" s="47" t="str">
        <f t="shared" si="230"/>
        <v>SI</v>
      </c>
      <c r="CY605" s="47">
        <f t="shared" si="231"/>
        <v>1</v>
      </c>
      <c r="CZ605" s="47">
        <f t="shared" si="232"/>
        <v>2</v>
      </c>
      <c r="DA605" s="47">
        <f t="shared" si="233"/>
        <v>3</v>
      </c>
      <c r="DB605" s="47">
        <f t="shared" si="234"/>
        <v>4</v>
      </c>
      <c r="DC605" s="47">
        <f t="shared" si="235"/>
        <v>5</v>
      </c>
      <c r="DD605" s="47"/>
      <c r="DE605" s="47">
        <f t="shared" si="236"/>
        <v>7</v>
      </c>
      <c r="DF605" s="47" t="str">
        <f t="shared" si="237"/>
        <v/>
      </c>
      <c r="DG605" s="47">
        <f t="shared" si="238"/>
        <v>9</v>
      </c>
      <c r="DH605" s="47">
        <f t="shared" si="239"/>
        <v>10</v>
      </c>
      <c r="DI605" s="47">
        <f t="shared" si="240"/>
        <v>11</v>
      </c>
      <c r="DJ605" s="47">
        <f t="shared" si="241"/>
        <v>5</v>
      </c>
      <c r="DK605" s="48">
        <f>IF(CX605="NO",0,IF(CY605=1,Tipologías!$E$11,0)+IF(CZ605=2,Tipologías!$E$10,0)+IF(DA605=3,Tipologías!$E$9,0)+IF(DB605=4,Tipologías!$E$13,0)+IF(DC605=5,Tipologías!$E$12,0)+IF(DD605=6,Tipologías!$E$14,0)+IF(DE605=7,Tipologías!$E$20,0)+IF(DG605=9,Tipologías!$E$16,0)+IF(DF605=8,Tipologías!$E$23,0)+IF(DH605=10,Tipologías!$E$7,0)+IF(DI605=11,Tipologías!$E$8,0))</f>
        <v>5265364.6953539988</v>
      </c>
      <c r="DL605" s="49">
        <f t="shared" si="242"/>
        <v>5265364.6953539988</v>
      </c>
      <c r="DM605" s="50">
        <f t="shared" si="243"/>
        <v>17</v>
      </c>
      <c r="DN605" s="50">
        <f t="shared" si="244"/>
        <v>18</v>
      </c>
      <c r="DO605" s="50">
        <f t="shared" si="245"/>
        <v>19</v>
      </c>
      <c r="DP605" s="51">
        <f t="shared" si="246"/>
        <v>20</v>
      </c>
      <c r="DQ605" s="51">
        <f>IF(DM605=17,Tipologías!$E$18,0)+IF(ENCUESTAS!DN605=18,Tipologías!$E$17,0)+IF(ENCUESTAS!DO605=19,Tipologías!$E$19,0)+IF(ENCUESTAS!DP605=20,Tipologías!$E$21,0)</f>
        <v>2463251.302836</v>
      </c>
      <c r="DR605" s="47" t="str">
        <f t="shared" si="247"/>
        <v>SI</v>
      </c>
      <c r="DS605" s="49">
        <f t="shared" si="248"/>
        <v>1374366.7709999999</v>
      </c>
      <c r="DT605" s="52">
        <f>IF(DL605=0,"",(DL605+DS605+Tipologías!$E$6+Tipologías!$H$2))</f>
        <v>6836808.8588939626</v>
      </c>
      <c r="DU605" s="53" t="str">
        <f t="shared" si="249"/>
        <v>SI</v>
      </c>
      <c r="DV605" s="436" t="s">
        <v>3713</v>
      </c>
    </row>
    <row r="606" spans="1:126" ht="15.75" thickBot="1" x14ac:dyDescent="0.3">
      <c r="A606" s="22">
        <v>42974</v>
      </c>
      <c r="B606" s="7" t="s">
        <v>1</v>
      </c>
      <c r="C606" s="7" t="s">
        <v>630</v>
      </c>
      <c r="D606" s="7">
        <v>579</v>
      </c>
      <c r="E606" s="7">
        <v>43653334</v>
      </c>
      <c r="F606" s="7">
        <v>3223130625</v>
      </c>
      <c r="G606" s="188">
        <v>603</v>
      </c>
      <c r="H606" s="189" t="s">
        <v>1603</v>
      </c>
      <c r="I606" s="7"/>
      <c r="J606" s="7" t="s">
        <v>3053</v>
      </c>
      <c r="K606" s="7"/>
      <c r="L606" s="7"/>
      <c r="M606" s="7" t="s">
        <v>1116</v>
      </c>
      <c r="N606" s="7"/>
      <c r="O606" s="7"/>
      <c r="P606" s="7"/>
      <c r="Q606" s="7"/>
      <c r="R606" s="190"/>
      <c r="S606" s="7"/>
      <c r="T606" s="7"/>
      <c r="U606" s="362" t="str">
        <f t="shared" si="225"/>
        <v xml:space="preserve"> CALLE 54#15  B#   -   </v>
      </c>
      <c r="V606" s="7">
        <v>3117759718</v>
      </c>
      <c r="W606" s="7" t="s">
        <v>1580</v>
      </c>
      <c r="X606" s="7" t="s">
        <v>1284</v>
      </c>
      <c r="Y606" s="7" t="s">
        <v>2972</v>
      </c>
      <c r="Z606" s="7" t="s">
        <v>1929</v>
      </c>
      <c r="AA606" s="434" t="str">
        <f t="shared" si="226"/>
        <v>CLARA EUGENIA ALVAREZ OCHOA</v>
      </c>
      <c r="AB606" s="7" t="s">
        <v>1268</v>
      </c>
      <c r="AC606" s="7">
        <v>43651582</v>
      </c>
      <c r="AD606" s="7" t="s">
        <v>1118</v>
      </c>
      <c r="AE606" s="7">
        <v>43</v>
      </c>
      <c r="AF606" s="6" t="s">
        <v>1087</v>
      </c>
      <c r="AG606" s="6" t="s">
        <v>1919</v>
      </c>
      <c r="AH606" s="7" t="s">
        <v>2627</v>
      </c>
      <c r="AI606" s="7" t="s">
        <v>1331</v>
      </c>
      <c r="AJ606" s="7" t="s">
        <v>3054</v>
      </c>
      <c r="AK606" s="434" t="str">
        <f t="shared" si="227"/>
        <v>LUIS ESTIVEN ARANGO CAÑAVERAL</v>
      </c>
      <c r="AL606" s="7" t="s">
        <v>1268</v>
      </c>
      <c r="AM606" s="191">
        <v>71194008</v>
      </c>
      <c r="AN606" s="189" t="s">
        <v>1087</v>
      </c>
      <c r="AO606" s="7"/>
      <c r="AP606" s="7" t="s">
        <v>1087</v>
      </c>
      <c r="AQ606" s="7">
        <v>3</v>
      </c>
      <c r="AR606" s="7">
        <v>1</v>
      </c>
      <c r="AS606" s="7"/>
      <c r="AT606" s="192" t="s">
        <v>1147</v>
      </c>
      <c r="AU606" s="7"/>
      <c r="AV606" s="193" t="s">
        <v>1161</v>
      </c>
      <c r="AW606" s="7"/>
      <c r="AX606" s="192"/>
      <c r="AY606" s="7"/>
      <c r="AZ606" s="7"/>
      <c r="BA606" s="7"/>
      <c r="BB606" s="7" t="s">
        <v>1086</v>
      </c>
      <c r="BC606" s="194">
        <v>8604</v>
      </c>
      <c r="BD606" s="7" t="s">
        <v>1086</v>
      </c>
      <c r="BE606" s="194">
        <v>5775</v>
      </c>
      <c r="BF606" s="7" t="s">
        <v>1086</v>
      </c>
      <c r="BG606" s="194">
        <v>8366</v>
      </c>
      <c r="BH606" s="188" t="s">
        <v>1167</v>
      </c>
      <c r="BI606" s="195" t="s">
        <v>1174</v>
      </c>
      <c r="BJ606" s="6" t="s">
        <v>1180</v>
      </c>
      <c r="BK606" s="6" t="s">
        <v>1189</v>
      </c>
      <c r="BL606" s="6" t="s">
        <v>1086</v>
      </c>
      <c r="BM606" s="191" t="s">
        <v>1087</v>
      </c>
      <c r="BN606" s="195" t="s">
        <v>1086</v>
      </c>
      <c r="BO606" s="6" t="s">
        <v>1086</v>
      </c>
      <c r="BP606" s="6" t="s">
        <v>1086</v>
      </c>
      <c r="BQ606" s="6" t="s">
        <v>1086</v>
      </c>
      <c r="BR606" s="6" t="s">
        <v>1086</v>
      </c>
      <c r="BS606" s="6" t="s">
        <v>1086</v>
      </c>
      <c r="BT606" s="6" t="s">
        <v>1086</v>
      </c>
      <c r="BU606" s="6" t="s">
        <v>1086</v>
      </c>
      <c r="BV606" s="6" t="s">
        <v>1086</v>
      </c>
      <c r="BW606" s="6" t="s">
        <v>1087</v>
      </c>
      <c r="BX606" s="6" t="s">
        <v>1086</v>
      </c>
      <c r="BY606" s="6" t="s">
        <v>1086</v>
      </c>
      <c r="BZ606" s="6" t="s">
        <v>1086</v>
      </c>
      <c r="CA606" s="6" t="s">
        <v>1086</v>
      </c>
      <c r="CB606" s="6" t="s">
        <v>1087</v>
      </c>
      <c r="CC606" s="6" t="s">
        <v>1086</v>
      </c>
      <c r="CD606" s="6" t="s">
        <v>1194</v>
      </c>
      <c r="CE606" s="222" t="s">
        <v>3055</v>
      </c>
      <c r="CF606" s="6"/>
      <c r="CG606" s="6"/>
      <c r="CH606" s="6"/>
      <c r="CI606" s="6"/>
      <c r="CJ606" s="196" t="s">
        <v>1607</v>
      </c>
      <c r="CK606" s="6" t="s">
        <v>1608</v>
      </c>
      <c r="CL606" s="6" t="s">
        <v>1086</v>
      </c>
      <c r="CM606" s="6" t="s">
        <v>1087</v>
      </c>
      <c r="CN606" s="6" t="s">
        <v>1087</v>
      </c>
      <c r="CO606" s="196" t="s">
        <v>1490</v>
      </c>
      <c r="CP606" s="6" t="s">
        <v>1086</v>
      </c>
      <c r="CQ606" s="6" t="s">
        <v>1086</v>
      </c>
      <c r="CR606" s="6" t="s">
        <v>1087</v>
      </c>
      <c r="CS606" s="6" t="s">
        <v>1086</v>
      </c>
      <c r="CT606" s="6" t="s">
        <v>1086</v>
      </c>
      <c r="CU606" s="191" t="s">
        <v>1273</v>
      </c>
      <c r="CV606" s="6" t="str">
        <f t="shared" si="228"/>
        <v>OASIS CALLE 54#15B</v>
      </c>
      <c r="CW606" s="46" t="str">
        <f t="shared" si="229"/>
        <v>OK</v>
      </c>
      <c r="CX606" s="47" t="str">
        <f t="shared" si="230"/>
        <v>SI</v>
      </c>
      <c r="CY606" s="47">
        <f t="shared" si="231"/>
        <v>1</v>
      </c>
      <c r="CZ606" s="47" t="str">
        <f t="shared" si="232"/>
        <v/>
      </c>
      <c r="DA606" s="47">
        <f t="shared" si="233"/>
        <v>3</v>
      </c>
      <c r="DB606" s="47" t="str">
        <f t="shared" si="234"/>
        <v/>
      </c>
      <c r="DC606" s="47">
        <f t="shared" si="235"/>
        <v>5</v>
      </c>
      <c r="DD606" s="47"/>
      <c r="DE606" s="47">
        <f t="shared" si="236"/>
        <v>7</v>
      </c>
      <c r="DF606" s="47" t="str">
        <f t="shared" si="237"/>
        <v/>
      </c>
      <c r="DG606" s="47">
        <f t="shared" si="238"/>
        <v>9</v>
      </c>
      <c r="DH606" s="47" t="str">
        <f t="shared" si="239"/>
        <v/>
      </c>
      <c r="DI606" s="47" t="str">
        <f t="shared" si="240"/>
        <v/>
      </c>
      <c r="DJ606" s="47">
        <f t="shared" si="241"/>
        <v>3</v>
      </c>
      <c r="DK606" s="48">
        <f>IF(CX606="NO",0,IF(CY606=1,Tipologías!$E$11,0)+IF(CZ606=2,Tipologías!$E$10,0)+IF(DA606=3,Tipologías!$E$9,0)+IF(DB606=4,Tipologías!$E$13,0)+IF(DC606=5,Tipologías!$E$12,0)+IF(DD606=6,Tipologías!$E$14,0)+IF(DE606=7,Tipologías!$E$20,0)+IF(DG606=9,Tipologías!$E$16,0)+IF(DF606=8,Tipologías!$E$23,0)+IF(DH606=10,Tipologías!$E$7,0)+IF(DI606=11,Tipologías!$E$8,0))</f>
        <v>3524994.4380659997</v>
      </c>
      <c r="DL606" s="49">
        <f t="shared" si="242"/>
        <v>3524994.4380659997</v>
      </c>
      <c r="DM606" s="50" t="str">
        <f t="shared" si="243"/>
        <v/>
      </c>
      <c r="DN606" s="50" t="str">
        <f t="shared" si="244"/>
        <v/>
      </c>
      <c r="DO606" s="50">
        <f t="shared" si="245"/>
        <v>0</v>
      </c>
      <c r="DP606" s="51" t="str">
        <f t="shared" si="246"/>
        <v/>
      </c>
      <c r="DQ606" s="51">
        <f>IF(DM606=17,Tipologías!$E$18,0)+IF(ENCUESTAS!DN606=18,Tipologías!$E$17,0)+IF(ENCUESTAS!DO606=19,Tipologías!$E$19,0)+IF(ENCUESTAS!DP606=20,Tipologías!$E$21,0)</f>
        <v>0</v>
      </c>
      <c r="DR606" s="47" t="str">
        <f t="shared" si="247"/>
        <v>NO</v>
      </c>
      <c r="DS606" s="49">
        <f t="shared" si="248"/>
        <v>0</v>
      </c>
      <c r="DT606" s="52">
        <f>IF(DL606=0,"",(DL606+DS606+Tipologías!$E$6+Tipologías!$H$2))</f>
        <v>3722071.8306059642</v>
      </c>
      <c r="DU606" s="53" t="str">
        <f t="shared" si="249"/>
        <v>SI</v>
      </c>
      <c r="DV606" s="436" t="s">
        <v>3714</v>
      </c>
    </row>
    <row r="607" spans="1:126" ht="30.75" thickBot="1" x14ac:dyDescent="0.3">
      <c r="A607" s="22">
        <v>42974</v>
      </c>
      <c r="B607" s="7" t="s">
        <v>1</v>
      </c>
      <c r="C607" s="7" t="s">
        <v>630</v>
      </c>
      <c r="D607" s="7">
        <v>579</v>
      </c>
      <c r="E607" s="7">
        <v>43653334</v>
      </c>
      <c r="F607" s="7">
        <v>3223130625</v>
      </c>
      <c r="G607" s="188">
        <v>604</v>
      </c>
      <c r="H607" s="189" t="s">
        <v>1603</v>
      </c>
      <c r="I607" s="7"/>
      <c r="J607" s="7" t="s">
        <v>3056</v>
      </c>
      <c r="K607" s="7"/>
      <c r="L607" s="7"/>
      <c r="M607" s="7" t="s">
        <v>1116</v>
      </c>
      <c r="N607" s="7"/>
      <c r="O607" s="7"/>
      <c r="P607" s="7"/>
      <c r="Q607" s="7"/>
      <c r="R607" s="190"/>
      <c r="S607" s="7"/>
      <c r="T607" s="7"/>
      <c r="U607" s="362" t="str">
        <f t="shared" si="225"/>
        <v xml:space="preserve"> CALLE54#15/33  B#   -   </v>
      </c>
      <c r="V607" s="7">
        <v>3233239506</v>
      </c>
      <c r="W607" s="7" t="s">
        <v>2043</v>
      </c>
      <c r="X607" s="7" t="s">
        <v>1446</v>
      </c>
      <c r="Y607" s="7" t="s">
        <v>3057</v>
      </c>
      <c r="Z607" s="7" t="s">
        <v>1449</v>
      </c>
      <c r="AA607" s="434" t="str">
        <f t="shared" si="226"/>
        <v>YAIRDA LUCIA MORENO  MORENO</v>
      </c>
      <c r="AB607" s="7" t="s">
        <v>1268</v>
      </c>
      <c r="AC607" s="7">
        <v>43657810</v>
      </c>
      <c r="AD607" s="7" t="s">
        <v>1118</v>
      </c>
      <c r="AE607" s="7">
        <v>32</v>
      </c>
      <c r="AF607" s="6" t="s">
        <v>1086</v>
      </c>
      <c r="AG607" s="6"/>
      <c r="AH607" s="7"/>
      <c r="AI607" s="7"/>
      <c r="AJ607" s="7"/>
      <c r="AK607" s="434" t="str">
        <f t="shared" si="227"/>
        <v xml:space="preserve">   </v>
      </c>
      <c r="AL607" s="7"/>
      <c r="AM607" s="191"/>
      <c r="AN607" s="189" t="s">
        <v>1087</v>
      </c>
      <c r="AO607" s="7"/>
      <c r="AP607" s="7" t="s">
        <v>1087</v>
      </c>
      <c r="AQ607" s="7">
        <v>3</v>
      </c>
      <c r="AR607" s="7">
        <v>2</v>
      </c>
      <c r="AS607" s="7"/>
      <c r="AT607" s="192" t="s">
        <v>1147</v>
      </c>
      <c r="AU607" s="7"/>
      <c r="AV607" s="193" t="s">
        <v>1161</v>
      </c>
      <c r="AW607" s="7"/>
      <c r="AX607" s="192"/>
      <c r="AY607" s="7"/>
      <c r="AZ607" s="7"/>
      <c r="BA607" s="7"/>
      <c r="BB607" s="7" t="s">
        <v>1086</v>
      </c>
      <c r="BC607" s="7">
        <v>22509</v>
      </c>
      <c r="BD607" s="7" t="s">
        <v>1086</v>
      </c>
      <c r="BE607" s="7">
        <v>16476</v>
      </c>
      <c r="BF607" s="7" t="s">
        <v>1086</v>
      </c>
      <c r="BG607" s="7">
        <v>8324</v>
      </c>
      <c r="BH607" s="188" t="s">
        <v>1167</v>
      </c>
      <c r="BI607" s="195" t="s">
        <v>1174</v>
      </c>
      <c r="BJ607" s="6" t="s">
        <v>1180</v>
      </c>
      <c r="BK607" s="6" t="s">
        <v>1189</v>
      </c>
      <c r="BL607" s="6" t="s">
        <v>1086</v>
      </c>
      <c r="BM607" s="191" t="s">
        <v>1087</v>
      </c>
      <c r="BN607" s="195" t="s">
        <v>1086</v>
      </c>
      <c r="BO607" s="6" t="s">
        <v>1086</v>
      </c>
      <c r="BP607" s="6" t="s">
        <v>1086</v>
      </c>
      <c r="BQ607" s="6" t="s">
        <v>1086</v>
      </c>
      <c r="BR607" s="6" t="s">
        <v>1086</v>
      </c>
      <c r="BS607" s="6" t="s">
        <v>1086</v>
      </c>
      <c r="BT607" s="6" t="s">
        <v>1086</v>
      </c>
      <c r="BU607" s="6" t="s">
        <v>1086</v>
      </c>
      <c r="BV607" s="6" t="s">
        <v>1087</v>
      </c>
      <c r="BW607" s="6" t="s">
        <v>1086</v>
      </c>
      <c r="BX607" s="6" t="s">
        <v>1086</v>
      </c>
      <c r="BY607" s="6" t="s">
        <v>1086</v>
      </c>
      <c r="BZ607" s="6" t="s">
        <v>1086</v>
      </c>
      <c r="CA607" s="6" t="s">
        <v>1087</v>
      </c>
      <c r="CB607" s="6" t="s">
        <v>1086</v>
      </c>
      <c r="CC607" s="6" t="s">
        <v>1086</v>
      </c>
      <c r="CD607" s="6" t="s">
        <v>1193</v>
      </c>
      <c r="CE607" s="199" t="s">
        <v>3058</v>
      </c>
      <c r="CF607" s="6"/>
      <c r="CG607" s="6"/>
      <c r="CH607" s="6"/>
      <c r="CI607" s="6"/>
      <c r="CJ607" s="196" t="s">
        <v>1607</v>
      </c>
      <c r="CK607" s="6" t="s">
        <v>1608</v>
      </c>
      <c r="CL607" s="6" t="s">
        <v>1086</v>
      </c>
      <c r="CM607" s="6" t="s">
        <v>1087</v>
      </c>
      <c r="CN607" s="6" t="s">
        <v>1087</v>
      </c>
      <c r="CO607" s="196" t="s">
        <v>1490</v>
      </c>
      <c r="CP607" s="6" t="s">
        <v>1086</v>
      </c>
      <c r="CQ607" s="6" t="s">
        <v>1086</v>
      </c>
      <c r="CR607" s="6" t="s">
        <v>1087</v>
      </c>
      <c r="CS607" s="6" t="s">
        <v>1086</v>
      </c>
      <c r="CT607" s="6" t="s">
        <v>1086</v>
      </c>
      <c r="CU607" s="191" t="s">
        <v>1273</v>
      </c>
      <c r="CV607" s="6" t="str">
        <f t="shared" si="228"/>
        <v>OASIS CALLE54#15/33B</v>
      </c>
      <c r="CW607" s="46" t="str">
        <f t="shared" si="229"/>
        <v>OK</v>
      </c>
      <c r="CX607" s="47" t="str">
        <f t="shared" si="230"/>
        <v>SI</v>
      </c>
      <c r="CY607" s="47">
        <f t="shared" si="231"/>
        <v>1</v>
      </c>
      <c r="CZ607" s="47" t="str">
        <f t="shared" si="232"/>
        <v/>
      </c>
      <c r="DA607" s="47" t="str">
        <f t="shared" si="233"/>
        <v/>
      </c>
      <c r="DB607" s="47" t="str">
        <f t="shared" si="234"/>
        <v/>
      </c>
      <c r="DC607" s="47" t="str">
        <f t="shared" si="235"/>
        <v/>
      </c>
      <c r="DD607" s="47"/>
      <c r="DE607" s="47" t="str">
        <f t="shared" si="236"/>
        <v/>
      </c>
      <c r="DF607" s="47" t="str">
        <f t="shared" si="237"/>
        <v/>
      </c>
      <c r="DG607" s="47">
        <f t="shared" si="238"/>
        <v>9</v>
      </c>
      <c r="DH607" s="47" t="str">
        <f t="shared" si="239"/>
        <v/>
      </c>
      <c r="DI607" s="47" t="str">
        <f t="shared" si="240"/>
        <v/>
      </c>
      <c r="DJ607" s="47">
        <f t="shared" si="241"/>
        <v>1</v>
      </c>
      <c r="DK607" s="48">
        <f>IF(CX607="NO",0,IF(CY607=1,Tipologías!$E$11,0)+IF(CZ607=2,Tipologías!$E$10,0)+IF(DA607=3,Tipologías!$E$9,0)+IF(DB607=4,Tipologías!$E$13,0)+IF(DC607=5,Tipologías!$E$12,0)+IF(DD607=6,Tipologías!$E$14,0)+IF(DE607=7,Tipologías!$E$20,0)+IF(DG607=9,Tipologías!$E$16,0)+IF(DF607=8,Tipologías!$E$23,0)+IF(DH607=10,Tipologías!$E$7,0)+IF(DI607=11,Tipologías!$E$8,0))</f>
        <v>2225218.5090899998</v>
      </c>
      <c r="DL607" s="49">
        <f t="shared" si="242"/>
        <v>2225218.5090899998</v>
      </c>
      <c r="DM607" s="50" t="str">
        <f t="shared" si="243"/>
        <v/>
      </c>
      <c r="DN607" s="50" t="str">
        <f t="shared" si="244"/>
        <v/>
      </c>
      <c r="DO607" s="50">
        <f t="shared" si="245"/>
        <v>0</v>
      </c>
      <c r="DP607" s="51" t="str">
        <f t="shared" si="246"/>
        <v/>
      </c>
      <c r="DQ607" s="51">
        <f>IF(DM607=17,Tipologías!$E$18,0)+IF(ENCUESTAS!DN607=18,Tipologías!$E$17,0)+IF(ENCUESTAS!DO607=19,Tipologías!$E$19,0)+IF(ENCUESTAS!DP607=20,Tipologías!$E$21,0)</f>
        <v>0</v>
      </c>
      <c r="DR607" s="47" t="str">
        <f t="shared" si="247"/>
        <v>NO</v>
      </c>
      <c r="DS607" s="49">
        <f t="shared" si="248"/>
        <v>0</v>
      </c>
      <c r="DT607" s="52">
        <f>IF(DL607=0,"",(DL607+DS607+Tipologías!$E$6+Tipologías!$H$2))</f>
        <v>2422295.9016299644</v>
      </c>
      <c r="DU607" s="53" t="str">
        <f t="shared" si="249"/>
        <v>SI</v>
      </c>
      <c r="DV607" s="436" t="s">
        <v>3715</v>
      </c>
    </row>
    <row r="608" spans="1:126" ht="30.75" hidden="1" thickBot="1" x14ac:dyDescent="0.3">
      <c r="A608" s="22">
        <v>42974</v>
      </c>
      <c r="B608" s="7" t="s">
        <v>1</v>
      </c>
      <c r="C608" s="7" t="s">
        <v>630</v>
      </c>
      <c r="D608" s="7">
        <v>579</v>
      </c>
      <c r="E608" s="7">
        <v>43653334</v>
      </c>
      <c r="F608" s="7">
        <v>3223130625</v>
      </c>
      <c r="G608" s="188">
        <v>605</v>
      </c>
      <c r="H608" s="189" t="s">
        <v>1640</v>
      </c>
      <c r="I608" s="7" t="s">
        <v>1110</v>
      </c>
      <c r="J608" s="7"/>
      <c r="K608" s="7"/>
      <c r="L608" s="7"/>
      <c r="M608" s="7"/>
      <c r="N608" s="7"/>
      <c r="O608" s="7"/>
      <c r="P608" s="7"/>
      <c r="Q608" s="7"/>
      <c r="R608" s="200">
        <v>220583150074</v>
      </c>
      <c r="S608" s="7"/>
      <c r="T608" s="7"/>
      <c r="U608" s="362" t="str">
        <f t="shared" si="225"/>
        <v xml:space="preserve">PEATONAL   #   -  220583150074 </v>
      </c>
      <c r="V608" s="7">
        <v>32171746555</v>
      </c>
      <c r="W608" s="7" t="s">
        <v>1838</v>
      </c>
      <c r="X608" s="7" t="s">
        <v>1899</v>
      </c>
      <c r="Y608" s="7" t="s">
        <v>3059</v>
      </c>
      <c r="Z608" s="7"/>
      <c r="AA608" s="434" t="str">
        <f t="shared" si="226"/>
        <v>DIOSELINA  AGUDELO LONDOÑO</v>
      </c>
      <c r="AB608" s="7" t="s">
        <v>1268</v>
      </c>
      <c r="AC608" s="7">
        <v>1039681699</v>
      </c>
      <c r="AD608" s="7" t="s">
        <v>1118</v>
      </c>
      <c r="AE608" s="7">
        <v>62</v>
      </c>
      <c r="AF608" s="6" t="s">
        <v>1086</v>
      </c>
      <c r="AG608" s="6"/>
      <c r="AH608" s="7"/>
      <c r="AI608" s="7"/>
      <c r="AJ608" s="7"/>
      <c r="AK608" s="434" t="str">
        <f t="shared" si="227"/>
        <v xml:space="preserve">   </v>
      </c>
      <c r="AL608" s="7"/>
      <c r="AM608" s="191"/>
      <c r="AN608" s="189" t="s">
        <v>1087</v>
      </c>
      <c r="AO608" s="7"/>
      <c r="AP608" s="7" t="s">
        <v>1087</v>
      </c>
      <c r="AQ608" s="7">
        <v>2</v>
      </c>
      <c r="AR608" s="7">
        <v>1</v>
      </c>
      <c r="AS608" s="7"/>
      <c r="AT608" s="192" t="s">
        <v>1147</v>
      </c>
      <c r="AU608" s="7"/>
      <c r="AV608" s="193" t="s">
        <v>1166</v>
      </c>
      <c r="AW608" s="7"/>
      <c r="AX608" s="192"/>
      <c r="AY608" s="7"/>
      <c r="AZ608" s="7"/>
      <c r="BA608" s="7"/>
      <c r="BB608" s="7" t="s">
        <v>1086</v>
      </c>
      <c r="BC608" s="194">
        <v>4825</v>
      </c>
      <c r="BD608" s="7" t="s">
        <v>1086</v>
      </c>
      <c r="BE608" s="7">
        <v>2847</v>
      </c>
      <c r="BF608" s="7" t="s">
        <v>1086</v>
      </c>
      <c r="BG608" s="194">
        <v>8324</v>
      </c>
      <c r="BH608" s="188" t="s">
        <v>1167</v>
      </c>
      <c r="BI608" s="195" t="s">
        <v>1174</v>
      </c>
      <c r="BJ608" s="6" t="s">
        <v>1180</v>
      </c>
      <c r="BK608" s="6" t="s">
        <v>1189</v>
      </c>
      <c r="BL608" s="6" t="s">
        <v>1086</v>
      </c>
      <c r="BM608" s="191" t="s">
        <v>1086</v>
      </c>
      <c r="BN608" s="195" t="s">
        <v>1086</v>
      </c>
      <c r="BO608" s="6" t="s">
        <v>1086</v>
      </c>
      <c r="BP608" s="6" t="s">
        <v>1086</v>
      </c>
      <c r="BQ608" s="6" t="s">
        <v>1086</v>
      </c>
      <c r="BR608" s="6" t="s">
        <v>1086</v>
      </c>
      <c r="BS608" s="6" t="s">
        <v>1086</v>
      </c>
      <c r="BT608" s="6" t="s">
        <v>1086</v>
      </c>
      <c r="BU608" s="6" t="s">
        <v>1086</v>
      </c>
      <c r="BV608" s="6" t="s">
        <v>1086</v>
      </c>
      <c r="BW608" s="6" t="s">
        <v>1086</v>
      </c>
      <c r="BX608" s="6" t="s">
        <v>1086</v>
      </c>
      <c r="BY608" s="6" t="s">
        <v>1086</v>
      </c>
      <c r="BZ608" s="6" t="s">
        <v>1086</v>
      </c>
      <c r="CA608" s="6" t="s">
        <v>1086</v>
      </c>
      <c r="CB608" s="6" t="s">
        <v>1086</v>
      </c>
      <c r="CC608" s="6" t="s">
        <v>1086</v>
      </c>
      <c r="CD608" s="6" t="s">
        <v>1193</v>
      </c>
      <c r="CE608" s="199" t="s">
        <v>3060</v>
      </c>
      <c r="CF608" s="6"/>
      <c r="CG608" s="6"/>
      <c r="CH608" s="6"/>
      <c r="CI608" s="6"/>
      <c r="CJ608" s="196" t="s">
        <v>1607</v>
      </c>
      <c r="CK608" s="6" t="s">
        <v>1608</v>
      </c>
      <c r="CL608" s="6" t="s">
        <v>1086</v>
      </c>
      <c r="CM608" s="6" t="s">
        <v>1087</v>
      </c>
      <c r="CN608" s="6" t="s">
        <v>1087</v>
      </c>
      <c r="CO608" s="196" t="s">
        <v>1490</v>
      </c>
      <c r="CP608" s="6" t="s">
        <v>1086</v>
      </c>
      <c r="CQ608" s="6" t="s">
        <v>1086</v>
      </c>
      <c r="CR608" s="6" t="s">
        <v>1086</v>
      </c>
      <c r="CS608" s="6" t="s">
        <v>1086</v>
      </c>
      <c r="CT608" s="6" t="s">
        <v>1086</v>
      </c>
      <c r="CU608" s="191" t="s">
        <v>1273</v>
      </c>
      <c r="CV608" s="6" t="str">
        <f t="shared" si="228"/>
        <v>NUEVO MILENIOPEATONAL220583150074</v>
      </c>
      <c r="CW608" s="46" t="str">
        <f t="shared" si="229"/>
        <v>OK</v>
      </c>
      <c r="CX608" s="47" t="str">
        <f t="shared" si="230"/>
        <v>SI</v>
      </c>
      <c r="CY608" s="47" t="str">
        <f t="shared" si="231"/>
        <v/>
      </c>
      <c r="CZ608" s="47" t="str">
        <f t="shared" si="232"/>
        <v/>
      </c>
      <c r="DA608" s="47" t="str">
        <f t="shared" si="233"/>
        <v/>
      </c>
      <c r="DB608" s="47" t="str">
        <f t="shared" si="234"/>
        <v/>
      </c>
      <c r="DC608" s="47" t="str">
        <f t="shared" si="235"/>
        <v/>
      </c>
      <c r="DD608" s="47"/>
      <c r="DE608" s="47" t="str">
        <f t="shared" si="236"/>
        <v/>
      </c>
      <c r="DF608" s="47" t="str">
        <f t="shared" si="237"/>
        <v/>
      </c>
      <c r="DG608" s="47" t="str">
        <f t="shared" si="238"/>
        <v/>
      </c>
      <c r="DH608" s="47" t="str">
        <f t="shared" si="239"/>
        <v/>
      </c>
      <c r="DI608" s="47" t="str">
        <f t="shared" si="240"/>
        <v/>
      </c>
      <c r="DJ608" s="47">
        <f t="shared" si="241"/>
        <v>0</v>
      </c>
      <c r="DK608" s="48">
        <f>IF(CX608="NO",0,IF(CY608=1,Tipologías!$E$11,0)+IF(CZ608=2,Tipologías!$E$10,0)+IF(DA608=3,Tipologías!$E$9,0)+IF(DB608=4,Tipologías!$E$13,0)+IF(DC608=5,Tipologías!$E$12,0)+IF(DD608=6,Tipologías!$E$14,0)+IF(DE608=7,Tipologías!$E$20,0)+IF(DG608=9,Tipologías!$E$16,0)+IF(DF608=8,Tipologías!$E$23,0)+IF(DH608=10,Tipologías!$E$7,0)+IF(DI608=11,Tipologías!$E$8,0))</f>
        <v>0</v>
      </c>
      <c r="DL608" s="49">
        <f t="shared" si="242"/>
        <v>0</v>
      </c>
      <c r="DM608" s="50" t="str">
        <f t="shared" si="243"/>
        <v/>
      </c>
      <c r="DN608" s="50" t="str">
        <f t="shared" si="244"/>
        <v/>
      </c>
      <c r="DO608" s="50" t="str">
        <f t="shared" si="245"/>
        <v/>
      </c>
      <c r="DP608" s="51" t="str">
        <f t="shared" si="246"/>
        <v/>
      </c>
      <c r="DQ608" s="51">
        <f>IF(DM608=17,Tipologías!$E$18,0)+IF(ENCUESTAS!DN608=18,Tipologías!$E$17,0)+IF(ENCUESTAS!DO608=19,Tipologías!$E$19,0)+IF(ENCUESTAS!DP608=20,Tipologías!$E$21,0)</f>
        <v>0</v>
      </c>
      <c r="DR608" s="47" t="str">
        <f t="shared" si="247"/>
        <v>NO</v>
      </c>
      <c r="DS608" s="49">
        <f t="shared" si="248"/>
        <v>0</v>
      </c>
      <c r="DT608" s="52" t="str">
        <f>IF(DL608=0,"",(DL608+DS608+Tipologías!$E$6+Tipologías!$H$2))</f>
        <v/>
      </c>
      <c r="DU608" s="53" t="str">
        <f t="shared" si="249"/>
        <v>NO</v>
      </c>
      <c r="DV608" s="437"/>
    </row>
    <row r="609" spans="1:126" ht="30.75" thickBot="1" x14ac:dyDescent="0.3">
      <c r="A609" s="22">
        <v>42974</v>
      </c>
      <c r="B609" s="7" t="s">
        <v>1</v>
      </c>
      <c r="C609" s="7" t="s">
        <v>630</v>
      </c>
      <c r="D609" s="7">
        <v>579</v>
      </c>
      <c r="E609" s="7">
        <v>1039689067</v>
      </c>
      <c r="F609" s="7"/>
      <c r="G609" s="313">
        <v>606</v>
      </c>
      <c r="H609" s="189" t="s">
        <v>1603</v>
      </c>
      <c r="I609" s="7" t="s">
        <v>1110</v>
      </c>
      <c r="J609" s="7"/>
      <c r="K609" s="7"/>
      <c r="L609" s="7"/>
      <c r="M609" s="7"/>
      <c r="N609" s="7"/>
      <c r="O609" s="7"/>
      <c r="P609" s="7"/>
      <c r="Q609" s="7"/>
      <c r="R609" s="200">
        <v>220587860000</v>
      </c>
      <c r="S609" s="7"/>
      <c r="T609" s="7"/>
      <c r="U609" s="362" t="str">
        <f t="shared" si="225"/>
        <v xml:space="preserve">PEATONAL   #   -  220587860000 </v>
      </c>
      <c r="V609" s="7">
        <v>3115955550</v>
      </c>
      <c r="W609" s="7" t="s">
        <v>2338</v>
      </c>
      <c r="X609" s="7" t="s">
        <v>1630</v>
      </c>
      <c r="Y609" s="7" t="s">
        <v>3061</v>
      </c>
      <c r="Z609" s="7"/>
      <c r="AA609" s="434" t="str">
        <f t="shared" si="226"/>
        <v>HORNEL  PALACIO MOSQUERA</v>
      </c>
      <c r="AB609" s="7" t="s">
        <v>1268</v>
      </c>
      <c r="AC609" s="7">
        <v>1039682334</v>
      </c>
      <c r="AD609" s="7" t="s">
        <v>1127</v>
      </c>
      <c r="AE609" s="7">
        <v>31</v>
      </c>
      <c r="AF609" s="6" t="s">
        <v>1086</v>
      </c>
      <c r="AG609" s="6"/>
      <c r="AH609" s="7"/>
      <c r="AI609" s="7"/>
      <c r="AJ609" s="7"/>
      <c r="AK609" s="434" t="str">
        <f t="shared" si="227"/>
        <v xml:space="preserve">   </v>
      </c>
      <c r="AL609" s="7"/>
      <c r="AM609" s="191"/>
      <c r="AN609" s="189" t="s">
        <v>1087</v>
      </c>
      <c r="AO609" s="7"/>
      <c r="AP609" s="7" t="s">
        <v>1087</v>
      </c>
      <c r="AQ609" s="7">
        <v>1</v>
      </c>
      <c r="AR609" s="7"/>
      <c r="AS609" s="7"/>
      <c r="AT609" s="192" t="s">
        <v>1147</v>
      </c>
      <c r="AU609" s="7"/>
      <c r="AV609" s="193" t="s">
        <v>1166</v>
      </c>
      <c r="AW609" s="7"/>
      <c r="AX609" s="192"/>
      <c r="AY609" s="7"/>
      <c r="AZ609" s="7"/>
      <c r="BA609" s="7"/>
      <c r="BB609" s="7" t="s">
        <v>1086</v>
      </c>
      <c r="BC609" s="194"/>
      <c r="BD609" s="7" t="s">
        <v>1086</v>
      </c>
      <c r="BE609" s="194"/>
      <c r="BF609" s="7" t="s">
        <v>1086</v>
      </c>
      <c r="BG609" s="194"/>
      <c r="BH609" s="188" t="s">
        <v>1167</v>
      </c>
      <c r="BI609" s="195" t="s">
        <v>1174</v>
      </c>
      <c r="BJ609" s="6" t="s">
        <v>1180</v>
      </c>
      <c r="BK609" s="6" t="s">
        <v>1189</v>
      </c>
      <c r="BL609" s="6" t="s">
        <v>1087</v>
      </c>
      <c r="BM609" s="191" t="s">
        <v>1087</v>
      </c>
      <c r="BN609" s="195" t="s">
        <v>1086</v>
      </c>
      <c r="BO609" s="6" t="s">
        <v>1086</v>
      </c>
      <c r="BP609" s="6" t="s">
        <v>1086</v>
      </c>
      <c r="BQ609" s="6" t="s">
        <v>1087</v>
      </c>
      <c r="BR609" s="6" t="s">
        <v>1086</v>
      </c>
      <c r="BS609" s="6" t="s">
        <v>1086</v>
      </c>
      <c r="BT609" s="6" t="s">
        <v>1086</v>
      </c>
      <c r="BU609" s="6" t="s">
        <v>1086</v>
      </c>
      <c r="BV609" s="6" t="s">
        <v>1087</v>
      </c>
      <c r="BW609" s="6" t="s">
        <v>1087</v>
      </c>
      <c r="BX609" s="6" t="s">
        <v>1086</v>
      </c>
      <c r="BY609" s="6" t="s">
        <v>1086</v>
      </c>
      <c r="BZ609" s="6" t="s">
        <v>1086</v>
      </c>
      <c r="CA609" s="6" t="s">
        <v>1087</v>
      </c>
      <c r="CB609" s="6" t="s">
        <v>1087</v>
      </c>
      <c r="CC609" s="6" t="s">
        <v>1086</v>
      </c>
      <c r="CD609" s="6" t="s">
        <v>1193</v>
      </c>
      <c r="CE609" s="199" t="s">
        <v>3062</v>
      </c>
      <c r="CF609" s="6"/>
      <c r="CG609" s="6"/>
      <c r="CH609" s="6"/>
      <c r="CI609" s="6"/>
      <c r="CJ609" s="196" t="s">
        <v>1607</v>
      </c>
      <c r="CK609" s="6" t="s">
        <v>1608</v>
      </c>
      <c r="CL609" s="6" t="s">
        <v>1086</v>
      </c>
      <c r="CM609" s="6" t="s">
        <v>1087</v>
      </c>
      <c r="CN609" s="6" t="s">
        <v>1087</v>
      </c>
      <c r="CO609" s="196" t="s">
        <v>1490</v>
      </c>
      <c r="CP609" s="6" t="s">
        <v>1086</v>
      </c>
      <c r="CQ609" s="6" t="s">
        <v>1086</v>
      </c>
      <c r="CR609" s="6" t="s">
        <v>1087</v>
      </c>
      <c r="CS609" s="6" t="s">
        <v>1087</v>
      </c>
      <c r="CT609" s="6" t="s">
        <v>1086</v>
      </c>
      <c r="CU609" s="191" t="s">
        <v>1307</v>
      </c>
      <c r="CV609" s="6" t="str">
        <f t="shared" si="228"/>
        <v>OASIS PEATONAL220587860000</v>
      </c>
      <c r="CW609" s="46" t="str">
        <f t="shared" si="229"/>
        <v>OK</v>
      </c>
      <c r="CX609" s="47" t="str">
        <f t="shared" si="230"/>
        <v>SI</v>
      </c>
      <c r="CY609" s="47">
        <f t="shared" si="231"/>
        <v>1</v>
      </c>
      <c r="CZ609" s="47" t="str">
        <f t="shared" si="232"/>
        <v/>
      </c>
      <c r="DA609" s="47" t="str">
        <f t="shared" si="233"/>
        <v/>
      </c>
      <c r="DB609" s="47" t="str">
        <f t="shared" si="234"/>
        <v/>
      </c>
      <c r="DC609" s="47">
        <f t="shared" si="235"/>
        <v>5</v>
      </c>
      <c r="DD609" s="47"/>
      <c r="DE609" s="47">
        <f t="shared" si="236"/>
        <v>7</v>
      </c>
      <c r="DF609" s="47">
        <f t="shared" si="237"/>
        <v>8</v>
      </c>
      <c r="DG609" s="47" t="str">
        <f t="shared" si="238"/>
        <v/>
      </c>
      <c r="DH609" s="47" t="str">
        <f t="shared" si="239"/>
        <v/>
      </c>
      <c r="DI609" s="47" t="str">
        <f t="shared" si="240"/>
        <v/>
      </c>
      <c r="DJ609" s="47">
        <f t="shared" si="241"/>
        <v>2</v>
      </c>
      <c r="DK609" s="48">
        <f>IF(CX609="NO",0,IF(CY609=1,Tipologías!$E$11,0)+IF(CZ609=2,Tipologías!$E$10,0)+IF(DA609=3,Tipologías!$E$9,0)+IF(DB609=4,Tipologías!$E$13,0)+IF(DC609=5,Tipologías!$E$12,0)+IF(DD609=6,Tipologías!$E$14,0)+IF(DE609=7,Tipologías!$E$20,0)+IF(DG609=9,Tipologías!$E$16,0)+IF(DF609=8,Tipologías!$E$23,0)+IF(DH609=10,Tipologías!$E$7,0)+IF(DI609=11,Tipologías!$E$8,0))</f>
        <v>5623985.8681920003</v>
      </c>
      <c r="DL609" s="49">
        <f t="shared" si="242"/>
        <v>5623985.8681920003</v>
      </c>
      <c r="DM609" s="50" t="str">
        <f t="shared" si="243"/>
        <v/>
      </c>
      <c r="DN609" s="50" t="str">
        <f t="shared" si="244"/>
        <v/>
      </c>
      <c r="DO609" s="50">
        <f t="shared" si="245"/>
        <v>0</v>
      </c>
      <c r="DP609" s="51">
        <f t="shared" si="246"/>
        <v>20</v>
      </c>
      <c r="DQ609" s="51">
        <f>IF(DM609=17,Tipologías!$E$18,0)+IF(ENCUESTAS!DN609=18,Tipologías!$E$17,0)+IF(ENCUESTAS!DO609=19,Tipologías!$E$19,0)+IF(ENCUESTAS!DP609=20,Tipologías!$E$21,0)</f>
        <v>487557.07988400001</v>
      </c>
      <c r="DR609" s="47" t="str">
        <f t="shared" si="247"/>
        <v>SI</v>
      </c>
      <c r="DS609" s="49">
        <f t="shared" si="248"/>
        <v>487557.07988400001</v>
      </c>
      <c r="DT609" s="52">
        <f>IF(DL609=0,"",(DL609+DS609+Tipologías!$E$6+Tipologías!$H$2))</f>
        <v>6308620.3406159645</v>
      </c>
      <c r="DU609" s="53" t="str">
        <f t="shared" si="249"/>
        <v>SI</v>
      </c>
      <c r="DV609" s="436" t="s">
        <v>3716</v>
      </c>
    </row>
    <row r="610" spans="1:126" ht="15.75" hidden="1" thickBot="1" x14ac:dyDescent="0.3">
      <c r="A610" s="22">
        <v>42974</v>
      </c>
      <c r="B610" s="7" t="s">
        <v>1</v>
      </c>
      <c r="C610" s="7" t="s">
        <v>630</v>
      </c>
      <c r="D610" s="7">
        <v>579</v>
      </c>
      <c r="E610" s="7">
        <v>43653334</v>
      </c>
      <c r="F610" s="7">
        <v>3223130625</v>
      </c>
      <c r="G610" s="188">
        <v>607</v>
      </c>
      <c r="H610" s="189" t="s">
        <v>1640</v>
      </c>
      <c r="I610" s="7" t="s">
        <v>1110</v>
      </c>
      <c r="J610" s="7"/>
      <c r="K610" s="7"/>
      <c r="L610" s="7"/>
      <c r="M610" s="7"/>
      <c r="N610" s="7"/>
      <c r="O610" s="7"/>
      <c r="P610" s="7"/>
      <c r="Q610" s="7"/>
      <c r="R610" s="190">
        <v>22058160039</v>
      </c>
      <c r="S610" s="7"/>
      <c r="T610" s="7"/>
      <c r="U610" s="362" t="str">
        <f t="shared" si="225"/>
        <v xml:space="preserve">PEATONAL   #   -  22058160039 </v>
      </c>
      <c r="V610" s="7">
        <v>3178691764</v>
      </c>
      <c r="W610" s="7" t="s">
        <v>1655</v>
      </c>
      <c r="X610" s="7" t="s">
        <v>1877</v>
      </c>
      <c r="Y610" s="7" t="s">
        <v>1335</v>
      </c>
      <c r="Z610" s="7" t="s">
        <v>1503</v>
      </c>
      <c r="AA610" s="434" t="str">
        <f t="shared" si="226"/>
        <v>GLORIA ELENA MONSALVE CASTAÑO</v>
      </c>
      <c r="AB610" s="7" t="s">
        <v>1268</v>
      </c>
      <c r="AC610" s="7">
        <v>43654150</v>
      </c>
      <c r="AD610" s="7" t="s">
        <v>1118</v>
      </c>
      <c r="AE610" s="7">
        <v>46</v>
      </c>
      <c r="AF610" s="6" t="s">
        <v>1086</v>
      </c>
      <c r="AG610" s="6"/>
      <c r="AH610" s="7"/>
      <c r="AI610" s="7"/>
      <c r="AJ610" s="7"/>
      <c r="AK610" s="434" t="str">
        <f t="shared" si="227"/>
        <v xml:space="preserve">   </v>
      </c>
      <c r="AL610" s="7"/>
      <c r="AM610" s="191"/>
      <c r="AN610" s="189" t="s">
        <v>1087</v>
      </c>
      <c r="AO610" s="7"/>
      <c r="AP610" s="7" t="s">
        <v>1087</v>
      </c>
      <c r="AQ610" s="7">
        <v>4</v>
      </c>
      <c r="AR610" s="7">
        <v>2</v>
      </c>
      <c r="AS610" s="7"/>
      <c r="AT610" s="192" t="s">
        <v>1147</v>
      </c>
      <c r="AU610" s="7"/>
      <c r="AV610" s="193" t="s">
        <v>1161</v>
      </c>
      <c r="AW610" s="7"/>
      <c r="AX610" s="192"/>
      <c r="AY610" s="7"/>
      <c r="AZ610" s="7"/>
      <c r="BA610" s="7"/>
      <c r="BB610" s="7" t="s">
        <v>1086</v>
      </c>
      <c r="BC610" s="194">
        <v>24498</v>
      </c>
      <c r="BD610" s="7" t="s">
        <v>1086</v>
      </c>
      <c r="BE610" s="194">
        <v>18779</v>
      </c>
      <c r="BF610" s="7" t="s">
        <v>1086</v>
      </c>
      <c r="BG610" s="194">
        <v>8324</v>
      </c>
      <c r="BH610" s="188" t="s">
        <v>1167</v>
      </c>
      <c r="BI610" s="195" t="s">
        <v>1171</v>
      </c>
      <c r="BJ610" s="6" t="s">
        <v>1180</v>
      </c>
      <c r="BK610" s="6" t="s">
        <v>1189</v>
      </c>
      <c r="BL610" s="6" t="s">
        <v>1086</v>
      </c>
      <c r="BM610" s="191" t="s">
        <v>1086</v>
      </c>
      <c r="BN610" s="195" t="s">
        <v>1086</v>
      </c>
      <c r="BO610" s="6" t="s">
        <v>1086</v>
      </c>
      <c r="BP610" s="6" t="s">
        <v>1086</v>
      </c>
      <c r="BQ610" s="6" t="s">
        <v>1086</v>
      </c>
      <c r="BR610" s="6" t="s">
        <v>1086</v>
      </c>
      <c r="BS610" s="6" t="s">
        <v>1086</v>
      </c>
      <c r="BT610" s="6" t="s">
        <v>1086</v>
      </c>
      <c r="BU610" s="6" t="s">
        <v>1086</v>
      </c>
      <c r="BV610" s="6" t="s">
        <v>1086</v>
      </c>
      <c r="BW610" s="6" t="s">
        <v>1086</v>
      </c>
      <c r="BX610" s="6" t="s">
        <v>1086</v>
      </c>
      <c r="BY610" s="6" t="s">
        <v>1086</v>
      </c>
      <c r="BZ610" s="6" t="s">
        <v>1086</v>
      </c>
      <c r="CA610" s="6" t="s">
        <v>1086</v>
      </c>
      <c r="CB610" s="6" t="s">
        <v>1086</v>
      </c>
      <c r="CC610" s="6" t="s">
        <v>1086</v>
      </c>
      <c r="CD610" s="6" t="s">
        <v>1193</v>
      </c>
      <c r="CE610" s="199" t="s">
        <v>1704</v>
      </c>
      <c r="CF610" s="6"/>
      <c r="CG610" s="6"/>
      <c r="CH610" s="6"/>
      <c r="CI610" s="6"/>
      <c r="CJ610" s="196" t="s">
        <v>1607</v>
      </c>
      <c r="CK610" s="6" t="s">
        <v>1608</v>
      </c>
      <c r="CL610" s="6" t="s">
        <v>1086</v>
      </c>
      <c r="CM610" s="6" t="s">
        <v>1087</v>
      </c>
      <c r="CN610" s="6" t="s">
        <v>1087</v>
      </c>
      <c r="CO610" s="196" t="s">
        <v>1490</v>
      </c>
      <c r="CP610" s="6" t="s">
        <v>1086</v>
      </c>
      <c r="CQ610" s="6" t="s">
        <v>1086</v>
      </c>
      <c r="CR610" s="6" t="s">
        <v>1086</v>
      </c>
      <c r="CS610" s="6" t="s">
        <v>1086</v>
      </c>
      <c r="CT610" s="6" t="s">
        <v>1086</v>
      </c>
      <c r="CU610" s="191" t="s">
        <v>1288</v>
      </c>
      <c r="CV610" s="6" t="str">
        <f t="shared" si="228"/>
        <v>NUEVO MILENIOPEATONAL22058160039</v>
      </c>
      <c r="CW610" s="46" t="str">
        <f t="shared" si="229"/>
        <v>OK</v>
      </c>
      <c r="CX610" s="47" t="str">
        <f t="shared" si="230"/>
        <v>SI</v>
      </c>
      <c r="CY610" s="47" t="str">
        <f t="shared" si="231"/>
        <v/>
      </c>
      <c r="CZ610" s="47" t="str">
        <f t="shared" si="232"/>
        <v/>
      </c>
      <c r="DA610" s="47" t="str">
        <f t="shared" si="233"/>
        <v/>
      </c>
      <c r="DB610" s="47" t="str">
        <f t="shared" si="234"/>
        <v/>
      </c>
      <c r="DC610" s="47" t="str">
        <f t="shared" si="235"/>
        <v/>
      </c>
      <c r="DD610" s="47"/>
      <c r="DE610" s="47" t="str">
        <f t="shared" si="236"/>
        <v/>
      </c>
      <c r="DF610" s="47" t="str">
        <f t="shared" si="237"/>
        <v/>
      </c>
      <c r="DG610" s="47" t="str">
        <f t="shared" si="238"/>
        <v/>
      </c>
      <c r="DH610" s="47" t="str">
        <f t="shared" si="239"/>
        <v/>
      </c>
      <c r="DI610" s="47" t="str">
        <f t="shared" si="240"/>
        <v/>
      </c>
      <c r="DJ610" s="47">
        <f t="shared" si="241"/>
        <v>0</v>
      </c>
      <c r="DK610" s="48">
        <f>IF(CX610="NO",0,IF(CY610=1,Tipologías!$E$11,0)+IF(CZ610=2,Tipologías!$E$10,0)+IF(DA610=3,Tipologías!$E$9,0)+IF(DB610=4,Tipologías!$E$13,0)+IF(DC610=5,Tipologías!$E$12,0)+IF(DD610=6,Tipologías!$E$14,0)+IF(DE610=7,Tipologías!$E$20,0)+IF(DG610=9,Tipologías!$E$16,0)+IF(DF610=8,Tipologías!$E$23,0)+IF(DH610=10,Tipologías!$E$7,0)+IF(DI610=11,Tipologías!$E$8,0))</f>
        <v>0</v>
      </c>
      <c r="DL610" s="49">
        <f t="shared" si="242"/>
        <v>0</v>
      </c>
      <c r="DM610" s="50" t="str">
        <f t="shared" si="243"/>
        <v/>
      </c>
      <c r="DN610" s="50" t="str">
        <f t="shared" si="244"/>
        <v/>
      </c>
      <c r="DO610" s="50" t="str">
        <f t="shared" si="245"/>
        <v/>
      </c>
      <c r="DP610" s="51" t="str">
        <f t="shared" si="246"/>
        <v/>
      </c>
      <c r="DQ610" s="51">
        <f>IF(DM610=17,Tipologías!$E$18,0)+IF(ENCUESTAS!DN610=18,Tipologías!$E$17,0)+IF(ENCUESTAS!DO610=19,Tipologías!$E$19,0)+IF(ENCUESTAS!DP610=20,Tipologías!$E$21,0)</f>
        <v>0</v>
      </c>
      <c r="DR610" s="47" t="str">
        <f t="shared" si="247"/>
        <v>NO</v>
      </c>
      <c r="DS610" s="49">
        <f t="shared" si="248"/>
        <v>0</v>
      </c>
      <c r="DT610" s="52" t="str">
        <f>IF(DL610=0,"",(DL610+DS610+Tipologías!$E$6+Tipologías!$H$2))</f>
        <v/>
      </c>
      <c r="DU610" s="53" t="str">
        <f t="shared" si="249"/>
        <v>NO</v>
      </c>
      <c r="DV610" s="436"/>
    </row>
    <row r="611" spans="1:126" ht="45.75" thickBot="1" x14ac:dyDescent="0.3">
      <c r="A611" s="22">
        <v>42974</v>
      </c>
      <c r="B611" s="7" t="s">
        <v>1</v>
      </c>
      <c r="C611" s="7" t="s">
        <v>630</v>
      </c>
      <c r="D611" s="7">
        <v>579</v>
      </c>
      <c r="E611" s="7">
        <v>4365334</v>
      </c>
      <c r="F611" s="7">
        <v>3223130625</v>
      </c>
      <c r="G611" s="188">
        <v>608</v>
      </c>
      <c r="H611" s="189" t="s">
        <v>1640</v>
      </c>
      <c r="I611" s="7" t="s">
        <v>1110</v>
      </c>
      <c r="J611" s="7"/>
      <c r="K611" s="7"/>
      <c r="L611" s="7"/>
      <c r="M611" s="7"/>
      <c r="N611" s="7"/>
      <c r="O611" s="7"/>
      <c r="P611" s="7"/>
      <c r="Q611" s="7"/>
      <c r="R611" s="200">
        <v>220583150088</v>
      </c>
      <c r="S611" s="7"/>
      <c r="T611" s="7"/>
      <c r="U611" s="362" t="str">
        <f t="shared" si="225"/>
        <v xml:space="preserve">PEATONAL   #   -  220583150088 </v>
      </c>
      <c r="V611" s="7">
        <v>31334949705</v>
      </c>
      <c r="W611" s="7" t="s">
        <v>1672</v>
      </c>
      <c r="X611" s="7" t="s">
        <v>1820</v>
      </c>
      <c r="Y611" s="7" t="s">
        <v>3063</v>
      </c>
      <c r="Z611" s="7" t="s">
        <v>1433</v>
      </c>
      <c r="AA611" s="434" t="str">
        <f t="shared" si="226"/>
        <v>ERICA MARCELA GAVIRIA MARIN</v>
      </c>
      <c r="AB611" s="7" t="s">
        <v>1268</v>
      </c>
      <c r="AC611" s="7">
        <v>1042090550</v>
      </c>
      <c r="AD611" s="7" t="s">
        <v>1118</v>
      </c>
      <c r="AE611" s="7">
        <v>31</v>
      </c>
      <c r="AF611" s="6" t="s">
        <v>1087</v>
      </c>
      <c r="AG611" s="6" t="s">
        <v>1693</v>
      </c>
      <c r="AH611" s="7" t="s">
        <v>2787</v>
      </c>
      <c r="AI611" s="7" t="s">
        <v>3064</v>
      </c>
      <c r="AJ611" s="7" t="s">
        <v>1467</v>
      </c>
      <c r="AK611" s="434" t="str">
        <f t="shared" si="227"/>
        <v>JHION HENRY MUÑOZ CORTINEZ</v>
      </c>
      <c r="AL611" s="7" t="s">
        <v>1268</v>
      </c>
      <c r="AM611" s="191">
        <v>71187259</v>
      </c>
      <c r="AN611" s="189" t="s">
        <v>1087</v>
      </c>
      <c r="AO611" s="7"/>
      <c r="AP611" s="7" t="s">
        <v>1087</v>
      </c>
      <c r="AQ611" s="7">
        <v>4</v>
      </c>
      <c r="AR611" s="7">
        <v>2</v>
      </c>
      <c r="AS611" s="7"/>
      <c r="AT611" s="192" t="s">
        <v>1149</v>
      </c>
      <c r="AU611" s="7"/>
      <c r="AV611" s="193"/>
      <c r="AW611" s="7"/>
      <c r="AX611" s="192" t="s">
        <v>1153</v>
      </c>
      <c r="AY611" s="7"/>
      <c r="AZ611" s="7"/>
      <c r="BA611" s="194">
        <v>100000</v>
      </c>
      <c r="BB611" s="7" t="s">
        <v>1086</v>
      </c>
      <c r="BC611" s="7">
        <v>35699</v>
      </c>
      <c r="BD611" s="7" t="s">
        <v>1086</v>
      </c>
      <c r="BE611" s="7">
        <v>14754</v>
      </c>
      <c r="BF611" s="7" t="s">
        <v>1086</v>
      </c>
      <c r="BG611" s="7">
        <v>8069</v>
      </c>
      <c r="BH611" s="188" t="s">
        <v>1167</v>
      </c>
      <c r="BI611" s="195" t="s">
        <v>1178</v>
      </c>
      <c r="BJ611" s="6" t="s">
        <v>1180</v>
      </c>
      <c r="BK611" s="6" t="s">
        <v>1191</v>
      </c>
      <c r="BL611" s="6" t="s">
        <v>1086</v>
      </c>
      <c r="BM611" s="191" t="s">
        <v>1086</v>
      </c>
      <c r="BN611" s="195" t="s">
        <v>1086</v>
      </c>
      <c r="BO611" s="6" t="s">
        <v>1086</v>
      </c>
      <c r="BP611" s="6" t="s">
        <v>1086</v>
      </c>
      <c r="BQ611" s="6" t="s">
        <v>1086</v>
      </c>
      <c r="BR611" s="6" t="s">
        <v>1086</v>
      </c>
      <c r="BS611" s="6" t="s">
        <v>1086</v>
      </c>
      <c r="BT611" s="6" t="s">
        <v>1087</v>
      </c>
      <c r="BU611" s="6" t="s">
        <v>1087</v>
      </c>
      <c r="BV611" s="6" t="s">
        <v>1087</v>
      </c>
      <c r="BW611" s="6" t="s">
        <v>1087</v>
      </c>
      <c r="BX611" s="6" t="s">
        <v>1087</v>
      </c>
      <c r="BY611" s="6" t="s">
        <v>1087</v>
      </c>
      <c r="BZ611" s="6" t="s">
        <v>1087</v>
      </c>
      <c r="CA611" s="6" t="s">
        <v>1087</v>
      </c>
      <c r="CB611" s="6" t="s">
        <v>1087</v>
      </c>
      <c r="CC611" s="6" t="s">
        <v>1087</v>
      </c>
      <c r="CD611" s="6" t="s">
        <v>1195</v>
      </c>
      <c r="CE611" s="199" t="s">
        <v>3065</v>
      </c>
      <c r="CF611" s="6"/>
      <c r="CG611" s="6"/>
      <c r="CH611" s="6"/>
      <c r="CI611" s="6"/>
      <c r="CJ611" s="196" t="s">
        <v>1607</v>
      </c>
      <c r="CK611" s="6" t="s">
        <v>1608</v>
      </c>
      <c r="CL611" s="6" t="s">
        <v>1086</v>
      </c>
      <c r="CM611" s="6" t="s">
        <v>1087</v>
      </c>
      <c r="CN611" s="6" t="s">
        <v>1087</v>
      </c>
      <c r="CO611" s="196" t="s">
        <v>1490</v>
      </c>
      <c r="CP611" s="6" t="s">
        <v>1087</v>
      </c>
      <c r="CQ611" s="6" t="s">
        <v>1087</v>
      </c>
      <c r="CR611" s="6" t="s">
        <v>1087</v>
      </c>
      <c r="CS611" s="6" t="s">
        <v>1087</v>
      </c>
      <c r="CT611" s="6" t="s">
        <v>1087</v>
      </c>
      <c r="CU611" s="191" t="s">
        <v>1269</v>
      </c>
      <c r="CV611" s="6" t="str">
        <f t="shared" si="228"/>
        <v>NUEVO MILENIOPEATONAL220583150088</v>
      </c>
      <c r="CW611" s="46" t="str">
        <f t="shared" si="229"/>
        <v>OK</v>
      </c>
      <c r="CX611" s="47" t="str">
        <f t="shared" si="230"/>
        <v>SI</v>
      </c>
      <c r="CY611" s="47">
        <f t="shared" si="231"/>
        <v>1</v>
      </c>
      <c r="CZ611" s="47">
        <f t="shared" si="232"/>
        <v>2</v>
      </c>
      <c r="DA611" s="47">
        <f t="shared" si="233"/>
        <v>3</v>
      </c>
      <c r="DB611" s="47">
        <f t="shared" si="234"/>
        <v>4</v>
      </c>
      <c r="DC611" s="47">
        <f t="shared" si="235"/>
        <v>5</v>
      </c>
      <c r="DD611" s="47"/>
      <c r="DE611" s="47">
        <f t="shared" si="236"/>
        <v>7</v>
      </c>
      <c r="DF611" s="47" t="str">
        <f t="shared" si="237"/>
        <v/>
      </c>
      <c r="DG611" s="47">
        <f t="shared" si="238"/>
        <v>9</v>
      </c>
      <c r="DH611" s="47" t="str">
        <f t="shared" si="239"/>
        <v/>
      </c>
      <c r="DI611" s="47" t="str">
        <f t="shared" si="240"/>
        <v/>
      </c>
      <c r="DJ611" s="47">
        <f t="shared" si="241"/>
        <v>5</v>
      </c>
      <c r="DK611" s="48">
        <f>IF(CX611="NO",0,IF(CY611=1,Tipologías!$E$11,0)+IF(CZ611=2,Tipologías!$E$10,0)+IF(DA611=3,Tipologías!$E$9,0)+IF(DB611=4,Tipologías!$E$13,0)+IF(DC611=5,Tipologías!$E$12,0)+IF(DD611=6,Tipologías!$E$14,0)+IF(DE611=7,Tipologías!$E$20,0)+IF(DG611=9,Tipologías!$E$16,0)+IF(DF611=8,Tipologías!$E$23,0)+IF(DH611=10,Tipologías!$E$7,0)+IF(DI611=11,Tipologías!$E$8,0))</f>
        <v>4352595.9829379991</v>
      </c>
      <c r="DL611" s="49">
        <f t="shared" si="242"/>
        <v>4352595.9829379991</v>
      </c>
      <c r="DM611" s="50" t="str">
        <f t="shared" si="243"/>
        <v/>
      </c>
      <c r="DN611" s="50" t="str">
        <f t="shared" si="244"/>
        <v/>
      </c>
      <c r="DO611" s="50">
        <f t="shared" si="245"/>
        <v>0</v>
      </c>
      <c r="DP611" s="51" t="str">
        <f t="shared" si="246"/>
        <v/>
      </c>
      <c r="DQ611" s="51">
        <f>IF(DM611=17,Tipologías!$E$18,0)+IF(ENCUESTAS!DN611=18,Tipologías!$E$17,0)+IF(ENCUESTAS!DO611=19,Tipologías!$E$19,0)+IF(ENCUESTAS!DP611=20,Tipologías!$E$21,0)</f>
        <v>0</v>
      </c>
      <c r="DR611" s="47" t="str">
        <f t="shared" si="247"/>
        <v>NO</v>
      </c>
      <c r="DS611" s="49">
        <f t="shared" si="248"/>
        <v>0</v>
      </c>
      <c r="DT611" s="52">
        <f>IF(DL611=0,"",(DL611+DS611+Tipologías!$E$6+Tipologías!$H$2))</f>
        <v>4549673.3754779631</v>
      </c>
      <c r="DU611" s="53" t="str">
        <f t="shared" si="249"/>
        <v>SI</v>
      </c>
      <c r="DV611" s="436" t="s">
        <v>3870</v>
      </c>
    </row>
    <row r="612" spans="1:126" ht="75.75" hidden="1" thickBot="1" x14ac:dyDescent="0.3">
      <c r="A612" s="22">
        <v>42974</v>
      </c>
      <c r="B612" s="7" t="s">
        <v>1</v>
      </c>
      <c r="C612" s="7" t="s">
        <v>630</v>
      </c>
      <c r="D612" s="7">
        <v>579</v>
      </c>
      <c r="E612" s="7">
        <v>43653334</v>
      </c>
      <c r="F612" s="7">
        <v>3223130625</v>
      </c>
      <c r="G612" s="188">
        <v>609</v>
      </c>
      <c r="H612" s="189" t="s">
        <v>1640</v>
      </c>
      <c r="I612" s="7" t="s">
        <v>1110</v>
      </c>
      <c r="J612" s="7"/>
      <c r="K612" s="7"/>
      <c r="L612" s="7"/>
      <c r="M612" s="7"/>
      <c r="N612" s="7"/>
      <c r="O612" s="7"/>
      <c r="P612" s="7"/>
      <c r="Q612" s="7"/>
      <c r="R612" s="190">
        <v>246340</v>
      </c>
      <c r="S612" s="7"/>
      <c r="T612" s="7"/>
      <c r="U612" s="362" t="str">
        <f t="shared" si="225"/>
        <v xml:space="preserve">PEATONAL   #   -  246340 </v>
      </c>
      <c r="V612" s="7">
        <v>3105941908</v>
      </c>
      <c r="W612" s="7" t="s">
        <v>1656</v>
      </c>
      <c r="X612" s="7" t="s">
        <v>1576</v>
      </c>
      <c r="Y612" s="7" t="s">
        <v>1440</v>
      </c>
      <c r="Z612" s="7" t="s">
        <v>1287</v>
      </c>
      <c r="AA612" s="434" t="str">
        <f t="shared" si="226"/>
        <v>DIANA MARIA HENAO MIRANDA</v>
      </c>
      <c r="AB612" s="7" t="s">
        <v>1268</v>
      </c>
      <c r="AC612" s="7">
        <v>43655338</v>
      </c>
      <c r="AD612" s="7" t="s">
        <v>1118</v>
      </c>
      <c r="AE612" s="7">
        <v>42</v>
      </c>
      <c r="AF612" s="6" t="s">
        <v>1086</v>
      </c>
      <c r="AG612" s="6"/>
      <c r="AH612" s="7"/>
      <c r="AI612" s="7"/>
      <c r="AJ612" s="7"/>
      <c r="AK612" s="434" t="str">
        <f t="shared" si="227"/>
        <v xml:space="preserve">   </v>
      </c>
      <c r="AL612" s="7"/>
      <c r="AM612" s="191"/>
      <c r="AN612" s="189" t="s">
        <v>1087</v>
      </c>
      <c r="AO612" s="7"/>
      <c r="AP612" s="7" t="s">
        <v>1087</v>
      </c>
      <c r="AQ612" s="7">
        <v>4</v>
      </c>
      <c r="AR612" s="7">
        <v>2</v>
      </c>
      <c r="AS612" s="7"/>
      <c r="AT612" s="192" t="s">
        <v>1149</v>
      </c>
      <c r="AU612" s="7"/>
      <c r="AV612" s="193"/>
      <c r="AW612" s="7"/>
      <c r="AX612" s="192" t="s">
        <v>1153</v>
      </c>
      <c r="AY612" s="7"/>
      <c r="AZ612" s="7"/>
      <c r="BA612" s="194">
        <v>180000</v>
      </c>
      <c r="BB612" s="7" t="s">
        <v>1086</v>
      </c>
      <c r="BC612" s="194">
        <v>11018</v>
      </c>
      <c r="BD612" s="7" t="s">
        <v>1086</v>
      </c>
      <c r="BE612" s="194">
        <v>13454</v>
      </c>
      <c r="BF612" s="7" t="s">
        <v>1086</v>
      </c>
      <c r="BG612" s="194">
        <v>8454</v>
      </c>
      <c r="BH612" s="188" t="s">
        <v>1167</v>
      </c>
      <c r="BI612" s="195" t="s">
        <v>1171</v>
      </c>
      <c r="BJ612" s="6" t="s">
        <v>1180</v>
      </c>
      <c r="BK612" s="6" t="s">
        <v>1189</v>
      </c>
      <c r="BL612" s="6" t="s">
        <v>1086</v>
      </c>
      <c r="BM612" s="191" t="s">
        <v>1086</v>
      </c>
      <c r="BN612" s="195" t="s">
        <v>1086</v>
      </c>
      <c r="BO612" s="6" t="s">
        <v>1086</v>
      </c>
      <c r="BP612" s="6" t="s">
        <v>1086</v>
      </c>
      <c r="BQ612" s="6" t="s">
        <v>1086</v>
      </c>
      <c r="BR612" s="6" t="s">
        <v>1086</v>
      </c>
      <c r="BS612" s="6" t="s">
        <v>1086</v>
      </c>
      <c r="BT612" s="6" t="s">
        <v>1086</v>
      </c>
      <c r="BU612" s="6" t="s">
        <v>1086</v>
      </c>
      <c r="BV612" s="6" t="s">
        <v>1086</v>
      </c>
      <c r="BW612" s="6" t="s">
        <v>1086</v>
      </c>
      <c r="BX612" s="6" t="s">
        <v>1086</v>
      </c>
      <c r="BY612" s="6" t="s">
        <v>1086</v>
      </c>
      <c r="BZ612" s="6" t="s">
        <v>1086</v>
      </c>
      <c r="CA612" s="6" t="s">
        <v>1086</v>
      </c>
      <c r="CB612" s="6" t="s">
        <v>1086</v>
      </c>
      <c r="CC612" s="6" t="s">
        <v>1086</v>
      </c>
      <c r="CD612" s="6" t="s">
        <v>1193</v>
      </c>
      <c r="CE612" s="199" t="s">
        <v>3066</v>
      </c>
      <c r="CF612" s="6"/>
      <c r="CG612" s="6"/>
      <c r="CH612" s="6"/>
      <c r="CI612" s="6"/>
      <c r="CJ612" s="196" t="s">
        <v>1607</v>
      </c>
      <c r="CK612" s="6" t="s">
        <v>1608</v>
      </c>
      <c r="CL612" s="6" t="s">
        <v>1086</v>
      </c>
      <c r="CM612" s="6" t="s">
        <v>1087</v>
      </c>
      <c r="CN612" s="6" t="s">
        <v>1087</v>
      </c>
      <c r="CO612" s="196" t="s">
        <v>1490</v>
      </c>
      <c r="CP612" s="6" t="s">
        <v>1086</v>
      </c>
      <c r="CQ612" s="6" t="s">
        <v>1086</v>
      </c>
      <c r="CR612" s="6" t="s">
        <v>1086</v>
      </c>
      <c r="CS612" s="6" t="s">
        <v>1086</v>
      </c>
      <c r="CT612" s="6" t="s">
        <v>1086</v>
      </c>
      <c r="CU612" s="191" t="s">
        <v>1288</v>
      </c>
      <c r="CV612" s="6" t="str">
        <f t="shared" si="228"/>
        <v>NUEVO MILENIOPEATONAL246340</v>
      </c>
      <c r="CW612" s="46" t="str">
        <f t="shared" si="229"/>
        <v>OK</v>
      </c>
      <c r="CX612" s="47" t="str">
        <f t="shared" si="230"/>
        <v>SI</v>
      </c>
      <c r="CY612" s="47" t="str">
        <f t="shared" si="231"/>
        <v/>
      </c>
      <c r="CZ612" s="47" t="str">
        <f t="shared" si="232"/>
        <v/>
      </c>
      <c r="DA612" s="47" t="str">
        <f t="shared" si="233"/>
        <v/>
      </c>
      <c r="DB612" s="47" t="str">
        <f t="shared" si="234"/>
        <v/>
      </c>
      <c r="DC612" s="47" t="str">
        <f t="shared" si="235"/>
        <v/>
      </c>
      <c r="DD612" s="47"/>
      <c r="DE612" s="47" t="str">
        <f t="shared" si="236"/>
        <v/>
      </c>
      <c r="DF612" s="47" t="str">
        <f t="shared" si="237"/>
        <v/>
      </c>
      <c r="DG612" s="47" t="str">
        <f t="shared" si="238"/>
        <v/>
      </c>
      <c r="DH612" s="47" t="str">
        <f t="shared" si="239"/>
        <v/>
      </c>
      <c r="DI612" s="47" t="str">
        <f t="shared" si="240"/>
        <v/>
      </c>
      <c r="DJ612" s="47">
        <f t="shared" si="241"/>
        <v>0</v>
      </c>
      <c r="DK612" s="48">
        <f>IF(CX612="NO",0,IF(CY612=1,Tipologías!$E$11,0)+IF(CZ612=2,Tipologías!$E$10,0)+IF(DA612=3,Tipologías!$E$9,0)+IF(DB612=4,Tipologías!$E$13,0)+IF(DC612=5,Tipologías!$E$12,0)+IF(DD612=6,Tipologías!$E$14,0)+IF(DE612=7,Tipologías!$E$20,0)+IF(DG612=9,Tipologías!$E$16,0)+IF(DF612=8,Tipologías!$E$23,0)+IF(DH612=10,Tipologías!$E$7,0)+IF(DI612=11,Tipologías!$E$8,0))</f>
        <v>0</v>
      </c>
      <c r="DL612" s="49">
        <f t="shared" si="242"/>
        <v>0</v>
      </c>
      <c r="DM612" s="50" t="str">
        <f t="shared" si="243"/>
        <v/>
      </c>
      <c r="DN612" s="50" t="str">
        <f t="shared" si="244"/>
        <v/>
      </c>
      <c r="DO612" s="50" t="str">
        <f t="shared" si="245"/>
        <v/>
      </c>
      <c r="DP612" s="51" t="str">
        <f t="shared" si="246"/>
        <v/>
      </c>
      <c r="DQ612" s="51">
        <f>IF(DM612=17,Tipologías!$E$18,0)+IF(ENCUESTAS!DN612=18,Tipologías!$E$17,0)+IF(ENCUESTAS!DO612=19,Tipologías!$E$19,0)+IF(ENCUESTAS!DP612=20,Tipologías!$E$21,0)</f>
        <v>0</v>
      </c>
      <c r="DR612" s="47" t="str">
        <f t="shared" si="247"/>
        <v>NO</v>
      </c>
      <c r="DS612" s="49">
        <f t="shared" si="248"/>
        <v>0</v>
      </c>
      <c r="DT612" s="52" t="str">
        <f>IF(DL612=0,"",(DL612+DS612+Tipologías!$E$6+Tipologías!$H$2))</f>
        <v/>
      </c>
      <c r="DU612" s="53" t="str">
        <f t="shared" si="249"/>
        <v>NO</v>
      </c>
      <c r="DV612" s="436"/>
    </row>
    <row r="613" spans="1:126" ht="15.75" thickBot="1" x14ac:dyDescent="0.3">
      <c r="A613" s="22">
        <v>42974</v>
      </c>
      <c r="B613" s="7" t="s">
        <v>1</v>
      </c>
      <c r="C613" s="7" t="s">
        <v>630</v>
      </c>
      <c r="D613" s="7">
        <v>579</v>
      </c>
      <c r="E613" s="7">
        <v>1039689067</v>
      </c>
      <c r="F613" s="7"/>
      <c r="G613" s="188">
        <v>610</v>
      </c>
      <c r="H613" s="189" t="s">
        <v>1646</v>
      </c>
      <c r="I613" s="7" t="s">
        <v>1110</v>
      </c>
      <c r="J613" s="7"/>
      <c r="K613" s="7"/>
      <c r="L613" s="7"/>
      <c r="M613" s="7"/>
      <c r="N613" s="7"/>
      <c r="O613" s="7"/>
      <c r="P613" s="7"/>
      <c r="Q613" s="7"/>
      <c r="R613" s="200">
        <v>22014280021</v>
      </c>
      <c r="S613" s="7"/>
      <c r="T613" s="7"/>
      <c r="U613" s="362" t="str">
        <f t="shared" si="225"/>
        <v xml:space="preserve">PEATONAL   #   -  22014280021 </v>
      </c>
      <c r="V613" s="7">
        <v>3146408603</v>
      </c>
      <c r="W613" s="7" t="s">
        <v>3067</v>
      </c>
      <c r="X613" s="7"/>
      <c r="Y613" s="7" t="s">
        <v>1428</v>
      </c>
      <c r="Z613" s="7" t="s">
        <v>1343</v>
      </c>
      <c r="AA613" s="434" t="str">
        <f t="shared" si="226"/>
        <v xml:space="preserve">BLANCA CECILIA CAMACHO </v>
      </c>
      <c r="AB613" s="7" t="s">
        <v>1268</v>
      </c>
      <c r="AC613" s="7">
        <v>436553000</v>
      </c>
      <c r="AD613" s="7" t="s">
        <v>1118</v>
      </c>
      <c r="AE613" s="7">
        <v>47</v>
      </c>
      <c r="AF613" s="6" t="s">
        <v>1087</v>
      </c>
      <c r="AG613" s="6" t="s">
        <v>2918</v>
      </c>
      <c r="AH613" s="7"/>
      <c r="AI613" s="7" t="s">
        <v>1331</v>
      </c>
      <c r="AJ613" s="7" t="s">
        <v>1423</v>
      </c>
      <c r="AK613" s="434" t="str">
        <f t="shared" si="227"/>
        <v xml:space="preserve">LUIS CARLOS BELTRAN </v>
      </c>
      <c r="AL613" s="7"/>
      <c r="AM613" s="191"/>
      <c r="AN613" s="189" t="s">
        <v>1086</v>
      </c>
      <c r="AO613" s="7">
        <v>950303</v>
      </c>
      <c r="AP613" s="7" t="s">
        <v>1086</v>
      </c>
      <c r="AQ613" s="7">
        <v>2</v>
      </c>
      <c r="AR613" s="7">
        <v>1</v>
      </c>
      <c r="AS613" s="7"/>
      <c r="AT613" s="192" t="s">
        <v>1147</v>
      </c>
      <c r="AU613" s="7"/>
      <c r="AV613" s="193" t="s">
        <v>1163</v>
      </c>
      <c r="AW613" s="7"/>
      <c r="AX613" s="192"/>
      <c r="AY613" s="7"/>
      <c r="AZ613" s="7"/>
      <c r="BA613" s="7"/>
      <c r="BB613" s="7" t="s">
        <v>1086</v>
      </c>
      <c r="BC613" s="194">
        <v>18026</v>
      </c>
      <c r="BD613" s="7" t="s">
        <v>1086</v>
      </c>
      <c r="BE613" s="194"/>
      <c r="BF613" s="7" t="s">
        <v>1086</v>
      </c>
      <c r="BG613" s="194">
        <v>8324</v>
      </c>
      <c r="BH613" s="188" t="s">
        <v>1167</v>
      </c>
      <c r="BI613" s="195" t="s">
        <v>1171</v>
      </c>
      <c r="BJ613" s="6" t="s">
        <v>1180</v>
      </c>
      <c r="BK613" s="6" t="s">
        <v>1189</v>
      </c>
      <c r="BL613" s="6" t="s">
        <v>1086</v>
      </c>
      <c r="BM613" s="191" t="s">
        <v>1087</v>
      </c>
      <c r="BN613" s="195" t="s">
        <v>1086</v>
      </c>
      <c r="BO613" s="6" t="s">
        <v>1086</v>
      </c>
      <c r="BP613" s="6" t="s">
        <v>1086</v>
      </c>
      <c r="BQ613" s="6" t="s">
        <v>1086</v>
      </c>
      <c r="BR613" s="6" t="s">
        <v>1086</v>
      </c>
      <c r="BS613" s="6" t="s">
        <v>1086</v>
      </c>
      <c r="BT613" s="6" t="s">
        <v>1086</v>
      </c>
      <c r="BU613" s="6" t="s">
        <v>1086</v>
      </c>
      <c r="BV613" s="6" t="s">
        <v>1086</v>
      </c>
      <c r="BW613" s="6" t="s">
        <v>1086</v>
      </c>
      <c r="BX613" s="6" t="s">
        <v>1086</v>
      </c>
      <c r="BY613" s="6" t="s">
        <v>1086</v>
      </c>
      <c r="BZ613" s="6" t="s">
        <v>1086</v>
      </c>
      <c r="CA613" s="6" t="s">
        <v>1087</v>
      </c>
      <c r="CB613" s="6" t="s">
        <v>1086</v>
      </c>
      <c r="CC613" s="6" t="s">
        <v>1086</v>
      </c>
      <c r="CD613" s="6" t="s">
        <v>1193</v>
      </c>
      <c r="CE613" s="199" t="s">
        <v>3068</v>
      </c>
      <c r="CF613" s="6"/>
      <c r="CG613" s="6"/>
      <c r="CH613" s="6"/>
      <c r="CI613" s="6"/>
      <c r="CJ613" s="196" t="s">
        <v>1607</v>
      </c>
      <c r="CK613" s="6" t="s">
        <v>1608</v>
      </c>
      <c r="CL613" s="6" t="s">
        <v>1086</v>
      </c>
      <c r="CM613" s="6" t="s">
        <v>1087</v>
      </c>
      <c r="CN613" s="6" t="s">
        <v>1087</v>
      </c>
      <c r="CO613" s="196" t="s">
        <v>1490</v>
      </c>
      <c r="CP613" s="6" t="s">
        <v>1086</v>
      </c>
      <c r="CQ613" s="6" t="s">
        <v>1086</v>
      </c>
      <c r="CR613" s="6" t="s">
        <v>1087</v>
      </c>
      <c r="CS613" s="6" t="s">
        <v>1086</v>
      </c>
      <c r="CT613" s="6" t="s">
        <v>1086</v>
      </c>
      <c r="CU613" s="191" t="s">
        <v>1273</v>
      </c>
      <c r="CV613" s="6" t="str">
        <f t="shared" si="228"/>
        <v>NUEVO HORIZONTE PEATONAL22014280021</v>
      </c>
      <c r="CW613" s="46" t="str">
        <f t="shared" si="229"/>
        <v>OK</v>
      </c>
      <c r="CX613" s="47" t="str">
        <f t="shared" si="230"/>
        <v>SI</v>
      </c>
      <c r="CY613" s="47">
        <f t="shared" si="231"/>
        <v>1</v>
      </c>
      <c r="CZ613" s="47" t="str">
        <f t="shared" si="232"/>
        <v/>
      </c>
      <c r="DA613" s="47" t="str">
        <f t="shared" si="233"/>
        <v/>
      </c>
      <c r="DB613" s="47" t="str">
        <f t="shared" si="234"/>
        <v/>
      </c>
      <c r="DC613" s="47" t="str">
        <f t="shared" si="235"/>
        <v/>
      </c>
      <c r="DD613" s="47"/>
      <c r="DE613" s="47" t="str">
        <f t="shared" si="236"/>
        <v/>
      </c>
      <c r="DF613" s="47" t="str">
        <f t="shared" si="237"/>
        <v/>
      </c>
      <c r="DG613" s="47">
        <f t="shared" si="238"/>
        <v>9</v>
      </c>
      <c r="DH613" s="47" t="str">
        <f t="shared" si="239"/>
        <v/>
      </c>
      <c r="DI613" s="47" t="str">
        <f t="shared" si="240"/>
        <v/>
      </c>
      <c r="DJ613" s="47">
        <f t="shared" si="241"/>
        <v>1</v>
      </c>
      <c r="DK613" s="48">
        <f>IF(CX613="NO",0,IF(CY613=1,Tipologías!$E$11,0)+IF(CZ613=2,Tipologías!$E$10,0)+IF(DA613=3,Tipologías!$E$9,0)+IF(DB613=4,Tipologías!$E$13,0)+IF(DC613=5,Tipologías!$E$12,0)+IF(DD613=6,Tipologías!$E$14,0)+IF(DE613=7,Tipologías!$E$20,0)+IF(DG613=9,Tipologías!$E$16,0)+IF(DF613=8,Tipologías!$E$23,0)+IF(DH613=10,Tipologías!$E$7,0)+IF(DI613=11,Tipologías!$E$8,0))</f>
        <v>2225218.5090899998</v>
      </c>
      <c r="DL613" s="49">
        <f t="shared" si="242"/>
        <v>2225218.5090899998</v>
      </c>
      <c r="DM613" s="50" t="str">
        <f t="shared" si="243"/>
        <v/>
      </c>
      <c r="DN613" s="50" t="str">
        <f t="shared" si="244"/>
        <v/>
      </c>
      <c r="DO613" s="50">
        <f t="shared" si="245"/>
        <v>0</v>
      </c>
      <c r="DP613" s="51" t="str">
        <f t="shared" si="246"/>
        <v/>
      </c>
      <c r="DQ613" s="51">
        <f>IF(DM613=17,Tipologías!$E$18,0)+IF(ENCUESTAS!DN613=18,Tipologías!$E$17,0)+IF(ENCUESTAS!DO613=19,Tipologías!$E$19,0)+IF(ENCUESTAS!DP613=20,Tipologías!$E$21,0)</f>
        <v>0</v>
      </c>
      <c r="DR613" s="47" t="str">
        <f t="shared" si="247"/>
        <v>NO</v>
      </c>
      <c r="DS613" s="49">
        <f t="shared" si="248"/>
        <v>0</v>
      </c>
      <c r="DT613" s="52">
        <f>IF(DL613=0,"",(DL613+DS613+Tipologías!$E$6+Tipologías!$H$2))</f>
        <v>2422295.9016299644</v>
      </c>
      <c r="DU613" s="53" t="str">
        <f t="shared" si="249"/>
        <v>SI</v>
      </c>
      <c r="DV613" s="436" t="s">
        <v>4404</v>
      </c>
    </row>
    <row r="614" spans="1:126" ht="45.75" thickBot="1" x14ac:dyDescent="0.3">
      <c r="A614" s="22">
        <v>42974</v>
      </c>
      <c r="B614" s="7" t="s">
        <v>1</v>
      </c>
      <c r="C614" s="7" t="s">
        <v>630</v>
      </c>
      <c r="D614" s="7">
        <v>579</v>
      </c>
      <c r="E614" s="7">
        <v>43653334</v>
      </c>
      <c r="F614" s="7">
        <v>3223130625</v>
      </c>
      <c r="G614" s="188">
        <v>611</v>
      </c>
      <c r="H614" s="189" t="s">
        <v>1640</v>
      </c>
      <c r="I614" s="7" t="s">
        <v>1110</v>
      </c>
      <c r="J614" s="7"/>
      <c r="K614" s="7"/>
      <c r="L614" s="7"/>
      <c r="M614" s="7"/>
      <c r="N614" s="7"/>
      <c r="O614" s="7"/>
      <c r="P614" s="7"/>
      <c r="Q614" s="7"/>
      <c r="R614" s="200">
        <v>220583150066</v>
      </c>
      <c r="S614" s="7"/>
      <c r="T614" s="7"/>
      <c r="U614" s="362" t="str">
        <f t="shared" si="225"/>
        <v xml:space="preserve">PEATONAL   #   -  220583150066 </v>
      </c>
      <c r="V614" s="7">
        <v>3194489658</v>
      </c>
      <c r="W614" s="7" t="s">
        <v>1647</v>
      </c>
      <c r="X614" s="7" t="s">
        <v>1974</v>
      </c>
      <c r="Y614" s="7" t="s">
        <v>2459</v>
      </c>
      <c r="Z614" s="7" t="s">
        <v>1315</v>
      </c>
      <c r="AA614" s="434" t="str">
        <f t="shared" si="226"/>
        <v>ADRIANA PATRICIA CARDONA ARROYAVE</v>
      </c>
      <c r="AB614" s="7" t="s">
        <v>1268</v>
      </c>
      <c r="AC614" s="7">
        <v>43655539</v>
      </c>
      <c r="AD614" s="7" t="s">
        <v>1118</v>
      </c>
      <c r="AE614" s="7">
        <v>38</v>
      </c>
      <c r="AF614" s="6" t="s">
        <v>1087</v>
      </c>
      <c r="AG614" s="6" t="s">
        <v>1443</v>
      </c>
      <c r="AH614" s="7" t="s">
        <v>1647</v>
      </c>
      <c r="AI614" s="7" t="s">
        <v>3069</v>
      </c>
      <c r="AJ614" s="7"/>
      <c r="AK614" s="434" t="str">
        <f t="shared" si="227"/>
        <v>ADRIAN  LOPEZ CARDONA</v>
      </c>
      <c r="AL614" s="7"/>
      <c r="AM614" s="191"/>
      <c r="AN614" s="189" t="s">
        <v>1087</v>
      </c>
      <c r="AO614" s="7"/>
      <c r="AP614" s="7" t="s">
        <v>1087</v>
      </c>
      <c r="AQ614" s="7">
        <v>3</v>
      </c>
      <c r="AR614" s="7">
        <v>1</v>
      </c>
      <c r="AS614" s="7"/>
      <c r="AT614" s="192" t="s">
        <v>1147</v>
      </c>
      <c r="AU614" s="7"/>
      <c r="AV614" s="193" t="s">
        <v>1163</v>
      </c>
      <c r="AW614" s="7"/>
      <c r="AX614" s="192"/>
      <c r="AY614" s="7"/>
      <c r="AZ614" s="7"/>
      <c r="BA614" s="7"/>
      <c r="BB614" s="7" t="s">
        <v>1086</v>
      </c>
      <c r="BC614" s="194">
        <v>10196</v>
      </c>
      <c r="BD614" s="7" t="s">
        <v>1086</v>
      </c>
      <c r="BE614" s="194">
        <v>6953</v>
      </c>
      <c r="BF614" s="7" t="s">
        <v>1086</v>
      </c>
      <c r="BG614" s="194">
        <v>8407</v>
      </c>
      <c r="BH614" s="188" t="s">
        <v>1167</v>
      </c>
      <c r="BI614" s="195" t="s">
        <v>1174</v>
      </c>
      <c r="BJ614" s="6" t="s">
        <v>1175</v>
      </c>
      <c r="BK614" s="6" t="s">
        <v>1189</v>
      </c>
      <c r="BL614" s="6" t="s">
        <v>1086</v>
      </c>
      <c r="BM614" s="191" t="s">
        <v>1086</v>
      </c>
      <c r="BN614" s="195" t="s">
        <v>1086</v>
      </c>
      <c r="BO614" s="6" t="s">
        <v>1086</v>
      </c>
      <c r="BP614" s="6" t="s">
        <v>1086</v>
      </c>
      <c r="BQ614" s="6" t="s">
        <v>1086</v>
      </c>
      <c r="BR614" s="6" t="s">
        <v>1086</v>
      </c>
      <c r="BS614" s="6" t="s">
        <v>1086</v>
      </c>
      <c r="BT614" s="6" t="s">
        <v>1087</v>
      </c>
      <c r="BU614" s="6" t="s">
        <v>1087</v>
      </c>
      <c r="BV614" s="6" t="s">
        <v>1087</v>
      </c>
      <c r="BW614" s="6" t="s">
        <v>1087</v>
      </c>
      <c r="BX614" s="6" t="s">
        <v>1087</v>
      </c>
      <c r="BY614" s="6" t="s">
        <v>1087</v>
      </c>
      <c r="BZ614" s="6" t="s">
        <v>1087</v>
      </c>
      <c r="CA614" s="6" t="s">
        <v>1087</v>
      </c>
      <c r="CB614" s="6" t="s">
        <v>1087</v>
      </c>
      <c r="CC614" s="6" t="s">
        <v>1087</v>
      </c>
      <c r="CD614" s="6" t="s">
        <v>1195</v>
      </c>
      <c r="CE614" s="199" t="s">
        <v>3070</v>
      </c>
      <c r="CF614" s="6"/>
      <c r="CG614" s="6"/>
      <c r="CH614" s="6"/>
      <c r="CI614" s="6"/>
      <c r="CJ614" s="196" t="s">
        <v>1607</v>
      </c>
      <c r="CK614" s="6" t="s">
        <v>1608</v>
      </c>
      <c r="CL614" s="6" t="s">
        <v>1086</v>
      </c>
      <c r="CM614" s="6" t="s">
        <v>1087</v>
      </c>
      <c r="CN614" s="6" t="s">
        <v>1087</v>
      </c>
      <c r="CO614" s="196" t="s">
        <v>1490</v>
      </c>
      <c r="CP614" s="6" t="s">
        <v>1087</v>
      </c>
      <c r="CQ614" s="6" t="s">
        <v>1087</v>
      </c>
      <c r="CR614" s="6" t="s">
        <v>1087</v>
      </c>
      <c r="CS614" s="6" t="s">
        <v>1087</v>
      </c>
      <c r="CT614" s="6" t="s">
        <v>1087</v>
      </c>
      <c r="CU614" s="191" t="s">
        <v>1273</v>
      </c>
      <c r="CV614" s="6" t="str">
        <f t="shared" si="228"/>
        <v>NUEVO MILENIOPEATONAL220583150066</v>
      </c>
      <c r="CW614" s="46" t="str">
        <f t="shared" si="229"/>
        <v>OK</v>
      </c>
      <c r="CX614" s="47" t="str">
        <f t="shared" si="230"/>
        <v>SI</v>
      </c>
      <c r="CY614" s="47">
        <f t="shared" si="231"/>
        <v>1</v>
      </c>
      <c r="CZ614" s="47">
        <f t="shared" si="232"/>
        <v>2</v>
      </c>
      <c r="DA614" s="47">
        <f t="shared" si="233"/>
        <v>3</v>
      </c>
      <c r="DB614" s="47">
        <f t="shared" si="234"/>
        <v>4</v>
      </c>
      <c r="DC614" s="47">
        <f t="shared" si="235"/>
        <v>5</v>
      </c>
      <c r="DD614" s="47"/>
      <c r="DE614" s="47">
        <f t="shared" si="236"/>
        <v>7</v>
      </c>
      <c r="DF614" s="47" t="str">
        <f t="shared" si="237"/>
        <v/>
      </c>
      <c r="DG614" s="47">
        <f t="shared" si="238"/>
        <v>9</v>
      </c>
      <c r="DH614" s="47" t="str">
        <f t="shared" si="239"/>
        <v/>
      </c>
      <c r="DI614" s="47" t="str">
        <f t="shared" si="240"/>
        <v/>
      </c>
      <c r="DJ614" s="47">
        <f t="shared" si="241"/>
        <v>5</v>
      </c>
      <c r="DK614" s="48">
        <f>IF(CX614="NO",0,IF(CY614=1,Tipologías!$E$11,0)+IF(CZ614=2,Tipologías!$E$10,0)+IF(DA614=3,Tipologías!$E$9,0)+IF(DB614=4,Tipologías!$E$13,0)+IF(DC614=5,Tipologías!$E$12,0)+IF(DD614=6,Tipologías!$E$14,0)+IF(DE614=7,Tipologías!$E$20,0)+IF(DG614=9,Tipologías!$E$16,0)+IF(DF614=8,Tipologías!$E$23,0)+IF(DH614=10,Tipologías!$E$7,0)+IF(DI614=11,Tipologías!$E$8,0))</f>
        <v>4352595.9829379991</v>
      </c>
      <c r="DL614" s="49">
        <f t="shared" si="242"/>
        <v>4352595.9829379991</v>
      </c>
      <c r="DM614" s="50" t="str">
        <f t="shared" si="243"/>
        <v/>
      </c>
      <c r="DN614" s="50" t="str">
        <f t="shared" si="244"/>
        <v/>
      </c>
      <c r="DO614" s="50">
        <f t="shared" si="245"/>
        <v>0</v>
      </c>
      <c r="DP614" s="51" t="str">
        <f t="shared" si="246"/>
        <v/>
      </c>
      <c r="DQ614" s="51">
        <f>IF(DM614=17,Tipologías!$E$18,0)+IF(ENCUESTAS!DN614=18,Tipologías!$E$17,0)+IF(ENCUESTAS!DO614=19,Tipologías!$E$19,0)+IF(ENCUESTAS!DP614=20,Tipologías!$E$21,0)</f>
        <v>0</v>
      </c>
      <c r="DR614" s="47" t="str">
        <f t="shared" si="247"/>
        <v>NO</v>
      </c>
      <c r="DS614" s="49">
        <f t="shared" si="248"/>
        <v>0</v>
      </c>
      <c r="DT614" s="52">
        <f>IF(DL614=0,"",(DL614+DS614+Tipologías!$E$6+Tipologías!$H$2))</f>
        <v>4549673.3754779631</v>
      </c>
      <c r="DU614" s="53" t="str">
        <f t="shared" si="249"/>
        <v>SI</v>
      </c>
      <c r="DV614" s="436" t="s">
        <v>3871</v>
      </c>
    </row>
    <row r="615" spans="1:126" ht="30.75" thickBot="1" x14ac:dyDescent="0.3">
      <c r="A615" s="22">
        <v>42974</v>
      </c>
      <c r="B615" s="7" t="s">
        <v>1</v>
      </c>
      <c r="C615" s="7" t="s">
        <v>630</v>
      </c>
      <c r="D615" s="7">
        <v>579</v>
      </c>
      <c r="E615" s="7">
        <v>43653334</v>
      </c>
      <c r="F615" s="7">
        <v>3223130625</v>
      </c>
      <c r="G615" s="188">
        <v>612</v>
      </c>
      <c r="H615" s="189" t="s">
        <v>1640</v>
      </c>
      <c r="I615" s="7" t="s">
        <v>1110</v>
      </c>
      <c r="J615" s="7"/>
      <c r="K615" s="7"/>
      <c r="L615" s="7"/>
      <c r="M615" s="7"/>
      <c r="N615" s="7"/>
      <c r="O615" s="7"/>
      <c r="P615" s="7"/>
      <c r="Q615" s="7"/>
      <c r="R615" s="200">
        <v>220583150070</v>
      </c>
      <c r="S615" s="7"/>
      <c r="T615" s="7"/>
      <c r="U615" s="362" t="str">
        <f t="shared" si="225"/>
        <v xml:space="preserve">PEATONAL   #   -  220583150070 </v>
      </c>
      <c r="V615" s="218">
        <v>3205808748</v>
      </c>
      <c r="W615" s="7" t="s">
        <v>1820</v>
      </c>
      <c r="X615" s="7" t="s">
        <v>1791</v>
      </c>
      <c r="Y615" s="7" t="s">
        <v>1931</v>
      </c>
      <c r="Z615" s="7" t="s">
        <v>1836</v>
      </c>
      <c r="AA615" s="434" t="str">
        <f t="shared" si="226"/>
        <v>NUBIA ESTELLA MARIN RESTREPO</v>
      </c>
      <c r="AB615" s="7" t="s">
        <v>1268</v>
      </c>
      <c r="AC615" s="7">
        <v>21931637</v>
      </c>
      <c r="AD615" s="7" t="s">
        <v>1118</v>
      </c>
      <c r="AE615" s="7">
        <v>60</v>
      </c>
      <c r="AF615" s="6" t="s">
        <v>1086</v>
      </c>
      <c r="AG615" s="6"/>
      <c r="AH615" s="7"/>
      <c r="AI615" s="7"/>
      <c r="AJ615" s="7"/>
      <c r="AK615" s="434" t="str">
        <f t="shared" si="227"/>
        <v xml:space="preserve">   </v>
      </c>
      <c r="AL615" s="7"/>
      <c r="AM615" s="191"/>
      <c r="AN615" s="189" t="s">
        <v>1087</v>
      </c>
      <c r="AO615" s="7"/>
      <c r="AP615" s="7" t="s">
        <v>1087</v>
      </c>
      <c r="AQ615" s="7">
        <v>1</v>
      </c>
      <c r="AR615" s="7"/>
      <c r="AS615" s="7"/>
      <c r="AT615" s="192" t="s">
        <v>1147</v>
      </c>
      <c r="AU615" s="7"/>
      <c r="AV615" s="193" t="s">
        <v>1163</v>
      </c>
      <c r="AW615" s="7"/>
      <c r="AX615" s="192"/>
      <c r="AY615" s="7"/>
      <c r="AZ615" s="7"/>
      <c r="BA615" s="7"/>
      <c r="BB615" s="7" t="s">
        <v>1086</v>
      </c>
      <c r="BC615" s="194">
        <v>9023</v>
      </c>
      <c r="BD615" s="7" t="s">
        <v>1086</v>
      </c>
      <c r="BE615" s="194">
        <v>6109</v>
      </c>
      <c r="BF615" s="7" t="s">
        <v>1086</v>
      </c>
      <c r="BG615" s="194">
        <v>8069</v>
      </c>
      <c r="BH615" s="188" t="s">
        <v>1167</v>
      </c>
      <c r="BI615" s="195" t="s">
        <v>1178</v>
      </c>
      <c r="BJ615" s="6" t="s">
        <v>1180</v>
      </c>
      <c r="BK615" s="6" t="s">
        <v>1191</v>
      </c>
      <c r="BL615" s="6" t="s">
        <v>1086</v>
      </c>
      <c r="BM615" s="191" t="s">
        <v>1086</v>
      </c>
      <c r="BN615" s="195" t="s">
        <v>1086</v>
      </c>
      <c r="BO615" s="6" t="s">
        <v>1086</v>
      </c>
      <c r="BP615" s="6" t="s">
        <v>1086</v>
      </c>
      <c r="BQ615" s="6" t="s">
        <v>1086</v>
      </c>
      <c r="BR615" s="6" t="s">
        <v>1086</v>
      </c>
      <c r="BS615" s="6" t="s">
        <v>1086</v>
      </c>
      <c r="BT615" s="6" t="s">
        <v>1087</v>
      </c>
      <c r="BU615" s="6" t="s">
        <v>1087</v>
      </c>
      <c r="BV615" s="6" t="s">
        <v>1087</v>
      </c>
      <c r="BW615" s="6" t="s">
        <v>1087</v>
      </c>
      <c r="BX615" s="6" t="s">
        <v>1087</v>
      </c>
      <c r="BY615" s="6" t="s">
        <v>1087</v>
      </c>
      <c r="BZ615" s="6" t="s">
        <v>1087</v>
      </c>
      <c r="CA615" s="6" t="s">
        <v>1087</v>
      </c>
      <c r="CB615" s="6" t="s">
        <v>1087</v>
      </c>
      <c r="CC615" s="6" t="s">
        <v>1087</v>
      </c>
      <c r="CD615" s="6" t="s">
        <v>1195</v>
      </c>
      <c r="CE615" s="199" t="s">
        <v>3071</v>
      </c>
      <c r="CF615" s="6"/>
      <c r="CG615" s="6"/>
      <c r="CH615" s="6"/>
      <c r="CI615" s="6"/>
      <c r="CJ615" s="196" t="s">
        <v>1607</v>
      </c>
      <c r="CK615" s="6" t="s">
        <v>1608</v>
      </c>
      <c r="CL615" s="6" t="s">
        <v>1086</v>
      </c>
      <c r="CM615" s="6" t="s">
        <v>1087</v>
      </c>
      <c r="CN615" s="6" t="s">
        <v>1087</v>
      </c>
      <c r="CO615" s="196" t="s">
        <v>1490</v>
      </c>
      <c r="CP615" s="6" t="s">
        <v>1087</v>
      </c>
      <c r="CQ615" s="6" t="s">
        <v>1087</v>
      </c>
      <c r="CR615" s="6" t="s">
        <v>1087</v>
      </c>
      <c r="CS615" s="6" t="s">
        <v>1087</v>
      </c>
      <c r="CT615" s="6" t="s">
        <v>1087</v>
      </c>
      <c r="CU615" s="191" t="s">
        <v>1269</v>
      </c>
      <c r="CV615" s="6" t="str">
        <f t="shared" si="228"/>
        <v>NUEVO MILENIOPEATONAL220583150070</v>
      </c>
      <c r="CW615" s="46" t="str">
        <f t="shared" si="229"/>
        <v>OK</v>
      </c>
      <c r="CX615" s="47" t="str">
        <f t="shared" si="230"/>
        <v>SI</v>
      </c>
      <c r="CY615" s="47">
        <f t="shared" si="231"/>
        <v>1</v>
      </c>
      <c r="CZ615" s="47">
        <f t="shared" si="232"/>
        <v>2</v>
      </c>
      <c r="DA615" s="47">
        <f t="shared" si="233"/>
        <v>3</v>
      </c>
      <c r="DB615" s="47">
        <f t="shared" si="234"/>
        <v>4</v>
      </c>
      <c r="DC615" s="47">
        <f t="shared" si="235"/>
        <v>5</v>
      </c>
      <c r="DD615" s="47"/>
      <c r="DE615" s="47">
        <f t="shared" si="236"/>
        <v>7</v>
      </c>
      <c r="DF615" s="47" t="str">
        <f t="shared" si="237"/>
        <v/>
      </c>
      <c r="DG615" s="47">
        <f t="shared" si="238"/>
        <v>9</v>
      </c>
      <c r="DH615" s="47" t="str">
        <f t="shared" si="239"/>
        <v/>
      </c>
      <c r="DI615" s="47" t="str">
        <f t="shared" si="240"/>
        <v/>
      </c>
      <c r="DJ615" s="47">
        <f t="shared" si="241"/>
        <v>5</v>
      </c>
      <c r="DK615" s="48">
        <f>IF(CX615="NO",0,IF(CY615=1,Tipologías!$E$11,0)+IF(CZ615=2,Tipologías!$E$10,0)+IF(DA615=3,Tipologías!$E$9,0)+IF(DB615=4,Tipologías!$E$13,0)+IF(DC615=5,Tipologías!$E$12,0)+IF(DD615=6,Tipologías!$E$14,0)+IF(DE615=7,Tipologías!$E$20,0)+IF(DG615=9,Tipologías!$E$16,0)+IF(DF615=8,Tipologías!$E$23,0)+IF(DH615=10,Tipologías!$E$7,0)+IF(DI615=11,Tipologías!$E$8,0))</f>
        <v>4352595.9829379991</v>
      </c>
      <c r="DL615" s="49">
        <f t="shared" si="242"/>
        <v>4352595.9829379991</v>
      </c>
      <c r="DM615" s="50" t="str">
        <f t="shared" si="243"/>
        <v/>
      </c>
      <c r="DN615" s="50" t="str">
        <f t="shared" si="244"/>
        <v/>
      </c>
      <c r="DO615" s="50">
        <f t="shared" si="245"/>
        <v>0</v>
      </c>
      <c r="DP615" s="51" t="str">
        <f t="shared" si="246"/>
        <v/>
      </c>
      <c r="DQ615" s="51">
        <f>IF(DM615=17,Tipologías!$E$18,0)+IF(ENCUESTAS!DN615=18,Tipologías!$E$17,0)+IF(ENCUESTAS!DO615=19,Tipologías!$E$19,0)+IF(ENCUESTAS!DP615=20,Tipologías!$E$21,0)</f>
        <v>0</v>
      </c>
      <c r="DR615" s="47" t="str">
        <f t="shared" si="247"/>
        <v>NO</v>
      </c>
      <c r="DS615" s="49">
        <f t="shared" si="248"/>
        <v>0</v>
      </c>
      <c r="DT615" s="52">
        <f>IF(DL615=0,"",(DL615+DS615+Tipologías!$E$6+Tipologías!$H$2))</f>
        <v>4549673.3754779631</v>
      </c>
      <c r="DU615" s="53" t="str">
        <f t="shared" si="249"/>
        <v>SI</v>
      </c>
      <c r="DV615" s="436" t="s">
        <v>3872</v>
      </c>
    </row>
    <row r="616" spans="1:126" ht="30.75" thickBot="1" x14ac:dyDescent="0.3">
      <c r="A616" s="22">
        <v>42975</v>
      </c>
      <c r="B616" s="7" t="s">
        <v>1</v>
      </c>
      <c r="C616" s="7" t="s">
        <v>630</v>
      </c>
      <c r="D616" s="7">
        <v>579</v>
      </c>
      <c r="E616" s="7">
        <v>1039689067</v>
      </c>
      <c r="F616" s="7"/>
      <c r="G616" s="188">
        <v>613</v>
      </c>
      <c r="H616" s="189" t="s">
        <v>1603</v>
      </c>
      <c r="I616" s="7" t="s">
        <v>1110</v>
      </c>
      <c r="J616" s="7"/>
      <c r="K616" s="7"/>
      <c r="L616" s="7"/>
      <c r="M616" s="7"/>
      <c r="N616" s="7"/>
      <c r="O616" s="7"/>
      <c r="P616" s="7"/>
      <c r="Q616" s="7"/>
      <c r="R616" s="190">
        <v>2940400</v>
      </c>
      <c r="S616" s="7"/>
      <c r="T616" s="7"/>
      <c r="U616" s="362" t="str">
        <f t="shared" si="225"/>
        <v xml:space="preserve">PEATONAL   #   -  2940400 </v>
      </c>
      <c r="V616" s="7">
        <v>3124977590</v>
      </c>
      <c r="W616" s="7" t="s">
        <v>1630</v>
      </c>
      <c r="X616" s="7"/>
      <c r="Y616" s="7" t="s">
        <v>3072</v>
      </c>
      <c r="Z616" s="7"/>
      <c r="AA616" s="434" t="str">
        <f t="shared" si="226"/>
        <v xml:space="preserve">YERISAEL  MOSQUERA </v>
      </c>
      <c r="AB616" s="7" t="s">
        <v>1268</v>
      </c>
      <c r="AC616" s="7">
        <v>71190205</v>
      </c>
      <c r="AD616" s="7" t="s">
        <v>1127</v>
      </c>
      <c r="AE616" s="7">
        <v>51</v>
      </c>
      <c r="AF616" s="6" t="s">
        <v>1086</v>
      </c>
      <c r="AG616" s="6"/>
      <c r="AH616" s="7"/>
      <c r="AI616" s="7"/>
      <c r="AJ616" s="7"/>
      <c r="AK616" s="434" t="str">
        <f t="shared" si="227"/>
        <v xml:space="preserve">   </v>
      </c>
      <c r="AL616" s="7"/>
      <c r="AM616" s="191"/>
      <c r="AN616" s="189" t="s">
        <v>1087</v>
      </c>
      <c r="AO616" s="7"/>
      <c r="AP616" s="7" t="s">
        <v>1087</v>
      </c>
      <c r="AQ616" s="7">
        <v>1</v>
      </c>
      <c r="AR616" s="7"/>
      <c r="AS616" s="7"/>
      <c r="AT616" s="192" t="s">
        <v>1147</v>
      </c>
      <c r="AU616" s="7"/>
      <c r="AV616" s="193" t="s">
        <v>1163</v>
      </c>
      <c r="AW616" s="7"/>
      <c r="AX616" s="192"/>
      <c r="AY616" s="7"/>
      <c r="AZ616" s="7"/>
      <c r="BA616" s="7"/>
      <c r="BB616" s="7" t="s">
        <v>1086</v>
      </c>
      <c r="BC616" s="7">
        <v>13861</v>
      </c>
      <c r="BD616" s="7" t="s">
        <v>1087</v>
      </c>
      <c r="BE616" s="7"/>
      <c r="BF616" s="7" t="s">
        <v>1086</v>
      </c>
      <c r="BG616" s="7">
        <v>8366</v>
      </c>
      <c r="BH616" s="188" t="s">
        <v>1167</v>
      </c>
      <c r="BI616" s="195" t="s">
        <v>1174</v>
      </c>
      <c r="BJ616" s="6" t="s">
        <v>1180</v>
      </c>
      <c r="BK616" s="6" t="s">
        <v>1189</v>
      </c>
      <c r="BL616" s="6" t="s">
        <v>1086</v>
      </c>
      <c r="BM616" s="191" t="s">
        <v>1087</v>
      </c>
      <c r="BN616" s="195" t="s">
        <v>1086</v>
      </c>
      <c r="BO616" s="6" t="s">
        <v>1086</v>
      </c>
      <c r="BP616" s="6" t="s">
        <v>1086</v>
      </c>
      <c r="BQ616" s="6" t="s">
        <v>1086</v>
      </c>
      <c r="BR616" s="6" t="s">
        <v>1086</v>
      </c>
      <c r="BS616" s="6" t="s">
        <v>1086</v>
      </c>
      <c r="BT616" s="6" t="s">
        <v>1086</v>
      </c>
      <c r="BU616" s="6" t="s">
        <v>1086</v>
      </c>
      <c r="BV616" s="6" t="s">
        <v>1087</v>
      </c>
      <c r="BW616" s="6" t="s">
        <v>1086</v>
      </c>
      <c r="BX616" s="6" t="s">
        <v>1086</v>
      </c>
      <c r="BY616" s="6" t="s">
        <v>1086</v>
      </c>
      <c r="BZ616" s="6" t="s">
        <v>1086</v>
      </c>
      <c r="CA616" s="6" t="s">
        <v>1087</v>
      </c>
      <c r="CB616" s="6" t="s">
        <v>1086</v>
      </c>
      <c r="CC616" s="6" t="s">
        <v>1086</v>
      </c>
      <c r="CD616" s="6" t="s">
        <v>1193</v>
      </c>
      <c r="CE616" s="199" t="s">
        <v>3073</v>
      </c>
      <c r="CF616" s="6"/>
      <c r="CG616" s="6"/>
      <c r="CH616" s="6"/>
      <c r="CI616" s="6"/>
      <c r="CJ616" s="196" t="s">
        <v>1607</v>
      </c>
      <c r="CK616" s="6" t="s">
        <v>1608</v>
      </c>
      <c r="CL616" s="6" t="s">
        <v>1086</v>
      </c>
      <c r="CM616" s="6" t="s">
        <v>1087</v>
      </c>
      <c r="CN616" s="6" t="s">
        <v>1087</v>
      </c>
      <c r="CO616" s="196" t="s">
        <v>1490</v>
      </c>
      <c r="CP616" s="6" t="s">
        <v>1086</v>
      </c>
      <c r="CQ616" s="6" t="s">
        <v>1086</v>
      </c>
      <c r="CR616" s="6" t="s">
        <v>1087</v>
      </c>
      <c r="CS616" s="6" t="s">
        <v>1086</v>
      </c>
      <c r="CT616" s="6" t="s">
        <v>1086</v>
      </c>
      <c r="CU616" s="191" t="s">
        <v>1273</v>
      </c>
      <c r="CV616" s="6" t="str">
        <f t="shared" si="228"/>
        <v>OASIS PEATONAL2940400</v>
      </c>
      <c r="CW616" s="46" t="str">
        <f t="shared" si="229"/>
        <v>OK</v>
      </c>
      <c r="CX616" s="47" t="str">
        <f t="shared" si="230"/>
        <v>SI</v>
      </c>
      <c r="CY616" s="47">
        <f t="shared" si="231"/>
        <v>1</v>
      </c>
      <c r="CZ616" s="47" t="str">
        <f t="shared" si="232"/>
        <v/>
      </c>
      <c r="DA616" s="47" t="str">
        <f t="shared" si="233"/>
        <v/>
      </c>
      <c r="DB616" s="47" t="str">
        <f t="shared" si="234"/>
        <v/>
      </c>
      <c r="DC616" s="47" t="str">
        <f t="shared" si="235"/>
        <v/>
      </c>
      <c r="DD616" s="47"/>
      <c r="DE616" s="47" t="str">
        <f t="shared" si="236"/>
        <v/>
      </c>
      <c r="DF616" s="47" t="str">
        <f t="shared" si="237"/>
        <v/>
      </c>
      <c r="DG616" s="47">
        <f t="shared" si="238"/>
        <v>9</v>
      </c>
      <c r="DH616" s="47" t="str">
        <f t="shared" si="239"/>
        <v/>
      </c>
      <c r="DI616" s="47" t="str">
        <f t="shared" si="240"/>
        <v/>
      </c>
      <c r="DJ616" s="47">
        <f t="shared" si="241"/>
        <v>1</v>
      </c>
      <c r="DK616" s="48">
        <f>IF(CX616="NO",0,IF(CY616=1,Tipologías!$E$11,0)+IF(CZ616=2,Tipologías!$E$10,0)+IF(DA616=3,Tipologías!$E$9,0)+IF(DB616=4,Tipologías!$E$13,0)+IF(DC616=5,Tipologías!$E$12,0)+IF(DD616=6,Tipologías!$E$14,0)+IF(DE616=7,Tipologías!$E$20,0)+IF(DG616=9,Tipologías!$E$16,0)+IF(DF616=8,Tipologías!$E$23,0)+IF(DH616=10,Tipologías!$E$7,0)+IF(DI616=11,Tipologías!$E$8,0))</f>
        <v>2225218.5090899998</v>
      </c>
      <c r="DL616" s="49">
        <f t="shared" si="242"/>
        <v>2225218.5090899998</v>
      </c>
      <c r="DM616" s="50" t="str">
        <f t="shared" si="243"/>
        <v/>
      </c>
      <c r="DN616" s="50" t="str">
        <f t="shared" si="244"/>
        <v/>
      </c>
      <c r="DO616" s="50">
        <f t="shared" si="245"/>
        <v>0</v>
      </c>
      <c r="DP616" s="51" t="str">
        <f t="shared" si="246"/>
        <v/>
      </c>
      <c r="DQ616" s="51">
        <f>IF(DM616=17,Tipologías!$E$18,0)+IF(ENCUESTAS!DN616=18,Tipologías!$E$17,0)+IF(ENCUESTAS!DO616=19,Tipologías!$E$19,0)+IF(ENCUESTAS!DP616=20,Tipologías!$E$21,0)</f>
        <v>0</v>
      </c>
      <c r="DR616" s="47" t="str">
        <f t="shared" si="247"/>
        <v>NO</v>
      </c>
      <c r="DS616" s="49">
        <f t="shared" si="248"/>
        <v>0</v>
      </c>
      <c r="DT616" s="52">
        <f>IF(DL616=0,"",(DL616+DS616+Tipologías!$E$6+Tipologías!$H$2))</f>
        <v>2422295.9016299644</v>
      </c>
      <c r="DU616" s="53" t="str">
        <f t="shared" si="249"/>
        <v>SI</v>
      </c>
      <c r="DV616" s="436" t="s">
        <v>3717</v>
      </c>
    </row>
    <row r="617" spans="1:126" ht="45.75" thickBot="1" x14ac:dyDescent="0.3">
      <c r="A617" s="22">
        <v>42975</v>
      </c>
      <c r="B617" s="7" t="s">
        <v>1</v>
      </c>
      <c r="C617" s="7" t="s">
        <v>630</v>
      </c>
      <c r="D617" s="7">
        <v>579</v>
      </c>
      <c r="E617" s="7">
        <v>1039689067</v>
      </c>
      <c r="F617" s="7"/>
      <c r="G617" s="188">
        <v>614</v>
      </c>
      <c r="H617" s="189" t="s">
        <v>1646</v>
      </c>
      <c r="I617" s="7" t="s">
        <v>1110</v>
      </c>
      <c r="J617" s="7"/>
      <c r="K617" s="7"/>
      <c r="L617" s="7"/>
      <c r="M617" s="7"/>
      <c r="N617" s="7"/>
      <c r="O617" s="7"/>
      <c r="P617" s="7"/>
      <c r="Q617" s="7"/>
      <c r="R617" s="190">
        <v>22014240014</v>
      </c>
      <c r="S617" s="7"/>
      <c r="T617" s="7"/>
      <c r="U617" s="362" t="str">
        <f t="shared" si="225"/>
        <v xml:space="preserve">PEATONAL   #   -  22014240014 </v>
      </c>
      <c r="V617" s="7">
        <v>3104957143</v>
      </c>
      <c r="W617" s="7" t="s">
        <v>3074</v>
      </c>
      <c r="X617" s="7" t="s">
        <v>3075</v>
      </c>
      <c r="Y617" s="7" t="s">
        <v>3076</v>
      </c>
      <c r="Z617" s="7" t="s">
        <v>1465</v>
      </c>
      <c r="AA617" s="434" t="str">
        <f t="shared" si="226"/>
        <v>ALCIDEZ DE JESUS ARGAEZ QUIROS</v>
      </c>
      <c r="AB617" s="7" t="s">
        <v>1268</v>
      </c>
      <c r="AC617" s="7">
        <v>3389684</v>
      </c>
      <c r="AD617" s="7" t="s">
        <v>1127</v>
      </c>
      <c r="AE617" s="7">
        <v>76</v>
      </c>
      <c r="AF617" s="6" t="s">
        <v>1086</v>
      </c>
      <c r="AG617" s="6" t="s">
        <v>1580</v>
      </c>
      <c r="AH617" s="7"/>
      <c r="AI617" s="7" t="s">
        <v>1287</v>
      </c>
      <c r="AJ617" s="7" t="s">
        <v>3077</v>
      </c>
      <c r="AK617" s="434" t="str">
        <f t="shared" si="227"/>
        <v xml:space="preserve">MARIA GENOVERA ALVAREZ </v>
      </c>
      <c r="AL617" s="7"/>
      <c r="AM617" s="191"/>
      <c r="AN617" s="189" t="s">
        <v>1087</v>
      </c>
      <c r="AO617" s="7"/>
      <c r="AP617" s="7" t="s">
        <v>1087</v>
      </c>
      <c r="AQ617" s="7">
        <v>2</v>
      </c>
      <c r="AR617" s="7"/>
      <c r="AS617" s="7"/>
      <c r="AT617" s="192" t="s">
        <v>1147</v>
      </c>
      <c r="AU617" s="7"/>
      <c r="AV617" s="193" t="s">
        <v>1163</v>
      </c>
      <c r="AW617" s="7"/>
      <c r="AX617" s="192"/>
      <c r="AY617" s="7"/>
      <c r="AZ617" s="7"/>
      <c r="BA617" s="194"/>
      <c r="BB617" s="7" t="s">
        <v>1086</v>
      </c>
      <c r="BC617" s="7">
        <v>11550</v>
      </c>
      <c r="BD617" s="7" t="s">
        <v>1087</v>
      </c>
      <c r="BE617" s="7"/>
      <c r="BF617" s="7" t="s">
        <v>1086</v>
      </c>
      <c r="BG617" s="7">
        <v>8324</v>
      </c>
      <c r="BH617" s="188" t="s">
        <v>1167</v>
      </c>
      <c r="BI617" s="195" t="s">
        <v>1174</v>
      </c>
      <c r="BJ617" s="6" t="s">
        <v>1180</v>
      </c>
      <c r="BK617" s="6" t="s">
        <v>1191</v>
      </c>
      <c r="BL617" s="6" t="s">
        <v>1086</v>
      </c>
      <c r="BM617" s="191" t="s">
        <v>1086</v>
      </c>
      <c r="BN617" s="195" t="s">
        <v>1086</v>
      </c>
      <c r="BO617" s="6" t="s">
        <v>1086</v>
      </c>
      <c r="BP617" s="6" t="s">
        <v>1086</v>
      </c>
      <c r="BQ617" s="6" t="s">
        <v>1086</v>
      </c>
      <c r="BR617" s="6" t="s">
        <v>1086</v>
      </c>
      <c r="BS617" s="6" t="s">
        <v>1086</v>
      </c>
      <c r="BT617" s="6" t="s">
        <v>1086</v>
      </c>
      <c r="BU617" s="6" t="s">
        <v>1087</v>
      </c>
      <c r="BV617" s="6" t="s">
        <v>1086</v>
      </c>
      <c r="BW617" s="6" t="s">
        <v>1086</v>
      </c>
      <c r="BX617" s="6" t="s">
        <v>1086</v>
      </c>
      <c r="BY617" s="6" t="s">
        <v>1086</v>
      </c>
      <c r="BZ617" s="6" t="s">
        <v>1087</v>
      </c>
      <c r="CA617" s="6" t="s">
        <v>1086</v>
      </c>
      <c r="CB617" s="6" t="s">
        <v>1086</v>
      </c>
      <c r="CC617" s="6" t="s">
        <v>1086</v>
      </c>
      <c r="CD617" s="6" t="s">
        <v>1193</v>
      </c>
      <c r="CE617" s="199" t="s">
        <v>3078</v>
      </c>
      <c r="CF617" s="6"/>
      <c r="CG617" s="6"/>
      <c r="CH617" s="6"/>
      <c r="CI617" s="6"/>
      <c r="CJ617" s="196" t="s">
        <v>1607</v>
      </c>
      <c r="CK617" s="6" t="s">
        <v>1608</v>
      </c>
      <c r="CL617" s="6" t="s">
        <v>1086</v>
      </c>
      <c r="CM617" s="6" t="s">
        <v>1087</v>
      </c>
      <c r="CN617" s="6" t="s">
        <v>1087</v>
      </c>
      <c r="CO617" s="196" t="s">
        <v>1490</v>
      </c>
      <c r="CP617" s="6" t="s">
        <v>1086</v>
      </c>
      <c r="CQ617" s="6" t="s">
        <v>1087</v>
      </c>
      <c r="CR617" s="6" t="s">
        <v>1086</v>
      </c>
      <c r="CS617" s="6" t="s">
        <v>1086</v>
      </c>
      <c r="CT617" s="6" t="s">
        <v>1086</v>
      </c>
      <c r="CU617" s="191" t="s">
        <v>1288</v>
      </c>
      <c r="CV617" s="6" t="str">
        <f t="shared" si="228"/>
        <v>NUEVO HORIZONTE PEATONAL22014240014</v>
      </c>
      <c r="CW617" s="46" t="str">
        <f t="shared" si="229"/>
        <v>OK</v>
      </c>
      <c r="CX617" s="47" t="str">
        <f t="shared" si="230"/>
        <v>SI</v>
      </c>
      <c r="CY617" s="47" t="str">
        <f t="shared" si="231"/>
        <v/>
      </c>
      <c r="CZ617" s="47" t="str">
        <f t="shared" si="232"/>
        <v/>
      </c>
      <c r="DA617" s="47" t="str">
        <f t="shared" si="233"/>
        <v/>
      </c>
      <c r="DB617" s="47">
        <f t="shared" si="234"/>
        <v>4</v>
      </c>
      <c r="DC617" s="47" t="str">
        <f t="shared" si="235"/>
        <v/>
      </c>
      <c r="DD617" s="47"/>
      <c r="DE617" s="47" t="str">
        <f t="shared" si="236"/>
        <v/>
      </c>
      <c r="DF617" s="47" t="str">
        <f t="shared" si="237"/>
        <v/>
      </c>
      <c r="DG617" s="47" t="str">
        <f t="shared" si="238"/>
        <v/>
      </c>
      <c r="DH617" s="47" t="str">
        <f t="shared" si="239"/>
        <v/>
      </c>
      <c r="DI617" s="47" t="str">
        <f t="shared" si="240"/>
        <v/>
      </c>
      <c r="DJ617" s="47">
        <f t="shared" si="241"/>
        <v>1</v>
      </c>
      <c r="DK617" s="48">
        <f>IF(CX617="NO",0,IF(CY617=1,Tipologías!$E$11,0)+IF(CZ617=2,Tipologías!$E$10,0)+IF(DA617=3,Tipologías!$E$9,0)+IF(DB617=4,Tipologías!$E$13,0)+IF(DC617=5,Tipologías!$E$12,0)+IF(DD617=6,Tipologías!$E$14,0)+IF(DE617=7,Tipologías!$E$20,0)+IF(DG617=9,Tipologías!$E$16,0)+IF(DF617=8,Tipologías!$E$23,0)+IF(DH617=10,Tipologías!$E$7,0)+IF(DI617=11,Tipologías!$E$8,0))</f>
        <v>633254.07790799986</v>
      </c>
      <c r="DL617" s="49">
        <f t="shared" si="242"/>
        <v>633254.07790799986</v>
      </c>
      <c r="DM617" s="50" t="str">
        <f t="shared" si="243"/>
        <v/>
      </c>
      <c r="DN617" s="50" t="str">
        <f t="shared" si="244"/>
        <v/>
      </c>
      <c r="DO617" s="50">
        <f t="shared" si="245"/>
        <v>0</v>
      </c>
      <c r="DP617" s="51" t="str">
        <f t="shared" si="246"/>
        <v/>
      </c>
      <c r="DQ617" s="51">
        <f>IF(DM617=17,Tipologías!$E$18,0)+IF(ENCUESTAS!DN617=18,Tipologías!$E$17,0)+IF(ENCUESTAS!DO617=19,Tipologías!$E$19,0)+IF(ENCUESTAS!DP617=20,Tipologías!$E$21,0)</f>
        <v>0</v>
      </c>
      <c r="DR617" s="47" t="str">
        <f t="shared" si="247"/>
        <v>NO</v>
      </c>
      <c r="DS617" s="49">
        <f t="shared" si="248"/>
        <v>0</v>
      </c>
      <c r="DT617" s="52">
        <f>IF(DL617=0,"",(DL617+DS617+Tipologías!$E$6+Tipologías!$H$2))</f>
        <v>830331.47044796438</v>
      </c>
      <c r="DU617" s="53" t="str">
        <f t="shared" si="249"/>
        <v>SI</v>
      </c>
      <c r="DV617" s="436" t="s">
        <v>4405</v>
      </c>
    </row>
    <row r="618" spans="1:126" ht="30.75" thickBot="1" x14ac:dyDescent="0.3">
      <c r="A618" s="22">
        <v>42975</v>
      </c>
      <c r="B618" s="7" t="s">
        <v>1</v>
      </c>
      <c r="C618" s="7" t="s">
        <v>630</v>
      </c>
      <c r="D618" s="7">
        <v>579</v>
      </c>
      <c r="E618" s="7">
        <v>43653334</v>
      </c>
      <c r="F618" s="7"/>
      <c r="G618" s="188">
        <v>615</v>
      </c>
      <c r="H618" s="189" t="s">
        <v>1692</v>
      </c>
      <c r="I618" s="7" t="s">
        <v>1110</v>
      </c>
      <c r="J618" s="7"/>
      <c r="K618" s="7"/>
      <c r="L618" s="7"/>
      <c r="M618" s="7"/>
      <c r="N618" s="7"/>
      <c r="O618" s="7"/>
      <c r="P618" s="7"/>
      <c r="Q618" s="7"/>
      <c r="R618" s="200">
        <v>220459240000</v>
      </c>
      <c r="S618" s="7"/>
      <c r="T618" s="7"/>
      <c r="U618" s="362" t="str">
        <f t="shared" si="225"/>
        <v xml:space="preserve">PEATONAL   #   -  220459240000 </v>
      </c>
      <c r="V618" s="7">
        <v>3206173075</v>
      </c>
      <c r="W618" s="7" t="s">
        <v>1717</v>
      </c>
      <c r="X618" s="7" t="s">
        <v>1279</v>
      </c>
      <c r="Y618" s="7" t="s">
        <v>1272</v>
      </c>
      <c r="Z618" s="7" t="s">
        <v>1325</v>
      </c>
      <c r="AA618" s="434" t="str">
        <f t="shared" si="226"/>
        <v>ROSA ANGELA ZEA RAMIREZ</v>
      </c>
      <c r="AB618" s="7" t="s">
        <v>1268</v>
      </c>
      <c r="AC618" s="7">
        <v>21932798</v>
      </c>
      <c r="AD618" s="7" t="s">
        <v>1118</v>
      </c>
      <c r="AE618" s="7">
        <v>54</v>
      </c>
      <c r="AF618" s="6" t="s">
        <v>1086</v>
      </c>
      <c r="AG618" s="6"/>
      <c r="AH618" s="7"/>
      <c r="AI618" s="7"/>
      <c r="AJ618" s="7"/>
      <c r="AK618" s="434" t="str">
        <f t="shared" si="227"/>
        <v xml:space="preserve">   </v>
      </c>
      <c r="AL618" s="7"/>
      <c r="AM618" s="191"/>
      <c r="AN618" s="189" t="s">
        <v>1087</v>
      </c>
      <c r="AO618" s="7"/>
      <c r="AP618" s="7" t="s">
        <v>1087</v>
      </c>
      <c r="AQ618" s="7">
        <v>4</v>
      </c>
      <c r="AR618" s="7">
        <v>2</v>
      </c>
      <c r="AS618" s="7">
        <v>1</v>
      </c>
      <c r="AT618" s="192" t="s">
        <v>1147</v>
      </c>
      <c r="AU618" s="7"/>
      <c r="AV618" s="193" t="s">
        <v>1163</v>
      </c>
      <c r="AW618" s="7"/>
      <c r="AX618" s="192"/>
      <c r="AY618" s="7"/>
      <c r="AZ618" s="7"/>
      <c r="BA618" s="7"/>
      <c r="BB618" s="7" t="s">
        <v>1086</v>
      </c>
      <c r="BC618" s="194">
        <v>17073</v>
      </c>
      <c r="BD618" s="7" t="s">
        <v>1086</v>
      </c>
      <c r="BE618" s="194">
        <v>12309</v>
      </c>
      <c r="BF618" s="7" t="s">
        <v>1086</v>
      </c>
      <c r="BG618" s="194">
        <v>8110</v>
      </c>
      <c r="BH618" s="188" t="s">
        <v>1167</v>
      </c>
      <c r="BI618" s="195" t="s">
        <v>1174</v>
      </c>
      <c r="BJ618" s="6" t="s">
        <v>1175</v>
      </c>
      <c r="BK618" s="6" t="s">
        <v>1189</v>
      </c>
      <c r="BL618" s="6" t="s">
        <v>1086</v>
      </c>
      <c r="BM618" s="191" t="s">
        <v>1086</v>
      </c>
      <c r="BN618" s="195" t="s">
        <v>1086</v>
      </c>
      <c r="BO618" s="6" t="s">
        <v>1086</v>
      </c>
      <c r="BP618" s="6" t="s">
        <v>1086</v>
      </c>
      <c r="BQ618" s="6" t="s">
        <v>1086</v>
      </c>
      <c r="BR618" s="6" t="s">
        <v>1086</v>
      </c>
      <c r="BS618" s="6" t="s">
        <v>1086</v>
      </c>
      <c r="BT618" s="6" t="s">
        <v>1086</v>
      </c>
      <c r="BU618" s="6" t="s">
        <v>1087</v>
      </c>
      <c r="BV618" s="6" t="s">
        <v>1086</v>
      </c>
      <c r="BW618" s="6" t="s">
        <v>1086</v>
      </c>
      <c r="BX618" s="6" t="s">
        <v>1087</v>
      </c>
      <c r="BY618" s="6" t="s">
        <v>1086</v>
      </c>
      <c r="BZ618" s="6" t="s">
        <v>1086</v>
      </c>
      <c r="CA618" s="6" t="s">
        <v>1087</v>
      </c>
      <c r="CB618" s="6" t="s">
        <v>1086</v>
      </c>
      <c r="CC618" s="6" t="s">
        <v>1086</v>
      </c>
      <c r="CD618" s="6" t="s">
        <v>1193</v>
      </c>
      <c r="CE618" s="199" t="s">
        <v>3079</v>
      </c>
      <c r="CF618" s="6"/>
      <c r="CG618" s="6"/>
      <c r="CH618" s="6"/>
      <c r="CI618" s="6"/>
      <c r="CJ618" s="196" t="s">
        <v>1607</v>
      </c>
      <c r="CK618" s="6" t="s">
        <v>1608</v>
      </c>
      <c r="CL618" s="6" t="s">
        <v>1086</v>
      </c>
      <c r="CM618" s="6" t="s">
        <v>1087</v>
      </c>
      <c r="CN618" s="6" t="s">
        <v>1087</v>
      </c>
      <c r="CO618" s="196" t="s">
        <v>1490</v>
      </c>
      <c r="CP618" s="6" t="s">
        <v>1086</v>
      </c>
      <c r="CQ618" s="6" t="s">
        <v>1086</v>
      </c>
      <c r="CR618" s="6" t="s">
        <v>1087</v>
      </c>
      <c r="CS618" s="6" t="s">
        <v>1086</v>
      </c>
      <c r="CT618" s="6" t="s">
        <v>1086</v>
      </c>
      <c r="CU618" s="191" t="s">
        <v>1273</v>
      </c>
      <c r="CV618" s="6" t="str">
        <f t="shared" si="228"/>
        <v>PATIO BONITOPEATONAL220459240000</v>
      </c>
      <c r="CW618" s="46" t="str">
        <f t="shared" si="229"/>
        <v>OK</v>
      </c>
      <c r="CX618" s="47" t="str">
        <f t="shared" si="230"/>
        <v>SI</v>
      </c>
      <c r="CY618" s="47">
        <f t="shared" si="231"/>
        <v>1</v>
      </c>
      <c r="CZ618" s="47">
        <f t="shared" si="232"/>
        <v>2</v>
      </c>
      <c r="DA618" s="47" t="str">
        <f t="shared" si="233"/>
        <v/>
      </c>
      <c r="DB618" s="47">
        <f t="shared" si="234"/>
        <v>4</v>
      </c>
      <c r="DC618" s="47" t="str">
        <f t="shared" si="235"/>
        <v/>
      </c>
      <c r="DD618" s="47"/>
      <c r="DE618" s="47">
        <f t="shared" si="236"/>
        <v>7</v>
      </c>
      <c r="DF618" s="47" t="str">
        <f t="shared" si="237"/>
        <v/>
      </c>
      <c r="DG618" s="47">
        <f t="shared" si="238"/>
        <v>9</v>
      </c>
      <c r="DH618" s="47" t="str">
        <f t="shared" si="239"/>
        <v/>
      </c>
      <c r="DI618" s="47" t="str">
        <f t="shared" si="240"/>
        <v/>
      </c>
      <c r="DJ618" s="47">
        <f t="shared" si="241"/>
        <v>3</v>
      </c>
      <c r="DK618" s="48">
        <f>IF(CX618="NO",0,IF(CY618=1,Tipologías!$E$11,0)+IF(CZ618=2,Tipologías!$E$10,0)+IF(DA618=3,Tipologías!$E$9,0)+IF(DB618=4,Tipologías!$E$13,0)+IF(DC618=5,Tipologías!$E$12,0)+IF(DD618=6,Tipologías!$E$14,0)+IF(DE618=7,Tipologías!$E$20,0)+IF(DG618=9,Tipologías!$E$16,0)+IF(DF618=8,Tipologías!$E$23,0)+IF(DH618=10,Tipologías!$E$7,0)+IF(DI618=11,Tipologías!$E$8,0))</f>
        <v>3421349.9628299996</v>
      </c>
      <c r="DL618" s="49">
        <f t="shared" si="242"/>
        <v>3421349.9628299996</v>
      </c>
      <c r="DM618" s="50" t="str">
        <f t="shared" si="243"/>
        <v/>
      </c>
      <c r="DN618" s="50" t="str">
        <f t="shared" si="244"/>
        <v/>
      </c>
      <c r="DO618" s="50">
        <f t="shared" si="245"/>
        <v>0</v>
      </c>
      <c r="DP618" s="51" t="str">
        <f t="shared" si="246"/>
        <v/>
      </c>
      <c r="DQ618" s="51">
        <f>IF(DM618=17,Tipologías!$E$18,0)+IF(ENCUESTAS!DN618=18,Tipologías!$E$17,0)+IF(ENCUESTAS!DO618=19,Tipologías!$E$19,0)+IF(ENCUESTAS!DP618=20,Tipologías!$E$21,0)</f>
        <v>0</v>
      </c>
      <c r="DR618" s="47" t="str">
        <f t="shared" si="247"/>
        <v>NO</v>
      </c>
      <c r="DS618" s="49">
        <f t="shared" si="248"/>
        <v>0</v>
      </c>
      <c r="DT618" s="52">
        <f>IF(DL618=0,"",(DL618+DS618+Tipologías!$E$6+Tipologías!$H$2))</f>
        <v>3618427.3553699641</v>
      </c>
      <c r="DU618" s="53" t="str">
        <f t="shared" si="249"/>
        <v>SI</v>
      </c>
      <c r="DV618" s="436" t="s">
        <v>4256</v>
      </c>
    </row>
    <row r="619" spans="1:126" ht="15.75" thickBot="1" x14ac:dyDescent="0.3">
      <c r="A619" s="22">
        <v>42975</v>
      </c>
      <c r="B619" s="7" t="s">
        <v>1</v>
      </c>
      <c r="C619" s="7" t="s">
        <v>630</v>
      </c>
      <c r="D619" s="7">
        <v>579</v>
      </c>
      <c r="E619" s="7">
        <v>43653334</v>
      </c>
      <c r="F619" s="7"/>
      <c r="G619" s="188">
        <v>616</v>
      </c>
      <c r="H619" s="189" t="s">
        <v>1692</v>
      </c>
      <c r="I619" s="7" t="s">
        <v>1110</v>
      </c>
      <c r="J619" s="7"/>
      <c r="K619" s="7"/>
      <c r="L619" s="7"/>
      <c r="M619" s="7"/>
      <c r="N619" s="7"/>
      <c r="O619" s="7"/>
      <c r="P619" s="7"/>
      <c r="Q619" s="7"/>
      <c r="R619" s="200">
        <v>22045848000</v>
      </c>
      <c r="S619" s="7"/>
      <c r="T619" s="7"/>
      <c r="U619" s="362" t="str">
        <f t="shared" si="225"/>
        <v xml:space="preserve">PEATONAL   #   -  22045848000 </v>
      </c>
      <c r="V619" s="7">
        <v>3116349758</v>
      </c>
      <c r="W619" s="7" t="s">
        <v>2481</v>
      </c>
      <c r="X619" s="7" t="s">
        <v>1277</v>
      </c>
      <c r="Y619" s="7" t="s">
        <v>1287</v>
      </c>
      <c r="Z619" s="7" t="s">
        <v>1929</v>
      </c>
      <c r="AA619" s="434" t="str">
        <f t="shared" si="226"/>
        <v>MARIA EUGENIA POZO GOMEZ</v>
      </c>
      <c r="AB619" s="7" t="s">
        <v>1268</v>
      </c>
      <c r="AC619" s="7">
        <v>43652053</v>
      </c>
      <c r="AD619" s="7" t="s">
        <v>1118</v>
      </c>
      <c r="AE619" s="7">
        <v>44</v>
      </c>
      <c r="AF619" s="6" t="s">
        <v>1087</v>
      </c>
      <c r="AG619" s="6" t="s">
        <v>2686</v>
      </c>
      <c r="AH619" s="7" t="s">
        <v>3080</v>
      </c>
      <c r="AI619" s="7" t="s">
        <v>1476</v>
      </c>
      <c r="AJ619" s="7" t="s">
        <v>1475</v>
      </c>
      <c r="AK619" s="434" t="str">
        <f t="shared" si="227"/>
        <v>VICTOR MANUEL FRANCO  PIEDRAHITA</v>
      </c>
      <c r="AL619" s="7" t="s">
        <v>1268</v>
      </c>
      <c r="AM619" s="191">
        <v>71593063</v>
      </c>
      <c r="AN619" s="189" t="s">
        <v>1087</v>
      </c>
      <c r="AO619" s="7"/>
      <c r="AP619" s="7" t="s">
        <v>1087</v>
      </c>
      <c r="AQ619" s="7">
        <v>7</v>
      </c>
      <c r="AR619" s="7">
        <v>1</v>
      </c>
      <c r="AS619" s="7"/>
      <c r="AT619" s="192" t="s">
        <v>1147</v>
      </c>
      <c r="AU619" s="7"/>
      <c r="AV619" s="193" t="s">
        <v>1163</v>
      </c>
      <c r="AW619" s="7"/>
      <c r="AX619" s="192"/>
      <c r="AY619" s="7"/>
      <c r="AZ619" s="7"/>
      <c r="BA619" s="7"/>
      <c r="BB619" s="7" t="s">
        <v>1086</v>
      </c>
      <c r="BC619" s="194">
        <v>18980</v>
      </c>
      <c r="BD619" s="7" t="s">
        <v>1087</v>
      </c>
      <c r="BE619" s="194"/>
      <c r="BF619" s="7" t="s">
        <v>1086</v>
      </c>
      <c r="BG619" s="194">
        <v>8407</v>
      </c>
      <c r="BH619" s="188" t="s">
        <v>1167</v>
      </c>
      <c r="BI619" s="195" t="s">
        <v>1171</v>
      </c>
      <c r="BJ619" s="6" t="s">
        <v>1180</v>
      </c>
      <c r="BK619" s="6" t="s">
        <v>1189</v>
      </c>
      <c r="BL619" s="6" t="s">
        <v>1086</v>
      </c>
      <c r="BM619" s="191" t="s">
        <v>1086</v>
      </c>
      <c r="BN619" s="195" t="s">
        <v>1086</v>
      </c>
      <c r="BO619" s="6" t="s">
        <v>1086</v>
      </c>
      <c r="BP619" s="6" t="s">
        <v>1086</v>
      </c>
      <c r="BQ619" s="6" t="s">
        <v>1086</v>
      </c>
      <c r="BR619" s="6" t="s">
        <v>1086</v>
      </c>
      <c r="BS619" s="6" t="s">
        <v>1087</v>
      </c>
      <c r="BT619" s="6" t="s">
        <v>1087</v>
      </c>
      <c r="BU619" s="6" t="s">
        <v>1087</v>
      </c>
      <c r="BV619" s="6" t="s">
        <v>1086</v>
      </c>
      <c r="BW619" s="6" t="s">
        <v>1086</v>
      </c>
      <c r="BX619" s="6" t="s">
        <v>1087</v>
      </c>
      <c r="BY619" s="6" t="s">
        <v>1087</v>
      </c>
      <c r="BZ619" s="6" t="s">
        <v>1087</v>
      </c>
      <c r="CA619" s="6" t="s">
        <v>1086</v>
      </c>
      <c r="CB619" s="6" t="s">
        <v>1086</v>
      </c>
      <c r="CC619" s="6" t="s">
        <v>1086</v>
      </c>
      <c r="CD619" s="6" t="s">
        <v>1195</v>
      </c>
      <c r="CE619" s="199" t="s">
        <v>3081</v>
      </c>
      <c r="CF619" s="6"/>
      <c r="CG619" s="6"/>
      <c r="CH619" s="6"/>
      <c r="CI619" s="6"/>
      <c r="CJ619" s="6" t="s">
        <v>1607</v>
      </c>
      <c r="CK619" s="6" t="s">
        <v>1608</v>
      </c>
      <c r="CL619" s="6" t="s">
        <v>1842</v>
      </c>
      <c r="CM619" s="6" t="s">
        <v>1087</v>
      </c>
      <c r="CN619" s="6" t="s">
        <v>1087</v>
      </c>
      <c r="CO619" s="196" t="s">
        <v>1490</v>
      </c>
      <c r="CP619" s="6" t="s">
        <v>1087</v>
      </c>
      <c r="CQ619" s="6" t="s">
        <v>1087</v>
      </c>
      <c r="CR619" s="6" t="s">
        <v>1087</v>
      </c>
      <c r="CS619" s="6" t="s">
        <v>1086</v>
      </c>
      <c r="CT619" s="6" t="s">
        <v>1086</v>
      </c>
      <c r="CU619" s="191" t="s">
        <v>1269</v>
      </c>
      <c r="CV619" s="6" t="str">
        <f t="shared" si="228"/>
        <v>PATIO BONITOPEATONAL22045848000</v>
      </c>
      <c r="CW619" s="46" t="str">
        <f t="shared" si="229"/>
        <v>OK</v>
      </c>
      <c r="CX619" s="47" t="str">
        <f t="shared" si="230"/>
        <v>SI</v>
      </c>
      <c r="CY619" s="47">
        <f t="shared" si="231"/>
        <v>1</v>
      </c>
      <c r="CZ619" s="47">
        <f t="shared" si="232"/>
        <v>2</v>
      </c>
      <c r="DA619" s="47">
        <f t="shared" si="233"/>
        <v>3</v>
      </c>
      <c r="DB619" s="47">
        <f t="shared" si="234"/>
        <v>4</v>
      </c>
      <c r="DC619" s="47" t="str">
        <f t="shared" si="235"/>
        <v/>
      </c>
      <c r="DD619" s="47"/>
      <c r="DE619" s="47">
        <f t="shared" si="236"/>
        <v>7</v>
      </c>
      <c r="DF619" s="47" t="str">
        <f t="shared" si="237"/>
        <v/>
      </c>
      <c r="DG619" s="47">
        <f t="shared" si="238"/>
        <v>9</v>
      </c>
      <c r="DH619" s="47" t="str">
        <f t="shared" si="239"/>
        <v/>
      </c>
      <c r="DI619" s="47">
        <f t="shared" si="240"/>
        <v>11</v>
      </c>
      <c r="DJ619" s="47">
        <f t="shared" si="241"/>
        <v>4</v>
      </c>
      <c r="DK619" s="48">
        <f>IF(CX619="NO",0,IF(CY619=1,Tipologías!$E$11,0)+IF(CZ619=2,Tipologías!$E$10,0)+IF(DA619=3,Tipologías!$E$9,0)+IF(DB619=4,Tipologías!$E$13,0)+IF(DC619=5,Tipologías!$E$12,0)+IF(DD619=6,Tipologías!$E$14,0)+IF(DE619=7,Tipologías!$E$20,0)+IF(DG619=9,Tipologías!$E$16,0)+IF(DF619=8,Tipologías!$E$23,0)+IF(DH619=10,Tipologías!$E$7,0)+IF(DI619=11,Tipologías!$E$8,0))</f>
        <v>4442984.7867539991</v>
      </c>
      <c r="DL619" s="49">
        <f t="shared" si="242"/>
        <v>4442984.7867539991</v>
      </c>
      <c r="DM619" s="50" t="str">
        <f t="shared" si="243"/>
        <v/>
      </c>
      <c r="DN619" s="50" t="str">
        <f t="shared" si="244"/>
        <v/>
      </c>
      <c r="DO619" s="50">
        <f t="shared" si="245"/>
        <v>0</v>
      </c>
      <c r="DP619" s="51" t="str">
        <f t="shared" si="246"/>
        <v/>
      </c>
      <c r="DQ619" s="51">
        <f>IF(DM619=17,Tipologías!$E$18,0)+IF(ENCUESTAS!DN619=18,Tipologías!$E$17,0)+IF(ENCUESTAS!DO619=19,Tipologías!$E$19,0)+IF(ENCUESTAS!DP619=20,Tipologías!$E$21,0)</f>
        <v>0</v>
      </c>
      <c r="DR619" s="47" t="str">
        <f t="shared" si="247"/>
        <v>NO</v>
      </c>
      <c r="DS619" s="49">
        <f t="shared" si="248"/>
        <v>0</v>
      </c>
      <c r="DT619" s="52">
        <f>IF(DL619=0,"",(DL619+DS619+Tipologías!$E$6+Tipologías!$H$2))</f>
        <v>4640062.1792939631</v>
      </c>
      <c r="DU619" s="53" t="str">
        <f t="shared" si="249"/>
        <v>SI</v>
      </c>
      <c r="DV619" s="436" t="s">
        <v>4257</v>
      </c>
    </row>
    <row r="620" spans="1:126" ht="15.75" hidden="1" thickBot="1" x14ac:dyDescent="0.3">
      <c r="A620" s="22">
        <v>42975</v>
      </c>
      <c r="B620" s="7" t="s">
        <v>1</v>
      </c>
      <c r="C620" s="7" t="s">
        <v>630</v>
      </c>
      <c r="D620" s="7">
        <v>579</v>
      </c>
      <c r="E620" s="7">
        <v>1039689067</v>
      </c>
      <c r="F620" s="7"/>
      <c r="G620" s="188">
        <v>617</v>
      </c>
      <c r="H620" s="189" t="s">
        <v>1646</v>
      </c>
      <c r="I620" s="7" t="s">
        <v>1110</v>
      </c>
      <c r="J620" s="7"/>
      <c r="K620" s="7"/>
      <c r="L620" s="7"/>
      <c r="M620" s="7"/>
      <c r="N620" s="7"/>
      <c r="O620" s="7"/>
      <c r="P620" s="7"/>
      <c r="Q620" s="7"/>
      <c r="R620" s="200">
        <v>220141250002</v>
      </c>
      <c r="S620" s="7"/>
      <c r="T620" s="7"/>
      <c r="U620" s="362" t="str">
        <f t="shared" si="225"/>
        <v xml:space="preserve">PEATONAL   #   -  220141250002 </v>
      </c>
      <c r="V620" s="7">
        <v>3226796587</v>
      </c>
      <c r="W620" s="7" t="s">
        <v>2026</v>
      </c>
      <c r="X620" s="7" t="s">
        <v>1299</v>
      </c>
      <c r="Y620" s="7" t="s">
        <v>1461</v>
      </c>
      <c r="Z620" s="7" t="s">
        <v>1311</v>
      </c>
      <c r="AA620" s="434" t="str">
        <f t="shared" si="226"/>
        <v>YESICA PAOLA HERRERA  SANCHEZ</v>
      </c>
      <c r="AB620" s="7" t="s">
        <v>1268</v>
      </c>
      <c r="AC620" s="7">
        <v>1039696838</v>
      </c>
      <c r="AD620" s="7" t="s">
        <v>1118</v>
      </c>
      <c r="AE620" s="7">
        <v>24</v>
      </c>
      <c r="AF620" s="6" t="s">
        <v>1087</v>
      </c>
      <c r="AG620" s="6" t="s">
        <v>1655</v>
      </c>
      <c r="AH620" s="7" t="s">
        <v>1580</v>
      </c>
      <c r="AI620" s="7" t="s">
        <v>1828</v>
      </c>
      <c r="AJ620" s="7" t="s">
        <v>1316</v>
      </c>
      <c r="AK620" s="434" t="str">
        <f t="shared" si="227"/>
        <v>FABIAN ANTONIO MONSALVE ALVAREZ</v>
      </c>
      <c r="AL620" s="7" t="s">
        <v>1268</v>
      </c>
      <c r="AM620" s="191">
        <v>10071144019</v>
      </c>
      <c r="AN620" s="189" t="s">
        <v>1086</v>
      </c>
      <c r="AO620" s="7">
        <v>98850</v>
      </c>
      <c r="AP620" s="7" t="s">
        <v>1087</v>
      </c>
      <c r="AQ620" s="7">
        <v>3</v>
      </c>
      <c r="AR620" s="7">
        <v>1</v>
      </c>
      <c r="AS620" s="7"/>
      <c r="AT620" s="192" t="s">
        <v>1149</v>
      </c>
      <c r="AU620" s="7"/>
      <c r="AV620" s="193"/>
      <c r="AW620" s="7"/>
      <c r="AX620" s="192" t="s">
        <v>1153</v>
      </c>
      <c r="AY620" s="7"/>
      <c r="AZ620" s="7"/>
      <c r="BA620" s="194">
        <v>200000</v>
      </c>
      <c r="BB620" s="7" t="s">
        <v>1086</v>
      </c>
      <c r="BC620" s="194">
        <v>16245</v>
      </c>
      <c r="BD620" s="7" t="s">
        <v>1087</v>
      </c>
      <c r="BE620" s="194"/>
      <c r="BF620" s="7" t="s">
        <v>1086</v>
      </c>
      <c r="BG620" s="194">
        <v>8366</v>
      </c>
      <c r="BH620" s="188" t="s">
        <v>1167</v>
      </c>
      <c r="BI620" s="195" t="s">
        <v>1171</v>
      </c>
      <c r="BJ620" s="6" t="s">
        <v>1180</v>
      </c>
      <c r="BK620" s="6" t="s">
        <v>1189</v>
      </c>
      <c r="BL620" s="6" t="s">
        <v>1086</v>
      </c>
      <c r="BM620" s="191" t="s">
        <v>1087</v>
      </c>
      <c r="BN620" s="195" t="s">
        <v>1086</v>
      </c>
      <c r="BO620" s="6" t="s">
        <v>1086</v>
      </c>
      <c r="BP620" s="6" t="s">
        <v>1086</v>
      </c>
      <c r="BQ620" s="6" t="s">
        <v>1086</v>
      </c>
      <c r="BR620" s="6" t="s">
        <v>1086</v>
      </c>
      <c r="BS620" s="6" t="s">
        <v>1086</v>
      </c>
      <c r="BT620" s="6" t="s">
        <v>1086</v>
      </c>
      <c r="BU620" s="6" t="s">
        <v>1086</v>
      </c>
      <c r="BV620" s="6" t="s">
        <v>1086</v>
      </c>
      <c r="BW620" s="6" t="s">
        <v>1086</v>
      </c>
      <c r="BX620" s="6" t="s">
        <v>1086</v>
      </c>
      <c r="BY620" s="6" t="s">
        <v>1086</v>
      </c>
      <c r="BZ620" s="6" t="s">
        <v>1086</v>
      </c>
      <c r="CA620" s="6" t="s">
        <v>1086</v>
      </c>
      <c r="CB620" s="6" t="s">
        <v>1086</v>
      </c>
      <c r="CC620" s="6" t="s">
        <v>1086</v>
      </c>
      <c r="CD620" s="6" t="s">
        <v>1193</v>
      </c>
      <c r="CE620" s="199" t="s">
        <v>3081</v>
      </c>
      <c r="CF620" s="6"/>
      <c r="CG620" s="6"/>
      <c r="CH620" s="6"/>
      <c r="CI620" s="6"/>
      <c r="CJ620" s="6" t="s">
        <v>1607</v>
      </c>
      <c r="CK620" s="6" t="s">
        <v>1608</v>
      </c>
      <c r="CL620" s="6" t="s">
        <v>1086</v>
      </c>
      <c r="CM620" s="6" t="s">
        <v>1087</v>
      </c>
      <c r="CN620" s="6" t="s">
        <v>1087</v>
      </c>
      <c r="CO620" s="196" t="s">
        <v>1490</v>
      </c>
      <c r="CP620" s="6" t="s">
        <v>1086</v>
      </c>
      <c r="CQ620" s="6" t="s">
        <v>1086</v>
      </c>
      <c r="CR620" s="6" t="s">
        <v>1086</v>
      </c>
      <c r="CS620" s="6" t="s">
        <v>1086</v>
      </c>
      <c r="CT620" s="6" t="s">
        <v>1086</v>
      </c>
      <c r="CU620" s="191" t="s">
        <v>1273</v>
      </c>
      <c r="CV620" s="6" t="str">
        <f t="shared" si="228"/>
        <v>NUEVO HORIZONTE PEATONAL220141250002</v>
      </c>
      <c r="CW620" s="46" t="str">
        <f t="shared" si="229"/>
        <v>OK</v>
      </c>
      <c r="CX620" s="47" t="str">
        <f t="shared" si="230"/>
        <v>SI</v>
      </c>
      <c r="CY620" s="47" t="str">
        <f t="shared" si="231"/>
        <v/>
      </c>
      <c r="CZ620" s="47" t="str">
        <f t="shared" si="232"/>
        <v/>
      </c>
      <c r="DA620" s="47" t="str">
        <f t="shared" si="233"/>
        <v/>
      </c>
      <c r="DB620" s="47" t="str">
        <f t="shared" si="234"/>
        <v/>
      </c>
      <c r="DC620" s="47" t="str">
        <f t="shared" si="235"/>
        <v/>
      </c>
      <c r="DD620" s="47"/>
      <c r="DE620" s="47" t="str">
        <f t="shared" si="236"/>
        <v/>
      </c>
      <c r="DF620" s="47" t="str">
        <f t="shared" si="237"/>
        <v/>
      </c>
      <c r="DG620" s="47" t="str">
        <f t="shared" si="238"/>
        <v/>
      </c>
      <c r="DH620" s="47" t="str">
        <f t="shared" si="239"/>
        <v/>
      </c>
      <c r="DI620" s="47" t="str">
        <f t="shared" si="240"/>
        <v/>
      </c>
      <c r="DJ620" s="47">
        <f t="shared" si="241"/>
        <v>0</v>
      </c>
      <c r="DK620" s="48">
        <f>IF(CX620="NO",0,IF(CY620=1,Tipologías!$E$11,0)+IF(CZ620=2,Tipologías!$E$10,0)+IF(DA620=3,Tipologías!$E$9,0)+IF(DB620=4,Tipologías!$E$13,0)+IF(DC620=5,Tipologías!$E$12,0)+IF(DD620=6,Tipologías!$E$14,0)+IF(DE620=7,Tipologías!$E$20,0)+IF(DG620=9,Tipologías!$E$16,0)+IF(DF620=8,Tipologías!$E$23,0)+IF(DH620=10,Tipologías!$E$7,0)+IF(DI620=11,Tipologías!$E$8,0))</f>
        <v>0</v>
      </c>
      <c r="DL620" s="49">
        <f t="shared" si="242"/>
        <v>0</v>
      </c>
      <c r="DM620" s="50" t="str">
        <f t="shared" si="243"/>
        <v/>
      </c>
      <c r="DN620" s="50" t="str">
        <f t="shared" si="244"/>
        <v/>
      </c>
      <c r="DO620" s="50" t="str">
        <f t="shared" si="245"/>
        <v/>
      </c>
      <c r="DP620" s="51" t="str">
        <f t="shared" si="246"/>
        <v/>
      </c>
      <c r="DQ620" s="51">
        <f>IF(DM620=17,Tipologías!$E$18,0)+IF(ENCUESTAS!DN620=18,Tipologías!$E$17,0)+IF(ENCUESTAS!DO620=19,Tipologías!$E$19,0)+IF(ENCUESTAS!DP620=20,Tipologías!$E$21,0)</f>
        <v>0</v>
      </c>
      <c r="DR620" s="47" t="str">
        <f t="shared" si="247"/>
        <v>NO</v>
      </c>
      <c r="DS620" s="49">
        <f t="shared" si="248"/>
        <v>0</v>
      </c>
      <c r="DT620" s="52" t="str">
        <f>IF(DL620=0,"",(DL620+DS620+Tipologías!$E$6+Tipologías!$H$2))</f>
        <v/>
      </c>
      <c r="DU620" s="53" t="str">
        <f t="shared" si="249"/>
        <v>NO</v>
      </c>
      <c r="DV620" s="437"/>
    </row>
    <row r="621" spans="1:126" ht="30.75" thickBot="1" x14ac:dyDescent="0.3">
      <c r="A621" s="22">
        <v>42975</v>
      </c>
      <c r="B621" s="7" t="s">
        <v>1</v>
      </c>
      <c r="C621" s="7" t="s">
        <v>630</v>
      </c>
      <c r="D621" s="7">
        <v>579</v>
      </c>
      <c r="E621" s="7">
        <v>1039689067</v>
      </c>
      <c r="F621" s="7"/>
      <c r="G621" s="188">
        <v>618</v>
      </c>
      <c r="H621" s="189" t="s">
        <v>1646</v>
      </c>
      <c r="I621" s="7" t="s">
        <v>1110</v>
      </c>
      <c r="J621" s="7"/>
      <c r="K621" s="7"/>
      <c r="L621" s="7"/>
      <c r="M621" s="7"/>
      <c r="N621" s="7"/>
      <c r="O621" s="7"/>
      <c r="P621" s="7"/>
      <c r="Q621" s="7"/>
      <c r="R621" s="190">
        <v>22014149000</v>
      </c>
      <c r="S621" s="7"/>
      <c r="T621" s="7"/>
      <c r="U621" s="362" t="str">
        <f t="shared" si="225"/>
        <v xml:space="preserve">PEATONAL   #   -  22014149000 </v>
      </c>
      <c r="V621" s="7">
        <v>3213365988</v>
      </c>
      <c r="W621" s="7" t="s">
        <v>1663</v>
      </c>
      <c r="X621" s="7" t="s">
        <v>3082</v>
      </c>
      <c r="Y621" s="7" t="s">
        <v>1335</v>
      </c>
      <c r="Z621" s="7" t="s">
        <v>1836</v>
      </c>
      <c r="AA621" s="434" t="str">
        <f t="shared" si="226"/>
        <v>GLORIA ESTELLA ECHAVARRIA FRANC</v>
      </c>
      <c r="AB621" s="7" t="s">
        <v>1268</v>
      </c>
      <c r="AC621" s="7">
        <v>22029236</v>
      </c>
      <c r="AD621" s="7" t="s">
        <v>1118</v>
      </c>
      <c r="AE621" s="7">
        <v>48</v>
      </c>
      <c r="AF621" s="6" t="s">
        <v>1086</v>
      </c>
      <c r="AG621" s="6"/>
      <c r="AH621" s="7"/>
      <c r="AI621" s="7"/>
      <c r="AJ621" s="7"/>
      <c r="AK621" s="434" t="str">
        <f t="shared" si="227"/>
        <v xml:space="preserve">   </v>
      </c>
      <c r="AL621" s="7"/>
      <c r="AM621" s="191"/>
      <c r="AN621" s="189" t="s">
        <v>1086</v>
      </c>
      <c r="AO621" s="7"/>
      <c r="AP621" s="7" t="s">
        <v>1087</v>
      </c>
      <c r="AQ621" s="7">
        <v>3</v>
      </c>
      <c r="AR621" s="7">
        <v>2</v>
      </c>
      <c r="AS621" s="7"/>
      <c r="AT621" s="192" t="s">
        <v>1147</v>
      </c>
      <c r="AU621" s="7"/>
      <c r="AV621" s="193" t="s">
        <v>1163</v>
      </c>
      <c r="AW621" s="7"/>
      <c r="AX621" s="192"/>
      <c r="AY621" s="7"/>
      <c r="AZ621" s="7"/>
      <c r="BA621" s="7"/>
      <c r="BB621" s="7" t="s">
        <v>1086</v>
      </c>
      <c r="BC621" s="194"/>
      <c r="BD621" s="7" t="s">
        <v>1087</v>
      </c>
      <c r="BE621" s="194"/>
      <c r="BF621" s="7" t="s">
        <v>1086</v>
      </c>
      <c r="BG621" s="194"/>
      <c r="BH621" s="188" t="s">
        <v>1167</v>
      </c>
      <c r="BI621" s="195" t="s">
        <v>1174</v>
      </c>
      <c r="BJ621" s="6" t="s">
        <v>1180</v>
      </c>
      <c r="BK621" s="6" t="s">
        <v>1189</v>
      </c>
      <c r="BL621" s="6" t="s">
        <v>1086</v>
      </c>
      <c r="BM621" s="191" t="s">
        <v>1086</v>
      </c>
      <c r="BN621" s="195" t="s">
        <v>1086</v>
      </c>
      <c r="BO621" s="6" t="s">
        <v>1086</v>
      </c>
      <c r="BP621" s="6" t="s">
        <v>1086</v>
      </c>
      <c r="BQ621" s="6" t="s">
        <v>1086</v>
      </c>
      <c r="BR621" s="6" t="s">
        <v>1086</v>
      </c>
      <c r="BS621" s="6" t="s">
        <v>1086</v>
      </c>
      <c r="BT621" s="6" t="s">
        <v>1086</v>
      </c>
      <c r="BU621" s="6" t="s">
        <v>1086</v>
      </c>
      <c r="BV621" s="6" t="s">
        <v>1087</v>
      </c>
      <c r="BW621" s="6" t="s">
        <v>1086</v>
      </c>
      <c r="BX621" s="6" t="s">
        <v>1086</v>
      </c>
      <c r="BY621" s="6" t="s">
        <v>1086</v>
      </c>
      <c r="BZ621" s="6" t="s">
        <v>1086</v>
      </c>
      <c r="CA621" s="6" t="s">
        <v>1087</v>
      </c>
      <c r="CB621" s="6" t="s">
        <v>1086</v>
      </c>
      <c r="CC621" s="6" t="s">
        <v>1086</v>
      </c>
      <c r="CD621" s="6" t="s">
        <v>1193</v>
      </c>
      <c r="CE621" s="199" t="s">
        <v>3083</v>
      </c>
      <c r="CF621" s="6"/>
      <c r="CG621" s="6"/>
      <c r="CH621" s="6"/>
      <c r="CI621" s="6"/>
      <c r="CJ621" s="6" t="s">
        <v>1607</v>
      </c>
      <c r="CK621" s="6" t="s">
        <v>1608</v>
      </c>
      <c r="CL621" s="6" t="s">
        <v>1086</v>
      </c>
      <c r="CM621" s="6" t="s">
        <v>1087</v>
      </c>
      <c r="CN621" s="6" t="s">
        <v>1087</v>
      </c>
      <c r="CO621" s="196" t="s">
        <v>1490</v>
      </c>
      <c r="CP621" s="6" t="s">
        <v>1086</v>
      </c>
      <c r="CQ621" s="6" t="s">
        <v>1086</v>
      </c>
      <c r="CR621" s="6" t="s">
        <v>1087</v>
      </c>
      <c r="CS621" s="6" t="s">
        <v>1086</v>
      </c>
      <c r="CT621" s="6" t="s">
        <v>1086</v>
      </c>
      <c r="CU621" s="191" t="s">
        <v>1286</v>
      </c>
      <c r="CV621" s="6" t="str">
        <f t="shared" si="228"/>
        <v>NUEVO HORIZONTE PEATONAL22014149000</v>
      </c>
      <c r="CW621" s="46" t="str">
        <f t="shared" si="229"/>
        <v>OK</v>
      </c>
      <c r="CX621" s="47" t="str">
        <f t="shared" si="230"/>
        <v>SI</v>
      </c>
      <c r="CY621" s="47">
        <f t="shared" si="231"/>
        <v>1</v>
      </c>
      <c r="CZ621" s="47" t="str">
        <f t="shared" si="232"/>
        <v/>
      </c>
      <c r="DA621" s="47" t="str">
        <f t="shared" si="233"/>
        <v/>
      </c>
      <c r="DB621" s="47" t="str">
        <f t="shared" si="234"/>
        <v/>
      </c>
      <c r="DC621" s="47" t="str">
        <f t="shared" si="235"/>
        <v/>
      </c>
      <c r="DD621" s="47"/>
      <c r="DE621" s="47">
        <f t="shared" si="236"/>
        <v>7</v>
      </c>
      <c r="DF621" s="47">
        <f t="shared" si="237"/>
        <v>8</v>
      </c>
      <c r="DG621" s="47" t="str">
        <f t="shared" si="238"/>
        <v/>
      </c>
      <c r="DH621" s="47" t="str">
        <f t="shared" si="239"/>
        <v/>
      </c>
      <c r="DI621" s="47" t="str">
        <f t="shared" si="240"/>
        <v/>
      </c>
      <c r="DJ621" s="47">
        <f t="shared" si="241"/>
        <v>1</v>
      </c>
      <c r="DK621" s="48">
        <f>IF(CX621="NO",0,IF(CY621=1,Tipologías!$E$11,0)+IF(CZ621=2,Tipologías!$E$10,0)+IF(DA621=3,Tipologías!$E$9,0)+IF(DB621=4,Tipologías!$E$13,0)+IF(DC621=5,Tipologías!$E$12,0)+IF(DD621=6,Tipologías!$E$14,0)+IF(DE621=7,Tipologías!$E$20,0)+IF(DG621=9,Tipologías!$E$16,0)+IF(DF621=8,Tipologías!$E$23,0)+IF(DH621=10,Tipologías!$E$7,0)+IF(DI621=11,Tipologías!$E$8,0))</f>
        <v>5076133.9036560003</v>
      </c>
      <c r="DL621" s="49">
        <f t="shared" si="242"/>
        <v>5076133.9036560003</v>
      </c>
      <c r="DM621" s="50" t="str">
        <f t="shared" si="243"/>
        <v/>
      </c>
      <c r="DN621" s="50" t="str">
        <f t="shared" si="244"/>
        <v/>
      </c>
      <c r="DO621" s="50">
        <f t="shared" si="245"/>
        <v>0</v>
      </c>
      <c r="DP621" s="51" t="str">
        <f t="shared" si="246"/>
        <v/>
      </c>
      <c r="DQ621" s="51">
        <f>IF(DM621=17,Tipologías!$E$18,0)+IF(ENCUESTAS!DN621=18,Tipologías!$E$17,0)+IF(ENCUESTAS!DO621=19,Tipologías!$E$19,0)+IF(ENCUESTAS!DP621=20,Tipologías!$E$21,0)</f>
        <v>0</v>
      </c>
      <c r="DR621" s="47" t="str">
        <f t="shared" si="247"/>
        <v>NO</v>
      </c>
      <c r="DS621" s="49">
        <f t="shared" si="248"/>
        <v>0</v>
      </c>
      <c r="DT621" s="52">
        <f>IF(DL621=0,"",(DL621+DS621+Tipologías!$E$6+Tipologías!$H$2))</f>
        <v>5273211.2961959643</v>
      </c>
      <c r="DU621" s="53" t="str">
        <f t="shared" si="249"/>
        <v>SI</v>
      </c>
      <c r="DV621" s="436" t="s">
        <v>4406</v>
      </c>
    </row>
    <row r="622" spans="1:126" ht="15.75" hidden="1" thickBot="1" x14ac:dyDescent="0.3">
      <c r="A622" s="22">
        <v>42975</v>
      </c>
      <c r="B622" s="7" t="s">
        <v>1</v>
      </c>
      <c r="C622" s="7" t="s">
        <v>630</v>
      </c>
      <c r="D622" s="7">
        <v>579</v>
      </c>
      <c r="E622" s="7">
        <v>1039689067</v>
      </c>
      <c r="F622" s="7"/>
      <c r="G622" s="188">
        <v>619</v>
      </c>
      <c r="H622" s="189" t="s">
        <v>1646</v>
      </c>
      <c r="I622" s="7" t="s">
        <v>1110</v>
      </c>
      <c r="J622" s="7"/>
      <c r="K622" s="7"/>
      <c r="L622" s="7"/>
      <c r="M622" s="7"/>
      <c r="N622" s="7"/>
      <c r="O622" s="7"/>
      <c r="P622" s="7"/>
      <c r="Q622" s="7"/>
      <c r="R622" s="200">
        <v>220412240010</v>
      </c>
      <c r="S622" s="7"/>
      <c r="T622" s="7"/>
      <c r="U622" s="362" t="str">
        <f t="shared" si="225"/>
        <v xml:space="preserve">PEATONAL   #   -  220412240010 </v>
      </c>
      <c r="V622" s="7">
        <v>3135466430</v>
      </c>
      <c r="W622" s="7" t="s">
        <v>2092</v>
      </c>
      <c r="X622" s="7" t="s">
        <v>2080</v>
      </c>
      <c r="Y622" s="7" t="s">
        <v>1430</v>
      </c>
      <c r="Z622" s="7" t="s">
        <v>1537</v>
      </c>
      <c r="AA622" s="434" t="str">
        <f t="shared" si="226"/>
        <v>GUSTAVO ADOLFO TABORDA RENDON</v>
      </c>
      <c r="AB622" s="7" t="s">
        <v>1268</v>
      </c>
      <c r="AC622" s="7">
        <v>71188408</v>
      </c>
      <c r="AD622" s="7" t="s">
        <v>1127</v>
      </c>
      <c r="AE622" s="7">
        <v>45</v>
      </c>
      <c r="AF622" s="6" t="s">
        <v>1086</v>
      </c>
      <c r="AG622" s="6" t="s">
        <v>2855</v>
      </c>
      <c r="AH622" s="7" t="s">
        <v>1804</v>
      </c>
      <c r="AI622" s="7" t="s">
        <v>3084</v>
      </c>
      <c r="AJ622" s="7" t="s">
        <v>1465</v>
      </c>
      <c r="AK622" s="434" t="str">
        <f t="shared" si="227"/>
        <v>MIRIAM DE JESUS VALLEJO GIRALDO</v>
      </c>
      <c r="AL622" s="7" t="s">
        <v>1268</v>
      </c>
      <c r="AM622" s="191">
        <v>43650444</v>
      </c>
      <c r="AN622" s="189" t="s">
        <v>1087</v>
      </c>
      <c r="AO622" s="7"/>
      <c r="AP622" s="7" t="s">
        <v>1087</v>
      </c>
      <c r="AQ622" s="7">
        <v>2</v>
      </c>
      <c r="AR622" s="7"/>
      <c r="AS622" s="7"/>
      <c r="AT622" s="192" t="s">
        <v>1149</v>
      </c>
      <c r="AU622" s="7"/>
      <c r="AV622" s="193"/>
      <c r="AW622" s="7"/>
      <c r="AX622" s="192" t="s">
        <v>1153</v>
      </c>
      <c r="AY622" s="7"/>
      <c r="AZ622" s="7"/>
      <c r="BA622" s="194">
        <v>150000</v>
      </c>
      <c r="BB622" s="7" t="s">
        <v>1086</v>
      </c>
      <c r="BC622" s="7">
        <v>13103</v>
      </c>
      <c r="BD622" s="7" t="s">
        <v>1087</v>
      </c>
      <c r="BE622" s="7"/>
      <c r="BF622" s="7" t="s">
        <v>1086</v>
      </c>
      <c r="BG622" s="7">
        <v>8366</v>
      </c>
      <c r="BH622" s="188" t="s">
        <v>1167</v>
      </c>
      <c r="BI622" s="195" t="s">
        <v>1171</v>
      </c>
      <c r="BJ622" s="6" t="s">
        <v>1180</v>
      </c>
      <c r="BK622" s="6" t="s">
        <v>1189</v>
      </c>
      <c r="BL622" s="6" t="s">
        <v>1086</v>
      </c>
      <c r="BM622" s="191" t="s">
        <v>1086</v>
      </c>
      <c r="BN622" s="195" t="s">
        <v>1086</v>
      </c>
      <c r="BO622" s="6" t="s">
        <v>1086</v>
      </c>
      <c r="BP622" s="6" t="s">
        <v>1086</v>
      </c>
      <c r="BQ622" s="6" t="s">
        <v>1086</v>
      </c>
      <c r="BR622" s="6" t="s">
        <v>1086</v>
      </c>
      <c r="BS622" s="6" t="s">
        <v>1086</v>
      </c>
      <c r="BT622" s="6" t="s">
        <v>1086</v>
      </c>
      <c r="BU622" s="6" t="s">
        <v>1086</v>
      </c>
      <c r="BV622" s="6" t="s">
        <v>1086</v>
      </c>
      <c r="BW622" s="6" t="s">
        <v>1086</v>
      </c>
      <c r="BX622" s="6" t="s">
        <v>1086</v>
      </c>
      <c r="BY622" s="6" t="s">
        <v>1086</v>
      </c>
      <c r="BZ622" s="6" t="s">
        <v>1086</v>
      </c>
      <c r="CA622" s="6" t="s">
        <v>1086</v>
      </c>
      <c r="CB622" s="6" t="s">
        <v>1086</v>
      </c>
      <c r="CC622" s="6" t="s">
        <v>1086</v>
      </c>
      <c r="CD622" s="6" t="s">
        <v>1193</v>
      </c>
      <c r="CE622" s="199" t="s">
        <v>3081</v>
      </c>
      <c r="CF622" s="6"/>
      <c r="CG622" s="6"/>
      <c r="CH622" s="6"/>
      <c r="CI622" s="6"/>
      <c r="CJ622" s="6" t="s">
        <v>1607</v>
      </c>
      <c r="CK622" s="6" t="s">
        <v>1608</v>
      </c>
      <c r="CL622" s="6" t="s">
        <v>1086</v>
      </c>
      <c r="CM622" s="6" t="s">
        <v>1087</v>
      </c>
      <c r="CN622" s="6" t="s">
        <v>1087</v>
      </c>
      <c r="CO622" s="196" t="s">
        <v>1490</v>
      </c>
      <c r="CP622" s="6" t="s">
        <v>1086</v>
      </c>
      <c r="CQ622" s="6" t="s">
        <v>1086</v>
      </c>
      <c r="CR622" s="6" t="s">
        <v>1086</v>
      </c>
      <c r="CS622" s="6" t="s">
        <v>1086</v>
      </c>
      <c r="CT622" s="6" t="s">
        <v>1086</v>
      </c>
      <c r="CU622" s="191" t="s">
        <v>1273</v>
      </c>
      <c r="CV622" s="6" t="str">
        <f t="shared" si="228"/>
        <v>NUEVO HORIZONTE PEATONAL220412240010</v>
      </c>
      <c r="CW622" s="46" t="str">
        <f t="shared" si="229"/>
        <v>OK</v>
      </c>
      <c r="CX622" s="47" t="str">
        <f t="shared" si="230"/>
        <v>SI</v>
      </c>
      <c r="CY622" s="47" t="str">
        <f t="shared" si="231"/>
        <v/>
      </c>
      <c r="CZ622" s="47" t="str">
        <f t="shared" si="232"/>
        <v/>
      </c>
      <c r="DA622" s="47" t="str">
        <f t="shared" si="233"/>
        <v/>
      </c>
      <c r="DB622" s="47" t="str">
        <f t="shared" si="234"/>
        <v/>
      </c>
      <c r="DC622" s="47" t="str">
        <f t="shared" si="235"/>
        <v/>
      </c>
      <c r="DD622" s="47"/>
      <c r="DE622" s="47" t="str">
        <f t="shared" si="236"/>
        <v/>
      </c>
      <c r="DF622" s="47" t="str">
        <f t="shared" si="237"/>
        <v/>
      </c>
      <c r="DG622" s="47" t="str">
        <f t="shared" si="238"/>
        <v/>
      </c>
      <c r="DH622" s="47" t="str">
        <f t="shared" si="239"/>
        <v/>
      </c>
      <c r="DI622" s="47" t="str">
        <f t="shared" si="240"/>
        <v/>
      </c>
      <c r="DJ622" s="47">
        <f t="shared" si="241"/>
        <v>0</v>
      </c>
      <c r="DK622" s="48">
        <f>IF(CX622="NO",0,IF(CY622=1,Tipologías!$E$11,0)+IF(CZ622=2,Tipologías!$E$10,0)+IF(DA622=3,Tipologías!$E$9,0)+IF(DB622=4,Tipologías!$E$13,0)+IF(DC622=5,Tipologías!$E$12,0)+IF(DD622=6,Tipologías!$E$14,0)+IF(DE622=7,Tipologías!$E$20,0)+IF(DG622=9,Tipologías!$E$16,0)+IF(DF622=8,Tipologías!$E$23,0)+IF(DH622=10,Tipologías!$E$7,0)+IF(DI622=11,Tipologías!$E$8,0))</f>
        <v>0</v>
      </c>
      <c r="DL622" s="49">
        <f t="shared" si="242"/>
        <v>0</v>
      </c>
      <c r="DM622" s="50" t="str">
        <f t="shared" si="243"/>
        <v/>
      </c>
      <c r="DN622" s="50" t="str">
        <f t="shared" si="244"/>
        <v/>
      </c>
      <c r="DO622" s="50" t="str">
        <f t="shared" si="245"/>
        <v/>
      </c>
      <c r="DP622" s="51" t="str">
        <f t="shared" si="246"/>
        <v/>
      </c>
      <c r="DQ622" s="51">
        <f>IF(DM622=17,Tipologías!$E$18,0)+IF(ENCUESTAS!DN622=18,Tipologías!$E$17,0)+IF(ENCUESTAS!DO622=19,Tipologías!$E$19,0)+IF(ENCUESTAS!DP622=20,Tipologías!$E$21,0)</f>
        <v>0</v>
      </c>
      <c r="DR622" s="47" t="str">
        <f t="shared" si="247"/>
        <v>NO</v>
      </c>
      <c r="DS622" s="49">
        <f t="shared" si="248"/>
        <v>0</v>
      </c>
      <c r="DT622" s="52" t="str">
        <f>IF(DL622=0,"",(DL622+DS622+Tipologías!$E$6+Tipologías!$H$2))</f>
        <v/>
      </c>
      <c r="DU622" s="53" t="str">
        <f t="shared" si="249"/>
        <v>NO</v>
      </c>
      <c r="DV622" s="436"/>
    </row>
    <row r="623" spans="1:126" ht="15.75" thickBot="1" x14ac:dyDescent="0.3">
      <c r="A623" s="22">
        <v>42975</v>
      </c>
      <c r="B623" s="7" t="s">
        <v>1</v>
      </c>
      <c r="C623" s="7" t="s">
        <v>630</v>
      </c>
      <c r="D623" s="7">
        <v>579</v>
      </c>
      <c r="E623" s="7">
        <v>43653334</v>
      </c>
      <c r="F623" s="7">
        <v>3223130625</v>
      </c>
      <c r="G623" s="188">
        <v>620</v>
      </c>
      <c r="H623" s="189" t="s">
        <v>1632</v>
      </c>
      <c r="I623" s="7" t="s">
        <v>1110</v>
      </c>
      <c r="J623" s="7"/>
      <c r="K623" s="7"/>
      <c r="L623" s="7"/>
      <c r="M623" s="7"/>
      <c r="N623" s="7"/>
      <c r="O623" s="7"/>
      <c r="P623" s="7"/>
      <c r="Q623" s="7"/>
      <c r="R623" s="190">
        <v>2204542000</v>
      </c>
      <c r="S623" s="7"/>
      <c r="T623" s="7"/>
      <c r="U623" s="362" t="str">
        <f t="shared" si="225"/>
        <v xml:space="preserve">PEATONAL   #   -  2204542000 </v>
      </c>
      <c r="V623" s="7">
        <v>3214986939</v>
      </c>
      <c r="W623" s="7" t="s">
        <v>1647</v>
      </c>
      <c r="X623" s="7" t="s">
        <v>1521</v>
      </c>
      <c r="Y623" s="7" t="s">
        <v>1300</v>
      </c>
      <c r="Z623" s="7" t="s">
        <v>3023</v>
      </c>
      <c r="AA623" s="434" t="str">
        <f t="shared" si="226"/>
        <v>MARTHA NOHEMY CARDONA MEJIA</v>
      </c>
      <c r="AB623" s="7" t="s">
        <v>1268</v>
      </c>
      <c r="AC623" s="7">
        <v>21923580</v>
      </c>
      <c r="AD623" s="7" t="s">
        <v>1118</v>
      </c>
      <c r="AE623" s="7">
        <v>85</v>
      </c>
      <c r="AF623" s="6" t="s">
        <v>1086</v>
      </c>
      <c r="AG623" s="6"/>
      <c r="AH623" s="7"/>
      <c r="AI623" s="7"/>
      <c r="AJ623" s="7"/>
      <c r="AK623" s="434" t="str">
        <f t="shared" si="227"/>
        <v xml:space="preserve">   </v>
      </c>
      <c r="AL623" s="7"/>
      <c r="AM623" s="191"/>
      <c r="AN623" s="189" t="s">
        <v>1087</v>
      </c>
      <c r="AO623" s="7"/>
      <c r="AP623" s="7" t="s">
        <v>1087</v>
      </c>
      <c r="AQ623" s="7">
        <v>2</v>
      </c>
      <c r="AR623" s="7">
        <v>1</v>
      </c>
      <c r="AS623" s="7"/>
      <c r="AT623" s="192" t="s">
        <v>1147</v>
      </c>
      <c r="AU623" s="7"/>
      <c r="AV623" s="193" t="s">
        <v>1162</v>
      </c>
      <c r="AW623" s="7"/>
      <c r="AX623" s="192"/>
      <c r="AY623" s="7"/>
      <c r="AZ623" s="7"/>
      <c r="BA623" s="7"/>
      <c r="BB623" s="7" t="s">
        <v>1086</v>
      </c>
      <c r="BC623" s="7">
        <v>10592</v>
      </c>
      <c r="BD623" s="7" t="s">
        <v>1086</v>
      </c>
      <c r="BE623" s="7">
        <v>7310</v>
      </c>
      <c r="BF623" s="7" t="s">
        <v>1086</v>
      </c>
      <c r="BG623" s="7">
        <v>8150</v>
      </c>
      <c r="BH623" s="188" t="s">
        <v>1167</v>
      </c>
      <c r="BI623" s="195" t="s">
        <v>1171</v>
      </c>
      <c r="BJ623" s="6" t="s">
        <v>1180</v>
      </c>
      <c r="BK623" s="6" t="s">
        <v>1189</v>
      </c>
      <c r="BL623" s="6" t="s">
        <v>1086</v>
      </c>
      <c r="BM623" s="191" t="s">
        <v>1086</v>
      </c>
      <c r="BN623" s="195" t="s">
        <v>1086</v>
      </c>
      <c r="BO623" s="6" t="s">
        <v>1086</v>
      </c>
      <c r="BP623" s="6" t="s">
        <v>1086</v>
      </c>
      <c r="BQ623" s="6" t="s">
        <v>1086</v>
      </c>
      <c r="BR623" s="6" t="s">
        <v>1086</v>
      </c>
      <c r="BS623" s="6" t="s">
        <v>1086</v>
      </c>
      <c r="BT623" s="6" t="s">
        <v>1086</v>
      </c>
      <c r="BU623" s="6" t="s">
        <v>1086</v>
      </c>
      <c r="BV623" s="6" t="s">
        <v>1087</v>
      </c>
      <c r="BW623" s="6" t="s">
        <v>1086</v>
      </c>
      <c r="BX623" s="6" t="s">
        <v>1086</v>
      </c>
      <c r="BY623" s="6" t="s">
        <v>1086</v>
      </c>
      <c r="BZ623" s="6" t="s">
        <v>1086</v>
      </c>
      <c r="CA623" s="6" t="s">
        <v>1086</v>
      </c>
      <c r="CB623" s="6" t="s">
        <v>1087</v>
      </c>
      <c r="CC623" s="6" t="s">
        <v>1086</v>
      </c>
      <c r="CD623" s="6" t="s">
        <v>1193</v>
      </c>
      <c r="CE623" s="199" t="s">
        <v>3085</v>
      </c>
      <c r="CF623" s="6"/>
      <c r="CG623" s="6"/>
      <c r="CH623" s="6"/>
      <c r="CI623" s="6"/>
      <c r="CJ623" s="6" t="s">
        <v>1607</v>
      </c>
      <c r="CK623" s="6" t="s">
        <v>1608</v>
      </c>
      <c r="CL623" s="6" t="s">
        <v>1086</v>
      </c>
      <c r="CM623" s="6" t="s">
        <v>1087</v>
      </c>
      <c r="CN623" s="6" t="s">
        <v>1087</v>
      </c>
      <c r="CO623" s="196" t="s">
        <v>1490</v>
      </c>
      <c r="CP623" s="6" t="s">
        <v>1086</v>
      </c>
      <c r="CQ623" s="6" t="s">
        <v>1086</v>
      </c>
      <c r="CR623" s="6" t="s">
        <v>1087</v>
      </c>
      <c r="CS623" s="6" t="s">
        <v>1086</v>
      </c>
      <c r="CT623" s="6" t="s">
        <v>1086</v>
      </c>
      <c r="CU623" s="191" t="s">
        <v>1273</v>
      </c>
      <c r="CV623" s="6" t="str">
        <f t="shared" si="228"/>
        <v>SAN MARTIN PEATONAL2204542000</v>
      </c>
      <c r="CW623" s="46" t="str">
        <f t="shared" si="229"/>
        <v>OK</v>
      </c>
      <c r="CX623" s="47" t="str">
        <f t="shared" si="230"/>
        <v>SI</v>
      </c>
      <c r="CY623" s="47">
        <f t="shared" si="231"/>
        <v>1</v>
      </c>
      <c r="CZ623" s="47" t="str">
        <f t="shared" si="232"/>
        <v/>
      </c>
      <c r="DA623" s="47" t="str">
        <f t="shared" si="233"/>
        <v/>
      </c>
      <c r="DB623" s="47" t="str">
        <f t="shared" si="234"/>
        <v/>
      </c>
      <c r="DC623" s="47">
        <f t="shared" si="235"/>
        <v>5</v>
      </c>
      <c r="DD623" s="47"/>
      <c r="DE623" s="47" t="str">
        <f t="shared" si="236"/>
        <v/>
      </c>
      <c r="DF623" s="47" t="str">
        <f t="shared" si="237"/>
        <v/>
      </c>
      <c r="DG623" s="47">
        <f t="shared" si="238"/>
        <v>9</v>
      </c>
      <c r="DH623" s="47" t="str">
        <f t="shared" si="239"/>
        <v/>
      </c>
      <c r="DI623" s="47" t="str">
        <f t="shared" si="240"/>
        <v/>
      </c>
      <c r="DJ623" s="47">
        <f t="shared" si="241"/>
        <v>2</v>
      </c>
      <c r="DK623" s="48">
        <f>IF(CX623="NO",0,IF(CY623=1,Tipologías!$E$11,0)+IF(CZ623=2,Tipologías!$E$10,0)+IF(DA623=3,Tipologías!$E$9,0)+IF(DB623=4,Tipologías!$E$13,0)+IF(DC623=5,Tipologías!$E$12,0)+IF(DD623=6,Tipologías!$E$14,0)+IF(DE623=7,Tipologías!$E$20,0)+IF(DG623=9,Tipologías!$E$16,0)+IF(DF623=8,Tipologías!$E$23,0)+IF(DH623=10,Tipologías!$E$7,0)+IF(DI623=11,Tipologías!$E$8,0))</f>
        <v>2773070.4736259999</v>
      </c>
      <c r="DL623" s="49">
        <f t="shared" si="242"/>
        <v>2773070.4736259999</v>
      </c>
      <c r="DM623" s="50" t="str">
        <f t="shared" si="243"/>
        <v/>
      </c>
      <c r="DN623" s="50" t="str">
        <f t="shared" si="244"/>
        <v/>
      </c>
      <c r="DO623" s="50">
        <f t="shared" si="245"/>
        <v>0</v>
      </c>
      <c r="DP623" s="51" t="str">
        <f t="shared" si="246"/>
        <v/>
      </c>
      <c r="DQ623" s="51">
        <f>IF(DM623=17,Tipologías!$E$18,0)+IF(ENCUESTAS!DN623=18,Tipologías!$E$17,0)+IF(ENCUESTAS!DO623=19,Tipologías!$E$19,0)+IF(ENCUESTAS!DP623=20,Tipologías!$E$21,0)</f>
        <v>0</v>
      </c>
      <c r="DR623" s="47" t="str">
        <f t="shared" si="247"/>
        <v>NO</v>
      </c>
      <c r="DS623" s="49">
        <f t="shared" si="248"/>
        <v>0</v>
      </c>
      <c r="DT623" s="52">
        <f>IF(DL623=0,"",(DL623+DS623+Tipologías!$E$6+Tipologías!$H$2))</f>
        <v>2970147.8661659644</v>
      </c>
      <c r="DU623" s="53" t="str">
        <f t="shared" si="249"/>
        <v>SI</v>
      </c>
      <c r="DV623" s="436" t="s">
        <v>4258</v>
      </c>
    </row>
    <row r="624" spans="1:126" ht="15.75" thickBot="1" x14ac:dyDescent="0.3">
      <c r="A624" s="22">
        <v>42975</v>
      </c>
      <c r="B624" s="7" t="s">
        <v>1</v>
      </c>
      <c r="C624" s="7" t="s">
        <v>630</v>
      </c>
      <c r="D624" s="7">
        <v>579</v>
      </c>
      <c r="E624" s="202">
        <v>4365334</v>
      </c>
      <c r="F624" s="202">
        <v>3223130625</v>
      </c>
      <c r="G624" s="201">
        <v>621</v>
      </c>
      <c r="H624" s="189" t="s">
        <v>1632</v>
      </c>
      <c r="I624" s="202" t="s">
        <v>1110</v>
      </c>
      <c r="J624" s="202"/>
      <c r="K624" s="202"/>
      <c r="L624" s="202"/>
      <c r="M624" s="202"/>
      <c r="N624" s="202"/>
      <c r="O624" s="202"/>
      <c r="P624" s="202"/>
      <c r="Q624" s="202"/>
      <c r="R624" s="211">
        <v>22045190000</v>
      </c>
      <c r="S624" s="202"/>
      <c r="T624" s="202"/>
      <c r="U624" s="362" t="str">
        <f t="shared" si="225"/>
        <v xml:space="preserve">PEATONAL   #   -  22045190000 </v>
      </c>
      <c r="V624" s="202">
        <v>3203873396</v>
      </c>
      <c r="W624" s="202" t="s">
        <v>1323</v>
      </c>
      <c r="X624" s="202" t="s">
        <v>2102</v>
      </c>
      <c r="Y624" s="202" t="s">
        <v>1285</v>
      </c>
      <c r="Z624" s="202" t="s">
        <v>1465</v>
      </c>
      <c r="AA624" s="434" t="str">
        <f t="shared" si="226"/>
        <v>EDILMA DE JESUS MEDINA OCAMPO</v>
      </c>
      <c r="AB624" s="202" t="s">
        <v>1268</v>
      </c>
      <c r="AC624" s="202">
        <v>43657778</v>
      </c>
      <c r="AD624" s="202" t="s">
        <v>1118</v>
      </c>
      <c r="AE624" s="202">
        <v>48</v>
      </c>
      <c r="AF624" s="204" t="s">
        <v>1087</v>
      </c>
      <c r="AG624" s="204" t="s">
        <v>3086</v>
      </c>
      <c r="AH624" s="202" t="s">
        <v>1907</v>
      </c>
      <c r="AI624" s="202" t="s">
        <v>1276</v>
      </c>
      <c r="AJ624" s="202"/>
      <c r="AK624" s="434" t="str">
        <f t="shared" si="227"/>
        <v>HERNAN  POLO ZAPATA</v>
      </c>
      <c r="AL624" s="202" t="s">
        <v>1268</v>
      </c>
      <c r="AM624" s="205">
        <v>71187306</v>
      </c>
      <c r="AN624" s="206" t="s">
        <v>1087</v>
      </c>
      <c r="AO624" s="202"/>
      <c r="AP624" s="202" t="s">
        <v>1087</v>
      </c>
      <c r="AQ624" s="202">
        <v>3</v>
      </c>
      <c r="AR624" s="202">
        <v>1</v>
      </c>
      <c r="AS624" s="202"/>
      <c r="AT624" s="207" t="s">
        <v>1147</v>
      </c>
      <c r="AU624" s="202"/>
      <c r="AV624" s="208" t="s">
        <v>1162</v>
      </c>
      <c r="AW624" s="202"/>
      <c r="AX624" s="207"/>
      <c r="AY624" s="202"/>
      <c r="AZ624" s="202"/>
      <c r="BA624" s="202"/>
      <c r="BB624" s="202" t="s">
        <v>1086</v>
      </c>
      <c r="BC624" s="225">
        <v>51843</v>
      </c>
      <c r="BD624" s="202" t="s">
        <v>1086</v>
      </c>
      <c r="BE624" s="225">
        <v>38931</v>
      </c>
      <c r="BF624" s="202" t="s">
        <v>1086</v>
      </c>
      <c r="BG624" s="225">
        <v>9561</v>
      </c>
      <c r="BH624" s="201" t="s">
        <v>1167</v>
      </c>
      <c r="BI624" s="209" t="s">
        <v>1173</v>
      </c>
      <c r="BJ624" s="204" t="s">
        <v>1180</v>
      </c>
      <c r="BK624" s="204" t="s">
        <v>1189</v>
      </c>
      <c r="BL624" s="204" t="s">
        <v>1086</v>
      </c>
      <c r="BM624" s="205" t="s">
        <v>1086</v>
      </c>
      <c r="BN624" s="209" t="s">
        <v>1086</v>
      </c>
      <c r="BO624" s="204" t="s">
        <v>1086</v>
      </c>
      <c r="BP624" s="204" t="s">
        <v>1086</v>
      </c>
      <c r="BQ624" s="204" t="s">
        <v>1086</v>
      </c>
      <c r="BR624" s="204" t="s">
        <v>1086</v>
      </c>
      <c r="BS624" s="204" t="s">
        <v>1086</v>
      </c>
      <c r="BT624" s="204" t="s">
        <v>1087</v>
      </c>
      <c r="BU624" s="204" t="s">
        <v>1087</v>
      </c>
      <c r="BV624" s="204" t="s">
        <v>1086</v>
      </c>
      <c r="BW624" s="204" t="s">
        <v>1086</v>
      </c>
      <c r="BX624" s="204" t="s">
        <v>1086</v>
      </c>
      <c r="BY624" s="204" t="s">
        <v>1087</v>
      </c>
      <c r="BZ624" s="204" t="s">
        <v>1087</v>
      </c>
      <c r="CA624" s="204" t="s">
        <v>1086</v>
      </c>
      <c r="CB624" s="204" t="s">
        <v>1086</v>
      </c>
      <c r="CC624" s="204" t="s">
        <v>1086</v>
      </c>
      <c r="CD624" s="204" t="s">
        <v>1195</v>
      </c>
      <c r="CE624" s="210" t="s">
        <v>3087</v>
      </c>
      <c r="CF624" s="204"/>
      <c r="CG624" s="204"/>
      <c r="CH624" s="204"/>
      <c r="CI624" s="204"/>
      <c r="CJ624" s="6" t="s">
        <v>1607</v>
      </c>
      <c r="CK624" s="6" t="s">
        <v>1608</v>
      </c>
      <c r="CL624" s="204" t="s">
        <v>1086</v>
      </c>
      <c r="CM624" s="204" t="s">
        <v>1087</v>
      </c>
      <c r="CN624" s="204" t="s">
        <v>1087</v>
      </c>
      <c r="CO624" s="196" t="s">
        <v>1490</v>
      </c>
      <c r="CP624" s="204" t="s">
        <v>1087</v>
      </c>
      <c r="CQ624" s="204" t="s">
        <v>1087</v>
      </c>
      <c r="CR624" s="204" t="s">
        <v>1086</v>
      </c>
      <c r="CS624" s="204" t="s">
        <v>1086</v>
      </c>
      <c r="CT624" s="204" t="s">
        <v>1086</v>
      </c>
      <c r="CU624" s="205" t="s">
        <v>1273</v>
      </c>
      <c r="CV624" s="6" t="str">
        <f t="shared" si="228"/>
        <v>SAN MARTIN PEATONAL22045190000</v>
      </c>
      <c r="CW624" s="46" t="str">
        <f t="shared" si="229"/>
        <v>OK</v>
      </c>
      <c r="CX624" s="47" t="str">
        <f t="shared" si="230"/>
        <v>SI</v>
      </c>
      <c r="CY624" s="47" t="str">
        <f t="shared" si="231"/>
        <v/>
      </c>
      <c r="CZ624" s="47" t="str">
        <f t="shared" si="232"/>
        <v/>
      </c>
      <c r="DA624" s="47">
        <f t="shared" si="233"/>
        <v>3</v>
      </c>
      <c r="DB624" s="47">
        <f t="shared" si="234"/>
        <v>4</v>
      </c>
      <c r="DC624" s="47" t="str">
        <f t="shared" si="235"/>
        <v/>
      </c>
      <c r="DD624" s="47"/>
      <c r="DE624" s="47" t="str">
        <f t="shared" si="236"/>
        <v/>
      </c>
      <c r="DF624" s="47" t="str">
        <f t="shared" si="237"/>
        <v/>
      </c>
      <c r="DG624" s="47">
        <f t="shared" si="238"/>
        <v>9</v>
      </c>
      <c r="DH624" s="47" t="str">
        <f t="shared" si="239"/>
        <v/>
      </c>
      <c r="DI624" s="47" t="str">
        <f t="shared" si="240"/>
        <v/>
      </c>
      <c r="DJ624" s="47">
        <f t="shared" si="241"/>
        <v>2</v>
      </c>
      <c r="DK624" s="48">
        <f>IF(CX624="NO",0,IF(CY624=1,Tipologías!$E$11,0)+IF(CZ624=2,Tipologías!$E$10,0)+IF(DA624=3,Tipologías!$E$9,0)+IF(DB624=4,Tipologías!$E$13,0)+IF(DC624=5,Tipologías!$E$12,0)+IF(DD624=6,Tipologías!$E$14,0)+IF(DE624=7,Tipologías!$E$20,0)+IF(DG624=9,Tipologías!$E$16,0)+IF(DF624=8,Tipologías!$E$23,0)+IF(DH624=10,Tipologías!$E$7,0)+IF(DI624=11,Tipologías!$E$8,0))</f>
        <v>3018857.1748019997</v>
      </c>
      <c r="DL624" s="49">
        <f t="shared" si="242"/>
        <v>3018857.1748019997</v>
      </c>
      <c r="DM624" s="50" t="str">
        <f t="shared" si="243"/>
        <v/>
      </c>
      <c r="DN624" s="50" t="str">
        <f t="shared" si="244"/>
        <v/>
      </c>
      <c r="DO624" s="50">
        <f t="shared" si="245"/>
        <v>0</v>
      </c>
      <c r="DP624" s="51" t="str">
        <f t="shared" si="246"/>
        <v/>
      </c>
      <c r="DQ624" s="51">
        <f>IF(DM624=17,Tipologías!$E$18,0)+IF(ENCUESTAS!DN624=18,Tipologías!$E$17,0)+IF(ENCUESTAS!DO624=19,Tipologías!$E$19,0)+IF(ENCUESTAS!DP624=20,Tipologías!$E$21,0)</f>
        <v>0</v>
      </c>
      <c r="DR624" s="47" t="str">
        <f t="shared" si="247"/>
        <v>NO</v>
      </c>
      <c r="DS624" s="49">
        <f t="shared" si="248"/>
        <v>0</v>
      </c>
      <c r="DT624" s="52">
        <f>IF(DL624=0,"",(DL624+DS624+Tipologías!$E$6+Tipologías!$H$2))</f>
        <v>3215934.5673419642</v>
      </c>
      <c r="DU624" s="53" t="str">
        <f t="shared" si="249"/>
        <v>SI</v>
      </c>
      <c r="DV624" s="436" t="s">
        <v>4259</v>
      </c>
    </row>
    <row r="625" spans="1:126" ht="30.75" thickBot="1" x14ac:dyDescent="0.3">
      <c r="A625" s="22">
        <v>42975</v>
      </c>
      <c r="B625" s="7" t="s">
        <v>1</v>
      </c>
      <c r="C625" s="7" t="s">
        <v>630</v>
      </c>
      <c r="D625" s="7">
        <v>579</v>
      </c>
      <c r="E625" s="7">
        <v>43653334</v>
      </c>
      <c r="F625" s="7">
        <v>3221310625</v>
      </c>
      <c r="G625" s="188">
        <v>622</v>
      </c>
      <c r="H625" s="189" t="s">
        <v>1632</v>
      </c>
      <c r="I625" s="7" t="s">
        <v>1110</v>
      </c>
      <c r="J625" s="7"/>
      <c r="K625" s="7"/>
      <c r="L625" s="7"/>
      <c r="M625" s="7"/>
      <c r="N625" s="7"/>
      <c r="O625" s="7"/>
      <c r="P625" s="7"/>
      <c r="Q625" s="219"/>
      <c r="R625" s="190">
        <v>22045000000</v>
      </c>
      <c r="S625" s="7"/>
      <c r="T625" s="7"/>
      <c r="U625" s="362" t="str">
        <f t="shared" si="225"/>
        <v xml:space="preserve">PEATONAL   #   -  22045000000 </v>
      </c>
      <c r="V625" s="7">
        <v>3144713392</v>
      </c>
      <c r="W625" s="7" t="s">
        <v>3088</v>
      </c>
      <c r="X625" s="7" t="s">
        <v>3089</v>
      </c>
      <c r="Y625" s="7" t="s">
        <v>1931</v>
      </c>
      <c r="Z625" s="7" t="s">
        <v>1574</v>
      </c>
      <c r="AA625" s="434" t="str">
        <f t="shared" si="226"/>
        <v>NUBIA IRENE GUARIN CIRO</v>
      </c>
      <c r="AB625" s="7" t="s">
        <v>1268</v>
      </c>
      <c r="AC625" s="7">
        <v>43649872</v>
      </c>
      <c r="AD625" s="7" t="s">
        <v>1118</v>
      </c>
      <c r="AE625" s="7">
        <v>49</v>
      </c>
      <c r="AF625" s="6" t="s">
        <v>1087</v>
      </c>
      <c r="AG625" s="6" t="s">
        <v>1736</v>
      </c>
      <c r="AH625" s="7" t="s">
        <v>3090</v>
      </c>
      <c r="AI625" s="7" t="s">
        <v>3091</v>
      </c>
      <c r="AJ625" s="7"/>
      <c r="AK625" s="434" t="str">
        <f t="shared" si="227"/>
        <v>HERIBERTO  JIMENEZ GALBAN</v>
      </c>
      <c r="AL625" s="7" t="s">
        <v>1268</v>
      </c>
      <c r="AM625" s="191">
        <v>8826313</v>
      </c>
      <c r="AN625" s="189" t="s">
        <v>1086</v>
      </c>
      <c r="AO625" s="7"/>
      <c r="AP625" s="7" t="s">
        <v>1087</v>
      </c>
      <c r="AQ625" s="7">
        <v>6</v>
      </c>
      <c r="AR625" s="7">
        <v>2</v>
      </c>
      <c r="AS625" s="7"/>
      <c r="AT625" s="192" t="s">
        <v>1147</v>
      </c>
      <c r="AU625" s="7"/>
      <c r="AV625" s="193" t="s">
        <v>1162</v>
      </c>
      <c r="AW625" s="7"/>
      <c r="AX625" s="192"/>
      <c r="AY625" s="7"/>
      <c r="AZ625" s="7"/>
      <c r="BA625" s="7"/>
      <c r="BB625" s="7" t="s">
        <v>1086</v>
      </c>
      <c r="BC625" s="7">
        <v>16865</v>
      </c>
      <c r="BD625" s="7" t="s">
        <v>1086</v>
      </c>
      <c r="BE625" s="7">
        <v>12122</v>
      </c>
      <c r="BF625" s="7" t="s">
        <v>1086</v>
      </c>
      <c r="BG625" s="7">
        <v>8366</v>
      </c>
      <c r="BH625" s="188" t="s">
        <v>1167</v>
      </c>
      <c r="BI625" s="195" t="s">
        <v>1175</v>
      </c>
      <c r="BJ625" s="6" t="s">
        <v>1180</v>
      </c>
      <c r="BK625" s="6" t="s">
        <v>1189</v>
      </c>
      <c r="BL625" s="6" t="s">
        <v>1086</v>
      </c>
      <c r="BM625" s="191" t="s">
        <v>1086</v>
      </c>
      <c r="BN625" s="195" t="s">
        <v>1086</v>
      </c>
      <c r="BO625" s="6" t="s">
        <v>1086</v>
      </c>
      <c r="BP625" s="6" t="s">
        <v>1086</v>
      </c>
      <c r="BQ625" s="6" t="s">
        <v>1086</v>
      </c>
      <c r="BR625" s="6" t="s">
        <v>1086</v>
      </c>
      <c r="BS625" s="6" t="s">
        <v>1087</v>
      </c>
      <c r="BT625" s="6" t="s">
        <v>1086</v>
      </c>
      <c r="BU625" s="6" t="s">
        <v>1087</v>
      </c>
      <c r="BV625" s="6" t="s">
        <v>1087</v>
      </c>
      <c r="BW625" s="6" t="s">
        <v>1086</v>
      </c>
      <c r="BX625" s="6" t="s">
        <v>1087</v>
      </c>
      <c r="BY625" s="6" t="s">
        <v>1086</v>
      </c>
      <c r="BZ625" s="6" t="s">
        <v>1087</v>
      </c>
      <c r="CA625" s="6" t="s">
        <v>1087</v>
      </c>
      <c r="CB625" s="6" t="s">
        <v>1086</v>
      </c>
      <c r="CC625" s="196" t="s">
        <v>1086</v>
      </c>
      <c r="CD625" s="196" t="s">
        <v>1195</v>
      </c>
      <c r="CE625" s="197" t="s">
        <v>3092</v>
      </c>
      <c r="CF625" s="196"/>
      <c r="CG625" s="196"/>
      <c r="CH625" s="196"/>
      <c r="CI625" s="196"/>
      <c r="CJ625" s="6" t="s">
        <v>1607</v>
      </c>
      <c r="CK625" s="6" t="s">
        <v>1608</v>
      </c>
      <c r="CL625" s="196" t="s">
        <v>1086</v>
      </c>
      <c r="CM625" s="196" t="s">
        <v>1087</v>
      </c>
      <c r="CN625" s="196" t="s">
        <v>1087</v>
      </c>
      <c r="CO625" s="196" t="s">
        <v>1490</v>
      </c>
      <c r="CP625" s="196" t="s">
        <v>1087</v>
      </c>
      <c r="CQ625" s="196" t="s">
        <v>1086</v>
      </c>
      <c r="CR625" s="196" t="s">
        <v>1087</v>
      </c>
      <c r="CS625" s="196" t="s">
        <v>1087</v>
      </c>
      <c r="CT625" s="196" t="s">
        <v>1086</v>
      </c>
      <c r="CU625" s="198" t="s">
        <v>1273</v>
      </c>
      <c r="CV625" s="6" t="str">
        <f t="shared" si="228"/>
        <v>SAN MARTIN PEATONAL22045000000</v>
      </c>
      <c r="CW625" s="46" t="str">
        <f t="shared" si="229"/>
        <v>OK</v>
      </c>
      <c r="CX625" s="47" t="str">
        <f t="shared" si="230"/>
        <v>SI</v>
      </c>
      <c r="CY625" s="47">
        <f t="shared" si="231"/>
        <v>1</v>
      </c>
      <c r="CZ625" s="47">
        <f t="shared" si="232"/>
        <v>2</v>
      </c>
      <c r="DA625" s="47">
        <f t="shared" si="233"/>
        <v>3</v>
      </c>
      <c r="DB625" s="47">
        <f t="shared" si="234"/>
        <v>4</v>
      </c>
      <c r="DC625" s="47">
        <f t="shared" si="235"/>
        <v>5</v>
      </c>
      <c r="DD625" s="47"/>
      <c r="DE625" s="47">
        <f t="shared" si="236"/>
        <v>7</v>
      </c>
      <c r="DF625" s="47" t="str">
        <f t="shared" si="237"/>
        <v/>
      </c>
      <c r="DG625" s="47">
        <f t="shared" si="238"/>
        <v>9</v>
      </c>
      <c r="DH625" s="47" t="str">
        <f t="shared" si="239"/>
        <v/>
      </c>
      <c r="DI625" s="47">
        <f t="shared" si="240"/>
        <v>11</v>
      </c>
      <c r="DJ625" s="47">
        <f t="shared" si="241"/>
        <v>5</v>
      </c>
      <c r="DK625" s="48">
        <f>IF(CX625="NO",0,IF(CY625=1,Tipologías!$E$11,0)+IF(CZ625=2,Tipologías!$E$10,0)+IF(DA625=3,Tipologías!$E$9,0)+IF(DB625=4,Tipologías!$E$13,0)+IF(DC625=5,Tipologías!$E$12,0)+IF(DD625=6,Tipologías!$E$14,0)+IF(DE625=7,Tipologías!$E$20,0)+IF(DG625=9,Tipologías!$E$16,0)+IF(DF625=8,Tipologías!$E$23,0)+IF(DH625=10,Tipologías!$E$7,0)+IF(DI625=11,Tipologías!$E$8,0))</f>
        <v>4990836.7512899991</v>
      </c>
      <c r="DL625" s="49">
        <f t="shared" si="242"/>
        <v>4990836.7512899991</v>
      </c>
      <c r="DM625" s="50" t="str">
        <f t="shared" si="243"/>
        <v/>
      </c>
      <c r="DN625" s="50" t="str">
        <f t="shared" si="244"/>
        <v/>
      </c>
      <c r="DO625" s="50">
        <f t="shared" si="245"/>
        <v>0</v>
      </c>
      <c r="DP625" s="51" t="str">
        <f t="shared" si="246"/>
        <v/>
      </c>
      <c r="DQ625" s="51">
        <f>IF(DM625=17,Tipologías!$E$18,0)+IF(ENCUESTAS!DN625=18,Tipologías!$E$17,0)+IF(ENCUESTAS!DO625=19,Tipologías!$E$19,0)+IF(ENCUESTAS!DP625=20,Tipologías!$E$21,0)</f>
        <v>0</v>
      </c>
      <c r="DR625" s="47" t="str">
        <f t="shared" si="247"/>
        <v>NO</v>
      </c>
      <c r="DS625" s="49">
        <f t="shared" si="248"/>
        <v>0</v>
      </c>
      <c r="DT625" s="52">
        <f>IF(DL625=0,"",(DL625+DS625+Tipologías!$E$6+Tipologías!$H$2))</f>
        <v>5187914.1438299632</v>
      </c>
      <c r="DU625" s="53" t="str">
        <f t="shared" si="249"/>
        <v>SI</v>
      </c>
      <c r="DV625" s="436" t="s">
        <v>4260</v>
      </c>
    </row>
    <row r="626" spans="1:126" ht="60.75" thickBot="1" x14ac:dyDescent="0.3">
      <c r="A626" s="22">
        <v>42975</v>
      </c>
      <c r="B626" s="7" t="s">
        <v>1</v>
      </c>
      <c r="C626" s="7" t="s">
        <v>630</v>
      </c>
      <c r="D626" s="7">
        <v>579</v>
      </c>
      <c r="E626" s="7">
        <v>43653334</v>
      </c>
      <c r="F626" s="7">
        <v>3223130625</v>
      </c>
      <c r="G626" s="188">
        <v>623</v>
      </c>
      <c r="H626" s="189" t="s">
        <v>1632</v>
      </c>
      <c r="I626" s="7" t="s">
        <v>1110</v>
      </c>
      <c r="J626" s="7"/>
      <c r="K626" s="7"/>
      <c r="L626" s="7"/>
      <c r="M626" s="7"/>
      <c r="N626" s="7"/>
      <c r="O626" s="7"/>
      <c r="P626" s="7"/>
      <c r="Q626" s="7"/>
      <c r="R626" s="200">
        <v>2204500000</v>
      </c>
      <c r="S626" s="7"/>
      <c r="T626" s="7"/>
      <c r="U626" s="362" t="str">
        <f t="shared" si="225"/>
        <v xml:space="preserve">PEATONAL   #   -  2204500000 </v>
      </c>
      <c r="V626" s="7">
        <v>3146697868</v>
      </c>
      <c r="W626" s="7" t="s">
        <v>1685</v>
      </c>
      <c r="X626" s="7"/>
      <c r="Y626" s="7" t="s">
        <v>3093</v>
      </c>
      <c r="Z626" s="7" t="s">
        <v>1272</v>
      </c>
      <c r="AA626" s="434" t="str">
        <f t="shared" si="226"/>
        <v xml:space="preserve">TULIA ROSA URREGO </v>
      </c>
      <c r="AB626" s="7" t="s">
        <v>1268</v>
      </c>
      <c r="AC626" s="7">
        <v>21499580</v>
      </c>
      <c r="AD626" s="7" t="s">
        <v>1118</v>
      </c>
      <c r="AE626" s="7">
        <v>64</v>
      </c>
      <c r="AF626" s="6" t="s">
        <v>1087</v>
      </c>
      <c r="AG626" s="6"/>
      <c r="AH626" s="7"/>
      <c r="AI626" s="7"/>
      <c r="AJ626" s="7"/>
      <c r="AK626" s="434" t="str">
        <f t="shared" si="227"/>
        <v xml:space="preserve">   </v>
      </c>
      <c r="AL626" s="7"/>
      <c r="AM626" s="191"/>
      <c r="AN626" s="189" t="s">
        <v>1086</v>
      </c>
      <c r="AO626" s="7"/>
      <c r="AP626" s="7" t="s">
        <v>1086</v>
      </c>
      <c r="AQ626" s="7">
        <v>3</v>
      </c>
      <c r="AR626" s="7">
        <v>1</v>
      </c>
      <c r="AS626" s="7"/>
      <c r="AT626" s="192" t="s">
        <v>1147</v>
      </c>
      <c r="AU626" s="7"/>
      <c r="AV626" s="193" t="s">
        <v>1162</v>
      </c>
      <c r="AW626" s="7"/>
      <c r="AX626" s="192"/>
      <c r="AY626" s="7"/>
      <c r="AZ626" s="7"/>
      <c r="BA626" s="7"/>
      <c r="BB626" s="7" t="s">
        <v>1086</v>
      </c>
      <c r="BC626" s="194">
        <v>5572</v>
      </c>
      <c r="BD626" s="7" t="s">
        <v>1087</v>
      </c>
      <c r="BE626" s="194"/>
      <c r="BF626" s="7" t="s">
        <v>1086</v>
      </c>
      <c r="BG626" s="194">
        <v>8324</v>
      </c>
      <c r="BH626" s="188" t="s">
        <v>1167</v>
      </c>
      <c r="BI626" s="195" t="s">
        <v>1171</v>
      </c>
      <c r="BJ626" s="6" t="s">
        <v>1180</v>
      </c>
      <c r="BK626" s="6" t="s">
        <v>1189</v>
      </c>
      <c r="BL626" s="6" t="s">
        <v>1087</v>
      </c>
      <c r="BM626" s="191" t="s">
        <v>1086</v>
      </c>
      <c r="BN626" s="195" t="s">
        <v>1086</v>
      </c>
      <c r="BO626" s="6" t="s">
        <v>1086</v>
      </c>
      <c r="BP626" s="6" t="s">
        <v>1086</v>
      </c>
      <c r="BQ626" s="6" t="s">
        <v>1086</v>
      </c>
      <c r="BR626" s="6" t="s">
        <v>1086</v>
      </c>
      <c r="BS626" s="6" t="s">
        <v>1086</v>
      </c>
      <c r="BT626" s="6" t="s">
        <v>1086</v>
      </c>
      <c r="BU626" s="6" t="s">
        <v>1086</v>
      </c>
      <c r="BV626" s="6" t="s">
        <v>1087</v>
      </c>
      <c r="BW626" s="6" t="s">
        <v>1086</v>
      </c>
      <c r="BX626" s="6" t="s">
        <v>1086</v>
      </c>
      <c r="BY626" s="6" t="s">
        <v>1086</v>
      </c>
      <c r="BZ626" s="6" t="s">
        <v>1086</v>
      </c>
      <c r="CA626" s="6" t="s">
        <v>1087</v>
      </c>
      <c r="CB626" s="6" t="s">
        <v>1086</v>
      </c>
      <c r="CC626" s="6" t="s">
        <v>1086</v>
      </c>
      <c r="CD626" s="6" t="s">
        <v>1193</v>
      </c>
      <c r="CE626" s="199" t="s">
        <v>3094</v>
      </c>
      <c r="CF626" s="6"/>
      <c r="CG626" s="6"/>
      <c r="CH626" s="6"/>
      <c r="CI626" s="6"/>
      <c r="CJ626" s="6" t="s">
        <v>1607</v>
      </c>
      <c r="CK626" s="6" t="s">
        <v>1608</v>
      </c>
      <c r="CL626" s="6" t="s">
        <v>1086</v>
      </c>
      <c r="CM626" s="6" t="s">
        <v>1087</v>
      </c>
      <c r="CN626" s="6" t="s">
        <v>1087</v>
      </c>
      <c r="CO626" s="196" t="s">
        <v>1490</v>
      </c>
      <c r="CP626" s="6" t="s">
        <v>1086</v>
      </c>
      <c r="CQ626" s="6" t="s">
        <v>1086</v>
      </c>
      <c r="CR626" s="6" t="s">
        <v>1087</v>
      </c>
      <c r="CS626" s="6" t="s">
        <v>1086</v>
      </c>
      <c r="CT626" s="6" t="s">
        <v>1087</v>
      </c>
      <c r="CU626" s="191" t="s">
        <v>1273</v>
      </c>
      <c r="CV626" s="6" t="str">
        <f t="shared" si="228"/>
        <v>SAN MARTIN PEATONAL2204500000</v>
      </c>
      <c r="CW626" s="46" t="str">
        <f t="shared" si="229"/>
        <v>OK</v>
      </c>
      <c r="CX626" s="47" t="str">
        <f t="shared" si="230"/>
        <v>SI</v>
      </c>
      <c r="CY626" s="47">
        <f t="shared" si="231"/>
        <v>1</v>
      </c>
      <c r="CZ626" s="47">
        <f t="shared" si="232"/>
        <v>2</v>
      </c>
      <c r="DA626" s="47" t="str">
        <f t="shared" si="233"/>
        <v/>
      </c>
      <c r="DB626" s="47" t="str">
        <f t="shared" si="234"/>
        <v/>
      </c>
      <c r="DC626" s="47" t="str">
        <f t="shared" si="235"/>
        <v/>
      </c>
      <c r="DD626" s="47"/>
      <c r="DE626" s="47" t="str">
        <f t="shared" si="236"/>
        <v/>
      </c>
      <c r="DF626" s="47" t="str">
        <f t="shared" si="237"/>
        <v/>
      </c>
      <c r="DG626" s="47">
        <f t="shared" si="238"/>
        <v>9</v>
      </c>
      <c r="DH626" s="47" t="str">
        <f t="shared" si="239"/>
        <v/>
      </c>
      <c r="DI626" s="47" t="str">
        <f t="shared" si="240"/>
        <v/>
      </c>
      <c r="DJ626" s="47">
        <f t="shared" si="241"/>
        <v>2</v>
      </c>
      <c r="DK626" s="48">
        <f>IF(CX626="NO",0,IF(CY626=1,Tipologías!$E$11,0)+IF(CZ626=2,Tipologías!$E$10,0)+IF(DA626=3,Tipologías!$E$9,0)+IF(DB626=4,Tipologías!$E$13,0)+IF(DC626=5,Tipologías!$E$12,0)+IF(DD626=6,Tipologías!$E$14,0)+IF(DE626=7,Tipologías!$E$20,0)+IF(DG626=9,Tipologías!$E$16,0)+IF(DF626=8,Tipologías!$E$23,0)+IF(DH626=10,Tipologías!$E$7,0)+IF(DI626=11,Tipologías!$E$8,0))</f>
        <v>2419565.9760539997</v>
      </c>
      <c r="DL626" s="49">
        <f t="shared" si="242"/>
        <v>2419565.9760539997</v>
      </c>
      <c r="DM626" s="50" t="str">
        <f t="shared" si="243"/>
        <v/>
      </c>
      <c r="DN626" s="50" t="str">
        <f t="shared" si="244"/>
        <v/>
      </c>
      <c r="DO626" s="50">
        <f t="shared" si="245"/>
        <v>0</v>
      </c>
      <c r="DP626" s="51" t="str">
        <f t="shared" si="246"/>
        <v/>
      </c>
      <c r="DQ626" s="51">
        <f>IF(DM626=17,Tipologías!$E$18,0)+IF(ENCUESTAS!DN626=18,Tipologías!$E$17,0)+IF(ENCUESTAS!DO626=19,Tipologías!$E$19,0)+IF(ENCUESTAS!DP626=20,Tipologías!$E$21,0)</f>
        <v>0</v>
      </c>
      <c r="DR626" s="47" t="str">
        <f t="shared" si="247"/>
        <v>NO</v>
      </c>
      <c r="DS626" s="49">
        <f t="shared" si="248"/>
        <v>0</v>
      </c>
      <c r="DT626" s="52">
        <f>IF(DL626=0,"",(DL626+DS626+Tipologías!$E$6+Tipologías!$H$2))</f>
        <v>2616643.3685939643</v>
      </c>
      <c r="DU626" s="53" t="str">
        <f t="shared" si="249"/>
        <v>SI</v>
      </c>
      <c r="DV626" s="436" t="s">
        <v>4261</v>
      </c>
    </row>
    <row r="627" spans="1:126" ht="75.75" thickBot="1" x14ac:dyDescent="0.3">
      <c r="A627" s="22">
        <v>42975</v>
      </c>
      <c r="B627" s="7" t="s">
        <v>1</v>
      </c>
      <c r="C627" s="7" t="s">
        <v>630</v>
      </c>
      <c r="D627" s="7">
        <v>579</v>
      </c>
      <c r="E627" s="7">
        <v>1039689067</v>
      </c>
      <c r="F627" s="7"/>
      <c r="G627" s="188">
        <v>624</v>
      </c>
      <c r="H627" s="189" t="s">
        <v>1603</v>
      </c>
      <c r="I627" s="7" t="s">
        <v>1110</v>
      </c>
      <c r="J627" s="7"/>
      <c r="K627" s="7"/>
      <c r="L627" s="7"/>
      <c r="M627" s="7"/>
      <c r="N627" s="7"/>
      <c r="O627" s="7"/>
      <c r="P627" s="7"/>
      <c r="Q627" s="7"/>
      <c r="R627" s="200">
        <v>220582300000</v>
      </c>
      <c r="S627" s="7"/>
      <c r="T627" s="7"/>
      <c r="U627" s="362" t="str">
        <f t="shared" si="225"/>
        <v xml:space="preserve">PEATONAL   #   -  220582300000 </v>
      </c>
      <c r="V627" s="7">
        <v>3193732366</v>
      </c>
      <c r="W627" s="7" t="s">
        <v>1988</v>
      </c>
      <c r="X627" s="7" t="s">
        <v>1647</v>
      </c>
      <c r="Y627" s="7" t="s">
        <v>3095</v>
      </c>
      <c r="Z627" s="7" t="s">
        <v>1734</v>
      </c>
      <c r="AA627" s="434" t="str">
        <f t="shared" si="226"/>
        <v>MATHA NELLY BUITRAGO CARDONA</v>
      </c>
      <c r="AB627" s="7" t="s">
        <v>1268</v>
      </c>
      <c r="AC627" s="7">
        <v>22019630</v>
      </c>
      <c r="AD627" s="7" t="s">
        <v>1118</v>
      </c>
      <c r="AE627" s="7">
        <v>63</v>
      </c>
      <c r="AF627" s="6" t="s">
        <v>1086</v>
      </c>
      <c r="AG627" s="6" t="s">
        <v>1342</v>
      </c>
      <c r="AH627" s="7" t="s">
        <v>1342</v>
      </c>
      <c r="AI627" s="7" t="s">
        <v>3096</v>
      </c>
      <c r="AJ627" s="7"/>
      <c r="AK627" s="434" t="str">
        <f t="shared" si="227"/>
        <v>LUERCIO  FLORES FLORES</v>
      </c>
      <c r="AL627" s="7" t="s">
        <v>1268</v>
      </c>
      <c r="AM627" s="191"/>
      <c r="AN627" s="189" t="s">
        <v>1087</v>
      </c>
      <c r="AO627" s="7"/>
      <c r="AP627" s="7" t="s">
        <v>1087</v>
      </c>
      <c r="AQ627" s="7">
        <v>5</v>
      </c>
      <c r="AR627" s="7">
        <v>2</v>
      </c>
      <c r="AS627" s="7"/>
      <c r="AT627" s="192" t="s">
        <v>1147</v>
      </c>
      <c r="AU627" s="7"/>
      <c r="AV627" s="193" t="s">
        <v>1162</v>
      </c>
      <c r="AW627" s="7"/>
      <c r="AX627" s="192"/>
      <c r="AY627" s="7"/>
      <c r="AZ627" s="7"/>
      <c r="BA627" s="7"/>
      <c r="BB627" s="7" t="s">
        <v>1086</v>
      </c>
      <c r="BC627" s="194">
        <v>32473</v>
      </c>
      <c r="BD627" s="7" t="s">
        <v>1087</v>
      </c>
      <c r="BE627" s="194"/>
      <c r="BF627" s="7" t="s">
        <v>1086</v>
      </c>
      <c r="BG627" s="194">
        <v>83324</v>
      </c>
      <c r="BH627" s="188" t="s">
        <v>1167</v>
      </c>
      <c r="BI627" s="195" t="s">
        <v>1171</v>
      </c>
      <c r="BJ627" s="6" t="s">
        <v>1180</v>
      </c>
      <c r="BK627" s="6" t="s">
        <v>1189</v>
      </c>
      <c r="BL627" s="6" t="s">
        <v>1086</v>
      </c>
      <c r="BM627" s="191" t="s">
        <v>1086</v>
      </c>
      <c r="BN627" s="195" t="s">
        <v>1086</v>
      </c>
      <c r="BO627" s="6" t="s">
        <v>1086</v>
      </c>
      <c r="BP627" s="6" t="s">
        <v>1086</v>
      </c>
      <c r="BQ627" s="6" t="s">
        <v>1086</v>
      </c>
      <c r="BR627" s="6" t="s">
        <v>1086</v>
      </c>
      <c r="BS627" s="6" t="s">
        <v>1086</v>
      </c>
      <c r="BT627" s="6" t="s">
        <v>1086</v>
      </c>
      <c r="BU627" s="6" t="s">
        <v>1086</v>
      </c>
      <c r="BV627" s="6" t="s">
        <v>1087</v>
      </c>
      <c r="BW627" s="6" t="s">
        <v>1086</v>
      </c>
      <c r="BX627" s="6" t="s">
        <v>1086</v>
      </c>
      <c r="BY627" s="6" t="s">
        <v>1086</v>
      </c>
      <c r="BZ627" s="6" t="s">
        <v>1086</v>
      </c>
      <c r="CA627" s="6" t="s">
        <v>1086</v>
      </c>
      <c r="CB627" s="6" t="s">
        <v>1086</v>
      </c>
      <c r="CC627" s="6" t="s">
        <v>1086</v>
      </c>
      <c r="CD627" s="6" t="s">
        <v>1193</v>
      </c>
      <c r="CE627" s="199" t="s">
        <v>3097</v>
      </c>
      <c r="CF627" s="6"/>
      <c r="CG627" s="6"/>
      <c r="CH627" s="6"/>
      <c r="CI627" s="6"/>
      <c r="CJ627" s="6" t="s">
        <v>1607</v>
      </c>
      <c r="CK627" s="6" t="s">
        <v>1608</v>
      </c>
      <c r="CL627" s="6" t="s">
        <v>1086</v>
      </c>
      <c r="CM627" s="6" t="s">
        <v>1087</v>
      </c>
      <c r="CN627" s="6" t="s">
        <v>1087</v>
      </c>
      <c r="CO627" s="196" t="s">
        <v>1490</v>
      </c>
      <c r="CP627" s="6" t="s">
        <v>1086</v>
      </c>
      <c r="CQ627" s="6" t="s">
        <v>1086</v>
      </c>
      <c r="CR627" s="6" t="s">
        <v>1087</v>
      </c>
      <c r="CS627" s="6" t="s">
        <v>1086</v>
      </c>
      <c r="CT627" s="6" t="s">
        <v>1086</v>
      </c>
      <c r="CU627" s="191" t="s">
        <v>1273</v>
      </c>
      <c r="CV627" s="6" t="str">
        <f t="shared" si="228"/>
        <v>OASIS PEATONAL220582300000</v>
      </c>
      <c r="CW627" s="46" t="str">
        <f t="shared" si="229"/>
        <v>OK</v>
      </c>
      <c r="CX627" s="47" t="str">
        <f t="shared" si="230"/>
        <v>SI</v>
      </c>
      <c r="CY627" s="47">
        <f t="shared" si="231"/>
        <v>1</v>
      </c>
      <c r="CZ627" s="47" t="str">
        <f t="shared" si="232"/>
        <v/>
      </c>
      <c r="DA627" s="47" t="str">
        <f t="shared" si="233"/>
        <v/>
      </c>
      <c r="DB627" s="47" t="str">
        <f t="shared" si="234"/>
        <v/>
      </c>
      <c r="DC627" s="47" t="str">
        <f t="shared" si="235"/>
        <v/>
      </c>
      <c r="DD627" s="47"/>
      <c r="DE627" s="47" t="str">
        <f t="shared" si="236"/>
        <v/>
      </c>
      <c r="DF627" s="47" t="str">
        <f t="shared" si="237"/>
        <v/>
      </c>
      <c r="DG627" s="47">
        <f t="shared" si="238"/>
        <v>9</v>
      </c>
      <c r="DH627" s="47" t="str">
        <f t="shared" si="239"/>
        <v/>
      </c>
      <c r="DI627" s="47" t="str">
        <f t="shared" si="240"/>
        <v/>
      </c>
      <c r="DJ627" s="47">
        <f t="shared" si="241"/>
        <v>1</v>
      </c>
      <c r="DK627" s="48">
        <f>IF(CX627="NO",0,IF(CY627=1,Tipologías!$E$11,0)+IF(CZ627=2,Tipologías!$E$10,0)+IF(DA627=3,Tipologías!$E$9,0)+IF(DB627=4,Tipologías!$E$13,0)+IF(DC627=5,Tipologías!$E$12,0)+IF(DD627=6,Tipologías!$E$14,0)+IF(DE627=7,Tipologías!$E$20,0)+IF(DG627=9,Tipologías!$E$16,0)+IF(DF627=8,Tipologías!$E$23,0)+IF(DH627=10,Tipologías!$E$7,0)+IF(DI627=11,Tipologías!$E$8,0))</f>
        <v>2225218.5090899998</v>
      </c>
      <c r="DL627" s="49">
        <f t="shared" si="242"/>
        <v>2225218.5090899998</v>
      </c>
      <c r="DM627" s="50" t="str">
        <f t="shared" si="243"/>
        <v/>
      </c>
      <c r="DN627" s="50" t="str">
        <f t="shared" si="244"/>
        <v/>
      </c>
      <c r="DO627" s="50">
        <f t="shared" si="245"/>
        <v>0</v>
      </c>
      <c r="DP627" s="51" t="str">
        <f t="shared" si="246"/>
        <v/>
      </c>
      <c r="DQ627" s="51">
        <f>IF(DM627=17,Tipologías!$E$18,0)+IF(ENCUESTAS!DN627=18,Tipologías!$E$17,0)+IF(ENCUESTAS!DO627=19,Tipologías!$E$19,0)+IF(ENCUESTAS!DP627=20,Tipologías!$E$21,0)</f>
        <v>0</v>
      </c>
      <c r="DR627" s="47" t="str">
        <f t="shared" si="247"/>
        <v>NO</v>
      </c>
      <c r="DS627" s="49">
        <f t="shared" si="248"/>
        <v>0</v>
      </c>
      <c r="DT627" s="52">
        <f>IF(DL627=0,"",(DL627+DS627+Tipologías!$E$6+Tipologías!$H$2))</f>
        <v>2422295.9016299644</v>
      </c>
      <c r="DU627" s="53" t="str">
        <f t="shared" si="249"/>
        <v>SI</v>
      </c>
      <c r="DV627" s="436" t="s">
        <v>3718</v>
      </c>
    </row>
    <row r="628" spans="1:126" ht="15.75" thickBot="1" x14ac:dyDescent="0.3">
      <c r="A628" s="22">
        <v>42975</v>
      </c>
      <c r="B628" s="7" t="s">
        <v>1</v>
      </c>
      <c r="C628" s="7" t="s">
        <v>630</v>
      </c>
      <c r="D628" s="7">
        <v>579</v>
      </c>
      <c r="E628" s="7">
        <v>1039689067</v>
      </c>
      <c r="F628" s="7"/>
      <c r="G628" s="188">
        <v>625</v>
      </c>
      <c r="H628" s="189" t="s">
        <v>1646</v>
      </c>
      <c r="I628" s="7" t="s">
        <v>1110</v>
      </c>
      <c r="J628" s="7"/>
      <c r="K628" s="7"/>
      <c r="L628" s="7"/>
      <c r="M628" s="7"/>
      <c r="N628" s="7"/>
      <c r="O628" s="7"/>
      <c r="P628" s="7"/>
      <c r="Q628" s="7"/>
      <c r="R628" s="200">
        <v>220140400000</v>
      </c>
      <c r="S628" s="7"/>
      <c r="T628" s="7"/>
      <c r="U628" s="362" t="str">
        <f t="shared" si="225"/>
        <v xml:space="preserve">PEATONAL   #   -  220140400000 </v>
      </c>
      <c r="V628" s="7">
        <v>3175674063</v>
      </c>
      <c r="W628" s="7" t="s">
        <v>1347</v>
      </c>
      <c r="X628" s="7"/>
      <c r="Y628" s="7" t="s">
        <v>1699</v>
      </c>
      <c r="Z628" s="7"/>
      <c r="AA628" s="434" t="str">
        <f t="shared" si="226"/>
        <v xml:space="preserve">FREDY  CASTILLO </v>
      </c>
      <c r="AB628" s="7" t="s">
        <v>1268</v>
      </c>
      <c r="AC628" s="7">
        <v>91134339</v>
      </c>
      <c r="AD628" s="7" t="s">
        <v>1118</v>
      </c>
      <c r="AE628" s="7">
        <v>41</v>
      </c>
      <c r="AF628" s="6" t="s">
        <v>1086</v>
      </c>
      <c r="AG628" s="6" t="s">
        <v>1617</v>
      </c>
      <c r="AH628" s="7"/>
      <c r="AI628" s="7" t="s">
        <v>1280</v>
      </c>
      <c r="AJ628" s="7"/>
      <c r="AK628" s="434" t="str">
        <f t="shared" si="227"/>
        <v xml:space="preserve">MILENA  BUSTAMANTE </v>
      </c>
      <c r="AL628" s="7" t="s">
        <v>1268</v>
      </c>
      <c r="AM628" s="220">
        <v>43656544</v>
      </c>
      <c r="AN628" s="189" t="s">
        <v>1087</v>
      </c>
      <c r="AO628" s="7"/>
      <c r="AP628" s="7" t="s">
        <v>1087</v>
      </c>
      <c r="AQ628" s="7">
        <v>4</v>
      </c>
      <c r="AR628" s="7">
        <v>2</v>
      </c>
      <c r="AS628" s="7"/>
      <c r="AT628" s="192" t="s">
        <v>1149</v>
      </c>
      <c r="AU628" s="7"/>
      <c r="AV628" s="193"/>
      <c r="AW628" s="7"/>
      <c r="AX628" s="192" t="s">
        <v>1153</v>
      </c>
      <c r="AY628" s="7"/>
      <c r="AZ628" s="7"/>
      <c r="BA628" s="194">
        <v>200000</v>
      </c>
      <c r="BB628" s="7" t="s">
        <v>1086</v>
      </c>
      <c r="BC628" s="7">
        <v>30618</v>
      </c>
      <c r="BD628" s="7" t="s">
        <v>1086</v>
      </c>
      <c r="BE628" s="194">
        <v>22720</v>
      </c>
      <c r="BF628" s="7" t="s">
        <v>1086</v>
      </c>
      <c r="BG628" s="194">
        <v>8366</v>
      </c>
      <c r="BH628" s="188" t="s">
        <v>1167</v>
      </c>
      <c r="BI628" s="195" t="s">
        <v>1171</v>
      </c>
      <c r="BJ628" s="6" t="s">
        <v>1180</v>
      </c>
      <c r="BK628" s="6" t="s">
        <v>1188</v>
      </c>
      <c r="BL628" s="6" t="s">
        <v>1086</v>
      </c>
      <c r="BM628" s="191" t="s">
        <v>1086</v>
      </c>
      <c r="BN628" s="195" t="s">
        <v>1086</v>
      </c>
      <c r="BO628" s="6" t="s">
        <v>1086</v>
      </c>
      <c r="BP628" s="6" t="s">
        <v>1086</v>
      </c>
      <c r="BQ628" s="6" t="s">
        <v>1086</v>
      </c>
      <c r="BR628" s="6" t="s">
        <v>1086</v>
      </c>
      <c r="BS628" s="6" t="s">
        <v>1086</v>
      </c>
      <c r="BT628" s="6" t="s">
        <v>1086</v>
      </c>
      <c r="BU628" s="6" t="s">
        <v>1086</v>
      </c>
      <c r="BV628" s="6" t="s">
        <v>1087</v>
      </c>
      <c r="BW628" s="6" t="s">
        <v>1086</v>
      </c>
      <c r="BX628" s="6" t="s">
        <v>1086</v>
      </c>
      <c r="BY628" s="6" t="s">
        <v>1086</v>
      </c>
      <c r="BZ628" s="6" t="s">
        <v>1086</v>
      </c>
      <c r="CA628" s="6" t="s">
        <v>1087</v>
      </c>
      <c r="CB628" s="6" t="s">
        <v>1086</v>
      </c>
      <c r="CC628" s="6" t="s">
        <v>1086</v>
      </c>
      <c r="CD628" s="6" t="s">
        <v>1193</v>
      </c>
      <c r="CE628" s="199" t="s">
        <v>3098</v>
      </c>
      <c r="CF628" s="6"/>
      <c r="CG628" s="6"/>
      <c r="CH628" s="6"/>
      <c r="CI628" s="6"/>
      <c r="CJ628" s="6" t="s">
        <v>1607</v>
      </c>
      <c r="CK628" s="6" t="s">
        <v>1608</v>
      </c>
      <c r="CL628" s="6" t="s">
        <v>1086</v>
      </c>
      <c r="CM628" s="6" t="s">
        <v>1087</v>
      </c>
      <c r="CN628" s="6" t="s">
        <v>1087</v>
      </c>
      <c r="CO628" s="196" t="s">
        <v>1490</v>
      </c>
      <c r="CP628" s="6" t="s">
        <v>1086</v>
      </c>
      <c r="CQ628" s="6" t="s">
        <v>1086</v>
      </c>
      <c r="CR628" s="6" t="s">
        <v>1087</v>
      </c>
      <c r="CS628" s="6" t="s">
        <v>1086</v>
      </c>
      <c r="CT628" s="6" t="s">
        <v>1086</v>
      </c>
      <c r="CU628" s="191" t="s">
        <v>1273</v>
      </c>
      <c r="CV628" s="6" t="str">
        <f t="shared" si="228"/>
        <v>NUEVO HORIZONTE PEATONAL220140400000</v>
      </c>
      <c r="CW628" s="46" t="str">
        <f t="shared" si="229"/>
        <v>OK</v>
      </c>
      <c r="CX628" s="47" t="str">
        <f t="shared" si="230"/>
        <v>SI</v>
      </c>
      <c r="CY628" s="47">
        <f t="shared" si="231"/>
        <v>1</v>
      </c>
      <c r="CZ628" s="47" t="str">
        <f t="shared" si="232"/>
        <v/>
      </c>
      <c r="DA628" s="47" t="str">
        <f t="shared" si="233"/>
        <v/>
      </c>
      <c r="DB628" s="47" t="str">
        <f t="shared" si="234"/>
        <v/>
      </c>
      <c r="DC628" s="47" t="str">
        <f t="shared" si="235"/>
        <v/>
      </c>
      <c r="DD628" s="47"/>
      <c r="DE628" s="47" t="str">
        <f t="shared" si="236"/>
        <v/>
      </c>
      <c r="DF628" s="47" t="str">
        <f t="shared" si="237"/>
        <v/>
      </c>
      <c r="DG628" s="47">
        <f t="shared" si="238"/>
        <v>9</v>
      </c>
      <c r="DH628" s="47" t="str">
        <f t="shared" si="239"/>
        <v/>
      </c>
      <c r="DI628" s="47" t="str">
        <f t="shared" si="240"/>
        <v/>
      </c>
      <c r="DJ628" s="47">
        <f t="shared" si="241"/>
        <v>1</v>
      </c>
      <c r="DK628" s="48">
        <f>IF(CX628="NO",0,IF(CY628=1,Tipologías!$E$11,0)+IF(CZ628=2,Tipologías!$E$10,0)+IF(DA628=3,Tipologías!$E$9,0)+IF(DB628=4,Tipologías!$E$13,0)+IF(DC628=5,Tipologías!$E$12,0)+IF(DD628=6,Tipologías!$E$14,0)+IF(DE628=7,Tipologías!$E$20,0)+IF(DG628=9,Tipologías!$E$16,0)+IF(DF628=8,Tipologías!$E$23,0)+IF(DH628=10,Tipologías!$E$7,0)+IF(DI628=11,Tipologías!$E$8,0))</f>
        <v>2225218.5090899998</v>
      </c>
      <c r="DL628" s="49">
        <f t="shared" si="242"/>
        <v>2225218.5090899998</v>
      </c>
      <c r="DM628" s="50" t="str">
        <f t="shared" si="243"/>
        <v/>
      </c>
      <c r="DN628" s="50" t="str">
        <f t="shared" si="244"/>
        <v/>
      </c>
      <c r="DO628" s="50">
        <f t="shared" si="245"/>
        <v>0</v>
      </c>
      <c r="DP628" s="51" t="str">
        <f t="shared" si="246"/>
        <v/>
      </c>
      <c r="DQ628" s="51">
        <f>IF(DM628=17,Tipologías!$E$18,0)+IF(ENCUESTAS!DN628=18,Tipologías!$E$17,0)+IF(ENCUESTAS!DO628=19,Tipologías!$E$19,0)+IF(ENCUESTAS!DP628=20,Tipologías!$E$21,0)</f>
        <v>0</v>
      </c>
      <c r="DR628" s="47" t="str">
        <f t="shared" si="247"/>
        <v>NO</v>
      </c>
      <c r="DS628" s="49">
        <f t="shared" si="248"/>
        <v>0</v>
      </c>
      <c r="DT628" s="52">
        <f>IF(DL628=0,"",(DL628+DS628+Tipologías!$E$6+Tipologías!$H$2))</f>
        <v>2422295.9016299644</v>
      </c>
      <c r="DU628" s="53" t="str">
        <f t="shared" si="249"/>
        <v>SI</v>
      </c>
      <c r="DV628" s="436" t="s">
        <v>4407</v>
      </c>
    </row>
    <row r="629" spans="1:126" ht="45.75" hidden="1" thickBot="1" x14ac:dyDescent="0.3">
      <c r="A629" s="22">
        <v>42975</v>
      </c>
      <c r="B629" s="7" t="s">
        <v>1</v>
      </c>
      <c r="C629" s="7" t="s">
        <v>630</v>
      </c>
      <c r="D629" s="7">
        <v>579</v>
      </c>
      <c r="E629" s="7">
        <v>43653334</v>
      </c>
      <c r="F629" s="7">
        <v>3116179785</v>
      </c>
      <c r="G629" s="188">
        <v>626</v>
      </c>
      <c r="H629" s="189" t="s">
        <v>1632</v>
      </c>
      <c r="I629" s="7" t="s">
        <v>1110</v>
      </c>
      <c r="J629" s="7"/>
      <c r="K629" s="7"/>
      <c r="L629" s="7"/>
      <c r="M629" s="7"/>
      <c r="N629" s="7"/>
      <c r="O629" s="7"/>
      <c r="P629" s="7"/>
      <c r="Q629" s="7"/>
      <c r="R629" s="200">
        <v>2204592100000</v>
      </c>
      <c r="S629" s="7"/>
      <c r="T629" s="7"/>
      <c r="U629" s="362" t="str">
        <f t="shared" si="225"/>
        <v xml:space="preserve">PEATONAL   #   -  2204592100000 </v>
      </c>
      <c r="V629" s="7">
        <v>3116179785</v>
      </c>
      <c r="W629" s="200" t="s">
        <v>1317</v>
      </c>
      <c r="X629" s="7" t="s">
        <v>3099</v>
      </c>
      <c r="Y629" s="7" t="s">
        <v>1287</v>
      </c>
      <c r="Z629" s="7" t="s">
        <v>3100</v>
      </c>
      <c r="AA629" s="434" t="str">
        <f t="shared" si="226"/>
        <v>MARIA AGEIDA DIAZ LINAREZ</v>
      </c>
      <c r="AB629" s="7" t="s">
        <v>1268</v>
      </c>
      <c r="AC629" s="7">
        <v>21931618</v>
      </c>
      <c r="AD629" s="7" t="s">
        <v>1118</v>
      </c>
      <c r="AE629" s="7">
        <v>57</v>
      </c>
      <c r="AF629" s="6" t="s">
        <v>1087</v>
      </c>
      <c r="AG629" s="6" t="s">
        <v>2015</v>
      </c>
      <c r="AH629" s="7" t="s">
        <v>3080</v>
      </c>
      <c r="AI629" s="7" t="s">
        <v>1274</v>
      </c>
      <c r="AJ629" s="7" t="s">
        <v>1548</v>
      </c>
      <c r="AK629" s="434" t="str">
        <f t="shared" si="227"/>
        <v>JOSE RAUL BETANCUR PIEDRAHITA</v>
      </c>
      <c r="AL629" s="7" t="s">
        <v>1268</v>
      </c>
      <c r="AM629" s="191">
        <v>3567634</v>
      </c>
      <c r="AN629" s="189" t="s">
        <v>1087</v>
      </c>
      <c r="AO629" s="7"/>
      <c r="AP629" s="7" t="s">
        <v>1087</v>
      </c>
      <c r="AQ629" s="7">
        <v>4</v>
      </c>
      <c r="AR629" s="7">
        <v>1</v>
      </c>
      <c r="AS629" s="7"/>
      <c r="AT629" s="192" t="s">
        <v>1147</v>
      </c>
      <c r="AU629" s="7"/>
      <c r="AV629" s="193" t="s">
        <v>1162</v>
      </c>
      <c r="AW629" s="7"/>
      <c r="AX629" s="192"/>
      <c r="AY629" s="7"/>
      <c r="AZ629" s="7"/>
      <c r="BA629" s="194"/>
      <c r="BB629" s="7" t="s">
        <v>1086</v>
      </c>
      <c r="BC629" s="194">
        <v>11608</v>
      </c>
      <c r="BD629" s="7" t="s">
        <v>1086</v>
      </c>
      <c r="BE629" s="7">
        <v>8078</v>
      </c>
      <c r="BF629" s="7" t="s">
        <v>1086</v>
      </c>
      <c r="BG629" s="194">
        <v>8366</v>
      </c>
      <c r="BH629" s="188" t="s">
        <v>1167</v>
      </c>
      <c r="BI629" s="195" t="s">
        <v>1171</v>
      </c>
      <c r="BJ629" s="6" t="s">
        <v>1180</v>
      </c>
      <c r="BK629" s="6" t="s">
        <v>1189</v>
      </c>
      <c r="BL629" s="6" t="s">
        <v>1086</v>
      </c>
      <c r="BM629" s="191" t="s">
        <v>1086</v>
      </c>
      <c r="BN629" s="195" t="s">
        <v>1086</v>
      </c>
      <c r="BO629" s="6" t="s">
        <v>1086</v>
      </c>
      <c r="BP629" s="6" t="s">
        <v>1086</v>
      </c>
      <c r="BQ629" s="6" t="s">
        <v>1086</v>
      </c>
      <c r="BR629" s="6" t="s">
        <v>1086</v>
      </c>
      <c r="BS629" s="6" t="s">
        <v>1086</v>
      </c>
      <c r="BT629" s="6" t="s">
        <v>1086</v>
      </c>
      <c r="BU629" s="6" t="s">
        <v>1086</v>
      </c>
      <c r="BV629" s="6" t="s">
        <v>1086</v>
      </c>
      <c r="BW629" s="6" t="s">
        <v>1086</v>
      </c>
      <c r="BX629" s="6" t="s">
        <v>1086</v>
      </c>
      <c r="BY629" s="6" t="s">
        <v>1086</v>
      </c>
      <c r="BZ629" s="6" t="s">
        <v>1086</v>
      </c>
      <c r="CA629" s="6" t="s">
        <v>1086</v>
      </c>
      <c r="CB629" s="6" t="s">
        <v>1086</v>
      </c>
      <c r="CC629" s="6" t="s">
        <v>1086</v>
      </c>
      <c r="CD629" s="6" t="s">
        <v>1193</v>
      </c>
      <c r="CE629" s="199" t="s">
        <v>3101</v>
      </c>
      <c r="CF629" s="6"/>
      <c r="CG629" s="6"/>
      <c r="CH629" s="6"/>
      <c r="CI629" s="6"/>
      <c r="CJ629" s="6" t="s">
        <v>1607</v>
      </c>
      <c r="CK629" s="6" t="s">
        <v>1608</v>
      </c>
      <c r="CL629" s="6" t="s">
        <v>1086</v>
      </c>
      <c r="CM629" s="6" t="s">
        <v>1087</v>
      </c>
      <c r="CN629" s="6" t="s">
        <v>1087</v>
      </c>
      <c r="CO629" s="196" t="s">
        <v>1490</v>
      </c>
      <c r="CP629" s="6" t="s">
        <v>1086</v>
      </c>
      <c r="CQ629" s="6" t="s">
        <v>1086</v>
      </c>
      <c r="CR629" s="6" t="s">
        <v>1086</v>
      </c>
      <c r="CS629" s="6" t="s">
        <v>1086</v>
      </c>
      <c r="CT629" s="6" t="s">
        <v>1086</v>
      </c>
      <c r="CU629" s="191" t="s">
        <v>1288</v>
      </c>
      <c r="CV629" s="6" t="str">
        <f t="shared" si="228"/>
        <v>SAN MARTIN PEATONAL2204592100000</v>
      </c>
      <c r="CW629" s="46" t="str">
        <f t="shared" si="229"/>
        <v>OK</v>
      </c>
      <c r="CX629" s="47" t="str">
        <f t="shared" si="230"/>
        <v>SI</v>
      </c>
      <c r="CY629" s="47" t="str">
        <f t="shared" si="231"/>
        <v/>
      </c>
      <c r="CZ629" s="47" t="str">
        <f t="shared" si="232"/>
        <v/>
      </c>
      <c r="DA629" s="47" t="str">
        <f t="shared" si="233"/>
        <v/>
      </c>
      <c r="DB629" s="47" t="str">
        <f t="shared" si="234"/>
        <v/>
      </c>
      <c r="DC629" s="47" t="str">
        <f t="shared" si="235"/>
        <v/>
      </c>
      <c r="DD629" s="47"/>
      <c r="DE629" s="47" t="str">
        <f t="shared" si="236"/>
        <v/>
      </c>
      <c r="DF629" s="47" t="str">
        <f t="shared" si="237"/>
        <v/>
      </c>
      <c r="DG629" s="47" t="str">
        <f t="shared" si="238"/>
        <v/>
      </c>
      <c r="DH629" s="47" t="str">
        <f t="shared" si="239"/>
        <v/>
      </c>
      <c r="DI629" s="47" t="str">
        <f t="shared" si="240"/>
        <v/>
      </c>
      <c r="DJ629" s="47">
        <f t="shared" si="241"/>
        <v>0</v>
      </c>
      <c r="DK629" s="48">
        <f>IF(CX629="NO",0,IF(CY629=1,Tipologías!$E$11,0)+IF(CZ629=2,Tipologías!$E$10,0)+IF(DA629=3,Tipologías!$E$9,0)+IF(DB629=4,Tipologías!$E$13,0)+IF(DC629=5,Tipologías!$E$12,0)+IF(DD629=6,Tipologías!$E$14,0)+IF(DE629=7,Tipologías!$E$20,0)+IF(DG629=9,Tipologías!$E$16,0)+IF(DF629=8,Tipologías!$E$23,0)+IF(DH629=10,Tipologías!$E$7,0)+IF(DI629=11,Tipologías!$E$8,0))</f>
        <v>0</v>
      </c>
      <c r="DL629" s="49">
        <f t="shared" si="242"/>
        <v>0</v>
      </c>
      <c r="DM629" s="50" t="str">
        <f t="shared" si="243"/>
        <v/>
      </c>
      <c r="DN629" s="50" t="str">
        <f t="shared" si="244"/>
        <v/>
      </c>
      <c r="DO629" s="50" t="str">
        <f t="shared" si="245"/>
        <v/>
      </c>
      <c r="DP629" s="51" t="str">
        <f t="shared" si="246"/>
        <v/>
      </c>
      <c r="DQ629" s="51">
        <f>IF(DM629=17,Tipologías!$E$18,0)+IF(ENCUESTAS!DN629=18,Tipologías!$E$17,0)+IF(ENCUESTAS!DO629=19,Tipologías!$E$19,0)+IF(ENCUESTAS!DP629=20,Tipologías!$E$21,0)</f>
        <v>0</v>
      </c>
      <c r="DR629" s="47" t="str">
        <f t="shared" si="247"/>
        <v>NO</v>
      </c>
      <c r="DS629" s="49">
        <f t="shared" si="248"/>
        <v>0</v>
      </c>
      <c r="DT629" s="52" t="str">
        <f>IF(DL629=0,"",(DL629+DS629+Tipologías!$E$6+Tipologías!$H$2))</f>
        <v/>
      </c>
      <c r="DU629" s="53" t="str">
        <f t="shared" si="249"/>
        <v>NO</v>
      </c>
      <c r="DV629" s="437"/>
    </row>
    <row r="630" spans="1:126" ht="60.75" thickBot="1" x14ac:dyDescent="0.3">
      <c r="A630" s="22">
        <v>42975</v>
      </c>
      <c r="B630" s="7" t="s">
        <v>1</v>
      </c>
      <c r="C630" s="7" t="s">
        <v>630</v>
      </c>
      <c r="D630" s="7">
        <v>579</v>
      </c>
      <c r="E630" s="7">
        <v>43653334</v>
      </c>
      <c r="F630" s="7">
        <v>3233130625</v>
      </c>
      <c r="G630" s="188">
        <v>627</v>
      </c>
      <c r="H630" s="189" t="s">
        <v>1632</v>
      </c>
      <c r="I630" s="7" t="s">
        <v>1110</v>
      </c>
      <c r="J630" s="7"/>
      <c r="K630" s="7"/>
      <c r="L630" s="7"/>
      <c r="M630" s="7"/>
      <c r="N630" s="7"/>
      <c r="O630" s="7"/>
      <c r="P630" s="7"/>
      <c r="Q630" s="7"/>
      <c r="R630" s="200">
        <v>22045240000</v>
      </c>
      <c r="S630" s="7"/>
      <c r="T630" s="7"/>
      <c r="U630" s="362" t="str">
        <f t="shared" si="225"/>
        <v xml:space="preserve">PEATONAL   #   -  22045240000 </v>
      </c>
      <c r="V630" s="190">
        <v>8333893</v>
      </c>
      <c r="W630" s="7" t="s">
        <v>1838</v>
      </c>
      <c r="X630" s="7" t="s">
        <v>1277</v>
      </c>
      <c r="Y630" s="7" t="s">
        <v>3102</v>
      </c>
      <c r="Z630" s="7" t="s">
        <v>1297</v>
      </c>
      <c r="AA630" s="434" t="str">
        <f t="shared" si="226"/>
        <v>EOE DEL CARMEN AGUDELO GOMEZ</v>
      </c>
      <c r="AB630" s="7" t="s">
        <v>1268</v>
      </c>
      <c r="AC630" s="200">
        <v>21927223</v>
      </c>
      <c r="AD630" s="7" t="s">
        <v>1118</v>
      </c>
      <c r="AE630" s="7">
        <v>54</v>
      </c>
      <c r="AF630" s="6" t="s">
        <v>1087</v>
      </c>
      <c r="AG630" s="6" t="s">
        <v>1804</v>
      </c>
      <c r="AH630" s="7" t="s">
        <v>1710</v>
      </c>
      <c r="AI630" s="7" t="s">
        <v>1327</v>
      </c>
      <c r="AJ630" s="7" t="s">
        <v>1465</v>
      </c>
      <c r="AK630" s="434" t="str">
        <f t="shared" si="227"/>
        <v>OTONIEL DE JESUS GIRALDO QUICENO</v>
      </c>
      <c r="AL630" s="7" t="s">
        <v>1268</v>
      </c>
      <c r="AM630" s="191"/>
      <c r="AN630" s="189" t="s">
        <v>1087</v>
      </c>
      <c r="AO630" s="7"/>
      <c r="AP630" s="7" t="s">
        <v>1087</v>
      </c>
      <c r="AQ630" s="7">
        <v>2</v>
      </c>
      <c r="AR630" s="7"/>
      <c r="AS630" s="7"/>
      <c r="AT630" s="192" t="s">
        <v>1147</v>
      </c>
      <c r="AU630" s="7"/>
      <c r="AV630" s="193" t="s">
        <v>1162</v>
      </c>
      <c r="AW630" s="7"/>
      <c r="AX630" s="192"/>
      <c r="AY630" s="7"/>
      <c r="AZ630" s="7"/>
      <c r="BA630" s="7"/>
      <c r="BB630" s="7" t="s">
        <v>1086</v>
      </c>
      <c r="BC630" s="194">
        <v>16858</v>
      </c>
      <c r="BD630" s="7" t="s">
        <v>1087</v>
      </c>
      <c r="BE630" s="194"/>
      <c r="BF630" s="7" t="s">
        <v>1086</v>
      </c>
      <c r="BG630" s="194">
        <v>8366</v>
      </c>
      <c r="BH630" s="188" t="s">
        <v>1167</v>
      </c>
      <c r="BI630" s="195" t="s">
        <v>1171</v>
      </c>
      <c r="BJ630" s="6" t="s">
        <v>1180</v>
      </c>
      <c r="BK630" s="6" t="s">
        <v>1189</v>
      </c>
      <c r="BL630" s="6" t="s">
        <v>1086</v>
      </c>
      <c r="BM630" s="191" t="s">
        <v>1086</v>
      </c>
      <c r="BN630" s="195" t="s">
        <v>1086</v>
      </c>
      <c r="BO630" s="6" t="s">
        <v>1086</v>
      </c>
      <c r="BP630" s="6" t="s">
        <v>1086</v>
      </c>
      <c r="BQ630" s="6" t="s">
        <v>1086</v>
      </c>
      <c r="BR630" s="6" t="s">
        <v>1086</v>
      </c>
      <c r="BS630" s="6" t="s">
        <v>1086</v>
      </c>
      <c r="BT630" s="6" t="s">
        <v>1086</v>
      </c>
      <c r="BU630" s="6" t="s">
        <v>1086</v>
      </c>
      <c r="BV630" s="6" t="s">
        <v>1087</v>
      </c>
      <c r="BW630" s="6" t="s">
        <v>1086</v>
      </c>
      <c r="BX630" s="6" t="s">
        <v>1086</v>
      </c>
      <c r="BY630" s="6" t="s">
        <v>1086</v>
      </c>
      <c r="BZ630" s="6" t="s">
        <v>1086</v>
      </c>
      <c r="CA630" s="6" t="s">
        <v>1087</v>
      </c>
      <c r="CB630" s="6" t="s">
        <v>1086</v>
      </c>
      <c r="CC630" s="6" t="s">
        <v>1086</v>
      </c>
      <c r="CD630" s="6" t="s">
        <v>1193</v>
      </c>
      <c r="CE630" s="199" t="s">
        <v>3103</v>
      </c>
      <c r="CF630" s="6"/>
      <c r="CG630" s="6"/>
      <c r="CH630" s="6"/>
      <c r="CI630" s="6"/>
      <c r="CJ630" s="6" t="s">
        <v>1607</v>
      </c>
      <c r="CK630" s="6" t="s">
        <v>1608</v>
      </c>
      <c r="CL630" s="6" t="s">
        <v>1842</v>
      </c>
      <c r="CM630" s="6" t="s">
        <v>1087</v>
      </c>
      <c r="CN630" s="6" t="s">
        <v>1087</v>
      </c>
      <c r="CO630" s="196" t="s">
        <v>1490</v>
      </c>
      <c r="CP630" s="6" t="s">
        <v>1086</v>
      </c>
      <c r="CQ630" s="6" t="s">
        <v>1086</v>
      </c>
      <c r="CR630" s="6" t="s">
        <v>1087</v>
      </c>
      <c r="CS630" s="6" t="s">
        <v>1086</v>
      </c>
      <c r="CT630" s="6" t="s">
        <v>1086</v>
      </c>
      <c r="CU630" s="191" t="s">
        <v>1273</v>
      </c>
      <c r="CV630" s="6" t="str">
        <f t="shared" si="228"/>
        <v>SAN MARTIN PEATONAL22045240000</v>
      </c>
      <c r="CW630" s="46" t="str">
        <f t="shared" si="229"/>
        <v>OK</v>
      </c>
      <c r="CX630" s="47" t="str">
        <f t="shared" si="230"/>
        <v>SI</v>
      </c>
      <c r="CY630" s="47">
        <f t="shared" si="231"/>
        <v>1</v>
      </c>
      <c r="CZ630" s="47" t="str">
        <f t="shared" si="232"/>
        <v/>
      </c>
      <c r="DA630" s="47" t="str">
        <f t="shared" si="233"/>
        <v/>
      </c>
      <c r="DB630" s="47" t="str">
        <f t="shared" si="234"/>
        <v/>
      </c>
      <c r="DC630" s="47" t="str">
        <f t="shared" si="235"/>
        <v/>
      </c>
      <c r="DD630" s="47"/>
      <c r="DE630" s="47" t="str">
        <f t="shared" si="236"/>
        <v/>
      </c>
      <c r="DF630" s="47" t="str">
        <f t="shared" si="237"/>
        <v/>
      </c>
      <c r="DG630" s="47">
        <f t="shared" si="238"/>
        <v>9</v>
      </c>
      <c r="DH630" s="47" t="str">
        <f t="shared" si="239"/>
        <v/>
      </c>
      <c r="DI630" s="47" t="str">
        <f t="shared" si="240"/>
        <v/>
      </c>
      <c r="DJ630" s="47">
        <f t="shared" si="241"/>
        <v>1</v>
      </c>
      <c r="DK630" s="48">
        <f>IF(CX630="NO",0,IF(CY630=1,Tipologías!$E$11,0)+IF(CZ630=2,Tipologías!$E$10,0)+IF(DA630=3,Tipologías!$E$9,0)+IF(DB630=4,Tipologías!$E$13,0)+IF(DC630=5,Tipologías!$E$12,0)+IF(DD630=6,Tipologías!$E$14,0)+IF(DE630=7,Tipologías!$E$20,0)+IF(DG630=9,Tipologías!$E$16,0)+IF(DF630=8,Tipologías!$E$23,0)+IF(DH630=10,Tipologías!$E$7,0)+IF(DI630=11,Tipologías!$E$8,0))</f>
        <v>2225218.5090899998</v>
      </c>
      <c r="DL630" s="49">
        <f t="shared" si="242"/>
        <v>2225218.5090899998</v>
      </c>
      <c r="DM630" s="50" t="str">
        <f t="shared" si="243"/>
        <v/>
      </c>
      <c r="DN630" s="50" t="str">
        <f t="shared" si="244"/>
        <v/>
      </c>
      <c r="DO630" s="50">
        <f t="shared" si="245"/>
        <v>0</v>
      </c>
      <c r="DP630" s="51" t="str">
        <f t="shared" si="246"/>
        <v/>
      </c>
      <c r="DQ630" s="51">
        <f>IF(DM630=17,Tipologías!$E$18,0)+IF(ENCUESTAS!DN630=18,Tipologías!$E$17,0)+IF(ENCUESTAS!DO630=19,Tipologías!$E$19,0)+IF(ENCUESTAS!DP630=20,Tipologías!$E$21,0)</f>
        <v>0</v>
      </c>
      <c r="DR630" s="47" t="str">
        <f t="shared" si="247"/>
        <v>NO</v>
      </c>
      <c r="DS630" s="49">
        <f t="shared" si="248"/>
        <v>0</v>
      </c>
      <c r="DT630" s="52">
        <f>IF(DL630=0,"",(DL630+DS630+Tipologías!$E$6+Tipologías!$H$2))</f>
        <v>2422295.9016299644</v>
      </c>
      <c r="DU630" s="53" t="str">
        <f t="shared" si="249"/>
        <v>SI</v>
      </c>
      <c r="DV630" s="436" t="s">
        <v>4262</v>
      </c>
    </row>
    <row r="631" spans="1:126" ht="45.75" thickBot="1" x14ac:dyDescent="0.3">
      <c r="A631" s="22">
        <v>42975</v>
      </c>
      <c r="B631" s="7" t="s">
        <v>1</v>
      </c>
      <c r="C631" s="7" t="s">
        <v>630</v>
      </c>
      <c r="D631" s="7">
        <v>579</v>
      </c>
      <c r="E631" s="7">
        <v>43653334</v>
      </c>
      <c r="F631" s="7">
        <v>3223130625</v>
      </c>
      <c r="G631" s="188">
        <v>628</v>
      </c>
      <c r="H631" s="189" t="s">
        <v>1632</v>
      </c>
      <c r="I631" s="7" t="s">
        <v>1110</v>
      </c>
      <c r="J631" s="7"/>
      <c r="K631" s="7"/>
      <c r="L631" s="7"/>
      <c r="M631" s="7"/>
      <c r="N631" s="7"/>
      <c r="O631" s="7"/>
      <c r="P631" s="7"/>
      <c r="Q631" s="7"/>
      <c r="R631" s="190">
        <v>22044980000</v>
      </c>
      <c r="S631" s="7"/>
      <c r="T631" s="7"/>
      <c r="U631" s="362" t="str">
        <f t="shared" si="225"/>
        <v xml:space="preserve">PEATONAL   #   -  22044980000 </v>
      </c>
      <c r="V631" s="7">
        <v>3113910380</v>
      </c>
      <c r="W631" s="7" t="s">
        <v>1296</v>
      </c>
      <c r="X631" s="7" t="s">
        <v>1442</v>
      </c>
      <c r="Y631" s="7" t="s">
        <v>1335</v>
      </c>
      <c r="Z631" s="7"/>
      <c r="AA631" s="434" t="str">
        <f t="shared" si="226"/>
        <v>GLORIA  GONZALES MOLINA</v>
      </c>
      <c r="AB631" s="7" t="s">
        <v>1268</v>
      </c>
      <c r="AC631" s="7">
        <v>43650726</v>
      </c>
      <c r="AD631" s="7" t="s">
        <v>1118</v>
      </c>
      <c r="AE631" s="7">
        <v>47</v>
      </c>
      <c r="AF631" s="6" t="s">
        <v>1087</v>
      </c>
      <c r="AG631" s="6" t="s">
        <v>1290</v>
      </c>
      <c r="AH631" s="7" t="s">
        <v>3104</v>
      </c>
      <c r="AI631" s="7" t="s">
        <v>1331</v>
      </c>
      <c r="AJ631" s="7" t="s">
        <v>1316</v>
      </c>
      <c r="AK631" s="434" t="str">
        <f t="shared" si="227"/>
        <v>LUIS ANTONIO CASTRO OVIEDO</v>
      </c>
      <c r="AL631" s="7" t="s">
        <v>1268</v>
      </c>
      <c r="AM631" s="191"/>
      <c r="AN631" s="189" t="s">
        <v>1087</v>
      </c>
      <c r="AO631" s="7"/>
      <c r="AP631" s="7" t="s">
        <v>1087</v>
      </c>
      <c r="AQ631" s="7">
        <v>4</v>
      </c>
      <c r="AR631" s="7">
        <v>2</v>
      </c>
      <c r="AS631" s="7"/>
      <c r="AT631" s="192" t="s">
        <v>1147</v>
      </c>
      <c r="AU631" s="7"/>
      <c r="AV631" s="193" t="s">
        <v>1161</v>
      </c>
      <c r="AW631" s="7"/>
      <c r="AX631" s="192"/>
      <c r="AY631" s="7"/>
      <c r="AZ631" s="7"/>
      <c r="BA631" s="7"/>
      <c r="BB631" s="7" t="s">
        <v>1086</v>
      </c>
      <c r="BC631" s="194">
        <v>62664</v>
      </c>
      <c r="BD631" s="7" t="s">
        <v>1087</v>
      </c>
      <c r="BE631" s="194"/>
      <c r="BF631" s="7" t="s">
        <v>1086</v>
      </c>
      <c r="BG631" s="194">
        <v>16774</v>
      </c>
      <c r="BH631" s="188" t="s">
        <v>1167</v>
      </c>
      <c r="BI631" s="195" t="s">
        <v>1171</v>
      </c>
      <c r="BJ631" s="6" t="s">
        <v>1180</v>
      </c>
      <c r="BK631" s="6" t="s">
        <v>1189</v>
      </c>
      <c r="BL631" s="6" t="s">
        <v>1086</v>
      </c>
      <c r="BM631" s="191" t="s">
        <v>1086</v>
      </c>
      <c r="BN631" s="195" t="s">
        <v>1086</v>
      </c>
      <c r="BO631" s="6" t="s">
        <v>1086</v>
      </c>
      <c r="BP631" s="6" t="s">
        <v>1086</v>
      </c>
      <c r="BQ631" s="6" t="s">
        <v>1086</v>
      </c>
      <c r="BR631" s="6" t="s">
        <v>1086</v>
      </c>
      <c r="BS631" s="6" t="s">
        <v>1086</v>
      </c>
      <c r="BT631" s="6" t="s">
        <v>1086</v>
      </c>
      <c r="BU631" s="6" t="s">
        <v>1087</v>
      </c>
      <c r="BV631" s="6" t="s">
        <v>1086</v>
      </c>
      <c r="BW631" s="6" t="s">
        <v>1086</v>
      </c>
      <c r="BX631" s="6" t="s">
        <v>1086</v>
      </c>
      <c r="BY631" s="6" t="s">
        <v>1086</v>
      </c>
      <c r="BZ631" s="6" t="s">
        <v>1087</v>
      </c>
      <c r="CA631" s="6" t="s">
        <v>1087</v>
      </c>
      <c r="CB631" s="6" t="s">
        <v>1086</v>
      </c>
      <c r="CC631" s="6" t="s">
        <v>1086</v>
      </c>
      <c r="CD631" s="6" t="s">
        <v>1193</v>
      </c>
      <c r="CE631" s="199" t="s">
        <v>3105</v>
      </c>
      <c r="CF631" s="6"/>
      <c r="CG631" s="6"/>
      <c r="CH631" s="6"/>
      <c r="CI631" s="6"/>
      <c r="CJ631" s="6" t="s">
        <v>1607</v>
      </c>
      <c r="CK631" s="6" t="s">
        <v>1608</v>
      </c>
      <c r="CL631" s="6" t="s">
        <v>1086</v>
      </c>
      <c r="CM631" s="6" t="s">
        <v>1087</v>
      </c>
      <c r="CN631" s="6" t="s">
        <v>1087</v>
      </c>
      <c r="CO631" s="196" t="s">
        <v>1490</v>
      </c>
      <c r="CP631" s="6" t="s">
        <v>1086</v>
      </c>
      <c r="CQ631" s="6" t="s">
        <v>1086</v>
      </c>
      <c r="CR631" s="6" t="s">
        <v>1087</v>
      </c>
      <c r="CS631" s="6" t="s">
        <v>1086</v>
      </c>
      <c r="CT631" s="6" t="s">
        <v>1086</v>
      </c>
      <c r="CU631" s="191" t="s">
        <v>1273</v>
      </c>
      <c r="CV631" s="6" t="str">
        <f t="shared" si="228"/>
        <v>SAN MARTIN PEATONAL22044980000</v>
      </c>
      <c r="CW631" s="46" t="str">
        <f t="shared" si="229"/>
        <v>OK</v>
      </c>
      <c r="CX631" s="47" t="str">
        <f t="shared" si="230"/>
        <v>SI</v>
      </c>
      <c r="CY631" s="47">
        <f t="shared" si="231"/>
        <v>1</v>
      </c>
      <c r="CZ631" s="47" t="str">
        <f t="shared" si="232"/>
        <v/>
      </c>
      <c r="DA631" s="47" t="str">
        <f t="shared" si="233"/>
        <v/>
      </c>
      <c r="DB631" s="47">
        <f t="shared" si="234"/>
        <v>4</v>
      </c>
      <c r="DC631" s="47" t="str">
        <f t="shared" si="235"/>
        <v/>
      </c>
      <c r="DD631" s="47"/>
      <c r="DE631" s="47" t="str">
        <f t="shared" si="236"/>
        <v/>
      </c>
      <c r="DF631" s="47" t="str">
        <f t="shared" si="237"/>
        <v/>
      </c>
      <c r="DG631" s="47">
        <f t="shared" si="238"/>
        <v>9</v>
      </c>
      <c r="DH631" s="47" t="str">
        <f t="shared" si="239"/>
        <v/>
      </c>
      <c r="DI631" s="47" t="str">
        <f t="shared" si="240"/>
        <v/>
      </c>
      <c r="DJ631" s="47">
        <f t="shared" si="241"/>
        <v>2</v>
      </c>
      <c r="DK631" s="48">
        <f>IF(CX631="NO",0,IF(CY631=1,Tipologías!$E$11,0)+IF(CZ631=2,Tipologías!$E$10,0)+IF(DA631=3,Tipologías!$E$9,0)+IF(DB631=4,Tipologías!$E$13,0)+IF(DC631=5,Tipologías!$E$12,0)+IF(DD631=6,Tipologías!$E$14,0)+IF(DE631=7,Tipologías!$E$20,0)+IF(DG631=9,Tipologías!$E$16,0)+IF(DF631=8,Tipologías!$E$23,0)+IF(DH631=10,Tipologías!$E$7,0)+IF(DI631=11,Tipologías!$E$8,0))</f>
        <v>2858472.5869979998</v>
      </c>
      <c r="DL631" s="49">
        <f t="shared" si="242"/>
        <v>2858472.5869979998</v>
      </c>
      <c r="DM631" s="50" t="str">
        <f t="shared" si="243"/>
        <v/>
      </c>
      <c r="DN631" s="50" t="str">
        <f t="shared" si="244"/>
        <v/>
      </c>
      <c r="DO631" s="50">
        <f t="shared" si="245"/>
        <v>0</v>
      </c>
      <c r="DP631" s="51" t="str">
        <f t="shared" si="246"/>
        <v/>
      </c>
      <c r="DQ631" s="51">
        <f>IF(DM631=17,Tipologías!$E$18,0)+IF(ENCUESTAS!DN631=18,Tipologías!$E$17,0)+IF(ENCUESTAS!DO631=19,Tipologías!$E$19,0)+IF(ENCUESTAS!DP631=20,Tipologías!$E$21,0)</f>
        <v>0</v>
      </c>
      <c r="DR631" s="47" t="str">
        <f t="shared" si="247"/>
        <v>NO</v>
      </c>
      <c r="DS631" s="49">
        <f t="shared" si="248"/>
        <v>0</v>
      </c>
      <c r="DT631" s="52">
        <f>IF(DL631=0,"",(DL631+DS631+Tipologías!$E$6+Tipologías!$H$2))</f>
        <v>3055549.9795379643</v>
      </c>
      <c r="DU631" s="53" t="str">
        <f t="shared" si="249"/>
        <v>SI</v>
      </c>
      <c r="DV631" s="436" t="s">
        <v>4263</v>
      </c>
    </row>
    <row r="632" spans="1:126" ht="45.75" thickBot="1" x14ac:dyDescent="0.3">
      <c r="A632" s="22">
        <v>42975</v>
      </c>
      <c r="B632" s="7" t="s">
        <v>1</v>
      </c>
      <c r="C632" s="7" t="s">
        <v>630</v>
      </c>
      <c r="D632" s="7">
        <v>579</v>
      </c>
      <c r="E632" s="7">
        <v>1039689067</v>
      </c>
      <c r="F632" s="7"/>
      <c r="G632" s="188">
        <v>629</v>
      </c>
      <c r="H632" s="189" t="s">
        <v>1646</v>
      </c>
      <c r="I632" s="7" t="s">
        <v>1110</v>
      </c>
      <c r="J632" s="7"/>
      <c r="K632" s="7"/>
      <c r="L632" s="7"/>
      <c r="M632" s="7"/>
      <c r="N632" s="7"/>
      <c r="O632" s="7"/>
      <c r="P632" s="7"/>
      <c r="Q632" s="7"/>
      <c r="R632" s="200">
        <v>22014460000</v>
      </c>
      <c r="S632" s="7"/>
      <c r="T632" s="7"/>
      <c r="U632" s="362" t="str">
        <f t="shared" si="225"/>
        <v xml:space="preserve">PEATONAL   #   -  22014460000 </v>
      </c>
      <c r="V632" s="200">
        <v>3226211604</v>
      </c>
      <c r="W632" s="7" t="s">
        <v>2077</v>
      </c>
      <c r="X632" s="7"/>
      <c r="Y632" s="7" t="s">
        <v>2153</v>
      </c>
      <c r="Z632" s="7"/>
      <c r="AA632" s="434" t="str">
        <f t="shared" si="226"/>
        <v xml:space="preserve">MARGARITA  ROJAS </v>
      </c>
      <c r="AB632" s="7" t="s">
        <v>1268</v>
      </c>
      <c r="AC632" s="7">
        <v>21932894</v>
      </c>
      <c r="AD632" s="7" t="s">
        <v>1118</v>
      </c>
      <c r="AE632" s="7">
        <v>61</v>
      </c>
      <c r="AF632" s="6" t="s">
        <v>1086</v>
      </c>
      <c r="AG632" s="6"/>
      <c r="AH632" s="7"/>
      <c r="AI632" s="7"/>
      <c r="AJ632" s="7"/>
      <c r="AK632" s="434" t="str">
        <f t="shared" si="227"/>
        <v xml:space="preserve">   </v>
      </c>
      <c r="AL632" s="7"/>
      <c r="AM632" s="191"/>
      <c r="AN632" s="189" t="s">
        <v>1086</v>
      </c>
      <c r="AO632" s="7"/>
      <c r="AP632" s="7" t="s">
        <v>1086</v>
      </c>
      <c r="AQ632" s="7">
        <v>1</v>
      </c>
      <c r="AR632" s="7"/>
      <c r="AS632" s="7"/>
      <c r="AT632" s="192" t="s">
        <v>1147</v>
      </c>
      <c r="AU632" s="7"/>
      <c r="AV632" s="193" t="s">
        <v>1161</v>
      </c>
      <c r="AW632" s="7"/>
      <c r="AX632" s="192"/>
      <c r="AY632" s="7"/>
      <c r="AZ632" s="7"/>
      <c r="BA632" s="194"/>
      <c r="BB632" s="7" t="s">
        <v>1086</v>
      </c>
      <c r="BC632" s="194">
        <v>50470</v>
      </c>
      <c r="BD632" s="7" t="s">
        <v>1087</v>
      </c>
      <c r="BE632" s="194"/>
      <c r="BF632" s="7" t="s">
        <v>1086</v>
      </c>
      <c r="BG632" s="7">
        <v>8366</v>
      </c>
      <c r="BH632" s="188" t="s">
        <v>1167</v>
      </c>
      <c r="BI632" s="195" t="s">
        <v>1174</v>
      </c>
      <c r="BJ632" s="6" t="s">
        <v>1180</v>
      </c>
      <c r="BK632" s="6" t="s">
        <v>1189</v>
      </c>
      <c r="BL632" s="6" t="s">
        <v>1086</v>
      </c>
      <c r="BM632" s="191" t="s">
        <v>1086</v>
      </c>
      <c r="BN632" s="195" t="s">
        <v>1086</v>
      </c>
      <c r="BO632" s="6" t="s">
        <v>1086</v>
      </c>
      <c r="BP632" s="6" t="s">
        <v>1086</v>
      </c>
      <c r="BQ632" s="6" t="s">
        <v>1087</v>
      </c>
      <c r="BR632" s="6" t="s">
        <v>1087</v>
      </c>
      <c r="BS632" s="6" t="s">
        <v>1087</v>
      </c>
      <c r="BT632" s="6" t="s">
        <v>1087</v>
      </c>
      <c r="BU632" s="6" t="s">
        <v>1087</v>
      </c>
      <c r="BV632" s="6" t="s">
        <v>1087</v>
      </c>
      <c r="BW632" s="6" t="s">
        <v>1087</v>
      </c>
      <c r="BX632" s="6" t="s">
        <v>1087</v>
      </c>
      <c r="BY632" s="6" t="s">
        <v>1087</v>
      </c>
      <c r="BZ632" s="6" t="s">
        <v>1087</v>
      </c>
      <c r="CA632" s="6" t="s">
        <v>1087</v>
      </c>
      <c r="CB632" s="6" t="s">
        <v>1087</v>
      </c>
      <c r="CC632" s="6" t="s">
        <v>1087</v>
      </c>
      <c r="CD632" s="6" t="s">
        <v>1197</v>
      </c>
      <c r="CE632" s="199" t="s">
        <v>3106</v>
      </c>
      <c r="CF632" s="6"/>
      <c r="CG632" s="6"/>
      <c r="CH632" s="6"/>
      <c r="CI632" s="6"/>
      <c r="CJ632" s="6" t="s">
        <v>1607</v>
      </c>
      <c r="CK632" s="6" t="s">
        <v>1608</v>
      </c>
      <c r="CL632" s="6" t="s">
        <v>1086</v>
      </c>
      <c r="CM632" s="6" t="s">
        <v>1087</v>
      </c>
      <c r="CN632" s="6" t="s">
        <v>1087</v>
      </c>
      <c r="CO632" s="196" t="s">
        <v>1490</v>
      </c>
      <c r="CP632" s="6" t="s">
        <v>1087</v>
      </c>
      <c r="CQ632" s="6" t="s">
        <v>1087</v>
      </c>
      <c r="CR632" s="6" t="s">
        <v>1087</v>
      </c>
      <c r="CS632" s="6" t="s">
        <v>1087</v>
      </c>
      <c r="CT632" s="6" t="s">
        <v>1087</v>
      </c>
      <c r="CU632" s="191" t="s">
        <v>1273</v>
      </c>
      <c r="CV632" s="6" t="str">
        <f t="shared" si="228"/>
        <v>NUEVO HORIZONTE PEATONAL22014460000</v>
      </c>
      <c r="CW632" s="46" t="str">
        <f t="shared" si="229"/>
        <v>OK</v>
      </c>
      <c r="CX632" s="47" t="str">
        <f t="shared" si="230"/>
        <v>SI</v>
      </c>
      <c r="CY632" s="47">
        <f t="shared" si="231"/>
        <v>1</v>
      </c>
      <c r="CZ632" s="47">
        <f t="shared" si="232"/>
        <v>2</v>
      </c>
      <c r="DA632" s="47">
        <f t="shared" si="233"/>
        <v>3</v>
      </c>
      <c r="DB632" s="47">
        <f t="shared" si="234"/>
        <v>4</v>
      </c>
      <c r="DC632" s="47">
        <f t="shared" si="235"/>
        <v>5</v>
      </c>
      <c r="DD632" s="47"/>
      <c r="DE632" s="47">
        <f t="shared" si="236"/>
        <v>7</v>
      </c>
      <c r="DF632" s="47" t="str">
        <f t="shared" si="237"/>
        <v/>
      </c>
      <c r="DG632" s="47">
        <f t="shared" si="238"/>
        <v>9</v>
      </c>
      <c r="DH632" s="47">
        <f t="shared" si="239"/>
        <v>10</v>
      </c>
      <c r="DI632" s="47">
        <f t="shared" si="240"/>
        <v>11</v>
      </c>
      <c r="DJ632" s="47">
        <f t="shared" si="241"/>
        <v>5</v>
      </c>
      <c r="DK632" s="48">
        <f>IF(CX632="NO",0,IF(CY632=1,Tipologías!$E$11,0)+IF(CZ632=2,Tipologías!$E$10,0)+IF(DA632=3,Tipologías!$E$9,0)+IF(DB632=4,Tipologías!$E$13,0)+IF(DC632=5,Tipologías!$E$12,0)+IF(DD632=6,Tipologías!$E$14,0)+IF(DE632=7,Tipologías!$E$20,0)+IF(DG632=9,Tipologías!$E$16,0)+IF(DF632=8,Tipologías!$E$23,0)+IF(DH632=10,Tipologías!$E$7,0)+IF(DI632=11,Tipologías!$E$8,0))</f>
        <v>5265364.6953539988</v>
      </c>
      <c r="DL632" s="49">
        <f t="shared" si="242"/>
        <v>5265364.6953539988</v>
      </c>
      <c r="DM632" s="50" t="str">
        <f t="shared" si="243"/>
        <v/>
      </c>
      <c r="DN632" s="50" t="str">
        <f t="shared" si="244"/>
        <v/>
      </c>
      <c r="DO632" s="50">
        <f t="shared" si="245"/>
        <v>0</v>
      </c>
      <c r="DP632" s="51">
        <f t="shared" si="246"/>
        <v>20</v>
      </c>
      <c r="DQ632" s="51">
        <f>IF(DM632=17,Tipologías!$E$18,0)+IF(ENCUESTAS!DN632=18,Tipologías!$E$17,0)+IF(ENCUESTAS!DO632=19,Tipologías!$E$19,0)+IF(ENCUESTAS!DP632=20,Tipologías!$E$21,0)</f>
        <v>487557.07988400001</v>
      </c>
      <c r="DR632" s="47" t="str">
        <f t="shared" si="247"/>
        <v>SI</v>
      </c>
      <c r="DS632" s="49">
        <f t="shared" si="248"/>
        <v>487557.07988400001</v>
      </c>
      <c r="DT632" s="52">
        <f>IF(DL632=0,"",(DL632+DS632+Tipologías!$E$6+Tipologías!$H$2))</f>
        <v>5949999.167777963</v>
      </c>
      <c r="DU632" s="53" t="str">
        <f t="shared" si="249"/>
        <v>SI</v>
      </c>
      <c r="DV632" s="436" t="s">
        <v>4408</v>
      </c>
    </row>
    <row r="633" spans="1:126" ht="60.75" thickBot="1" x14ac:dyDescent="0.3">
      <c r="A633" s="22">
        <v>42975</v>
      </c>
      <c r="B633" s="7" t="s">
        <v>1</v>
      </c>
      <c r="C633" s="7" t="s">
        <v>630</v>
      </c>
      <c r="D633" s="7">
        <v>579</v>
      </c>
      <c r="E633" s="7">
        <v>1039089067</v>
      </c>
      <c r="F633" s="7"/>
      <c r="G633" s="188">
        <v>630</v>
      </c>
      <c r="H633" s="189" t="s">
        <v>1603</v>
      </c>
      <c r="I633" s="7" t="s">
        <v>1110</v>
      </c>
      <c r="J633" s="7"/>
      <c r="K633" s="7"/>
      <c r="L633" s="7"/>
      <c r="M633" s="7"/>
      <c r="N633" s="7"/>
      <c r="O633" s="7"/>
      <c r="P633" s="7"/>
      <c r="Q633" s="7"/>
      <c r="R633" s="190">
        <v>22058270000</v>
      </c>
      <c r="S633" s="7"/>
      <c r="T633" s="7"/>
      <c r="U633" s="362" t="str">
        <f t="shared" si="225"/>
        <v xml:space="preserve">PEATONAL   #   -  22058270000 </v>
      </c>
      <c r="V633" s="7">
        <v>3137833458</v>
      </c>
      <c r="W633" s="7" t="s">
        <v>1700</v>
      </c>
      <c r="X633" s="7" t="s">
        <v>1572</v>
      </c>
      <c r="Y633" s="7" t="s">
        <v>3107</v>
      </c>
      <c r="Z633" s="7" t="s">
        <v>1449</v>
      </c>
      <c r="AA633" s="434" t="str">
        <f t="shared" si="226"/>
        <v>ISBELIA LUCIA VALENCIA VERGARA</v>
      </c>
      <c r="AB633" s="7" t="s">
        <v>1268</v>
      </c>
      <c r="AC633" s="7">
        <v>22212191</v>
      </c>
      <c r="AD633" s="7" t="s">
        <v>1118</v>
      </c>
      <c r="AE633" s="7">
        <v>72</v>
      </c>
      <c r="AF633" s="6" t="s">
        <v>1086</v>
      </c>
      <c r="AG633" s="6"/>
      <c r="AH633" s="7"/>
      <c r="AI633" s="7"/>
      <c r="AJ633" s="7"/>
      <c r="AK633" s="434" t="str">
        <f t="shared" si="227"/>
        <v xml:space="preserve">   </v>
      </c>
      <c r="AL633" s="7"/>
      <c r="AM633" s="191"/>
      <c r="AN633" s="189" t="s">
        <v>1086</v>
      </c>
      <c r="AO633" s="7"/>
      <c r="AP633" s="7" t="s">
        <v>1086</v>
      </c>
      <c r="AQ633" s="7">
        <v>7</v>
      </c>
      <c r="AR633" s="7">
        <v>4</v>
      </c>
      <c r="AS633" s="7"/>
      <c r="AT633" s="192" t="s">
        <v>1149</v>
      </c>
      <c r="AU633" s="7"/>
      <c r="AV633" s="193"/>
      <c r="AW633" s="7"/>
      <c r="AX633" s="192" t="s">
        <v>1153</v>
      </c>
      <c r="AY633" s="7"/>
      <c r="AZ633" s="7"/>
      <c r="BA633" s="7"/>
      <c r="BB633" s="7" t="s">
        <v>1086</v>
      </c>
      <c r="BC633" s="7">
        <v>47686</v>
      </c>
      <c r="BD633" s="7" t="s">
        <v>1087</v>
      </c>
      <c r="BE633" s="7"/>
      <c r="BF633" s="7" t="s">
        <v>1086</v>
      </c>
      <c r="BG633" s="7">
        <v>16772</v>
      </c>
      <c r="BH633" s="188" t="s">
        <v>1167</v>
      </c>
      <c r="BI633" s="195" t="s">
        <v>1175</v>
      </c>
      <c r="BJ633" s="6" t="s">
        <v>1180</v>
      </c>
      <c r="BK633" s="6" t="s">
        <v>1189</v>
      </c>
      <c r="BL633" s="6" t="s">
        <v>1087</v>
      </c>
      <c r="BM633" s="191" t="s">
        <v>1086</v>
      </c>
      <c r="BN633" s="195" t="s">
        <v>1086</v>
      </c>
      <c r="BO633" s="6" t="s">
        <v>1086</v>
      </c>
      <c r="BP633" s="6" t="s">
        <v>1086</v>
      </c>
      <c r="BQ633" s="6" t="s">
        <v>1086</v>
      </c>
      <c r="BR633" s="6" t="s">
        <v>1086</v>
      </c>
      <c r="BS633" s="6" t="s">
        <v>1086</v>
      </c>
      <c r="BT633" s="6" t="s">
        <v>1086</v>
      </c>
      <c r="BU633" s="6" t="s">
        <v>1086</v>
      </c>
      <c r="BV633" s="6" t="s">
        <v>1087</v>
      </c>
      <c r="BW633" s="6" t="s">
        <v>1087</v>
      </c>
      <c r="BX633" s="6" t="s">
        <v>1086</v>
      </c>
      <c r="BY633" s="6" t="s">
        <v>1086</v>
      </c>
      <c r="BZ633" s="6" t="s">
        <v>1087</v>
      </c>
      <c r="CA633" s="6" t="s">
        <v>1087</v>
      </c>
      <c r="CB633" s="6" t="s">
        <v>1086</v>
      </c>
      <c r="CC633" s="6" t="s">
        <v>1086</v>
      </c>
      <c r="CD633" s="6" t="s">
        <v>1194</v>
      </c>
      <c r="CE633" s="199" t="s">
        <v>3108</v>
      </c>
      <c r="CF633" s="6"/>
      <c r="CG633" s="6"/>
      <c r="CH633" s="6"/>
      <c r="CI633" s="6"/>
      <c r="CJ633" s="6" t="s">
        <v>1607</v>
      </c>
      <c r="CK633" s="6" t="s">
        <v>1608</v>
      </c>
      <c r="CL633" s="6" t="s">
        <v>1086</v>
      </c>
      <c r="CM633" s="6" t="s">
        <v>1087</v>
      </c>
      <c r="CN633" s="6" t="s">
        <v>1087</v>
      </c>
      <c r="CO633" s="196" t="s">
        <v>1490</v>
      </c>
      <c r="CP633" s="6" t="s">
        <v>1086</v>
      </c>
      <c r="CQ633" s="6" t="s">
        <v>1086</v>
      </c>
      <c r="CR633" s="6" t="s">
        <v>1087</v>
      </c>
      <c r="CS633" s="6" t="s">
        <v>1087</v>
      </c>
      <c r="CT633" s="6" t="s">
        <v>1086</v>
      </c>
      <c r="CU633" s="191" t="s">
        <v>1286</v>
      </c>
      <c r="CV633" s="6" t="str">
        <f t="shared" si="228"/>
        <v>OASIS PEATONAL22058270000</v>
      </c>
      <c r="CW633" s="46" t="str">
        <f t="shared" si="229"/>
        <v>OK</v>
      </c>
      <c r="CX633" s="47" t="str">
        <f t="shared" si="230"/>
        <v>SI</v>
      </c>
      <c r="CY633" s="47">
        <f t="shared" si="231"/>
        <v>1</v>
      </c>
      <c r="CZ633" s="47" t="str">
        <f t="shared" si="232"/>
        <v/>
      </c>
      <c r="DA633" s="47">
        <f t="shared" si="233"/>
        <v>3</v>
      </c>
      <c r="DB633" s="47">
        <f t="shared" si="234"/>
        <v>4</v>
      </c>
      <c r="DC633" s="47">
        <f t="shared" si="235"/>
        <v>5</v>
      </c>
      <c r="DD633" s="47"/>
      <c r="DE633" s="47">
        <f t="shared" si="236"/>
        <v>7</v>
      </c>
      <c r="DF633" s="47">
        <f t="shared" si="237"/>
        <v>8</v>
      </c>
      <c r="DG633" s="47" t="str">
        <f t="shared" si="238"/>
        <v/>
      </c>
      <c r="DH633" s="47" t="str">
        <f t="shared" si="239"/>
        <v/>
      </c>
      <c r="DI633" s="47" t="str">
        <f t="shared" si="240"/>
        <v/>
      </c>
      <c r="DJ633" s="47">
        <f t="shared" si="241"/>
        <v>4</v>
      </c>
      <c r="DK633" s="48">
        <f>IF(CX633="NO",0,IF(CY633=1,Tipologías!$E$11,0)+IF(CZ633=2,Tipologías!$E$10,0)+IF(DA633=3,Tipologías!$E$9,0)+IF(DB633=4,Tipologías!$E$13,0)+IF(DC633=5,Tipologías!$E$12,0)+IF(DD633=6,Tipologías!$E$14,0)+IF(DE633=7,Tipologías!$E$20,0)+IF(DG633=9,Tipologías!$E$16,0)+IF(DF633=8,Tipologías!$E$23,0)+IF(DH633=10,Tipologías!$E$7,0)+IF(DI633=11,Tipologías!$E$8,0))</f>
        <v>6640634.0016719997</v>
      </c>
      <c r="DL633" s="49">
        <f t="shared" si="242"/>
        <v>6099266.2918499997</v>
      </c>
      <c r="DM633" s="50" t="str">
        <f t="shared" si="243"/>
        <v/>
      </c>
      <c r="DN633" s="50" t="str">
        <f t="shared" si="244"/>
        <v/>
      </c>
      <c r="DO633" s="50">
        <f t="shared" si="245"/>
        <v>0</v>
      </c>
      <c r="DP633" s="51" t="str">
        <f t="shared" si="246"/>
        <v/>
      </c>
      <c r="DQ633" s="51">
        <f>IF(DM633=17,Tipologías!$E$18,0)+IF(ENCUESTAS!DN633=18,Tipologías!$E$17,0)+IF(ENCUESTAS!DO633=19,Tipologías!$E$19,0)+IF(ENCUESTAS!DP633=20,Tipologías!$E$21,0)</f>
        <v>0</v>
      </c>
      <c r="DR633" s="47" t="str">
        <f t="shared" si="247"/>
        <v>NO</v>
      </c>
      <c r="DS633" s="49">
        <f t="shared" si="248"/>
        <v>0</v>
      </c>
      <c r="DT633" s="52">
        <f>IF(DL633=0,"",(DL633+DS633+Tipologías!$E$6+Tipologías!$H$2))</f>
        <v>6296343.6843899637</v>
      </c>
      <c r="DU633" s="53" t="str">
        <f t="shared" si="249"/>
        <v>SI</v>
      </c>
      <c r="DV633" s="436" t="s">
        <v>3719</v>
      </c>
    </row>
    <row r="634" spans="1:126" ht="30.75" thickBot="1" x14ac:dyDescent="0.3">
      <c r="A634" s="22">
        <v>42975</v>
      </c>
      <c r="B634" s="7" t="s">
        <v>1</v>
      </c>
      <c r="C634" s="7" t="s">
        <v>630</v>
      </c>
      <c r="D634" s="7">
        <v>579</v>
      </c>
      <c r="E634" s="7">
        <v>1039689067</v>
      </c>
      <c r="F634" s="7"/>
      <c r="G634" s="188">
        <v>631</v>
      </c>
      <c r="H634" s="189" t="s">
        <v>1646</v>
      </c>
      <c r="I634" s="7" t="s">
        <v>1110</v>
      </c>
      <c r="J634" s="7"/>
      <c r="K634" s="7"/>
      <c r="L634" s="7"/>
      <c r="M634" s="7"/>
      <c r="N634" s="7"/>
      <c r="O634" s="7"/>
      <c r="P634" s="7"/>
      <c r="Q634" s="7"/>
      <c r="R634" s="200">
        <v>220140410000</v>
      </c>
      <c r="S634" s="7"/>
      <c r="T634" s="7"/>
      <c r="U634" s="362" t="str">
        <f t="shared" si="225"/>
        <v xml:space="preserve">PEATONAL   #   -  220140410000 </v>
      </c>
      <c r="V634" s="7">
        <v>3126870080</v>
      </c>
      <c r="W634" s="7" t="s">
        <v>1345</v>
      </c>
      <c r="X634" s="7"/>
      <c r="Y634" s="7" t="s">
        <v>1270</v>
      </c>
      <c r="Z634" s="7" t="s">
        <v>1989</v>
      </c>
      <c r="AA634" s="434" t="str">
        <f t="shared" si="226"/>
        <v xml:space="preserve">LUZ DARY MARTINEZ </v>
      </c>
      <c r="AB634" s="7" t="s">
        <v>1268</v>
      </c>
      <c r="AC634" s="7">
        <v>43650037</v>
      </c>
      <c r="AD634" s="7" t="s">
        <v>1118</v>
      </c>
      <c r="AE634" s="7">
        <v>52</v>
      </c>
      <c r="AF634" s="6" t="s">
        <v>1086</v>
      </c>
      <c r="AG634" s="6"/>
      <c r="AH634" s="7"/>
      <c r="AI634" s="7"/>
      <c r="AJ634" s="7"/>
      <c r="AK634" s="434" t="str">
        <f t="shared" si="227"/>
        <v xml:space="preserve">   </v>
      </c>
      <c r="AL634" s="7"/>
      <c r="AM634" s="191"/>
      <c r="AN634" s="189" t="s">
        <v>1086</v>
      </c>
      <c r="AO634" s="7"/>
      <c r="AP634" s="7" t="s">
        <v>1087</v>
      </c>
      <c r="AQ634" s="7">
        <v>3</v>
      </c>
      <c r="AR634" s="7">
        <v>1</v>
      </c>
      <c r="AS634" s="7"/>
      <c r="AT634" s="192" t="s">
        <v>1147</v>
      </c>
      <c r="AU634" s="7"/>
      <c r="AV634" s="193" t="s">
        <v>1163</v>
      </c>
      <c r="AW634" s="7"/>
      <c r="AX634" s="192"/>
      <c r="AY634" s="7"/>
      <c r="AZ634" s="7"/>
      <c r="BA634" s="7"/>
      <c r="BB634" s="7" t="s">
        <v>1086</v>
      </c>
      <c r="BC634" s="194">
        <v>22413</v>
      </c>
      <c r="BD634" s="7" t="s">
        <v>1086</v>
      </c>
      <c r="BE634" s="194">
        <v>15527</v>
      </c>
      <c r="BF634" s="7" t="s">
        <v>1086</v>
      </c>
      <c r="BG634" s="194">
        <v>16690</v>
      </c>
      <c r="BH634" s="188" t="s">
        <v>1167</v>
      </c>
      <c r="BI634" s="195" t="s">
        <v>1171</v>
      </c>
      <c r="BJ634" s="6" t="s">
        <v>1180</v>
      </c>
      <c r="BK634" s="6" t="s">
        <v>1189</v>
      </c>
      <c r="BL634" s="6" t="s">
        <v>1086</v>
      </c>
      <c r="BM634" s="191" t="s">
        <v>1087</v>
      </c>
      <c r="BN634" s="195" t="s">
        <v>1086</v>
      </c>
      <c r="BO634" s="6" t="s">
        <v>1086</v>
      </c>
      <c r="BP634" s="6" t="s">
        <v>1086</v>
      </c>
      <c r="BQ634" s="6" t="s">
        <v>1086</v>
      </c>
      <c r="BR634" s="6" t="s">
        <v>1086</v>
      </c>
      <c r="BS634" s="6" t="s">
        <v>1086</v>
      </c>
      <c r="BT634" s="6" t="s">
        <v>1086</v>
      </c>
      <c r="BU634" s="6" t="s">
        <v>1086</v>
      </c>
      <c r="BV634" s="6" t="s">
        <v>1087</v>
      </c>
      <c r="BW634" s="6" t="s">
        <v>1086</v>
      </c>
      <c r="BX634" s="6" t="s">
        <v>1086</v>
      </c>
      <c r="BY634" s="6" t="s">
        <v>1086</v>
      </c>
      <c r="BZ634" s="6" t="s">
        <v>1086</v>
      </c>
      <c r="CA634" s="6" t="s">
        <v>1087</v>
      </c>
      <c r="CB634" s="6" t="s">
        <v>1086</v>
      </c>
      <c r="CC634" s="6" t="s">
        <v>1086</v>
      </c>
      <c r="CD634" s="6" t="s">
        <v>1193</v>
      </c>
      <c r="CE634" s="199" t="s">
        <v>3109</v>
      </c>
      <c r="CF634" s="6"/>
      <c r="CG634" s="6"/>
      <c r="CH634" s="6"/>
      <c r="CI634" s="6"/>
      <c r="CJ634" s="6" t="s">
        <v>1607</v>
      </c>
      <c r="CK634" s="6" t="s">
        <v>1608</v>
      </c>
      <c r="CL634" s="6" t="s">
        <v>1086</v>
      </c>
      <c r="CM634" s="6" t="s">
        <v>1087</v>
      </c>
      <c r="CN634" s="6" t="s">
        <v>1087</v>
      </c>
      <c r="CO634" s="196" t="s">
        <v>1490</v>
      </c>
      <c r="CP634" s="6" t="s">
        <v>1086</v>
      </c>
      <c r="CQ634" s="6" t="s">
        <v>1086</v>
      </c>
      <c r="CR634" s="6" t="s">
        <v>1087</v>
      </c>
      <c r="CS634" s="6" t="s">
        <v>1086</v>
      </c>
      <c r="CT634" s="6" t="s">
        <v>1086</v>
      </c>
      <c r="CU634" s="191" t="s">
        <v>1273</v>
      </c>
      <c r="CV634" s="6" t="str">
        <f t="shared" si="228"/>
        <v>NUEVO HORIZONTE PEATONAL220140410000</v>
      </c>
      <c r="CW634" s="46" t="str">
        <f t="shared" si="229"/>
        <v>OK</v>
      </c>
      <c r="CX634" s="47" t="str">
        <f t="shared" si="230"/>
        <v>SI</v>
      </c>
      <c r="CY634" s="47">
        <f t="shared" si="231"/>
        <v>1</v>
      </c>
      <c r="CZ634" s="47" t="str">
        <f t="shared" si="232"/>
        <v/>
      </c>
      <c r="DA634" s="47" t="str">
        <f t="shared" si="233"/>
        <v/>
      </c>
      <c r="DB634" s="47" t="str">
        <f t="shared" si="234"/>
        <v/>
      </c>
      <c r="DC634" s="47" t="str">
        <f t="shared" si="235"/>
        <v/>
      </c>
      <c r="DD634" s="47"/>
      <c r="DE634" s="47" t="str">
        <f t="shared" si="236"/>
        <v/>
      </c>
      <c r="DF634" s="47" t="str">
        <f t="shared" si="237"/>
        <v/>
      </c>
      <c r="DG634" s="47">
        <f t="shared" si="238"/>
        <v>9</v>
      </c>
      <c r="DH634" s="47" t="str">
        <f t="shared" si="239"/>
        <v/>
      </c>
      <c r="DI634" s="47" t="str">
        <f t="shared" si="240"/>
        <v/>
      </c>
      <c r="DJ634" s="47">
        <f t="shared" si="241"/>
        <v>1</v>
      </c>
      <c r="DK634" s="48">
        <f>IF(CX634="NO",0,IF(CY634=1,Tipologías!$E$11,0)+IF(CZ634=2,Tipologías!$E$10,0)+IF(DA634=3,Tipologías!$E$9,0)+IF(DB634=4,Tipologías!$E$13,0)+IF(DC634=5,Tipologías!$E$12,0)+IF(DD634=6,Tipologías!$E$14,0)+IF(DE634=7,Tipologías!$E$20,0)+IF(DG634=9,Tipologías!$E$16,0)+IF(DF634=8,Tipologías!$E$23,0)+IF(DH634=10,Tipologías!$E$7,0)+IF(DI634=11,Tipologías!$E$8,0))</f>
        <v>2225218.5090899998</v>
      </c>
      <c r="DL634" s="49">
        <f t="shared" si="242"/>
        <v>2225218.5090899998</v>
      </c>
      <c r="DM634" s="50" t="str">
        <f t="shared" si="243"/>
        <v/>
      </c>
      <c r="DN634" s="50" t="str">
        <f t="shared" si="244"/>
        <v/>
      </c>
      <c r="DO634" s="50">
        <f t="shared" si="245"/>
        <v>0</v>
      </c>
      <c r="DP634" s="51" t="str">
        <f t="shared" si="246"/>
        <v/>
      </c>
      <c r="DQ634" s="51">
        <f>IF(DM634=17,Tipologías!$E$18,0)+IF(ENCUESTAS!DN634=18,Tipologías!$E$17,0)+IF(ENCUESTAS!DO634=19,Tipologías!$E$19,0)+IF(ENCUESTAS!DP634=20,Tipologías!$E$21,0)</f>
        <v>0</v>
      </c>
      <c r="DR634" s="47" t="str">
        <f t="shared" si="247"/>
        <v>NO</v>
      </c>
      <c r="DS634" s="49">
        <f t="shared" si="248"/>
        <v>0</v>
      </c>
      <c r="DT634" s="52">
        <f>IF(DL634=0,"",(DL634+DS634+Tipologías!$E$6+Tipologías!$H$2))</f>
        <v>2422295.9016299644</v>
      </c>
      <c r="DU634" s="53" t="str">
        <f t="shared" si="249"/>
        <v>SI</v>
      </c>
      <c r="DV634" s="436" t="s">
        <v>4409</v>
      </c>
    </row>
    <row r="635" spans="1:126" ht="30.75" hidden="1" thickBot="1" x14ac:dyDescent="0.3">
      <c r="A635" s="22">
        <v>42975</v>
      </c>
      <c r="B635" s="7" t="s">
        <v>1</v>
      </c>
      <c r="C635" s="7" t="s">
        <v>630</v>
      </c>
      <c r="D635" s="7">
        <v>579</v>
      </c>
      <c r="E635" s="7">
        <v>1039689067</v>
      </c>
      <c r="F635" s="7"/>
      <c r="G635" s="188">
        <v>632</v>
      </c>
      <c r="H635" s="189" t="s">
        <v>1646</v>
      </c>
      <c r="I635" s="7" t="s">
        <v>1110</v>
      </c>
      <c r="J635" s="7"/>
      <c r="K635" s="7"/>
      <c r="L635" s="7"/>
      <c r="M635" s="7"/>
      <c r="N635" s="7"/>
      <c r="O635" s="7"/>
      <c r="P635" s="7"/>
      <c r="Q635" s="7"/>
      <c r="R635" s="200">
        <v>22012412290022</v>
      </c>
      <c r="S635" s="7"/>
      <c r="T635" s="7"/>
      <c r="U635" s="362" t="str">
        <f t="shared" si="225"/>
        <v xml:space="preserve">PEATONAL   #   -  22012412290022 </v>
      </c>
      <c r="V635" s="7">
        <v>3122194045</v>
      </c>
      <c r="W635" s="7" t="s">
        <v>1271</v>
      </c>
      <c r="X635" s="7"/>
      <c r="Y635" s="7" t="s">
        <v>1477</v>
      </c>
      <c r="Z635" s="7"/>
      <c r="AA635" s="434" t="str">
        <f t="shared" si="226"/>
        <v xml:space="preserve">ALFONSO  MORALES </v>
      </c>
      <c r="AB635" s="7" t="s">
        <v>1268</v>
      </c>
      <c r="AC635" s="7"/>
      <c r="AD635" s="7" t="s">
        <v>1127</v>
      </c>
      <c r="AE635" s="7">
        <v>28</v>
      </c>
      <c r="AF635" s="6" t="s">
        <v>1086</v>
      </c>
      <c r="AG635" s="6"/>
      <c r="AH635" s="7"/>
      <c r="AI635" s="7"/>
      <c r="AJ635" s="7"/>
      <c r="AK635" s="434" t="str">
        <f t="shared" si="227"/>
        <v xml:space="preserve">   </v>
      </c>
      <c r="AL635" s="7"/>
      <c r="AM635" s="191"/>
      <c r="AN635" s="189" t="s">
        <v>1087</v>
      </c>
      <c r="AO635" s="7"/>
      <c r="AP635" s="7" t="s">
        <v>1087</v>
      </c>
      <c r="AQ635" s="7">
        <v>2</v>
      </c>
      <c r="AR635" s="7"/>
      <c r="AS635" s="7"/>
      <c r="AT635" s="192" t="s">
        <v>1149</v>
      </c>
      <c r="AU635" s="7"/>
      <c r="AV635" s="193"/>
      <c r="AW635" s="7"/>
      <c r="AX635" s="192" t="s">
        <v>1153</v>
      </c>
      <c r="AY635" s="7"/>
      <c r="AZ635" s="7"/>
      <c r="BA635" s="194">
        <v>200000</v>
      </c>
      <c r="BB635" s="7" t="s">
        <v>1086</v>
      </c>
      <c r="BC635" s="194">
        <v>6319</v>
      </c>
      <c r="BD635" s="7" t="s">
        <v>1087</v>
      </c>
      <c r="BE635" s="194"/>
      <c r="BF635" s="7" t="s">
        <v>1086</v>
      </c>
      <c r="BG635" s="194">
        <v>8324</v>
      </c>
      <c r="BH635" s="188" t="s">
        <v>1167</v>
      </c>
      <c r="BI635" s="195" t="s">
        <v>1171</v>
      </c>
      <c r="BJ635" s="6" t="s">
        <v>1180</v>
      </c>
      <c r="BK635" s="6" t="s">
        <v>1189</v>
      </c>
      <c r="BL635" s="6" t="s">
        <v>1086</v>
      </c>
      <c r="BM635" s="191" t="s">
        <v>1086</v>
      </c>
      <c r="BN635" s="195" t="s">
        <v>1086</v>
      </c>
      <c r="BO635" s="6" t="s">
        <v>1086</v>
      </c>
      <c r="BP635" s="6" t="s">
        <v>1086</v>
      </c>
      <c r="BQ635" s="6" t="s">
        <v>1086</v>
      </c>
      <c r="BR635" s="6" t="s">
        <v>1086</v>
      </c>
      <c r="BS635" s="6" t="s">
        <v>1086</v>
      </c>
      <c r="BT635" s="6" t="s">
        <v>1086</v>
      </c>
      <c r="BU635" s="6" t="s">
        <v>1086</v>
      </c>
      <c r="BV635" s="6" t="s">
        <v>1086</v>
      </c>
      <c r="BW635" s="6" t="s">
        <v>1086</v>
      </c>
      <c r="BX635" s="6" t="s">
        <v>1086</v>
      </c>
      <c r="BY635" s="6" t="s">
        <v>1086</v>
      </c>
      <c r="BZ635" s="6" t="s">
        <v>1086</v>
      </c>
      <c r="CA635" s="6" t="s">
        <v>1086</v>
      </c>
      <c r="CB635" s="6" t="s">
        <v>1086</v>
      </c>
      <c r="CC635" s="6" t="s">
        <v>1086</v>
      </c>
      <c r="CD635" s="6" t="s">
        <v>1193</v>
      </c>
      <c r="CE635" s="199" t="s">
        <v>3110</v>
      </c>
      <c r="CF635" s="6"/>
      <c r="CG635" s="6"/>
      <c r="CH635" s="6"/>
      <c r="CI635" s="6"/>
      <c r="CJ635" s="6" t="s">
        <v>1607</v>
      </c>
      <c r="CK635" s="6" t="s">
        <v>1608</v>
      </c>
      <c r="CL635" s="6" t="s">
        <v>1086</v>
      </c>
      <c r="CM635" s="6" t="s">
        <v>1086</v>
      </c>
      <c r="CN635" s="6" t="s">
        <v>1087</v>
      </c>
      <c r="CO635" s="196" t="s">
        <v>1490</v>
      </c>
      <c r="CP635" s="6" t="s">
        <v>1086</v>
      </c>
      <c r="CQ635" s="6" t="s">
        <v>1086</v>
      </c>
      <c r="CR635" s="6" t="s">
        <v>1086</v>
      </c>
      <c r="CS635" s="6" t="s">
        <v>1086</v>
      </c>
      <c r="CT635" s="6" t="s">
        <v>1086</v>
      </c>
      <c r="CU635" s="191" t="s">
        <v>1288</v>
      </c>
      <c r="CV635" s="6" t="str">
        <f t="shared" si="228"/>
        <v>NUEVO HORIZONTE PEATONAL22012412290022</v>
      </c>
      <c r="CW635" s="46" t="str">
        <f t="shared" si="229"/>
        <v>OK</v>
      </c>
      <c r="CX635" s="47" t="str">
        <f t="shared" si="230"/>
        <v>SI</v>
      </c>
      <c r="CY635" s="47" t="str">
        <f t="shared" si="231"/>
        <v/>
      </c>
      <c r="CZ635" s="47" t="str">
        <f t="shared" si="232"/>
        <v/>
      </c>
      <c r="DA635" s="47" t="str">
        <f t="shared" si="233"/>
        <v/>
      </c>
      <c r="DB635" s="47" t="str">
        <f t="shared" si="234"/>
        <v/>
      </c>
      <c r="DC635" s="47" t="str">
        <f t="shared" si="235"/>
        <v/>
      </c>
      <c r="DD635" s="47"/>
      <c r="DE635" s="47" t="str">
        <f t="shared" si="236"/>
        <v/>
      </c>
      <c r="DF635" s="47" t="str">
        <f t="shared" si="237"/>
        <v/>
      </c>
      <c r="DG635" s="47" t="str">
        <f t="shared" si="238"/>
        <v/>
      </c>
      <c r="DH635" s="47" t="str">
        <f t="shared" si="239"/>
        <v/>
      </c>
      <c r="DI635" s="47" t="str">
        <f t="shared" si="240"/>
        <v/>
      </c>
      <c r="DJ635" s="47">
        <f t="shared" si="241"/>
        <v>0</v>
      </c>
      <c r="DK635" s="48">
        <f>IF(CX635="NO",0,IF(CY635=1,Tipologías!$E$11,0)+IF(CZ635=2,Tipologías!$E$10,0)+IF(DA635=3,Tipologías!$E$9,0)+IF(DB635=4,Tipologías!$E$13,0)+IF(DC635=5,Tipologías!$E$12,0)+IF(DD635=6,Tipologías!$E$14,0)+IF(DE635=7,Tipologías!$E$20,0)+IF(DG635=9,Tipologías!$E$16,0)+IF(DF635=8,Tipologías!$E$23,0)+IF(DH635=10,Tipologías!$E$7,0)+IF(DI635=11,Tipologías!$E$8,0))</f>
        <v>0</v>
      </c>
      <c r="DL635" s="49">
        <f t="shared" si="242"/>
        <v>0</v>
      </c>
      <c r="DM635" s="50" t="str">
        <f t="shared" si="243"/>
        <v/>
      </c>
      <c r="DN635" s="50" t="str">
        <f t="shared" si="244"/>
        <v/>
      </c>
      <c r="DO635" s="50" t="str">
        <f t="shared" si="245"/>
        <v/>
      </c>
      <c r="DP635" s="51" t="str">
        <f t="shared" si="246"/>
        <v/>
      </c>
      <c r="DQ635" s="51">
        <f>IF(DM635=17,Tipologías!$E$18,0)+IF(ENCUESTAS!DN635=18,Tipologías!$E$17,0)+IF(ENCUESTAS!DO635=19,Tipologías!$E$19,0)+IF(ENCUESTAS!DP635=20,Tipologías!$E$21,0)</f>
        <v>0</v>
      </c>
      <c r="DR635" s="47" t="str">
        <f t="shared" si="247"/>
        <v>NO</v>
      </c>
      <c r="DS635" s="49">
        <f t="shared" si="248"/>
        <v>0</v>
      </c>
      <c r="DT635" s="52" t="str">
        <f>IF(DL635=0,"",(DL635+DS635+Tipologías!$E$6+Tipologías!$H$2))</f>
        <v/>
      </c>
      <c r="DU635" s="53" t="str">
        <f t="shared" si="249"/>
        <v>NO</v>
      </c>
      <c r="DV635" s="437"/>
    </row>
    <row r="636" spans="1:126" ht="30.75" thickBot="1" x14ac:dyDescent="0.3">
      <c r="A636" s="22">
        <v>42975</v>
      </c>
      <c r="B636" s="7" t="s">
        <v>1</v>
      </c>
      <c r="C636" s="7" t="s">
        <v>630</v>
      </c>
      <c r="D636" s="7">
        <v>579</v>
      </c>
      <c r="E636" s="7">
        <v>1039689067</v>
      </c>
      <c r="F636" s="7"/>
      <c r="G636" s="188">
        <v>633</v>
      </c>
      <c r="H636" s="189" t="s">
        <v>1740</v>
      </c>
      <c r="I636" s="7" t="s">
        <v>1110</v>
      </c>
      <c r="J636" s="7"/>
      <c r="K636" s="7"/>
      <c r="L636" s="7"/>
      <c r="M636" s="7"/>
      <c r="N636" s="7"/>
      <c r="O636" s="7"/>
      <c r="P636" s="7"/>
      <c r="Q636" s="7"/>
      <c r="R636" s="190">
        <v>22055490000</v>
      </c>
      <c r="S636" s="7"/>
      <c r="T636" s="7"/>
      <c r="U636" s="362" t="str">
        <f t="shared" si="225"/>
        <v xml:space="preserve">PEATONAL   #   -  22055490000 </v>
      </c>
      <c r="V636" s="7"/>
      <c r="W636" s="7" t="s">
        <v>3111</v>
      </c>
      <c r="X636" s="7" t="s">
        <v>2104</v>
      </c>
      <c r="Y636" s="7" t="s">
        <v>2465</v>
      </c>
      <c r="Z636" s="7"/>
      <c r="AA636" s="434" t="str">
        <f t="shared" si="226"/>
        <v>INES  SOCORRO MAZO</v>
      </c>
      <c r="AB636" s="7" t="s">
        <v>1268</v>
      </c>
      <c r="AC636" s="7">
        <v>43436692</v>
      </c>
      <c r="AD636" s="7" t="s">
        <v>1118</v>
      </c>
      <c r="AE636" s="7">
        <v>62</v>
      </c>
      <c r="AF636" s="6" t="s">
        <v>1086</v>
      </c>
      <c r="AG636" s="6"/>
      <c r="AH636" s="7"/>
      <c r="AI636" s="7"/>
      <c r="AJ636" s="7"/>
      <c r="AK636" s="434" t="str">
        <f t="shared" si="227"/>
        <v xml:space="preserve">   </v>
      </c>
      <c r="AL636" s="7"/>
      <c r="AM636" s="191"/>
      <c r="AN636" s="189" t="s">
        <v>1087</v>
      </c>
      <c r="AO636" s="7"/>
      <c r="AP636" s="7" t="s">
        <v>1087</v>
      </c>
      <c r="AQ636" s="7">
        <v>4</v>
      </c>
      <c r="AR636" s="7">
        <v>1</v>
      </c>
      <c r="AS636" s="7"/>
      <c r="AT636" s="192" t="s">
        <v>1147</v>
      </c>
      <c r="AU636" s="7"/>
      <c r="AV636" s="193" t="s">
        <v>1163</v>
      </c>
      <c r="AW636" s="7"/>
      <c r="AX636" s="192"/>
      <c r="AY636" s="7"/>
      <c r="AZ636" s="7"/>
      <c r="BA636" s="7"/>
      <c r="BB636" s="7" t="s">
        <v>1086</v>
      </c>
      <c r="BC636" s="194">
        <v>16781</v>
      </c>
      <c r="BD636" s="7" t="s">
        <v>1087</v>
      </c>
      <c r="BE636" s="194"/>
      <c r="BF636" s="7" t="s">
        <v>1086</v>
      </c>
      <c r="BG636" s="194">
        <v>8324</v>
      </c>
      <c r="BH636" s="188" t="s">
        <v>1167</v>
      </c>
      <c r="BI636" s="195" t="s">
        <v>1174</v>
      </c>
      <c r="BJ636" s="6" t="s">
        <v>1180</v>
      </c>
      <c r="BK636" s="6" t="s">
        <v>1189</v>
      </c>
      <c r="BL636" s="6" t="s">
        <v>1086</v>
      </c>
      <c r="BM636" s="191" t="s">
        <v>1087</v>
      </c>
      <c r="BN636" s="195" t="s">
        <v>1086</v>
      </c>
      <c r="BO636" s="6" t="s">
        <v>1086</v>
      </c>
      <c r="BP636" s="6" t="s">
        <v>1086</v>
      </c>
      <c r="BQ636" s="6" t="s">
        <v>1086</v>
      </c>
      <c r="BR636" s="6" t="s">
        <v>1086</v>
      </c>
      <c r="BS636" s="6" t="s">
        <v>1086</v>
      </c>
      <c r="BT636" s="6" t="s">
        <v>1086</v>
      </c>
      <c r="BU636" s="6" t="s">
        <v>1086</v>
      </c>
      <c r="BV636" s="6" t="s">
        <v>1087</v>
      </c>
      <c r="BW636" s="6" t="s">
        <v>1086</v>
      </c>
      <c r="BX636" s="6" t="s">
        <v>1086</v>
      </c>
      <c r="BY636" s="6" t="s">
        <v>1086</v>
      </c>
      <c r="BZ636" s="6" t="s">
        <v>1086</v>
      </c>
      <c r="CA636" s="6" t="s">
        <v>1087</v>
      </c>
      <c r="CB636" s="6" t="s">
        <v>1086</v>
      </c>
      <c r="CC636" s="6" t="s">
        <v>1086</v>
      </c>
      <c r="CD636" s="6" t="s">
        <v>1193</v>
      </c>
      <c r="CE636" s="199" t="s">
        <v>3112</v>
      </c>
      <c r="CF636" s="6"/>
      <c r="CG636" s="6"/>
      <c r="CH636" s="6"/>
      <c r="CI636" s="6"/>
      <c r="CJ636" s="6" t="s">
        <v>1607</v>
      </c>
      <c r="CK636" s="6" t="s">
        <v>1608</v>
      </c>
      <c r="CL636" s="6" t="s">
        <v>1086</v>
      </c>
      <c r="CM636" s="6" t="s">
        <v>1087</v>
      </c>
      <c r="CN636" s="6" t="s">
        <v>1087</v>
      </c>
      <c r="CO636" s="196" t="s">
        <v>1490</v>
      </c>
      <c r="CP636" s="6" t="s">
        <v>1086</v>
      </c>
      <c r="CQ636" s="6" t="s">
        <v>1086</v>
      </c>
      <c r="CR636" s="6" t="s">
        <v>1087</v>
      </c>
      <c r="CS636" s="6" t="s">
        <v>1086</v>
      </c>
      <c r="CT636" s="6" t="s">
        <v>1086</v>
      </c>
      <c r="CU636" s="191" t="s">
        <v>1288</v>
      </c>
      <c r="CV636" s="6" t="str">
        <f t="shared" si="228"/>
        <v>TAHAMIPEATONAL22055490000</v>
      </c>
      <c r="CW636" s="46" t="str">
        <f t="shared" si="229"/>
        <v>OK</v>
      </c>
      <c r="CX636" s="47" t="str">
        <f t="shared" si="230"/>
        <v>SI</v>
      </c>
      <c r="CY636" s="47">
        <f t="shared" si="231"/>
        <v>1</v>
      </c>
      <c r="CZ636" s="47" t="str">
        <f t="shared" si="232"/>
        <v/>
      </c>
      <c r="DA636" s="47" t="str">
        <f t="shared" si="233"/>
        <v/>
      </c>
      <c r="DB636" s="47" t="str">
        <f t="shared" si="234"/>
        <v/>
      </c>
      <c r="DC636" s="47" t="str">
        <f t="shared" si="235"/>
        <v/>
      </c>
      <c r="DD636" s="47"/>
      <c r="DE636" s="47" t="str">
        <f t="shared" si="236"/>
        <v/>
      </c>
      <c r="DF636" s="47" t="str">
        <f t="shared" si="237"/>
        <v/>
      </c>
      <c r="DG636" s="47" t="str">
        <f t="shared" si="238"/>
        <v/>
      </c>
      <c r="DH636" s="47" t="str">
        <f t="shared" si="239"/>
        <v/>
      </c>
      <c r="DI636" s="47" t="str">
        <f t="shared" si="240"/>
        <v/>
      </c>
      <c r="DJ636" s="47">
        <f t="shared" si="241"/>
        <v>1</v>
      </c>
      <c r="DK636" s="48">
        <f>IF(CX636="NO",0,IF(CY636=1,Tipologías!$E$11,0)+IF(CZ636=2,Tipologías!$E$10,0)+IF(DA636=3,Tipologías!$E$9,0)+IF(DB636=4,Tipologías!$E$13,0)+IF(DC636=5,Tipologías!$E$12,0)+IF(DD636=6,Tipologías!$E$14,0)+IF(DE636=7,Tipologías!$E$20,0)+IF(DG636=9,Tipologías!$E$16,0)+IF(DF636=8,Tipologías!$E$23,0)+IF(DH636=10,Tipologías!$E$7,0)+IF(DI636=11,Tipologías!$E$8,0))</f>
        <v>223009.46776799997</v>
      </c>
      <c r="DL636" s="49">
        <f t="shared" si="242"/>
        <v>223009.46776799997</v>
      </c>
      <c r="DM636" s="50" t="str">
        <f t="shared" si="243"/>
        <v/>
      </c>
      <c r="DN636" s="50" t="str">
        <f t="shared" si="244"/>
        <v/>
      </c>
      <c r="DO636" s="50">
        <f t="shared" si="245"/>
        <v>0</v>
      </c>
      <c r="DP636" s="51" t="str">
        <f t="shared" si="246"/>
        <v/>
      </c>
      <c r="DQ636" s="51">
        <f>IF(DM636=17,Tipologías!$E$18,0)+IF(ENCUESTAS!DN636=18,Tipologías!$E$17,0)+IF(ENCUESTAS!DO636=19,Tipologías!$E$19,0)+IF(ENCUESTAS!DP636=20,Tipologías!$E$21,0)</f>
        <v>0</v>
      </c>
      <c r="DR636" s="47" t="str">
        <f t="shared" si="247"/>
        <v>NO</v>
      </c>
      <c r="DS636" s="49">
        <f t="shared" si="248"/>
        <v>0</v>
      </c>
      <c r="DT636" s="52">
        <f>IF(DL636=0,"",(DL636+DS636+Tipologías!$E$6+Tipologías!$H$2))</f>
        <v>420086.86030796444</v>
      </c>
      <c r="DU636" s="53" t="str">
        <f t="shared" si="249"/>
        <v>SI</v>
      </c>
      <c r="DV636" s="436" t="s">
        <v>4341</v>
      </c>
    </row>
    <row r="637" spans="1:126" ht="30.75" thickBot="1" x14ac:dyDescent="0.3">
      <c r="A637" s="22">
        <v>42975</v>
      </c>
      <c r="B637" s="7" t="s">
        <v>1</v>
      </c>
      <c r="C637" s="7" t="s">
        <v>630</v>
      </c>
      <c r="D637" s="7">
        <v>579</v>
      </c>
      <c r="E637" s="7">
        <v>1039089067</v>
      </c>
      <c r="F637" s="7"/>
      <c r="G637" s="188">
        <v>634</v>
      </c>
      <c r="H637" s="189" t="s">
        <v>1603</v>
      </c>
      <c r="I637" s="7" t="s">
        <v>1110</v>
      </c>
      <c r="J637" s="7"/>
      <c r="K637" s="7"/>
      <c r="L637" s="7"/>
      <c r="M637" s="7"/>
      <c r="N637" s="7"/>
      <c r="O637" s="7"/>
      <c r="P637" s="7"/>
      <c r="Q637" s="7"/>
      <c r="R637" s="190">
        <v>583110014</v>
      </c>
      <c r="S637" s="7"/>
      <c r="T637" s="7"/>
      <c r="U637" s="362" t="str">
        <f t="shared" si="225"/>
        <v xml:space="preserve">PEATONAL   #   -  583110014 </v>
      </c>
      <c r="V637" s="7">
        <v>3207775717</v>
      </c>
      <c r="W637" s="7" t="s">
        <v>1700</v>
      </c>
      <c r="X637" s="7" t="s">
        <v>1838</v>
      </c>
      <c r="Y637" s="7" t="s">
        <v>1353</v>
      </c>
      <c r="Z637" s="7"/>
      <c r="AA637" s="434" t="str">
        <f t="shared" si="226"/>
        <v>JORGE  VALENCIA AGUDELO</v>
      </c>
      <c r="AB637" s="7" t="s">
        <v>1268</v>
      </c>
      <c r="AC637" s="200">
        <v>1039704028</v>
      </c>
      <c r="AD637" s="7" t="s">
        <v>1127</v>
      </c>
      <c r="AE637" s="7">
        <v>27</v>
      </c>
      <c r="AF637" s="6" t="s">
        <v>1086</v>
      </c>
      <c r="AG637" s="6" t="s">
        <v>1629</v>
      </c>
      <c r="AH637" s="7" t="s">
        <v>2296</v>
      </c>
      <c r="AI637" s="7" t="s">
        <v>1325</v>
      </c>
      <c r="AJ637" s="7" t="s">
        <v>1287</v>
      </c>
      <c r="AK637" s="434" t="str">
        <f t="shared" si="227"/>
        <v>ANGELA MARIA PALACIOS VELEZ</v>
      </c>
      <c r="AL637" s="7"/>
      <c r="AM637" s="191"/>
      <c r="AN637" s="189" t="s">
        <v>1087</v>
      </c>
      <c r="AO637" s="7"/>
      <c r="AP637" s="7" t="s">
        <v>1087</v>
      </c>
      <c r="AQ637" s="7">
        <v>2</v>
      </c>
      <c r="AR637" s="7"/>
      <c r="AS637" s="7"/>
      <c r="AT637" s="192" t="s">
        <v>1147</v>
      </c>
      <c r="AU637" s="7"/>
      <c r="AV637" s="193" t="s">
        <v>1163</v>
      </c>
      <c r="AW637" s="7"/>
      <c r="AX637" s="192"/>
      <c r="AY637" s="7"/>
      <c r="AZ637" s="7"/>
      <c r="BA637" s="194"/>
      <c r="BB637" s="7" t="s">
        <v>1086</v>
      </c>
      <c r="BC637" s="194">
        <v>16850</v>
      </c>
      <c r="BD637" s="7" t="s">
        <v>1086</v>
      </c>
      <c r="BE637" s="7">
        <v>12110</v>
      </c>
      <c r="BF637" s="7" t="s">
        <v>1086</v>
      </c>
      <c r="BG637" s="194">
        <v>8366</v>
      </c>
      <c r="BH637" s="188" t="s">
        <v>1167</v>
      </c>
      <c r="BI637" s="195" t="s">
        <v>1174</v>
      </c>
      <c r="BJ637" s="6" t="s">
        <v>1180</v>
      </c>
      <c r="BK637" s="6" t="s">
        <v>1189</v>
      </c>
      <c r="BL637" s="6" t="s">
        <v>1086</v>
      </c>
      <c r="BM637" s="191" t="s">
        <v>1086</v>
      </c>
      <c r="BN637" s="195" t="s">
        <v>1086</v>
      </c>
      <c r="BO637" s="6" t="s">
        <v>1086</v>
      </c>
      <c r="BP637" s="6" t="s">
        <v>1086</v>
      </c>
      <c r="BQ637" s="6" t="s">
        <v>1086</v>
      </c>
      <c r="BR637" s="6" t="s">
        <v>1086</v>
      </c>
      <c r="BS637" s="6" t="s">
        <v>1086</v>
      </c>
      <c r="BT637" s="6" t="s">
        <v>1086</v>
      </c>
      <c r="BU637" s="6" t="s">
        <v>1087</v>
      </c>
      <c r="BV637" s="6" t="s">
        <v>1086</v>
      </c>
      <c r="BW637" s="6" t="s">
        <v>1086</v>
      </c>
      <c r="BX637" s="6" t="s">
        <v>1086</v>
      </c>
      <c r="BY637" s="6" t="s">
        <v>1086</v>
      </c>
      <c r="BZ637" s="6" t="s">
        <v>1087</v>
      </c>
      <c r="CA637" s="6" t="s">
        <v>1087</v>
      </c>
      <c r="CB637" s="6" t="s">
        <v>1086</v>
      </c>
      <c r="CC637" s="6" t="s">
        <v>1086</v>
      </c>
      <c r="CD637" s="6" t="s">
        <v>1193</v>
      </c>
      <c r="CE637" s="199" t="s">
        <v>3113</v>
      </c>
      <c r="CF637" s="6"/>
      <c r="CG637" s="6"/>
      <c r="CH637" s="6"/>
      <c r="CI637" s="6"/>
      <c r="CJ637" s="6" t="s">
        <v>1607</v>
      </c>
      <c r="CK637" s="6" t="s">
        <v>1608</v>
      </c>
      <c r="CL637" s="6" t="s">
        <v>1086</v>
      </c>
      <c r="CM637" s="6" t="s">
        <v>1087</v>
      </c>
      <c r="CN637" s="6" t="s">
        <v>1087</v>
      </c>
      <c r="CO637" s="196" t="s">
        <v>1490</v>
      </c>
      <c r="CP637" s="6" t="s">
        <v>1086</v>
      </c>
      <c r="CQ637" s="6" t="s">
        <v>1087</v>
      </c>
      <c r="CR637" s="6" t="s">
        <v>1086</v>
      </c>
      <c r="CS637" s="6" t="s">
        <v>1086</v>
      </c>
      <c r="CT637" s="6" t="s">
        <v>1086</v>
      </c>
      <c r="CU637" s="191" t="s">
        <v>1273</v>
      </c>
      <c r="CV637" s="6" t="str">
        <f t="shared" si="228"/>
        <v>OASIS PEATONAL583110014</v>
      </c>
      <c r="CW637" s="46" t="str">
        <f t="shared" si="229"/>
        <v>OK</v>
      </c>
      <c r="CX637" s="47" t="str">
        <f t="shared" si="230"/>
        <v>SI</v>
      </c>
      <c r="CY637" s="47">
        <f t="shared" si="231"/>
        <v>1</v>
      </c>
      <c r="CZ637" s="47" t="str">
        <f t="shared" si="232"/>
        <v/>
      </c>
      <c r="DA637" s="47" t="str">
        <f t="shared" si="233"/>
        <v/>
      </c>
      <c r="DB637" s="47">
        <f t="shared" si="234"/>
        <v>4</v>
      </c>
      <c r="DC637" s="47" t="str">
        <f t="shared" si="235"/>
        <v/>
      </c>
      <c r="DD637" s="47"/>
      <c r="DE637" s="47" t="str">
        <f t="shared" si="236"/>
        <v/>
      </c>
      <c r="DF637" s="47" t="str">
        <f t="shared" si="237"/>
        <v/>
      </c>
      <c r="DG637" s="47">
        <f t="shared" si="238"/>
        <v>9</v>
      </c>
      <c r="DH637" s="47" t="str">
        <f t="shared" si="239"/>
        <v/>
      </c>
      <c r="DI637" s="47" t="str">
        <f t="shared" si="240"/>
        <v/>
      </c>
      <c r="DJ637" s="47">
        <f t="shared" si="241"/>
        <v>2</v>
      </c>
      <c r="DK637" s="48">
        <f>IF(CX637="NO",0,IF(CY637=1,Tipologías!$E$11,0)+IF(CZ637=2,Tipologías!$E$10,0)+IF(DA637=3,Tipologías!$E$9,0)+IF(DB637=4,Tipologías!$E$13,0)+IF(DC637=5,Tipologías!$E$12,0)+IF(DD637=6,Tipologías!$E$14,0)+IF(DE637=7,Tipologías!$E$20,0)+IF(DG637=9,Tipologías!$E$16,0)+IF(DF637=8,Tipologías!$E$23,0)+IF(DH637=10,Tipologías!$E$7,0)+IF(DI637=11,Tipologías!$E$8,0))</f>
        <v>2858472.5869979998</v>
      </c>
      <c r="DL637" s="49">
        <f t="shared" si="242"/>
        <v>2858472.5869979998</v>
      </c>
      <c r="DM637" s="50" t="str">
        <f t="shared" si="243"/>
        <v/>
      </c>
      <c r="DN637" s="50" t="str">
        <f t="shared" si="244"/>
        <v/>
      </c>
      <c r="DO637" s="50">
        <f t="shared" si="245"/>
        <v>0</v>
      </c>
      <c r="DP637" s="51" t="str">
        <f t="shared" si="246"/>
        <v/>
      </c>
      <c r="DQ637" s="51">
        <f>IF(DM637=17,Tipologías!$E$18,0)+IF(ENCUESTAS!DN637=18,Tipologías!$E$17,0)+IF(ENCUESTAS!DO637=19,Tipologías!$E$19,0)+IF(ENCUESTAS!DP637=20,Tipologías!$E$21,0)</f>
        <v>0</v>
      </c>
      <c r="DR637" s="47" t="str">
        <f t="shared" si="247"/>
        <v>NO</v>
      </c>
      <c r="DS637" s="49">
        <f t="shared" si="248"/>
        <v>0</v>
      </c>
      <c r="DT637" s="52">
        <f>IF(DL637=0,"",(DL637+DS637+Tipologías!$E$6+Tipologías!$H$2))</f>
        <v>3055549.9795379643</v>
      </c>
      <c r="DU637" s="53" t="str">
        <f t="shared" si="249"/>
        <v>SI</v>
      </c>
      <c r="DV637" s="436" t="s">
        <v>3720</v>
      </c>
    </row>
    <row r="638" spans="1:126" ht="30.75" thickBot="1" x14ac:dyDescent="0.3">
      <c r="A638" s="22">
        <v>42975</v>
      </c>
      <c r="B638" s="7" t="s">
        <v>1</v>
      </c>
      <c r="C638" s="7" t="s">
        <v>630</v>
      </c>
      <c r="D638" s="7">
        <v>579</v>
      </c>
      <c r="E638" s="7">
        <v>1039689067</v>
      </c>
      <c r="F638" s="7"/>
      <c r="G638" s="188">
        <v>635</v>
      </c>
      <c r="H638" s="189" t="s">
        <v>1740</v>
      </c>
      <c r="I638" s="7" t="s">
        <v>1110</v>
      </c>
      <c r="J638" s="7"/>
      <c r="K638" s="7"/>
      <c r="L638" s="7"/>
      <c r="M638" s="7"/>
      <c r="N638" s="7"/>
      <c r="O638" s="7"/>
      <c r="P638" s="7"/>
      <c r="Q638" s="7"/>
      <c r="R638" s="200">
        <v>220557920000</v>
      </c>
      <c r="S638" s="7"/>
      <c r="T638" s="7"/>
      <c r="U638" s="362" t="str">
        <f t="shared" si="225"/>
        <v xml:space="preserve">PEATONAL   #   -  220557920000 </v>
      </c>
      <c r="V638" s="7">
        <v>3116427477</v>
      </c>
      <c r="W638" s="7" t="s">
        <v>1696</v>
      </c>
      <c r="X638" s="7"/>
      <c r="Y638" s="7" t="s">
        <v>2429</v>
      </c>
      <c r="Z638" s="7"/>
      <c r="AA638" s="434" t="str">
        <f t="shared" si="226"/>
        <v xml:space="preserve">OMAR  VILLA </v>
      </c>
      <c r="AB638" s="7" t="s">
        <v>1268</v>
      </c>
      <c r="AC638" s="7">
        <v>711822205</v>
      </c>
      <c r="AD638" s="7" t="s">
        <v>1127</v>
      </c>
      <c r="AE638" s="7">
        <v>56</v>
      </c>
      <c r="AF638" s="6" t="s">
        <v>1086</v>
      </c>
      <c r="AG638" s="6" t="s">
        <v>3114</v>
      </c>
      <c r="AH638" s="7" t="s">
        <v>1509</v>
      </c>
      <c r="AI638" s="7" t="s">
        <v>1814</v>
      </c>
      <c r="AJ638" s="7" t="s">
        <v>1748</v>
      </c>
      <c r="AK638" s="434" t="str">
        <f t="shared" si="227"/>
        <v>ALBA FERNANDA ALTAMIRA COGOLLO</v>
      </c>
      <c r="AL638" s="7" t="s">
        <v>1268</v>
      </c>
      <c r="AM638" s="191">
        <v>634557696</v>
      </c>
      <c r="AN638" s="189" t="s">
        <v>1086</v>
      </c>
      <c r="AO638" s="7"/>
      <c r="AP638" s="7" t="s">
        <v>1087</v>
      </c>
      <c r="AQ638" s="7">
        <v>5</v>
      </c>
      <c r="AR638" s="7">
        <v>1</v>
      </c>
      <c r="AS638" s="7"/>
      <c r="AT638" s="192" t="s">
        <v>1147</v>
      </c>
      <c r="AU638" s="7"/>
      <c r="AV638" s="193" t="s">
        <v>1163</v>
      </c>
      <c r="AW638" s="7"/>
      <c r="AX638" s="192"/>
      <c r="AY638" s="7"/>
      <c r="AZ638" s="7"/>
      <c r="BA638" s="7"/>
      <c r="BB638" s="7" t="s">
        <v>1086</v>
      </c>
      <c r="BC638" s="194">
        <v>26372</v>
      </c>
      <c r="BD638" s="7" t="s">
        <v>1087</v>
      </c>
      <c r="BE638" s="194"/>
      <c r="BF638" s="7" t="s">
        <v>1086</v>
      </c>
      <c r="BG638" s="194">
        <v>8366</v>
      </c>
      <c r="BH638" s="188" t="s">
        <v>1167</v>
      </c>
      <c r="BI638" s="195" t="s">
        <v>1173</v>
      </c>
      <c r="BJ638" s="6" t="s">
        <v>1181</v>
      </c>
      <c r="BK638" s="6" t="s">
        <v>1189</v>
      </c>
      <c r="BL638" s="6" t="s">
        <v>1086</v>
      </c>
      <c r="BM638" s="191" t="s">
        <v>1087</v>
      </c>
      <c r="BN638" s="195" t="s">
        <v>1086</v>
      </c>
      <c r="BO638" s="6" t="s">
        <v>1086</v>
      </c>
      <c r="BP638" s="6" t="s">
        <v>1086</v>
      </c>
      <c r="BQ638" s="6" t="s">
        <v>1087</v>
      </c>
      <c r="BR638" s="6" t="s">
        <v>1086</v>
      </c>
      <c r="BS638" s="6" t="s">
        <v>1086</v>
      </c>
      <c r="BT638" s="6" t="s">
        <v>1086</v>
      </c>
      <c r="BU638" s="6" t="s">
        <v>1086</v>
      </c>
      <c r="BV638" s="6" t="s">
        <v>1087</v>
      </c>
      <c r="BW638" s="6" t="s">
        <v>1086</v>
      </c>
      <c r="BX638" s="6" t="s">
        <v>1086</v>
      </c>
      <c r="BY638" s="6" t="s">
        <v>1086</v>
      </c>
      <c r="BZ638" s="6" t="s">
        <v>1086</v>
      </c>
      <c r="CA638" s="6" t="s">
        <v>1087</v>
      </c>
      <c r="CB638" s="6" t="s">
        <v>1086</v>
      </c>
      <c r="CC638" s="6" t="s">
        <v>1086</v>
      </c>
      <c r="CD638" s="6" t="s">
        <v>1193</v>
      </c>
      <c r="CE638" s="199" t="s">
        <v>3115</v>
      </c>
      <c r="CF638" s="6"/>
      <c r="CG638" s="6"/>
      <c r="CH638" s="6"/>
      <c r="CI638" s="6"/>
      <c r="CJ638" s="6" t="s">
        <v>1607</v>
      </c>
      <c r="CK638" s="6" t="s">
        <v>1608</v>
      </c>
      <c r="CL638" s="6" t="s">
        <v>1086</v>
      </c>
      <c r="CM638" s="6" t="s">
        <v>1087</v>
      </c>
      <c r="CN638" s="6" t="s">
        <v>1087</v>
      </c>
      <c r="CO638" s="196" t="s">
        <v>1490</v>
      </c>
      <c r="CP638" s="6" t="s">
        <v>1086</v>
      </c>
      <c r="CQ638" s="6" t="s">
        <v>1086</v>
      </c>
      <c r="CR638" s="6" t="s">
        <v>1087</v>
      </c>
      <c r="CS638" s="6" t="s">
        <v>1086</v>
      </c>
      <c r="CT638" s="6" t="s">
        <v>1086</v>
      </c>
      <c r="CU638" s="191" t="s">
        <v>1273</v>
      </c>
      <c r="CV638" s="6" t="str">
        <f t="shared" si="228"/>
        <v>TAHAMIPEATONAL220557920000</v>
      </c>
      <c r="CW638" s="46" t="str">
        <f t="shared" si="229"/>
        <v>OK</v>
      </c>
      <c r="CX638" s="47" t="str">
        <f t="shared" si="230"/>
        <v>SI</v>
      </c>
      <c r="CY638" s="47">
        <f t="shared" si="231"/>
        <v>1</v>
      </c>
      <c r="CZ638" s="47" t="str">
        <f t="shared" si="232"/>
        <v/>
      </c>
      <c r="DA638" s="47" t="str">
        <f t="shared" si="233"/>
        <v/>
      </c>
      <c r="DB638" s="47" t="str">
        <f t="shared" si="234"/>
        <v/>
      </c>
      <c r="DC638" s="47" t="str">
        <f t="shared" si="235"/>
        <v/>
      </c>
      <c r="DD638" s="47"/>
      <c r="DE638" s="47" t="str">
        <f t="shared" si="236"/>
        <v/>
      </c>
      <c r="DF638" s="47" t="str">
        <f t="shared" si="237"/>
        <v/>
      </c>
      <c r="DG638" s="47">
        <f t="shared" si="238"/>
        <v>9</v>
      </c>
      <c r="DH638" s="47" t="str">
        <f t="shared" si="239"/>
        <v/>
      </c>
      <c r="DI638" s="47" t="str">
        <f t="shared" si="240"/>
        <v/>
      </c>
      <c r="DJ638" s="47">
        <f t="shared" si="241"/>
        <v>1</v>
      </c>
      <c r="DK638" s="48">
        <f>IF(CX638="NO",0,IF(CY638=1,Tipologías!$E$11,0)+IF(CZ638=2,Tipologías!$E$10,0)+IF(DA638=3,Tipologías!$E$9,0)+IF(DB638=4,Tipologías!$E$13,0)+IF(DC638=5,Tipologías!$E$12,0)+IF(DD638=6,Tipologías!$E$14,0)+IF(DE638=7,Tipologías!$E$20,0)+IF(DG638=9,Tipologías!$E$16,0)+IF(DF638=8,Tipologías!$E$23,0)+IF(DH638=10,Tipologías!$E$7,0)+IF(DI638=11,Tipologías!$E$8,0))</f>
        <v>2225218.5090899998</v>
      </c>
      <c r="DL638" s="49">
        <f t="shared" si="242"/>
        <v>2225218.5090899998</v>
      </c>
      <c r="DM638" s="50" t="str">
        <f t="shared" si="243"/>
        <v/>
      </c>
      <c r="DN638" s="50" t="str">
        <f t="shared" si="244"/>
        <v/>
      </c>
      <c r="DO638" s="50">
        <f t="shared" si="245"/>
        <v>0</v>
      </c>
      <c r="DP638" s="51">
        <f t="shared" si="246"/>
        <v>20</v>
      </c>
      <c r="DQ638" s="51">
        <f>IF(DM638=17,Tipologías!$E$18,0)+IF(ENCUESTAS!DN638=18,Tipologías!$E$17,0)+IF(ENCUESTAS!DO638=19,Tipologías!$E$19,0)+IF(ENCUESTAS!DP638=20,Tipologías!$E$21,0)</f>
        <v>487557.07988400001</v>
      </c>
      <c r="DR638" s="47" t="str">
        <f t="shared" si="247"/>
        <v>SI</v>
      </c>
      <c r="DS638" s="49">
        <f t="shared" si="248"/>
        <v>487557.07988400001</v>
      </c>
      <c r="DT638" s="52">
        <f>IF(DL638=0,"",(DL638+DS638+Tipologías!$E$6+Tipologías!$H$2))</f>
        <v>2909852.9815139645</v>
      </c>
      <c r="DU638" s="53" t="str">
        <f t="shared" si="249"/>
        <v>SI</v>
      </c>
      <c r="DV638" s="436" t="s">
        <v>4342</v>
      </c>
    </row>
    <row r="639" spans="1:126" ht="15.75" hidden="1" thickBot="1" x14ac:dyDescent="0.3">
      <c r="A639" s="22">
        <v>42975</v>
      </c>
      <c r="B639" s="7" t="s">
        <v>1</v>
      </c>
      <c r="C639" s="7" t="s">
        <v>630</v>
      </c>
      <c r="D639" s="7">
        <v>579</v>
      </c>
      <c r="E639" s="7">
        <v>1152435410</v>
      </c>
      <c r="F639" s="7">
        <v>3108273887</v>
      </c>
      <c r="G639" s="188">
        <v>636</v>
      </c>
      <c r="H639" s="189" t="s">
        <v>1632</v>
      </c>
      <c r="I639" s="7" t="s">
        <v>1110</v>
      </c>
      <c r="J639" s="7"/>
      <c r="K639" s="7"/>
      <c r="L639" s="7"/>
      <c r="M639" s="7"/>
      <c r="N639" s="7"/>
      <c r="O639" s="7"/>
      <c r="P639" s="7"/>
      <c r="Q639" s="7"/>
      <c r="R639" s="200">
        <v>441712</v>
      </c>
      <c r="S639" s="7"/>
      <c r="T639" s="7"/>
      <c r="U639" s="362" t="str">
        <f t="shared" si="225"/>
        <v xml:space="preserve">PEATONAL   #   -  441712 </v>
      </c>
      <c r="V639" s="7"/>
      <c r="W639" s="7" t="s">
        <v>3116</v>
      </c>
      <c r="X639" s="7" t="s">
        <v>2993</v>
      </c>
      <c r="Y639" s="7" t="s">
        <v>1561</v>
      </c>
      <c r="Z639" s="7"/>
      <c r="AA639" s="434" t="str">
        <f t="shared" si="226"/>
        <v>GLADYS  HERREÑO ARIZA</v>
      </c>
      <c r="AB639" s="7" t="s">
        <v>1268</v>
      </c>
      <c r="AC639" s="7">
        <v>63434285</v>
      </c>
      <c r="AD639" s="7" t="s">
        <v>1118</v>
      </c>
      <c r="AE639" s="7">
        <v>51</v>
      </c>
      <c r="AF639" s="6" t="s">
        <v>1086</v>
      </c>
      <c r="AG639" s="6"/>
      <c r="AH639" s="7"/>
      <c r="AI639" s="7"/>
      <c r="AJ639" s="7"/>
      <c r="AK639" s="434" t="str">
        <f t="shared" si="227"/>
        <v xml:space="preserve">   </v>
      </c>
      <c r="AL639" s="7"/>
      <c r="AM639" s="191"/>
      <c r="AN639" s="189" t="s">
        <v>1087</v>
      </c>
      <c r="AO639" s="7"/>
      <c r="AP639" s="7" t="s">
        <v>1087</v>
      </c>
      <c r="AQ639" s="7">
        <v>4</v>
      </c>
      <c r="AR639" s="7"/>
      <c r="AS639" s="7"/>
      <c r="AT639" s="192" t="s">
        <v>1147</v>
      </c>
      <c r="AU639" s="7"/>
      <c r="AV639" s="193" t="s">
        <v>1161</v>
      </c>
      <c r="AW639" s="7"/>
      <c r="AX639" s="192"/>
      <c r="AY639" s="7"/>
      <c r="AZ639" s="7"/>
      <c r="BA639" s="7"/>
      <c r="BB639" s="7" t="s">
        <v>1086</v>
      </c>
      <c r="BC639" s="194"/>
      <c r="BD639" s="7" t="s">
        <v>1086</v>
      </c>
      <c r="BE639" s="7"/>
      <c r="BF639" s="7" t="s">
        <v>1086</v>
      </c>
      <c r="BG639" s="194"/>
      <c r="BH639" s="188" t="s">
        <v>1167</v>
      </c>
      <c r="BI639" s="195" t="s">
        <v>1171</v>
      </c>
      <c r="BJ639" s="6" t="s">
        <v>1183</v>
      </c>
      <c r="BK639" s="6" t="s">
        <v>1188</v>
      </c>
      <c r="BL639" s="6" t="s">
        <v>1086</v>
      </c>
      <c r="BM639" s="191" t="s">
        <v>1086</v>
      </c>
      <c r="BN639" s="195" t="s">
        <v>1086</v>
      </c>
      <c r="BO639" s="6" t="s">
        <v>1086</v>
      </c>
      <c r="BP639" s="6" t="s">
        <v>1086</v>
      </c>
      <c r="BQ639" s="6" t="s">
        <v>1086</v>
      </c>
      <c r="BR639" s="6" t="s">
        <v>1086</v>
      </c>
      <c r="BS639" s="6" t="s">
        <v>1086</v>
      </c>
      <c r="BT639" s="6" t="s">
        <v>1086</v>
      </c>
      <c r="BU639" s="6" t="s">
        <v>1086</v>
      </c>
      <c r="BV639" s="6" t="s">
        <v>1086</v>
      </c>
      <c r="BW639" s="6" t="s">
        <v>1086</v>
      </c>
      <c r="BX639" s="6" t="s">
        <v>1086</v>
      </c>
      <c r="BY639" s="6" t="s">
        <v>1086</v>
      </c>
      <c r="BZ639" s="6" t="s">
        <v>1086</v>
      </c>
      <c r="CA639" s="6" t="s">
        <v>1086</v>
      </c>
      <c r="CB639" s="6" t="s">
        <v>1086</v>
      </c>
      <c r="CC639" s="6" t="s">
        <v>1086</v>
      </c>
      <c r="CD639" s="6" t="s">
        <v>1193</v>
      </c>
      <c r="CE639" s="199" t="s">
        <v>3117</v>
      </c>
      <c r="CF639" s="6"/>
      <c r="CG639" s="6"/>
      <c r="CH639" s="6"/>
      <c r="CI639" s="6"/>
      <c r="CJ639" s="6" t="s">
        <v>1607</v>
      </c>
      <c r="CK639" s="6" t="s">
        <v>1608</v>
      </c>
      <c r="CL639" s="6" t="s">
        <v>1842</v>
      </c>
      <c r="CM639" s="6" t="s">
        <v>1087</v>
      </c>
      <c r="CN639" s="6" t="s">
        <v>1087</v>
      </c>
      <c r="CO639" s="196" t="s">
        <v>1490</v>
      </c>
      <c r="CP639" s="6" t="s">
        <v>1086</v>
      </c>
      <c r="CQ639" s="6" t="s">
        <v>1086</v>
      </c>
      <c r="CR639" s="6" t="s">
        <v>1086</v>
      </c>
      <c r="CS639" s="6" t="s">
        <v>1086</v>
      </c>
      <c r="CT639" s="6" t="s">
        <v>1086</v>
      </c>
      <c r="CU639" s="191" t="s">
        <v>1288</v>
      </c>
      <c r="CV639" s="6" t="str">
        <f t="shared" si="228"/>
        <v>SAN MARTIN PEATONAL441712</v>
      </c>
      <c r="CW639" s="46" t="str">
        <f t="shared" si="229"/>
        <v>OK</v>
      </c>
      <c r="CX639" s="47" t="str">
        <f t="shared" si="230"/>
        <v>SI</v>
      </c>
      <c r="CY639" s="47" t="str">
        <f t="shared" si="231"/>
        <v/>
      </c>
      <c r="CZ639" s="47" t="str">
        <f t="shared" si="232"/>
        <v/>
      </c>
      <c r="DA639" s="47" t="str">
        <f t="shared" si="233"/>
        <v/>
      </c>
      <c r="DB639" s="47" t="str">
        <f t="shared" si="234"/>
        <v/>
      </c>
      <c r="DC639" s="47" t="str">
        <f t="shared" si="235"/>
        <v/>
      </c>
      <c r="DD639" s="47"/>
      <c r="DE639" s="47" t="str">
        <f t="shared" si="236"/>
        <v/>
      </c>
      <c r="DF639" s="47" t="str">
        <f t="shared" si="237"/>
        <v/>
      </c>
      <c r="DG639" s="47" t="str">
        <f t="shared" si="238"/>
        <v/>
      </c>
      <c r="DH639" s="47" t="str">
        <f t="shared" si="239"/>
        <v/>
      </c>
      <c r="DI639" s="47" t="str">
        <f t="shared" si="240"/>
        <v/>
      </c>
      <c r="DJ639" s="47">
        <f t="shared" si="241"/>
        <v>0</v>
      </c>
      <c r="DK639" s="48">
        <f>IF(CX639="NO",0,IF(CY639=1,Tipologías!$E$11,0)+IF(CZ639=2,Tipologías!$E$10,0)+IF(DA639=3,Tipologías!$E$9,0)+IF(DB639=4,Tipologías!$E$13,0)+IF(DC639=5,Tipologías!$E$12,0)+IF(DD639=6,Tipologías!$E$14,0)+IF(DE639=7,Tipologías!$E$20,0)+IF(DG639=9,Tipologías!$E$16,0)+IF(DF639=8,Tipologías!$E$23,0)+IF(DH639=10,Tipologías!$E$7,0)+IF(DI639=11,Tipologías!$E$8,0))</f>
        <v>0</v>
      </c>
      <c r="DL639" s="49">
        <f t="shared" si="242"/>
        <v>0</v>
      </c>
      <c r="DM639" s="50" t="str">
        <f t="shared" si="243"/>
        <v/>
      </c>
      <c r="DN639" s="50" t="str">
        <f t="shared" si="244"/>
        <v/>
      </c>
      <c r="DO639" s="50" t="str">
        <f t="shared" si="245"/>
        <v/>
      </c>
      <c r="DP639" s="51" t="str">
        <f t="shared" si="246"/>
        <v/>
      </c>
      <c r="DQ639" s="51">
        <f>IF(DM639=17,Tipologías!$E$18,0)+IF(ENCUESTAS!DN639=18,Tipologías!$E$17,0)+IF(ENCUESTAS!DO639=19,Tipologías!$E$19,0)+IF(ENCUESTAS!DP639=20,Tipologías!$E$21,0)</f>
        <v>0</v>
      </c>
      <c r="DR639" s="47" t="str">
        <f t="shared" si="247"/>
        <v>NO</v>
      </c>
      <c r="DS639" s="49">
        <f t="shared" si="248"/>
        <v>0</v>
      </c>
      <c r="DT639" s="52" t="str">
        <f>IF(DL639=0,"",(DL639+DS639+Tipologías!$E$6+Tipologías!$H$2))</f>
        <v/>
      </c>
      <c r="DU639" s="53" t="str">
        <f t="shared" si="249"/>
        <v>NO</v>
      </c>
      <c r="DV639" s="436"/>
    </row>
    <row r="640" spans="1:126" ht="75.75" thickBot="1" x14ac:dyDescent="0.3">
      <c r="A640" s="22">
        <v>42975</v>
      </c>
      <c r="B640" s="7" t="s">
        <v>1</v>
      </c>
      <c r="C640" s="7" t="s">
        <v>630</v>
      </c>
      <c r="D640" s="7">
        <v>579</v>
      </c>
      <c r="E640" s="7">
        <v>1152435410</v>
      </c>
      <c r="F640" s="7">
        <v>3108273887</v>
      </c>
      <c r="G640" s="188">
        <v>637</v>
      </c>
      <c r="H640" s="189" t="s">
        <v>1632</v>
      </c>
      <c r="I640" s="7" t="s">
        <v>1110</v>
      </c>
      <c r="J640" s="7"/>
      <c r="K640" s="7"/>
      <c r="L640" s="7"/>
      <c r="M640" s="7"/>
      <c r="N640" s="7"/>
      <c r="O640" s="7"/>
      <c r="P640" s="7"/>
      <c r="Q640" s="7"/>
      <c r="R640" s="200">
        <v>220442258000</v>
      </c>
      <c r="S640" s="7"/>
      <c r="T640" s="7"/>
      <c r="U640" s="362" t="str">
        <f t="shared" si="225"/>
        <v xml:space="preserve">PEATONAL   #   -  220442258000 </v>
      </c>
      <c r="V640" s="7">
        <v>3215642431</v>
      </c>
      <c r="W640" s="7" t="s">
        <v>1876</v>
      </c>
      <c r="X640" s="7" t="s">
        <v>1877</v>
      </c>
      <c r="Y640" s="7" t="s">
        <v>2004</v>
      </c>
      <c r="Z640" s="7"/>
      <c r="AA640" s="434" t="str">
        <f t="shared" si="226"/>
        <v>GIRLEZA  PULGARIN CASTAÑO</v>
      </c>
      <c r="AB640" s="7" t="s">
        <v>1268</v>
      </c>
      <c r="AC640" s="7">
        <v>43650274</v>
      </c>
      <c r="AD640" s="7" t="s">
        <v>1118</v>
      </c>
      <c r="AE640" s="7">
        <v>52</v>
      </c>
      <c r="AF640" s="6" t="s">
        <v>1087</v>
      </c>
      <c r="AG640" s="6" t="s">
        <v>1521</v>
      </c>
      <c r="AH640" s="7" t="s">
        <v>1623</v>
      </c>
      <c r="AI640" s="7" t="s">
        <v>1435</v>
      </c>
      <c r="AJ640" s="7"/>
      <c r="AK640" s="434" t="str">
        <f t="shared" si="227"/>
        <v>MOISES  MEJIA QUIROZ</v>
      </c>
      <c r="AL640" s="7" t="s">
        <v>1268</v>
      </c>
      <c r="AM640" s="191">
        <v>71182482</v>
      </c>
      <c r="AN640" s="189" t="s">
        <v>1087</v>
      </c>
      <c r="AO640" s="7"/>
      <c r="AP640" s="7" t="s">
        <v>1087</v>
      </c>
      <c r="AQ640" s="7">
        <v>3</v>
      </c>
      <c r="AR640" s="7">
        <v>1</v>
      </c>
      <c r="AS640" s="7"/>
      <c r="AT640" s="192" t="s">
        <v>1147</v>
      </c>
      <c r="AU640" s="7"/>
      <c r="AV640" s="193" t="s">
        <v>1163</v>
      </c>
      <c r="AW640" s="7"/>
      <c r="AX640" s="192"/>
      <c r="AY640" s="7"/>
      <c r="AZ640" s="7"/>
      <c r="BA640" s="7"/>
      <c r="BB640" s="7" t="s">
        <v>1086</v>
      </c>
      <c r="BC640" s="194">
        <v>24600</v>
      </c>
      <c r="BD640" s="7" t="s">
        <v>1086</v>
      </c>
      <c r="BE640" s="194">
        <v>18000</v>
      </c>
      <c r="BF640" s="7" t="s">
        <v>1086</v>
      </c>
      <c r="BG640" s="194">
        <v>9700</v>
      </c>
      <c r="BH640" s="188" t="s">
        <v>1167</v>
      </c>
      <c r="BI640" s="195" t="s">
        <v>1171</v>
      </c>
      <c r="BJ640" s="6" t="s">
        <v>1180</v>
      </c>
      <c r="BK640" s="6" t="s">
        <v>1189</v>
      </c>
      <c r="BL640" s="6" t="s">
        <v>1086</v>
      </c>
      <c r="BM640" s="191" t="s">
        <v>1086</v>
      </c>
      <c r="BN640" s="195" t="s">
        <v>1086</v>
      </c>
      <c r="BO640" s="6" t="s">
        <v>1086</v>
      </c>
      <c r="BP640" s="6" t="s">
        <v>1086</v>
      </c>
      <c r="BQ640" s="6" t="s">
        <v>1086</v>
      </c>
      <c r="BR640" s="6" t="s">
        <v>1086</v>
      </c>
      <c r="BS640" s="6" t="s">
        <v>1086</v>
      </c>
      <c r="BT640" s="6" t="s">
        <v>1086</v>
      </c>
      <c r="BU640" s="6" t="s">
        <v>1087</v>
      </c>
      <c r="BV640" s="6" t="s">
        <v>1086</v>
      </c>
      <c r="BW640" s="6" t="s">
        <v>1086</v>
      </c>
      <c r="BX640" s="6" t="s">
        <v>1086</v>
      </c>
      <c r="BY640" s="6" t="s">
        <v>1086</v>
      </c>
      <c r="BZ640" s="6" t="s">
        <v>1087</v>
      </c>
      <c r="CA640" s="6" t="s">
        <v>1086</v>
      </c>
      <c r="CB640" s="6" t="s">
        <v>1086</v>
      </c>
      <c r="CC640" s="6" t="s">
        <v>1086</v>
      </c>
      <c r="CD640" s="6" t="s">
        <v>1193</v>
      </c>
      <c r="CE640" s="199" t="s">
        <v>3118</v>
      </c>
      <c r="CF640" s="6"/>
      <c r="CG640" s="6"/>
      <c r="CH640" s="6"/>
      <c r="CI640" s="6"/>
      <c r="CJ640" s="6" t="s">
        <v>1607</v>
      </c>
      <c r="CK640" s="6" t="s">
        <v>1608</v>
      </c>
      <c r="CL640" s="6" t="s">
        <v>1842</v>
      </c>
      <c r="CM640" s="6" t="s">
        <v>1087</v>
      </c>
      <c r="CN640" s="6" t="s">
        <v>1087</v>
      </c>
      <c r="CO640" s="196" t="s">
        <v>1490</v>
      </c>
      <c r="CP640" s="6" t="s">
        <v>1086</v>
      </c>
      <c r="CQ640" s="6" t="s">
        <v>1086</v>
      </c>
      <c r="CR640" s="6" t="s">
        <v>1087</v>
      </c>
      <c r="CS640" s="6" t="s">
        <v>1086</v>
      </c>
      <c r="CT640" s="6" t="s">
        <v>1086</v>
      </c>
      <c r="CU640" s="191" t="s">
        <v>1288</v>
      </c>
      <c r="CV640" s="6" t="str">
        <f t="shared" si="228"/>
        <v>SAN MARTIN PEATONAL220442258000</v>
      </c>
      <c r="CW640" s="46" t="str">
        <f t="shared" si="229"/>
        <v>OK</v>
      </c>
      <c r="CX640" s="47" t="str">
        <f t="shared" si="230"/>
        <v>SI</v>
      </c>
      <c r="CY640" s="47">
        <f t="shared" si="231"/>
        <v>1</v>
      </c>
      <c r="CZ640" s="47" t="str">
        <f t="shared" si="232"/>
        <v/>
      </c>
      <c r="DA640" s="47" t="str">
        <f t="shared" si="233"/>
        <v/>
      </c>
      <c r="DB640" s="47">
        <f t="shared" si="234"/>
        <v>4</v>
      </c>
      <c r="DC640" s="47" t="str">
        <f t="shared" si="235"/>
        <v/>
      </c>
      <c r="DD640" s="47"/>
      <c r="DE640" s="47" t="str">
        <f t="shared" si="236"/>
        <v/>
      </c>
      <c r="DF640" s="47" t="str">
        <f t="shared" si="237"/>
        <v/>
      </c>
      <c r="DG640" s="47" t="str">
        <f t="shared" si="238"/>
        <v/>
      </c>
      <c r="DH640" s="47" t="str">
        <f t="shared" si="239"/>
        <v/>
      </c>
      <c r="DI640" s="47" t="str">
        <f t="shared" si="240"/>
        <v/>
      </c>
      <c r="DJ640" s="47">
        <f t="shared" si="241"/>
        <v>2</v>
      </c>
      <c r="DK640" s="48">
        <f>IF(CX640="NO",0,IF(CY640=1,Tipologías!$E$11,0)+IF(CZ640=2,Tipologías!$E$10,0)+IF(DA640=3,Tipologías!$E$9,0)+IF(DB640=4,Tipologías!$E$13,0)+IF(DC640=5,Tipologías!$E$12,0)+IF(DD640=6,Tipologías!$E$14,0)+IF(DE640=7,Tipologías!$E$20,0)+IF(DG640=9,Tipologías!$E$16,0)+IF(DF640=8,Tipologías!$E$23,0)+IF(DH640=10,Tipologías!$E$7,0)+IF(DI640=11,Tipologías!$E$8,0))</f>
        <v>856263.54567599983</v>
      </c>
      <c r="DL640" s="49">
        <f t="shared" si="242"/>
        <v>856263.54567599983</v>
      </c>
      <c r="DM640" s="50" t="str">
        <f t="shared" si="243"/>
        <v/>
      </c>
      <c r="DN640" s="50" t="str">
        <f t="shared" si="244"/>
        <v/>
      </c>
      <c r="DO640" s="50">
        <f t="shared" si="245"/>
        <v>0</v>
      </c>
      <c r="DP640" s="51" t="str">
        <f t="shared" si="246"/>
        <v/>
      </c>
      <c r="DQ640" s="51">
        <f>IF(DM640=17,Tipologías!$E$18,0)+IF(ENCUESTAS!DN640=18,Tipologías!$E$17,0)+IF(ENCUESTAS!DO640=19,Tipologías!$E$19,0)+IF(ENCUESTAS!DP640=20,Tipologías!$E$21,0)</f>
        <v>0</v>
      </c>
      <c r="DR640" s="47" t="str">
        <f t="shared" si="247"/>
        <v>NO</v>
      </c>
      <c r="DS640" s="49">
        <f t="shared" si="248"/>
        <v>0</v>
      </c>
      <c r="DT640" s="52">
        <f>IF(DL640=0,"",(DL640+DS640+Tipologías!$E$6+Tipologías!$H$2))</f>
        <v>1053340.9382159642</v>
      </c>
      <c r="DU640" s="53" t="str">
        <f t="shared" si="249"/>
        <v>SI</v>
      </c>
      <c r="DV640" s="436" t="s">
        <v>4264</v>
      </c>
    </row>
    <row r="641" spans="1:126" ht="45.75" hidden="1" thickBot="1" x14ac:dyDescent="0.3">
      <c r="A641" s="22">
        <v>42975</v>
      </c>
      <c r="B641" s="7" t="s">
        <v>1</v>
      </c>
      <c r="C641" s="7" t="s">
        <v>630</v>
      </c>
      <c r="D641" s="7">
        <v>579</v>
      </c>
      <c r="E641" s="7">
        <v>1152435410</v>
      </c>
      <c r="F641" s="7">
        <v>3108273887</v>
      </c>
      <c r="G641" s="188">
        <v>638</v>
      </c>
      <c r="H641" s="189" t="s">
        <v>1632</v>
      </c>
      <c r="I641" s="7" t="s">
        <v>1110</v>
      </c>
      <c r="J641" s="7"/>
      <c r="K641" s="7"/>
      <c r="L641" s="7"/>
      <c r="M641" s="7"/>
      <c r="N641" s="7"/>
      <c r="O641" s="7"/>
      <c r="P641" s="7"/>
      <c r="Q641" s="7"/>
      <c r="R641" s="200">
        <v>220442510000</v>
      </c>
      <c r="S641" s="7"/>
      <c r="T641" s="7"/>
      <c r="U641" s="362" t="str">
        <f t="shared" si="225"/>
        <v xml:space="preserve">PEATONAL   #   -  220442510000 </v>
      </c>
      <c r="V641" s="7">
        <v>3116063634</v>
      </c>
      <c r="W641" s="7" t="s">
        <v>1443</v>
      </c>
      <c r="X641" s="7" t="s">
        <v>1690</v>
      </c>
      <c r="Y641" s="7" t="s">
        <v>3119</v>
      </c>
      <c r="Z641" s="7"/>
      <c r="AA641" s="434" t="str">
        <f t="shared" si="226"/>
        <v>DERMILAY  LOPEZ SEPULVEDA</v>
      </c>
      <c r="AB641" s="7" t="s">
        <v>1268</v>
      </c>
      <c r="AC641" s="7">
        <v>303889814</v>
      </c>
      <c r="AD641" s="7" t="s">
        <v>1118</v>
      </c>
      <c r="AE641" s="7">
        <v>41</v>
      </c>
      <c r="AF641" s="6" t="s">
        <v>1087</v>
      </c>
      <c r="AG641" s="6" t="s">
        <v>3120</v>
      </c>
      <c r="AH641" s="7" t="s">
        <v>3121</v>
      </c>
      <c r="AI641" s="7" t="s">
        <v>1457</v>
      </c>
      <c r="AJ641" s="7" t="s">
        <v>1283</v>
      </c>
      <c r="AK641" s="434" t="str">
        <f t="shared" si="227"/>
        <v>JOSE  RAMON MONTERROSO GARAY</v>
      </c>
      <c r="AL641" s="7" t="s">
        <v>1268</v>
      </c>
      <c r="AM641" s="191">
        <v>15304887</v>
      </c>
      <c r="AN641" s="189" t="s">
        <v>1087</v>
      </c>
      <c r="AO641" s="7"/>
      <c r="AP641" s="7" t="s">
        <v>1087</v>
      </c>
      <c r="AQ641" s="7">
        <v>3</v>
      </c>
      <c r="AR641" s="7"/>
      <c r="AS641" s="7"/>
      <c r="AT641" s="192" t="s">
        <v>1147</v>
      </c>
      <c r="AU641" s="7"/>
      <c r="AV641" s="193" t="s">
        <v>1163</v>
      </c>
      <c r="AW641" s="7"/>
      <c r="AX641" s="192"/>
      <c r="AY641" s="7"/>
      <c r="AZ641" s="7"/>
      <c r="BA641" s="194"/>
      <c r="BB641" s="7" t="s">
        <v>1086</v>
      </c>
      <c r="BC641" s="194">
        <v>10000</v>
      </c>
      <c r="BD641" s="7" t="s">
        <v>1086</v>
      </c>
      <c r="BE641" s="194">
        <v>6700</v>
      </c>
      <c r="BF641" s="7" t="s">
        <v>1086</v>
      </c>
      <c r="BG641" s="194">
        <v>9600</v>
      </c>
      <c r="BH641" s="188" t="s">
        <v>1167</v>
      </c>
      <c r="BI641" s="195" t="s">
        <v>1171</v>
      </c>
      <c r="BJ641" s="6" t="s">
        <v>1180</v>
      </c>
      <c r="BK641" s="6" t="s">
        <v>1188</v>
      </c>
      <c r="BL641" s="6" t="s">
        <v>1086</v>
      </c>
      <c r="BM641" s="191" t="s">
        <v>1086</v>
      </c>
      <c r="BN641" s="195" t="s">
        <v>1086</v>
      </c>
      <c r="BO641" s="6" t="s">
        <v>1086</v>
      </c>
      <c r="BP641" s="6" t="s">
        <v>1086</v>
      </c>
      <c r="BQ641" s="6" t="s">
        <v>1086</v>
      </c>
      <c r="BR641" s="6" t="s">
        <v>1086</v>
      </c>
      <c r="BS641" s="6" t="s">
        <v>1086</v>
      </c>
      <c r="BT641" s="6" t="s">
        <v>1086</v>
      </c>
      <c r="BU641" s="6" t="s">
        <v>1086</v>
      </c>
      <c r="BV641" s="6" t="s">
        <v>1086</v>
      </c>
      <c r="BW641" s="6" t="s">
        <v>1086</v>
      </c>
      <c r="BX641" s="6" t="s">
        <v>1086</v>
      </c>
      <c r="BY641" s="6" t="s">
        <v>1086</v>
      </c>
      <c r="BZ641" s="6" t="s">
        <v>1086</v>
      </c>
      <c r="CA641" s="6" t="s">
        <v>1086</v>
      </c>
      <c r="CB641" s="6" t="s">
        <v>1086</v>
      </c>
      <c r="CC641" s="6" t="s">
        <v>1086</v>
      </c>
      <c r="CD641" s="6" t="s">
        <v>1193</v>
      </c>
      <c r="CE641" s="199" t="s">
        <v>3122</v>
      </c>
      <c r="CF641" s="6"/>
      <c r="CG641" s="6"/>
      <c r="CH641" s="6"/>
      <c r="CI641" s="6"/>
      <c r="CJ641" s="6" t="s">
        <v>1607</v>
      </c>
      <c r="CK641" s="6" t="s">
        <v>1608</v>
      </c>
      <c r="CL641" s="6" t="s">
        <v>1842</v>
      </c>
      <c r="CM641" s="6" t="s">
        <v>1087</v>
      </c>
      <c r="CN641" s="6" t="s">
        <v>1087</v>
      </c>
      <c r="CO641" s="196" t="s">
        <v>1490</v>
      </c>
      <c r="CP641" s="6" t="s">
        <v>1086</v>
      </c>
      <c r="CQ641" s="6" t="s">
        <v>1086</v>
      </c>
      <c r="CR641" s="6" t="s">
        <v>1086</v>
      </c>
      <c r="CS641" s="6" t="s">
        <v>1086</v>
      </c>
      <c r="CT641" s="6" t="s">
        <v>1086</v>
      </c>
      <c r="CU641" s="191" t="s">
        <v>1288</v>
      </c>
      <c r="CV641" s="6" t="str">
        <f t="shared" si="228"/>
        <v>SAN MARTIN PEATONAL220442510000</v>
      </c>
      <c r="CW641" s="46" t="str">
        <f t="shared" si="229"/>
        <v>OK</v>
      </c>
      <c r="CX641" s="47" t="str">
        <f t="shared" si="230"/>
        <v>SI</v>
      </c>
      <c r="CY641" s="47" t="str">
        <f t="shared" si="231"/>
        <v/>
      </c>
      <c r="CZ641" s="47" t="str">
        <f t="shared" si="232"/>
        <v/>
      </c>
      <c r="DA641" s="47" t="str">
        <f t="shared" si="233"/>
        <v/>
      </c>
      <c r="DB641" s="47" t="str">
        <f t="shared" si="234"/>
        <v/>
      </c>
      <c r="DC641" s="47" t="str">
        <f t="shared" si="235"/>
        <v/>
      </c>
      <c r="DD641" s="47"/>
      <c r="DE641" s="47" t="str">
        <f t="shared" si="236"/>
        <v/>
      </c>
      <c r="DF641" s="47" t="str">
        <f t="shared" si="237"/>
        <v/>
      </c>
      <c r="DG641" s="47" t="str">
        <f t="shared" si="238"/>
        <v/>
      </c>
      <c r="DH641" s="47" t="str">
        <f t="shared" si="239"/>
        <v/>
      </c>
      <c r="DI641" s="47" t="str">
        <f t="shared" si="240"/>
        <v/>
      </c>
      <c r="DJ641" s="47">
        <f t="shared" si="241"/>
        <v>0</v>
      </c>
      <c r="DK641" s="48">
        <f>IF(CX641="NO",0,IF(CY641=1,Tipologías!$E$11,0)+IF(CZ641=2,Tipologías!$E$10,0)+IF(DA641=3,Tipologías!$E$9,0)+IF(DB641=4,Tipologías!$E$13,0)+IF(DC641=5,Tipologías!$E$12,0)+IF(DD641=6,Tipologías!$E$14,0)+IF(DE641=7,Tipologías!$E$20,0)+IF(DG641=9,Tipologías!$E$16,0)+IF(DF641=8,Tipologías!$E$23,0)+IF(DH641=10,Tipologías!$E$7,0)+IF(DI641=11,Tipologías!$E$8,0))</f>
        <v>0</v>
      </c>
      <c r="DL641" s="49">
        <f t="shared" si="242"/>
        <v>0</v>
      </c>
      <c r="DM641" s="50" t="str">
        <f t="shared" si="243"/>
        <v/>
      </c>
      <c r="DN641" s="50" t="str">
        <f t="shared" si="244"/>
        <v/>
      </c>
      <c r="DO641" s="50" t="str">
        <f t="shared" si="245"/>
        <v/>
      </c>
      <c r="DP641" s="51" t="str">
        <f t="shared" si="246"/>
        <v/>
      </c>
      <c r="DQ641" s="51">
        <f>IF(DM641=17,Tipologías!$E$18,0)+IF(ENCUESTAS!DN641=18,Tipologías!$E$17,0)+IF(ENCUESTAS!DO641=19,Tipologías!$E$19,0)+IF(ENCUESTAS!DP641=20,Tipologías!$E$21,0)</f>
        <v>0</v>
      </c>
      <c r="DR641" s="47" t="str">
        <f t="shared" si="247"/>
        <v>NO</v>
      </c>
      <c r="DS641" s="49">
        <f t="shared" si="248"/>
        <v>0</v>
      </c>
      <c r="DT641" s="52" t="str">
        <f>IF(DL641=0,"",(DL641+DS641+Tipologías!$E$6+Tipologías!$H$2))</f>
        <v/>
      </c>
      <c r="DU641" s="53" t="str">
        <f t="shared" si="249"/>
        <v>NO</v>
      </c>
      <c r="DV641" s="437"/>
    </row>
    <row r="642" spans="1:126" ht="15.75" thickBot="1" x14ac:dyDescent="0.3">
      <c r="A642" s="22">
        <v>42975</v>
      </c>
      <c r="B642" s="7" t="s">
        <v>1</v>
      </c>
      <c r="C642" s="7" t="s">
        <v>630</v>
      </c>
      <c r="D642" s="7">
        <v>579</v>
      </c>
      <c r="E642" s="7">
        <v>43654191</v>
      </c>
      <c r="F642" s="7">
        <v>3122373072</v>
      </c>
      <c r="G642" s="188">
        <v>639</v>
      </c>
      <c r="H642" s="189" t="s">
        <v>1603</v>
      </c>
      <c r="I642" s="7" t="s">
        <v>1110</v>
      </c>
      <c r="J642" s="7"/>
      <c r="K642" s="7"/>
      <c r="L642" s="7"/>
      <c r="M642" s="7"/>
      <c r="N642" s="7"/>
      <c r="O642" s="7"/>
      <c r="P642" s="7"/>
      <c r="Q642" s="7"/>
      <c r="R642" s="190">
        <v>58220</v>
      </c>
      <c r="S642" s="7"/>
      <c r="T642" s="7"/>
      <c r="U642" s="362" t="str">
        <f t="shared" si="225"/>
        <v xml:space="preserve">PEATONAL   #   -  58220 </v>
      </c>
      <c r="V642" s="7">
        <v>3186258901</v>
      </c>
      <c r="W642" s="7" t="s">
        <v>1625</v>
      </c>
      <c r="X642" s="7"/>
      <c r="Y642" s="7" t="s">
        <v>1957</v>
      </c>
      <c r="Z642" s="7" t="s">
        <v>1553</v>
      </c>
      <c r="AA642" s="434" t="str">
        <f t="shared" si="226"/>
        <v xml:space="preserve">YULI ANDREA MONTOYA </v>
      </c>
      <c r="AB642" s="7" t="s">
        <v>1268</v>
      </c>
      <c r="AC642" s="200">
        <v>43657797</v>
      </c>
      <c r="AD642" s="7" t="s">
        <v>1118</v>
      </c>
      <c r="AE642" s="7">
        <v>32</v>
      </c>
      <c r="AF642" s="6" t="s">
        <v>1087</v>
      </c>
      <c r="AG642" s="6" t="s">
        <v>1534</v>
      </c>
      <c r="AH642" s="7" t="s">
        <v>3047</v>
      </c>
      <c r="AI642" s="7" t="s">
        <v>1457</v>
      </c>
      <c r="AJ642" s="7" t="s">
        <v>1519</v>
      </c>
      <c r="AK642" s="434" t="str">
        <f t="shared" si="227"/>
        <v>JOSE  ELIECER GUERRA YEPEZ</v>
      </c>
      <c r="AL642" s="7" t="s">
        <v>1268</v>
      </c>
      <c r="AM642" s="191"/>
      <c r="AN642" s="189" t="s">
        <v>1086</v>
      </c>
      <c r="AO642" s="7"/>
      <c r="AP642" s="7" t="s">
        <v>1087</v>
      </c>
      <c r="AQ642" s="7">
        <v>4</v>
      </c>
      <c r="AR642" s="7">
        <v>1</v>
      </c>
      <c r="AS642" s="7"/>
      <c r="AT642" s="192" t="s">
        <v>1149</v>
      </c>
      <c r="AU642" s="7"/>
      <c r="AV642" s="193"/>
      <c r="AW642" s="7"/>
      <c r="AX642" s="192" t="s">
        <v>1153</v>
      </c>
      <c r="AY642" s="7"/>
      <c r="AZ642" s="7"/>
      <c r="BA642" s="7"/>
      <c r="BB642" s="7" t="s">
        <v>1086</v>
      </c>
      <c r="BC642" s="194">
        <v>15500</v>
      </c>
      <c r="BD642" s="7" t="s">
        <v>1086</v>
      </c>
      <c r="BE642" s="194">
        <v>9600</v>
      </c>
      <c r="BF642" s="7" t="s">
        <v>1086</v>
      </c>
      <c r="BG642" s="194">
        <v>8400</v>
      </c>
      <c r="BH642" s="188" t="s">
        <v>1167</v>
      </c>
      <c r="BI642" s="195" t="s">
        <v>1172</v>
      </c>
      <c r="BJ642" s="6" t="s">
        <v>1183</v>
      </c>
      <c r="BK642" s="6" t="s">
        <v>1189</v>
      </c>
      <c r="BL642" s="6" t="s">
        <v>1086</v>
      </c>
      <c r="BM642" s="191" t="s">
        <v>1087</v>
      </c>
      <c r="BN642" s="195" t="s">
        <v>1086</v>
      </c>
      <c r="BO642" s="6" t="s">
        <v>1086</v>
      </c>
      <c r="BP642" s="6" t="s">
        <v>1086</v>
      </c>
      <c r="BQ642" s="6" t="s">
        <v>1086</v>
      </c>
      <c r="BR642" s="6" t="s">
        <v>1086</v>
      </c>
      <c r="BS642" s="6" t="s">
        <v>1086</v>
      </c>
      <c r="BT642" s="6" t="s">
        <v>1087</v>
      </c>
      <c r="BU642" s="6" t="s">
        <v>1087</v>
      </c>
      <c r="BV642" s="6" t="s">
        <v>1087</v>
      </c>
      <c r="BW642" s="6" t="s">
        <v>1086</v>
      </c>
      <c r="BX642" s="6" t="s">
        <v>1086</v>
      </c>
      <c r="BY642" s="6" t="s">
        <v>1087</v>
      </c>
      <c r="BZ642" s="6" t="s">
        <v>1087</v>
      </c>
      <c r="CA642" s="6" t="s">
        <v>1087</v>
      </c>
      <c r="CB642" s="6" t="s">
        <v>1086</v>
      </c>
      <c r="CC642" s="6" t="s">
        <v>1086</v>
      </c>
      <c r="CD642" s="6" t="s">
        <v>1195</v>
      </c>
      <c r="CE642" s="314" t="s">
        <v>3123</v>
      </c>
      <c r="CF642" s="6"/>
      <c r="CG642" s="6"/>
      <c r="CH642" s="6"/>
      <c r="CI642" s="6"/>
      <c r="CJ642" s="6" t="s">
        <v>1607</v>
      </c>
      <c r="CK642" s="6" t="s">
        <v>1608</v>
      </c>
      <c r="CL642" s="6" t="s">
        <v>1086</v>
      </c>
      <c r="CM642" s="6" t="s">
        <v>1087</v>
      </c>
      <c r="CN642" s="6" t="s">
        <v>1087</v>
      </c>
      <c r="CO642" s="196" t="s">
        <v>1490</v>
      </c>
      <c r="CP642" s="6" t="s">
        <v>1087</v>
      </c>
      <c r="CQ642" s="6" t="s">
        <v>1087</v>
      </c>
      <c r="CR642" s="6" t="s">
        <v>1087</v>
      </c>
      <c r="CS642" s="6" t="s">
        <v>1086</v>
      </c>
      <c r="CT642" s="6" t="s">
        <v>1086</v>
      </c>
      <c r="CU642" s="191" t="s">
        <v>1273</v>
      </c>
      <c r="CV642" s="6" t="str">
        <f t="shared" si="228"/>
        <v>OASIS PEATONAL58220</v>
      </c>
      <c r="CW642" s="46" t="str">
        <f t="shared" si="229"/>
        <v>OK</v>
      </c>
      <c r="CX642" s="47" t="str">
        <f t="shared" si="230"/>
        <v>SI</v>
      </c>
      <c r="CY642" s="47">
        <f t="shared" si="231"/>
        <v>1</v>
      </c>
      <c r="CZ642" s="47" t="str">
        <f t="shared" si="232"/>
        <v/>
      </c>
      <c r="DA642" s="47">
        <f t="shared" si="233"/>
        <v>3</v>
      </c>
      <c r="DB642" s="47">
        <f t="shared" si="234"/>
        <v>4</v>
      </c>
      <c r="DC642" s="47" t="str">
        <f t="shared" si="235"/>
        <v/>
      </c>
      <c r="DD642" s="47"/>
      <c r="DE642" s="47">
        <f t="shared" si="236"/>
        <v>7</v>
      </c>
      <c r="DF642" s="47" t="str">
        <f t="shared" si="237"/>
        <v/>
      </c>
      <c r="DG642" s="47">
        <f t="shared" si="238"/>
        <v>9</v>
      </c>
      <c r="DH642" s="47" t="str">
        <f t="shared" si="239"/>
        <v/>
      </c>
      <c r="DI642" s="47" t="str">
        <f t="shared" si="240"/>
        <v/>
      </c>
      <c r="DJ642" s="47">
        <f t="shared" si="241"/>
        <v>3</v>
      </c>
      <c r="DK642" s="48">
        <f>IF(CX642="NO",0,IF(CY642=1,Tipologías!$E$11,0)+IF(CZ642=2,Tipologías!$E$10,0)+IF(DA642=3,Tipologías!$E$9,0)+IF(DB642=4,Tipologías!$E$13,0)+IF(DC642=5,Tipologías!$E$12,0)+IF(DD642=6,Tipologías!$E$14,0)+IF(DE642=7,Tipologías!$E$20,0)+IF(DG642=9,Tipologías!$E$16,0)+IF(DF642=8,Tipologías!$E$23,0)+IF(DH642=10,Tipologías!$E$7,0)+IF(DI642=11,Tipologías!$E$8,0))</f>
        <v>3610396.5514379996</v>
      </c>
      <c r="DL642" s="49">
        <f t="shared" si="242"/>
        <v>3610396.5514379996</v>
      </c>
      <c r="DM642" s="50" t="str">
        <f t="shared" si="243"/>
        <v/>
      </c>
      <c r="DN642" s="50" t="str">
        <f t="shared" si="244"/>
        <v/>
      </c>
      <c r="DO642" s="50">
        <f t="shared" si="245"/>
        <v>0</v>
      </c>
      <c r="DP642" s="51" t="str">
        <f t="shared" si="246"/>
        <v/>
      </c>
      <c r="DQ642" s="51">
        <f>IF(DM642=17,Tipologías!$E$18,0)+IF(ENCUESTAS!DN642=18,Tipologías!$E$17,0)+IF(ENCUESTAS!DO642=19,Tipologías!$E$19,0)+IF(ENCUESTAS!DP642=20,Tipologías!$E$21,0)</f>
        <v>0</v>
      </c>
      <c r="DR642" s="47" t="str">
        <f t="shared" si="247"/>
        <v>NO</v>
      </c>
      <c r="DS642" s="49">
        <f t="shared" si="248"/>
        <v>0</v>
      </c>
      <c r="DT642" s="52">
        <f>IF(DL642=0,"",(DL642+DS642+Tipologías!$E$6+Tipologías!$H$2))</f>
        <v>3807473.9439779641</v>
      </c>
      <c r="DU642" s="53" t="str">
        <f t="shared" si="249"/>
        <v>SI</v>
      </c>
      <c r="DV642" s="436" t="s">
        <v>3721</v>
      </c>
    </row>
    <row r="643" spans="1:126" ht="30.75" thickBot="1" x14ac:dyDescent="0.3">
      <c r="A643" s="22">
        <v>42975</v>
      </c>
      <c r="B643" s="7" t="s">
        <v>1</v>
      </c>
      <c r="C643" s="7" t="s">
        <v>630</v>
      </c>
      <c r="D643" s="7">
        <v>579</v>
      </c>
      <c r="E643" s="7">
        <v>1152435410</v>
      </c>
      <c r="F643" s="7">
        <v>3108273887</v>
      </c>
      <c r="G643" s="188">
        <v>640</v>
      </c>
      <c r="H643" s="189" t="s">
        <v>1640</v>
      </c>
      <c r="I643" s="7" t="s">
        <v>1110</v>
      </c>
      <c r="J643" s="7"/>
      <c r="K643" s="7"/>
      <c r="L643" s="7"/>
      <c r="M643" s="7"/>
      <c r="N643" s="7"/>
      <c r="O643" s="7"/>
      <c r="P643" s="7"/>
      <c r="Q643" s="7"/>
      <c r="R643" s="200">
        <v>220583130050</v>
      </c>
      <c r="S643" s="7"/>
      <c r="T643" s="7"/>
      <c r="U643" s="362" t="str">
        <f t="shared" si="225"/>
        <v xml:space="preserve">PEATONAL   #   -  220583130050 </v>
      </c>
      <c r="V643" s="7">
        <v>3127576861</v>
      </c>
      <c r="W643" s="7" t="s">
        <v>1630</v>
      </c>
      <c r="X643" s="7" t="s">
        <v>1991</v>
      </c>
      <c r="Y643" s="7" t="s">
        <v>3031</v>
      </c>
      <c r="Z643" s="7"/>
      <c r="AA643" s="434" t="str">
        <f t="shared" si="226"/>
        <v>YARITZA  MOSQUERA MADRID</v>
      </c>
      <c r="AB643" s="7" t="s">
        <v>1268</v>
      </c>
      <c r="AC643" s="7">
        <v>1039705019</v>
      </c>
      <c r="AD643" s="7" t="s">
        <v>1118</v>
      </c>
      <c r="AE643" s="7">
        <v>20</v>
      </c>
      <c r="AF643" s="6" t="s">
        <v>1086</v>
      </c>
      <c r="AG643" s="6"/>
      <c r="AH643" s="7"/>
      <c r="AI643" s="7"/>
      <c r="AJ643" s="7"/>
      <c r="AK643" s="434" t="str">
        <f t="shared" si="227"/>
        <v xml:space="preserve">   </v>
      </c>
      <c r="AL643" s="7"/>
      <c r="AM643" s="191"/>
      <c r="AN643" s="189" t="s">
        <v>1087</v>
      </c>
      <c r="AO643" s="7"/>
      <c r="AP643" s="7" t="s">
        <v>1087</v>
      </c>
      <c r="AQ643" s="7">
        <v>2</v>
      </c>
      <c r="AR643" s="7">
        <v>1</v>
      </c>
      <c r="AS643" s="7"/>
      <c r="AT643" s="192" t="s">
        <v>1147</v>
      </c>
      <c r="AU643" s="7"/>
      <c r="AV643" s="193" t="s">
        <v>1162</v>
      </c>
      <c r="AW643" s="7"/>
      <c r="AX643" s="192"/>
      <c r="AY643" s="7"/>
      <c r="AZ643" s="7"/>
      <c r="BA643" s="7"/>
      <c r="BB643" s="7" t="s">
        <v>1086</v>
      </c>
      <c r="BC643" s="7">
        <v>10900</v>
      </c>
      <c r="BD643" s="7" t="s">
        <v>1086</v>
      </c>
      <c r="BE643" s="7">
        <v>7500</v>
      </c>
      <c r="BF643" s="7" t="s">
        <v>1086</v>
      </c>
      <c r="BG643" s="7">
        <v>8400</v>
      </c>
      <c r="BH643" s="188" t="s">
        <v>1167</v>
      </c>
      <c r="BI643" s="195" t="s">
        <v>1171</v>
      </c>
      <c r="BJ643" s="6" t="s">
        <v>1180</v>
      </c>
      <c r="BK643" s="6" t="s">
        <v>1189</v>
      </c>
      <c r="BL643" s="6" t="s">
        <v>1086</v>
      </c>
      <c r="BM643" s="191" t="s">
        <v>1086</v>
      </c>
      <c r="BN643" s="195" t="s">
        <v>1086</v>
      </c>
      <c r="BO643" s="6" t="s">
        <v>1086</v>
      </c>
      <c r="BP643" s="6" t="s">
        <v>1086</v>
      </c>
      <c r="BQ643" s="6" t="s">
        <v>1086</v>
      </c>
      <c r="BR643" s="6" t="s">
        <v>1086</v>
      </c>
      <c r="BS643" s="6" t="s">
        <v>1086</v>
      </c>
      <c r="BT643" s="6" t="s">
        <v>1086</v>
      </c>
      <c r="BU643" s="6" t="s">
        <v>1086</v>
      </c>
      <c r="BV643" s="6" t="s">
        <v>1086</v>
      </c>
      <c r="BW643" s="6" t="s">
        <v>1086</v>
      </c>
      <c r="BX643" s="6" t="s">
        <v>1086</v>
      </c>
      <c r="BY643" s="6" t="s">
        <v>1086</v>
      </c>
      <c r="BZ643" s="6" t="s">
        <v>1086</v>
      </c>
      <c r="CA643" s="6" t="s">
        <v>1086</v>
      </c>
      <c r="CB643" s="6" t="s">
        <v>1087</v>
      </c>
      <c r="CC643" s="6" t="s">
        <v>1086</v>
      </c>
      <c r="CD643" s="6" t="s">
        <v>1193</v>
      </c>
      <c r="CE643" s="199" t="s">
        <v>3124</v>
      </c>
      <c r="CF643" s="6"/>
      <c r="CG643" s="6"/>
      <c r="CH643" s="6"/>
      <c r="CI643" s="6"/>
      <c r="CJ643" s="6" t="s">
        <v>1607</v>
      </c>
      <c r="CK643" s="6" t="s">
        <v>1608</v>
      </c>
      <c r="CL643" s="6" t="s">
        <v>1086</v>
      </c>
      <c r="CM643" s="6" t="s">
        <v>1087</v>
      </c>
      <c r="CN643" s="6" t="s">
        <v>1087</v>
      </c>
      <c r="CO643" s="196" t="s">
        <v>1490</v>
      </c>
      <c r="CP643" s="6" t="s">
        <v>1086</v>
      </c>
      <c r="CQ643" s="6" t="s">
        <v>1086</v>
      </c>
      <c r="CR643" s="6" t="s">
        <v>1086</v>
      </c>
      <c r="CS643" s="6" t="s">
        <v>1087</v>
      </c>
      <c r="CT643" s="6" t="s">
        <v>1086</v>
      </c>
      <c r="CU643" s="191" t="s">
        <v>1269</v>
      </c>
      <c r="CV643" s="6" t="str">
        <f t="shared" si="228"/>
        <v>NUEVO MILENIOPEATONAL220583130050</v>
      </c>
      <c r="CW643" s="46" t="str">
        <f t="shared" si="229"/>
        <v>OK</v>
      </c>
      <c r="CX643" s="47" t="str">
        <f t="shared" si="230"/>
        <v>SI</v>
      </c>
      <c r="CY643" s="47" t="str">
        <f t="shared" si="231"/>
        <v/>
      </c>
      <c r="CZ643" s="47" t="str">
        <f t="shared" si="232"/>
        <v/>
      </c>
      <c r="DA643" s="47" t="str">
        <f t="shared" si="233"/>
        <v/>
      </c>
      <c r="DB643" s="47" t="str">
        <f t="shared" si="234"/>
        <v/>
      </c>
      <c r="DC643" s="47">
        <f t="shared" si="235"/>
        <v>5</v>
      </c>
      <c r="DD643" s="47"/>
      <c r="DE643" s="47" t="str">
        <f t="shared" si="236"/>
        <v/>
      </c>
      <c r="DF643" s="47" t="str">
        <f t="shared" si="237"/>
        <v/>
      </c>
      <c r="DG643" s="47" t="str">
        <f t="shared" si="238"/>
        <v/>
      </c>
      <c r="DH643" s="47" t="str">
        <f t="shared" si="239"/>
        <v/>
      </c>
      <c r="DI643" s="47" t="str">
        <f t="shared" si="240"/>
        <v/>
      </c>
      <c r="DJ643" s="47">
        <f t="shared" si="241"/>
        <v>1</v>
      </c>
      <c r="DK643" s="48">
        <f>IF(CX643="NO",0,IF(CY643=1,Tipologías!$E$11,0)+IF(CZ643=2,Tipologías!$E$10,0)+IF(DA643=3,Tipologías!$E$9,0)+IF(DB643=4,Tipologías!$E$13,0)+IF(DC643=5,Tipologías!$E$12,0)+IF(DD643=6,Tipologías!$E$14,0)+IF(DE643=7,Tipologías!$E$20,0)+IF(DG643=9,Tipologías!$E$16,0)+IF(DF643=8,Tipologías!$E$23,0)+IF(DH643=10,Tipologías!$E$7,0)+IF(DI643=11,Tipologías!$E$8,0))</f>
        <v>547851.96453600004</v>
      </c>
      <c r="DL643" s="49">
        <f t="shared" si="242"/>
        <v>547851.96453600004</v>
      </c>
      <c r="DM643" s="50" t="str">
        <f t="shared" si="243"/>
        <v/>
      </c>
      <c r="DN643" s="50" t="str">
        <f t="shared" si="244"/>
        <v/>
      </c>
      <c r="DO643" s="50">
        <f t="shared" si="245"/>
        <v>0</v>
      </c>
      <c r="DP643" s="51" t="str">
        <f t="shared" si="246"/>
        <v/>
      </c>
      <c r="DQ643" s="51">
        <f>IF(DM643=17,Tipologías!$E$18,0)+IF(ENCUESTAS!DN643=18,Tipologías!$E$17,0)+IF(ENCUESTAS!DO643=19,Tipologías!$E$19,0)+IF(ENCUESTAS!DP643=20,Tipologías!$E$21,0)</f>
        <v>0</v>
      </c>
      <c r="DR643" s="47" t="str">
        <f t="shared" si="247"/>
        <v>NO</v>
      </c>
      <c r="DS643" s="49">
        <f t="shared" si="248"/>
        <v>0</v>
      </c>
      <c r="DT643" s="52">
        <f>IF(DL643=0,"",(DL643+DS643+Tipologías!$E$6+Tipologías!$H$2))</f>
        <v>744929.35707596457</v>
      </c>
      <c r="DU643" s="53" t="str">
        <f t="shared" si="249"/>
        <v>SI</v>
      </c>
      <c r="DV643" s="436" t="s">
        <v>3873</v>
      </c>
    </row>
    <row r="644" spans="1:126" ht="15.75" hidden="1" thickBot="1" x14ac:dyDescent="0.3">
      <c r="A644" s="22">
        <v>42975</v>
      </c>
      <c r="B644" s="7" t="s">
        <v>1</v>
      </c>
      <c r="C644" s="7" t="s">
        <v>630</v>
      </c>
      <c r="D644" s="7">
        <v>579</v>
      </c>
      <c r="E644" s="7">
        <v>1152435410</v>
      </c>
      <c r="F644" s="7">
        <v>3108273887</v>
      </c>
      <c r="G644" s="188">
        <v>641</v>
      </c>
      <c r="H644" s="189" t="s">
        <v>1692</v>
      </c>
      <c r="I644" s="7" t="s">
        <v>1110</v>
      </c>
      <c r="J644" s="7"/>
      <c r="K644" s="7"/>
      <c r="L644" s="7"/>
      <c r="M644" s="7"/>
      <c r="N644" s="7"/>
      <c r="O644" s="7"/>
      <c r="P644" s="7"/>
      <c r="Q644" s="7"/>
      <c r="R644" s="200">
        <v>220459260000</v>
      </c>
      <c r="S644" s="7"/>
      <c r="T644" s="7"/>
      <c r="U644" s="362" t="str">
        <f t="shared" si="225"/>
        <v xml:space="preserve">PEATONAL   #   -  220459260000 </v>
      </c>
      <c r="V644" s="7"/>
      <c r="W644" s="7" t="s">
        <v>2058</v>
      </c>
      <c r="X644" s="7" t="s">
        <v>2059</v>
      </c>
      <c r="Y644" s="7" t="s">
        <v>3125</v>
      </c>
      <c r="Z644" s="7"/>
      <c r="AA644" s="434" t="str">
        <f t="shared" si="226"/>
        <v>FABIOLA  BEDOLLA DUQUE</v>
      </c>
      <c r="AB644" s="7" t="s">
        <v>1268</v>
      </c>
      <c r="AC644" s="7">
        <v>1039679049</v>
      </c>
      <c r="AD644" s="7" t="s">
        <v>1118</v>
      </c>
      <c r="AE644" s="7">
        <v>32</v>
      </c>
      <c r="AF644" s="6" t="s">
        <v>1087</v>
      </c>
      <c r="AG644" s="6" t="s">
        <v>3126</v>
      </c>
      <c r="AH644" s="7" t="s">
        <v>2019</v>
      </c>
      <c r="AI644" s="7" t="s">
        <v>1555</v>
      </c>
      <c r="AJ644" s="7"/>
      <c r="AK644" s="434" t="str">
        <f t="shared" si="227"/>
        <v>OSCAR  QUEUBIN ZULETA</v>
      </c>
      <c r="AL644" s="7" t="s">
        <v>1268</v>
      </c>
      <c r="AM644" s="191">
        <v>711914202</v>
      </c>
      <c r="AN644" s="189" t="s">
        <v>1087</v>
      </c>
      <c r="AO644" s="7"/>
      <c r="AP644" s="7" t="s">
        <v>1087</v>
      </c>
      <c r="AQ644" s="7">
        <v>4</v>
      </c>
      <c r="AR644" s="7">
        <v>2</v>
      </c>
      <c r="AS644" s="7"/>
      <c r="AT644" s="192" t="s">
        <v>1147</v>
      </c>
      <c r="AU644" s="7"/>
      <c r="AV644" s="193" t="s">
        <v>1162</v>
      </c>
      <c r="AW644" s="7"/>
      <c r="AX644" s="192"/>
      <c r="AY644" s="7"/>
      <c r="AZ644" s="7"/>
      <c r="BA644" s="7"/>
      <c r="BB644" s="7" t="s">
        <v>1086</v>
      </c>
      <c r="BC644" s="194">
        <v>14600</v>
      </c>
      <c r="BD644" s="7" t="s">
        <v>1087</v>
      </c>
      <c r="BE644" s="7"/>
      <c r="BF644" s="7" t="s">
        <v>1086</v>
      </c>
      <c r="BG644" s="194">
        <v>84000</v>
      </c>
      <c r="BH644" s="188" t="s">
        <v>1167</v>
      </c>
      <c r="BI644" s="195" t="s">
        <v>1171</v>
      </c>
      <c r="BJ644" s="6" t="s">
        <v>1180</v>
      </c>
      <c r="BK644" s="6" t="s">
        <v>1189</v>
      </c>
      <c r="BL644" s="6" t="s">
        <v>1086</v>
      </c>
      <c r="BM644" s="191" t="s">
        <v>1086</v>
      </c>
      <c r="BN644" s="195" t="s">
        <v>1086</v>
      </c>
      <c r="BO644" s="6" t="s">
        <v>1086</v>
      </c>
      <c r="BP644" s="6" t="s">
        <v>1086</v>
      </c>
      <c r="BQ644" s="6" t="s">
        <v>1086</v>
      </c>
      <c r="BR644" s="6" t="s">
        <v>1086</v>
      </c>
      <c r="BS644" s="6" t="s">
        <v>1086</v>
      </c>
      <c r="BT644" s="6" t="s">
        <v>1086</v>
      </c>
      <c r="BU644" s="6" t="s">
        <v>1086</v>
      </c>
      <c r="BV644" s="6" t="s">
        <v>1086</v>
      </c>
      <c r="BW644" s="6" t="s">
        <v>1086</v>
      </c>
      <c r="BX644" s="6" t="s">
        <v>1086</v>
      </c>
      <c r="BY644" s="6" t="s">
        <v>1086</v>
      </c>
      <c r="BZ644" s="6" t="s">
        <v>1086</v>
      </c>
      <c r="CA644" s="6" t="s">
        <v>1086</v>
      </c>
      <c r="CB644" s="6" t="s">
        <v>1086</v>
      </c>
      <c r="CC644" s="6" t="s">
        <v>1086</v>
      </c>
      <c r="CD644" s="6" t="s">
        <v>1193</v>
      </c>
      <c r="CE644" s="199" t="s">
        <v>3127</v>
      </c>
      <c r="CF644" s="6"/>
      <c r="CG644" s="6"/>
      <c r="CH644" s="6"/>
      <c r="CI644" s="6"/>
      <c r="CJ644" s="6" t="s">
        <v>1607</v>
      </c>
      <c r="CK644" s="6" t="s">
        <v>1608</v>
      </c>
      <c r="CL644" s="6" t="s">
        <v>1086</v>
      </c>
      <c r="CM644" s="6" t="s">
        <v>1087</v>
      </c>
      <c r="CN644" s="6" t="s">
        <v>1087</v>
      </c>
      <c r="CO644" s="196" t="s">
        <v>1490</v>
      </c>
      <c r="CP644" s="6" t="s">
        <v>1086</v>
      </c>
      <c r="CQ644" s="6" t="s">
        <v>1086</v>
      </c>
      <c r="CR644" s="6" t="s">
        <v>1086</v>
      </c>
      <c r="CS644" s="6" t="s">
        <v>1086</v>
      </c>
      <c r="CT644" s="6" t="s">
        <v>1086</v>
      </c>
      <c r="CU644" s="191" t="s">
        <v>1273</v>
      </c>
      <c r="CV644" s="6" t="str">
        <f t="shared" si="228"/>
        <v>PATIO BONITOPEATONAL220459260000</v>
      </c>
      <c r="CW644" s="46" t="str">
        <f t="shared" si="229"/>
        <v>OK</v>
      </c>
      <c r="CX644" s="47" t="str">
        <f t="shared" si="230"/>
        <v>SI</v>
      </c>
      <c r="CY644" s="47" t="str">
        <f t="shared" si="231"/>
        <v/>
      </c>
      <c r="CZ644" s="47" t="str">
        <f t="shared" si="232"/>
        <v/>
      </c>
      <c r="DA644" s="47" t="str">
        <f t="shared" si="233"/>
        <v/>
      </c>
      <c r="DB644" s="47" t="str">
        <f t="shared" si="234"/>
        <v/>
      </c>
      <c r="DC644" s="47" t="str">
        <f t="shared" si="235"/>
        <v/>
      </c>
      <c r="DD644" s="47"/>
      <c r="DE644" s="47" t="str">
        <f t="shared" si="236"/>
        <v/>
      </c>
      <c r="DF644" s="47" t="str">
        <f t="shared" si="237"/>
        <v/>
      </c>
      <c r="DG644" s="47" t="str">
        <f t="shared" si="238"/>
        <v/>
      </c>
      <c r="DH644" s="47" t="str">
        <f t="shared" si="239"/>
        <v/>
      </c>
      <c r="DI644" s="47" t="str">
        <f t="shared" si="240"/>
        <v/>
      </c>
      <c r="DJ644" s="47">
        <f t="shared" si="241"/>
        <v>0</v>
      </c>
      <c r="DK644" s="48">
        <f>IF(CX644="NO",0,IF(CY644=1,Tipologías!$E$11,0)+IF(CZ644=2,Tipologías!$E$10,0)+IF(DA644=3,Tipologías!$E$9,0)+IF(DB644=4,Tipologías!$E$13,0)+IF(DC644=5,Tipologías!$E$12,0)+IF(DD644=6,Tipologías!$E$14,0)+IF(DE644=7,Tipologías!$E$20,0)+IF(DG644=9,Tipologías!$E$16,0)+IF(DF644=8,Tipologías!$E$23,0)+IF(DH644=10,Tipologías!$E$7,0)+IF(DI644=11,Tipologías!$E$8,0))</f>
        <v>0</v>
      </c>
      <c r="DL644" s="49">
        <f t="shared" si="242"/>
        <v>0</v>
      </c>
      <c r="DM644" s="50" t="str">
        <f t="shared" si="243"/>
        <v/>
      </c>
      <c r="DN644" s="50" t="str">
        <f t="shared" si="244"/>
        <v/>
      </c>
      <c r="DO644" s="50" t="str">
        <f t="shared" si="245"/>
        <v/>
      </c>
      <c r="DP644" s="51" t="str">
        <f t="shared" si="246"/>
        <v/>
      </c>
      <c r="DQ644" s="51">
        <f>IF(DM644=17,Tipologías!$E$18,0)+IF(ENCUESTAS!DN644=18,Tipologías!$E$17,0)+IF(ENCUESTAS!DO644=19,Tipologías!$E$19,0)+IF(ENCUESTAS!DP644=20,Tipologías!$E$21,0)</f>
        <v>0</v>
      </c>
      <c r="DR644" s="47" t="str">
        <f t="shared" si="247"/>
        <v>NO</v>
      </c>
      <c r="DS644" s="49">
        <f t="shared" si="248"/>
        <v>0</v>
      </c>
      <c r="DT644" s="52" t="str">
        <f>IF(DL644=0,"",(DL644+DS644+Tipologías!$E$6+Tipologías!$H$2))</f>
        <v/>
      </c>
      <c r="DU644" s="53" t="str">
        <f t="shared" si="249"/>
        <v>NO</v>
      </c>
      <c r="DV644" s="437"/>
    </row>
    <row r="645" spans="1:126" ht="15.75" thickBot="1" x14ac:dyDescent="0.3">
      <c r="A645" s="22">
        <v>42975</v>
      </c>
      <c r="B645" s="7" t="s">
        <v>1</v>
      </c>
      <c r="C645" s="7" t="s">
        <v>630</v>
      </c>
      <c r="D645" s="7">
        <v>579</v>
      </c>
      <c r="E645" s="7">
        <v>1152435410</v>
      </c>
      <c r="F645" s="7">
        <v>3108273887</v>
      </c>
      <c r="G645" s="188">
        <v>642</v>
      </c>
      <c r="H645" s="189" t="s">
        <v>1632</v>
      </c>
      <c r="I645" s="7" t="s">
        <v>1110</v>
      </c>
      <c r="J645" s="7"/>
      <c r="K645" s="7"/>
      <c r="L645" s="7"/>
      <c r="M645" s="7"/>
      <c r="N645" s="7"/>
      <c r="O645" s="7"/>
      <c r="P645" s="7"/>
      <c r="Q645" s="7"/>
      <c r="R645" s="200">
        <v>22045870000</v>
      </c>
      <c r="S645" s="7"/>
      <c r="T645" s="7"/>
      <c r="U645" s="362" t="str">
        <f t="shared" si="225"/>
        <v xml:space="preserve">PEATONAL   #   -  22045870000 </v>
      </c>
      <c r="V645" s="7">
        <v>3108280965</v>
      </c>
      <c r="W645" s="7" t="s">
        <v>3128</v>
      </c>
      <c r="X645" s="7" t="s">
        <v>1316</v>
      </c>
      <c r="Y645" s="7"/>
      <c r="Z645" s="7"/>
      <c r="AA645" s="434" t="str">
        <f t="shared" si="226"/>
        <v xml:space="preserve">  GARRO ANTONIO</v>
      </c>
      <c r="AB645" s="7" t="s">
        <v>1268</v>
      </c>
      <c r="AC645" s="7">
        <v>8035619</v>
      </c>
      <c r="AD645" s="7" t="s">
        <v>1127</v>
      </c>
      <c r="AE645" s="7">
        <v>74</v>
      </c>
      <c r="AF645" s="6" t="s">
        <v>1086</v>
      </c>
      <c r="AG645" s="6"/>
      <c r="AH645" s="7"/>
      <c r="AI645" s="7"/>
      <c r="AJ645" s="7"/>
      <c r="AK645" s="434" t="str">
        <f t="shared" si="227"/>
        <v xml:space="preserve">   </v>
      </c>
      <c r="AL645" s="7"/>
      <c r="AM645" s="191"/>
      <c r="AN645" s="189" t="s">
        <v>1087</v>
      </c>
      <c r="AO645" s="7"/>
      <c r="AP645" s="7" t="s">
        <v>1087</v>
      </c>
      <c r="AQ645" s="7">
        <v>2</v>
      </c>
      <c r="AR645" s="7"/>
      <c r="AS645" s="7"/>
      <c r="AT645" s="192" t="s">
        <v>1147</v>
      </c>
      <c r="AU645" s="7"/>
      <c r="AV645" s="193" t="s">
        <v>1162</v>
      </c>
      <c r="AW645" s="7"/>
      <c r="AX645" s="192"/>
      <c r="AY645" s="7"/>
      <c r="AZ645" s="7"/>
      <c r="BA645" s="7"/>
      <c r="BB645" s="7" t="s">
        <v>1086</v>
      </c>
      <c r="BC645" s="194">
        <v>17000</v>
      </c>
      <c r="BD645" s="7" t="s">
        <v>1086</v>
      </c>
      <c r="BE645" s="194">
        <v>12000</v>
      </c>
      <c r="BF645" s="7" t="s">
        <v>1086</v>
      </c>
      <c r="BG645" s="194">
        <v>82000</v>
      </c>
      <c r="BH645" s="188" t="s">
        <v>1167</v>
      </c>
      <c r="BI645" s="195" t="s">
        <v>1171</v>
      </c>
      <c r="BJ645" s="6" t="s">
        <v>1180</v>
      </c>
      <c r="BK645" s="6" t="s">
        <v>1189</v>
      </c>
      <c r="BL645" s="6" t="s">
        <v>1086</v>
      </c>
      <c r="BM645" s="191" t="s">
        <v>1086</v>
      </c>
      <c r="BN645" s="195" t="s">
        <v>1086</v>
      </c>
      <c r="BO645" s="6" t="s">
        <v>1086</v>
      </c>
      <c r="BP645" s="6" t="s">
        <v>1086</v>
      </c>
      <c r="BQ645" s="6" t="s">
        <v>1086</v>
      </c>
      <c r="BR645" s="6" t="s">
        <v>1086</v>
      </c>
      <c r="BS645" s="6" t="s">
        <v>1086</v>
      </c>
      <c r="BT645" s="6" t="s">
        <v>1086</v>
      </c>
      <c r="BU645" s="6" t="s">
        <v>1087</v>
      </c>
      <c r="BV645" s="6" t="s">
        <v>1087</v>
      </c>
      <c r="BW645" s="6" t="s">
        <v>1086</v>
      </c>
      <c r="BX645" s="6" t="s">
        <v>1087</v>
      </c>
      <c r="BY645" s="6" t="s">
        <v>1086</v>
      </c>
      <c r="BZ645" s="6" t="s">
        <v>1087</v>
      </c>
      <c r="CA645" s="6" t="s">
        <v>1087</v>
      </c>
      <c r="CB645" s="6" t="s">
        <v>1086</v>
      </c>
      <c r="CC645" s="6" t="s">
        <v>1087</v>
      </c>
      <c r="CD645" s="6" t="s">
        <v>1193</v>
      </c>
      <c r="CE645" s="199" t="s">
        <v>3129</v>
      </c>
      <c r="CF645" s="6"/>
      <c r="CG645" s="6"/>
      <c r="CH645" s="6"/>
      <c r="CI645" s="6"/>
      <c r="CJ645" s="6" t="s">
        <v>1607</v>
      </c>
      <c r="CK645" s="6" t="s">
        <v>1608</v>
      </c>
      <c r="CL645" s="6" t="s">
        <v>1086</v>
      </c>
      <c r="CM645" s="6" t="s">
        <v>1087</v>
      </c>
      <c r="CN645" s="6" t="s">
        <v>1087</v>
      </c>
      <c r="CO645" s="196" t="s">
        <v>1490</v>
      </c>
      <c r="CP645" s="6" t="s">
        <v>1086</v>
      </c>
      <c r="CQ645" s="6" t="s">
        <v>1087</v>
      </c>
      <c r="CR645" s="6" t="s">
        <v>1087</v>
      </c>
      <c r="CS645" s="6" t="s">
        <v>1086</v>
      </c>
      <c r="CT645" s="6" t="s">
        <v>1087</v>
      </c>
      <c r="CU645" s="191" t="s">
        <v>1288</v>
      </c>
      <c r="CV645" s="6" t="str">
        <f t="shared" si="228"/>
        <v>SAN MARTIN PEATONAL22045870000</v>
      </c>
      <c r="CW645" s="46" t="str">
        <f t="shared" si="229"/>
        <v>OK</v>
      </c>
      <c r="CX645" s="47" t="str">
        <f t="shared" si="230"/>
        <v>SI</v>
      </c>
      <c r="CY645" s="47">
        <f t="shared" si="231"/>
        <v>1</v>
      </c>
      <c r="CZ645" s="47">
        <f t="shared" si="232"/>
        <v>2</v>
      </c>
      <c r="DA645" s="47" t="str">
        <f t="shared" si="233"/>
        <v/>
      </c>
      <c r="DB645" s="47">
        <f t="shared" si="234"/>
        <v>4</v>
      </c>
      <c r="DC645" s="47" t="str">
        <f t="shared" si="235"/>
        <v/>
      </c>
      <c r="DD645" s="47"/>
      <c r="DE645" s="47">
        <f t="shared" si="236"/>
        <v>7</v>
      </c>
      <c r="DF645" s="47" t="str">
        <f t="shared" si="237"/>
        <v/>
      </c>
      <c r="DG645" s="47" t="str">
        <f t="shared" si="238"/>
        <v/>
      </c>
      <c r="DH645" s="47" t="str">
        <f t="shared" si="239"/>
        <v/>
      </c>
      <c r="DI645" s="47" t="str">
        <f t="shared" si="240"/>
        <v/>
      </c>
      <c r="DJ645" s="47">
        <f t="shared" si="241"/>
        <v>3</v>
      </c>
      <c r="DK645" s="48">
        <f>IF(CX645="NO",0,IF(CY645=1,Tipologías!$E$11,0)+IF(CZ645=2,Tipologías!$E$10,0)+IF(DA645=3,Tipologías!$E$9,0)+IF(DB645=4,Tipologías!$E$13,0)+IF(DC645=5,Tipologías!$E$12,0)+IF(DD645=6,Tipologías!$E$14,0)+IF(DE645=7,Tipologías!$E$20,0)+IF(DG645=9,Tipologías!$E$16,0)+IF(DF645=8,Tipologías!$E$23,0)+IF(DH645=10,Tipologías!$E$7,0)+IF(DI645=11,Tipologías!$E$8,0))</f>
        <v>1419140.9215079998</v>
      </c>
      <c r="DL645" s="49">
        <f t="shared" si="242"/>
        <v>1419140.9215079998</v>
      </c>
      <c r="DM645" s="50" t="str">
        <f t="shared" si="243"/>
        <v/>
      </c>
      <c r="DN645" s="50" t="str">
        <f t="shared" si="244"/>
        <v/>
      </c>
      <c r="DO645" s="50">
        <f t="shared" si="245"/>
        <v>0</v>
      </c>
      <c r="DP645" s="51" t="str">
        <f t="shared" si="246"/>
        <v/>
      </c>
      <c r="DQ645" s="51">
        <f>IF(DM645=17,Tipologías!$E$18,0)+IF(ENCUESTAS!DN645=18,Tipologías!$E$17,0)+IF(ENCUESTAS!DO645=19,Tipologías!$E$19,0)+IF(ENCUESTAS!DP645=20,Tipologías!$E$21,0)</f>
        <v>0</v>
      </c>
      <c r="DR645" s="47" t="str">
        <f t="shared" si="247"/>
        <v>NO</v>
      </c>
      <c r="DS645" s="49">
        <f t="shared" si="248"/>
        <v>0</v>
      </c>
      <c r="DT645" s="52">
        <f>IF(DL645=0,"",(DL645+DS645+Tipologías!$E$6+Tipologías!$H$2))</f>
        <v>1616218.3140479643</v>
      </c>
      <c r="DU645" s="53" t="str">
        <f t="shared" si="249"/>
        <v>SI</v>
      </c>
      <c r="DV645" s="436" t="s">
        <v>4265</v>
      </c>
    </row>
    <row r="646" spans="1:126" ht="30" x14ac:dyDescent="0.25">
      <c r="A646" s="22">
        <v>42975</v>
      </c>
      <c r="B646" s="7" t="s">
        <v>1</v>
      </c>
      <c r="C646" s="7" t="s">
        <v>630</v>
      </c>
      <c r="D646" s="7">
        <v>579</v>
      </c>
      <c r="E646" s="7">
        <v>1152435410</v>
      </c>
      <c r="F646" s="7">
        <v>3108273887</v>
      </c>
      <c r="G646" s="188">
        <v>643</v>
      </c>
      <c r="H646" s="189" t="s">
        <v>1740</v>
      </c>
      <c r="I646" s="7" t="s">
        <v>1110</v>
      </c>
      <c r="J646" s="7"/>
      <c r="K646" s="7"/>
      <c r="L646" s="7"/>
      <c r="M646" s="7"/>
      <c r="N646" s="7"/>
      <c r="O646" s="7"/>
      <c r="P646" s="7"/>
      <c r="Q646" s="7"/>
      <c r="R646" s="200">
        <v>220557910000</v>
      </c>
      <c r="S646" s="7"/>
      <c r="T646" s="7"/>
      <c r="U646" s="362" t="str">
        <f t="shared" si="225"/>
        <v xml:space="preserve">PEATONAL   #   -  220557910000 </v>
      </c>
      <c r="V646" s="7">
        <v>32226371147</v>
      </c>
      <c r="W646" s="7" t="s">
        <v>1550</v>
      </c>
      <c r="X646" s="7" t="s">
        <v>2220</v>
      </c>
      <c r="Y646" s="7" t="s">
        <v>2138</v>
      </c>
      <c r="Z646" s="7"/>
      <c r="AA646" s="434" t="str">
        <f t="shared" si="226"/>
        <v>CAROLINA  AMADO GARZON</v>
      </c>
      <c r="AB646" s="7" t="s">
        <v>1268</v>
      </c>
      <c r="AC646" s="7">
        <v>52924687</v>
      </c>
      <c r="AD646" s="7" t="s">
        <v>1118</v>
      </c>
      <c r="AE646" s="7">
        <v>34</v>
      </c>
      <c r="AF646" s="6" t="s">
        <v>1087</v>
      </c>
      <c r="AG646" s="6" t="s">
        <v>3080</v>
      </c>
      <c r="AH646" s="7" t="s">
        <v>1663</v>
      </c>
      <c r="AI646" s="7" t="s">
        <v>2049</v>
      </c>
      <c r="AJ646" s="7" t="s">
        <v>2050</v>
      </c>
      <c r="AK646" s="434" t="str">
        <f t="shared" si="227"/>
        <v>JHON JAIRO PIEDRAHITA ECHAVARRIA</v>
      </c>
      <c r="AL646" s="7" t="s">
        <v>1268</v>
      </c>
      <c r="AM646" s="191"/>
      <c r="AN646" s="189" t="s">
        <v>1087</v>
      </c>
      <c r="AO646" s="7"/>
      <c r="AP646" s="7" t="s">
        <v>1087</v>
      </c>
      <c r="AQ646" s="7">
        <v>4</v>
      </c>
      <c r="AR646" s="7">
        <v>2</v>
      </c>
      <c r="AS646" s="7"/>
      <c r="AT646" s="192" t="s">
        <v>1147</v>
      </c>
      <c r="AU646" s="7"/>
      <c r="AV646" s="193" t="s">
        <v>1162</v>
      </c>
      <c r="AW646" s="7"/>
      <c r="AX646" s="192"/>
      <c r="AY646" s="7"/>
      <c r="AZ646" s="7"/>
      <c r="BA646" s="7"/>
      <c r="BB646" s="7" t="s">
        <v>1086</v>
      </c>
      <c r="BC646" s="194">
        <v>29000</v>
      </c>
      <c r="BD646" s="7" t="s">
        <v>1086</v>
      </c>
      <c r="BE646" s="194"/>
      <c r="BF646" s="7" t="s">
        <v>1086</v>
      </c>
      <c r="BG646" s="194">
        <v>8500</v>
      </c>
      <c r="BH646" s="188" t="s">
        <v>1167</v>
      </c>
      <c r="BI646" s="195" t="s">
        <v>1171</v>
      </c>
      <c r="BJ646" s="6" t="s">
        <v>1180</v>
      </c>
      <c r="BK646" s="6" t="s">
        <v>1188</v>
      </c>
      <c r="BL646" s="6" t="s">
        <v>1086</v>
      </c>
      <c r="BM646" s="191" t="s">
        <v>1087</v>
      </c>
      <c r="BN646" s="195" t="s">
        <v>1086</v>
      </c>
      <c r="BO646" s="6" t="s">
        <v>1086</v>
      </c>
      <c r="BP646" s="6" t="s">
        <v>1086</v>
      </c>
      <c r="BQ646" s="6" t="s">
        <v>1086</v>
      </c>
      <c r="BR646" s="6" t="s">
        <v>1086</v>
      </c>
      <c r="BS646" s="6" t="s">
        <v>1086</v>
      </c>
      <c r="BT646" s="6" t="s">
        <v>1086</v>
      </c>
      <c r="BU646" s="6" t="s">
        <v>1086</v>
      </c>
      <c r="BV646" s="6" t="s">
        <v>1087</v>
      </c>
      <c r="BW646" s="6" t="s">
        <v>1086</v>
      </c>
      <c r="BX646" s="6" t="s">
        <v>1086</v>
      </c>
      <c r="BY646" s="6" t="s">
        <v>1086</v>
      </c>
      <c r="BZ646" s="6" t="s">
        <v>1086</v>
      </c>
      <c r="CA646" s="6" t="s">
        <v>1087</v>
      </c>
      <c r="CB646" s="6" t="s">
        <v>1086</v>
      </c>
      <c r="CC646" s="6" t="s">
        <v>1086</v>
      </c>
      <c r="CD646" s="6" t="s">
        <v>1193</v>
      </c>
      <c r="CE646" s="199" t="s">
        <v>3130</v>
      </c>
      <c r="CF646" s="6"/>
      <c r="CG646" s="6"/>
      <c r="CH646" s="6"/>
      <c r="CI646" s="6"/>
      <c r="CJ646" s="6" t="s">
        <v>1607</v>
      </c>
      <c r="CK646" s="6" t="s">
        <v>1608</v>
      </c>
      <c r="CL646" s="6" t="s">
        <v>1842</v>
      </c>
      <c r="CM646" s="6" t="s">
        <v>1087</v>
      </c>
      <c r="CN646" s="6" t="s">
        <v>1087</v>
      </c>
      <c r="CO646" s="196" t="s">
        <v>1490</v>
      </c>
      <c r="CP646" s="6" t="s">
        <v>1086</v>
      </c>
      <c r="CQ646" s="6" t="s">
        <v>1086</v>
      </c>
      <c r="CR646" s="6" t="s">
        <v>1087</v>
      </c>
      <c r="CS646" s="6" t="s">
        <v>1086</v>
      </c>
      <c r="CT646" s="6" t="s">
        <v>1086</v>
      </c>
      <c r="CU646" s="191" t="s">
        <v>1288</v>
      </c>
      <c r="CV646" s="6" t="str">
        <f t="shared" si="228"/>
        <v>TAHAMIPEATONAL220557910000</v>
      </c>
      <c r="CW646" s="46" t="str">
        <f t="shared" si="229"/>
        <v>OK</v>
      </c>
      <c r="CX646" s="47" t="str">
        <f t="shared" si="230"/>
        <v>SI</v>
      </c>
      <c r="CY646" s="47">
        <f t="shared" si="231"/>
        <v>1</v>
      </c>
      <c r="CZ646" s="47" t="str">
        <f t="shared" si="232"/>
        <v/>
      </c>
      <c r="DA646" s="47" t="str">
        <f t="shared" si="233"/>
        <v/>
      </c>
      <c r="DB646" s="47" t="str">
        <f t="shared" si="234"/>
        <v/>
      </c>
      <c r="DC646" s="47" t="str">
        <f t="shared" si="235"/>
        <v/>
      </c>
      <c r="DD646" s="47"/>
      <c r="DE646" s="47" t="str">
        <f t="shared" si="236"/>
        <v/>
      </c>
      <c r="DF646" s="47" t="str">
        <f t="shared" si="237"/>
        <v/>
      </c>
      <c r="DG646" s="47" t="str">
        <f t="shared" si="238"/>
        <v/>
      </c>
      <c r="DH646" s="47" t="str">
        <f t="shared" si="239"/>
        <v/>
      </c>
      <c r="DI646" s="47" t="str">
        <f t="shared" si="240"/>
        <v/>
      </c>
      <c r="DJ646" s="47">
        <f t="shared" si="241"/>
        <v>1</v>
      </c>
      <c r="DK646" s="48">
        <f>IF(CX646="NO",0,IF(CY646=1,Tipologías!$E$11,0)+IF(CZ646=2,Tipologías!$E$10,0)+IF(DA646=3,Tipologías!$E$9,0)+IF(DB646=4,Tipologías!$E$13,0)+IF(DC646=5,Tipologías!$E$12,0)+IF(DD646=6,Tipologías!$E$14,0)+IF(DE646=7,Tipologías!$E$20,0)+IF(DG646=9,Tipologías!$E$16,0)+IF(DF646=8,Tipologías!$E$23,0)+IF(DH646=10,Tipologías!$E$7,0)+IF(DI646=11,Tipologías!$E$8,0))</f>
        <v>223009.46776799997</v>
      </c>
      <c r="DL646" s="49">
        <f t="shared" si="242"/>
        <v>223009.46776799997</v>
      </c>
      <c r="DM646" s="50" t="str">
        <f t="shared" si="243"/>
        <v/>
      </c>
      <c r="DN646" s="50" t="str">
        <f t="shared" si="244"/>
        <v/>
      </c>
      <c r="DO646" s="50">
        <f t="shared" si="245"/>
        <v>0</v>
      </c>
      <c r="DP646" s="51" t="str">
        <f t="shared" si="246"/>
        <v/>
      </c>
      <c r="DQ646" s="51">
        <f>IF(DM646=17,Tipologías!$E$18,0)+IF(ENCUESTAS!DN646=18,Tipologías!$E$17,0)+IF(ENCUESTAS!DO646=19,Tipologías!$E$19,0)+IF(ENCUESTAS!DP646=20,Tipologías!$E$21,0)</f>
        <v>0</v>
      </c>
      <c r="DR646" s="47" t="str">
        <f t="shared" si="247"/>
        <v>NO</v>
      </c>
      <c r="DS646" s="49">
        <f t="shared" si="248"/>
        <v>0</v>
      </c>
      <c r="DT646" s="52">
        <f>IF(DL646=0,"",(DL646+DS646+Tipologías!$E$6+Tipologías!$H$2))</f>
        <v>420086.86030796444</v>
      </c>
      <c r="DU646" s="53" t="str">
        <f t="shared" si="249"/>
        <v>SI</v>
      </c>
      <c r="DV646" s="436" t="s">
        <v>4343</v>
      </c>
    </row>
    <row r="647" spans="1:126" ht="30" hidden="1" x14ac:dyDescent="0.25">
      <c r="A647" s="22">
        <v>42975</v>
      </c>
      <c r="B647" s="7" t="s">
        <v>1</v>
      </c>
      <c r="C647" s="7" t="s">
        <v>630</v>
      </c>
      <c r="D647" s="7">
        <v>579</v>
      </c>
      <c r="E647" s="7">
        <v>115243410</v>
      </c>
      <c r="F647" s="7">
        <v>3108273887</v>
      </c>
      <c r="G647" s="188">
        <v>644</v>
      </c>
      <c r="H647" s="189" t="s">
        <v>1632</v>
      </c>
      <c r="I647" s="7" t="s">
        <v>1110</v>
      </c>
      <c r="J647" s="7"/>
      <c r="K647" s="7"/>
      <c r="L647" s="7"/>
      <c r="M647" s="7"/>
      <c r="N647" s="7"/>
      <c r="O647" s="7"/>
      <c r="P647" s="7"/>
      <c r="Q647" s="7"/>
      <c r="R647" s="200">
        <v>220441800000</v>
      </c>
      <c r="S647" s="7"/>
      <c r="T647" s="7"/>
      <c r="U647" s="362" t="str">
        <f t="shared" ref="U647:U710" si="250">CONCATENATE(I647," ",J647,K647," ",L647," ",M647,"# "," ",N647,O647," ",P647,"- ",Q647," ",R647," ",S647)</f>
        <v xml:space="preserve">PEATONAL   #   -  220441800000 </v>
      </c>
      <c r="V647" s="7">
        <v>3206517773</v>
      </c>
      <c r="W647" s="7" t="s">
        <v>1625</v>
      </c>
      <c r="X647" s="7" t="s">
        <v>2034</v>
      </c>
      <c r="Y647" s="7" t="s">
        <v>1476</v>
      </c>
      <c r="Z647" s="7" t="s">
        <v>1321</v>
      </c>
      <c r="AA647" s="434" t="str">
        <f t="shared" ref="AA647:AA710" si="251">+CONCATENATE(Y647," ",Z647," ",W647," ",X647)</f>
        <v>VICTOR EDUARDO MONTOYA RIOS</v>
      </c>
      <c r="AB647" s="7" t="s">
        <v>1268</v>
      </c>
      <c r="AC647" s="7">
        <v>71186503</v>
      </c>
      <c r="AD647" s="7" t="s">
        <v>1127</v>
      </c>
      <c r="AE647" s="7">
        <v>48</v>
      </c>
      <c r="AF647" s="6" t="s">
        <v>1086</v>
      </c>
      <c r="AG647" s="6" t="s">
        <v>1877</v>
      </c>
      <c r="AH647" s="7" t="s">
        <v>1722</v>
      </c>
      <c r="AI647" s="7"/>
      <c r="AJ647" s="7"/>
      <c r="AK647" s="434" t="str">
        <f t="shared" ref="AK647:AK710" si="252">+CONCATENATE(AI647," ",AJ647," ",AG647," ",AH647)</f>
        <v xml:space="preserve">  CASTAÑO SORELLY</v>
      </c>
      <c r="AL647" s="7" t="s">
        <v>1268</v>
      </c>
      <c r="AM647" s="191">
        <v>43653059</v>
      </c>
      <c r="AN647" s="189" t="s">
        <v>1087</v>
      </c>
      <c r="AO647" s="7"/>
      <c r="AP647" s="7" t="s">
        <v>1087</v>
      </c>
      <c r="AQ647" s="7">
        <v>3</v>
      </c>
      <c r="AR647" s="7">
        <v>1</v>
      </c>
      <c r="AS647" s="7"/>
      <c r="AT647" s="192" t="s">
        <v>1149</v>
      </c>
      <c r="AU647" s="7"/>
      <c r="AV647" s="193"/>
      <c r="AW647" s="7"/>
      <c r="AX647" s="192" t="s">
        <v>1153</v>
      </c>
      <c r="AY647" s="7"/>
      <c r="AZ647" s="7"/>
      <c r="BA647" s="194">
        <v>450000</v>
      </c>
      <c r="BB647" s="7" t="s">
        <v>1086</v>
      </c>
      <c r="BC647" s="7">
        <v>14000</v>
      </c>
      <c r="BD647" s="7" t="s">
        <v>1086</v>
      </c>
      <c r="BE647" s="7">
        <v>8600</v>
      </c>
      <c r="BF647" s="7" t="s">
        <v>1086</v>
      </c>
      <c r="BG647" s="7">
        <v>17900</v>
      </c>
      <c r="BH647" s="188" t="s">
        <v>1167</v>
      </c>
      <c r="BI647" s="195" t="s">
        <v>1171</v>
      </c>
      <c r="BJ647" s="6" t="s">
        <v>1181</v>
      </c>
      <c r="BK647" s="6" t="s">
        <v>1188</v>
      </c>
      <c r="BL647" s="6" t="s">
        <v>1086</v>
      </c>
      <c r="BM647" s="191" t="s">
        <v>1086</v>
      </c>
      <c r="BN647" s="195" t="s">
        <v>1086</v>
      </c>
      <c r="BO647" s="6" t="s">
        <v>1086</v>
      </c>
      <c r="BP647" s="6" t="s">
        <v>1086</v>
      </c>
      <c r="BQ647" s="6" t="s">
        <v>1086</v>
      </c>
      <c r="BR647" s="6" t="s">
        <v>1086</v>
      </c>
      <c r="BS647" s="6" t="s">
        <v>1086</v>
      </c>
      <c r="BT647" s="6" t="s">
        <v>1086</v>
      </c>
      <c r="BU647" s="6" t="s">
        <v>1086</v>
      </c>
      <c r="BV647" s="6" t="s">
        <v>1086</v>
      </c>
      <c r="BW647" s="6" t="s">
        <v>1086</v>
      </c>
      <c r="BX647" s="6" t="s">
        <v>1086</v>
      </c>
      <c r="BY647" s="6" t="s">
        <v>1086</v>
      </c>
      <c r="BZ647" s="6" t="s">
        <v>1086</v>
      </c>
      <c r="CA647" s="6" t="s">
        <v>1086</v>
      </c>
      <c r="CB647" s="6" t="s">
        <v>1086</v>
      </c>
      <c r="CC647" s="6" t="s">
        <v>1086</v>
      </c>
      <c r="CD647" s="6" t="s">
        <v>1193</v>
      </c>
      <c r="CE647" s="199" t="s">
        <v>3131</v>
      </c>
      <c r="CF647" s="6"/>
      <c r="CG647" s="6"/>
      <c r="CH647" s="6"/>
      <c r="CI647" s="6"/>
      <c r="CJ647" s="6" t="s">
        <v>1607</v>
      </c>
      <c r="CK647" s="6" t="s">
        <v>1608</v>
      </c>
      <c r="CL647" s="6" t="s">
        <v>1842</v>
      </c>
      <c r="CM647" s="6" t="s">
        <v>1087</v>
      </c>
      <c r="CN647" s="6" t="s">
        <v>1087</v>
      </c>
      <c r="CO647" s="6" t="s">
        <v>1490</v>
      </c>
      <c r="CP647" s="6" t="s">
        <v>1086</v>
      </c>
      <c r="CQ647" s="6" t="s">
        <v>1086</v>
      </c>
      <c r="CR647" s="6" t="s">
        <v>1086</v>
      </c>
      <c r="CS647" s="6" t="s">
        <v>1086</v>
      </c>
      <c r="CT647" s="6" t="s">
        <v>1086</v>
      </c>
      <c r="CU647" s="191" t="s">
        <v>1288</v>
      </c>
      <c r="CV647" s="6" t="str">
        <f t="shared" ref="CV647:CV710" si="253">CONCATENATE(H647,I647,J647,K647,L647,M647,N647,O647,P647,Q647,R647,S647,T647)</f>
        <v>SAN MARTIN PEATONAL220441800000</v>
      </c>
      <c r="CW647" s="46" t="str">
        <f t="shared" ref="CW647:CW710" si="254">IF(CV647="","",IF(COUNTIF($CV$6:$CV$777,CV647)=1,"OK","¿REPETIDA?"))</f>
        <v>OK</v>
      </c>
      <c r="CX647" s="47" t="str">
        <f t="shared" ref="CX647:CX710" si="255">IF(COUNTBLANK(AC647)+COUNTBLANK(BH647)+COUNTBLANK(BN647:CD647)&gt;11,"NO","SI")</f>
        <v>SI</v>
      </c>
      <c r="CY647" s="47" t="str">
        <f t="shared" ref="CY647:CY710" si="256">IF(CX647="NO","",IF(BV647="NO",$CY$5,IF(CA647="SI",IF(CR647="SI","",$CY$5),$CY$5)))</f>
        <v/>
      </c>
      <c r="CZ647" s="47" t="str">
        <f t="shared" ref="CZ647:CZ710" si="257">IF(CX647="NO","",IF(BX647="NO",$CZ$5,IF(CC647="SI",IF(CT647="SI","",$CZ$5),$CZ$5)))</f>
        <v/>
      </c>
      <c r="DA647" s="47" t="str">
        <f t="shared" ref="DA647:DA710" si="258">IF(CX647="NO","",IF(BT647="SI",IF(CD647="INODORO CON TANQUE",IF(BY647="SI",IF(CP647="SI","",$DA$5),$DA$5),$DA$5),$DA$5))</f>
        <v/>
      </c>
      <c r="DB647" s="47" t="str">
        <f t="shared" ref="DB647:DB710" si="259">IF(CX647="NO","",IF(BU647="NO",$DB$5,IF(BZ647="SI",IF(CQ647="SI","",$DB$5),$DB$5)))</f>
        <v/>
      </c>
      <c r="DC647" s="47" t="str">
        <f t="shared" ref="DC647:DC710" si="260">IF(CX647="NO","",IF(BW647="NO",$DC$5,IF(CB647="SI",IF(CS647="SI","",$DC$5),$DC$5)))</f>
        <v/>
      </c>
      <c r="DD647" s="47"/>
      <c r="DE647" s="47" t="str">
        <f t="shared" ref="DE647:DE710" si="261">IF(DF647=8,$DE$5,IF(COUNT(CY647:DC647)&lt;3,"",$DE$5))</f>
        <v/>
      </c>
      <c r="DF647" s="47" t="str">
        <f t="shared" ref="DF647:DF710" si="262">IF(CX647="NO","",IF(COUNT(CY647:DA647)&lt;1,"",IF(CU647="OBRA GRIS","",IF(CU647="OBRA BLANCA","",IF(CU647="OBRA NEGRA","",$DF$5)))))</f>
        <v/>
      </c>
      <c r="DG647" s="47" t="str">
        <f t="shared" ref="DG647:DG710" si="263">IF(DF647=8,"",IF(COUNT(CY647:DA647)&lt;1,"",IF(CU647="OBRA GRIS",$DG$5,IF(CU647="OBRA NEGRA",$DG$5,""))))</f>
        <v/>
      </c>
      <c r="DH647" s="47" t="str">
        <f t="shared" ref="DH647:DH710" si="264">IF(CX647="NO","",IF(BR647="SI","",$DH$5))</f>
        <v/>
      </c>
      <c r="DI647" s="47" t="str">
        <f t="shared" ref="DI647:DI710" si="265">IF(CX647="NO","",IF(BS647="SI","",$DI$5))</f>
        <v/>
      </c>
      <c r="DJ647" s="47">
        <f t="shared" ref="DJ647:DJ710" si="266">IF(CX647="NO","",COUNT(CY647:DC647))</f>
        <v>0</v>
      </c>
      <c r="DK647" s="48">
        <f>IF(CX647="NO",0,IF(CY647=1,Tipologías!$E$11,0)+IF(CZ647=2,Tipologías!$E$10,0)+IF(DA647=3,Tipologías!$E$9,0)+IF(DB647=4,Tipologías!$E$13,0)+IF(DC647=5,Tipologías!$E$12,0)+IF(DD647=6,Tipologías!$E$14,0)+IF(DE647=7,Tipologías!$E$20,0)+IF(DG647=9,Tipologías!$E$16,0)+IF(DF647=8,Tipologías!$E$23,0)+IF(DH647=10,Tipologías!$E$7,0)+IF(DI647=11,Tipologías!$E$8,0))</f>
        <v>0</v>
      </c>
      <c r="DL647" s="49">
        <f t="shared" ref="DL647:DL710" si="267">IF(DK647&gt;0,IF(DK647&gt;$DM$1,$DM$1,DK647),0)</f>
        <v>0</v>
      </c>
      <c r="DM647" s="50" t="str">
        <f t="shared" ref="DM647:DM710" si="268">IF(DK647=0,"",IF(BN647="SI","",$DM$5))</f>
        <v/>
      </c>
      <c r="DN647" s="50" t="str">
        <f t="shared" ref="DN647:DN710" si="269">IF(DK647=0,"",IF(BO647="SI","",$DN$5))</f>
        <v/>
      </c>
      <c r="DO647" s="50" t="str">
        <f t="shared" ref="DO647:DO710" si="270">IF(DK647=0,"",IF(BP647="SI",0,$DO$5))</f>
        <v/>
      </c>
      <c r="DP647" s="51" t="str">
        <f t="shared" ref="DP647:DP710" si="271">IF(DK647=0,"",IF(BQ647="SI","",$DP$5))</f>
        <v/>
      </c>
      <c r="DQ647" s="51">
        <f>IF(DM647=17,Tipologías!$E$18,0)+IF(ENCUESTAS!DN647=18,Tipologías!$E$17,0)+IF(ENCUESTAS!DO647=19,Tipologías!$E$19,0)+IF(ENCUESTAS!DP647=20,Tipologías!$E$21,0)</f>
        <v>0</v>
      </c>
      <c r="DR647" s="47" t="str">
        <f t="shared" ref="DR647:DR710" si="272">IF(DK647="0","NO",IF(SUM(DM647:DP647)&lt;1,"NO","SI"))</f>
        <v>NO</v>
      </c>
      <c r="DS647" s="49">
        <f t="shared" ref="DS647:DS710" si="273">IF(DL647&gt;0,IF(DR647="SI",IF(DQ647&gt;$DS$1,$DS$1,DQ647),0),0)</f>
        <v>0</v>
      </c>
      <c r="DT647" s="52" t="str">
        <f>IF(DL647=0,"",(DL647+DS647+Tipologías!$E$6+Tipologías!$H$2))</f>
        <v/>
      </c>
      <c r="DU647" s="53" t="str">
        <f t="shared" ref="DU647:DU710" si="274">IF(CX647="NO","NO",IF(DK647&gt;0,"SI","NO"))</f>
        <v>NO</v>
      </c>
      <c r="DV647" s="437"/>
    </row>
    <row r="648" spans="1:126" x14ac:dyDescent="0.25">
      <c r="A648" s="22">
        <v>42975</v>
      </c>
      <c r="B648" s="7" t="s">
        <v>1</v>
      </c>
      <c r="C648" s="7" t="s">
        <v>630</v>
      </c>
      <c r="D648" s="7">
        <v>579</v>
      </c>
      <c r="E648" s="7">
        <v>115243410</v>
      </c>
      <c r="F648" s="7">
        <v>3108273887</v>
      </c>
      <c r="G648" s="188">
        <v>645</v>
      </c>
      <c r="H648" s="189" t="s">
        <v>1603</v>
      </c>
      <c r="I648" s="7" t="s">
        <v>1110</v>
      </c>
      <c r="J648" s="7"/>
      <c r="K648" s="7"/>
      <c r="L648" s="7"/>
      <c r="M648" s="7"/>
      <c r="N648" s="7"/>
      <c r="O648" s="7"/>
      <c r="P648" s="7"/>
      <c r="Q648" s="7"/>
      <c r="R648" s="190">
        <v>220583130026</v>
      </c>
      <c r="S648" s="7"/>
      <c r="T648" s="7"/>
      <c r="U648" s="362" t="str">
        <f t="shared" si="250"/>
        <v xml:space="preserve">PEATONAL   #   -  220583130026 </v>
      </c>
      <c r="V648" s="7">
        <v>3206193361</v>
      </c>
      <c r="W648" s="7" t="s">
        <v>1736</v>
      </c>
      <c r="X648" s="7" t="s">
        <v>3132</v>
      </c>
      <c r="Y648" s="7" t="s">
        <v>1440</v>
      </c>
      <c r="Z648" s="7" t="s">
        <v>1343</v>
      </c>
      <c r="AA648" s="434" t="str">
        <f t="shared" si="251"/>
        <v>DIANA CECILIA JIMENEZ BELLO</v>
      </c>
      <c r="AB648" s="7" t="s">
        <v>1268</v>
      </c>
      <c r="AC648" s="7">
        <v>1039697775</v>
      </c>
      <c r="AD648" s="7" t="s">
        <v>1118</v>
      </c>
      <c r="AE648" s="7">
        <v>24</v>
      </c>
      <c r="AF648" s="6" t="s">
        <v>1087</v>
      </c>
      <c r="AG648" s="6" t="s">
        <v>1725</v>
      </c>
      <c r="AH648" s="7" t="s">
        <v>1342</v>
      </c>
      <c r="AI648" s="7" t="s">
        <v>1276</v>
      </c>
      <c r="AJ648" s="7" t="s">
        <v>1274</v>
      </c>
      <c r="AK648" s="434" t="str">
        <f t="shared" si="252"/>
        <v>HERNAN JOSE CRUZ FLORES</v>
      </c>
      <c r="AL648" s="7" t="s">
        <v>1268</v>
      </c>
      <c r="AM648" s="191"/>
      <c r="AN648" s="189" t="s">
        <v>1087</v>
      </c>
      <c r="AO648" s="7"/>
      <c r="AP648" s="7" t="s">
        <v>1087</v>
      </c>
      <c r="AQ648" s="7">
        <v>3</v>
      </c>
      <c r="AR648" s="7">
        <v>1</v>
      </c>
      <c r="AS648" s="7"/>
      <c r="AT648" s="192" t="s">
        <v>1149</v>
      </c>
      <c r="AU648" s="7"/>
      <c r="AV648" s="193"/>
      <c r="AW648" s="7"/>
      <c r="AX648" s="192" t="s">
        <v>1153</v>
      </c>
      <c r="AY648" s="7"/>
      <c r="AZ648" s="7"/>
      <c r="BA648" s="194">
        <v>150000</v>
      </c>
      <c r="BB648" s="7" t="s">
        <v>1086</v>
      </c>
      <c r="BC648" s="194">
        <v>14760</v>
      </c>
      <c r="BD648" s="7" t="s">
        <v>1086</v>
      </c>
      <c r="BE648" s="194">
        <v>10400</v>
      </c>
      <c r="BF648" s="7" t="s">
        <v>1086</v>
      </c>
      <c r="BG648" s="194">
        <v>8400</v>
      </c>
      <c r="BH648" s="188" t="s">
        <v>1167</v>
      </c>
      <c r="BI648" s="195" t="s">
        <v>1174</v>
      </c>
      <c r="BJ648" s="6" t="s">
        <v>1180</v>
      </c>
      <c r="BK648" s="6" t="s">
        <v>1189</v>
      </c>
      <c r="BL648" s="6" t="s">
        <v>1086</v>
      </c>
      <c r="BM648" s="191" t="s">
        <v>1086</v>
      </c>
      <c r="BN648" s="195" t="s">
        <v>1086</v>
      </c>
      <c r="BO648" s="6" t="s">
        <v>1086</v>
      </c>
      <c r="BP648" s="6" t="s">
        <v>1086</v>
      </c>
      <c r="BQ648" s="6" t="s">
        <v>1086</v>
      </c>
      <c r="BR648" s="6" t="s">
        <v>1086</v>
      </c>
      <c r="BS648" s="6" t="s">
        <v>1086</v>
      </c>
      <c r="BT648" s="6" t="s">
        <v>1086</v>
      </c>
      <c r="BU648" s="6" t="s">
        <v>1087</v>
      </c>
      <c r="BV648" s="6" t="s">
        <v>1087</v>
      </c>
      <c r="BW648" s="6" t="s">
        <v>1086</v>
      </c>
      <c r="BX648" s="6" t="s">
        <v>1086</v>
      </c>
      <c r="BY648" s="6" t="s">
        <v>1086</v>
      </c>
      <c r="BZ648" s="6" t="s">
        <v>1087</v>
      </c>
      <c r="CA648" s="6" t="s">
        <v>1087</v>
      </c>
      <c r="CB648" s="6" t="s">
        <v>1086</v>
      </c>
      <c r="CC648" s="6" t="s">
        <v>1086</v>
      </c>
      <c r="CD648" s="6" t="s">
        <v>1193</v>
      </c>
      <c r="CE648" s="199" t="s">
        <v>3133</v>
      </c>
      <c r="CF648" s="6"/>
      <c r="CG648" s="6"/>
      <c r="CH648" s="6"/>
      <c r="CI648" s="6"/>
      <c r="CJ648" s="6" t="s">
        <v>1607</v>
      </c>
      <c r="CK648" s="6" t="s">
        <v>1608</v>
      </c>
      <c r="CL648" s="6" t="s">
        <v>1086</v>
      </c>
      <c r="CM648" s="6" t="s">
        <v>1087</v>
      </c>
      <c r="CN648" s="6" t="s">
        <v>1087</v>
      </c>
      <c r="CO648" s="6" t="s">
        <v>1490</v>
      </c>
      <c r="CP648" s="6" t="s">
        <v>1086</v>
      </c>
      <c r="CQ648" s="6" t="s">
        <v>1087</v>
      </c>
      <c r="CR648" s="6" t="s">
        <v>1087</v>
      </c>
      <c r="CS648" s="6" t="s">
        <v>1086</v>
      </c>
      <c r="CT648" s="6" t="s">
        <v>1086</v>
      </c>
      <c r="CU648" s="191" t="s">
        <v>1288</v>
      </c>
      <c r="CV648" s="6" t="str">
        <f t="shared" si="253"/>
        <v>OASIS PEATONAL220583130026</v>
      </c>
      <c r="CW648" s="46" t="str">
        <f t="shared" si="254"/>
        <v>OK</v>
      </c>
      <c r="CX648" s="47" t="str">
        <f t="shared" si="255"/>
        <v>SI</v>
      </c>
      <c r="CY648" s="47">
        <f t="shared" si="256"/>
        <v>1</v>
      </c>
      <c r="CZ648" s="47" t="str">
        <f t="shared" si="257"/>
        <v/>
      </c>
      <c r="DA648" s="47" t="str">
        <f t="shared" si="258"/>
        <v/>
      </c>
      <c r="DB648" s="47">
        <f t="shared" si="259"/>
        <v>4</v>
      </c>
      <c r="DC648" s="47" t="str">
        <f t="shared" si="260"/>
        <v/>
      </c>
      <c r="DD648" s="47"/>
      <c r="DE648" s="47" t="str">
        <f t="shared" si="261"/>
        <v/>
      </c>
      <c r="DF648" s="47" t="str">
        <f t="shared" si="262"/>
        <v/>
      </c>
      <c r="DG648" s="47" t="str">
        <f t="shared" si="263"/>
        <v/>
      </c>
      <c r="DH648" s="47" t="str">
        <f t="shared" si="264"/>
        <v/>
      </c>
      <c r="DI648" s="47" t="str">
        <f t="shared" si="265"/>
        <v/>
      </c>
      <c r="DJ648" s="47">
        <f t="shared" si="266"/>
        <v>2</v>
      </c>
      <c r="DK648" s="48">
        <f>IF(CX648="NO",0,IF(CY648=1,Tipologías!$E$11,0)+IF(CZ648=2,Tipologías!$E$10,0)+IF(DA648=3,Tipologías!$E$9,0)+IF(DB648=4,Tipologías!$E$13,0)+IF(DC648=5,Tipologías!$E$12,0)+IF(DD648=6,Tipologías!$E$14,0)+IF(DE648=7,Tipologías!$E$20,0)+IF(DG648=9,Tipologías!$E$16,0)+IF(DF648=8,Tipologías!$E$23,0)+IF(DH648=10,Tipologías!$E$7,0)+IF(DI648=11,Tipologías!$E$8,0))</f>
        <v>856263.54567599983</v>
      </c>
      <c r="DL648" s="49">
        <f t="shared" si="267"/>
        <v>856263.54567599983</v>
      </c>
      <c r="DM648" s="50" t="str">
        <f t="shared" si="268"/>
        <v/>
      </c>
      <c r="DN648" s="50" t="str">
        <f t="shared" si="269"/>
        <v/>
      </c>
      <c r="DO648" s="50">
        <f t="shared" si="270"/>
        <v>0</v>
      </c>
      <c r="DP648" s="51" t="str">
        <f t="shared" si="271"/>
        <v/>
      </c>
      <c r="DQ648" s="51">
        <f>IF(DM648=17,Tipologías!$E$18,0)+IF(ENCUESTAS!DN648=18,Tipologías!$E$17,0)+IF(ENCUESTAS!DO648=19,Tipologías!$E$19,0)+IF(ENCUESTAS!DP648=20,Tipologías!$E$21,0)</f>
        <v>0</v>
      </c>
      <c r="DR648" s="47" t="str">
        <f t="shared" si="272"/>
        <v>NO</v>
      </c>
      <c r="DS648" s="49">
        <f t="shared" si="273"/>
        <v>0</v>
      </c>
      <c r="DT648" s="52">
        <f>IF(DL648=0,"",(DL648+DS648+Tipologías!$E$6+Tipologías!$H$2))</f>
        <v>1053340.9382159642</v>
      </c>
      <c r="DU648" s="53" t="str">
        <f t="shared" si="274"/>
        <v>SI</v>
      </c>
      <c r="DV648" s="436" t="s">
        <v>3722</v>
      </c>
    </row>
    <row r="649" spans="1:126" ht="30" x14ac:dyDescent="0.25">
      <c r="A649" s="22">
        <v>42975</v>
      </c>
      <c r="B649" s="7" t="s">
        <v>1</v>
      </c>
      <c r="C649" s="7" t="s">
        <v>630</v>
      </c>
      <c r="D649" s="7">
        <v>579</v>
      </c>
      <c r="E649" s="7">
        <v>1152435410</v>
      </c>
      <c r="F649" s="7">
        <v>3105273887</v>
      </c>
      <c r="G649" s="188">
        <v>646</v>
      </c>
      <c r="H649" s="189" t="s">
        <v>1640</v>
      </c>
      <c r="I649" s="7" t="s">
        <v>1110</v>
      </c>
      <c r="J649" s="7"/>
      <c r="K649" s="7"/>
      <c r="L649" s="7"/>
      <c r="M649" s="7"/>
      <c r="N649" s="7"/>
      <c r="O649" s="7"/>
      <c r="P649" s="7"/>
      <c r="Q649" s="7"/>
      <c r="R649" s="200">
        <v>220583160024</v>
      </c>
      <c r="S649" s="7"/>
      <c r="T649" s="7"/>
      <c r="U649" s="362" t="str">
        <f t="shared" si="250"/>
        <v xml:space="preserve">PEATONAL   #   -  220583160024 </v>
      </c>
      <c r="V649" s="7"/>
      <c r="W649" s="7" t="s">
        <v>1720</v>
      </c>
      <c r="X649" s="7" t="s">
        <v>1581</v>
      </c>
      <c r="Y649" s="7" t="s">
        <v>1654</v>
      </c>
      <c r="Z649" s="7" t="s">
        <v>1343</v>
      </c>
      <c r="AA649" s="434" t="str">
        <f t="shared" si="251"/>
        <v>VIVIANA CECILIA GIL GALEANO</v>
      </c>
      <c r="AB649" s="7" t="s">
        <v>1268</v>
      </c>
      <c r="AC649" s="7">
        <v>1039692341</v>
      </c>
      <c r="AD649" s="7" t="s">
        <v>1118</v>
      </c>
      <c r="AE649" s="7">
        <v>27</v>
      </c>
      <c r="AF649" s="6" t="s">
        <v>1087</v>
      </c>
      <c r="AG649" s="6" t="s">
        <v>1630</v>
      </c>
      <c r="AH649" s="7" t="s">
        <v>3134</v>
      </c>
      <c r="AI649" s="7" t="s">
        <v>3135</v>
      </c>
      <c r="AJ649" s="7"/>
      <c r="AK649" s="434" t="str">
        <f t="shared" si="252"/>
        <v>FAUSTO  MOSQUERA ZEQUERA</v>
      </c>
      <c r="AL649" s="7" t="s">
        <v>1268</v>
      </c>
      <c r="AM649" s="191">
        <v>11797492</v>
      </c>
      <c r="AN649" s="189" t="s">
        <v>1087</v>
      </c>
      <c r="AO649" s="7"/>
      <c r="AP649" s="7" t="s">
        <v>1087</v>
      </c>
      <c r="AQ649" s="7">
        <v>2</v>
      </c>
      <c r="AR649" s="7"/>
      <c r="AS649" s="7"/>
      <c r="AT649" s="192" t="s">
        <v>1149</v>
      </c>
      <c r="AU649" s="7"/>
      <c r="AV649" s="193"/>
      <c r="AW649" s="7"/>
      <c r="AX649" s="192" t="s">
        <v>1153</v>
      </c>
      <c r="AY649" s="7"/>
      <c r="AZ649" s="7"/>
      <c r="BA649" s="194">
        <v>160000</v>
      </c>
      <c r="BB649" s="7" t="s">
        <v>1086</v>
      </c>
      <c r="BC649" s="194">
        <v>10900</v>
      </c>
      <c r="BD649" s="7" t="s">
        <v>1086</v>
      </c>
      <c r="BE649" s="194">
        <v>7500</v>
      </c>
      <c r="BF649" s="7" t="s">
        <v>1086</v>
      </c>
      <c r="BG649" s="194">
        <v>8400</v>
      </c>
      <c r="BH649" s="188" t="s">
        <v>1167</v>
      </c>
      <c r="BI649" s="195" t="s">
        <v>1175</v>
      </c>
      <c r="BJ649" s="6" t="s">
        <v>1180</v>
      </c>
      <c r="BK649" s="6" t="s">
        <v>1189</v>
      </c>
      <c r="BL649" s="6" t="s">
        <v>1086</v>
      </c>
      <c r="BM649" s="191" t="s">
        <v>1086</v>
      </c>
      <c r="BN649" s="195" t="s">
        <v>1086</v>
      </c>
      <c r="BO649" s="6" t="s">
        <v>1086</v>
      </c>
      <c r="BP649" s="6" t="s">
        <v>1086</v>
      </c>
      <c r="BQ649" s="6" t="s">
        <v>1086</v>
      </c>
      <c r="BR649" s="6" t="s">
        <v>1086</v>
      </c>
      <c r="BS649" s="6" t="s">
        <v>1086</v>
      </c>
      <c r="BT649" s="6" t="s">
        <v>1086</v>
      </c>
      <c r="BU649" s="6" t="s">
        <v>1087</v>
      </c>
      <c r="BV649" s="6" t="s">
        <v>1087</v>
      </c>
      <c r="BW649" s="6" t="s">
        <v>1086</v>
      </c>
      <c r="BX649" s="6" t="s">
        <v>1086</v>
      </c>
      <c r="BY649" s="6" t="s">
        <v>1086</v>
      </c>
      <c r="BZ649" s="6" t="s">
        <v>1087</v>
      </c>
      <c r="CA649" s="6" t="s">
        <v>1087</v>
      </c>
      <c r="CB649" s="6" t="s">
        <v>1086</v>
      </c>
      <c r="CC649" s="6" t="s">
        <v>1086</v>
      </c>
      <c r="CD649" s="6" t="s">
        <v>1193</v>
      </c>
      <c r="CE649" s="199" t="s">
        <v>3112</v>
      </c>
      <c r="CF649" s="6"/>
      <c r="CG649" s="6"/>
      <c r="CH649" s="6"/>
      <c r="CI649" s="6"/>
      <c r="CJ649" s="6" t="s">
        <v>1607</v>
      </c>
      <c r="CK649" s="6" t="s">
        <v>1608</v>
      </c>
      <c r="CL649" s="6" t="s">
        <v>1086</v>
      </c>
      <c r="CM649" s="6" t="s">
        <v>1087</v>
      </c>
      <c r="CN649" s="6" t="s">
        <v>1087</v>
      </c>
      <c r="CO649" s="6" t="s">
        <v>1490</v>
      </c>
      <c r="CP649" s="6" t="s">
        <v>1086</v>
      </c>
      <c r="CQ649" s="6" t="s">
        <v>1087</v>
      </c>
      <c r="CR649" s="6" t="s">
        <v>1087</v>
      </c>
      <c r="CS649" s="6" t="s">
        <v>1086</v>
      </c>
      <c r="CT649" s="6" t="s">
        <v>1086</v>
      </c>
      <c r="CU649" s="191" t="s">
        <v>1273</v>
      </c>
      <c r="CV649" s="6" t="str">
        <f t="shared" si="253"/>
        <v>NUEVO MILENIOPEATONAL220583160024</v>
      </c>
      <c r="CW649" s="46" t="str">
        <f t="shared" si="254"/>
        <v>OK</v>
      </c>
      <c r="CX649" s="47" t="str">
        <f t="shared" si="255"/>
        <v>SI</v>
      </c>
      <c r="CY649" s="47">
        <f t="shared" si="256"/>
        <v>1</v>
      </c>
      <c r="CZ649" s="47" t="str">
        <f t="shared" si="257"/>
        <v/>
      </c>
      <c r="DA649" s="47" t="str">
        <f t="shared" si="258"/>
        <v/>
      </c>
      <c r="DB649" s="47">
        <f t="shared" si="259"/>
        <v>4</v>
      </c>
      <c r="DC649" s="47" t="str">
        <f t="shared" si="260"/>
        <v/>
      </c>
      <c r="DD649" s="47"/>
      <c r="DE649" s="47" t="str">
        <f t="shared" si="261"/>
        <v/>
      </c>
      <c r="DF649" s="47" t="str">
        <f t="shared" si="262"/>
        <v/>
      </c>
      <c r="DG649" s="47">
        <f t="shared" si="263"/>
        <v>9</v>
      </c>
      <c r="DH649" s="47" t="str">
        <f t="shared" si="264"/>
        <v/>
      </c>
      <c r="DI649" s="47" t="str">
        <f t="shared" si="265"/>
        <v/>
      </c>
      <c r="DJ649" s="47">
        <f t="shared" si="266"/>
        <v>2</v>
      </c>
      <c r="DK649" s="48">
        <f>IF(CX649="NO",0,IF(CY649=1,Tipologías!$E$11,0)+IF(CZ649=2,Tipologías!$E$10,0)+IF(DA649=3,Tipologías!$E$9,0)+IF(DB649=4,Tipologías!$E$13,0)+IF(DC649=5,Tipologías!$E$12,0)+IF(DD649=6,Tipologías!$E$14,0)+IF(DE649=7,Tipologías!$E$20,0)+IF(DG649=9,Tipologías!$E$16,0)+IF(DF649=8,Tipologías!$E$23,0)+IF(DH649=10,Tipologías!$E$7,0)+IF(DI649=11,Tipologías!$E$8,0))</f>
        <v>2858472.5869979998</v>
      </c>
      <c r="DL649" s="49">
        <f t="shared" si="267"/>
        <v>2858472.5869979998</v>
      </c>
      <c r="DM649" s="50" t="str">
        <f t="shared" si="268"/>
        <v/>
      </c>
      <c r="DN649" s="50" t="str">
        <f t="shared" si="269"/>
        <v/>
      </c>
      <c r="DO649" s="50">
        <f t="shared" si="270"/>
        <v>0</v>
      </c>
      <c r="DP649" s="51" t="str">
        <f t="shared" si="271"/>
        <v/>
      </c>
      <c r="DQ649" s="51">
        <f>IF(DM649=17,Tipologías!$E$18,0)+IF(ENCUESTAS!DN649=18,Tipologías!$E$17,0)+IF(ENCUESTAS!DO649=19,Tipologías!$E$19,0)+IF(ENCUESTAS!DP649=20,Tipologías!$E$21,0)</f>
        <v>0</v>
      </c>
      <c r="DR649" s="47" t="str">
        <f t="shared" si="272"/>
        <v>NO</v>
      </c>
      <c r="DS649" s="49">
        <f t="shared" si="273"/>
        <v>0</v>
      </c>
      <c r="DT649" s="52">
        <f>IF(DL649=0,"",(DL649+DS649+Tipologías!$E$6+Tipologías!$H$2))</f>
        <v>3055549.9795379643</v>
      </c>
      <c r="DU649" s="53" t="str">
        <f t="shared" si="274"/>
        <v>SI</v>
      </c>
      <c r="DV649" s="436" t="s">
        <v>3874</v>
      </c>
    </row>
    <row r="650" spans="1:126" hidden="1" x14ac:dyDescent="0.25">
      <c r="A650" s="22">
        <v>42975</v>
      </c>
      <c r="B650" s="7" t="s">
        <v>1</v>
      </c>
      <c r="C650" s="7" t="s">
        <v>630</v>
      </c>
      <c r="D650" s="7">
        <v>579</v>
      </c>
      <c r="E650" s="7">
        <v>1152435410</v>
      </c>
      <c r="F650" s="7">
        <v>3105273887</v>
      </c>
      <c r="G650" s="188">
        <v>647</v>
      </c>
      <c r="H650" s="189" t="s">
        <v>1640</v>
      </c>
      <c r="I650" s="7" t="s">
        <v>1110</v>
      </c>
      <c r="J650" s="7"/>
      <c r="K650" s="7"/>
      <c r="L650" s="7"/>
      <c r="M650" s="7"/>
      <c r="N650" s="7"/>
      <c r="O650" s="7"/>
      <c r="P650" s="7"/>
      <c r="Q650" s="7"/>
      <c r="R650" s="190">
        <v>220583130086</v>
      </c>
      <c r="S650" s="7"/>
      <c r="T650" s="7"/>
      <c r="U650" s="362" t="str">
        <f t="shared" si="250"/>
        <v xml:space="preserve">PEATONAL   #   -  220583130086 </v>
      </c>
      <c r="V650" s="7">
        <v>3146880702</v>
      </c>
      <c r="W650" s="7" t="s">
        <v>1581</v>
      </c>
      <c r="X650" s="7" t="s">
        <v>1736</v>
      </c>
      <c r="Y650" s="7" t="s">
        <v>3136</v>
      </c>
      <c r="Z650" s="7" t="s">
        <v>1440</v>
      </c>
      <c r="AA650" s="434" t="str">
        <f t="shared" si="251"/>
        <v>LEDIY DIANA GALEANO JIMENEZ</v>
      </c>
      <c r="AB650" s="7" t="s">
        <v>1268</v>
      </c>
      <c r="AC650" s="7">
        <v>1039702773</v>
      </c>
      <c r="AD650" s="7" t="s">
        <v>1118</v>
      </c>
      <c r="AE650" s="7">
        <v>21</v>
      </c>
      <c r="AF650" s="6" t="s">
        <v>1086</v>
      </c>
      <c r="AG650" s="6"/>
      <c r="AH650" s="7"/>
      <c r="AI650" s="7"/>
      <c r="AJ650" s="7"/>
      <c r="AK650" s="434" t="str">
        <f t="shared" si="252"/>
        <v xml:space="preserve">   </v>
      </c>
      <c r="AL650" s="7"/>
      <c r="AM650" s="191"/>
      <c r="AN650" s="189" t="s">
        <v>1086</v>
      </c>
      <c r="AO650" s="7"/>
      <c r="AP650" s="7" t="s">
        <v>1087</v>
      </c>
      <c r="AQ650" s="7">
        <v>3</v>
      </c>
      <c r="AR650" s="7">
        <v>11</v>
      </c>
      <c r="AS650" s="7"/>
      <c r="AT650" s="192" t="s">
        <v>1147</v>
      </c>
      <c r="AU650" s="7"/>
      <c r="AV650" s="193" t="s">
        <v>1163</v>
      </c>
      <c r="AW650" s="7"/>
      <c r="AX650" s="192"/>
      <c r="AY650" s="7"/>
      <c r="AZ650" s="7"/>
      <c r="BA650" s="7"/>
      <c r="BB650" s="7" t="s">
        <v>1086</v>
      </c>
      <c r="BC650" s="194">
        <v>14600</v>
      </c>
      <c r="BD650" s="7" t="s">
        <v>1086</v>
      </c>
      <c r="BE650" s="194">
        <v>10400</v>
      </c>
      <c r="BF650" s="7" t="s">
        <v>1086</v>
      </c>
      <c r="BG650" s="194">
        <v>8400</v>
      </c>
      <c r="BH650" s="188" t="s">
        <v>1167</v>
      </c>
      <c r="BI650" s="195" t="s">
        <v>1171</v>
      </c>
      <c r="BJ650" s="6" t="s">
        <v>1180</v>
      </c>
      <c r="BK650" s="6" t="s">
        <v>1188</v>
      </c>
      <c r="BL650" s="6" t="s">
        <v>1086</v>
      </c>
      <c r="BM650" s="191" t="s">
        <v>1086</v>
      </c>
      <c r="BN650" s="195" t="s">
        <v>1086</v>
      </c>
      <c r="BO650" s="6" t="s">
        <v>1086</v>
      </c>
      <c r="BP650" s="6" t="s">
        <v>1086</v>
      </c>
      <c r="BQ650" s="6" t="s">
        <v>1086</v>
      </c>
      <c r="BR650" s="6" t="s">
        <v>1086</v>
      </c>
      <c r="BS650" s="6" t="s">
        <v>1086</v>
      </c>
      <c r="BT650" s="6" t="s">
        <v>1086</v>
      </c>
      <c r="BU650" s="6" t="s">
        <v>1086</v>
      </c>
      <c r="BV650" s="6" t="s">
        <v>1086</v>
      </c>
      <c r="BW650" s="6" t="s">
        <v>1086</v>
      </c>
      <c r="BX650" s="6" t="s">
        <v>1086</v>
      </c>
      <c r="BY650" s="6" t="s">
        <v>1086</v>
      </c>
      <c r="BZ650" s="6" t="s">
        <v>1086</v>
      </c>
      <c r="CA650" s="6" t="s">
        <v>1086</v>
      </c>
      <c r="CB650" s="6" t="s">
        <v>1086</v>
      </c>
      <c r="CC650" s="6" t="s">
        <v>1086</v>
      </c>
      <c r="CD650" s="6" t="s">
        <v>1193</v>
      </c>
      <c r="CE650" s="199" t="s">
        <v>3137</v>
      </c>
      <c r="CF650" s="6"/>
      <c r="CG650" s="6"/>
      <c r="CH650" s="6"/>
      <c r="CI650" s="6"/>
      <c r="CJ650" s="6" t="s">
        <v>1607</v>
      </c>
      <c r="CK650" s="6" t="s">
        <v>1608</v>
      </c>
      <c r="CL650" s="6" t="s">
        <v>1086</v>
      </c>
      <c r="CM650" s="6" t="s">
        <v>1087</v>
      </c>
      <c r="CN650" s="6" t="s">
        <v>1087</v>
      </c>
      <c r="CO650" s="6" t="s">
        <v>1490</v>
      </c>
      <c r="CP650" s="6" t="s">
        <v>1086</v>
      </c>
      <c r="CQ650" s="6" t="s">
        <v>1086</v>
      </c>
      <c r="CR650" s="6" t="s">
        <v>1086</v>
      </c>
      <c r="CS650" s="6" t="s">
        <v>1086</v>
      </c>
      <c r="CT650" s="6" t="s">
        <v>1086</v>
      </c>
      <c r="CU650" s="191" t="s">
        <v>1288</v>
      </c>
      <c r="CV650" s="6" t="str">
        <f t="shared" si="253"/>
        <v>NUEVO MILENIOPEATONAL220583130086</v>
      </c>
      <c r="CW650" s="46" t="str">
        <f t="shared" si="254"/>
        <v>OK</v>
      </c>
      <c r="CX650" s="47" t="str">
        <f t="shared" si="255"/>
        <v>SI</v>
      </c>
      <c r="CY650" s="47" t="str">
        <f t="shared" si="256"/>
        <v/>
      </c>
      <c r="CZ650" s="47" t="str">
        <f t="shared" si="257"/>
        <v/>
      </c>
      <c r="DA650" s="47" t="str">
        <f t="shared" si="258"/>
        <v/>
      </c>
      <c r="DB650" s="47" t="str">
        <f t="shared" si="259"/>
        <v/>
      </c>
      <c r="DC650" s="47" t="str">
        <f t="shared" si="260"/>
        <v/>
      </c>
      <c r="DD650" s="47"/>
      <c r="DE650" s="47" t="str">
        <f t="shared" si="261"/>
        <v/>
      </c>
      <c r="DF650" s="47" t="str">
        <f t="shared" si="262"/>
        <v/>
      </c>
      <c r="DG650" s="47" t="str">
        <f t="shared" si="263"/>
        <v/>
      </c>
      <c r="DH650" s="47" t="str">
        <f t="shared" si="264"/>
        <v/>
      </c>
      <c r="DI650" s="47" t="str">
        <f t="shared" si="265"/>
        <v/>
      </c>
      <c r="DJ650" s="47">
        <f t="shared" si="266"/>
        <v>0</v>
      </c>
      <c r="DK650" s="48">
        <f>IF(CX650="NO",0,IF(CY650=1,Tipologías!$E$11,0)+IF(CZ650=2,Tipologías!$E$10,0)+IF(DA650=3,Tipologías!$E$9,0)+IF(DB650=4,Tipologías!$E$13,0)+IF(DC650=5,Tipologías!$E$12,0)+IF(DD650=6,Tipologías!$E$14,0)+IF(DE650=7,Tipologías!$E$20,0)+IF(DG650=9,Tipologías!$E$16,0)+IF(DF650=8,Tipologías!$E$23,0)+IF(DH650=10,Tipologías!$E$7,0)+IF(DI650=11,Tipologías!$E$8,0))</f>
        <v>0</v>
      </c>
      <c r="DL650" s="49">
        <f t="shared" si="267"/>
        <v>0</v>
      </c>
      <c r="DM650" s="50" t="str">
        <f t="shared" si="268"/>
        <v/>
      </c>
      <c r="DN650" s="50" t="str">
        <f t="shared" si="269"/>
        <v/>
      </c>
      <c r="DO650" s="50" t="str">
        <f t="shared" si="270"/>
        <v/>
      </c>
      <c r="DP650" s="51" t="str">
        <f t="shared" si="271"/>
        <v/>
      </c>
      <c r="DQ650" s="51">
        <f>IF(DM650=17,Tipologías!$E$18,0)+IF(ENCUESTAS!DN650=18,Tipologías!$E$17,0)+IF(ENCUESTAS!DO650=19,Tipologías!$E$19,0)+IF(ENCUESTAS!DP650=20,Tipologías!$E$21,0)</f>
        <v>0</v>
      </c>
      <c r="DR650" s="47" t="str">
        <f t="shared" si="272"/>
        <v>NO</v>
      </c>
      <c r="DS650" s="49">
        <f t="shared" si="273"/>
        <v>0</v>
      </c>
      <c r="DT650" s="52" t="str">
        <f>IF(DL650=0,"",(DL650+DS650+Tipologías!$E$6+Tipologías!$H$2))</f>
        <v/>
      </c>
      <c r="DU650" s="53" t="str">
        <f t="shared" si="274"/>
        <v>NO</v>
      </c>
      <c r="DV650" s="437"/>
    </row>
    <row r="651" spans="1:126" ht="30" x14ac:dyDescent="0.25">
      <c r="A651" s="22">
        <v>42975</v>
      </c>
      <c r="B651" s="7" t="s">
        <v>1</v>
      </c>
      <c r="C651" s="7" t="s">
        <v>630</v>
      </c>
      <c r="D651" s="7">
        <v>579</v>
      </c>
      <c r="E651" s="7">
        <v>1152435410</v>
      </c>
      <c r="F651" s="7">
        <v>3105273887</v>
      </c>
      <c r="G651" s="188">
        <v>648</v>
      </c>
      <c r="H651" s="189" t="s">
        <v>1640</v>
      </c>
      <c r="I651" s="7" t="s">
        <v>1110</v>
      </c>
      <c r="J651" s="7"/>
      <c r="K651" s="7"/>
      <c r="L651" s="7"/>
      <c r="M651" s="7"/>
      <c r="N651" s="7"/>
      <c r="O651" s="7"/>
      <c r="P651" s="7"/>
      <c r="Q651" s="7"/>
      <c r="R651" s="200">
        <v>220583130098</v>
      </c>
      <c r="S651" s="7"/>
      <c r="T651" s="7"/>
      <c r="U651" s="362" t="str">
        <f t="shared" si="250"/>
        <v xml:space="preserve">PEATONAL   #   -  220583130098 </v>
      </c>
      <c r="V651" s="200">
        <v>3207387316</v>
      </c>
      <c r="W651" s="7" t="s">
        <v>1877</v>
      </c>
      <c r="X651" s="7" t="s">
        <v>2029</v>
      </c>
      <c r="Y651" s="7" t="s">
        <v>3138</v>
      </c>
      <c r="Z651" s="7" t="s">
        <v>1449</v>
      </c>
      <c r="AA651" s="434" t="str">
        <f t="shared" si="251"/>
        <v>MATA LUCIA CASTAÑO CIFUENTES</v>
      </c>
      <c r="AB651" s="7" t="s">
        <v>1268</v>
      </c>
      <c r="AC651" s="7">
        <v>21931390</v>
      </c>
      <c r="AD651" s="7" t="s">
        <v>1118</v>
      </c>
      <c r="AE651" s="7">
        <v>58</v>
      </c>
      <c r="AF651" s="6" t="s">
        <v>1087</v>
      </c>
      <c r="AG651" s="6" t="s">
        <v>1820</v>
      </c>
      <c r="AH651" s="7" t="s">
        <v>1652</v>
      </c>
      <c r="AI651" s="7" t="s">
        <v>1476</v>
      </c>
      <c r="AJ651" s="7" t="s">
        <v>3139</v>
      </c>
      <c r="AK651" s="434" t="str">
        <f t="shared" si="252"/>
        <v>VICTOR HUGO MARIN JARAMILLO</v>
      </c>
      <c r="AL651" s="7" t="s">
        <v>1268</v>
      </c>
      <c r="AM651" s="191"/>
      <c r="AN651" s="189" t="s">
        <v>1086</v>
      </c>
      <c r="AO651" s="7">
        <v>952647</v>
      </c>
      <c r="AP651" s="7" t="s">
        <v>1087</v>
      </c>
      <c r="AQ651" s="7">
        <v>4</v>
      </c>
      <c r="AR651" s="7">
        <v>2</v>
      </c>
      <c r="AS651" s="7"/>
      <c r="AT651" s="192" t="s">
        <v>1147</v>
      </c>
      <c r="AU651" s="7"/>
      <c r="AV651" s="193" t="s">
        <v>1163</v>
      </c>
      <c r="AW651" s="7"/>
      <c r="AX651" s="192"/>
      <c r="AY651" s="7"/>
      <c r="AZ651" s="7"/>
      <c r="BA651" s="7"/>
      <c r="BB651" s="7" t="s">
        <v>1086</v>
      </c>
      <c r="BC651" s="194">
        <v>14100</v>
      </c>
      <c r="BD651" s="7" t="s">
        <v>1086</v>
      </c>
      <c r="BE651" s="194">
        <v>10100</v>
      </c>
      <c r="BF651" s="7" t="s">
        <v>1086</v>
      </c>
      <c r="BG651" s="194">
        <v>8100</v>
      </c>
      <c r="BH651" s="188" t="s">
        <v>1167</v>
      </c>
      <c r="BI651" s="195" t="s">
        <v>1171</v>
      </c>
      <c r="BJ651" s="6" t="s">
        <v>1180</v>
      </c>
      <c r="BK651" s="6" t="s">
        <v>1189</v>
      </c>
      <c r="BL651" s="6" t="s">
        <v>1086</v>
      </c>
      <c r="BM651" s="191" t="s">
        <v>1087</v>
      </c>
      <c r="BN651" s="195" t="s">
        <v>1086</v>
      </c>
      <c r="BO651" s="6" t="s">
        <v>1086</v>
      </c>
      <c r="BP651" s="6" t="s">
        <v>1086</v>
      </c>
      <c r="BQ651" s="6" t="s">
        <v>1086</v>
      </c>
      <c r="BR651" s="6" t="s">
        <v>1086</v>
      </c>
      <c r="BS651" s="6" t="s">
        <v>1087</v>
      </c>
      <c r="BT651" s="6" t="s">
        <v>1087</v>
      </c>
      <c r="BU651" s="6" t="s">
        <v>1087</v>
      </c>
      <c r="BV651" s="6" t="s">
        <v>1086</v>
      </c>
      <c r="BW651" s="6" t="s">
        <v>1086</v>
      </c>
      <c r="BX651" s="6" t="s">
        <v>1087</v>
      </c>
      <c r="BY651" s="6" t="s">
        <v>1087</v>
      </c>
      <c r="BZ651" s="6" t="s">
        <v>1087</v>
      </c>
      <c r="CA651" s="6" t="s">
        <v>1086</v>
      </c>
      <c r="CB651" s="6" t="s">
        <v>1086</v>
      </c>
      <c r="CC651" s="6" t="s">
        <v>1086</v>
      </c>
      <c r="CD651" s="6" t="s">
        <v>1193</v>
      </c>
      <c r="CE651" s="199" t="s">
        <v>3140</v>
      </c>
      <c r="CF651" s="6"/>
      <c r="CG651" s="6"/>
      <c r="CH651" s="6"/>
      <c r="CI651" s="6"/>
      <c r="CJ651" s="6" t="s">
        <v>1607</v>
      </c>
      <c r="CK651" s="6" t="s">
        <v>1608</v>
      </c>
      <c r="CL651" s="6" t="s">
        <v>1086</v>
      </c>
      <c r="CM651" s="6" t="s">
        <v>1087</v>
      </c>
      <c r="CN651" s="6" t="s">
        <v>1087</v>
      </c>
      <c r="CO651" s="6" t="s">
        <v>1490</v>
      </c>
      <c r="CP651" s="6" t="s">
        <v>1087</v>
      </c>
      <c r="CQ651" s="6" t="s">
        <v>1087</v>
      </c>
      <c r="CR651" s="6" t="s">
        <v>1087</v>
      </c>
      <c r="CS651" s="6" t="s">
        <v>1086</v>
      </c>
      <c r="CT651" s="6" t="s">
        <v>1086</v>
      </c>
      <c r="CU651" s="191" t="s">
        <v>1269</v>
      </c>
      <c r="CV651" s="6" t="str">
        <f t="shared" si="253"/>
        <v>NUEVO MILENIOPEATONAL220583130098</v>
      </c>
      <c r="CW651" s="46" t="str">
        <f t="shared" si="254"/>
        <v>OK</v>
      </c>
      <c r="CX651" s="47" t="str">
        <f t="shared" si="255"/>
        <v>SI</v>
      </c>
      <c r="CY651" s="47">
        <f t="shared" si="256"/>
        <v>1</v>
      </c>
      <c r="CZ651" s="47">
        <f t="shared" si="257"/>
        <v>2</v>
      </c>
      <c r="DA651" s="47">
        <f t="shared" si="258"/>
        <v>3</v>
      </c>
      <c r="DB651" s="47">
        <f t="shared" si="259"/>
        <v>4</v>
      </c>
      <c r="DC651" s="47" t="str">
        <f t="shared" si="260"/>
        <v/>
      </c>
      <c r="DD651" s="47"/>
      <c r="DE651" s="47">
        <f t="shared" si="261"/>
        <v>7</v>
      </c>
      <c r="DF651" s="47" t="str">
        <f t="shared" si="262"/>
        <v/>
      </c>
      <c r="DG651" s="47">
        <f t="shared" si="263"/>
        <v>9</v>
      </c>
      <c r="DH651" s="47" t="str">
        <f t="shared" si="264"/>
        <v/>
      </c>
      <c r="DI651" s="47">
        <f t="shared" si="265"/>
        <v>11</v>
      </c>
      <c r="DJ651" s="47">
        <f t="shared" si="266"/>
        <v>4</v>
      </c>
      <c r="DK651" s="48">
        <f>IF(CX651="NO",0,IF(CY651=1,Tipologías!$E$11,0)+IF(CZ651=2,Tipologías!$E$10,0)+IF(DA651=3,Tipologías!$E$9,0)+IF(DB651=4,Tipologías!$E$13,0)+IF(DC651=5,Tipologías!$E$12,0)+IF(DD651=6,Tipologías!$E$14,0)+IF(DE651=7,Tipologías!$E$20,0)+IF(DG651=9,Tipologías!$E$16,0)+IF(DF651=8,Tipologías!$E$23,0)+IF(DH651=10,Tipologías!$E$7,0)+IF(DI651=11,Tipologías!$E$8,0))</f>
        <v>4442984.7867539991</v>
      </c>
      <c r="DL651" s="49">
        <f t="shared" si="267"/>
        <v>4442984.7867539991</v>
      </c>
      <c r="DM651" s="50" t="str">
        <f t="shared" si="268"/>
        <v/>
      </c>
      <c r="DN651" s="50" t="str">
        <f t="shared" si="269"/>
        <v/>
      </c>
      <c r="DO651" s="50">
        <f t="shared" si="270"/>
        <v>0</v>
      </c>
      <c r="DP651" s="51" t="str">
        <f t="shared" si="271"/>
        <v/>
      </c>
      <c r="DQ651" s="51">
        <f>IF(DM651=17,Tipologías!$E$18,0)+IF(ENCUESTAS!DN651=18,Tipologías!$E$17,0)+IF(ENCUESTAS!DO651=19,Tipologías!$E$19,0)+IF(ENCUESTAS!DP651=20,Tipologías!$E$21,0)</f>
        <v>0</v>
      </c>
      <c r="DR651" s="47" t="str">
        <f t="shared" si="272"/>
        <v>NO</v>
      </c>
      <c r="DS651" s="49">
        <f t="shared" si="273"/>
        <v>0</v>
      </c>
      <c r="DT651" s="52">
        <f>IF(DL651=0,"",(DL651+DS651+Tipologías!$E$6+Tipologías!$H$2))</f>
        <v>4640062.1792939631</v>
      </c>
      <c r="DU651" s="53" t="str">
        <f t="shared" si="274"/>
        <v>SI</v>
      </c>
      <c r="DV651" s="436" t="s">
        <v>3875</v>
      </c>
    </row>
    <row r="652" spans="1:126" ht="45" x14ac:dyDescent="0.25">
      <c r="A652" s="22">
        <v>42975</v>
      </c>
      <c r="B652" s="7" t="s">
        <v>1</v>
      </c>
      <c r="C652" s="7" t="s">
        <v>630</v>
      </c>
      <c r="D652" s="7">
        <v>579</v>
      </c>
      <c r="E652" s="7">
        <v>1152435410</v>
      </c>
      <c r="F652" s="7">
        <v>3105273887</v>
      </c>
      <c r="G652" s="188">
        <v>649</v>
      </c>
      <c r="H652" s="189" t="s">
        <v>1603</v>
      </c>
      <c r="I652" s="7" t="s">
        <v>1110</v>
      </c>
      <c r="J652" s="7"/>
      <c r="K652" s="7"/>
      <c r="L652" s="7"/>
      <c r="M652" s="7"/>
      <c r="N652" s="7"/>
      <c r="O652" s="7"/>
      <c r="P652" s="7"/>
      <c r="Q652" s="7"/>
      <c r="R652" s="190">
        <v>22059360000</v>
      </c>
      <c r="S652" s="7"/>
      <c r="T652" s="7"/>
      <c r="U652" s="362" t="str">
        <f t="shared" si="250"/>
        <v xml:space="preserve">PEATONAL   #   -  22059360000 </v>
      </c>
      <c r="V652" s="7">
        <v>3136307416</v>
      </c>
      <c r="W652" s="7" t="s">
        <v>2082</v>
      </c>
      <c r="X652" s="7" t="s">
        <v>1625</v>
      </c>
      <c r="Y652" s="7" t="s">
        <v>1543</v>
      </c>
      <c r="Z652" s="7" t="s">
        <v>1533</v>
      </c>
      <c r="AA652" s="434" t="str">
        <f t="shared" si="251"/>
        <v>ALICIA DEL SOCORRO JARAMILL MONTOYA</v>
      </c>
      <c r="AB652" s="7" t="s">
        <v>1268</v>
      </c>
      <c r="AC652" s="7">
        <v>22027642</v>
      </c>
      <c r="AD652" s="7" t="s">
        <v>1118</v>
      </c>
      <c r="AE652" s="7">
        <v>64</v>
      </c>
      <c r="AF652" s="6" t="s">
        <v>1086</v>
      </c>
      <c r="AG652" s="6"/>
      <c r="AH652" s="7"/>
      <c r="AI652" s="7"/>
      <c r="AJ652" s="7"/>
      <c r="AK652" s="434" t="str">
        <f t="shared" si="252"/>
        <v xml:space="preserve">   </v>
      </c>
      <c r="AL652" s="7"/>
      <c r="AM652" s="191"/>
      <c r="AN652" s="189" t="s">
        <v>1086</v>
      </c>
      <c r="AO652" s="7">
        <v>3165360</v>
      </c>
      <c r="AP652" s="7" t="s">
        <v>1087</v>
      </c>
      <c r="AQ652" s="7">
        <v>1</v>
      </c>
      <c r="AR652" s="7"/>
      <c r="AS652" s="7"/>
      <c r="AT652" s="192" t="s">
        <v>1147</v>
      </c>
      <c r="AU652" s="7"/>
      <c r="AV652" s="193" t="s">
        <v>1163</v>
      </c>
      <c r="AW652" s="7"/>
      <c r="AX652" s="192"/>
      <c r="AY652" s="7"/>
      <c r="AZ652" s="7"/>
      <c r="BA652" s="7"/>
      <c r="BB652" s="7" t="s">
        <v>1086</v>
      </c>
      <c r="BC652" s="7">
        <v>9100</v>
      </c>
      <c r="BD652" s="7" t="s">
        <v>1086</v>
      </c>
      <c r="BE652" s="7">
        <v>6200</v>
      </c>
      <c r="BF652" s="7" t="s">
        <v>1086</v>
      </c>
      <c r="BG652" s="7">
        <v>8150</v>
      </c>
      <c r="BH652" s="188" t="s">
        <v>1167</v>
      </c>
      <c r="BI652" s="195" t="s">
        <v>1174</v>
      </c>
      <c r="BJ652" s="6" t="s">
        <v>1180</v>
      </c>
      <c r="BK652" s="6" t="s">
        <v>1189</v>
      </c>
      <c r="BL652" s="6" t="s">
        <v>1086</v>
      </c>
      <c r="BM652" s="191" t="s">
        <v>1087</v>
      </c>
      <c r="BN652" s="195" t="s">
        <v>1086</v>
      </c>
      <c r="BO652" s="6" t="s">
        <v>1086</v>
      </c>
      <c r="BP652" s="6" t="s">
        <v>1086</v>
      </c>
      <c r="BQ652" s="6" t="s">
        <v>1086</v>
      </c>
      <c r="BR652" s="6" t="s">
        <v>1086</v>
      </c>
      <c r="BS652" s="6" t="s">
        <v>1087</v>
      </c>
      <c r="BT652" s="6" t="s">
        <v>1086</v>
      </c>
      <c r="BU652" s="6" t="s">
        <v>1087</v>
      </c>
      <c r="BV652" s="6" t="s">
        <v>1086</v>
      </c>
      <c r="BW652" s="6" t="s">
        <v>1086</v>
      </c>
      <c r="BX652" s="6" t="s">
        <v>1087</v>
      </c>
      <c r="BY652" s="6" t="s">
        <v>1086</v>
      </c>
      <c r="BZ652" s="6" t="s">
        <v>1087</v>
      </c>
      <c r="CA652" s="6" t="s">
        <v>1086</v>
      </c>
      <c r="CB652" s="6" t="s">
        <v>1086</v>
      </c>
      <c r="CC652" s="6" t="s">
        <v>1086</v>
      </c>
      <c r="CD652" s="6" t="s">
        <v>1193</v>
      </c>
      <c r="CE652" s="199" t="s">
        <v>3141</v>
      </c>
      <c r="CF652" s="6"/>
      <c r="CG652" s="6"/>
      <c r="CH652" s="6"/>
      <c r="CI652" s="6"/>
      <c r="CJ652" s="6" t="s">
        <v>1607</v>
      </c>
      <c r="CK652" s="6" t="s">
        <v>1608</v>
      </c>
      <c r="CL652" s="6" t="s">
        <v>1086</v>
      </c>
      <c r="CM652" s="6" t="s">
        <v>1087</v>
      </c>
      <c r="CN652" s="6" t="s">
        <v>1087</v>
      </c>
      <c r="CO652" s="6" t="s">
        <v>1490</v>
      </c>
      <c r="CP652" s="6" t="s">
        <v>1087</v>
      </c>
      <c r="CQ652" s="6" t="s">
        <v>1086</v>
      </c>
      <c r="CR652" s="6" t="s">
        <v>1087</v>
      </c>
      <c r="CS652" s="6" t="s">
        <v>1086</v>
      </c>
      <c r="CT652" s="6" t="s">
        <v>1086</v>
      </c>
      <c r="CU652" s="191" t="s">
        <v>1273</v>
      </c>
      <c r="CV652" s="6" t="str">
        <f t="shared" si="253"/>
        <v>OASIS PEATONAL22059360000</v>
      </c>
      <c r="CW652" s="46" t="str">
        <f t="shared" si="254"/>
        <v>OK</v>
      </c>
      <c r="CX652" s="47" t="str">
        <f t="shared" si="255"/>
        <v>SI</v>
      </c>
      <c r="CY652" s="47">
        <f t="shared" si="256"/>
        <v>1</v>
      </c>
      <c r="CZ652" s="47">
        <f t="shared" si="257"/>
        <v>2</v>
      </c>
      <c r="DA652" s="47">
        <f t="shared" si="258"/>
        <v>3</v>
      </c>
      <c r="DB652" s="47">
        <f t="shared" si="259"/>
        <v>4</v>
      </c>
      <c r="DC652" s="47" t="str">
        <f t="shared" si="260"/>
        <v/>
      </c>
      <c r="DD652" s="47"/>
      <c r="DE652" s="47">
        <f t="shared" si="261"/>
        <v>7</v>
      </c>
      <c r="DF652" s="47" t="str">
        <f t="shared" si="262"/>
        <v/>
      </c>
      <c r="DG652" s="47">
        <f t="shared" si="263"/>
        <v>9</v>
      </c>
      <c r="DH652" s="47" t="str">
        <f t="shared" si="264"/>
        <v/>
      </c>
      <c r="DI652" s="47">
        <f t="shared" si="265"/>
        <v>11</v>
      </c>
      <c r="DJ652" s="47">
        <f t="shared" si="266"/>
        <v>4</v>
      </c>
      <c r="DK652" s="48">
        <f>IF(CX652="NO",0,IF(CY652=1,Tipologías!$E$11,0)+IF(CZ652=2,Tipologías!$E$10,0)+IF(DA652=3,Tipologías!$E$9,0)+IF(DB652=4,Tipologías!$E$13,0)+IF(DC652=5,Tipologías!$E$12,0)+IF(DD652=6,Tipologías!$E$14,0)+IF(DE652=7,Tipologías!$E$20,0)+IF(DG652=9,Tipologías!$E$16,0)+IF(DF652=8,Tipologías!$E$23,0)+IF(DH652=10,Tipologías!$E$7,0)+IF(DI652=11,Tipologías!$E$8,0))</f>
        <v>4442984.7867539991</v>
      </c>
      <c r="DL652" s="49">
        <f t="shared" si="267"/>
        <v>4442984.7867539991</v>
      </c>
      <c r="DM652" s="50" t="str">
        <f t="shared" si="268"/>
        <v/>
      </c>
      <c r="DN652" s="50" t="str">
        <f t="shared" si="269"/>
        <v/>
      </c>
      <c r="DO652" s="50">
        <f t="shared" si="270"/>
        <v>0</v>
      </c>
      <c r="DP652" s="51" t="str">
        <f t="shared" si="271"/>
        <v/>
      </c>
      <c r="DQ652" s="51">
        <f>IF(DM652=17,Tipologías!$E$18,0)+IF(ENCUESTAS!DN652=18,Tipologías!$E$17,0)+IF(ENCUESTAS!DO652=19,Tipologías!$E$19,0)+IF(ENCUESTAS!DP652=20,Tipologías!$E$21,0)</f>
        <v>0</v>
      </c>
      <c r="DR652" s="47" t="str">
        <f t="shared" si="272"/>
        <v>NO</v>
      </c>
      <c r="DS652" s="49">
        <f t="shared" si="273"/>
        <v>0</v>
      </c>
      <c r="DT652" s="52">
        <f>IF(DL652=0,"",(DL652+DS652+Tipologías!$E$6+Tipologías!$H$2))</f>
        <v>4640062.1792939631</v>
      </c>
      <c r="DU652" s="53" t="str">
        <f t="shared" si="274"/>
        <v>SI</v>
      </c>
      <c r="DV652" s="436" t="s">
        <v>3723</v>
      </c>
    </row>
    <row r="653" spans="1:126" ht="30" hidden="1" x14ac:dyDescent="0.25">
      <c r="A653" s="22">
        <v>42975</v>
      </c>
      <c r="B653" s="7" t="s">
        <v>1</v>
      </c>
      <c r="C653" s="7" t="s">
        <v>630</v>
      </c>
      <c r="D653" s="7">
        <v>579</v>
      </c>
      <c r="E653" s="7">
        <v>1152435410</v>
      </c>
      <c r="F653" s="7">
        <v>3105273887</v>
      </c>
      <c r="G653" s="188">
        <v>650</v>
      </c>
      <c r="H653" s="189" t="s">
        <v>1632</v>
      </c>
      <c r="I653" s="7" t="s">
        <v>1110</v>
      </c>
      <c r="J653" s="7"/>
      <c r="K653" s="7"/>
      <c r="L653" s="7"/>
      <c r="M653" s="7"/>
      <c r="N653" s="7"/>
      <c r="O653" s="7"/>
      <c r="P653" s="7"/>
      <c r="Q653" s="7"/>
      <c r="R653" s="200">
        <v>220404140000</v>
      </c>
      <c r="S653" s="7"/>
      <c r="T653" s="7"/>
      <c r="U653" s="362" t="str">
        <f t="shared" si="250"/>
        <v xml:space="preserve">PEATONAL   #   -  220404140000 </v>
      </c>
      <c r="V653" s="7">
        <v>3108304227</v>
      </c>
      <c r="W653" s="7" t="s">
        <v>2193</v>
      </c>
      <c r="X653" s="7" t="s">
        <v>1271</v>
      </c>
      <c r="Y653" s="7" t="s">
        <v>1270</v>
      </c>
      <c r="Z653" s="7" t="s">
        <v>1989</v>
      </c>
      <c r="AA653" s="434" t="str">
        <f t="shared" si="251"/>
        <v>LUZ DARY POSADA MORALES</v>
      </c>
      <c r="AB653" s="7" t="s">
        <v>1268</v>
      </c>
      <c r="AC653" s="7">
        <v>43654749</v>
      </c>
      <c r="AD653" s="7" t="s">
        <v>1118</v>
      </c>
      <c r="AE653" s="7">
        <v>37</v>
      </c>
      <c r="AF653" s="6" t="s">
        <v>1087</v>
      </c>
      <c r="AG653" s="6" t="s">
        <v>3142</v>
      </c>
      <c r="AH653" s="7" t="s">
        <v>2095</v>
      </c>
      <c r="AI653" s="7" t="s">
        <v>3143</v>
      </c>
      <c r="AJ653" s="7"/>
      <c r="AK653" s="434" t="str">
        <f t="shared" si="252"/>
        <v>OBVIDIO  VAZCO FLORA</v>
      </c>
      <c r="AL653" s="7" t="s">
        <v>1268</v>
      </c>
      <c r="AM653" s="191">
        <v>71187620</v>
      </c>
      <c r="AN653" s="189" t="s">
        <v>1086</v>
      </c>
      <c r="AO653" s="7">
        <v>1020620</v>
      </c>
      <c r="AP653" s="7" t="s">
        <v>1087</v>
      </c>
      <c r="AQ653" s="7">
        <v>2</v>
      </c>
      <c r="AR653" s="7"/>
      <c r="AS653" s="7"/>
      <c r="AT653" s="192" t="s">
        <v>1147</v>
      </c>
      <c r="AU653" s="7"/>
      <c r="AV653" s="193" t="s">
        <v>1163</v>
      </c>
      <c r="AW653" s="7"/>
      <c r="AX653" s="192"/>
      <c r="AY653" s="7"/>
      <c r="AZ653" s="7"/>
      <c r="BA653" s="194"/>
      <c r="BB653" s="7" t="s">
        <v>1086</v>
      </c>
      <c r="BC653" s="7">
        <v>153000</v>
      </c>
      <c r="BD653" s="7" t="s">
        <v>1086</v>
      </c>
      <c r="BE653" s="7">
        <v>11000</v>
      </c>
      <c r="BF653" s="7" t="s">
        <v>1086</v>
      </c>
      <c r="BG653" s="7">
        <v>8400</v>
      </c>
      <c r="BH653" s="188" t="s">
        <v>1167</v>
      </c>
      <c r="BI653" s="195" t="s">
        <v>1171</v>
      </c>
      <c r="BJ653" s="6" t="s">
        <v>1180</v>
      </c>
      <c r="BK653" s="6" t="s">
        <v>1188</v>
      </c>
      <c r="BL653" s="6" t="s">
        <v>1086</v>
      </c>
      <c r="BM653" s="191" t="s">
        <v>1086</v>
      </c>
      <c r="BN653" s="195" t="s">
        <v>1086</v>
      </c>
      <c r="BO653" s="6" t="s">
        <v>1086</v>
      </c>
      <c r="BP653" s="6" t="s">
        <v>1086</v>
      </c>
      <c r="BQ653" s="6" t="s">
        <v>1086</v>
      </c>
      <c r="BR653" s="6" t="s">
        <v>1086</v>
      </c>
      <c r="BS653" s="6" t="s">
        <v>1086</v>
      </c>
      <c r="BT653" s="6" t="s">
        <v>1086</v>
      </c>
      <c r="BU653" s="6" t="s">
        <v>1086</v>
      </c>
      <c r="BV653" s="6" t="s">
        <v>1086</v>
      </c>
      <c r="BW653" s="6" t="s">
        <v>1086</v>
      </c>
      <c r="BX653" s="6" t="s">
        <v>1086</v>
      </c>
      <c r="BY653" s="6" t="s">
        <v>1086</v>
      </c>
      <c r="BZ653" s="6" t="s">
        <v>1086</v>
      </c>
      <c r="CA653" s="6" t="s">
        <v>1086</v>
      </c>
      <c r="CB653" s="6" t="s">
        <v>1086</v>
      </c>
      <c r="CC653" s="6" t="s">
        <v>1086</v>
      </c>
      <c r="CD653" s="6" t="s">
        <v>1193</v>
      </c>
      <c r="CE653" s="199" t="s">
        <v>3144</v>
      </c>
      <c r="CF653" s="6"/>
      <c r="CG653" s="6"/>
      <c r="CH653" s="6"/>
      <c r="CI653" s="6"/>
      <c r="CJ653" s="6" t="s">
        <v>1607</v>
      </c>
      <c r="CK653" s="6" t="s">
        <v>1608</v>
      </c>
      <c r="CL653" s="6" t="s">
        <v>1086</v>
      </c>
      <c r="CM653" s="6" t="s">
        <v>1087</v>
      </c>
      <c r="CN653" s="6" t="s">
        <v>1087</v>
      </c>
      <c r="CO653" s="6" t="s">
        <v>1490</v>
      </c>
      <c r="CP653" s="6" t="s">
        <v>1086</v>
      </c>
      <c r="CQ653" s="6" t="s">
        <v>1086</v>
      </c>
      <c r="CR653" s="6" t="s">
        <v>1086</v>
      </c>
      <c r="CS653" s="6" t="s">
        <v>1086</v>
      </c>
      <c r="CT653" s="6" t="s">
        <v>1086</v>
      </c>
      <c r="CU653" s="191" t="s">
        <v>1288</v>
      </c>
      <c r="CV653" s="6" t="str">
        <f t="shared" si="253"/>
        <v>SAN MARTIN PEATONAL220404140000</v>
      </c>
      <c r="CW653" s="46" t="str">
        <f t="shared" si="254"/>
        <v>OK</v>
      </c>
      <c r="CX653" s="47" t="str">
        <f t="shared" si="255"/>
        <v>SI</v>
      </c>
      <c r="CY653" s="47" t="str">
        <f t="shared" si="256"/>
        <v/>
      </c>
      <c r="CZ653" s="47" t="str">
        <f t="shared" si="257"/>
        <v/>
      </c>
      <c r="DA653" s="47" t="str">
        <f t="shared" si="258"/>
        <v/>
      </c>
      <c r="DB653" s="47" t="str">
        <f t="shared" si="259"/>
        <v/>
      </c>
      <c r="DC653" s="47" t="str">
        <f t="shared" si="260"/>
        <v/>
      </c>
      <c r="DD653" s="47"/>
      <c r="DE653" s="47" t="str">
        <f t="shared" si="261"/>
        <v/>
      </c>
      <c r="DF653" s="47" t="str">
        <f t="shared" si="262"/>
        <v/>
      </c>
      <c r="DG653" s="47" t="str">
        <f t="shared" si="263"/>
        <v/>
      </c>
      <c r="DH653" s="47" t="str">
        <f t="shared" si="264"/>
        <v/>
      </c>
      <c r="DI653" s="47" t="str">
        <f t="shared" si="265"/>
        <v/>
      </c>
      <c r="DJ653" s="47">
        <f t="shared" si="266"/>
        <v>0</v>
      </c>
      <c r="DK653" s="48">
        <f>IF(CX653="NO",0,IF(CY653=1,Tipologías!$E$11,0)+IF(CZ653=2,Tipologías!$E$10,0)+IF(DA653=3,Tipologías!$E$9,0)+IF(DB653=4,Tipologías!$E$13,0)+IF(DC653=5,Tipologías!$E$12,0)+IF(DD653=6,Tipologías!$E$14,0)+IF(DE653=7,Tipologías!$E$20,0)+IF(DG653=9,Tipologías!$E$16,0)+IF(DF653=8,Tipologías!$E$23,0)+IF(DH653=10,Tipologías!$E$7,0)+IF(DI653=11,Tipologías!$E$8,0))</f>
        <v>0</v>
      </c>
      <c r="DL653" s="49">
        <f t="shared" si="267"/>
        <v>0</v>
      </c>
      <c r="DM653" s="50" t="str">
        <f t="shared" si="268"/>
        <v/>
      </c>
      <c r="DN653" s="50" t="str">
        <f t="shared" si="269"/>
        <v/>
      </c>
      <c r="DO653" s="50" t="str">
        <f t="shared" si="270"/>
        <v/>
      </c>
      <c r="DP653" s="51" t="str">
        <f t="shared" si="271"/>
        <v/>
      </c>
      <c r="DQ653" s="51">
        <f>IF(DM653=17,Tipologías!$E$18,0)+IF(ENCUESTAS!DN653=18,Tipologías!$E$17,0)+IF(ENCUESTAS!DO653=19,Tipologías!$E$19,0)+IF(ENCUESTAS!DP653=20,Tipologías!$E$21,0)</f>
        <v>0</v>
      </c>
      <c r="DR653" s="47" t="str">
        <f t="shared" si="272"/>
        <v>NO</v>
      </c>
      <c r="DS653" s="49">
        <f t="shared" si="273"/>
        <v>0</v>
      </c>
      <c r="DT653" s="52" t="str">
        <f>IF(DL653=0,"",(DL653+DS653+Tipologías!$E$6+Tipologías!$H$2))</f>
        <v/>
      </c>
      <c r="DU653" s="53" t="str">
        <f t="shared" si="274"/>
        <v>NO</v>
      </c>
      <c r="DV653" s="437"/>
    </row>
    <row r="654" spans="1:126" x14ac:dyDescent="0.25">
      <c r="A654" s="22">
        <v>42975</v>
      </c>
      <c r="B654" s="7" t="s">
        <v>1</v>
      </c>
      <c r="C654" s="7" t="s">
        <v>630</v>
      </c>
      <c r="D654" s="7">
        <v>579</v>
      </c>
      <c r="E654" s="7">
        <v>1152435410</v>
      </c>
      <c r="F654" s="7">
        <v>3105273887</v>
      </c>
      <c r="G654" s="188">
        <v>651</v>
      </c>
      <c r="H654" s="189" t="s">
        <v>1632</v>
      </c>
      <c r="I654" s="7" t="s">
        <v>1110</v>
      </c>
      <c r="J654" s="7"/>
      <c r="K654" s="7"/>
      <c r="L654" s="7"/>
      <c r="M654" s="7"/>
      <c r="N654" s="7"/>
      <c r="O654" s="7"/>
      <c r="P654" s="7"/>
      <c r="Q654" s="7"/>
      <c r="R654" s="200">
        <v>22040042000</v>
      </c>
      <c r="S654" s="7"/>
      <c r="T654" s="7"/>
      <c r="U654" s="362" t="str">
        <f t="shared" si="250"/>
        <v xml:space="preserve">PEATONAL   #   -  22040042000 </v>
      </c>
      <c r="V654" s="7">
        <v>3142568839</v>
      </c>
      <c r="W654" s="7" t="s">
        <v>1494</v>
      </c>
      <c r="X654" s="7" t="s">
        <v>2029</v>
      </c>
      <c r="Y654" s="7" t="s">
        <v>2297</v>
      </c>
      <c r="Z654" s="7" t="s">
        <v>1433</v>
      </c>
      <c r="AA654" s="434" t="str">
        <f t="shared" si="251"/>
        <v>DEISY MARCELA GUZMAN CIFUENTES</v>
      </c>
      <c r="AB654" s="7" t="s">
        <v>1268</v>
      </c>
      <c r="AC654" s="226">
        <v>1039679937</v>
      </c>
      <c r="AD654" s="7" t="s">
        <v>1118</v>
      </c>
      <c r="AE654" s="7">
        <v>26</v>
      </c>
      <c r="AF654" s="6" t="s">
        <v>1086</v>
      </c>
      <c r="AG654" s="6"/>
      <c r="AH654" s="7"/>
      <c r="AI654" s="7"/>
      <c r="AJ654" s="7"/>
      <c r="AK654" s="434" t="str">
        <f t="shared" si="252"/>
        <v xml:space="preserve">   </v>
      </c>
      <c r="AL654" s="7"/>
      <c r="AM654" s="191"/>
      <c r="AN654" s="189" t="s">
        <v>1086</v>
      </c>
      <c r="AO654" s="7">
        <v>930733</v>
      </c>
      <c r="AP654" s="7" t="s">
        <v>1087</v>
      </c>
      <c r="AQ654" s="7">
        <v>7</v>
      </c>
      <c r="AR654" s="7">
        <v>1</v>
      </c>
      <c r="AS654" s="7"/>
      <c r="AT654" s="192" t="s">
        <v>1147</v>
      </c>
      <c r="AU654" s="7"/>
      <c r="AV654" s="193" t="s">
        <v>1161</v>
      </c>
      <c r="AW654" s="7"/>
      <c r="AX654" s="192"/>
      <c r="AY654" s="7"/>
      <c r="AZ654" s="7"/>
      <c r="BA654" s="7"/>
      <c r="BB654" s="7" t="s">
        <v>1086</v>
      </c>
      <c r="BC654" s="194">
        <v>4400</v>
      </c>
      <c r="BD654" s="7" t="s">
        <v>1086</v>
      </c>
      <c r="BE654" s="194">
        <v>2600</v>
      </c>
      <c r="BF654" s="7" t="s">
        <v>1086</v>
      </c>
      <c r="BG654" s="194">
        <v>8100</v>
      </c>
      <c r="BH654" s="188" t="s">
        <v>1167</v>
      </c>
      <c r="BI654" s="195" t="s">
        <v>1171</v>
      </c>
      <c r="BJ654" s="6" t="s">
        <v>1180</v>
      </c>
      <c r="BK654" s="6" t="s">
        <v>1189</v>
      </c>
      <c r="BL654" s="6" t="s">
        <v>1086</v>
      </c>
      <c r="BM654" s="191" t="s">
        <v>1086</v>
      </c>
      <c r="BN654" s="195" t="s">
        <v>1086</v>
      </c>
      <c r="BO654" s="6" t="s">
        <v>1086</v>
      </c>
      <c r="BP654" s="6" t="s">
        <v>1086</v>
      </c>
      <c r="BQ654" s="6" t="s">
        <v>1086</v>
      </c>
      <c r="BR654" s="6" t="s">
        <v>1086</v>
      </c>
      <c r="BS654" s="6" t="s">
        <v>1086</v>
      </c>
      <c r="BT654" s="6" t="s">
        <v>1086</v>
      </c>
      <c r="BU654" s="6" t="s">
        <v>1086</v>
      </c>
      <c r="BV654" s="6" t="s">
        <v>1087</v>
      </c>
      <c r="BW654" s="6" t="s">
        <v>1086</v>
      </c>
      <c r="BX654" s="6" t="s">
        <v>1086</v>
      </c>
      <c r="BY654" s="6" t="s">
        <v>1086</v>
      </c>
      <c r="BZ654" s="6" t="s">
        <v>1086</v>
      </c>
      <c r="CA654" s="6" t="s">
        <v>1087</v>
      </c>
      <c r="CB654" s="6" t="s">
        <v>1086</v>
      </c>
      <c r="CC654" s="6" t="s">
        <v>1086</v>
      </c>
      <c r="CD654" s="6" t="s">
        <v>1193</v>
      </c>
      <c r="CE654" s="199" t="s">
        <v>3145</v>
      </c>
      <c r="CF654" s="6"/>
      <c r="CG654" s="6"/>
      <c r="CH654" s="6"/>
      <c r="CI654" s="6"/>
      <c r="CJ654" s="6" t="s">
        <v>1607</v>
      </c>
      <c r="CK654" s="151" t="s">
        <v>1608</v>
      </c>
      <c r="CL654" s="6" t="s">
        <v>1086</v>
      </c>
      <c r="CM654" s="6" t="s">
        <v>1087</v>
      </c>
      <c r="CN654" s="6" t="s">
        <v>1087</v>
      </c>
      <c r="CO654" s="6" t="s">
        <v>1490</v>
      </c>
      <c r="CP654" s="6" t="s">
        <v>1086</v>
      </c>
      <c r="CQ654" s="6" t="s">
        <v>1086</v>
      </c>
      <c r="CR654" s="6" t="s">
        <v>1087</v>
      </c>
      <c r="CS654" s="6" t="s">
        <v>1086</v>
      </c>
      <c r="CT654" s="6" t="s">
        <v>1086</v>
      </c>
      <c r="CU654" s="191" t="s">
        <v>1288</v>
      </c>
      <c r="CV654" s="6" t="str">
        <f t="shared" si="253"/>
        <v>SAN MARTIN PEATONAL22040042000</v>
      </c>
      <c r="CW654" s="46" t="str">
        <f t="shared" si="254"/>
        <v>OK</v>
      </c>
      <c r="CX654" s="47" t="str">
        <f t="shared" si="255"/>
        <v>SI</v>
      </c>
      <c r="CY654" s="47">
        <f t="shared" si="256"/>
        <v>1</v>
      </c>
      <c r="CZ654" s="47" t="str">
        <f t="shared" si="257"/>
        <v/>
      </c>
      <c r="DA654" s="47" t="str">
        <f t="shared" si="258"/>
        <v/>
      </c>
      <c r="DB654" s="47" t="str">
        <f t="shared" si="259"/>
        <v/>
      </c>
      <c r="DC654" s="47" t="str">
        <f t="shared" si="260"/>
        <v/>
      </c>
      <c r="DD654" s="47"/>
      <c r="DE654" s="47" t="str">
        <f t="shared" si="261"/>
        <v/>
      </c>
      <c r="DF654" s="47" t="str">
        <f t="shared" si="262"/>
        <v/>
      </c>
      <c r="DG654" s="47" t="str">
        <f t="shared" si="263"/>
        <v/>
      </c>
      <c r="DH654" s="47" t="str">
        <f t="shared" si="264"/>
        <v/>
      </c>
      <c r="DI654" s="47" t="str">
        <f t="shared" si="265"/>
        <v/>
      </c>
      <c r="DJ654" s="47">
        <f t="shared" si="266"/>
        <v>1</v>
      </c>
      <c r="DK654" s="48">
        <f>IF(CX654="NO",0,IF(CY654=1,Tipologías!$E$11,0)+IF(CZ654=2,Tipologías!$E$10,0)+IF(DA654=3,Tipologías!$E$9,0)+IF(DB654=4,Tipologías!$E$13,0)+IF(DC654=5,Tipologías!$E$12,0)+IF(DD654=6,Tipologías!$E$14,0)+IF(DE654=7,Tipologías!$E$20,0)+IF(DG654=9,Tipologías!$E$16,0)+IF(DF654=8,Tipologías!$E$23,0)+IF(DH654=10,Tipologías!$E$7,0)+IF(DI654=11,Tipologías!$E$8,0))</f>
        <v>223009.46776799997</v>
      </c>
      <c r="DL654" s="49">
        <f t="shared" si="267"/>
        <v>223009.46776799997</v>
      </c>
      <c r="DM654" s="50" t="str">
        <f t="shared" si="268"/>
        <v/>
      </c>
      <c r="DN654" s="50" t="str">
        <f t="shared" si="269"/>
        <v/>
      </c>
      <c r="DO654" s="50">
        <f t="shared" si="270"/>
        <v>0</v>
      </c>
      <c r="DP654" s="51" t="str">
        <f t="shared" si="271"/>
        <v/>
      </c>
      <c r="DQ654" s="51">
        <f>IF(DM654=17,Tipologías!$E$18,0)+IF(ENCUESTAS!DN654=18,Tipologías!$E$17,0)+IF(ENCUESTAS!DO654=19,Tipologías!$E$19,0)+IF(ENCUESTAS!DP654=20,Tipologías!$E$21,0)</f>
        <v>0</v>
      </c>
      <c r="DR654" s="47" t="str">
        <f t="shared" si="272"/>
        <v>NO</v>
      </c>
      <c r="DS654" s="49">
        <f t="shared" si="273"/>
        <v>0</v>
      </c>
      <c r="DT654" s="52">
        <f>IF(DL654=0,"",(DL654+DS654+Tipologías!$E$6+Tipologías!$H$2))</f>
        <v>420086.86030796444</v>
      </c>
      <c r="DU654" s="53" t="str">
        <f t="shared" si="274"/>
        <v>SI</v>
      </c>
      <c r="DV654" s="436" t="s">
        <v>4266</v>
      </c>
    </row>
    <row r="655" spans="1:126" x14ac:dyDescent="0.25">
      <c r="A655" s="22">
        <v>42975</v>
      </c>
      <c r="B655" s="7" t="s">
        <v>1</v>
      </c>
      <c r="C655" s="7" t="s">
        <v>630</v>
      </c>
      <c r="D655" s="7">
        <v>579</v>
      </c>
      <c r="E655" s="7">
        <v>1152435410</v>
      </c>
      <c r="F655" s="7">
        <v>3105273887</v>
      </c>
      <c r="G655" s="188">
        <v>652</v>
      </c>
      <c r="H655" s="189" t="s">
        <v>1640</v>
      </c>
      <c r="I655" s="7" t="s">
        <v>1110</v>
      </c>
      <c r="J655" s="7"/>
      <c r="K655" s="7"/>
      <c r="L655" s="7"/>
      <c r="M655" s="7"/>
      <c r="N655" s="7"/>
      <c r="O655" s="7"/>
      <c r="P655" s="7"/>
      <c r="Q655" s="7"/>
      <c r="R655" s="200">
        <v>220583140040</v>
      </c>
      <c r="S655" s="7"/>
      <c r="T655" s="7"/>
      <c r="U655" s="362" t="str">
        <f t="shared" si="250"/>
        <v xml:space="preserve">PEATONAL   #   -  220583140040 </v>
      </c>
      <c r="V655" s="7">
        <v>3113028758</v>
      </c>
      <c r="W655" s="7" t="s">
        <v>1271</v>
      </c>
      <c r="X655" s="7" t="s">
        <v>3080</v>
      </c>
      <c r="Y655" s="7" t="s">
        <v>3146</v>
      </c>
      <c r="Z655" s="7" t="s">
        <v>3147</v>
      </c>
      <c r="AA655" s="434" t="str">
        <f t="shared" si="251"/>
        <v>MYLEIDY CATALINA MORALES PIEDRAHITA</v>
      </c>
      <c r="AB655" s="7" t="s">
        <v>1268</v>
      </c>
      <c r="AC655" s="7">
        <v>43656920</v>
      </c>
      <c r="AD655" s="7" t="s">
        <v>1118</v>
      </c>
      <c r="AE655" s="7">
        <v>33</v>
      </c>
      <c r="AF655" s="6" t="s">
        <v>1086</v>
      </c>
      <c r="AG655" s="6"/>
      <c r="AH655" s="7"/>
      <c r="AI655" s="7"/>
      <c r="AJ655" s="7"/>
      <c r="AK655" s="434" t="str">
        <f t="shared" si="252"/>
        <v xml:space="preserve">   </v>
      </c>
      <c r="AL655" s="7"/>
      <c r="AM655" s="191"/>
      <c r="AN655" s="189" t="s">
        <v>1086</v>
      </c>
      <c r="AO655" s="7"/>
      <c r="AP655" s="7" t="s">
        <v>1087</v>
      </c>
      <c r="AQ655" s="7">
        <v>3</v>
      </c>
      <c r="AR655" s="7">
        <v>2</v>
      </c>
      <c r="AS655" s="7"/>
      <c r="AT655" s="192" t="s">
        <v>1149</v>
      </c>
      <c r="AU655" s="7"/>
      <c r="AV655" s="193"/>
      <c r="AW655" s="7"/>
      <c r="AX655" s="192" t="s">
        <v>1153</v>
      </c>
      <c r="AY655" s="7"/>
      <c r="AZ655" s="7"/>
      <c r="BA655" s="194">
        <v>200000</v>
      </c>
      <c r="BB655" s="7" t="s">
        <v>1086</v>
      </c>
      <c r="BC655" s="194">
        <v>15400</v>
      </c>
      <c r="BD655" s="7" t="s">
        <v>1086</v>
      </c>
      <c r="BE655" s="194">
        <v>11000</v>
      </c>
      <c r="BF655" s="7" t="s">
        <v>1086</v>
      </c>
      <c r="BG655" s="194">
        <v>8400</v>
      </c>
      <c r="BH655" s="188" t="s">
        <v>1167</v>
      </c>
      <c r="BI655" s="195" t="s">
        <v>1171</v>
      </c>
      <c r="BJ655" s="6" t="s">
        <v>1180</v>
      </c>
      <c r="BK655" s="6" t="s">
        <v>1189</v>
      </c>
      <c r="BL655" s="6" t="s">
        <v>1086</v>
      </c>
      <c r="BM655" s="191" t="s">
        <v>1087</v>
      </c>
      <c r="BN655" s="195" t="s">
        <v>1086</v>
      </c>
      <c r="BO655" s="6" t="s">
        <v>1086</v>
      </c>
      <c r="BP655" s="6" t="s">
        <v>1086</v>
      </c>
      <c r="BQ655" s="6" t="s">
        <v>1086</v>
      </c>
      <c r="BR655" s="6" t="s">
        <v>1086</v>
      </c>
      <c r="BS655" s="6" t="s">
        <v>1086</v>
      </c>
      <c r="BT655" s="6" t="s">
        <v>1086</v>
      </c>
      <c r="BU655" s="6" t="s">
        <v>1087</v>
      </c>
      <c r="BV655" s="6" t="s">
        <v>1087</v>
      </c>
      <c r="BW655" s="6" t="s">
        <v>1086</v>
      </c>
      <c r="BX655" s="6" t="s">
        <v>1086</v>
      </c>
      <c r="BY655" s="6" t="s">
        <v>1086</v>
      </c>
      <c r="BZ655" s="6" t="s">
        <v>1087</v>
      </c>
      <c r="CA655" s="6" t="s">
        <v>1087</v>
      </c>
      <c r="CB655" s="6" t="s">
        <v>1086</v>
      </c>
      <c r="CC655" s="6" t="s">
        <v>1086</v>
      </c>
      <c r="CD655" s="6" t="s">
        <v>1193</v>
      </c>
      <c r="CE655" s="199" t="s">
        <v>3148</v>
      </c>
      <c r="CF655" s="6"/>
      <c r="CG655" s="6"/>
      <c r="CH655" s="6"/>
      <c r="CI655" s="6"/>
      <c r="CJ655" s="6" t="s">
        <v>1607</v>
      </c>
      <c r="CK655" s="6" t="s">
        <v>1608</v>
      </c>
      <c r="CL655" s="6" t="s">
        <v>1086</v>
      </c>
      <c r="CM655" s="6" t="s">
        <v>1087</v>
      </c>
      <c r="CN655" s="6" t="s">
        <v>1087</v>
      </c>
      <c r="CO655" s="6" t="s">
        <v>1490</v>
      </c>
      <c r="CP655" s="6" t="s">
        <v>1086</v>
      </c>
      <c r="CQ655" s="6" t="s">
        <v>1087</v>
      </c>
      <c r="CR655" s="6" t="s">
        <v>1087</v>
      </c>
      <c r="CS655" s="6" t="s">
        <v>1086</v>
      </c>
      <c r="CT655" s="6" t="s">
        <v>1086</v>
      </c>
      <c r="CU655" s="191" t="s">
        <v>1288</v>
      </c>
      <c r="CV655" s="6" t="str">
        <f t="shared" si="253"/>
        <v>NUEVO MILENIOPEATONAL220583140040</v>
      </c>
      <c r="CW655" s="46" t="str">
        <f t="shared" si="254"/>
        <v>OK</v>
      </c>
      <c r="CX655" s="47" t="str">
        <f t="shared" si="255"/>
        <v>SI</v>
      </c>
      <c r="CY655" s="47">
        <f t="shared" si="256"/>
        <v>1</v>
      </c>
      <c r="CZ655" s="47" t="str">
        <f t="shared" si="257"/>
        <v/>
      </c>
      <c r="DA655" s="47" t="str">
        <f t="shared" si="258"/>
        <v/>
      </c>
      <c r="DB655" s="47">
        <f t="shared" si="259"/>
        <v>4</v>
      </c>
      <c r="DC655" s="47" t="str">
        <f t="shared" si="260"/>
        <v/>
      </c>
      <c r="DD655" s="47"/>
      <c r="DE655" s="47" t="str">
        <f t="shared" si="261"/>
        <v/>
      </c>
      <c r="DF655" s="47" t="str">
        <f t="shared" si="262"/>
        <v/>
      </c>
      <c r="DG655" s="47" t="str">
        <f t="shared" si="263"/>
        <v/>
      </c>
      <c r="DH655" s="47" t="str">
        <f t="shared" si="264"/>
        <v/>
      </c>
      <c r="DI655" s="47" t="str">
        <f t="shared" si="265"/>
        <v/>
      </c>
      <c r="DJ655" s="47">
        <f t="shared" si="266"/>
        <v>2</v>
      </c>
      <c r="DK655" s="48">
        <f>IF(CX655="NO",0,IF(CY655=1,Tipologías!$E$11,0)+IF(CZ655=2,Tipologías!$E$10,0)+IF(DA655=3,Tipologías!$E$9,0)+IF(DB655=4,Tipologías!$E$13,0)+IF(DC655=5,Tipologías!$E$12,0)+IF(DD655=6,Tipologías!$E$14,0)+IF(DE655=7,Tipologías!$E$20,0)+IF(DG655=9,Tipologías!$E$16,0)+IF(DF655=8,Tipologías!$E$23,0)+IF(DH655=10,Tipologías!$E$7,0)+IF(DI655=11,Tipologías!$E$8,0))</f>
        <v>856263.54567599983</v>
      </c>
      <c r="DL655" s="49">
        <f t="shared" si="267"/>
        <v>856263.54567599983</v>
      </c>
      <c r="DM655" s="50" t="str">
        <f t="shared" si="268"/>
        <v/>
      </c>
      <c r="DN655" s="50" t="str">
        <f t="shared" si="269"/>
        <v/>
      </c>
      <c r="DO655" s="50">
        <f t="shared" si="270"/>
        <v>0</v>
      </c>
      <c r="DP655" s="51" t="str">
        <f t="shared" si="271"/>
        <v/>
      </c>
      <c r="DQ655" s="51">
        <f>IF(DM655=17,Tipologías!$E$18,0)+IF(ENCUESTAS!DN655=18,Tipologías!$E$17,0)+IF(ENCUESTAS!DO655=19,Tipologías!$E$19,0)+IF(ENCUESTAS!DP655=20,Tipologías!$E$21,0)</f>
        <v>0</v>
      </c>
      <c r="DR655" s="47" t="str">
        <f t="shared" si="272"/>
        <v>NO</v>
      </c>
      <c r="DS655" s="49">
        <f t="shared" si="273"/>
        <v>0</v>
      </c>
      <c r="DT655" s="52">
        <f>IF(DL655=0,"",(DL655+DS655+Tipologías!$E$6+Tipologías!$H$2))</f>
        <v>1053340.9382159642</v>
      </c>
      <c r="DU655" s="53" t="str">
        <f t="shared" si="274"/>
        <v>SI</v>
      </c>
      <c r="DV655" s="436" t="s">
        <v>3876</v>
      </c>
    </row>
    <row r="656" spans="1:126" ht="30" x14ac:dyDescent="0.25">
      <c r="A656" s="22">
        <v>42975</v>
      </c>
      <c r="B656" s="7" t="s">
        <v>1</v>
      </c>
      <c r="C656" s="7" t="s">
        <v>630</v>
      </c>
      <c r="D656" s="7">
        <v>579</v>
      </c>
      <c r="E656" s="7">
        <v>43654191</v>
      </c>
      <c r="F656" s="7">
        <v>3123133072</v>
      </c>
      <c r="G656" s="188">
        <v>653</v>
      </c>
      <c r="H656" s="189" t="s">
        <v>1603</v>
      </c>
      <c r="I656" s="7" t="s">
        <v>1110</v>
      </c>
      <c r="J656" s="7" t="s">
        <v>3149</v>
      </c>
      <c r="K656" s="7"/>
      <c r="L656" s="7"/>
      <c r="M656" s="7"/>
      <c r="N656" s="7"/>
      <c r="O656" s="7"/>
      <c r="P656" s="7"/>
      <c r="Q656" s="7"/>
      <c r="R656" s="200"/>
      <c r="S656" s="7"/>
      <c r="T656" s="7"/>
      <c r="U656" s="362" t="str">
        <f t="shared" si="250"/>
        <v xml:space="preserve">PEATONAL CALLE 56#5514  #   -   </v>
      </c>
      <c r="V656" s="7">
        <v>3147247993</v>
      </c>
      <c r="W656" s="7" t="s">
        <v>1277</v>
      </c>
      <c r="X656" s="7" t="s">
        <v>1424</v>
      </c>
      <c r="Y656" s="7" t="s">
        <v>1287</v>
      </c>
      <c r="Z656" s="7" t="s">
        <v>1835</v>
      </c>
      <c r="AA656" s="434" t="str">
        <f t="shared" si="251"/>
        <v>MARIA DORIS GOMEZ SUAREZ</v>
      </c>
      <c r="AB656" s="7" t="s">
        <v>1268</v>
      </c>
      <c r="AC656" s="7">
        <v>220288453</v>
      </c>
      <c r="AD656" s="7" t="s">
        <v>1118</v>
      </c>
      <c r="AE656" s="7">
        <v>55</v>
      </c>
      <c r="AF656" s="6" t="s">
        <v>1086</v>
      </c>
      <c r="AG656" s="6"/>
      <c r="AH656" s="7"/>
      <c r="AI656" s="7"/>
      <c r="AJ656" s="7"/>
      <c r="AK656" s="434" t="str">
        <f t="shared" si="252"/>
        <v xml:space="preserve">   </v>
      </c>
      <c r="AL656" s="7"/>
      <c r="AM656" s="191"/>
      <c r="AN656" s="189" t="s">
        <v>1086</v>
      </c>
      <c r="AO656" s="7">
        <v>1683629</v>
      </c>
      <c r="AP656" s="7" t="s">
        <v>1087</v>
      </c>
      <c r="AQ656" s="7">
        <v>4</v>
      </c>
      <c r="AR656" s="7">
        <v>1</v>
      </c>
      <c r="AS656" s="7"/>
      <c r="AT656" s="192" t="s">
        <v>1147</v>
      </c>
      <c r="AU656" s="7"/>
      <c r="AV656" s="193" t="s">
        <v>1161</v>
      </c>
      <c r="AW656" s="7"/>
      <c r="AX656" s="192"/>
      <c r="AY656" s="7"/>
      <c r="AZ656" s="7"/>
      <c r="BA656" s="7"/>
      <c r="BB656" s="7" t="s">
        <v>1086</v>
      </c>
      <c r="BC656" s="194">
        <v>13044</v>
      </c>
      <c r="BD656" s="7" t="s">
        <v>1086</v>
      </c>
      <c r="BE656" s="194">
        <v>9182</v>
      </c>
      <c r="BF656" s="7" t="s">
        <v>1086</v>
      </c>
      <c r="BG656" s="194">
        <v>8324</v>
      </c>
      <c r="BH656" s="188" t="s">
        <v>1167</v>
      </c>
      <c r="BI656" s="195" t="s">
        <v>1171</v>
      </c>
      <c r="BJ656" s="6" t="s">
        <v>1180</v>
      </c>
      <c r="BK656" s="6" t="s">
        <v>1189</v>
      </c>
      <c r="BL656" s="6" t="s">
        <v>1086</v>
      </c>
      <c r="BM656" s="191" t="s">
        <v>1086</v>
      </c>
      <c r="BN656" s="195" t="s">
        <v>1086</v>
      </c>
      <c r="BO656" s="6" t="s">
        <v>1086</v>
      </c>
      <c r="BP656" s="6" t="s">
        <v>1086</v>
      </c>
      <c r="BQ656" s="6" t="s">
        <v>1086</v>
      </c>
      <c r="BR656" s="6" t="s">
        <v>1086</v>
      </c>
      <c r="BS656" s="6" t="s">
        <v>1086</v>
      </c>
      <c r="BT656" s="6" t="s">
        <v>1087</v>
      </c>
      <c r="BU656" s="6" t="s">
        <v>1086</v>
      </c>
      <c r="BV656" s="6" t="s">
        <v>1087</v>
      </c>
      <c r="BW656" s="6" t="s">
        <v>1086</v>
      </c>
      <c r="BX656" s="6" t="s">
        <v>1086</v>
      </c>
      <c r="BY656" s="6" t="s">
        <v>1087</v>
      </c>
      <c r="BZ656" s="6" t="s">
        <v>1087</v>
      </c>
      <c r="CA656" s="6" t="s">
        <v>1087</v>
      </c>
      <c r="CB656" s="6" t="s">
        <v>1086</v>
      </c>
      <c r="CC656" s="6" t="s">
        <v>1086</v>
      </c>
      <c r="CD656" s="6" t="s">
        <v>1194</v>
      </c>
      <c r="CE656" s="199" t="s">
        <v>3150</v>
      </c>
      <c r="CF656" s="6"/>
      <c r="CG656" s="6"/>
      <c r="CH656" s="6"/>
      <c r="CI656" s="6"/>
      <c r="CJ656" s="6" t="s">
        <v>1607</v>
      </c>
      <c r="CK656" s="6" t="s">
        <v>1608</v>
      </c>
      <c r="CL656" s="6" t="s">
        <v>1086</v>
      </c>
      <c r="CM656" s="6" t="s">
        <v>1087</v>
      </c>
      <c r="CN656" s="6" t="s">
        <v>1087</v>
      </c>
      <c r="CO656" s="6" t="s">
        <v>1490</v>
      </c>
      <c r="CP656" s="6" t="s">
        <v>1087</v>
      </c>
      <c r="CQ656" s="6" t="s">
        <v>1087</v>
      </c>
      <c r="CR656" s="6" t="s">
        <v>1087</v>
      </c>
      <c r="CS656" s="6" t="s">
        <v>1086</v>
      </c>
      <c r="CT656" s="6" t="s">
        <v>1086</v>
      </c>
      <c r="CU656" s="191" t="s">
        <v>1288</v>
      </c>
      <c r="CV656" s="6" t="str">
        <f t="shared" si="253"/>
        <v>OASIS PEATONALCALLE 56#5514</v>
      </c>
      <c r="CW656" s="46" t="str">
        <f t="shared" si="254"/>
        <v>OK</v>
      </c>
      <c r="CX656" s="47" t="str">
        <f t="shared" si="255"/>
        <v>SI</v>
      </c>
      <c r="CY656" s="47">
        <f t="shared" si="256"/>
        <v>1</v>
      </c>
      <c r="CZ656" s="47" t="str">
        <f t="shared" si="257"/>
        <v/>
      </c>
      <c r="DA656" s="47">
        <f t="shared" si="258"/>
        <v>3</v>
      </c>
      <c r="DB656" s="47">
        <f t="shared" si="259"/>
        <v>4</v>
      </c>
      <c r="DC656" s="47" t="str">
        <f t="shared" si="260"/>
        <v/>
      </c>
      <c r="DD656" s="47"/>
      <c r="DE656" s="47">
        <f t="shared" si="261"/>
        <v>7</v>
      </c>
      <c r="DF656" s="47" t="str">
        <f t="shared" si="262"/>
        <v/>
      </c>
      <c r="DG656" s="47" t="str">
        <f t="shared" si="263"/>
        <v/>
      </c>
      <c r="DH656" s="47" t="str">
        <f t="shared" si="264"/>
        <v/>
      </c>
      <c r="DI656" s="47" t="str">
        <f t="shared" si="265"/>
        <v/>
      </c>
      <c r="DJ656" s="47">
        <f t="shared" si="266"/>
        <v>3</v>
      </c>
      <c r="DK656" s="48">
        <f>IF(CX656="NO",0,IF(CY656=1,Tipologías!$E$11,0)+IF(CZ656=2,Tipologías!$E$10,0)+IF(DA656=3,Tipologías!$E$9,0)+IF(DB656=4,Tipologías!$E$13,0)+IF(DC656=5,Tipologías!$E$12,0)+IF(DD656=6,Tipologías!$E$14,0)+IF(DE656=7,Tipologías!$E$20,0)+IF(DG656=9,Tipologías!$E$16,0)+IF(DF656=8,Tipologías!$E$23,0)+IF(DH656=10,Tipologías!$E$7,0)+IF(DI656=11,Tipologías!$E$8,0))</f>
        <v>1608187.5101159997</v>
      </c>
      <c r="DL656" s="49">
        <f t="shared" si="267"/>
        <v>1608187.5101159997</v>
      </c>
      <c r="DM656" s="50" t="str">
        <f t="shared" si="268"/>
        <v/>
      </c>
      <c r="DN656" s="50" t="str">
        <f t="shared" si="269"/>
        <v/>
      </c>
      <c r="DO656" s="50">
        <f t="shared" si="270"/>
        <v>0</v>
      </c>
      <c r="DP656" s="51" t="str">
        <f t="shared" si="271"/>
        <v/>
      </c>
      <c r="DQ656" s="51">
        <f>IF(DM656=17,Tipologías!$E$18,0)+IF(ENCUESTAS!DN656=18,Tipologías!$E$17,0)+IF(ENCUESTAS!DO656=19,Tipologías!$E$19,0)+IF(ENCUESTAS!DP656=20,Tipologías!$E$21,0)</f>
        <v>0</v>
      </c>
      <c r="DR656" s="47" t="str">
        <f t="shared" si="272"/>
        <v>NO</v>
      </c>
      <c r="DS656" s="49">
        <f t="shared" si="273"/>
        <v>0</v>
      </c>
      <c r="DT656" s="52">
        <f>IF(DL656=0,"",(DL656+DS656+Tipologías!$E$6+Tipologías!$H$2))</f>
        <v>1805264.9026559643</v>
      </c>
      <c r="DU656" s="53" t="str">
        <f t="shared" si="274"/>
        <v>SI</v>
      </c>
      <c r="DV656" s="436" t="s">
        <v>3724</v>
      </c>
    </row>
    <row r="657" spans="1:126" x14ac:dyDescent="0.25">
      <c r="A657" s="22">
        <v>42975</v>
      </c>
      <c r="B657" s="7" t="s">
        <v>1</v>
      </c>
      <c r="C657" s="7" t="s">
        <v>630</v>
      </c>
      <c r="D657" s="7">
        <v>579</v>
      </c>
      <c r="E657" s="7">
        <v>1152435410</v>
      </c>
      <c r="F657" s="7">
        <v>3105273887</v>
      </c>
      <c r="G657" s="188">
        <v>654</v>
      </c>
      <c r="H657" s="189" t="s">
        <v>1640</v>
      </c>
      <c r="I657" s="7" t="s">
        <v>1110</v>
      </c>
      <c r="J657" s="7"/>
      <c r="K657" s="7"/>
      <c r="L657" s="7"/>
      <c r="M657" s="7"/>
      <c r="N657" s="7"/>
      <c r="O657" s="7"/>
      <c r="P657" s="7"/>
      <c r="Q657" s="7"/>
      <c r="R657" s="200">
        <v>220548690118</v>
      </c>
      <c r="S657" s="7"/>
      <c r="T657" s="7"/>
      <c r="U657" s="362" t="str">
        <f t="shared" si="250"/>
        <v xml:space="preserve">PEATONAL   #   -  220548690118 </v>
      </c>
      <c r="V657" s="7">
        <v>3107054244</v>
      </c>
      <c r="W657" s="7" t="s">
        <v>1296</v>
      </c>
      <c r="X657" s="7" t="s">
        <v>2301</v>
      </c>
      <c r="Y657" s="7" t="s">
        <v>3151</v>
      </c>
      <c r="Z657" s="7" t="s">
        <v>1553</v>
      </c>
      <c r="AA657" s="434" t="str">
        <f t="shared" si="251"/>
        <v>KATERINE ANDREA GONZALES RUA</v>
      </c>
      <c r="AB657" s="7" t="s">
        <v>1268</v>
      </c>
      <c r="AC657" s="7">
        <v>1046907248</v>
      </c>
      <c r="AD657" s="7" t="s">
        <v>1118</v>
      </c>
      <c r="AE657" s="7">
        <v>26</v>
      </c>
      <c r="AF657" s="6" t="s">
        <v>1087</v>
      </c>
      <c r="AG657" s="6" t="s">
        <v>2164</v>
      </c>
      <c r="AH657" s="7" t="s">
        <v>1980</v>
      </c>
      <c r="AI657" s="7" t="s">
        <v>2023</v>
      </c>
      <c r="AJ657" s="7" t="s">
        <v>1638</v>
      </c>
      <c r="AK657" s="434" t="str">
        <f t="shared" si="252"/>
        <v>NELSON ANDRES RODRIGUZ MEZA</v>
      </c>
      <c r="AL657" s="7" t="s">
        <v>1268</v>
      </c>
      <c r="AM657" s="220">
        <v>1039698421</v>
      </c>
      <c r="AN657" s="189" t="s">
        <v>1086</v>
      </c>
      <c r="AO657" s="7">
        <v>881784</v>
      </c>
      <c r="AP657" s="7" t="s">
        <v>1087</v>
      </c>
      <c r="AQ657" s="7">
        <v>3</v>
      </c>
      <c r="AR657" s="7">
        <v>1</v>
      </c>
      <c r="AS657" s="7"/>
      <c r="AT657" s="192" t="s">
        <v>1149</v>
      </c>
      <c r="AU657" s="7"/>
      <c r="AV657" s="193"/>
      <c r="AW657" s="7"/>
      <c r="AX657" s="192" t="s">
        <v>1153</v>
      </c>
      <c r="AY657" s="7"/>
      <c r="AZ657" s="7"/>
      <c r="BA657" s="194">
        <v>200000</v>
      </c>
      <c r="BB657" s="7" t="s">
        <v>1086</v>
      </c>
      <c r="BC657" s="194">
        <v>10200</v>
      </c>
      <c r="BD657" s="7" t="s">
        <v>1086</v>
      </c>
      <c r="BE657" s="194">
        <v>7000</v>
      </c>
      <c r="BF657" s="7" t="s">
        <v>1086</v>
      </c>
      <c r="BG657" s="194">
        <v>8500</v>
      </c>
      <c r="BH657" s="188" t="s">
        <v>1167</v>
      </c>
      <c r="BI657" s="195" t="s">
        <v>1171</v>
      </c>
      <c r="BJ657" s="6" t="s">
        <v>1180</v>
      </c>
      <c r="BK657" s="6" t="s">
        <v>1189</v>
      </c>
      <c r="BL657" s="6" t="s">
        <v>1086</v>
      </c>
      <c r="BM657" s="191" t="s">
        <v>1087</v>
      </c>
      <c r="BN657" s="195" t="s">
        <v>1086</v>
      </c>
      <c r="BO657" s="6" t="s">
        <v>1086</v>
      </c>
      <c r="BP657" s="6" t="s">
        <v>1086</v>
      </c>
      <c r="BQ657" s="6" t="s">
        <v>1086</v>
      </c>
      <c r="BR657" s="6" t="s">
        <v>1086</v>
      </c>
      <c r="BS657" s="6" t="s">
        <v>1086</v>
      </c>
      <c r="BT657" s="6" t="s">
        <v>1086</v>
      </c>
      <c r="BU657" s="6" t="s">
        <v>1086</v>
      </c>
      <c r="BV657" s="6" t="s">
        <v>1087</v>
      </c>
      <c r="BW657" s="6" t="s">
        <v>1086</v>
      </c>
      <c r="BX657" s="6" t="s">
        <v>1086</v>
      </c>
      <c r="BY657" s="6" t="s">
        <v>1086</v>
      </c>
      <c r="BZ657" s="6" t="s">
        <v>1086</v>
      </c>
      <c r="CA657" s="6" t="s">
        <v>1087</v>
      </c>
      <c r="CB657" s="6" t="s">
        <v>1086</v>
      </c>
      <c r="CC657" s="6" t="s">
        <v>1086</v>
      </c>
      <c r="CD657" s="6" t="s">
        <v>1193</v>
      </c>
      <c r="CE657" s="199" t="s">
        <v>3152</v>
      </c>
      <c r="CF657" s="6"/>
      <c r="CG657" s="6"/>
      <c r="CH657" s="6"/>
      <c r="CI657" s="6"/>
      <c r="CJ657" s="6" t="s">
        <v>1607</v>
      </c>
      <c r="CK657" s="6" t="s">
        <v>1608</v>
      </c>
      <c r="CL657" s="6" t="s">
        <v>1086</v>
      </c>
      <c r="CM657" s="6" t="s">
        <v>1087</v>
      </c>
      <c r="CN657" s="6" t="s">
        <v>1087</v>
      </c>
      <c r="CO657" s="6" t="s">
        <v>1490</v>
      </c>
      <c r="CP657" s="6" t="s">
        <v>1086</v>
      </c>
      <c r="CQ657" s="6" t="s">
        <v>1086</v>
      </c>
      <c r="CR657" s="6" t="s">
        <v>1087</v>
      </c>
      <c r="CS657" s="6" t="s">
        <v>1086</v>
      </c>
      <c r="CT657" s="6" t="s">
        <v>1086</v>
      </c>
      <c r="CU657" s="191" t="s">
        <v>1288</v>
      </c>
      <c r="CV657" s="6" t="str">
        <f t="shared" si="253"/>
        <v>NUEVO MILENIOPEATONAL220548690118</v>
      </c>
      <c r="CW657" s="46" t="str">
        <f t="shared" si="254"/>
        <v>OK</v>
      </c>
      <c r="CX657" s="47" t="str">
        <f t="shared" si="255"/>
        <v>SI</v>
      </c>
      <c r="CY657" s="47">
        <f t="shared" si="256"/>
        <v>1</v>
      </c>
      <c r="CZ657" s="47" t="str">
        <f t="shared" si="257"/>
        <v/>
      </c>
      <c r="DA657" s="47" t="str">
        <f t="shared" si="258"/>
        <v/>
      </c>
      <c r="DB657" s="47" t="str">
        <f t="shared" si="259"/>
        <v/>
      </c>
      <c r="DC657" s="47" t="str">
        <f t="shared" si="260"/>
        <v/>
      </c>
      <c r="DD657" s="47"/>
      <c r="DE657" s="47" t="str">
        <f t="shared" si="261"/>
        <v/>
      </c>
      <c r="DF657" s="47" t="str">
        <f t="shared" si="262"/>
        <v/>
      </c>
      <c r="DG657" s="47" t="str">
        <f t="shared" si="263"/>
        <v/>
      </c>
      <c r="DH657" s="47" t="str">
        <f t="shared" si="264"/>
        <v/>
      </c>
      <c r="DI657" s="47" t="str">
        <f t="shared" si="265"/>
        <v/>
      </c>
      <c r="DJ657" s="47">
        <f t="shared" si="266"/>
        <v>1</v>
      </c>
      <c r="DK657" s="48">
        <f>IF(CX657="NO",0,IF(CY657=1,Tipologías!$E$11,0)+IF(CZ657=2,Tipologías!$E$10,0)+IF(DA657=3,Tipologías!$E$9,0)+IF(DB657=4,Tipologías!$E$13,0)+IF(DC657=5,Tipologías!$E$12,0)+IF(DD657=6,Tipologías!$E$14,0)+IF(DE657=7,Tipologías!$E$20,0)+IF(DG657=9,Tipologías!$E$16,0)+IF(DF657=8,Tipologías!$E$23,0)+IF(DH657=10,Tipologías!$E$7,0)+IF(DI657=11,Tipologías!$E$8,0))</f>
        <v>223009.46776799997</v>
      </c>
      <c r="DL657" s="49">
        <f t="shared" si="267"/>
        <v>223009.46776799997</v>
      </c>
      <c r="DM657" s="50" t="str">
        <f t="shared" si="268"/>
        <v/>
      </c>
      <c r="DN657" s="50" t="str">
        <f t="shared" si="269"/>
        <v/>
      </c>
      <c r="DO657" s="50">
        <f t="shared" si="270"/>
        <v>0</v>
      </c>
      <c r="DP657" s="51" t="str">
        <f t="shared" si="271"/>
        <v/>
      </c>
      <c r="DQ657" s="51">
        <f>IF(DM657=17,Tipologías!$E$18,0)+IF(ENCUESTAS!DN657=18,Tipologías!$E$17,0)+IF(ENCUESTAS!DO657=19,Tipologías!$E$19,0)+IF(ENCUESTAS!DP657=20,Tipologías!$E$21,0)</f>
        <v>0</v>
      </c>
      <c r="DR657" s="47" t="str">
        <f t="shared" si="272"/>
        <v>NO</v>
      </c>
      <c r="DS657" s="49">
        <f t="shared" si="273"/>
        <v>0</v>
      </c>
      <c r="DT657" s="52">
        <f>IF(DL657=0,"",(DL657+DS657+Tipologías!$E$6+Tipologías!$H$2))</f>
        <v>420086.86030796444</v>
      </c>
      <c r="DU657" s="53" t="str">
        <f t="shared" si="274"/>
        <v>SI</v>
      </c>
      <c r="DV657" s="436" t="s">
        <v>3877</v>
      </c>
    </row>
    <row r="658" spans="1:126" x14ac:dyDescent="0.25">
      <c r="A658" s="22">
        <v>42975</v>
      </c>
      <c r="B658" s="7" t="s">
        <v>1</v>
      </c>
      <c r="C658" s="7" t="s">
        <v>630</v>
      </c>
      <c r="D658" s="7">
        <v>579</v>
      </c>
      <c r="E658" s="7">
        <v>1152435410</v>
      </c>
      <c r="F658" s="7">
        <v>3105273887</v>
      </c>
      <c r="G658" s="188">
        <v>655</v>
      </c>
      <c r="H658" s="189" t="s">
        <v>1640</v>
      </c>
      <c r="I658" s="7" t="s">
        <v>1110</v>
      </c>
      <c r="J658" s="7"/>
      <c r="K658" s="7"/>
      <c r="L658" s="7"/>
      <c r="M658" s="7"/>
      <c r="N658" s="7"/>
      <c r="O658" s="7"/>
      <c r="P658" s="7"/>
      <c r="Q658" s="7"/>
      <c r="R658" s="200">
        <v>220548690114</v>
      </c>
      <c r="S658" s="7"/>
      <c r="T658" s="7"/>
      <c r="U658" s="362" t="str">
        <f t="shared" si="250"/>
        <v xml:space="preserve">PEATONAL   #   -  220548690114 </v>
      </c>
      <c r="V658" s="7">
        <v>3103605374</v>
      </c>
      <c r="W658" s="7" t="s">
        <v>3153</v>
      </c>
      <c r="X658" s="7" t="s">
        <v>2183</v>
      </c>
      <c r="Y658" s="7" t="s">
        <v>3154</v>
      </c>
      <c r="Z658" s="7" t="s">
        <v>1297</v>
      </c>
      <c r="AA658" s="434" t="str">
        <f t="shared" si="251"/>
        <v>AIDE DEL CARMEN LASTRE PINTO</v>
      </c>
      <c r="AB658" s="7" t="s">
        <v>1268</v>
      </c>
      <c r="AC658" s="7">
        <v>43656085</v>
      </c>
      <c r="AD658" s="7" t="s">
        <v>1118</v>
      </c>
      <c r="AE658" s="7">
        <v>33</v>
      </c>
      <c r="AF658" s="6" t="s">
        <v>1087</v>
      </c>
      <c r="AG658" s="6" t="s">
        <v>1791</v>
      </c>
      <c r="AH658" s="7" t="s">
        <v>1456</v>
      </c>
      <c r="AI658" s="7" t="s">
        <v>1569</v>
      </c>
      <c r="AJ658" s="7" t="s">
        <v>1465</v>
      </c>
      <c r="AK658" s="434" t="str">
        <f t="shared" si="252"/>
        <v>SERGIO DE JESUS RESTREPO PEREZ</v>
      </c>
      <c r="AL658" s="7" t="s">
        <v>1268</v>
      </c>
      <c r="AM658" s="191">
        <v>71184003</v>
      </c>
      <c r="AN658" s="189" t="s">
        <v>1087</v>
      </c>
      <c r="AO658" s="7"/>
      <c r="AP658" s="7" t="s">
        <v>1087</v>
      </c>
      <c r="AQ658" s="7">
        <v>5</v>
      </c>
      <c r="AR658" s="7">
        <v>2</v>
      </c>
      <c r="AS658" s="7"/>
      <c r="AT658" s="192" t="s">
        <v>1147</v>
      </c>
      <c r="AU658" s="7"/>
      <c r="AV658" s="193" t="s">
        <v>1163</v>
      </c>
      <c r="AW658" s="7"/>
      <c r="AX658" s="192"/>
      <c r="AY658" s="7"/>
      <c r="AZ658" s="7"/>
      <c r="BA658" s="194"/>
      <c r="BB658" s="7" t="s">
        <v>1086</v>
      </c>
      <c r="BC658" s="7">
        <v>18900</v>
      </c>
      <c r="BD658" s="7" t="s">
        <v>1086</v>
      </c>
      <c r="BE658" s="7">
        <v>13700</v>
      </c>
      <c r="BF658" s="7" t="s">
        <v>1086</v>
      </c>
      <c r="BG658" s="7">
        <v>8400</v>
      </c>
      <c r="BH658" s="188" t="s">
        <v>1167</v>
      </c>
      <c r="BI658" s="195" t="s">
        <v>1171</v>
      </c>
      <c r="BJ658" s="6" t="s">
        <v>1180</v>
      </c>
      <c r="BK658" s="6" t="s">
        <v>1189</v>
      </c>
      <c r="BL658" s="6" t="s">
        <v>1086</v>
      </c>
      <c r="BM658" s="191" t="s">
        <v>1087</v>
      </c>
      <c r="BN658" s="195" t="s">
        <v>1086</v>
      </c>
      <c r="BO658" s="6" t="s">
        <v>1086</v>
      </c>
      <c r="BP658" s="6" t="s">
        <v>1086</v>
      </c>
      <c r="BQ658" s="6" t="s">
        <v>1086</v>
      </c>
      <c r="BR658" s="6" t="s">
        <v>1086</v>
      </c>
      <c r="BS658" s="6" t="s">
        <v>1086</v>
      </c>
      <c r="BT658" s="6" t="s">
        <v>1086</v>
      </c>
      <c r="BU658" s="6" t="s">
        <v>1086</v>
      </c>
      <c r="BV658" s="6" t="s">
        <v>1087</v>
      </c>
      <c r="BW658" s="6" t="s">
        <v>1086</v>
      </c>
      <c r="BX658" s="6" t="s">
        <v>1086</v>
      </c>
      <c r="BY658" s="6" t="s">
        <v>1086</v>
      </c>
      <c r="BZ658" s="6" t="s">
        <v>1086</v>
      </c>
      <c r="CA658" s="6" t="s">
        <v>1087</v>
      </c>
      <c r="CB658" s="6" t="s">
        <v>1086</v>
      </c>
      <c r="CC658" s="6" t="s">
        <v>1086</v>
      </c>
      <c r="CD658" s="6" t="s">
        <v>1193</v>
      </c>
      <c r="CE658" s="199" t="s">
        <v>3155</v>
      </c>
      <c r="CF658" s="6"/>
      <c r="CG658" s="6"/>
      <c r="CH658" s="6"/>
      <c r="CI658" s="6"/>
      <c r="CJ658" s="6" t="s">
        <v>1607</v>
      </c>
      <c r="CK658" s="6" t="s">
        <v>1608</v>
      </c>
      <c r="CL658" s="6" t="s">
        <v>1086</v>
      </c>
      <c r="CM658" s="6" t="s">
        <v>1087</v>
      </c>
      <c r="CN658" s="6" t="s">
        <v>1087</v>
      </c>
      <c r="CO658" s="6" t="s">
        <v>1490</v>
      </c>
      <c r="CP658" s="6" t="s">
        <v>1086</v>
      </c>
      <c r="CQ658" s="6" t="s">
        <v>1086</v>
      </c>
      <c r="CR658" s="6" t="s">
        <v>1087</v>
      </c>
      <c r="CS658" s="6" t="s">
        <v>1086</v>
      </c>
      <c r="CT658" s="6" t="s">
        <v>1086</v>
      </c>
      <c r="CU658" s="191" t="s">
        <v>1288</v>
      </c>
      <c r="CV658" s="6" t="str">
        <f t="shared" si="253"/>
        <v>NUEVO MILENIOPEATONAL220548690114</v>
      </c>
      <c r="CW658" s="46" t="str">
        <f t="shared" si="254"/>
        <v>OK</v>
      </c>
      <c r="CX658" s="47" t="str">
        <f t="shared" si="255"/>
        <v>SI</v>
      </c>
      <c r="CY658" s="47">
        <f t="shared" si="256"/>
        <v>1</v>
      </c>
      <c r="CZ658" s="47" t="str">
        <f t="shared" si="257"/>
        <v/>
      </c>
      <c r="DA658" s="47" t="str">
        <f t="shared" si="258"/>
        <v/>
      </c>
      <c r="DB658" s="47" t="str">
        <f t="shared" si="259"/>
        <v/>
      </c>
      <c r="DC658" s="47" t="str">
        <f t="shared" si="260"/>
        <v/>
      </c>
      <c r="DD658" s="47"/>
      <c r="DE658" s="47" t="str">
        <f t="shared" si="261"/>
        <v/>
      </c>
      <c r="DF658" s="47" t="str">
        <f t="shared" si="262"/>
        <v/>
      </c>
      <c r="DG658" s="47" t="str">
        <f t="shared" si="263"/>
        <v/>
      </c>
      <c r="DH658" s="47" t="str">
        <f t="shared" si="264"/>
        <v/>
      </c>
      <c r="DI658" s="47" t="str">
        <f t="shared" si="265"/>
        <v/>
      </c>
      <c r="DJ658" s="47">
        <f t="shared" si="266"/>
        <v>1</v>
      </c>
      <c r="DK658" s="48">
        <f>IF(CX658="NO",0,IF(CY658=1,Tipologías!$E$11,0)+IF(CZ658=2,Tipologías!$E$10,0)+IF(DA658=3,Tipologías!$E$9,0)+IF(DB658=4,Tipologías!$E$13,0)+IF(DC658=5,Tipologías!$E$12,0)+IF(DD658=6,Tipologías!$E$14,0)+IF(DE658=7,Tipologías!$E$20,0)+IF(DG658=9,Tipologías!$E$16,0)+IF(DF658=8,Tipologías!$E$23,0)+IF(DH658=10,Tipologías!$E$7,0)+IF(DI658=11,Tipologías!$E$8,0))</f>
        <v>223009.46776799997</v>
      </c>
      <c r="DL658" s="49">
        <f t="shared" si="267"/>
        <v>223009.46776799997</v>
      </c>
      <c r="DM658" s="50" t="str">
        <f t="shared" si="268"/>
        <v/>
      </c>
      <c r="DN658" s="50" t="str">
        <f t="shared" si="269"/>
        <v/>
      </c>
      <c r="DO658" s="50">
        <f t="shared" si="270"/>
        <v>0</v>
      </c>
      <c r="DP658" s="51" t="str">
        <f t="shared" si="271"/>
        <v/>
      </c>
      <c r="DQ658" s="51">
        <f>IF(DM658=17,Tipologías!$E$18,0)+IF(ENCUESTAS!DN658=18,Tipologías!$E$17,0)+IF(ENCUESTAS!DO658=19,Tipologías!$E$19,0)+IF(ENCUESTAS!DP658=20,Tipologías!$E$21,0)</f>
        <v>0</v>
      </c>
      <c r="DR658" s="47" t="str">
        <f t="shared" si="272"/>
        <v>NO</v>
      </c>
      <c r="DS658" s="49">
        <f t="shared" si="273"/>
        <v>0</v>
      </c>
      <c r="DT658" s="52">
        <f>IF(DL658=0,"",(DL658+DS658+Tipologías!$E$6+Tipologías!$H$2))</f>
        <v>420086.86030796444</v>
      </c>
      <c r="DU658" s="53" t="str">
        <f t="shared" si="274"/>
        <v>SI</v>
      </c>
      <c r="DV658" s="436" t="s">
        <v>3878</v>
      </c>
    </row>
    <row r="659" spans="1:126" x14ac:dyDescent="0.25">
      <c r="A659" s="22">
        <v>42975</v>
      </c>
      <c r="B659" s="7" t="s">
        <v>1</v>
      </c>
      <c r="C659" s="7" t="s">
        <v>630</v>
      </c>
      <c r="D659" s="7">
        <v>579</v>
      </c>
      <c r="E659" s="7">
        <v>1152435410</v>
      </c>
      <c r="F659" s="7">
        <v>3105273887</v>
      </c>
      <c r="G659" s="188">
        <v>656</v>
      </c>
      <c r="H659" s="189" t="s">
        <v>1740</v>
      </c>
      <c r="I659" s="7" t="s">
        <v>1110</v>
      </c>
      <c r="J659" s="7"/>
      <c r="K659" s="7"/>
      <c r="L659" s="7"/>
      <c r="M659" s="7"/>
      <c r="N659" s="7"/>
      <c r="O659" s="7"/>
      <c r="P659" s="7"/>
      <c r="Q659" s="7"/>
      <c r="R659" s="190">
        <v>22056290000</v>
      </c>
      <c r="S659" s="7"/>
      <c r="T659" s="7"/>
      <c r="U659" s="362" t="str">
        <f t="shared" si="250"/>
        <v xml:space="preserve">PEATONAL   #   -  22056290000 </v>
      </c>
      <c r="V659" s="7">
        <v>3116249186</v>
      </c>
      <c r="W659" s="7" t="s">
        <v>1655</v>
      </c>
      <c r="X659" s="7" t="s">
        <v>1877</v>
      </c>
      <c r="Y659" s="7" t="s">
        <v>1270</v>
      </c>
      <c r="Z659" s="7" t="s">
        <v>3156</v>
      </c>
      <c r="AA659" s="434" t="str">
        <f t="shared" si="251"/>
        <v>LUZ DORCELA MONSALVE CASTAÑO</v>
      </c>
      <c r="AB659" s="7" t="s">
        <v>1268</v>
      </c>
      <c r="AC659" s="7">
        <v>43651566</v>
      </c>
      <c r="AD659" s="7" t="s">
        <v>1118</v>
      </c>
      <c r="AE659" s="7">
        <v>43</v>
      </c>
      <c r="AF659" s="6" t="s">
        <v>1087</v>
      </c>
      <c r="AG659" s="6" t="s">
        <v>3157</v>
      </c>
      <c r="AH659" s="7" t="s">
        <v>3158</v>
      </c>
      <c r="AI659" s="7" t="s">
        <v>1569</v>
      </c>
      <c r="AJ659" s="7" t="s">
        <v>2637</v>
      </c>
      <c r="AK659" s="434" t="str">
        <f t="shared" si="252"/>
        <v>SERGIO ARTURO MORALE ALAVAREZ</v>
      </c>
      <c r="AL659" s="7" t="s">
        <v>1268</v>
      </c>
      <c r="AM659" s="191">
        <v>71184331</v>
      </c>
      <c r="AN659" s="189" t="s">
        <v>1087</v>
      </c>
      <c r="AO659" s="7"/>
      <c r="AP659" s="7" t="s">
        <v>1087</v>
      </c>
      <c r="AQ659" s="7">
        <v>5</v>
      </c>
      <c r="AR659" s="7"/>
      <c r="AS659" s="7"/>
      <c r="AT659" s="192" t="s">
        <v>1147</v>
      </c>
      <c r="AU659" s="7"/>
      <c r="AV659" s="193" t="s">
        <v>1161</v>
      </c>
      <c r="AW659" s="7"/>
      <c r="AX659" s="192"/>
      <c r="AY659" s="7"/>
      <c r="AZ659" s="7"/>
      <c r="BA659" s="7"/>
      <c r="BB659" s="7" t="s">
        <v>1086</v>
      </c>
      <c r="BC659" s="194">
        <v>11600</v>
      </c>
      <c r="BD659" s="7" t="s">
        <v>1086</v>
      </c>
      <c r="BE659" s="7"/>
      <c r="BF659" s="7" t="s">
        <v>1086</v>
      </c>
      <c r="BG659" s="7">
        <v>8400</v>
      </c>
      <c r="BH659" s="188" t="s">
        <v>1167</v>
      </c>
      <c r="BI659" s="195" t="s">
        <v>1175</v>
      </c>
      <c r="BJ659" s="6" t="s">
        <v>1180</v>
      </c>
      <c r="BK659" s="6" t="s">
        <v>1189</v>
      </c>
      <c r="BL659" s="6" t="s">
        <v>1086</v>
      </c>
      <c r="BM659" s="191" t="s">
        <v>1086</v>
      </c>
      <c r="BN659" s="195" t="s">
        <v>1086</v>
      </c>
      <c r="BO659" s="6" t="s">
        <v>1086</v>
      </c>
      <c r="BP659" s="6" t="s">
        <v>1086</v>
      </c>
      <c r="BQ659" s="6" t="s">
        <v>1086</v>
      </c>
      <c r="BR659" s="6" t="s">
        <v>1086</v>
      </c>
      <c r="BS659" s="6" t="s">
        <v>1086</v>
      </c>
      <c r="BT659" s="6" t="s">
        <v>1086</v>
      </c>
      <c r="BU659" s="6" t="s">
        <v>1087</v>
      </c>
      <c r="BV659" s="6" t="s">
        <v>1087</v>
      </c>
      <c r="BW659" s="6" t="s">
        <v>1086</v>
      </c>
      <c r="BX659" s="6" t="s">
        <v>1086</v>
      </c>
      <c r="BY659" s="6" t="s">
        <v>1086</v>
      </c>
      <c r="BZ659" s="6" t="s">
        <v>1087</v>
      </c>
      <c r="CA659" s="6" t="s">
        <v>1087</v>
      </c>
      <c r="CB659" s="6" t="s">
        <v>1086</v>
      </c>
      <c r="CC659" s="6" t="s">
        <v>1086</v>
      </c>
      <c r="CD659" s="6" t="s">
        <v>1193</v>
      </c>
      <c r="CE659" s="199" t="s">
        <v>3081</v>
      </c>
      <c r="CF659" s="6"/>
      <c r="CG659" s="6"/>
      <c r="CH659" s="6"/>
      <c r="CI659" s="6"/>
      <c r="CJ659" s="6" t="s">
        <v>1607</v>
      </c>
      <c r="CK659" s="6" t="s">
        <v>1608</v>
      </c>
      <c r="CL659" s="6" t="s">
        <v>1086</v>
      </c>
      <c r="CM659" s="6" t="s">
        <v>1087</v>
      </c>
      <c r="CN659" s="6" t="s">
        <v>1087</v>
      </c>
      <c r="CO659" s="6" t="s">
        <v>1490</v>
      </c>
      <c r="CP659" s="6" t="s">
        <v>1086</v>
      </c>
      <c r="CQ659" s="6" t="s">
        <v>1087</v>
      </c>
      <c r="CR659" s="6" t="s">
        <v>1087</v>
      </c>
      <c r="CS659" s="6" t="s">
        <v>1086</v>
      </c>
      <c r="CT659" s="6" t="s">
        <v>1086</v>
      </c>
      <c r="CU659" s="191" t="s">
        <v>1273</v>
      </c>
      <c r="CV659" s="6" t="str">
        <f t="shared" si="253"/>
        <v>TAHAMIPEATONAL22056290000</v>
      </c>
      <c r="CW659" s="46" t="str">
        <f t="shared" si="254"/>
        <v>OK</v>
      </c>
      <c r="CX659" s="47" t="str">
        <f t="shared" si="255"/>
        <v>SI</v>
      </c>
      <c r="CY659" s="47">
        <f t="shared" si="256"/>
        <v>1</v>
      </c>
      <c r="CZ659" s="47" t="str">
        <f t="shared" si="257"/>
        <v/>
      </c>
      <c r="DA659" s="47" t="str">
        <f t="shared" si="258"/>
        <v/>
      </c>
      <c r="DB659" s="47">
        <f t="shared" si="259"/>
        <v>4</v>
      </c>
      <c r="DC659" s="47" t="str">
        <f t="shared" si="260"/>
        <v/>
      </c>
      <c r="DD659" s="47"/>
      <c r="DE659" s="47" t="str">
        <f t="shared" si="261"/>
        <v/>
      </c>
      <c r="DF659" s="47" t="str">
        <f t="shared" si="262"/>
        <v/>
      </c>
      <c r="DG659" s="47">
        <f t="shared" si="263"/>
        <v>9</v>
      </c>
      <c r="DH659" s="47" t="str">
        <f t="shared" si="264"/>
        <v/>
      </c>
      <c r="DI659" s="47" t="str">
        <f t="shared" si="265"/>
        <v/>
      </c>
      <c r="DJ659" s="47">
        <f t="shared" si="266"/>
        <v>2</v>
      </c>
      <c r="DK659" s="48">
        <f>IF(CX659="NO",0,IF(CY659=1,Tipologías!$E$11,0)+IF(CZ659=2,Tipologías!$E$10,0)+IF(DA659=3,Tipologías!$E$9,0)+IF(DB659=4,Tipologías!$E$13,0)+IF(DC659=5,Tipologías!$E$12,0)+IF(DD659=6,Tipologías!$E$14,0)+IF(DE659=7,Tipologías!$E$20,0)+IF(DG659=9,Tipologías!$E$16,0)+IF(DF659=8,Tipologías!$E$23,0)+IF(DH659=10,Tipologías!$E$7,0)+IF(DI659=11,Tipologías!$E$8,0))</f>
        <v>2858472.5869979998</v>
      </c>
      <c r="DL659" s="49">
        <f t="shared" si="267"/>
        <v>2858472.5869979998</v>
      </c>
      <c r="DM659" s="50" t="str">
        <f t="shared" si="268"/>
        <v/>
      </c>
      <c r="DN659" s="50" t="str">
        <f t="shared" si="269"/>
        <v/>
      </c>
      <c r="DO659" s="50">
        <f t="shared" si="270"/>
        <v>0</v>
      </c>
      <c r="DP659" s="51" t="str">
        <f t="shared" si="271"/>
        <v/>
      </c>
      <c r="DQ659" s="51">
        <f>IF(DM659=17,Tipologías!$E$18,0)+IF(ENCUESTAS!DN659=18,Tipologías!$E$17,0)+IF(ENCUESTAS!DO659=19,Tipologías!$E$19,0)+IF(ENCUESTAS!DP659=20,Tipologías!$E$21,0)</f>
        <v>0</v>
      </c>
      <c r="DR659" s="47" t="str">
        <f t="shared" si="272"/>
        <v>NO</v>
      </c>
      <c r="DS659" s="49">
        <f t="shared" si="273"/>
        <v>0</v>
      </c>
      <c r="DT659" s="52">
        <f>IF(DL659=0,"",(DL659+DS659+Tipologías!$E$6+Tipologías!$H$2))</f>
        <v>3055549.9795379643</v>
      </c>
      <c r="DU659" s="53" t="str">
        <f t="shared" si="274"/>
        <v>SI</v>
      </c>
      <c r="DV659" s="436" t="s">
        <v>4344</v>
      </c>
    </row>
    <row r="660" spans="1:126" ht="30" hidden="1" x14ac:dyDescent="0.25">
      <c r="A660" s="22">
        <v>42975</v>
      </c>
      <c r="B660" s="7" t="s">
        <v>1</v>
      </c>
      <c r="C660" s="7" t="s">
        <v>630</v>
      </c>
      <c r="D660" s="7">
        <v>579</v>
      </c>
      <c r="E660" s="7">
        <v>1152435410</v>
      </c>
      <c r="F660" s="7">
        <v>3105273887</v>
      </c>
      <c r="G660" s="188">
        <v>657</v>
      </c>
      <c r="H660" s="189" t="s">
        <v>1740</v>
      </c>
      <c r="I660" s="7" t="s">
        <v>1110</v>
      </c>
      <c r="J660" s="7"/>
      <c r="K660" s="7"/>
      <c r="L660" s="7"/>
      <c r="M660" s="7"/>
      <c r="N660" s="7"/>
      <c r="O660" s="7"/>
      <c r="P660" s="7"/>
      <c r="Q660" s="7"/>
      <c r="R660" s="200">
        <v>220550010000</v>
      </c>
      <c r="S660" s="7"/>
      <c r="T660" s="7"/>
      <c r="U660" s="362" t="str">
        <f t="shared" si="250"/>
        <v xml:space="preserve">PEATONAL   #   -  220550010000 </v>
      </c>
      <c r="V660" s="7">
        <v>3118417136</v>
      </c>
      <c r="W660" s="7" t="s">
        <v>2548</v>
      </c>
      <c r="X660" s="7" t="s">
        <v>3159</v>
      </c>
      <c r="Y660" s="7" t="s">
        <v>1270</v>
      </c>
      <c r="Z660" s="7" t="s">
        <v>1302</v>
      </c>
      <c r="AA660" s="434" t="str">
        <f t="shared" si="251"/>
        <v>LUZ MARINA RUEDA PLATA</v>
      </c>
      <c r="AB660" s="7" t="s">
        <v>1268</v>
      </c>
      <c r="AC660" s="7">
        <v>52085679</v>
      </c>
      <c r="AD660" s="7" t="s">
        <v>1118</v>
      </c>
      <c r="AE660" s="7">
        <v>43</v>
      </c>
      <c r="AF660" s="6" t="s">
        <v>1087</v>
      </c>
      <c r="AG660" s="6" t="s">
        <v>1277</v>
      </c>
      <c r="AH660" s="7" t="s">
        <v>1277</v>
      </c>
      <c r="AI660" s="7" t="s">
        <v>1423</v>
      </c>
      <c r="AJ660" s="7" t="s">
        <v>1638</v>
      </c>
      <c r="AK660" s="434" t="str">
        <f t="shared" si="252"/>
        <v>CARLOS ANDRES GOMEZ GOMEZ</v>
      </c>
      <c r="AL660" s="7" t="s">
        <v>1268</v>
      </c>
      <c r="AM660" s="191"/>
      <c r="AN660" s="189" t="s">
        <v>1087</v>
      </c>
      <c r="AO660" s="7"/>
      <c r="AP660" s="7" t="s">
        <v>1087</v>
      </c>
      <c r="AQ660" s="7">
        <v>6</v>
      </c>
      <c r="AR660" s="7">
        <v>2</v>
      </c>
      <c r="AS660" s="7"/>
      <c r="AT660" s="192" t="s">
        <v>1147</v>
      </c>
      <c r="AU660" s="7"/>
      <c r="AV660" s="193" t="s">
        <v>1163</v>
      </c>
      <c r="AW660" s="7"/>
      <c r="AX660" s="192"/>
      <c r="AY660" s="7"/>
      <c r="AZ660" s="7"/>
      <c r="BA660" s="7"/>
      <c r="BB660" s="7" t="s">
        <v>1086</v>
      </c>
      <c r="BC660" s="194">
        <v>50400</v>
      </c>
      <c r="BD660" s="7" t="s">
        <v>1086</v>
      </c>
      <c r="BE660" s="194">
        <v>38000</v>
      </c>
      <c r="BF660" s="7" t="s">
        <v>1086</v>
      </c>
      <c r="BG660" s="194">
        <v>8500</v>
      </c>
      <c r="BH660" s="188" t="s">
        <v>1167</v>
      </c>
      <c r="BI660" s="195" t="s">
        <v>1171</v>
      </c>
      <c r="BJ660" s="6" t="s">
        <v>1181</v>
      </c>
      <c r="BK660" s="6" t="s">
        <v>1188</v>
      </c>
      <c r="BL660" s="6" t="s">
        <v>1086</v>
      </c>
      <c r="BM660" s="191" t="s">
        <v>1087</v>
      </c>
      <c r="BN660" s="195" t="s">
        <v>1086</v>
      </c>
      <c r="BO660" s="6" t="s">
        <v>1086</v>
      </c>
      <c r="BP660" s="6" t="s">
        <v>1086</v>
      </c>
      <c r="BQ660" s="6" t="s">
        <v>1086</v>
      </c>
      <c r="BR660" s="6" t="s">
        <v>1086</v>
      </c>
      <c r="BS660" s="6" t="s">
        <v>1086</v>
      </c>
      <c r="BT660" s="6" t="s">
        <v>1086</v>
      </c>
      <c r="BU660" s="6" t="s">
        <v>1086</v>
      </c>
      <c r="BV660" s="6" t="s">
        <v>1086</v>
      </c>
      <c r="BW660" s="6" t="s">
        <v>1086</v>
      </c>
      <c r="BX660" s="6" t="s">
        <v>1086</v>
      </c>
      <c r="BY660" s="6" t="s">
        <v>1086</v>
      </c>
      <c r="BZ660" s="6" t="s">
        <v>1086</v>
      </c>
      <c r="CA660" s="6" t="s">
        <v>1086</v>
      </c>
      <c r="CB660" s="6" t="s">
        <v>1086</v>
      </c>
      <c r="CC660" s="6" t="s">
        <v>1086</v>
      </c>
      <c r="CD660" s="6" t="s">
        <v>1193</v>
      </c>
      <c r="CE660" s="199" t="s">
        <v>3160</v>
      </c>
      <c r="CF660" s="6"/>
      <c r="CG660" s="6"/>
      <c r="CH660" s="6"/>
      <c r="CI660" s="6"/>
      <c r="CJ660" s="6" t="s">
        <v>1607</v>
      </c>
      <c r="CK660" s="6" t="s">
        <v>1608</v>
      </c>
      <c r="CL660" s="6" t="s">
        <v>1086</v>
      </c>
      <c r="CM660" s="6" t="s">
        <v>1087</v>
      </c>
      <c r="CN660" s="6" t="s">
        <v>1087</v>
      </c>
      <c r="CO660" s="6" t="s">
        <v>1490</v>
      </c>
      <c r="CP660" s="6" t="s">
        <v>1086</v>
      </c>
      <c r="CQ660" s="6" t="s">
        <v>1086</v>
      </c>
      <c r="CR660" s="6" t="s">
        <v>1086</v>
      </c>
      <c r="CS660" s="6" t="s">
        <v>1086</v>
      </c>
      <c r="CT660" s="6" t="s">
        <v>1086</v>
      </c>
      <c r="CU660" s="191" t="s">
        <v>1288</v>
      </c>
      <c r="CV660" s="6" t="str">
        <f t="shared" si="253"/>
        <v>TAHAMIPEATONAL220550010000</v>
      </c>
      <c r="CW660" s="46" t="str">
        <f t="shared" si="254"/>
        <v>OK</v>
      </c>
      <c r="CX660" s="47" t="str">
        <f t="shared" si="255"/>
        <v>SI</v>
      </c>
      <c r="CY660" s="47" t="str">
        <f t="shared" si="256"/>
        <v/>
      </c>
      <c r="CZ660" s="47" t="str">
        <f t="shared" si="257"/>
        <v/>
      </c>
      <c r="DA660" s="47" t="str">
        <f t="shared" si="258"/>
        <v/>
      </c>
      <c r="DB660" s="47" t="str">
        <f t="shared" si="259"/>
        <v/>
      </c>
      <c r="DC660" s="47" t="str">
        <f t="shared" si="260"/>
        <v/>
      </c>
      <c r="DD660" s="47"/>
      <c r="DE660" s="47" t="str">
        <f t="shared" si="261"/>
        <v/>
      </c>
      <c r="DF660" s="47" t="str">
        <f t="shared" si="262"/>
        <v/>
      </c>
      <c r="DG660" s="47" t="str">
        <f t="shared" si="263"/>
        <v/>
      </c>
      <c r="DH660" s="47" t="str">
        <f t="shared" si="264"/>
        <v/>
      </c>
      <c r="DI660" s="47" t="str">
        <f t="shared" si="265"/>
        <v/>
      </c>
      <c r="DJ660" s="47">
        <f t="shared" si="266"/>
        <v>0</v>
      </c>
      <c r="DK660" s="48">
        <f>IF(CX660="NO",0,IF(CY660=1,Tipologías!$E$11,0)+IF(CZ660=2,Tipologías!$E$10,0)+IF(DA660=3,Tipologías!$E$9,0)+IF(DB660=4,Tipologías!$E$13,0)+IF(DC660=5,Tipologías!$E$12,0)+IF(DD660=6,Tipologías!$E$14,0)+IF(DE660=7,Tipologías!$E$20,0)+IF(DG660=9,Tipologías!$E$16,0)+IF(DF660=8,Tipologías!$E$23,0)+IF(DH660=10,Tipologías!$E$7,0)+IF(DI660=11,Tipologías!$E$8,0))</f>
        <v>0</v>
      </c>
      <c r="DL660" s="49">
        <f t="shared" si="267"/>
        <v>0</v>
      </c>
      <c r="DM660" s="50" t="str">
        <f t="shared" si="268"/>
        <v/>
      </c>
      <c r="DN660" s="50" t="str">
        <f t="shared" si="269"/>
        <v/>
      </c>
      <c r="DO660" s="50" t="str">
        <f t="shared" si="270"/>
        <v/>
      </c>
      <c r="DP660" s="51" t="str">
        <f t="shared" si="271"/>
        <v/>
      </c>
      <c r="DQ660" s="51">
        <f>IF(DM660=17,Tipologías!$E$18,0)+IF(ENCUESTAS!DN660=18,Tipologías!$E$17,0)+IF(ENCUESTAS!DO660=19,Tipologías!$E$19,0)+IF(ENCUESTAS!DP660=20,Tipologías!$E$21,0)</f>
        <v>0</v>
      </c>
      <c r="DR660" s="47" t="str">
        <f t="shared" si="272"/>
        <v>NO</v>
      </c>
      <c r="DS660" s="49">
        <f t="shared" si="273"/>
        <v>0</v>
      </c>
      <c r="DT660" s="52" t="str">
        <f>IF(DL660=0,"",(DL660+DS660+Tipologías!$E$6+Tipologías!$H$2))</f>
        <v/>
      </c>
      <c r="DU660" s="53" t="str">
        <f t="shared" si="274"/>
        <v>NO</v>
      </c>
      <c r="DV660" s="436"/>
    </row>
    <row r="661" spans="1:126" ht="30" x14ac:dyDescent="0.25">
      <c r="A661" s="22">
        <v>42975</v>
      </c>
      <c r="B661" s="7" t="s">
        <v>1</v>
      </c>
      <c r="C661" s="7" t="s">
        <v>630</v>
      </c>
      <c r="D661" s="7">
        <v>579</v>
      </c>
      <c r="E661" s="7">
        <v>1152435410</v>
      </c>
      <c r="F661" s="7">
        <v>3105273887</v>
      </c>
      <c r="G661" s="188">
        <v>658</v>
      </c>
      <c r="H661" s="189" t="s">
        <v>1640</v>
      </c>
      <c r="I661" s="7" t="s">
        <v>1110</v>
      </c>
      <c r="J661" s="7"/>
      <c r="K661" s="7"/>
      <c r="L661" s="7"/>
      <c r="M661" s="7"/>
      <c r="N661" s="7"/>
      <c r="O661" s="7"/>
      <c r="P661" s="7"/>
      <c r="Q661" s="7"/>
      <c r="R661" s="190">
        <v>22058314006</v>
      </c>
      <c r="S661" s="7"/>
      <c r="T661" s="7"/>
      <c r="U661" s="362" t="str">
        <f t="shared" si="250"/>
        <v xml:space="preserve">PEATONAL   #   -  22058314006 </v>
      </c>
      <c r="V661" s="7">
        <v>3165203379</v>
      </c>
      <c r="W661" s="7" t="s">
        <v>2596</v>
      </c>
      <c r="X661" s="7" t="s">
        <v>1281</v>
      </c>
      <c r="Y661" s="7" t="s">
        <v>1270</v>
      </c>
      <c r="Z661" s="7" t="s">
        <v>3161</v>
      </c>
      <c r="AA661" s="434" t="str">
        <f t="shared" si="251"/>
        <v>LUZ MARELBY PARRA TORRES</v>
      </c>
      <c r="AB661" s="7" t="s">
        <v>1268</v>
      </c>
      <c r="AC661" s="7">
        <v>43650283</v>
      </c>
      <c r="AD661" s="7" t="s">
        <v>1118</v>
      </c>
      <c r="AE661" s="7">
        <v>49</v>
      </c>
      <c r="AF661" s="6" t="s">
        <v>1087</v>
      </c>
      <c r="AG661" s="6" t="s">
        <v>1672</v>
      </c>
      <c r="AH661" s="7" t="s">
        <v>3162</v>
      </c>
      <c r="AI661" s="7" t="s">
        <v>1314</v>
      </c>
      <c r="AJ661" s="7" t="s">
        <v>1423</v>
      </c>
      <c r="AK661" s="434" t="str">
        <f t="shared" si="252"/>
        <v>JUAN CARLOS GAVIRIA JROFRIGUEZ</v>
      </c>
      <c r="AL661" s="7" t="s">
        <v>1268</v>
      </c>
      <c r="AM661" s="191">
        <v>78296235</v>
      </c>
      <c r="AN661" s="189" t="s">
        <v>1087</v>
      </c>
      <c r="AO661" s="7"/>
      <c r="AP661" s="7" t="s">
        <v>1087</v>
      </c>
      <c r="AQ661" s="7">
        <v>2</v>
      </c>
      <c r="AR661" s="7"/>
      <c r="AS661" s="7"/>
      <c r="AT661" s="192" t="s">
        <v>1147</v>
      </c>
      <c r="AU661" s="7"/>
      <c r="AV661" s="193" t="s">
        <v>1163</v>
      </c>
      <c r="AW661" s="7"/>
      <c r="AX661" s="192"/>
      <c r="AY661" s="7"/>
      <c r="AZ661" s="7"/>
      <c r="BA661" s="7"/>
      <c r="BB661" s="7" t="s">
        <v>1086</v>
      </c>
      <c r="BC661" s="7">
        <v>9400</v>
      </c>
      <c r="BD661" s="7" t="s">
        <v>1086</v>
      </c>
      <c r="BE661" s="7">
        <v>6400</v>
      </c>
      <c r="BF661" s="7" t="s">
        <v>1086</v>
      </c>
      <c r="BG661" s="7">
        <v>8400</v>
      </c>
      <c r="BH661" s="188" t="s">
        <v>1167</v>
      </c>
      <c r="BI661" s="195" t="s">
        <v>1174</v>
      </c>
      <c r="BJ661" s="6" t="s">
        <v>1180</v>
      </c>
      <c r="BK661" s="6" t="s">
        <v>1189</v>
      </c>
      <c r="BL661" s="6" t="s">
        <v>1086</v>
      </c>
      <c r="BM661" s="191" t="s">
        <v>1086</v>
      </c>
      <c r="BN661" s="195" t="s">
        <v>1086</v>
      </c>
      <c r="BO661" s="6" t="s">
        <v>1086</v>
      </c>
      <c r="BP661" s="6" t="s">
        <v>1086</v>
      </c>
      <c r="BQ661" s="6" t="s">
        <v>1086</v>
      </c>
      <c r="BR661" s="6" t="s">
        <v>1086</v>
      </c>
      <c r="BS661" s="6" t="s">
        <v>1086</v>
      </c>
      <c r="BT661" s="6" t="s">
        <v>1086</v>
      </c>
      <c r="BU661" s="6" t="s">
        <v>1086</v>
      </c>
      <c r="BV661" s="6" t="s">
        <v>1087</v>
      </c>
      <c r="BW661" s="6" t="s">
        <v>1086</v>
      </c>
      <c r="BX661" s="6" t="s">
        <v>1086</v>
      </c>
      <c r="BY661" s="6" t="s">
        <v>1086</v>
      </c>
      <c r="BZ661" s="6" t="s">
        <v>1086</v>
      </c>
      <c r="CA661" s="6" t="s">
        <v>1087</v>
      </c>
      <c r="CB661" s="6" t="s">
        <v>1086</v>
      </c>
      <c r="CC661" s="6" t="s">
        <v>1086</v>
      </c>
      <c r="CD661" s="6" t="s">
        <v>1193</v>
      </c>
      <c r="CE661" s="199" t="s">
        <v>3163</v>
      </c>
      <c r="CF661" s="6"/>
      <c r="CG661" s="6"/>
      <c r="CH661" s="6"/>
      <c r="CI661" s="6"/>
      <c r="CJ661" s="6" t="s">
        <v>1607</v>
      </c>
      <c r="CK661" s="6" t="s">
        <v>1608</v>
      </c>
      <c r="CL661" s="6" t="s">
        <v>1086</v>
      </c>
      <c r="CM661" s="6" t="s">
        <v>1087</v>
      </c>
      <c r="CN661" s="6" t="s">
        <v>1087</v>
      </c>
      <c r="CO661" s="6" t="s">
        <v>1490</v>
      </c>
      <c r="CP661" s="6" t="s">
        <v>1086</v>
      </c>
      <c r="CQ661" s="6" t="s">
        <v>1086</v>
      </c>
      <c r="CR661" s="6" t="s">
        <v>1087</v>
      </c>
      <c r="CS661" s="6" t="s">
        <v>1086</v>
      </c>
      <c r="CT661" s="6" t="s">
        <v>1086</v>
      </c>
      <c r="CU661" s="191" t="s">
        <v>1269</v>
      </c>
      <c r="CV661" s="6" t="str">
        <f t="shared" si="253"/>
        <v>NUEVO MILENIOPEATONAL22058314006</v>
      </c>
      <c r="CW661" s="46" t="str">
        <f t="shared" si="254"/>
        <v>OK</v>
      </c>
      <c r="CX661" s="47" t="str">
        <f t="shared" si="255"/>
        <v>SI</v>
      </c>
      <c r="CY661" s="47">
        <f t="shared" si="256"/>
        <v>1</v>
      </c>
      <c r="CZ661" s="47" t="str">
        <f t="shared" si="257"/>
        <v/>
      </c>
      <c r="DA661" s="47" t="str">
        <f t="shared" si="258"/>
        <v/>
      </c>
      <c r="DB661" s="47" t="str">
        <f t="shared" si="259"/>
        <v/>
      </c>
      <c r="DC661" s="47" t="str">
        <f t="shared" si="260"/>
        <v/>
      </c>
      <c r="DD661" s="47"/>
      <c r="DE661" s="47" t="str">
        <f t="shared" si="261"/>
        <v/>
      </c>
      <c r="DF661" s="47" t="str">
        <f t="shared" si="262"/>
        <v/>
      </c>
      <c r="DG661" s="47">
        <f t="shared" si="263"/>
        <v>9</v>
      </c>
      <c r="DH661" s="47" t="str">
        <f t="shared" si="264"/>
        <v/>
      </c>
      <c r="DI661" s="47" t="str">
        <f t="shared" si="265"/>
        <v/>
      </c>
      <c r="DJ661" s="47">
        <f t="shared" si="266"/>
        <v>1</v>
      </c>
      <c r="DK661" s="48">
        <f>IF(CX661="NO",0,IF(CY661=1,Tipologías!$E$11,0)+IF(CZ661=2,Tipologías!$E$10,0)+IF(DA661=3,Tipologías!$E$9,0)+IF(DB661=4,Tipologías!$E$13,0)+IF(DC661=5,Tipologías!$E$12,0)+IF(DD661=6,Tipologías!$E$14,0)+IF(DE661=7,Tipologías!$E$20,0)+IF(DG661=9,Tipologías!$E$16,0)+IF(DF661=8,Tipologías!$E$23,0)+IF(DH661=10,Tipologías!$E$7,0)+IF(DI661=11,Tipologías!$E$8,0))</f>
        <v>2225218.5090899998</v>
      </c>
      <c r="DL661" s="49">
        <f t="shared" si="267"/>
        <v>2225218.5090899998</v>
      </c>
      <c r="DM661" s="50" t="str">
        <f t="shared" si="268"/>
        <v/>
      </c>
      <c r="DN661" s="50" t="str">
        <f t="shared" si="269"/>
        <v/>
      </c>
      <c r="DO661" s="50">
        <f t="shared" si="270"/>
        <v>0</v>
      </c>
      <c r="DP661" s="51" t="str">
        <f t="shared" si="271"/>
        <v/>
      </c>
      <c r="DQ661" s="51">
        <f>IF(DM661=17,Tipologías!$E$18,0)+IF(ENCUESTAS!DN661=18,Tipologías!$E$17,0)+IF(ENCUESTAS!DO661=19,Tipologías!$E$19,0)+IF(ENCUESTAS!DP661=20,Tipologías!$E$21,0)</f>
        <v>0</v>
      </c>
      <c r="DR661" s="47" t="str">
        <f t="shared" si="272"/>
        <v>NO</v>
      </c>
      <c r="DS661" s="49">
        <f t="shared" si="273"/>
        <v>0</v>
      </c>
      <c r="DT661" s="52">
        <f>IF(DL661=0,"",(DL661+DS661+Tipologías!$E$6+Tipologías!$H$2))</f>
        <v>2422295.9016299644</v>
      </c>
      <c r="DU661" s="53" t="str">
        <f t="shared" si="274"/>
        <v>SI</v>
      </c>
      <c r="DV661" s="436" t="s">
        <v>3879</v>
      </c>
    </row>
    <row r="662" spans="1:126" ht="30" x14ac:dyDescent="0.25">
      <c r="A662" s="22">
        <v>42975</v>
      </c>
      <c r="B662" s="7" t="s">
        <v>1</v>
      </c>
      <c r="C662" s="7" t="s">
        <v>630</v>
      </c>
      <c r="D662" s="7">
        <v>579</v>
      </c>
      <c r="E662" s="7">
        <v>1152435410</v>
      </c>
      <c r="F662" s="7">
        <v>3105273887</v>
      </c>
      <c r="G662" s="188">
        <v>659</v>
      </c>
      <c r="H662" s="189" t="s">
        <v>1640</v>
      </c>
      <c r="I662" s="7" t="s">
        <v>1110</v>
      </c>
      <c r="J662" s="7"/>
      <c r="K662" s="7"/>
      <c r="L662" s="7"/>
      <c r="M662" s="7"/>
      <c r="N662" s="7"/>
      <c r="O662" s="7"/>
      <c r="P662" s="7"/>
      <c r="Q662" s="7"/>
      <c r="R662" s="200">
        <v>220548690062</v>
      </c>
      <c r="S662" s="7"/>
      <c r="T662" s="7"/>
      <c r="U662" s="362" t="str">
        <f t="shared" si="250"/>
        <v xml:space="preserve">PEATONAL   #   -  220548690062 </v>
      </c>
      <c r="V662" s="7">
        <v>3102496007</v>
      </c>
      <c r="W662" s="7" t="s">
        <v>1911</v>
      </c>
      <c r="X662" s="7" t="s">
        <v>1573</v>
      </c>
      <c r="Y662" s="7" t="s">
        <v>1430</v>
      </c>
      <c r="Z662" s="7" t="s">
        <v>1431</v>
      </c>
      <c r="AA662" s="434" t="str">
        <f t="shared" si="251"/>
        <v>GUSTAVO ALBERTO LEON VASQUEZ</v>
      </c>
      <c r="AB662" s="7" t="s">
        <v>1268</v>
      </c>
      <c r="AC662" s="7">
        <v>71184920</v>
      </c>
      <c r="AD662" s="7" t="s">
        <v>1127</v>
      </c>
      <c r="AE662" s="7">
        <v>51</v>
      </c>
      <c r="AF662" s="6" t="s">
        <v>1086</v>
      </c>
      <c r="AG662" s="6"/>
      <c r="AH662" s="7"/>
      <c r="AI662" s="7"/>
      <c r="AJ662" s="7"/>
      <c r="AK662" s="434" t="str">
        <f t="shared" si="252"/>
        <v xml:space="preserve">   </v>
      </c>
      <c r="AL662" s="7"/>
      <c r="AM662" s="191"/>
      <c r="AN662" s="189" t="s">
        <v>1087</v>
      </c>
      <c r="AO662" s="7"/>
      <c r="AP662" s="7" t="s">
        <v>1087</v>
      </c>
      <c r="AQ662" s="7">
        <v>1</v>
      </c>
      <c r="AR662" s="7"/>
      <c r="AS662" s="7"/>
      <c r="AT662" s="192" t="s">
        <v>1149</v>
      </c>
      <c r="AU662" s="7"/>
      <c r="AV662" s="193"/>
      <c r="AW662" s="7"/>
      <c r="AX662" s="192" t="s">
        <v>1153</v>
      </c>
      <c r="AY662" s="7"/>
      <c r="AZ662" s="7"/>
      <c r="BA662" s="194">
        <v>130000</v>
      </c>
      <c r="BB662" s="7" t="s">
        <v>1086</v>
      </c>
      <c r="BC662" s="194">
        <v>14700</v>
      </c>
      <c r="BD662" s="7" t="s">
        <v>1086</v>
      </c>
      <c r="BE662" s="194">
        <v>10400</v>
      </c>
      <c r="BF662" s="7" t="s">
        <v>1086</v>
      </c>
      <c r="BG662" s="194">
        <v>8400</v>
      </c>
      <c r="BH662" s="188" t="s">
        <v>1167</v>
      </c>
      <c r="BI662" s="195" t="s">
        <v>1174</v>
      </c>
      <c r="BJ662" s="6" t="s">
        <v>1180</v>
      </c>
      <c r="BK662" s="6" t="s">
        <v>1189</v>
      </c>
      <c r="BL662" s="6" t="s">
        <v>1086</v>
      </c>
      <c r="BM662" s="191" t="s">
        <v>1087</v>
      </c>
      <c r="BN662" s="195" t="s">
        <v>1086</v>
      </c>
      <c r="BO662" s="6" t="s">
        <v>1086</v>
      </c>
      <c r="BP662" s="6" t="s">
        <v>1086</v>
      </c>
      <c r="BQ662" s="6" t="s">
        <v>1086</v>
      </c>
      <c r="BR662" s="6" t="s">
        <v>1086</v>
      </c>
      <c r="BS662" s="6" t="s">
        <v>1086</v>
      </c>
      <c r="BT662" s="6" t="s">
        <v>1086</v>
      </c>
      <c r="BU662" s="6" t="s">
        <v>1087</v>
      </c>
      <c r="BV662" s="6" t="s">
        <v>1087</v>
      </c>
      <c r="BW662" s="6" t="s">
        <v>1086</v>
      </c>
      <c r="BX662" s="6" t="s">
        <v>1086</v>
      </c>
      <c r="BY662" s="6" t="s">
        <v>1086</v>
      </c>
      <c r="BZ662" s="6" t="s">
        <v>1087</v>
      </c>
      <c r="CA662" s="6" t="s">
        <v>1087</v>
      </c>
      <c r="CB662" s="6" t="s">
        <v>1086</v>
      </c>
      <c r="CC662" s="6" t="s">
        <v>1086</v>
      </c>
      <c r="CD662" s="6" t="s">
        <v>1193</v>
      </c>
      <c r="CE662" s="199" t="s">
        <v>3164</v>
      </c>
      <c r="CF662" s="6"/>
      <c r="CG662" s="6"/>
      <c r="CH662" s="6"/>
      <c r="CI662" s="6"/>
      <c r="CJ662" s="6" t="s">
        <v>1607</v>
      </c>
      <c r="CK662" s="6" t="s">
        <v>1608</v>
      </c>
      <c r="CL662" s="6" t="s">
        <v>1086</v>
      </c>
      <c r="CM662" s="6" t="s">
        <v>1087</v>
      </c>
      <c r="CN662" s="6" t="s">
        <v>1087</v>
      </c>
      <c r="CO662" s="6" t="s">
        <v>1490</v>
      </c>
      <c r="CP662" s="6" t="s">
        <v>1086</v>
      </c>
      <c r="CQ662" s="6" t="s">
        <v>1087</v>
      </c>
      <c r="CR662" s="6" t="s">
        <v>1087</v>
      </c>
      <c r="CS662" s="6" t="s">
        <v>1086</v>
      </c>
      <c r="CT662" s="6" t="s">
        <v>1086</v>
      </c>
      <c r="CU662" s="191" t="s">
        <v>1273</v>
      </c>
      <c r="CV662" s="6" t="str">
        <f t="shared" si="253"/>
        <v>NUEVO MILENIOPEATONAL220548690062</v>
      </c>
      <c r="CW662" s="46" t="str">
        <f t="shared" si="254"/>
        <v>OK</v>
      </c>
      <c r="CX662" s="47" t="str">
        <f t="shared" si="255"/>
        <v>SI</v>
      </c>
      <c r="CY662" s="47">
        <f t="shared" si="256"/>
        <v>1</v>
      </c>
      <c r="CZ662" s="47" t="str">
        <f t="shared" si="257"/>
        <v/>
      </c>
      <c r="DA662" s="47" t="str">
        <f t="shared" si="258"/>
        <v/>
      </c>
      <c r="DB662" s="47">
        <f t="shared" si="259"/>
        <v>4</v>
      </c>
      <c r="DC662" s="47" t="str">
        <f t="shared" si="260"/>
        <v/>
      </c>
      <c r="DD662" s="47"/>
      <c r="DE662" s="47" t="str">
        <f t="shared" si="261"/>
        <v/>
      </c>
      <c r="DF662" s="47" t="str">
        <f t="shared" si="262"/>
        <v/>
      </c>
      <c r="DG662" s="47">
        <f t="shared" si="263"/>
        <v>9</v>
      </c>
      <c r="DH662" s="47" t="str">
        <f t="shared" si="264"/>
        <v/>
      </c>
      <c r="DI662" s="47" t="str">
        <f t="shared" si="265"/>
        <v/>
      </c>
      <c r="DJ662" s="47">
        <f t="shared" si="266"/>
        <v>2</v>
      </c>
      <c r="DK662" s="48">
        <f>IF(CX662="NO",0,IF(CY662=1,Tipologías!$E$11,0)+IF(CZ662=2,Tipologías!$E$10,0)+IF(DA662=3,Tipologías!$E$9,0)+IF(DB662=4,Tipologías!$E$13,0)+IF(DC662=5,Tipologías!$E$12,0)+IF(DD662=6,Tipologías!$E$14,0)+IF(DE662=7,Tipologías!$E$20,0)+IF(DG662=9,Tipologías!$E$16,0)+IF(DF662=8,Tipologías!$E$23,0)+IF(DH662=10,Tipologías!$E$7,0)+IF(DI662=11,Tipologías!$E$8,0))</f>
        <v>2858472.5869979998</v>
      </c>
      <c r="DL662" s="49">
        <f t="shared" si="267"/>
        <v>2858472.5869979998</v>
      </c>
      <c r="DM662" s="50" t="str">
        <f t="shared" si="268"/>
        <v/>
      </c>
      <c r="DN662" s="50" t="str">
        <f t="shared" si="269"/>
        <v/>
      </c>
      <c r="DO662" s="50">
        <f t="shared" si="270"/>
        <v>0</v>
      </c>
      <c r="DP662" s="51" t="str">
        <f t="shared" si="271"/>
        <v/>
      </c>
      <c r="DQ662" s="51">
        <f>IF(DM662=17,Tipologías!$E$18,0)+IF(ENCUESTAS!DN662=18,Tipologías!$E$17,0)+IF(ENCUESTAS!DO662=19,Tipologías!$E$19,0)+IF(ENCUESTAS!DP662=20,Tipologías!$E$21,0)</f>
        <v>0</v>
      </c>
      <c r="DR662" s="47" t="str">
        <f t="shared" si="272"/>
        <v>NO</v>
      </c>
      <c r="DS662" s="49">
        <f t="shared" si="273"/>
        <v>0</v>
      </c>
      <c r="DT662" s="52">
        <f>IF(DL662=0,"",(DL662+DS662+Tipologías!$E$6+Tipologías!$H$2))</f>
        <v>3055549.9795379643</v>
      </c>
      <c r="DU662" s="53" t="str">
        <f t="shared" si="274"/>
        <v>SI</v>
      </c>
      <c r="DV662" s="436" t="s">
        <v>3880</v>
      </c>
    </row>
    <row r="663" spans="1:126" ht="30" x14ac:dyDescent="0.25">
      <c r="A663" s="22">
        <v>42975</v>
      </c>
      <c r="B663" s="7" t="s">
        <v>1</v>
      </c>
      <c r="C663" s="7" t="s">
        <v>630</v>
      </c>
      <c r="D663" s="7">
        <v>579</v>
      </c>
      <c r="E663" s="7">
        <v>1152435410</v>
      </c>
      <c r="F663" s="7">
        <v>3105273887</v>
      </c>
      <c r="G663" s="188">
        <v>660</v>
      </c>
      <c r="H663" s="189" t="s">
        <v>1603</v>
      </c>
      <c r="I663" s="7" t="s">
        <v>1110</v>
      </c>
      <c r="J663" s="7"/>
      <c r="K663" s="7"/>
      <c r="L663" s="7"/>
      <c r="M663" s="7"/>
      <c r="N663" s="7"/>
      <c r="O663" s="7"/>
      <c r="P663" s="7"/>
      <c r="Q663" s="7"/>
      <c r="R663" s="190">
        <v>22059192000</v>
      </c>
      <c r="S663" s="7"/>
      <c r="T663" s="7"/>
      <c r="U663" s="362" t="str">
        <f t="shared" si="250"/>
        <v xml:space="preserve">PEATONAL   #   -  22059192000 </v>
      </c>
      <c r="V663" s="7">
        <v>3214475150</v>
      </c>
      <c r="W663" s="7" t="s">
        <v>3165</v>
      </c>
      <c r="X663" s="7" t="s">
        <v>1693</v>
      </c>
      <c r="Y663" s="7" t="s">
        <v>1270</v>
      </c>
      <c r="Z663" s="7" t="s">
        <v>1326</v>
      </c>
      <c r="AA663" s="434" t="str">
        <f t="shared" si="251"/>
        <v>LUZ MARY CASRO MUÑOZ</v>
      </c>
      <c r="AB663" s="7" t="s">
        <v>1268</v>
      </c>
      <c r="AC663" s="7">
        <v>21934101</v>
      </c>
      <c r="AD663" s="7" t="s">
        <v>1118</v>
      </c>
      <c r="AE663" s="7">
        <v>51</v>
      </c>
      <c r="AF663" s="6" t="s">
        <v>1086</v>
      </c>
      <c r="AG663" s="6"/>
      <c r="AH663" s="7"/>
      <c r="AI663" s="7"/>
      <c r="AJ663" s="7"/>
      <c r="AK663" s="434" t="str">
        <f t="shared" si="252"/>
        <v xml:space="preserve">   </v>
      </c>
      <c r="AL663" s="7"/>
      <c r="AM663" s="191"/>
      <c r="AN663" s="189" t="s">
        <v>1086</v>
      </c>
      <c r="AO663" s="7"/>
      <c r="AP663" s="7" t="s">
        <v>1087</v>
      </c>
      <c r="AQ663" s="7">
        <v>5</v>
      </c>
      <c r="AR663" s="7">
        <v>2</v>
      </c>
      <c r="AS663" s="7"/>
      <c r="AT663" s="192" t="s">
        <v>1147</v>
      </c>
      <c r="AU663" s="7"/>
      <c r="AV663" s="193" t="s">
        <v>1163</v>
      </c>
      <c r="AW663" s="7"/>
      <c r="AX663" s="192"/>
      <c r="AY663" s="7"/>
      <c r="AZ663" s="7"/>
      <c r="BA663" s="7"/>
      <c r="BB663" s="7" t="s">
        <v>1086</v>
      </c>
      <c r="BC663" s="194">
        <v>42500</v>
      </c>
      <c r="BD663" s="7" t="s">
        <v>1086</v>
      </c>
      <c r="BE663" s="194">
        <v>21500</v>
      </c>
      <c r="BF663" s="7" t="s">
        <v>1086</v>
      </c>
      <c r="BG663" s="194">
        <v>8400</v>
      </c>
      <c r="BH663" s="188" t="s">
        <v>1167</v>
      </c>
      <c r="BI663" s="195" t="s">
        <v>1171</v>
      </c>
      <c r="BJ663" s="6" t="s">
        <v>1180</v>
      </c>
      <c r="BK663" s="6" t="s">
        <v>1189</v>
      </c>
      <c r="BL663" s="6" t="s">
        <v>1086</v>
      </c>
      <c r="BM663" s="191" t="s">
        <v>1086</v>
      </c>
      <c r="BN663" s="195" t="s">
        <v>1086</v>
      </c>
      <c r="BO663" s="6" t="s">
        <v>1086</v>
      </c>
      <c r="BP663" s="6" t="s">
        <v>1086</v>
      </c>
      <c r="BQ663" s="6" t="s">
        <v>1086</v>
      </c>
      <c r="BR663" s="6" t="s">
        <v>1087</v>
      </c>
      <c r="BS663" s="6" t="s">
        <v>1086</v>
      </c>
      <c r="BT663" s="6" t="s">
        <v>1086</v>
      </c>
      <c r="BU663" s="6" t="s">
        <v>1086</v>
      </c>
      <c r="BV663" s="6" t="s">
        <v>1087</v>
      </c>
      <c r="BW663" s="6" t="s">
        <v>1087</v>
      </c>
      <c r="BX663" s="6" t="s">
        <v>1086</v>
      </c>
      <c r="BY663" s="6" t="s">
        <v>1086</v>
      </c>
      <c r="BZ663" s="6" t="s">
        <v>1086</v>
      </c>
      <c r="CA663" s="6" t="s">
        <v>1087</v>
      </c>
      <c r="CB663" s="6" t="s">
        <v>1086</v>
      </c>
      <c r="CC663" s="6" t="s">
        <v>1086</v>
      </c>
      <c r="CD663" s="6" t="s">
        <v>1193</v>
      </c>
      <c r="CE663" s="199" t="s">
        <v>3166</v>
      </c>
      <c r="CF663" s="6"/>
      <c r="CG663" s="6"/>
      <c r="CH663" s="6"/>
      <c r="CI663" s="6"/>
      <c r="CJ663" s="6" t="s">
        <v>1607</v>
      </c>
      <c r="CK663" s="6" t="s">
        <v>1608</v>
      </c>
      <c r="CL663" s="6" t="s">
        <v>1086</v>
      </c>
      <c r="CM663" s="6" t="s">
        <v>1087</v>
      </c>
      <c r="CN663" s="6" t="s">
        <v>1087</v>
      </c>
      <c r="CO663" s="6" t="s">
        <v>1490</v>
      </c>
      <c r="CP663" s="6" t="s">
        <v>1086</v>
      </c>
      <c r="CQ663" s="6" t="s">
        <v>1087</v>
      </c>
      <c r="CR663" s="6" t="s">
        <v>1087</v>
      </c>
      <c r="CS663" s="6" t="s">
        <v>1086</v>
      </c>
      <c r="CT663" s="6" t="s">
        <v>1086</v>
      </c>
      <c r="CU663" s="191" t="s">
        <v>1273</v>
      </c>
      <c r="CV663" s="6" t="str">
        <f t="shared" si="253"/>
        <v>OASIS PEATONAL22059192000</v>
      </c>
      <c r="CW663" s="46" t="str">
        <f t="shared" si="254"/>
        <v>OK</v>
      </c>
      <c r="CX663" s="47" t="str">
        <f t="shared" si="255"/>
        <v>SI</v>
      </c>
      <c r="CY663" s="47">
        <f t="shared" si="256"/>
        <v>1</v>
      </c>
      <c r="CZ663" s="47" t="str">
        <f t="shared" si="257"/>
        <v/>
      </c>
      <c r="DA663" s="47" t="str">
        <f t="shared" si="258"/>
        <v/>
      </c>
      <c r="DB663" s="47">
        <f t="shared" si="259"/>
        <v>4</v>
      </c>
      <c r="DC663" s="47">
        <f t="shared" si="260"/>
        <v>5</v>
      </c>
      <c r="DD663" s="47"/>
      <c r="DE663" s="47">
        <f t="shared" si="261"/>
        <v>7</v>
      </c>
      <c r="DF663" s="47" t="str">
        <f t="shared" si="262"/>
        <v/>
      </c>
      <c r="DG663" s="47">
        <f t="shared" si="263"/>
        <v>9</v>
      </c>
      <c r="DH663" s="47">
        <f t="shared" si="264"/>
        <v>10</v>
      </c>
      <c r="DI663" s="47" t="str">
        <f t="shared" si="265"/>
        <v/>
      </c>
      <c r="DJ663" s="47">
        <f t="shared" si="266"/>
        <v>3</v>
      </c>
      <c r="DK663" s="48">
        <f>IF(CX663="NO",0,IF(CY663=1,Tipologías!$E$11,0)+IF(CZ663=2,Tipologías!$E$10,0)+IF(DA663=3,Tipologías!$E$9,0)+IF(DB663=4,Tipologías!$E$13,0)+IF(DC663=5,Tipologías!$E$12,0)+IF(DD663=6,Tipologías!$E$14,0)+IF(DE663=7,Tipologías!$E$20,0)+IF(DG663=9,Tipologías!$E$16,0)+IF(DF663=8,Tipologías!$E$23,0)+IF(DH663=10,Tipologías!$E$7,0)+IF(DI663=11,Tipologías!$E$8,0))</f>
        <v>4049382.4044659999</v>
      </c>
      <c r="DL663" s="49">
        <f t="shared" si="267"/>
        <v>4049382.4044659999</v>
      </c>
      <c r="DM663" s="50" t="str">
        <f t="shared" si="268"/>
        <v/>
      </c>
      <c r="DN663" s="50" t="str">
        <f t="shared" si="269"/>
        <v/>
      </c>
      <c r="DO663" s="50">
        <f t="shared" si="270"/>
        <v>0</v>
      </c>
      <c r="DP663" s="51" t="str">
        <f t="shared" si="271"/>
        <v/>
      </c>
      <c r="DQ663" s="51">
        <f>IF(DM663=17,Tipologías!$E$18,0)+IF(ENCUESTAS!DN663=18,Tipologías!$E$17,0)+IF(ENCUESTAS!DO663=19,Tipologías!$E$19,0)+IF(ENCUESTAS!DP663=20,Tipologías!$E$21,0)</f>
        <v>0</v>
      </c>
      <c r="DR663" s="47" t="str">
        <f t="shared" si="272"/>
        <v>NO</v>
      </c>
      <c r="DS663" s="49">
        <f t="shared" si="273"/>
        <v>0</v>
      </c>
      <c r="DT663" s="52">
        <f>IF(DL663=0,"",(DL663+DS663+Tipologías!$E$6+Tipologías!$H$2))</f>
        <v>4246459.7970059635</v>
      </c>
      <c r="DU663" s="53" t="str">
        <f t="shared" si="274"/>
        <v>SI</v>
      </c>
      <c r="DV663" s="436" t="s">
        <v>3725</v>
      </c>
    </row>
    <row r="664" spans="1:126" ht="15.75" thickBot="1" x14ac:dyDescent="0.3">
      <c r="A664" s="22">
        <v>42975</v>
      </c>
      <c r="B664" s="7" t="s">
        <v>1</v>
      </c>
      <c r="C664" s="7" t="s">
        <v>630</v>
      </c>
      <c r="D664" s="7">
        <v>579</v>
      </c>
      <c r="E664" s="7">
        <v>1152435410</v>
      </c>
      <c r="F664" s="7">
        <v>3105273887</v>
      </c>
      <c r="G664" s="201">
        <v>661</v>
      </c>
      <c r="H664" s="189" t="s">
        <v>1640</v>
      </c>
      <c r="I664" s="202" t="s">
        <v>1110</v>
      </c>
      <c r="J664" s="202"/>
      <c r="K664" s="202"/>
      <c r="L664" s="202"/>
      <c r="M664" s="202"/>
      <c r="N664" s="202"/>
      <c r="O664" s="202"/>
      <c r="P664" s="202"/>
      <c r="Q664" s="202"/>
      <c r="R664" s="211">
        <v>220583130094</v>
      </c>
      <c r="S664" s="202"/>
      <c r="T664" s="202"/>
      <c r="U664" s="362" t="str">
        <f t="shared" si="250"/>
        <v xml:space="preserve">PEATONAL   #   -  220583130094 </v>
      </c>
      <c r="V664" s="202">
        <v>3216068941</v>
      </c>
      <c r="W664" s="202" t="s">
        <v>1275</v>
      </c>
      <c r="X664" s="202" t="s">
        <v>1345</v>
      </c>
      <c r="Y664" s="202" t="s">
        <v>3167</v>
      </c>
      <c r="Z664" s="202" t="s">
        <v>1734</v>
      </c>
      <c r="AA664" s="434" t="str">
        <f t="shared" si="251"/>
        <v>MIRIA NELLY RAMOS MARTINEZ</v>
      </c>
      <c r="AB664" s="202" t="s">
        <v>1268</v>
      </c>
      <c r="AC664" s="202">
        <v>43651449</v>
      </c>
      <c r="AD664" s="202" t="s">
        <v>1118</v>
      </c>
      <c r="AE664" s="202">
        <v>46</v>
      </c>
      <c r="AF664" s="204" t="s">
        <v>1086</v>
      </c>
      <c r="AG664" s="204"/>
      <c r="AH664" s="202"/>
      <c r="AI664" s="202"/>
      <c r="AJ664" s="202"/>
      <c r="AK664" s="434" t="str">
        <f t="shared" si="252"/>
        <v xml:space="preserve">   </v>
      </c>
      <c r="AL664" s="202"/>
      <c r="AM664" s="315"/>
      <c r="AN664" s="206" t="s">
        <v>1086</v>
      </c>
      <c r="AO664" s="202">
        <v>938849</v>
      </c>
      <c r="AP664" s="202" t="s">
        <v>1087</v>
      </c>
      <c r="AQ664" s="202">
        <v>2</v>
      </c>
      <c r="AR664" s="202">
        <v>1</v>
      </c>
      <c r="AS664" s="202"/>
      <c r="AT664" s="207" t="s">
        <v>1147</v>
      </c>
      <c r="AU664" s="202"/>
      <c r="AV664" s="208" t="s">
        <v>1163</v>
      </c>
      <c r="AW664" s="202"/>
      <c r="AX664" s="207"/>
      <c r="AY664" s="202"/>
      <c r="AZ664" s="202"/>
      <c r="BA664" s="202"/>
      <c r="BB664" s="202" t="s">
        <v>1086</v>
      </c>
      <c r="BC664" s="202">
        <v>13800</v>
      </c>
      <c r="BD664" s="202" t="s">
        <v>1086</v>
      </c>
      <c r="BE664" s="225">
        <v>9800</v>
      </c>
      <c r="BF664" s="202" t="s">
        <v>1086</v>
      </c>
      <c r="BG664" s="225">
        <v>8400</v>
      </c>
      <c r="BH664" s="201" t="s">
        <v>1167</v>
      </c>
      <c r="BI664" s="209" t="s">
        <v>1171</v>
      </c>
      <c r="BJ664" s="204" t="s">
        <v>1180</v>
      </c>
      <c r="BK664" s="204" t="s">
        <v>1189</v>
      </c>
      <c r="BL664" s="204" t="s">
        <v>1086</v>
      </c>
      <c r="BM664" s="205" t="s">
        <v>1086</v>
      </c>
      <c r="BN664" s="209" t="s">
        <v>1086</v>
      </c>
      <c r="BO664" s="204" t="s">
        <v>1086</v>
      </c>
      <c r="BP664" s="204" t="s">
        <v>1086</v>
      </c>
      <c r="BQ664" s="204" t="s">
        <v>1086</v>
      </c>
      <c r="BR664" s="204" t="s">
        <v>1086</v>
      </c>
      <c r="BS664" s="204" t="s">
        <v>1086</v>
      </c>
      <c r="BT664" s="204" t="s">
        <v>1086</v>
      </c>
      <c r="BU664" s="204" t="s">
        <v>1086</v>
      </c>
      <c r="BV664" s="204" t="s">
        <v>1087</v>
      </c>
      <c r="BW664" s="204" t="s">
        <v>1086</v>
      </c>
      <c r="BX664" s="204" t="s">
        <v>1086</v>
      </c>
      <c r="BY664" s="204" t="s">
        <v>1086</v>
      </c>
      <c r="BZ664" s="204" t="s">
        <v>1086</v>
      </c>
      <c r="CA664" s="204" t="s">
        <v>1087</v>
      </c>
      <c r="CB664" s="204" t="s">
        <v>1086</v>
      </c>
      <c r="CC664" s="204" t="s">
        <v>1086</v>
      </c>
      <c r="CD664" s="204" t="s">
        <v>1193</v>
      </c>
      <c r="CE664" s="210" t="s">
        <v>3168</v>
      </c>
      <c r="CF664" s="204"/>
      <c r="CG664" s="204"/>
      <c r="CH664" s="204"/>
      <c r="CI664" s="204"/>
      <c r="CJ664" s="6" t="s">
        <v>1607</v>
      </c>
      <c r="CK664" s="6" t="s">
        <v>1608</v>
      </c>
      <c r="CL664" s="204" t="s">
        <v>1086</v>
      </c>
      <c r="CM664" s="204" t="s">
        <v>1087</v>
      </c>
      <c r="CN664" s="204" t="s">
        <v>1087</v>
      </c>
      <c r="CO664" s="6" t="s">
        <v>1490</v>
      </c>
      <c r="CP664" s="204" t="s">
        <v>1086</v>
      </c>
      <c r="CQ664" s="204" t="s">
        <v>1086</v>
      </c>
      <c r="CR664" s="204" t="s">
        <v>1087</v>
      </c>
      <c r="CS664" s="204" t="s">
        <v>1086</v>
      </c>
      <c r="CT664" s="204" t="s">
        <v>1086</v>
      </c>
      <c r="CU664" s="205" t="s">
        <v>1273</v>
      </c>
      <c r="CV664" s="6" t="str">
        <f t="shared" si="253"/>
        <v>NUEVO MILENIOPEATONAL220583130094</v>
      </c>
      <c r="CW664" s="46" t="str">
        <f t="shared" si="254"/>
        <v>OK</v>
      </c>
      <c r="CX664" s="47" t="str">
        <f t="shared" si="255"/>
        <v>SI</v>
      </c>
      <c r="CY664" s="47">
        <f t="shared" si="256"/>
        <v>1</v>
      </c>
      <c r="CZ664" s="47" t="str">
        <f t="shared" si="257"/>
        <v/>
      </c>
      <c r="DA664" s="47" t="str">
        <f t="shared" si="258"/>
        <v/>
      </c>
      <c r="DB664" s="47" t="str">
        <f t="shared" si="259"/>
        <v/>
      </c>
      <c r="DC664" s="47" t="str">
        <f t="shared" si="260"/>
        <v/>
      </c>
      <c r="DD664" s="47"/>
      <c r="DE664" s="47" t="str">
        <f t="shared" si="261"/>
        <v/>
      </c>
      <c r="DF664" s="47" t="str">
        <f t="shared" si="262"/>
        <v/>
      </c>
      <c r="DG664" s="47">
        <f t="shared" si="263"/>
        <v>9</v>
      </c>
      <c r="DH664" s="47" t="str">
        <f t="shared" si="264"/>
        <v/>
      </c>
      <c r="DI664" s="47" t="str">
        <f t="shared" si="265"/>
        <v/>
      </c>
      <c r="DJ664" s="47">
        <f t="shared" si="266"/>
        <v>1</v>
      </c>
      <c r="DK664" s="48">
        <f>IF(CX664="NO",0,IF(CY664=1,Tipologías!$E$11,0)+IF(CZ664=2,Tipologías!$E$10,0)+IF(DA664=3,Tipologías!$E$9,0)+IF(DB664=4,Tipologías!$E$13,0)+IF(DC664=5,Tipologías!$E$12,0)+IF(DD664=6,Tipologías!$E$14,0)+IF(DE664=7,Tipologías!$E$20,0)+IF(DG664=9,Tipologías!$E$16,0)+IF(DF664=8,Tipologías!$E$23,0)+IF(DH664=10,Tipologías!$E$7,0)+IF(DI664=11,Tipologías!$E$8,0))</f>
        <v>2225218.5090899998</v>
      </c>
      <c r="DL664" s="49">
        <f t="shared" si="267"/>
        <v>2225218.5090899998</v>
      </c>
      <c r="DM664" s="50" t="str">
        <f t="shared" si="268"/>
        <v/>
      </c>
      <c r="DN664" s="50" t="str">
        <f t="shared" si="269"/>
        <v/>
      </c>
      <c r="DO664" s="50">
        <f t="shared" si="270"/>
        <v>0</v>
      </c>
      <c r="DP664" s="51" t="str">
        <f t="shared" si="271"/>
        <v/>
      </c>
      <c r="DQ664" s="51">
        <f>IF(DM664=17,Tipologías!$E$18,0)+IF(ENCUESTAS!DN664=18,Tipologías!$E$17,0)+IF(ENCUESTAS!DO664=19,Tipologías!$E$19,0)+IF(ENCUESTAS!DP664=20,Tipologías!$E$21,0)</f>
        <v>0</v>
      </c>
      <c r="DR664" s="47" t="str">
        <f t="shared" si="272"/>
        <v>NO</v>
      </c>
      <c r="DS664" s="49">
        <f t="shared" si="273"/>
        <v>0</v>
      </c>
      <c r="DT664" s="52">
        <f>IF(DL664=0,"",(DL664+DS664+Tipologías!$E$6+Tipologías!$H$2))</f>
        <v>2422295.9016299644</v>
      </c>
      <c r="DU664" s="53" t="str">
        <f t="shared" si="274"/>
        <v>SI</v>
      </c>
      <c r="DV664" s="436" t="s">
        <v>3881</v>
      </c>
    </row>
    <row r="665" spans="1:126" ht="30" x14ac:dyDescent="0.25">
      <c r="A665" s="22">
        <v>42975</v>
      </c>
      <c r="B665" s="7" t="s">
        <v>1</v>
      </c>
      <c r="C665" s="7" t="s">
        <v>630</v>
      </c>
      <c r="D665" s="7">
        <v>579</v>
      </c>
      <c r="E665" s="7">
        <v>1152435410</v>
      </c>
      <c r="F665" s="7">
        <v>3105273887</v>
      </c>
      <c r="G665" s="188">
        <v>662</v>
      </c>
      <c r="H665" s="189" t="s">
        <v>1603</v>
      </c>
      <c r="I665" s="7" t="s">
        <v>1110</v>
      </c>
      <c r="J665" s="7"/>
      <c r="K665" s="7"/>
      <c r="L665" s="7"/>
      <c r="M665" s="7"/>
      <c r="N665" s="7"/>
      <c r="O665" s="7"/>
      <c r="P665" s="7"/>
      <c r="R665" s="200">
        <v>2205923000</v>
      </c>
      <c r="S665" s="7"/>
      <c r="T665" s="7"/>
      <c r="U665" s="362" t="str">
        <f t="shared" si="250"/>
        <v xml:space="preserve">PEATONAL   #   -  2205923000 </v>
      </c>
      <c r="V665" s="7">
        <v>3117414652</v>
      </c>
      <c r="W665" s="7" t="s">
        <v>1296</v>
      </c>
      <c r="X665" s="7" t="s">
        <v>2077</v>
      </c>
      <c r="Y665" s="7" t="s">
        <v>3169</v>
      </c>
      <c r="Z665" s="7" t="s">
        <v>1433</v>
      </c>
      <c r="AA665" s="434" t="str">
        <f t="shared" si="251"/>
        <v>KARLA MARCELA GONZALES ROJAS</v>
      </c>
      <c r="AB665" s="7" t="s">
        <v>1268</v>
      </c>
      <c r="AC665" s="7">
        <v>1039701653</v>
      </c>
      <c r="AD665" s="7" t="s">
        <v>1118</v>
      </c>
      <c r="AE665" s="7">
        <v>21</v>
      </c>
      <c r="AF665" s="6" t="s">
        <v>1087</v>
      </c>
      <c r="AG665" s="6"/>
      <c r="AH665" s="7"/>
      <c r="AI665" s="7"/>
      <c r="AJ665" s="7"/>
      <c r="AK665" s="434" t="str">
        <f t="shared" si="252"/>
        <v xml:space="preserve">   </v>
      </c>
      <c r="AL665" s="7"/>
      <c r="AM665" s="191"/>
      <c r="AN665" s="189" t="s">
        <v>1087</v>
      </c>
      <c r="AO665" s="7"/>
      <c r="AP665" s="7" t="s">
        <v>1087</v>
      </c>
      <c r="AQ665" s="7">
        <v>6</v>
      </c>
      <c r="AR665" s="7">
        <v>2</v>
      </c>
      <c r="AS665" s="7">
        <v>2</v>
      </c>
      <c r="AT665" s="192" t="s">
        <v>1147</v>
      </c>
      <c r="AU665" s="7"/>
      <c r="AV665" s="193" t="s">
        <v>1163</v>
      </c>
      <c r="AW665" s="7"/>
      <c r="AX665" s="192"/>
      <c r="AY665" s="7"/>
      <c r="AZ665" s="7"/>
      <c r="BA665" s="194"/>
      <c r="BB665" s="7" t="s">
        <v>1086</v>
      </c>
      <c r="BC665" s="194">
        <v>27900</v>
      </c>
      <c r="BD665" s="7" t="s">
        <v>1086</v>
      </c>
      <c r="BE665" s="7">
        <v>12700</v>
      </c>
      <c r="BF665" s="7" t="s">
        <v>1086</v>
      </c>
      <c r="BG665" s="194">
        <v>8400</v>
      </c>
      <c r="BH665" s="188" t="s">
        <v>1167</v>
      </c>
      <c r="BI665" s="195" t="s">
        <v>1175</v>
      </c>
      <c r="BJ665" s="6" t="s">
        <v>1180</v>
      </c>
      <c r="BK665" s="6" t="s">
        <v>1189</v>
      </c>
      <c r="BL665" s="6" t="s">
        <v>1086</v>
      </c>
      <c r="BM665" s="191" t="s">
        <v>1086</v>
      </c>
      <c r="BN665" s="195" t="s">
        <v>1086</v>
      </c>
      <c r="BO665" s="6" t="s">
        <v>1086</v>
      </c>
      <c r="BP665" s="6" t="s">
        <v>1086</v>
      </c>
      <c r="BQ665" s="6" t="s">
        <v>1087</v>
      </c>
      <c r="BR665" s="6" t="s">
        <v>1086</v>
      </c>
      <c r="BS665" s="6" t="s">
        <v>1086</v>
      </c>
      <c r="BT665" s="6" t="s">
        <v>1086</v>
      </c>
      <c r="BU665" s="6" t="s">
        <v>1087</v>
      </c>
      <c r="BV665" s="6" t="s">
        <v>1087</v>
      </c>
      <c r="BW665" s="6" t="s">
        <v>1086</v>
      </c>
      <c r="BX665" s="6" t="s">
        <v>1086</v>
      </c>
      <c r="BY665" s="6" t="s">
        <v>1086</v>
      </c>
      <c r="BZ665" s="6" t="s">
        <v>1087</v>
      </c>
      <c r="CA665" s="6" t="s">
        <v>1087</v>
      </c>
      <c r="CB665" s="6" t="s">
        <v>1086</v>
      </c>
      <c r="CC665" s="196" t="s">
        <v>1086</v>
      </c>
      <c r="CD665" s="196" t="s">
        <v>1193</v>
      </c>
      <c r="CE665" s="197" t="s">
        <v>3170</v>
      </c>
      <c r="CF665" s="196"/>
      <c r="CG665" s="196"/>
      <c r="CH665" s="196"/>
      <c r="CI665" s="196"/>
      <c r="CJ665" s="6" t="s">
        <v>1607</v>
      </c>
      <c r="CK665" s="6" t="s">
        <v>1608</v>
      </c>
      <c r="CL665" s="196" t="s">
        <v>1086</v>
      </c>
      <c r="CM665" s="196" t="s">
        <v>1087</v>
      </c>
      <c r="CN665" s="196" t="s">
        <v>1087</v>
      </c>
      <c r="CO665" s="6" t="s">
        <v>1490</v>
      </c>
      <c r="CP665" s="196" t="s">
        <v>1086</v>
      </c>
      <c r="CQ665" s="196" t="s">
        <v>1087</v>
      </c>
      <c r="CR665" s="196" t="s">
        <v>1087</v>
      </c>
      <c r="CS665" s="196" t="s">
        <v>1086</v>
      </c>
      <c r="CT665" s="196" t="s">
        <v>1086</v>
      </c>
      <c r="CU665" s="198" t="s">
        <v>1273</v>
      </c>
      <c r="CV665" s="6" t="str">
        <f t="shared" si="253"/>
        <v>OASIS PEATONAL2205923000</v>
      </c>
      <c r="CW665" s="46" t="str">
        <f t="shared" si="254"/>
        <v>OK</v>
      </c>
      <c r="CX665" s="47" t="str">
        <f t="shared" si="255"/>
        <v>SI</v>
      </c>
      <c r="CY665" s="47">
        <f t="shared" si="256"/>
        <v>1</v>
      </c>
      <c r="CZ665" s="47" t="str">
        <f t="shared" si="257"/>
        <v/>
      </c>
      <c r="DA665" s="47" t="str">
        <f t="shared" si="258"/>
        <v/>
      </c>
      <c r="DB665" s="47">
        <f t="shared" si="259"/>
        <v>4</v>
      </c>
      <c r="DC665" s="47" t="str">
        <f t="shared" si="260"/>
        <v/>
      </c>
      <c r="DD665" s="47"/>
      <c r="DE665" s="47" t="str">
        <f t="shared" si="261"/>
        <v/>
      </c>
      <c r="DF665" s="47" t="str">
        <f t="shared" si="262"/>
        <v/>
      </c>
      <c r="DG665" s="47">
        <f t="shared" si="263"/>
        <v>9</v>
      </c>
      <c r="DH665" s="47" t="str">
        <f t="shared" si="264"/>
        <v/>
      </c>
      <c r="DI665" s="47" t="str">
        <f t="shared" si="265"/>
        <v/>
      </c>
      <c r="DJ665" s="47">
        <f t="shared" si="266"/>
        <v>2</v>
      </c>
      <c r="DK665" s="48">
        <f>IF(CX665="NO",0,IF(CY665=1,Tipologías!$E$11,0)+IF(CZ665=2,Tipologías!$E$10,0)+IF(DA665=3,Tipologías!$E$9,0)+IF(DB665=4,Tipologías!$E$13,0)+IF(DC665=5,Tipologías!$E$12,0)+IF(DD665=6,Tipologías!$E$14,0)+IF(DE665=7,Tipologías!$E$20,0)+IF(DG665=9,Tipologías!$E$16,0)+IF(DF665=8,Tipologías!$E$23,0)+IF(DH665=10,Tipologías!$E$7,0)+IF(DI665=11,Tipologías!$E$8,0))</f>
        <v>2858472.5869979998</v>
      </c>
      <c r="DL665" s="49">
        <f t="shared" si="267"/>
        <v>2858472.5869979998</v>
      </c>
      <c r="DM665" s="50" t="str">
        <f t="shared" si="268"/>
        <v/>
      </c>
      <c r="DN665" s="50" t="str">
        <f t="shared" si="269"/>
        <v/>
      </c>
      <c r="DO665" s="50">
        <f t="shared" si="270"/>
        <v>0</v>
      </c>
      <c r="DP665" s="51">
        <f t="shared" si="271"/>
        <v>20</v>
      </c>
      <c r="DQ665" s="51">
        <f>IF(DM665=17,Tipologías!$E$18,0)+IF(ENCUESTAS!DN665=18,Tipologías!$E$17,0)+IF(ENCUESTAS!DO665=19,Tipologías!$E$19,0)+IF(ENCUESTAS!DP665=20,Tipologías!$E$21,0)</f>
        <v>487557.07988400001</v>
      </c>
      <c r="DR665" s="47" t="str">
        <f t="shared" si="272"/>
        <v>SI</v>
      </c>
      <c r="DS665" s="49">
        <f t="shared" si="273"/>
        <v>487557.07988400001</v>
      </c>
      <c r="DT665" s="52">
        <f>IF(DL665=0,"",(DL665+DS665+Tipologías!$E$6+Tipologías!$H$2))</f>
        <v>3543107.0594219645</v>
      </c>
      <c r="DU665" s="53" t="str">
        <f t="shared" si="274"/>
        <v>SI</v>
      </c>
      <c r="DV665" s="436" t="s">
        <v>3726</v>
      </c>
    </row>
    <row r="666" spans="1:126" ht="30" hidden="1" x14ac:dyDescent="0.25">
      <c r="A666" s="22">
        <v>42975</v>
      </c>
      <c r="B666" s="7" t="s">
        <v>1</v>
      </c>
      <c r="C666" s="7" t="s">
        <v>630</v>
      </c>
      <c r="D666" s="7">
        <v>579</v>
      </c>
      <c r="E666" s="7">
        <v>1152435410</v>
      </c>
      <c r="F666" s="7">
        <v>3105273887</v>
      </c>
      <c r="G666" s="188">
        <v>663</v>
      </c>
      <c r="H666" s="189" t="s">
        <v>1640</v>
      </c>
      <c r="I666" s="7" t="s">
        <v>1110</v>
      </c>
      <c r="J666" s="7"/>
      <c r="K666" s="7"/>
      <c r="L666" s="7"/>
      <c r="M666" s="7"/>
      <c r="N666" s="7"/>
      <c r="O666" s="7"/>
      <c r="P666" s="7"/>
      <c r="Q666" s="7"/>
      <c r="R666" s="200">
        <v>220583160020</v>
      </c>
      <c r="S666" s="7"/>
      <c r="T666" s="7"/>
      <c r="U666" s="362" t="str">
        <f t="shared" si="250"/>
        <v xml:space="preserve">PEATONAL   #   -  220583160020 </v>
      </c>
      <c r="V666" s="190">
        <v>3117571516</v>
      </c>
      <c r="W666" s="7" t="s">
        <v>3171</v>
      </c>
      <c r="X666" s="7" t="s">
        <v>1345</v>
      </c>
      <c r="Y666" s="7" t="s">
        <v>1270</v>
      </c>
      <c r="Z666" s="7" t="s">
        <v>1302</v>
      </c>
      <c r="AA666" s="434" t="str">
        <f t="shared" si="251"/>
        <v>LUZ MARINA ALMANZA MARTINEZ</v>
      </c>
      <c r="AB666" s="7" t="s">
        <v>1268</v>
      </c>
      <c r="AC666" s="7">
        <v>28837380</v>
      </c>
      <c r="AD666" s="7" t="s">
        <v>1118</v>
      </c>
      <c r="AE666" s="7">
        <v>54</v>
      </c>
      <c r="AF666" s="6" t="s">
        <v>1086</v>
      </c>
      <c r="AG666" s="6"/>
      <c r="AH666" s="7"/>
      <c r="AI666" s="7"/>
      <c r="AJ666" s="7"/>
      <c r="AK666" s="434" t="str">
        <f t="shared" si="252"/>
        <v xml:space="preserve">   </v>
      </c>
      <c r="AL666" s="7"/>
      <c r="AM666" s="191"/>
      <c r="AN666" s="189" t="s">
        <v>1086</v>
      </c>
      <c r="AO666" s="7">
        <v>945909</v>
      </c>
      <c r="AP666" s="7" t="s">
        <v>1087</v>
      </c>
      <c r="AQ666" s="7">
        <v>3</v>
      </c>
      <c r="AR666" s="7">
        <v>1</v>
      </c>
      <c r="AS666" s="7"/>
      <c r="AT666" s="192" t="s">
        <v>1147</v>
      </c>
      <c r="AU666" s="7"/>
      <c r="AV666" s="193" t="s">
        <v>1163</v>
      </c>
      <c r="AW666" s="7"/>
      <c r="AX666" s="192"/>
      <c r="AY666" s="7"/>
      <c r="AZ666" s="7"/>
      <c r="BA666" s="7"/>
      <c r="BB666" s="7" t="s">
        <v>1086</v>
      </c>
      <c r="BC666" s="194">
        <v>17700</v>
      </c>
      <c r="BD666" s="7" t="s">
        <v>1086</v>
      </c>
      <c r="BE666" s="194">
        <v>12800</v>
      </c>
      <c r="BF666" s="7" t="s">
        <v>1086</v>
      </c>
      <c r="BG666" s="194">
        <v>8500</v>
      </c>
      <c r="BH666" s="188" t="s">
        <v>1167</v>
      </c>
      <c r="BI666" s="195" t="s">
        <v>1171</v>
      </c>
      <c r="BJ666" s="6" t="s">
        <v>1180</v>
      </c>
      <c r="BK666" s="6" t="s">
        <v>1189</v>
      </c>
      <c r="BL666" s="6" t="s">
        <v>1086</v>
      </c>
      <c r="BM666" s="191" t="s">
        <v>1086</v>
      </c>
      <c r="BN666" s="195" t="s">
        <v>1086</v>
      </c>
      <c r="BO666" s="6" t="s">
        <v>1086</v>
      </c>
      <c r="BP666" s="6" t="s">
        <v>1086</v>
      </c>
      <c r="BQ666" s="6" t="s">
        <v>1086</v>
      </c>
      <c r="BR666" s="6" t="s">
        <v>1086</v>
      </c>
      <c r="BS666" s="6" t="s">
        <v>1086</v>
      </c>
      <c r="BT666" s="6" t="s">
        <v>1086</v>
      </c>
      <c r="BU666" s="6" t="s">
        <v>1086</v>
      </c>
      <c r="BV666" s="6" t="s">
        <v>1086</v>
      </c>
      <c r="BW666" s="6" t="s">
        <v>1086</v>
      </c>
      <c r="BX666" s="6" t="s">
        <v>1086</v>
      </c>
      <c r="BY666" s="6" t="s">
        <v>1086</v>
      </c>
      <c r="BZ666" s="6" t="s">
        <v>1086</v>
      </c>
      <c r="CA666" s="6" t="s">
        <v>1086</v>
      </c>
      <c r="CB666" s="6" t="s">
        <v>1086</v>
      </c>
      <c r="CC666" s="6" t="s">
        <v>1086</v>
      </c>
      <c r="CD666" s="6" t="s">
        <v>1193</v>
      </c>
      <c r="CE666" s="199" t="s">
        <v>3172</v>
      </c>
      <c r="CF666" s="6"/>
      <c r="CG666" s="6"/>
      <c r="CH666" s="6"/>
      <c r="CI666" s="6"/>
      <c r="CJ666" s="6" t="s">
        <v>1607</v>
      </c>
      <c r="CK666" s="6" t="s">
        <v>1608</v>
      </c>
      <c r="CL666" s="6" t="s">
        <v>1086</v>
      </c>
      <c r="CM666" s="6" t="s">
        <v>1087</v>
      </c>
      <c r="CN666" s="6" t="s">
        <v>1087</v>
      </c>
      <c r="CO666" s="6" t="s">
        <v>1490</v>
      </c>
      <c r="CP666" s="6" t="s">
        <v>1086</v>
      </c>
      <c r="CQ666" s="6" t="s">
        <v>1086</v>
      </c>
      <c r="CR666" s="6" t="s">
        <v>1086</v>
      </c>
      <c r="CS666" s="6" t="s">
        <v>1086</v>
      </c>
      <c r="CT666" s="6" t="s">
        <v>1086</v>
      </c>
      <c r="CU666" s="191" t="s">
        <v>1288</v>
      </c>
      <c r="CV666" s="6" t="str">
        <f t="shared" si="253"/>
        <v>NUEVO MILENIOPEATONAL220583160020</v>
      </c>
      <c r="CW666" s="46" t="str">
        <f t="shared" si="254"/>
        <v>OK</v>
      </c>
      <c r="CX666" s="47" t="str">
        <f t="shared" si="255"/>
        <v>SI</v>
      </c>
      <c r="CY666" s="47" t="str">
        <f t="shared" si="256"/>
        <v/>
      </c>
      <c r="CZ666" s="47" t="str">
        <f t="shared" si="257"/>
        <v/>
      </c>
      <c r="DA666" s="47" t="str">
        <f t="shared" si="258"/>
        <v/>
      </c>
      <c r="DB666" s="47" t="str">
        <f t="shared" si="259"/>
        <v/>
      </c>
      <c r="DC666" s="47" t="str">
        <f t="shared" si="260"/>
        <v/>
      </c>
      <c r="DD666" s="47"/>
      <c r="DE666" s="47" t="str">
        <f t="shared" si="261"/>
        <v/>
      </c>
      <c r="DF666" s="47" t="str">
        <f t="shared" si="262"/>
        <v/>
      </c>
      <c r="DG666" s="47" t="str">
        <f t="shared" si="263"/>
        <v/>
      </c>
      <c r="DH666" s="47" t="str">
        <f t="shared" si="264"/>
        <v/>
      </c>
      <c r="DI666" s="47" t="str">
        <f t="shared" si="265"/>
        <v/>
      </c>
      <c r="DJ666" s="47">
        <f t="shared" si="266"/>
        <v>0</v>
      </c>
      <c r="DK666" s="48">
        <f>IF(CX666="NO",0,IF(CY666=1,Tipologías!$E$11,0)+IF(CZ666=2,Tipologías!$E$10,0)+IF(DA666=3,Tipologías!$E$9,0)+IF(DB666=4,Tipologías!$E$13,0)+IF(DC666=5,Tipologías!$E$12,0)+IF(DD666=6,Tipologías!$E$14,0)+IF(DE666=7,Tipologías!$E$20,0)+IF(DG666=9,Tipologías!$E$16,0)+IF(DF666=8,Tipologías!$E$23,0)+IF(DH666=10,Tipologías!$E$7,0)+IF(DI666=11,Tipologías!$E$8,0))</f>
        <v>0</v>
      </c>
      <c r="DL666" s="49">
        <f t="shared" si="267"/>
        <v>0</v>
      </c>
      <c r="DM666" s="50" t="str">
        <f t="shared" si="268"/>
        <v/>
      </c>
      <c r="DN666" s="50" t="str">
        <f t="shared" si="269"/>
        <v/>
      </c>
      <c r="DO666" s="50" t="str">
        <f t="shared" si="270"/>
        <v/>
      </c>
      <c r="DP666" s="51" t="str">
        <f t="shared" si="271"/>
        <v/>
      </c>
      <c r="DQ666" s="51">
        <f>IF(DM666=17,Tipologías!$E$18,0)+IF(ENCUESTAS!DN666=18,Tipologías!$E$17,0)+IF(ENCUESTAS!DO666=19,Tipologías!$E$19,0)+IF(ENCUESTAS!DP666=20,Tipologías!$E$21,0)</f>
        <v>0</v>
      </c>
      <c r="DR666" s="47" t="str">
        <f t="shared" si="272"/>
        <v>NO</v>
      </c>
      <c r="DS666" s="49">
        <f t="shared" si="273"/>
        <v>0</v>
      </c>
      <c r="DT666" s="52" t="str">
        <f>IF(DL666=0,"",(DL666+DS666+Tipologías!$E$6+Tipologías!$H$2))</f>
        <v/>
      </c>
      <c r="DU666" s="53" t="str">
        <f t="shared" si="274"/>
        <v>NO</v>
      </c>
      <c r="DV666" s="436"/>
    </row>
    <row r="667" spans="1:126" x14ac:dyDescent="0.25">
      <c r="A667" s="22">
        <v>42975</v>
      </c>
      <c r="B667" s="7" t="s">
        <v>1</v>
      </c>
      <c r="C667" s="7" t="s">
        <v>630</v>
      </c>
      <c r="D667" s="7">
        <v>579</v>
      </c>
      <c r="E667" s="7">
        <v>1152435410</v>
      </c>
      <c r="F667" s="7">
        <v>3105273887</v>
      </c>
      <c r="G667" s="188">
        <v>664</v>
      </c>
      <c r="H667" s="189" t="s">
        <v>1740</v>
      </c>
      <c r="I667" s="7" t="s">
        <v>1110</v>
      </c>
      <c r="J667" s="7"/>
      <c r="K667" s="7"/>
      <c r="L667" s="7"/>
      <c r="M667" s="7"/>
      <c r="N667" s="7"/>
      <c r="O667" s="7"/>
      <c r="P667" s="7"/>
      <c r="Q667" s="7"/>
      <c r="R667" s="190">
        <v>22056350000</v>
      </c>
      <c r="S667" s="7"/>
      <c r="T667" s="7"/>
      <c r="U667" s="362" t="str">
        <f t="shared" si="250"/>
        <v xml:space="preserve">PEATONAL   #   -  22056350000 </v>
      </c>
      <c r="V667" s="7">
        <v>3117693526</v>
      </c>
      <c r="W667" s="7" t="s">
        <v>3158</v>
      </c>
      <c r="X667" s="7" t="s">
        <v>2092</v>
      </c>
      <c r="Y667" s="7" t="s">
        <v>1270</v>
      </c>
      <c r="Z667" s="7" t="s">
        <v>3173</v>
      </c>
      <c r="AA667" s="434" t="str">
        <f t="shared" si="251"/>
        <v>LUZ OBEIDA ALAVAREZ TABORDA</v>
      </c>
      <c r="AB667" s="7" t="s">
        <v>1268</v>
      </c>
      <c r="AC667" s="7">
        <v>43656971</v>
      </c>
      <c r="AD667" s="7" t="s">
        <v>1118</v>
      </c>
      <c r="AE667" s="7">
        <v>33</v>
      </c>
      <c r="AF667" s="6" t="s">
        <v>1087</v>
      </c>
      <c r="AG667" s="6" t="s">
        <v>3174</v>
      </c>
      <c r="AH667" s="7" t="s">
        <v>1504</v>
      </c>
      <c r="AI667" s="7" t="s">
        <v>2229</v>
      </c>
      <c r="AJ667" s="7" t="s">
        <v>1434</v>
      </c>
      <c r="AK667" s="434" t="str">
        <f t="shared" si="252"/>
        <v>BERNANDO JESUS BRAN OQUENDO</v>
      </c>
      <c r="AL667" s="7" t="s">
        <v>1268</v>
      </c>
      <c r="AM667" s="191"/>
      <c r="AN667" s="189" t="s">
        <v>1087</v>
      </c>
      <c r="AO667" s="7"/>
      <c r="AP667" s="7" t="s">
        <v>1087</v>
      </c>
      <c r="AQ667" s="7">
        <v>6</v>
      </c>
      <c r="AR667" s="7">
        <v>2</v>
      </c>
      <c r="AS667" s="7"/>
      <c r="AT667" s="192" t="s">
        <v>1147</v>
      </c>
      <c r="AU667" s="7"/>
      <c r="AV667" s="193" t="s">
        <v>1163</v>
      </c>
      <c r="AW667" s="7"/>
      <c r="AX667" s="192"/>
      <c r="AY667" s="7"/>
      <c r="AZ667" s="7"/>
      <c r="BA667" s="7"/>
      <c r="BB667" s="7" t="s">
        <v>1086</v>
      </c>
      <c r="BC667" s="194">
        <v>17600</v>
      </c>
      <c r="BD667" s="7" t="s">
        <v>1086</v>
      </c>
      <c r="BE667" s="194"/>
      <c r="BF667" s="7" t="s">
        <v>1086</v>
      </c>
      <c r="BG667" s="194">
        <v>8400</v>
      </c>
      <c r="BH667" s="188" t="s">
        <v>1167</v>
      </c>
      <c r="BI667" s="195" t="s">
        <v>1175</v>
      </c>
      <c r="BJ667" s="6" t="s">
        <v>1180</v>
      </c>
      <c r="BK667" s="6" t="s">
        <v>1191</v>
      </c>
      <c r="BL667" s="6" t="s">
        <v>1087</v>
      </c>
      <c r="BM667" s="191" t="s">
        <v>1086</v>
      </c>
      <c r="BN667" s="195" t="s">
        <v>1086</v>
      </c>
      <c r="BO667" s="6" t="s">
        <v>1086</v>
      </c>
      <c r="BP667" s="6" t="s">
        <v>1086</v>
      </c>
      <c r="BQ667" s="6" t="s">
        <v>1087</v>
      </c>
      <c r="BR667" s="6" t="s">
        <v>1086</v>
      </c>
      <c r="BS667" s="6" t="s">
        <v>1086</v>
      </c>
      <c r="BT667" s="6" t="s">
        <v>1087</v>
      </c>
      <c r="BU667" s="6" t="s">
        <v>1087</v>
      </c>
      <c r="BV667" s="6" t="s">
        <v>1087</v>
      </c>
      <c r="BW667" s="6" t="s">
        <v>1086</v>
      </c>
      <c r="BX667" s="6" t="s">
        <v>1086</v>
      </c>
      <c r="BY667" s="6" t="s">
        <v>1087</v>
      </c>
      <c r="BZ667" s="6" t="s">
        <v>1087</v>
      </c>
      <c r="CA667" s="6" t="s">
        <v>1087</v>
      </c>
      <c r="CB667" s="6" t="s">
        <v>1086</v>
      </c>
      <c r="CC667" s="6" t="s">
        <v>1086</v>
      </c>
      <c r="CD667" s="6" t="s">
        <v>1197</v>
      </c>
      <c r="CE667" s="199" t="s">
        <v>3175</v>
      </c>
      <c r="CF667" s="6"/>
      <c r="CG667" s="6"/>
      <c r="CH667" s="6"/>
      <c r="CI667" s="6"/>
      <c r="CJ667" s="6" t="s">
        <v>1607</v>
      </c>
      <c r="CK667" s="6" t="s">
        <v>1608</v>
      </c>
      <c r="CL667" s="6" t="s">
        <v>1086</v>
      </c>
      <c r="CM667" s="6" t="s">
        <v>1087</v>
      </c>
      <c r="CN667" s="6" t="s">
        <v>1087</v>
      </c>
      <c r="CO667" s="6" t="s">
        <v>1490</v>
      </c>
      <c r="CP667" s="6" t="s">
        <v>1087</v>
      </c>
      <c r="CQ667" s="6" t="s">
        <v>1087</v>
      </c>
      <c r="CR667" s="6" t="s">
        <v>1087</v>
      </c>
      <c r="CS667" s="6" t="s">
        <v>1086</v>
      </c>
      <c r="CT667" s="6" t="s">
        <v>1086</v>
      </c>
      <c r="CU667" s="191" t="s">
        <v>1307</v>
      </c>
      <c r="CV667" s="6" t="str">
        <f t="shared" si="253"/>
        <v>TAHAMIPEATONAL22056350000</v>
      </c>
      <c r="CW667" s="46" t="str">
        <f t="shared" si="254"/>
        <v>OK</v>
      </c>
      <c r="CX667" s="47" t="str">
        <f t="shared" si="255"/>
        <v>SI</v>
      </c>
      <c r="CY667" s="47">
        <f t="shared" si="256"/>
        <v>1</v>
      </c>
      <c r="CZ667" s="47" t="str">
        <f t="shared" si="257"/>
        <v/>
      </c>
      <c r="DA667" s="47">
        <f t="shared" si="258"/>
        <v>3</v>
      </c>
      <c r="DB667" s="47">
        <f t="shared" si="259"/>
        <v>4</v>
      </c>
      <c r="DC667" s="47" t="str">
        <f t="shared" si="260"/>
        <v/>
      </c>
      <c r="DD667" s="47"/>
      <c r="DE667" s="47">
        <f t="shared" si="261"/>
        <v>7</v>
      </c>
      <c r="DF667" s="47">
        <f t="shared" si="262"/>
        <v>8</v>
      </c>
      <c r="DG667" s="47" t="str">
        <f t="shared" si="263"/>
        <v/>
      </c>
      <c r="DH667" s="47" t="str">
        <f t="shared" si="264"/>
        <v/>
      </c>
      <c r="DI667" s="47" t="str">
        <f t="shared" si="265"/>
        <v/>
      </c>
      <c r="DJ667" s="47">
        <f t="shared" si="266"/>
        <v>3</v>
      </c>
      <c r="DK667" s="48">
        <f>IF(CX667="NO",0,IF(CY667=1,Tipologías!$E$11,0)+IF(CZ667=2,Tipologías!$E$10,0)+IF(DA667=3,Tipologías!$E$9,0)+IF(DB667=4,Tipologías!$E$13,0)+IF(DC667=5,Tipologías!$E$12,0)+IF(DD667=6,Tipologías!$E$14,0)+IF(DE667=7,Tipologías!$E$20,0)+IF(DG667=9,Tipologías!$E$16,0)+IF(DF667=8,Tipologías!$E$23,0)+IF(DH667=10,Tipologías!$E$7,0)+IF(DI667=11,Tipologías!$E$8,0))</f>
        <v>6092782.0371359996</v>
      </c>
      <c r="DL667" s="49">
        <f t="shared" si="267"/>
        <v>6092782.0371359996</v>
      </c>
      <c r="DM667" s="50" t="str">
        <f t="shared" si="268"/>
        <v/>
      </c>
      <c r="DN667" s="50" t="str">
        <f t="shared" si="269"/>
        <v/>
      </c>
      <c r="DO667" s="50">
        <f t="shared" si="270"/>
        <v>0</v>
      </c>
      <c r="DP667" s="51">
        <f t="shared" si="271"/>
        <v>20</v>
      </c>
      <c r="DQ667" s="51">
        <f>IF(DM667=17,Tipologías!$E$18,0)+IF(ENCUESTAS!DN667=18,Tipologías!$E$17,0)+IF(ENCUESTAS!DO667=19,Tipologías!$E$19,0)+IF(ENCUESTAS!DP667=20,Tipologías!$E$21,0)</f>
        <v>487557.07988400001</v>
      </c>
      <c r="DR667" s="47" t="str">
        <f t="shared" si="272"/>
        <v>SI</v>
      </c>
      <c r="DS667" s="49">
        <f t="shared" si="273"/>
        <v>487557.07988400001</v>
      </c>
      <c r="DT667" s="52">
        <f>IF(DL667=0,"",(DL667+DS667+Tipologías!$E$6+Tipologías!$H$2))</f>
        <v>6777416.5095599638</v>
      </c>
      <c r="DU667" s="53" t="str">
        <f t="shared" si="274"/>
        <v>SI</v>
      </c>
      <c r="DV667" s="436" t="s">
        <v>4345</v>
      </c>
    </row>
    <row r="668" spans="1:126" hidden="1" x14ac:dyDescent="0.25">
      <c r="A668" s="22">
        <v>42975</v>
      </c>
      <c r="B668" s="7" t="s">
        <v>1</v>
      </c>
      <c r="C668" s="7" t="s">
        <v>630</v>
      </c>
      <c r="D668" s="7">
        <v>579</v>
      </c>
      <c r="E668" s="7">
        <v>1152435410</v>
      </c>
      <c r="F668" s="7">
        <v>3105273887</v>
      </c>
      <c r="G668" s="188">
        <v>665</v>
      </c>
      <c r="H668" s="189" t="s">
        <v>1632</v>
      </c>
      <c r="I668" s="7" t="s">
        <v>1110</v>
      </c>
      <c r="J668" s="7"/>
      <c r="K668" s="7"/>
      <c r="L668" s="7"/>
      <c r="M668" s="7"/>
      <c r="N668" s="7"/>
      <c r="O668" s="7"/>
      <c r="P668" s="7"/>
      <c r="Q668" s="7"/>
      <c r="R668" s="190">
        <v>22044200000</v>
      </c>
      <c r="S668" s="7"/>
      <c r="T668" s="7"/>
      <c r="U668" s="362" t="str">
        <f t="shared" si="250"/>
        <v xml:space="preserve">PEATONAL   #   -  22044200000 </v>
      </c>
      <c r="V668" s="200">
        <v>3208423253</v>
      </c>
      <c r="W668" s="7" t="s">
        <v>2477</v>
      </c>
      <c r="X668" s="7" t="s">
        <v>1505</v>
      </c>
      <c r="Y668" s="7" t="s">
        <v>1287</v>
      </c>
      <c r="Z668" s="7" t="s">
        <v>3176</v>
      </c>
      <c r="AA668" s="434" t="str">
        <f t="shared" si="251"/>
        <v>MARIA DE LAS NIEVES AGUILAR GALLEGO</v>
      </c>
      <c r="AB668" s="7" t="s">
        <v>1268</v>
      </c>
      <c r="AC668" s="7">
        <v>22294186</v>
      </c>
      <c r="AD668" s="7" t="s">
        <v>1118</v>
      </c>
      <c r="AE668" s="7">
        <v>38</v>
      </c>
      <c r="AF668" s="6" t="s">
        <v>1086</v>
      </c>
      <c r="AG668" s="6"/>
      <c r="AH668" s="7"/>
      <c r="AI668" s="7"/>
      <c r="AJ668" s="7"/>
      <c r="AK668" s="434" t="str">
        <f t="shared" si="252"/>
        <v xml:space="preserve">   </v>
      </c>
      <c r="AL668" s="7"/>
      <c r="AM668" s="191"/>
      <c r="AN668" s="189" t="s">
        <v>1086</v>
      </c>
      <c r="AO668" s="7">
        <v>3465016</v>
      </c>
      <c r="AP668" s="7" t="s">
        <v>1087</v>
      </c>
      <c r="AQ668" s="7">
        <v>2</v>
      </c>
      <c r="AR668" s="7">
        <v>1</v>
      </c>
      <c r="AS668" s="7"/>
      <c r="AT668" s="192" t="s">
        <v>1149</v>
      </c>
      <c r="AU668" s="7"/>
      <c r="AV668" s="193"/>
      <c r="AW668" s="7"/>
      <c r="AX668" s="192" t="s">
        <v>1153</v>
      </c>
      <c r="AY668" s="7"/>
      <c r="AZ668" s="7"/>
      <c r="BA668" s="194">
        <v>338000</v>
      </c>
      <c r="BB668" s="7" t="s">
        <v>1086</v>
      </c>
      <c r="BC668" s="194">
        <v>28000</v>
      </c>
      <c r="BD668" s="7" t="s">
        <v>1086</v>
      </c>
      <c r="BE668" s="194">
        <v>20600</v>
      </c>
      <c r="BF668" s="7" t="s">
        <v>1086</v>
      </c>
      <c r="BG668" s="7">
        <v>9300</v>
      </c>
      <c r="BH668" s="188" t="s">
        <v>1167</v>
      </c>
      <c r="BI668" s="195" t="s">
        <v>1171</v>
      </c>
      <c r="BJ668" s="6" t="s">
        <v>1180</v>
      </c>
      <c r="BK668" s="6" t="s">
        <v>1189</v>
      </c>
      <c r="BL668" s="6" t="s">
        <v>1086</v>
      </c>
      <c r="BM668" s="191" t="s">
        <v>1086</v>
      </c>
      <c r="BN668" s="195" t="s">
        <v>1086</v>
      </c>
      <c r="BO668" s="6" t="s">
        <v>1086</v>
      </c>
      <c r="BP668" s="6" t="s">
        <v>1086</v>
      </c>
      <c r="BQ668" s="6" t="s">
        <v>1086</v>
      </c>
      <c r="BR668" s="6" t="s">
        <v>1086</v>
      </c>
      <c r="BS668" s="6" t="s">
        <v>1086</v>
      </c>
      <c r="BT668" s="6" t="s">
        <v>1086</v>
      </c>
      <c r="BU668" s="6" t="s">
        <v>1086</v>
      </c>
      <c r="BV668" s="6" t="s">
        <v>1086</v>
      </c>
      <c r="BW668" s="6" t="s">
        <v>1086</v>
      </c>
      <c r="BX668" s="6" t="s">
        <v>1086</v>
      </c>
      <c r="BY668" s="6" t="s">
        <v>1086</v>
      </c>
      <c r="BZ668" s="6" t="s">
        <v>1086</v>
      </c>
      <c r="CA668" s="6" t="s">
        <v>1086</v>
      </c>
      <c r="CB668" s="6" t="s">
        <v>1086</v>
      </c>
      <c r="CC668" s="6" t="s">
        <v>1086</v>
      </c>
      <c r="CD668" s="6" t="s">
        <v>1193</v>
      </c>
      <c r="CE668" s="199" t="s">
        <v>2216</v>
      </c>
      <c r="CF668" s="6"/>
      <c r="CG668" s="6"/>
      <c r="CH668" s="6"/>
      <c r="CI668" s="6"/>
      <c r="CJ668" s="6" t="s">
        <v>1607</v>
      </c>
      <c r="CK668" s="6" t="s">
        <v>1608</v>
      </c>
      <c r="CL668" s="6" t="s">
        <v>1086</v>
      </c>
      <c r="CM668" s="6" t="s">
        <v>1087</v>
      </c>
      <c r="CN668" s="6" t="s">
        <v>1087</v>
      </c>
      <c r="CO668" s="6" t="s">
        <v>1490</v>
      </c>
      <c r="CP668" s="6" t="s">
        <v>1086</v>
      </c>
      <c r="CQ668" s="6" t="s">
        <v>1086</v>
      </c>
      <c r="CR668" s="6" t="s">
        <v>1086</v>
      </c>
      <c r="CS668" s="6" t="s">
        <v>1086</v>
      </c>
      <c r="CT668" s="6" t="s">
        <v>1086</v>
      </c>
      <c r="CU668" s="191" t="s">
        <v>1288</v>
      </c>
      <c r="CV668" s="6" t="str">
        <f t="shared" si="253"/>
        <v>SAN MARTIN PEATONAL22044200000</v>
      </c>
      <c r="CW668" s="46" t="str">
        <f t="shared" si="254"/>
        <v>OK</v>
      </c>
      <c r="CX668" s="47" t="str">
        <f t="shared" si="255"/>
        <v>SI</v>
      </c>
      <c r="CY668" s="47" t="str">
        <f t="shared" si="256"/>
        <v/>
      </c>
      <c r="CZ668" s="47" t="str">
        <f t="shared" si="257"/>
        <v/>
      </c>
      <c r="DA668" s="47" t="str">
        <f t="shared" si="258"/>
        <v/>
      </c>
      <c r="DB668" s="47" t="str">
        <f t="shared" si="259"/>
        <v/>
      </c>
      <c r="DC668" s="47" t="str">
        <f t="shared" si="260"/>
        <v/>
      </c>
      <c r="DD668" s="47"/>
      <c r="DE668" s="47" t="str">
        <f t="shared" si="261"/>
        <v/>
      </c>
      <c r="DF668" s="47" t="str">
        <f t="shared" si="262"/>
        <v/>
      </c>
      <c r="DG668" s="47" t="str">
        <f t="shared" si="263"/>
        <v/>
      </c>
      <c r="DH668" s="47" t="str">
        <f t="shared" si="264"/>
        <v/>
      </c>
      <c r="DI668" s="47" t="str">
        <f t="shared" si="265"/>
        <v/>
      </c>
      <c r="DJ668" s="47">
        <f t="shared" si="266"/>
        <v>0</v>
      </c>
      <c r="DK668" s="48">
        <f>IF(CX668="NO",0,IF(CY668=1,Tipologías!$E$11,0)+IF(CZ668=2,Tipologías!$E$10,0)+IF(DA668=3,Tipologías!$E$9,0)+IF(DB668=4,Tipologías!$E$13,0)+IF(DC668=5,Tipologías!$E$12,0)+IF(DD668=6,Tipologías!$E$14,0)+IF(DE668=7,Tipologías!$E$20,0)+IF(DG668=9,Tipologías!$E$16,0)+IF(DF668=8,Tipologías!$E$23,0)+IF(DH668=10,Tipologías!$E$7,0)+IF(DI668=11,Tipologías!$E$8,0))</f>
        <v>0</v>
      </c>
      <c r="DL668" s="49">
        <f t="shared" si="267"/>
        <v>0</v>
      </c>
      <c r="DM668" s="50" t="str">
        <f t="shared" si="268"/>
        <v/>
      </c>
      <c r="DN668" s="50" t="str">
        <f t="shared" si="269"/>
        <v/>
      </c>
      <c r="DO668" s="50" t="str">
        <f t="shared" si="270"/>
        <v/>
      </c>
      <c r="DP668" s="51" t="str">
        <f t="shared" si="271"/>
        <v/>
      </c>
      <c r="DQ668" s="51">
        <f>IF(DM668=17,Tipologías!$E$18,0)+IF(ENCUESTAS!DN668=18,Tipologías!$E$17,0)+IF(ENCUESTAS!DO668=19,Tipologías!$E$19,0)+IF(ENCUESTAS!DP668=20,Tipologías!$E$21,0)</f>
        <v>0</v>
      </c>
      <c r="DR668" s="47" t="str">
        <f t="shared" si="272"/>
        <v>NO</v>
      </c>
      <c r="DS668" s="49">
        <f t="shared" si="273"/>
        <v>0</v>
      </c>
      <c r="DT668" s="52" t="str">
        <f>IF(DL668=0,"",(DL668+DS668+Tipologías!$E$6+Tipologías!$H$2))</f>
        <v/>
      </c>
      <c r="DU668" s="53" t="str">
        <f t="shared" si="274"/>
        <v>NO</v>
      </c>
      <c r="DV668" s="437"/>
    </row>
    <row r="669" spans="1:126" ht="45" x14ac:dyDescent="0.25">
      <c r="A669" s="22">
        <v>42975</v>
      </c>
      <c r="B669" s="7" t="s">
        <v>1</v>
      </c>
      <c r="C669" s="7" t="s">
        <v>630</v>
      </c>
      <c r="D669" s="7">
        <v>579</v>
      </c>
      <c r="E669" s="7">
        <v>1152435410</v>
      </c>
      <c r="F669" s="7">
        <v>3105273887</v>
      </c>
      <c r="G669" s="188">
        <v>666</v>
      </c>
      <c r="H669" s="189" t="s">
        <v>1740</v>
      </c>
      <c r="I669" s="7" t="s">
        <v>1110</v>
      </c>
      <c r="J669" s="7"/>
      <c r="K669" s="7"/>
      <c r="L669" s="7"/>
      <c r="M669" s="7"/>
      <c r="N669" s="7"/>
      <c r="O669" s="7"/>
      <c r="P669" s="7"/>
      <c r="Q669" s="7"/>
      <c r="R669" s="190">
        <v>22055583000</v>
      </c>
      <c r="S669" s="7"/>
      <c r="T669" s="7"/>
      <c r="U669" s="362" t="str">
        <f t="shared" si="250"/>
        <v xml:space="preserve">PEATONAL   #   -  22055583000 </v>
      </c>
      <c r="V669" s="7">
        <v>3135852310</v>
      </c>
      <c r="W669" s="7" t="s">
        <v>2815</v>
      </c>
      <c r="X669" s="7" t="s">
        <v>3177</v>
      </c>
      <c r="Y669" s="7" t="s">
        <v>1325</v>
      </c>
      <c r="Z669" s="7" t="s">
        <v>1287</v>
      </c>
      <c r="AA669" s="434" t="str">
        <f t="shared" si="251"/>
        <v>ANGELA MARIA MANCO SOSA</v>
      </c>
      <c r="AB669" s="7" t="s">
        <v>1268</v>
      </c>
      <c r="AC669" s="7">
        <v>1039681954</v>
      </c>
      <c r="AD669" s="7" t="s">
        <v>1118</v>
      </c>
      <c r="AE669" s="7">
        <v>30</v>
      </c>
      <c r="AF669" s="6" t="s">
        <v>1087</v>
      </c>
      <c r="AG669" s="6" t="s">
        <v>3178</v>
      </c>
      <c r="AH669" s="7" t="s">
        <v>3179</v>
      </c>
      <c r="AI669" s="7"/>
      <c r="AJ669" s="7"/>
      <c r="AK669" s="434" t="str">
        <f t="shared" si="252"/>
        <v xml:space="preserve">  EREZ LISADRO</v>
      </c>
      <c r="AL669" s="7"/>
      <c r="AM669" s="191"/>
      <c r="AN669" s="189" t="s">
        <v>1087</v>
      </c>
      <c r="AO669" s="7"/>
      <c r="AP669" s="7" t="s">
        <v>1087</v>
      </c>
      <c r="AQ669" s="7">
        <v>4</v>
      </c>
      <c r="AR669" s="7">
        <v>2</v>
      </c>
      <c r="AS669" s="7"/>
      <c r="AT669" s="192" t="s">
        <v>1147</v>
      </c>
      <c r="AU669" s="7"/>
      <c r="AV669" s="193" t="s">
        <v>1162</v>
      </c>
      <c r="AW669" s="7"/>
      <c r="AX669" s="192"/>
      <c r="AY669" s="7"/>
      <c r="AZ669" s="7"/>
      <c r="BA669" s="7"/>
      <c r="BB669" s="7" t="s">
        <v>1086</v>
      </c>
      <c r="BC669" s="7">
        <v>14000</v>
      </c>
      <c r="BD669" s="7" t="s">
        <v>1086</v>
      </c>
      <c r="BE669" s="7">
        <v>20000</v>
      </c>
      <c r="BF669" s="7" t="s">
        <v>1086</v>
      </c>
      <c r="BG669" s="7">
        <v>85000</v>
      </c>
      <c r="BH669" s="188" t="s">
        <v>1167</v>
      </c>
      <c r="BI669" s="195" t="s">
        <v>1171</v>
      </c>
      <c r="BJ669" s="6" t="s">
        <v>1180</v>
      </c>
      <c r="BK669" s="6" t="s">
        <v>1189</v>
      </c>
      <c r="BL669" s="6" t="s">
        <v>1086</v>
      </c>
      <c r="BM669" s="191" t="s">
        <v>1087</v>
      </c>
      <c r="BN669" s="195" t="s">
        <v>1086</v>
      </c>
      <c r="BO669" s="6" t="s">
        <v>1086</v>
      </c>
      <c r="BP669" s="6" t="s">
        <v>1086</v>
      </c>
      <c r="BQ669" s="6" t="s">
        <v>1087</v>
      </c>
      <c r="BR669" s="6" t="s">
        <v>1086</v>
      </c>
      <c r="BS669" s="6" t="s">
        <v>1086</v>
      </c>
      <c r="BT669" s="6" t="s">
        <v>1086</v>
      </c>
      <c r="BU669" s="6" t="s">
        <v>1086</v>
      </c>
      <c r="BV669" s="6" t="s">
        <v>1087</v>
      </c>
      <c r="BW669" s="6" t="s">
        <v>1087</v>
      </c>
      <c r="BX669" s="6" t="s">
        <v>1086</v>
      </c>
      <c r="BY669" s="6" t="s">
        <v>1086</v>
      </c>
      <c r="BZ669" s="6" t="s">
        <v>1086</v>
      </c>
      <c r="CA669" s="6" t="s">
        <v>1087</v>
      </c>
      <c r="CB669" s="6" t="s">
        <v>1087</v>
      </c>
      <c r="CC669" s="6" t="s">
        <v>1086</v>
      </c>
      <c r="CD669" s="6" t="s">
        <v>1193</v>
      </c>
      <c r="CE669" s="199" t="s">
        <v>3180</v>
      </c>
      <c r="CF669" s="6"/>
      <c r="CG669" s="6"/>
      <c r="CH669" s="6"/>
      <c r="CI669" s="6"/>
      <c r="CJ669" s="6" t="s">
        <v>1607</v>
      </c>
      <c r="CK669" s="6" t="s">
        <v>1608</v>
      </c>
      <c r="CL669" s="6" t="s">
        <v>1086</v>
      </c>
      <c r="CM669" s="6" t="s">
        <v>1086</v>
      </c>
      <c r="CN669" s="6" t="s">
        <v>1087</v>
      </c>
      <c r="CO669" s="6" t="s">
        <v>1490</v>
      </c>
      <c r="CP669" s="6" t="s">
        <v>1086</v>
      </c>
      <c r="CQ669" s="6" t="s">
        <v>1086</v>
      </c>
      <c r="CR669" s="6" t="s">
        <v>1087</v>
      </c>
      <c r="CS669" s="6" t="s">
        <v>1087</v>
      </c>
      <c r="CT669" s="6" t="s">
        <v>1086</v>
      </c>
      <c r="CU669" s="191" t="s">
        <v>1273</v>
      </c>
      <c r="CV669" s="6" t="str">
        <f t="shared" si="253"/>
        <v>TAHAMIPEATONAL22055583000</v>
      </c>
      <c r="CW669" s="46" t="str">
        <f t="shared" si="254"/>
        <v>OK</v>
      </c>
      <c r="CX669" s="47" t="str">
        <f t="shared" si="255"/>
        <v>SI</v>
      </c>
      <c r="CY669" s="47">
        <f t="shared" si="256"/>
        <v>1</v>
      </c>
      <c r="CZ669" s="47" t="str">
        <f t="shared" si="257"/>
        <v/>
      </c>
      <c r="DA669" s="47" t="str">
        <f t="shared" si="258"/>
        <v/>
      </c>
      <c r="DB669" s="47" t="str">
        <f t="shared" si="259"/>
        <v/>
      </c>
      <c r="DC669" s="47">
        <f t="shared" si="260"/>
        <v>5</v>
      </c>
      <c r="DD669" s="47"/>
      <c r="DE669" s="47" t="str">
        <f t="shared" si="261"/>
        <v/>
      </c>
      <c r="DF669" s="47" t="str">
        <f t="shared" si="262"/>
        <v/>
      </c>
      <c r="DG669" s="47">
        <f t="shared" si="263"/>
        <v>9</v>
      </c>
      <c r="DH669" s="47" t="str">
        <f t="shared" si="264"/>
        <v/>
      </c>
      <c r="DI669" s="47" t="str">
        <f t="shared" si="265"/>
        <v/>
      </c>
      <c r="DJ669" s="47">
        <f t="shared" si="266"/>
        <v>2</v>
      </c>
      <c r="DK669" s="48">
        <f>IF(CX669="NO",0,IF(CY669=1,Tipologías!$E$11,0)+IF(CZ669=2,Tipologías!$E$10,0)+IF(DA669=3,Tipologías!$E$9,0)+IF(DB669=4,Tipologías!$E$13,0)+IF(DC669=5,Tipologías!$E$12,0)+IF(DD669=6,Tipologías!$E$14,0)+IF(DE669=7,Tipologías!$E$20,0)+IF(DG669=9,Tipologías!$E$16,0)+IF(DF669=8,Tipologías!$E$23,0)+IF(DH669=10,Tipologías!$E$7,0)+IF(DI669=11,Tipologías!$E$8,0))</f>
        <v>2773070.4736259999</v>
      </c>
      <c r="DL669" s="49">
        <f t="shared" si="267"/>
        <v>2773070.4736259999</v>
      </c>
      <c r="DM669" s="50" t="str">
        <f t="shared" si="268"/>
        <v/>
      </c>
      <c r="DN669" s="50" t="str">
        <f t="shared" si="269"/>
        <v/>
      </c>
      <c r="DO669" s="50">
        <f t="shared" si="270"/>
        <v>0</v>
      </c>
      <c r="DP669" s="51">
        <f t="shared" si="271"/>
        <v>20</v>
      </c>
      <c r="DQ669" s="51">
        <f>IF(DM669=17,Tipologías!$E$18,0)+IF(ENCUESTAS!DN669=18,Tipologías!$E$17,0)+IF(ENCUESTAS!DO669=19,Tipologías!$E$19,0)+IF(ENCUESTAS!DP669=20,Tipologías!$E$21,0)</f>
        <v>487557.07988400001</v>
      </c>
      <c r="DR669" s="47" t="str">
        <f t="shared" si="272"/>
        <v>SI</v>
      </c>
      <c r="DS669" s="49">
        <f t="shared" si="273"/>
        <v>487557.07988400001</v>
      </c>
      <c r="DT669" s="52">
        <f>IF(DL669=0,"",(DL669+DS669+Tipologías!$E$6+Tipologías!$H$2))</f>
        <v>3457704.9460499645</v>
      </c>
      <c r="DU669" s="53" t="str">
        <f t="shared" si="274"/>
        <v>SI</v>
      </c>
      <c r="DV669" s="436" t="s">
        <v>4346</v>
      </c>
    </row>
    <row r="670" spans="1:126" ht="30" hidden="1" x14ac:dyDescent="0.25">
      <c r="A670" s="22">
        <v>42975</v>
      </c>
      <c r="B670" s="7" t="s">
        <v>1</v>
      </c>
      <c r="C670" s="7" t="s">
        <v>630</v>
      </c>
      <c r="D670" s="7">
        <v>579</v>
      </c>
      <c r="E670" s="7">
        <v>1152435410</v>
      </c>
      <c r="F670" s="7">
        <v>3105273887</v>
      </c>
      <c r="G670" s="188">
        <v>667</v>
      </c>
      <c r="H670" s="189" t="s">
        <v>1740</v>
      </c>
      <c r="I670" s="7" t="s">
        <v>1110</v>
      </c>
      <c r="J670" s="7"/>
      <c r="K670" s="7"/>
      <c r="L670" s="7"/>
      <c r="M670" s="7"/>
      <c r="N670" s="7"/>
      <c r="O670" s="7"/>
      <c r="P670" s="7"/>
      <c r="Q670" s="7"/>
      <c r="R670" s="190">
        <v>2205960000</v>
      </c>
      <c r="S670" s="7"/>
      <c r="T670" s="7"/>
      <c r="U670" s="362" t="str">
        <f t="shared" si="250"/>
        <v xml:space="preserve">PEATONAL   #   -  2205960000 </v>
      </c>
      <c r="V670" s="7">
        <v>3137467508</v>
      </c>
      <c r="W670" s="7" t="s">
        <v>1605</v>
      </c>
      <c r="X670" s="7"/>
      <c r="Y670" s="7" t="s">
        <v>1287</v>
      </c>
      <c r="Z670" s="7" t="s">
        <v>1343</v>
      </c>
      <c r="AA670" s="434" t="str">
        <f t="shared" si="251"/>
        <v xml:space="preserve">MARIA CECILIA CALDERON </v>
      </c>
      <c r="AB670" s="7" t="s">
        <v>1268</v>
      </c>
      <c r="AC670" s="7">
        <v>43649040</v>
      </c>
      <c r="AD670" s="7" t="s">
        <v>1118</v>
      </c>
      <c r="AE670" s="7">
        <v>50</v>
      </c>
      <c r="AF670" s="6" t="s">
        <v>1087</v>
      </c>
      <c r="AG670" s="6" t="s">
        <v>1623</v>
      </c>
      <c r="AH670" s="7"/>
      <c r="AI670" s="7" t="s">
        <v>1282</v>
      </c>
      <c r="AJ670" s="7"/>
      <c r="AK670" s="434" t="str">
        <f t="shared" si="252"/>
        <v xml:space="preserve">JAVIER  QUIROZ </v>
      </c>
      <c r="AL670" s="7" t="s">
        <v>1268</v>
      </c>
      <c r="AM670" s="191">
        <v>15360980</v>
      </c>
      <c r="AN670" s="189" t="s">
        <v>1087</v>
      </c>
      <c r="AO670" s="7"/>
      <c r="AP670" s="7" t="s">
        <v>1087</v>
      </c>
      <c r="AQ670" s="7">
        <v>4</v>
      </c>
      <c r="AR670" s="7"/>
      <c r="AS670" s="7"/>
      <c r="AT670" s="192" t="s">
        <v>1147</v>
      </c>
      <c r="AU670" s="7"/>
      <c r="AV670" s="193" t="s">
        <v>1162</v>
      </c>
      <c r="AW670" s="7"/>
      <c r="AX670" s="192"/>
      <c r="AY670" s="7"/>
      <c r="AZ670" s="7"/>
      <c r="BA670" s="7"/>
      <c r="BB670" s="7" t="s">
        <v>1086</v>
      </c>
      <c r="BC670" s="7">
        <v>16400</v>
      </c>
      <c r="BD670" s="7" t="s">
        <v>1086</v>
      </c>
      <c r="BE670" s="7">
        <v>11800</v>
      </c>
      <c r="BF670" s="7" t="s">
        <v>1086</v>
      </c>
      <c r="BG670" s="7">
        <v>8200</v>
      </c>
      <c r="BH670" s="188" t="s">
        <v>1167</v>
      </c>
      <c r="BI670" s="195" t="s">
        <v>1171</v>
      </c>
      <c r="BJ670" s="6" t="s">
        <v>1180</v>
      </c>
      <c r="BK670" s="6" t="s">
        <v>1189</v>
      </c>
      <c r="BL670" s="6" t="s">
        <v>1086</v>
      </c>
      <c r="BM670" s="191" t="s">
        <v>1086</v>
      </c>
      <c r="BN670" s="195" t="s">
        <v>1086</v>
      </c>
      <c r="BO670" s="6" t="s">
        <v>1086</v>
      </c>
      <c r="BP670" s="6" t="s">
        <v>1086</v>
      </c>
      <c r="BQ670" s="6" t="s">
        <v>1086</v>
      </c>
      <c r="BR670" s="6" t="s">
        <v>1086</v>
      </c>
      <c r="BS670" s="6" t="s">
        <v>1086</v>
      </c>
      <c r="BT670" s="6" t="s">
        <v>1086</v>
      </c>
      <c r="BU670" s="6" t="s">
        <v>1086</v>
      </c>
      <c r="BV670" s="6" t="s">
        <v>1086</v>
      </c>
      <c r="BW670" s="6" t="s">
        <v>1086</v>
      </c>
      <c r="BX670" s="6" t="s">
        <v>1086</v>
      </c>
      <c r="BY670" s="6" t="s">
        <v>1086</v>
      </c>
      <c r="BZ670" s="6" t="s">
        <v>1086</v>
      </c>
      <c r="CA670" s="6" t="s">
        <v>1086</v>
      </c>
      <c r="CB670" s="6" t="s">
        <v>1086</v>
      </c>
      <c r="CC670" s="6" t="s">
        <v>1086</v>
      </c>
      <c r="CD670" s="6" t="s">
        <v>1193</v>
      </c>
      <c r="CE670" s="199" t="s">
        <v>3181</v>
      </c>
      <c r="CF670" s="6"/>
      <c r="CG670" s="6"/>
      <c r="CH670" s="6"/>
      <c r="CI670" s="6"/>
      <c r="CJ670" s="6" t="s">
        <v>1607</v>
      </c>
      <c r="CK670" s="6" t="s">
        <v>1608</v>
      </c>
      <c r="CL670" s="6" t="s">
        <v>1086</v>
      </c>
      <c r="CM670" s="6" t="s">
        <v>1087</v>
      </c>
      <c r="CN670" s="6" t="s">
        <v>1087</v>
      </c>
      <c r="CO670" s="6" t="s">
        <v>1490</v>
      </c>
      <c r="CP670" s="6" t="s">
        <v>1086</v>
      </c>
      <c r="CQ670" s="6" t="s">
        <v>1086</v>
      </c>
      <c r="CR670" s="6" t="s">
        <v>1086</v>
      </c>
      <c r="CS670" s="6" t="s">
        <v>1086</v>
      </c>
      <c r="CT670" s="6" t="s">
        <v>1086</v>
      </c>
      <c r="CU670" s="191" t="s">
        <v>1273</v>
      </c>
      <c r="CV670" s="6" t="str">
        <f t="shared" si="253"/>
        <v>TAHAMIPEATONAL2205960000</v>
      </c>
      <c r="CW670" s="46" t="str">
        <f t="shared" si="254"/>
        <v>OK</v>
      </c>
      <c r="CX670" s="47" t="str">
        <f t="shared" si="255"/>
        <v>SI</v>
      </c>
      <c r="CY670" s="47" t="str">
        <f t="shared" si="256"/>
        <v/>
      </c>
      <c r="CZ670" s="47" t="str">
        <f t="shared" si="257"/>
        <v/>
      </c>
      <c r="DA670" s="47" t="str">
        <f t="shared" si="258"/>
        <v/>
      </c>
      <c r="DB670" s="47" t="str">
        <f t="shared" si="259"/>
        <v/>
      </c>
      <c r="DC670" s="47" t="str">
        <f t="shared" si="260"/>
        <v/>
      </c>
      <c r="DD670" s="47"/>
      <c r="DE670" s="47" t="str">
        <f t="shared" si="261"/>
        <v/>
      </c>
      <c r="DF670" s="47" t="str">
        <f t="shared" si="262"/>
        <v/>
      </c>
      <c r="DG670" s="47" t="str">
        <f t="shared" si="263"/>
        <v/>
      </c>
      <c r="DH670" s="47" t="str">
        <f t="shared" si="264"/>
        <v/>
      </c>
      <c r="DI670" s="47" t="str">
        <f t="shared" si="265"/>
        <v/>
      </c>
      <c r="DJ670" s="47">
        <f t="shared" si="266"/>
        <v>0</v>
      </c>
      <c r="DK670" s="48">
        <f>IF(CX670="NO",0,IF(CY670=1,Tipologías!$E$11,0)+IF(CZ670=2,Tipologías!$E$10,0)+IF(DA670=3,Tipologías!$E$9,0)+IF(DB670=4,Tipologías!$E$13,0)+IF(DC670=5,Tipologías!$E$12,0)+IF(DD670=6,Tipologías!$E$14,0)+IF(DE670=7,Tipologías!$E$20,0)+IF(DG670=9,Tipologías!$E$16,0)+IF(DF670=8,Tipologías!$E$23,0)+IF(DH670=10,Tipologías!$E$7,0)+IF(DI670=11,Tipologías!$E$8,0))</f>
        <v>0</v>
      </c>
      <c r="DL670" s="49">
        <f t="shared" si="267"/>
        <v>0</v>
      </c>
      <c r="DM670" s="50" t="str">
        <f t="shared" si="268"/>
        <v/>
      </c>
      <c r="DN670" s="50" t="str">
        <f t="shared" si="269"/>
        <v/>
      </c>
      <c r="DO670" s="50" t="str">
        <f t="shared" si="270"/>
        <v/>
      </c>
      <c r="DP670" s="51" t="str">
        <f t="shared" si="271"/>
        <v/>
      </c>
      <c r="DQ670" s="51">
        <f>IF(DM670=17,Tipologías!$E$18,0)+IF(ENCUESTAS!DN670=18,Tipologías!$E$17,0)+IF(ENCUESTAS!DO670=19,Tipologías!$E$19,0)+IF(ENCUESTAS!DP670=20,Tipologías!$E$21,0)</f>
        <v>0</v>
      </c>
      <c r="DR670" s="47" t="str">
        <f t="shared" si="272"/>
        <v>NO</v>
      </c>
      <c r="DS670" s="49">
        <f t="shared" si="273"/>
        <v>0</v>
      </c>
      <c r="DT670" s="52" t="str">
        <f>IF(DL670=0,"",(DL670+DS670+Tipologías!$E$6+Tipologías!$H$2))</f>
        <v/>
      </c>
      <c r="DU670" s="53" t="str">
        <f t="shared" si="274"/>
        <v>NO</v>
      </c>
      <c r="DV670" s="436"/>
    </row>
    <row r="671" spans="1:126" ht="30" x14ac:dyDescent="0.25">
      <c r="A671" s="22">
        <v>42975</v>
      </c>
      <c r="B671" s="7" t="s">
        <v>1</v>
      </c>
      <c r="C671" s="7" t="s">
        <v>630</v>
      </c>
      <c r="D671" s="7">
        <v>579</v>
      </c>
      <c r="E671" s="7">
        <v>1152435410</v>
      </c>
      <c r="F671" s="7">
        <v>3105273887</v>
      </c>
      <c r="G671" s="188">
        <v>668</v>
      </c>
      <c r="H671" s="189" t="s">
        <v>1740</v>
      </c>
      <c r="I671" s="7" t="s">
        <v>1110</v>
      </c>
      <c r="J671" s="7"/>
      <c r="K671" s="7"/>
      <c r="L671" s="7"/>
      <c r="M671" s="7"/>
      <c r="N671" s="7"/>
      <c r="O671" s="7"/>
      <c r="P671" s="7"/>
      <c r="Q671" s="7"/>
      <c r="R671" s="200">
        <v>2205919500000</v>
      </c>
      <c r="S671" s="7"/>
      <c r="T671" s="7"/>
      <c r="U671" s="362" t="str">
        <f t="shared" si="250"/>
        <v xml:space="preserve">PEATONAL   #   -  2205919500000 </v>
      </c>
      <c r="V671" s="7">
        <v>3217317054</v>
      </c>
      <c r="W671" s="7" t="s">
        <v>2373</v>
      </c>
      <c r="X671" s="7" t="s">
        <v>3182</v>
      </c>
      <c r="Y671" s="7" t="s">
        <v>1287</v>
      </c>
      <c r="Z671" s="7" t="s">
        <v>1503</v>
      </c>
      <c r="AA671" s="434" t="str">
        <f t="shared" si="251"/>
        <v>MARIA ELENA MURIEL HOLGUI</v>
      </c>
      <c r="AB671" s="7" t="s">
        <v>1268</v>
      </c>
      <c r="AC671" s="7">
        <v>22027973</v>
      </c>
      <c r="AD671" s="7" t="s">
        <v>1118</v>
      </c>
      <c r="AE671" s="7">
        <v>58</v>
      </c>
      <c r="AF671" s="6" t="s">
        <v>1086</v>
      </c>
      <c r="AG671" s="6"/>
      <c r="AH671" s="7"/>
      <c r="AI671" s="7"/>
      <c r="AJ671" s="7"/>
      <c r="AK671" s="434" t="str">
        <f t="shared" si="252"/>
        <v xml:space="preserve">   </v>
      </c>
      <c r="AL671" s="7"/>
      <c r="AM671" s="191"/>
      <c r="AN671" s="189" t="s">
        <v>1087</v>
      </c>
      <c r="AO671" s="7"/>
      <c r="AP671" s="7" t="s">
        <v>1087</v>
      </c>
      <c r="AQ671" s="7">
        <v>3</v>
      </c>
      <c r="AR671" s="7">
        <v>1</v>
      </c>
      <c r="AS671" s="7"/>
      <c r="AT671" s="192" t="s">
        <v>1149</v>
      </c>
      <c r="AU671" s="7"/>
      <c r="AV671" s="193"/>
      <c r="AW671" s="7"/>
      <c r="AX671" s="192" t="s">
        <v>1153</v>
      </c>
      <c r="AY671" s="7"/>
      <c r="AZ671" s="7"/>
      <c r="BA671" s="194">
        <v>100000</v>
      </c>
      <c r="BB671" s="7" t="s">
        <v>1086</v>
      </c>
      <c r="BC671" s="194">
        <v>10900</v>
      </c>
      <c r="BD671" s="7" t="s">
        <v>1086</v>
      </c>
      <c r="BE671" s="7">
        <v>7500</v>
      </c>
      <c r="BF671" s="7" t="s">
        <v>1086</v>
      </c>
      <c r="BG671" s="194">
        <v>8400</v>
      </c>
      <c r="BH671" s="188" t="s">
        <v>1167</v>
      </c>
      <c r="BI671" s="195" t="s">
        <v>1174</v>
      </c>
      <c r="BJ671" s="6" t="s">
        <v>1175</v>
      </c>
      <c r="BK671" s="6" t="s">
        <v>1189</v>
      </c>
      <c r="BL671" s="6" t="s">
        <v>1086</v>
      </c>
      <c r="BM671" s="191" t="s">
        <v>1086</v>
      </c>
      <c r="BN671" s="195" t="s">
        <v>1086</v>
      </c>
      <c r="BO671" s="6" t="s">
        <v>1086</v>
      </c>
      <c r="BP671" s="6" t="s">
        <v>1086</v>
      </c>
      <c r="BQ671" s="6" t="s">
        <v>1087</v>
      </c>
      <c r="BR671" s="6" t="s">
        <v>1086</v>
      </c>
      <c r="BS671" s="6" t="s">
        <v>1086</v>
      </c>
      <c r="BT671" s="6" t="s">
        <v>1086</v>
      </c>
      <c r="BU671" s="6" t="s">
        <v>1086</v>
      </c>
      <c r="BV671" s="6" t="s">
        <v>1087</v>
      </c>
      <c r="BW671" s="6" t="s">
        <v>1086</v>
      </c>
      <c r="BX671" s="6" t="s">
        <v>1086</v>
      </c>
      <c r="BY671" s="6" t="s">
        <v>1086</v>
      </c>
      <c r="BZ671" s="6" t="s">
        <v>1086</v>
      </c>
      <c r="CA671" s="6" t="s">
        <v>1087</v>
      </c>
      <c r="CB671" s="6" t="s">
        <v>1086</v>
      </c>
      <c r="CC671" s="6" t="s">
        <v>1086</v>
      </c>
      <c r="CD671" s="6" t="s">
        <v>1193</v>
      </c>
      <c r="CE671" s="199" t="s">
        <v>3183</v>
      </c>
      <c r="CF671" s="6"/>
      <c r="CG671" s="6"/>
      <c r="CH671" s="6"/>
      <c r="CI671" s="6"/>
      <c r="CJ671" s="6" t="s">
        <v>1607</v>
      </c>
      <c r="CK671" s="6" t="s">
        <v>1608</v>
      </c>
      <c r="CL671" s="6" t="s">
        <v>1842</v>
      </c>
      <c r="CM671" s="6" t="s">
        <v>1087</v>
      </c>
      <c r="CN671" s="6" t="s">
        <v>1087</v>
      </c>
      <c r="CO671" s="6" t="s">
        <v>1490</v>
      </c>
      <c r="CP671" s="6" t="s">
        <v>1086</v>
      </c>
      <c r="CQ671" s="6" t="s">
        <v>1086</v>
      </c>
      <c r="CR671" s="6" t="s">
        <v>1087</v>
      </c>
      <c r="CS671" s="6" t="s">
        <v>1086</v>
      </c>
      <c r="CT671" s="6" t="s">
        <v>1086</v>
      </c>
      <c r="CU671" s="191" t="s">
        <v>1273</v>
      </c>
      <c r="CV671" s="6" t="str">
        <f t="shared" si="253"/>
        <v>TAHAMIPEATONAL2205919500000</v>
      </c>
      <c r="CW671" s="46" t="str">
        <f t="shared" si="254"/>
        <v>OK</v>
      </c>
      <c r="CX671" s="47" t="str">
        <f t="shared" si="255"/>
        <v>SI</v>
      </c>
      <c r="CY671" s="47">
        <f t="shared" si="256"/>
        <v>1</v>
      </c>
      <c r="CZ671" s="47" t="str">
        <f t="shared" si="257"/>
        <v/>
      </c>
      <c r="DA671" s="47" t="str">
        <f t="shared" si="258"/>
        <v/>
      </c>
      <c r="DB671" s="47" t="str">
        <f t="shared" si="259"/>
        <v/>
      </c>
      <c r="DC671" s="47" t="str">
        <f t="shared" si="260"/>
        <v/>
      </c>
      <c r="DD671" s="47"/>
      <c r="DE671" s="47" t="str">
        <f t="shared" si="261"/>
        <v/>
      </c>
      <c r="DF671" s="47" t="str">
        <f t="shared" si="262"/>
        <v/>
      </c>
      <c r="DG671" s="47">
        <f t="shared" si="263"/>
        <v>9</v>
      </c>
      <c r="DH671" s="47" t="str">
        <f t="shared" si="264"/>
        <v/>
      </c>
      <c r="DI671" s="47" t="str">
        <f t="shared" si="265"/>
        <v/>
      </c>
      <c r="DJ671" s="47">
        <f t="shared" si="266"/>
        <v>1</v>
      </c>
      <c r="DK671" s="48">
        <f>IF(CX671="NO",0,IF(CY671=1,Tipologías!$E$11,0)+IF(CZ671=2,Tipologías!$E$10,0)+IF(DA671=3,Tipologías!$E$9,0)+IF(DB671=4,Tipologías!$E$13,0)+IF(DC671=5,Tipologías!$E$12,0)+IF(DD671=6,Tipologías!$E$14,0)+IF(DE671=7,Tipologías!$E$20,0)+IF(DG671=9,Tipologías!$E$16,0)+IF(DF671=8,Tipologías!$E$23,0)+IF(DH671=10,Tipologías!$E$7,0)+IF(DI671=11,Tipologías!$E$8,0))</f>
        <v>2225218.5090899998</v>
      </c>
      <c r="DL671" s="49">
        <f t="shared" si="267"/>
        <v>2225218.5090899998</v>
      </c>
      <c r="DM671" s="50" t="str">
        <f t="shared" si="268"/>
        <v/>
      </c>
      <c r="DN671" s="50" t="str">
        <f t="shared" si="269"/>
        <v/>
      </c>
      <c r="DO671" s="50">
        <f t="shared" si="270"/>
        <v>0</v>
      </c>
      <c r="DP671" s="51">
        <f t="shared" si="271"/>
        <v>20</v>
      </c>
      <c r="DQ671" s="51">
        <f>IF(DM671=17,Tipologías!$E$18,0)+IF(ENCUESTAS!DN671=18,Tipologías!$E$17,0)+IF(ENCUESTAS!DO671=19,Tipologías!$E$19,0)+IF(ENCUESTAS!DP671=20,Tipologías!$E$21,0)</f>
        <v>487557.07988400001</v>
      </c>
      <c r="DR671" s="47" t="str">
        <f t="shared" si="272"/>
        <v>SI</v>
      </c>
      <c r="DS671" s="49">
        <f t="shared" si="273"/>
        <v>487557.07988400001</v>
      </c>
      <c r="DT671" s="52">
        <f>IF(DL671=0,"",(DL671+DS671+Tipologías!$E$6+Tipologías!$H$2))</f>
        <v>2909852.9815139645</v>
      </c>
      <c r="DU671" s="53" t="str">
        <f t="shared" si="274"/>
        <v>SI</v>
      </c>
      <c r="DV671" s="436" t="s">
        <v>4347</v>
      </c>
    </row>
    <row r="672" spans="1:126" hidden="1" x14ac:dyDescent="0.25">
      <c r="A672" s="22">
        <v>42975</v>
      </c>
      <c r="B672" s="7" t="s">
        <v>1</v>
      </c>
      <c r="C672" s="7" t="s">
        <v>630</v>
      </c>
      <c r="D672" s="7">
        <v>579</v>
      </c>
      <c r="E672" s="7">
        <v>1152435410</v>
      </c>
      <c r="F672" s="7">
        <v>3105273887</v>
      </c>
      <c r="G672" s="188">
        <v>669</v>
      </c>
      <c r="H672" s="189" t="s">
        <v>1740</v>
      </c>
      <c r="I672" s="7" t="s">
        <v>1110</v>
      </c>
      <c r="J672" s="7"/>
      <c r="K672" s="7"/>
      <c r="L672" s="7"/>
      <c r="M672" s="7"/>
      <c r="N672" s="7"/>
      <c r="O672" s="7"/>
      <c r="P672" s="7"/>
      <c r="Q672" s="7"/>
      <c r="R672" s="190">
        <v>2205644000</v>
      </c>
      <c r="S672" s="7"/>
      <c r="T672" s="7"/>
      <c r="U672" s="362" t="str">
        <f t="shared" si="250"/>
        <v xml:space="preserve">PEATONAL   #   -  2205644000 </v>
      </c>
      <c r="V672" s="7">
        <v>3133215815</v>
      </c>
      <c r="W672" s="7" t="s">
        <v>1868</v>
      </c>
      <c r="X672" s="7" t="s">
        <v>1655</v>
      </c>
      <c r="Y672" s="7" t="s">
        <v>1666</v>
      </c>
      <c r="Z672" s="7"/>
      <c r="AA672" s="434" t="str">
        <f t="shared" si="251"/>
        <v>ARELIS  CASTRILLON MONSALVE</v>
      </c>
      <c r="AB672" s="7" t="s">
        <v>1268</v>
      </c>
      <c r="AC672" s="7">
        <v>43653444</v>
      </c>
      <c r="AD672" s="7" t="s">
        <v>1118</v>
      </c>
      <c r="AE672" s="7">
        <v>43</v>
      </c>
      <c r="AF672" s="6" t="s">
        <v>1086</v>
      </c>
      <c r="AG672" s="6"/>
      <c r="AH672" s="7"/>
      <c r="AI672" s="7"/>
      <c r="AJ672" s="7"/>
      <c r="AK672" s="434" t="str">
        <f t="shared" si="252"/>
        <v xml:space="preserve">   </v>
      </c>
      <c r="AL672" s="7"/>
      <c r="AM672" s="191"/>
      <c r="AN672" s="189" t="s">
        <v>1087</v>
      </c>
      <c r="AO672" s="7"/>
      <c r="AP672" s="7" t="s">
        <v>1087</v>
      </c>
      <c r="AQ672" s="7">
        <v>5</v>
      </c>
      <c r="AR672" s="7">
        <v>2</v>
      </c>
      <c r="AS672" s="7"/>
      <c r="AT672" s="192" t="s">
        <v>1149</v>
      </c>
      <c r="AU672" s="7"/>
      <c r="AV672" s="193"/>
      <c r="AW672" s="7"/>
      <c r="AX672" s="192" t="s">
        <v>1153</v>
      </c>
      <c r="AY672" s="7"/>
      <c r="AZ672" s="7"/>
      <c r="BA672" s="194">
        <v>200000</v>
      </c>
      <c r="BB672" s="7" t="s">
        <v>1086</v>
      </c>
      <c r="BC672" s="194">
        <v>10100</v>
      </c>
      <c r="BD672" s="7" t="s">
        <v>1086</v>
      </c>
      <c r="BE672" s="7"/>
      <c r="BF672" s="7" t="s">
        <v>1086</v>
      </c>
      <c r="BG672" s="194">
        <v>8350</v>
      </c>
      <c r="BH672" s="188" t="s">
        <v>1167</v>
      </c>
      <c r="BI672" s="195" t="s">
        <v>1171</v>
      </c>
      <c r="BJ672" s="6" t="s">
        <v>1180</v>
      </c>
      <c r="BK672" s="6" t="s">
        <v>1189</v>
      </c>
      <c r="BL672" s="6" t="s">
        <v>1086</v>
      </c>
      <c r="BM672" s="191" t="s">
        <v>1087</v>
      </c>
      <c r="BN672" s="195" t="s">
        <v>1086</v>
      </c>
      <c r="BO672" s="6" t="s">
        <v>1086</v>
      </c>
      <c r="BP672" s="6" t="s">
        <v>1086</v>
      </c>
      <c r="BQ672" s="6" t="s">
        <v>1086</v>
      </c>
      <c r="BR672" s="6" t="s">
        <v>1086</v>
      </c>
      <c r="BS672" s="6" t="s">
        <v>1086</v>
      </c>
      <c r="BT672" s="6" t="s">
        <v>1086</v>
      </c>
      <c r="BU672" s="6" t="s">
        <v>1086</v>
      </c>
      <c r="BV672" s="6" t="s">
        <v>1086</v>
      </c>
      <c r="BW672" s="6" t="s">
        <v>1086</v>
      </c>
      <c r="BX672" s="6" t="s">
        <v>1086</v>
      </c>
      <c r="BY672" s="6" t="s">
        <v>1086</v>
      </c>
      <c r="BZ672" s="6" t="s">
        <v>1086</v>
      </c>
      <c r="CA672" s="6" t="s">
        <v>1086</v>
      </c>
      <c r="CB672" s="6" t="s">
        <v>1086</v>
      </c>
      <c r="CC672" s="6" t="s">
        <v>1086</v>
      </c>
      <c r="CD672" s="6" t="s">
        <v>1193</v>
      </c>
      <c r="CE672" s="199" t="s">
        <v>3184</v>
      </c>
      <c r="CF672" s="6"/>
      <c r="CG672" s="6"/>
      <c r="CH672" s="6"/>
      <c r="CI672" s="6"/>
      <c r="CJ672" s="6" t="s">
        <v>1607</v>
      </c>
      <c r="CK672" s="6" t="s">
        <v>1608</v>
      </c>
      <c r="CL672" s="6" t="s">
        <v>1086</v>
      </c>
      <c r="CM672" s="6" t="s">
        <v>1087</v>
      </c>
      <c r="CN672" s="6" t="s">
        <v>1087</v>
      </c>
      <c r="CO672" s="6" t="s">
        <v>1490</v>
      </c>
      <c r="CP672" s="6" t="s">
        <v>1086</v>
      </c>
      <c r="CQ672" s="6" t="s">
        <v>1086</v>
      </c>
      <c r="CR672" s="6" t="s">
        <v>1086</v>
      </c>
      <c r="CS672" s="6" t="s">
        <v>1086</v>
      </c>
      <c r="CT672" s="6" t="s">
        <v>1086</v>
      </c>
      <c r="CU672" s="191" t="s">
        <v>1273</v>
      </c>
      <c r="CV672" s="6" t="str">
        <f t="shared" si="253"/>
        <v>TAHAMIPEATONAL2205644000</v>
      </c>
      <c r="CW672" s="46" t="str">
        <f t="shared" si="254"/>
        <v>OK</v>
      </c>
      <c r="CX672" s="47" t="str">
        <f t="shared" si="255"/>
        <v>SI</v>
      </c>
      <c r="CY672" s="47" t="str">
        <f t="shared" si="256"/>
        <v/>
      </c>
      <c r="CZ672" s="47" t="str">
        <f t="shared" si="257"/>
        <v/>
      </c>
      <c r="DA672" s="47" t="str">
        <f t="shared" si="258"/>
        <v/>
      </c>
      <c r="DB672" s="47" t="str">
        <f t="shared" si="259"/>
        <v/>
      </c>
      <c r="DC672" s="47" t="str">
        <f t="shared" si="260"/>
        <v/>
      </c>
      <c r="DD672" s="47"/>
      <c r="DE672" s="47" t="str">
        <f t="shared" si="261"/>
        <v/>
      </c>
      <c r="DF672" s="47" t="str">
        <f t="shared" si="262"/>
        <v/>
      </c>
      <c r="DG672" s="47" t="str">
        <f t="shared" si="263"/>
        <v/>
      </c>
      <c r="DH672" s="47" t="str">
        <f t="shared" si="264"/>
        <v/>
      </c>
      <c r="DI672" s="47" t="str">
        <f t="shared" si="265"/>
        <v/>
      </c>
      <c r="DJ672" s="47">
        <f t="shared" si="266"/>
        <v>0</v>
      </c>
      <c r="DK672" s="48">
        <f>IF(CX672="NO",0,IF(CY672=1,Tipologías!$E$11,0)+IF(CZ672=2,Tipologías!$E$10,0)+IF(DA672=3,Tipologías!$E$9,0)+IF(DB672=4,Tipologías!$E$13,0)+IF(DC672=5,Tipologías!$E$12,0)+IF(DD672=6,Tipologías!$E$14,0)+IF(DE672=7,Tipologías!$E$20,0)+IF(DG672=9,Tipologías!$E$16,0)+IF(DF672=8,Tipologías!$E$23,0)+IF(DH672=10,Tipologías!$E$7,0)+IF(DI672=11,Tipologías!$E$8,0))</f>
        <v>0</v>
      </c>
      <c r="DL672" s="49">
        <f t="shared" si="267"/>
        <v>0</v>
      </c>
      <c r="DM672" s="50" t="str">
        <f t="shared" si="268"/>
        <v/>
      </c>
      <c r="DN672" s="50" t="str">
        <f t="shared" si="269"/>
        <v/>
      </c>
      <c r="DO672" s="50" t="str">
        <f t="shared" si="270"/>
        <v/>
      </c>
      <c r="DP672" s="51" t="str">
        <f t="shared" si="271"/>
        <v/>
      </c>
      <c r="DQ672" s="51">
        <f>IF(DM672=17,Tipologías!$E$18,0)+IF(ENCUESTAS!DN672=18,Tipologías!$E$17,0)+IF(ENCUESTAS!DO672=19,Tipologías!$E$19,0)+IF(ENCUESTAS!DP672=20,Tipologías!$E$21,0)</f>
        <v>0</v>
      </c>
      <c r="DR672" s="47" t="str">
        <f t="shared" si="272"/>
        <v>NO</v>
      </c>
      <c r="DS672" s="49">
        <f t="shared" si="273"/>
        <v>0</v>
      </c>
      <c r="DT672" s="52" t="str">
        <f>IF(DL672=0,"",(DL672+DS672+Tipologías!$E$6+Tipologías!$H$2))</f>
        <v/>
      </c>
      <c r="DU672" s="53" t="str">
        <f t="shared" si="274"/>
        <v>NO</v>
      </c>
      <c r="DV672" s="436"/>
    </row>
    <row r="673" spans="1:126" ht="30" x14ac:dyDescent="0.25">
      <c r="A673" s="22">
        <v>42975</v>
      </c>
      <c r="B673" s="7" t="s">
        <v>1</v>
      </c>
      <c r="C673" s="7" t="s">
        <v>630</v>
      </c>
      <c r="D673" s="7">
        <v>579</v>
      </c>
      <c r="E673" s="7">
        <v>1152435410</v>
      </c>
      <c r="F673" s="7">
        <v>3105273887</v>
      </c>
      <c r="G673" s="188">
        <v>670</v>
      </c>
      <c r="H673" s="189" t="s">
        <v>1740</v>
      </c>
      <c r="I673" s="7" t="s">
        <v>1110</v>
      </c>
      <c r="J673" s="7"/>
      <c r="K673" s="7"/>
      <c r="L673" s="7"/>
      <c r="M673" s="7"/>
      <c r="N673" s="7"/>
      <c r="O673" s="7"/>
      <c r="P673" s="7"/>
      <c r="Q673" s="7"/>
      <c r="R673" s="200">
        <v>220594380000</v>
      </c>
      <c r="S673" s="7"/>
      <c r="T673" s="7"/>
      <c r="U673" s="362" t="str">
        <f t="shared" si="250"/>
        <v xml:space="preserve">PEATONAL   #   -  220594380000 </v>
      </c>
      <c r="V673" s="7">
        <v>3146509634</v>
      </c>
      <c r="W673" s="7" t="s">
        <v>1622</v>
      </c>
      <c r="X673" s="7" t="s">
        <v>1296</v>
      </c>
      <c r="Y673" s="7" t="s">
        <v>2095</v>
      </c>
      <c r="Z673" s="7" t="s">
        <v>1287</v>
      </c>
      <c r="AA673" s="434" t="str">
        <f t="shared" si="251"/>
        <v>FLORA MARIA MAYA GONZALES</v>
      </c>
      <c r="AB673" s="7" t="s">
        <v>1268</v>
      </c>
      <c r="AC673" s="7">
        <v>21929718</v>
      </c>
      <c r="AD673" s="7" t="s">
        <v>1118</v>
      </c>
      <c r="AE673" s="7">
        <v>59</v>
      </c>
      <c r="AF673" s="6" t="s">
        <v>1086</v>
      </c>
      <c r="AG673" s="6"/>
      <c r="AH673" s="7"/>
      <c r="AI673" s="7"/>
      <c r="AJ673" s="7"/>
      <c r="AK673" s="434" t="str">
        <f t="shared" si="252"/>
        <v xml:space="preserve">   </v>
      </c>
      <c r="AL673" s="7"/>
      <c r="AM673" s="191"/>
      <c r="AN673" s="189" t="s">
        <v>1086</v>
      </c>
      <c r="AO673" s="7">
        <v>2049550</v>
      </c>
      <c r="AP673" s="7" t="s">
        <v>1087</v>
      </c>
      <c r="AQ673" s="7">
        <v>3</v>
      </c>
      <c r="AR673" s="7">
        <v>1</v>
      </c>
      <c r="AS673" s="7"/>
      <c r="AT673" s="192" t="s">
        <v>1147</v>
      </c>
      <c r="AU673" s="7"/>
      <c r="AV673" s="193" t="s">
        <v>1162</v>
      </c>
      <c r="AW673" s="7"/>
      <c r="AX673" s="192"/>
      <c r="AY673" s="7"/>
      <c r="AZ673" s="7"/>
      <c r="BA673" s="7"/>
      <c r="BB673" s="7" t="s">
        <v>1086</v>
      </c>
      <c r="BC673" s="194">
        <v>16800</v>
      </c>
      <c r="BD673" s="7" t="s">
        <v>1086</v>
      </c>
      <c r="BE673" s="194"/>
      <c r="BF673" s="7" t="s">
        <v>1086</v>
      </c>
      <c r="BG673" s="194">
        <v>8400</v>
      </c>
      <c r="BH673" s="188" t="s">
        <v>1167</v>
      </c>
      <c r="BI673" s="195" t="s">
        <v>1175</v>
      </c>
      <c r="BJ673" s="6" t="s">
        <v>1180</v>
      </c>
      <c r="BK673" s="6" t="s">
        <v>1189</v>
      </c>
      <c r="BL673" s="6" t="s">
        <v>1087</v>
      </c>
      <c r="BM673" s="191" t="s">
        <v>1086</v>
      </c>
      <c r="BN673" s="195" t="s">
        <v>1086</v>
      </c>
      <c r="BO673" s="6" t="s">
        <v>1086</v>
      </c>
      <c r="BP673" s="6" t="s">
        <v>1086</v>
      </c>
      <c r="BQ673" s="6" t="s">
        <v>1086</v>
      </c>
      <c r="BR673" s="6" t="s">
        <v>1086</v>
      </c>
      <c r="BS673" s="6" t="s">
        <v>1086</v>
      </c>
      <c r="BT673" s="6" t="s">
        <v>1087</v>
      </c>
      <c r="BU673" s="6" t="s">
        <v>1087</v>
      </c>
      <c r="BV673" s="6" t="s">
        <v>1087</v>
      </c>
      <c r="BW673" s="6" t="s">
        <v>1086</v>
      </c>
      <c r="BX673" s="6" t="s">
        <v>1087</v>
      </c>
      <c r="BY673" s="6" t="s">
        <v>1087</v>
      </c>
      <c r="BZ673" s="6" t="s">
        <v>1087</v>
      </c>
      <c r="CA673" s="6" t="s">
        <v>1087</v>
      </c>
      <c r="CB673" s="6" t="s">
        <v>1086</v>
      </c>
      <c r="CC673" s="6" t="s">
        <v>1087</v>
      </c>
      <c r="CD673" s="6" t="s">
        <v>1193</v>
      </c>
      <c r="CE673" s="199" t="s">
        <v>3185</v>
      </c>
      <c r="CF673" s="6"/>
      <c r="CG673" s="6"/>
      <c r="CH673" s="6"/>
      <c r="CI673" s="6"/>
      <c r="CJ673" s="6" t="s">
        <v>1607</v>
      </c>
      <c r="CK673" s="6" t="s">
        <v>1608</v>
      </c>
      <c r="CL673" s="6" t="s">
        <v>1086</v>
      </c>
      <c r="CM673" s="6" t="s">
        <v>1087</v>
      </c>
      <c r="CN673" s="6" t="s">
        <v>1087</v>
      </c>
      <c r="CO673" s="6" t="s">
        <v>1490</v>
      </c>
      <c r="CP673" s="6" t="s">
        <v>1087</v>
      </c>
      <c r="CQ673" s="6" t="s">
        <v>1087</v>
      </c>
      <c r="CR673" s="6" t="s">
        <v>1087</v>
      </c>
      <c r="CS673" s="6" t="s">
        <v>1086</v>
      </c>
      <c r="CT673" s="6" t="s">
        <v>1087</v>
      </c>
      <c r="CU673" s="191" t="s">
        <v>1307</v>
      </c>
      <c r="CV673" s="6" t="str">
        <f t="shared" si="253"/>
        <v>TAHAMIPEATONAL220594380000</v>
      </c>
      <c r="CW673" s="46" t="str">
        <f t="shared" si="254"/>
        <v>OK</v>
      </c>
      <c r="CX673" s="47" t="str">
        <f t="shared" si="255"/>
        <v>SI</v>
      </c>
      <c r="CY673" s="47">
        <f t="shared" si="256"/>
        <v>1</v>
      </c>
      <c r="CZ673" s="47">
        <f t="shared" si="257"/>
        <v>2</v>
      </c>
      <c r="DA673" s="47">
        <f t="shared" si="258"/>
        <v>3</v>
      </c>
      <c r="DB673" s="47">
        <f t="shared" si="259"/>
        <v>4</v>
      </c>
      <c r="DC673" s="47" t="str">
        <f t="shared" si="260"/>
        <v/>
      </c>
      <c r="DD673" s="47"/>
      <c r="DE673" s="47">
        <f t="shared" si="261"/>
        <v>7</v>
      </c>
      <c r="DF673" s="47">
        <f t="shared" si="262"/>
        <v>8</v>
      </c>
      <c r="DG673" s="47" t="str">
        <f t="shared" si="263"/>
        <v/>
      </c>
      <c r="DH673" s="47" t="str">
        <f t="shared" si="264"/>
        <v/>
      </c>
      <c r="DI673" s="47" t="str">
        <f t="shared" si="265"/>
        <v/>
      </c>
      <c r="DJ673" s="47">
        <f t="shared" si="266"/>
        <v>4</v>
      </c>
      <c r="DK673" s="48">
        <f>IF(CX673="NO",0,IF(CY673=1,Tipologías!$E$11,0)+IF(CZ673=2,Tipologías!$E$10,0)+IF(DA673=3,Tipologías!$E$9,0)+IF(DB673=4,Tipologías!$E$13,0)+IF(DC673=5,Tipologías!$E$12,0)+IF(DD673=6,Tipologías!$E$14,0)+IF(DE673=7,Tipologías!$E$20,0)+IF(DG673=9,Tipologías!$E$16,0)+IF(DF673=8,Tipologías!$E$23,0)+IF(DH673=10,Tipologías!$E$7,0)+IF(DI673=11,Tipologías!$E$8,0))</f>
        <v>6287129.5040999996</v>
      </c>
      <c r="DL673" s="49">
        <f t="shared" si="267"/>
        <v>6099266.2918499997</v>
      </c>
      <c r="DM673" s="50" t="str">
        <f t="shared" si="268"/>
        <v/>
      </c>
      <c r="DN673" s="50" t="str">
        <f t="shared" si="269"/>
        <v/>
      </c>
      <c r="DO673" s="50">
        <f t="shared" si="270"/>
        <v>0</v>
      </c>
      <c r="DP673" s="51" t="str">
        <f t="shared" si="271"/>
        <v/>
      </c>
      <c r="DQ673" s="51">
        <f>IF(DM673=17,Tipologías!$E$18,0)+IF(ENCUESTAS!DN673=18,Tipologías!$E$17,0)+IF(ENCUESTAS!DO673=19,Tipologías!$E$19,0)+IF(ENCUESTAS!DP673=20,Tipologías!$E$21,0)</f>
        <v>0</v>
      </c>
      <c r="DR673" s="47" t="str">
        <f t="shared" si="272"/>
        <v>NO</v>
      </c>
      <c r="DS673" s="49">
        <f t="shared" si="273"/>
        <v>0</v>
      </c>
      <c r="DT673" s="52">
        <f>IF(DL673=0,"",(DL673+DS673+Tipologías!$E$6+Tipologías!$H$2))</f>
        <v>6296343.6843899637</v>
      </c>
      <c r="DU673" s="53" t="str">
        <f t="shared" si="274"/>
        <v>SI</v>
      </c>
      <c r="DV673" s="436" t="s">
        <v>4348</v>
      </c>
    </row>
    <row r="674" spans="1:126" ht="60" x14ac:dyDescent="0.25">
      <c r="A674" s="22">
        <v>42975</v>
      </c>
      <c r="B674" s="7" t="s">
        <v>1</v>
      </c>
      <c r="C674" s="7" t="s">
        <v>630</v>
      </c>
      <c r="D674" s="7">
        <v>579</v>
      </c>
      <c r="E674" s="7">
        <v>1152435410</v>
      </c>
      <c r="F674" s="7">
        <v>3105273887</v>
      </c>
      <c r="G674" s="188">
        <v>671</v>
      </c>
      <c r="H674" s="189" t="s">
        <v>1740</v>
      </c>
      <c r="I674" s="7" t="s">
        <v>1110</v>
      </c>
      <c r="J674" s="7"/>
      <c r="K674" s="7"/>
      <c r="L674" s="7"/>
      <c r="M674" s="7"/>
      <c r="N674" s="7"/>
      <c r="O674" s="7"/>
      <c r="P674" s="7"/>
      <c r="Q674" s="7"/>
      <c r="R674" s="200">
        <v>22056320000</v>
      </c>
      <c r="S674" s="7"/>
      <c r="T674" s="7"/>
      <c r="U674" s="362" t="str">
        <f t="shared" si="250"/>
        <v xml:space="preserve">PEATONAL   #   -  22056320000 </v>
      </c>
      <c r="V674" s="7">
        <v>3137817024</v>
      </c>
      <c r="W674" s="7" t="s">
        <v>1317</v>
      </c>
      <c r="X674" s="7"/>
      <c r="Y674" s="7" t="s">
        <v>1292</v>
      </c>
      <c r="Z674" s="7" t="s">
        <v>1543</v>
      </c>
      <c r="AA674" s="434" t="str">
        <f t="shared" si="251"/>
        <v xml:space="preserve">CARMEN ALICIA DIAZ </v>
      </c>
      <c r="AB674" s="7" t="s">
        <v>1268</v>
      </c>
      <c r="AC674" s="7">
        <v>21927020</v>
      </c>
      <c r="AD674" s="7" t="s">
        <v>1118</v>
      </c>
      <c r="AE674" s="7">
        <v>73</v>
      </c>
      <c r="AF674" s="6" t="s">
        <v>1086</v>
      </c>
      <c r="AG674" s="6"/>
      <c r="AH674" s="7"/>
      <c r="AI674" s="7"/>
      <c r="AJ674" s="7"/>
      <c r="AK674" s="434" t="str">
        <f t="shared" si="252"/>
        <v xml:space="preserve">   </v>
      </c>
      <c r="AL674" s="7"/>
      <c r="AM674" s="191"/>
      <c r="AN674" s="189" t="s">
        <v>1087</v>
      </c>
      <c r="AO674" s="7"/>
      <c r="AP674" s="7" t="s">
        <v>1087</v>
      </c>
      <c r="AQ674" s="7">
        <v>3</v>
      </c>
      <c r="AR674" s="7">
        <v>1</v>
      </c>
      <c r="AS674" s="7"/>
      <c r="AT674" s="192" t="s">
        <v>1147</v>
      </c>
      <c r="AU674" s="7"/>
      <c r="AV674" s="193" t="s">
        <v>1162</v>
      </c>
      <c r="AW674" s="7"/>
      <c r="AX674" s="192"/>
      <c r="AY674" s="7"/>
      <c r="AZ674" s="7"/>
      <c r="BA674" s="7"/>
      <c r="BB674" s="7" t="s">
        <v>1086</v>
      </c>
      <c r="BC674" s="194">
        <v>16000</v>
      </c>
      <c r="BD674" s="7" t="s">
        <v>1086</v>
      </c>
      <c r="BE674" s="194"/>
      <c r="BF674" s="7" t="s">
        <v>1086</v>
      </c>
      <c r="BG674" s="194">
        <v>8200</v>
      </c>
      <c r="BH674" s="188" t="s">
        <v>1167</v>
      </c>
      <c r="BI674" s="195" t="s">
        <v>1171</v>
      </c>
      <c r="BJ674" s="6" t="s">
        <v>1180</v>
      </c>
      <c r="BK674" s="6" t="s">
        <v>1189</v>
      </c>
      <c r="BL674" s="6" t="s">
        <v>1086</v>
      </c>
      <c r="BM674" s="191" t="s">
        <v>1086</v>
      </c>
      <c r="BN674" s="195" t="s">
        <v>1086</v>
      </c>
      <c r="BO674" s="6" t="s">
        <v>1086</v>
      </c>
      <c r="BP674" s="6" t="s">
        <v>1086</v>
      </c>
      <c r="BQ674" s="6" t="s">
        <v>1086</v>
      </c>
      <c r="BR674" s="6" t="s">
        <v>1086</v>
      </c>
      <c r="BS674" s="6" t="s">
        <v>1086</v>
      </c>
      <c r="BT674" s="6" t="s">
        <v>1086</v>
      </c>
      <c r="BU674" s="6" t="s">
        <v>1086</v>
      </c>
      <c r="BV674" s="6" t="s">
        <v>1087</v>
      </c>
      <c r="BW674" s="6" t="s">
        <v>1086</v>
      </c>
      <c r="BX674" s="6" t="s">
        <v>1086</v>
      </c>
      <c r="BY674" s="6" t="s">
        <v>1086</v>
      </c>
      <c r="BZ674" s="6" t="s">
        <v>1086</v>
      </c>
      <c r="CA674" s="6" t="s">
        <v>1087</v>
      </c>
      <c r="CB674" s="6" t="s">
        <v>1086</v>
      </c>
      <c r="CC674" s="6" t="s">
        <v>1086</v>
      </c>
      <c r="CD674" s="6" t="s">
        <v>1193</v>
      </c>
      <c r="CE674" s="199" t="s">
        <v>3186</v>
      </c>
      <c r="CF674" s="6"/>
      <c r="CG674" s="6"/>
      <c r="CH674" s="6"/>
      <c r="CI674" s="6"/>
      <c r="CJ674" s="6" t="s">
        <v>1607</v>
      </c>
      <c r="CK674" s="6" t="s">
        <v>1608</v>
      </c>
      <c r="CL674" s="6" t="s">
        <v>1086</v>
      </c>
      <c r="CM674" s="6" t="s">
        <v>1087</v>
      </c>
      <c r="CN674" s="6" t="s">
        <v>1087</v>
      </c>
      <c r="CO674" s="6" t="s">
        <v>1490</v>
      </c>
      <c r="CP674" s="6" t="s">
        <v>1086</v>
      </c>
      <c r="CQ674" s="6" t="s">
        <v>1086</v>
      </c>
      <c r="CR674" s="6" t="s">
        <v>1087</v>
      </c>
      <c r="CS674" s="6" t="s">
        <v>1086</v>
      </c>
      <c r="CT674" s="6" t="s">
        <v>1086</v>
      </c>
      <c r="CU674" s="191" t="s">
        <v>1273</v>
      </c>
      <c r="CV674" s="6" t="str">
        <f t="shared" si="253"/>
        <v>TAHAMIPEATONAL22056320000</v>
      </c>
      <c r="CW674" s="46" t="str">
        <f t="shared" si="254"/>
        <v>OK</v>
      </c>
      <c r="CX674" s="47" t="str">
        <f t="shared" si="255"/>
        <v>SI</v>
      </c>
      <c r="CY674" s="47">
        <f t="shared" si="256"/>
        <v>1</v>
      </c>
      <c r="CZ674" s="47" t="str">
        <f t="shared" si="257"/>
        <v/>
      </c>
      <c r="DA674" s="47" t="str">
        <f t="shared" si="258"/>
        <v/>
      </c>
      <c r="DB674" s="47" t="str">
        <f t="shared" si="259"/>
        <v/>
      </c>
      <c r="DC674" s="47" t="str">
        <f t="shared" si="260"/>
        <v/>
      </c>
      <c r="DD674" s="47"/>
      <c r="DE674" s="47" t="str">
        <f t="shared" si="261"/>
        <v/>
      </c>
      <c r="DF674" s="47" t="str">
        <f t="shared" si="262"/>
        <v/>
      </c>
      <c r="DG674" s="47">
        <f t="shared" si="263"/>
        <v>9</v>
      </c>
      <c r="DH674" s="47" t="str">
        <f t="shared" si="264"/>
        <v/>
      </c>
      <c r="DI674" s="47" t="str">
        <f t="shared" si="265"/>
        <v/>
      </c>
      <c r="DJ674" s="47">
        <f t="shared" si="266"/>
        <v>1</v>
      </c>
      <c r="DK674" s="48">
        <f>IF(CX674="NO",0,IF(CY674=1,Tipologías!$E$11,0)+IF(CZ674=2,Tipologías!$E$10,0)+IF(DA674=3,Tipologías!$E$9,0)+IF(DB674=4,Tipologías!$E$13,0)+IF(DC674=5,Tipologías!$E$12,0)+IF(DD674=6,Tipologías!$E$14,0)+IF(DE674=7,Tipologías!$E$20,0)+IF(DG674=9,Tipologías!$E$16,0)+IF(DF674=8,Tipologías!$E$23,0)+IF(DH674=10,Tipologías!$E$7,0)+IF(DI674=11,Tipologías!$E$8,0))</f>
        <v>2225218.5090899998</v>
      </c>
      <c r="DL674" s="49">
        <f t="shared" si="267"/>
        <v>2225218.5090899998</v>
      </c>
      <c r="DM674" s="50" t="str">
        <f t="shared" si="268"/>
        <v/>
      </c>
      <c r="DN674" s="50" t="str">
        <f t="shared" si="269"/>
        <v/>
      </c>
      <c r="DO674" s="50">
        <f t="shared" si="270"/>
        <v>0</v>
      </c>
      <c r="DP674" s="51" t="str">
        <f t="shared" si="271"/>
        <v/>
      </c>
      <c r="DQ674" s="51">
        <f>IF(DM674=17,Tipologías!$E$18,0)+IF(ENCUESTAS!DN674=18,Tipologías!$E$17,0)+IF(ENCUESTAS!DO674=19,Tipologías!$E$19,0)+IF(ENCUESTAS!DP674=20,Tipologías!$E$21,0)</f>
        <v>0</v>
      </c>
      <c r="DR674" s="47" t="str">
        <f t="shared" si="272"/>
        <v>NO</v>
      </c>
      <c r="DS674" s="49">
        <f t="shared" si="273"/>
        <v>0</v>
      </c>
      <c r="DT674" s="52">
        <f>IF(DL674=0,"",(DL674+DS674+Tipologías!$E$6+Tipologías!$H$2))</f>
        <v>2422295.9016299644</v>
      </c>
      <c r="DU674" s="53" t="str">
        <f t="shared" si="274"/>
        <v>SI</v>
      </c>
      <c r="DV674" s="436" t="s">
        <v>4349</v>
      </c>
    </row>
    <row r="675" spans="1:126" ht="30" x14ac:dyDescent="0.25">
      <c r="A675" s="22">
        <v>42975</v>
      </c>
      <c r="B675" s="7" t="s">
        <v>1</v>
      </c>
      <c r="C675" s="7" t="s">
        <v>630</v>
      </c>
      <c r="D675" s="7">
        <v>579</v>
      </c>
      <c r="E675" s="7">
        <v>1039699422</v>
      </c>
      <c r="F675" s="7">
        <v>3143844838</v>
      </c>
      <c r="G675" s="188">
        <v>672</v>
      </c>
      <c r="H675" s="189" t="s">
        <v>1632</v>
      </c>
      <c r="I675" s="7" t="s">
        <v>1110</v>
      </c>
      <c r="J675" s="7"/>
      <c r="K675" s="7"/>
      <c r="L675" s="7"/>
      <c r="M675" s="7"/>
      <c r="N675" s="7"/>
      <c r="O675" s="7"/>
      <c r="P675" s="7"/>
      <c r="Q675" s="7"/>
      <c r="R675" s="190">
        <v>22045310000</v>
      </c>
      <c r="S675" s="7"/>
      <c r="T675" s="7"/>
      <c r="U675" s="362" t="str">
        <f t="shared" si="250"/>
        <v xml:space="preserve">PEATONAL   #   -  22045310000 </v>
      </c>
      <c r="V675" s="7">
        <v>3204438051</v>
      </c>
      <c r="W675" s="7" t="s">
        <v>1709</v>
      </c>
      <c r="X675" s="7"/>
      <c r="Y675" s="7" t="s">
        <v>1343</v>
      </c>
      <c r="Z675" s="7"/>
      <c r="AA675" s="434" t="str">
        <f t="shared" si="251"/>
        <v xml:space="preserve">CECILIA  RODRIGUEZ </v>
      </c>
      <c r="AB675" s="7" t="s">
        <v>1268</v>
      </c>
      <c r="AC675" s="7">
        <v>21921393</v>
      </c>
      <c r="AD675" s="7" t="s">
        <v>1118</v>
      </c>
      <c r="AE675" s="7">
        <v>68</v>
      </c>
      <c r="AF675" s="6" t="s">
        <v>1086</v>
      </c>
      <c r="AG675" s="6"/>
      <c r="AH675" s="7"/>
      <c r="AI675" s="7"/>
      <c r="AJ675" s="7"/>
      <c r="AK675" s="434" t="str">
        <f t="shared" si="252"/>
        <v xml:space="preserve">   </v>
      </c>
      <c r="AL675" s="7"/>
      <c r="AM675" s="191"/>
      <c r="AN675" s="189" t="s">
        <v>1087</v>
      </c>
      <c r="AO675" s="7"/>
      <c r="AP675" s="7" t="s">
        <v>1087</v>
      </c>
      <c r="AQ675" s="7">
        <v>2</v>
      </c>
      <c r="AR675" s="7"/>
      <c r="AS675" s="7"/>
      <c r="AT675" s="192" t="s">
        <v>1147</v>
      </c>
      <c r="AU675" s="7"/>
      <c r="AV675" s="193" t="s">
        <v>1162</v>
      </c>
      <c r="AW675" s="7"/>
      <c r="AX675" s="192"/>
      <c r="AY675" s="7"/>
      <c r="AZ675" s="7"/>
      <c r="BA675" s="7"/>
      <c r="BB675" s="7" t="s">
        <v>1086</v>
      </c>
      <c r="BC675" s="194">
        <v>7102</v>
      </c>
      <c r="BD675" s="7" t="s">
        <v>1086</v>
      </c>
      <c r="BE675" s="194">
        <v>4598</v>
      </c>
      <c r="BF675" s="7" t="s">
        <v>1086</v>
      </c>
      <c r="BG675" s="194">
        <v>8366</v>
      </c>
      <c r="BH675" s="188" t="s">
        <v>1167</v>
      </c>
      <c r="BI675" s="195" t="s">
        <v>1171</v>
      </c>
      <c r="BJ675" s="6" t="s">
        <v>1180</v>
      </c>
      <c r="BK675" s="6" t="s">
        <v>1189</v>
      </c>
      <c r="BL675" s="6" t="s">
        <v>1086</v>
      </c>
      <c r="BM675" s="191" t="s">
        <v>1086</v>
      </c>
      <c r="BN675" s="195" t="s">
        <v>1086</v>
      </c>
      <c r="BO675" s="6" t="s">
        <v>1086</v>
      </c>
      <c r="BP675" s="6" t="s">
        <v>1086</v>
      </c>
      <c r="BQ675" s="6" t="s">
        <v>1086</v>
      </c>
      <c r="BR675" s="6" t="s">
        <v>1086</v>
      </c>
      <c r="BS675" s="6" t="s">
        <v>1086</v>
      </c>
      <c r="BT675" s="6" t="s">
        <v>1086</v>
      </c>
      <c r="BU675" s="6" t="s">
        <v>1086</v>
      </c>
      <c r="BV675" s="6" t="s">
        <v>1087</v>
      </c>
      <c r="BW675" s="6" t="s">
        <v>1086</v>
      </c>
      <c r="BX675" s="6" t="s">
        <v>1086</v>
      </c>
      <c r="BY675" s="6" t="s">
        <v>1086</v>
      </c>
      <c r="BZ675" s="6" t="s">
        <v>1086</v>
      </c>
      <c r="CA675" s="6" t="s">
        <v>1087</v>
      </c>
      <c r="CB675" s="6" t="s">
        <v>1086</v>
      </c>
      <c r="CC675" s="6" t="s">
        <v>1086</v>
      </c>
      <c r="CD675" s="6" t="s">
        <v>1193</v>
      </c>
      <c r="CE675" s="199" t="s">
        <v>3187</v>
      </c>
      <c r="CF675" s="6"/>
      <c r="CG675" s="6"/>
      <c r="CH675" s="6"/>
      <c r="CI675" s="6"/>
      <c r="CJ675" s="6" t="s">
        <v>1607</v>
      </c>
      <c r="CK675" s="6" t="s">
        <v>1608</v>
      </c>
      <c r="CL675" s="6" t="s">
        <v>1086</v>
      </c>
      <c r="CM675" s="6" t="s">
        <v>1087</v>
      </c>
      <c r="CN675" s="6" t="s">
        <v>1087</v>
      </c>
      <c r="CO675" s="6" t="s">
        <v>1490</v>
      </c>
      <c r="CP675" s="6" t="s">
        <v>1086</v>
      </c>
      <c r="CQ675" s="6" t="s">
        <v>1086</v>
      </c>
      <c r="CR675" s="6" t="s">
        <v>1087</v>
      </c>
      <c r="CS675" s="6" t="s">
        <v>1086</v>
      </c>
      <c r="CT675" s="6" t="s">
        <v>1086</v>
      </c>
      <c r="CU675" s="191" t="s">
        <v>1273</v>
      </c>
      <c r="CV675" s="6" t="str">
        <f t="shared" si="253"/>
        <v>SAN MARTIN PEATONAL22045310000</v>
      </c>
      <c r="CW675" s="46" t="str">
        <f t="shared" si="254"/>
        <v>¿REPETIDA?</v>
      </c>
      <c r="CX675" s="47" t="str">
        <f t="shared" si="255"/>
        <v>SI</v>
      </c>
      <c r="CY675" s="47">
        <f t="shared" si="256"/>
        <v>1</v>
      </c>
      <c r="CZ675" s="47" t="str">
        <f t="shared" si="257"/>
        <v/>
      </c>
      <c r="DA675" s="47" t="str">
        <f t="shared" si="258"/>
        <v/>
      </c>
      <c r="DB675" s="47" t="str">
        <f t="shared" si="259"/>
        <v/>
      </c>
      <c r="DC675" s="47" t="str">
        <f t="shared" si="260"/>
        <v/>
      </c>
      <c r="DD675" s="47"/>
      <c r="DE675" s="47" t="str">
        <f t="shared" si="261"/>
        <v/>
      </c>
      <c r="DF675" s="47" t="str">
        <f t="shared" si="262"/>
        <v/>
      </c>
      <c r="DG675" s="47">
        <f t="shared" si="263"/>
        <v>9</v>
      </c>
      <c r="DH675" s="47" t="str">
        <f t="shared" si="264"/>
        <v/>
      </c>
      <c r="DI675" s="47" t="str">
        <f t="shared" si="265"/>
        <v/>
      </c>
      <c r="DJ675" s="47">
        <f t="shared" si="266"/>
        <v>1</v>
      </c>
      <c r="DK675" s="48">
        <f>IF(CX675="NO",0,IF(CY675=1,Tipologías!$E$11,0)+IF(CZ675=2,Tipologías!$E$10,0)+IF(DA675=3,Tipologías!$E$9,0)+IF(DB675=4,Tipologías!$E$13,0)+IF(DC675=5,Tipologías!$E$12,0)+IF(DD675=6,Tipologías!$E$14,0)+IF(DE675=7,Tipologías!$E$20,0)+IF(DG675=9,Tipologías!$E$16,0)+IF(DF675=8,Tipologías!$E$23,0)+IF(DH675=10,Tipologías!$E$7,0)+IF(DI675=11,Tipologías!$E$8,0))</f>
        <v>2225218.5090899998</v>
      </c>
      <c r="DL675" s="49">
        <f t="shared" si="267"/>
        <v>2225218.5090899998</v>
      </c>
      <c r="DM675" s="50" t="str">
        <f t="shared" si="268"/>
        <v/>
      </c>
      <c r="DN675" s="50" t="str">
        <f t="shared" si="269"/>
        <v/>
      </c>
      <c r="DO675" s="50">
        <f t="shared" si="270"/>
        <v>0</v>
      </c>
      <c r="DP675" s="51" t="str">
        <f t="shared" si="271"/>
        <v/>
      </c>
      <c r="DQ675" s="51">
        <f>IF(DM675=17,Tipologías!$E$18,0)+IF(ENCUESTAS!DN675=18,Tipologías!$E$17,0)+IF(ENCUESTAS!DO675=19,Tipologías!$E$19,0)+IF(ENCUESTAS!DP675=20,Tipologías!$E$21,0)</f>
        <v>0</v>
      </c>
      <c r="DR675" s="47" t="str">
        <f t="shared" si="272"/>
        <v>NO</v>
      </c>
      <c r="DS675" s="49">
        <f t="shared" si="273"/>
        <v>0</v>
      </c>
      <c r="DT675" s="52">
        <f>IF(DL675=0,"",(DL675+DS675+Tipologías!$E$6+Tipologías!$H$2))</f>
        <v>2422295.9016299644</v>
      </c>
      <c r="DU675" s="53" t="str">
        <f t="shared" si="274"/>
        <v>SI</v>
      </c>
      <c r="DV675" s="436" t="s">
        <v>4267</v>
      </c>
    </row>
    <row r="676" spans="1:126" ht="30" hidden="1" x14ac:dyDescent="0.25">
      <c r="A676" s="22">
        <v>42975</v>
      </c>
      <c r="B676" s="7" t="s">
        <v>1</v>
      </c>
      <c r="C676" s="7" t="s">
        <v>630</v>
      </c>
      <c r="D676" s="7">
        <v>579</v>
      </c>
      <c r="E676" s="7">
        <v>1039704703</v>
      </c>
      <c r="F676" s="7">
        <v>3218398050</v>
      </c>
      <c r="G676" s="188">
        <v>673</v>
      </c>
      <c r="H676" s="189" t="s">
        <v>1603</v>
      </c>
      <c r="I676" s="7" t="s">
        <v>1110</v>
      </c>
      <c r="J676" s="7" t="s">
        <v>3188</v>
      </c>
      <c r="K676" s="7"/>
      <c r="L676" s="7"/>
      <c r="M676" s="7"/>
      <c r="N676" s="7"/>
      <c r="O676" s="7"/>
      <c r="P676" s="7"/>
      <c r="Q676" s="7"/>
      <c r="R676" s="190"/>
      <c r="S676" s="7"/>
      <c r="T676" s="7"/>
      <c r="U676" s="362" t="str">
        <f t="shared" si="250"/>
        <v xml:space="preserve">PEATONAL CARRERA 15 b # 54  #   -   </v>
      </c>
      <c r="V676" s="7"/>
      <c r="W676" s="7" t="s">
        <v>1789</v>
      </c>
      <c r="X676" s="7" t="s">
        <v>1789</v>
      </c>
      <c r="Y676" s="7" t="s">
        <v>1954</v>
      </c>
      <c r="Z676" s="7"/>
      <c r="AA676" s="434" t="str">
        <f t="shared" si="251"/>
        <v>ROSALBA  USUGA USUGA</v>
      </c>
      <c r="AB676" s="7" t="s">
        <v>1268</v>
      </c>
      <c r="AC676" s="7">
        <v>21693017</v>
      </c>
      <c r="AD676" s="7" t="s">
        <v>1118</v>
      </c>
      <c r="AE676" s="7">
        <v>66</v>
      </c>
      <c r="AF676" s="6" t="s">
        <v>1087</v>
      </c>
      <c r="AG676" s="6" t="s">
        <v>1789</v>
      </c>
      <c r="AH676" s="7" t="s">
        <v>3189</v>
      </c>
      <c r="AI676" s="7" t="s">
        <v>3190</v>
      </c>
      <c r="AJ676" s="7"/>
      <c r="AK676" s="434" t="str">
        <f t="shared" si="252"/>
        <v>ATONIO  USUGA ANOLDO</v>
      </c>
      <c r="AL676" s="7"/>
      <c r="AM676" s="191"/>
      <c r="AN676" s="189" t="s">
        <v>1086</v>
      </c>
      <c r="AO676" s="7"/>
      <c r="AP676" s="7" t="s">
        <v>1087</v>
      </c>
      <c r="AQ676" s="7">
        <v>4</v>
      </c>
      <c r="AR676" s="7">
        <v>1</v>
      </c>
      <c r="AS676" s="7"/>
      <c r="AT676" s="192" t="s">
        <v>1147</v>
      </c>
      <c r="AU676" s="7"/>
      <c r="AV676" s="193" t="s">
        <v>1162</v>
      </c>
      <c r="AW676" s="7"/>
      <c r="AX676" s="192"/>
      <c r="AY676" s="7"/>
      <c r="AZ676" s="7"/>
      <c r="BA676" s="7"/>
      <c r="BB676" s="7" t="s">
        <v>1086</v>
      </c>
      <c r="BC676" s="194">
        <v>26246</v>
      </c>
      <c r="BD676" s="7" t="s">
        <v>1086</v>
      </c>
      <c r="BE676" s="194">
        <v>19355</v>
      </c>
      <c r="BF676" s="7" t="s">
        <v>1086</v>
      </c>
      <c r="BG676" s="194">
        <v>8324</v>
      </c>
      <c r="BH676" s="188" t="s">
        <v>1167</v>
      </c>
      <c r="BI676" s="195" t="s">
        <v>1171</v>
      </c>
      <c r="BJ676" s="6" t="s">
        <v>1180</v>
      </c>
      <c r="BK676" s="6" t="s">
        <v>1189</v>
      </c>
      <c r="BL676" s="6" t="s">
        <v>1086</v>
      </c>
      <c r="BM676" s="191" t="s">
        <v>1087</v>
      </c>
      <c r="BN676" s="195" t="s">
        <v>1086</v>
      </c>
      <c r="BO676" s="6" t="s">
        <v>1086</v>
      </c>
      <c r="BP676" s="6" t="s">
        <v>1086</v>
      </c>
      <c r="BQ676" s="6" t="s">
        <v>1087</v>
      </c>
      <c r="BR676" s="6" t="s">
        <v>1086</v>
      </c>
      <c r="BS676" s="6" t="s">
        <v>1086</v>
      </c>
      <c r="BT676" s="6" t="s">
        <v>1086</v>
      </c>
      <c r="BU676" s="6" t="s">
        <v>1086</v>
      </c>
      <c r="BV676" s="6" t="s">
        <v>1086</v>
      </c>
      <c r="BW676" s="6" t="s">
        <v>1086</v>
      </c>
      <c r="BX676" s="6" t="s">
        <v>1086</v>
      </c>
      <c r="BY676" s="6" t="s">
        <v>1086</v>
      </c>
      <c r="BZ676" s="6" t="s">
        <v>1086</v>
      </c>
      <c r="CA676" s="6" t="s">
        <v>1086</v>
      </c>
      <c r="CB676" s="6" t="s">
        <v>1086</v>
      </c>
      <c r="CC676" s="6" t="s">
        <v>1086</v>
      </c>
      <c r="CD676" s="6" t="s">
        <v>1193</v>
      </c>
      <c r="CE676" s="199" t="s">
        <v>3191</v>
      </c>
      <c r="CF676" s="6"/>
      <c r="CG676" s="6"/>
      <c r="CH676" s="6"/>
      <c r="CI676" s="6"/>
      <c r="CJ676" s="6" t="s">
        <v>1607</v>
      </c>
      <c r="CK676" s="6" t="s">
        <v>1608</v>
      </c>
      <c r="CL676" s="6" t="s">
        <v>1086</v>
      </c>
      <c r="CM676" s="6" t="s">
        <v>1087</v>
      </c>
      <c r="CN676" s="6" t="s">
        <v>1087</v>
      </c>
      <c r="CO676" s="6" t="s">
        <v>1490</v>
      </c>
      <c r="CP676" s="6" t="s">
        <v>1086</v>
      </c>
      <c r="CQ676" s="6" t="s">
        <v>1086</v>
      </c>
      <c r="CR676" s="6" t="s">
        <v>1086</v>
      </c>
      <c r="CS676" s="6" t="s">
        <v>1086</v>
      </c>
      <c r="CT676" s="6" t="s">
        <v>1086</v>
      </c>
      <c r="CU676" s="191" t="s">
        <v>1269</v>
      </c>
      <c r="CV676" s="6" t="str">
        <f t="shared" si="253"/>
        <v>OASIS PEATONALCARRERA 15 b # 54</v>
      </c>
      <c r="CW676" s="46" t="str">
        <f t="shared" si="254"/>
        <v>OK</v>
      </c>
      <c r="CX676" s="47" t="str">
        <f t="shared" si="255"/>
        <v>SI</v>
      </c>
      <c r="CY676" s="47" t="str">
        <f t="shared" si="256"/>
        <v/>
      </c>
      <c r="CZ676" s="47" t="str">
        <f t="shared" si="257"/>
        <v/>
      </c>
      <c r="DA676" s="47" t="str">
        <f t="shared" si="258"/>
        <v/>
      </c>
      <c r="DB676" s="47" t="str">
        <f t="shared" si="259"/>
        <v/>
      </c>
      <c r="DC676" s="47" t="str">
        <f t="shared" si="260"/>
        <v/>
      </c>
      <c r="DD676" s="47"/>
      <c r="DE676" s="47" t="str">
        <f t="shared" si="261"/>
        <v/>
      </c>
      <c r="DF676" s="47" t="str">
        <f t="shared" si="262"/>
        <v/>
      </c>
      <c r="DG676" s="47" t="str">
        <f t="shared" si="263"/>
        <v/>
      </c>
      <c r="DH676" s="47" t="str">
        <f t="shared" si="264"/>
        <v/>
      </c>
      <c r="DI676" s="47" t="str">
        <f t="shared" si="265"/>
        <v/>
      </c>
      <c r="DJ676" s="47">
        <f t="shared" si="266"/>
        <v>0</v>
      </c>
      <c r="DK676" s="48">
        <f>IF(CX676="NO",0,IF(CY676=1,Tipologías!$E$11,0)+IF(CZ676=2,Tipologías!$E$10,0)+IF(DA676=3,Tipologías!$E$9,0)+IF(DB676=4,Tipologías!$E$13,0)+IF(DC676=5,Tipologías!$E$12,0)+IF(DD676=6,Tipologías!$E$14,0)+IF(DE676=7,Tipologías!$E$20,0)+IF(DG676=9,Tipologías!$E$16,0)+IF(DF676=8,Tipologías!$E$23,0)+IF(DH676=10,Tipologías!$E$7,0)+IF(DI676=11,Tipologías!$E$8,0))</f>
        <v>0</v>
      </c>
      <c r="DL676" s="49">
        <f t="shared" si="267"/>
        <v>0</v>
      </c>
      <c r="DM676" s="50" t="str">
        <f t="shared" si="268"/>
        <v/>
      </c>
      <c r="DN676" s="50" t="str">
        <f t="shared" si="269"/>
        <v/>
      </c>
      <c r="DO676" s="50" t="str">
        <f t="shared" si="270"/>
        <v/>
      </c>
      <c r="DP676" s="51" t="str">
        <f t="shared" si="271"/>
        <v/>
      </c>
      <c r="DQ676" s="51">
        <f>IF(DM676=17,Tipologías!$E$18,0)+IF(ENCUESTAS!DN676=18,Tipologías!$E$17,0)+IF(ENCUESTAS!DO676=19,Tipologías!$E$19,0)+IF(ENCUESTAS!DP676=20,Tipologías!$E$21,0)</f>
        <v>0</v>
      </c>
      <c r="DR676" s="47" t="str">
        <f t="shared" si="272"/>
        <v>NO</v>
      </c>
      <c r="DS676" s="49">
        <f t="shared" si="273"/>
        <v>0</v>
      </c>
      <c r="DT676" s="52" t="str">
        <f>IF(DL676=0,"",(DL676+DS676+Tipologías!$E$6+Tipologías!$H$2))</f>
        <v/>
      </c>
      <c r="DU676" s="53" t="str">
        <f t="shared" si="274"/>
        <v>NO</v>
      </c>
      <c r="DV676" s="436"/>
    </row>
    <row r="677" spans="1:126" ht="30" x14ac:dyDescent="0.25">
      <c r="A677" s="22">
        <v>42975</v>
      </c>
      <c r="B677" s="7" t="s">
        <v>1</v>
      </c>
      <c r="C677" s="7" t="s">
        <v>630</v>
      </c>
      <c r="D677" s="7">
        <v>579</v>
      </c>
      <c r="E677" s="7">
        <v>71187461</v>
      </c>
      <c r="F677" s="7">
        <v>3147476437</v>
      </c>
      <c r="G677" s="188">
        <v>674</v>
      </c>
      <c r="H677" s="189" t="s">
        <v>1740</v>
      </c>
      <c r="I677" s="7" t="s">
        <v>1110</v>
      </c>
      <c r="J677" s="7"/>
      <c r="K677" s="7"/>
      <c r="L677" s="7"/>
      <c r="M677" s="7"/>
      <c r="N677" s="7"/>
      <c r="O677" s="7"/>
      <c r="P677" s="7"/>
      <c r="Q677" s="7"/>
      <c r="R677" s="190">
        <v>220595</v>
      </c>
      <c r="S677" s="7"/>
      <c r="T677" s="7"/>
      <c r="U677" s="362" t="str">
        <f t="shared" si="250"/>
        <v xml:space="preserve">PEATONAL   #   -  220595 </v>
      </c>
      <c r="V677" s="7">
        <v>3228520583</v>
      </c>
      <c r="W677" s="7" t="s">
        <v>2096</v>
      </c>
      <c r="X677" s="7" t="s">
        <v>1709</v>
      </c>
      <c r="Y677" s="7" t="s">
        <v>1440</v>
      </c>
      <c r="Z677" s="7" t="s">
        <v>1315</v>
      </c>
      <c r="AA677" s="434" t="str">
        <f t="shared" si="251"/>
        <v>DIANA PATRICIA CADAVID RODRIGUEZ</v>
      </c>
      <c r="AB677" s="7" t="s">
        <v>1268</v>
      </c>
      <c r="AC677" s="7">
        <v>1039691320</v>
      </c>
      <c r="AD677" s="7" t="s">
        <v>1118</v>
      </c>
      <c r="AE677" s="7">
        <v>26</v>
      </c>
      <c r="AF677" s="6" t="s">
        <v>1086</v>
      </c>
      <c r="AG677" s="6"/>
      <c r="AH677" s="7"/>
      <c r="AI677" s="7"/>
      <c r="AJ677" s="7"/>
      <c r="AK677" s="434" t="str">
        <f t="shared" si="252"/>
        <v xml:space="preserve">   </v>
      </c>
      <c r="AL677" s="7"/>
      <c r="AM677" s="191"/>
      <c r="AN677" s="189" t="s">
        <v>1087</v>
      </c>
      <c r="AO677" s="7"/>
      <c r="AP677" s="7" t="s">
        <v>1087</v>
      </c>
      <c r="AQ677" s="7">
        <v>9</v>
      </c>
      <c r="AR677" s="7">
        <v>4</v>
      </c>
      <c r="AS677" s="7">
        <v>2</v>
      </c>
      <c r="AT677" s="192" t="s">
        <v>1147</v>
      </c>
      <c r="AU677" s="7"/>
      <c r="AV677" s="193" t="s">
        <v>1162</v>
      </c>
      <c r="AW677" s="7"/>
      <c r="AX677" s="192"/>
      <c r="AY677" s="7"/>
      <c r="AZ677" s="7"/>
      <c r="BA677" s="194"/>
      <c r="BB677" s="7" t="s">
        <v>1086</v>
      </c>
      <c r="BC677" s="194">
        <v>27491</v>
      </c>
      <c r="BD677" s="7" t="s">
        <v>1086</v>
      </c>
      <c r="BE677" s="7">
        <v>20315</v>
      </c>
      <c r="BF677" s="7" t="s">
        <v>1086</v>
      </c>
      <c r="BG677" s="194">
        <v>8324</v>
      </c>
      <c r="BH677" s="188" t="s">
        <v>1167</v>
      </c>
      <c r="BI677" s="195" t="s">
        <v>1175</v>
      </c>
      <c r="BJ677" s="6" t="s">
        <v>1180</v>
      </c>
      <c r="BK677" s="6" t="s">
        <v>1189</v>
      </c>
      <c r="BL677" s="6" t="s">
        <v>1087</v>
      </c>
      <c r="BM677" s="191" t="s">
        <v>1086</v>
      </c>
      <c r="BN677" s="195" t="s">
        <v>1087</v>
      </c>
      <c r="BO677" s="6" t="s">
        <v>1087</v>
      </c>
      <c r="BP677" s="6" t="s">
        <v>1087</v>
      </c>
      <c r="BQ677" s="6" t="s">
        <v>1087</v>
      </c>
      <c r="BR677" s="6" t="s">
        <v>1087</v>
      </c>
      <c r="BS677" s="6" t="s">
        <v>1087</v>
      </c>
      <c r="BT677" s="6" t="s">
        <v>1086</v>
      </c>
      <c r="BU677" s="6" t="s">
        <v>1087</v>
      </c>
      <c r="BV677" s="6" t="s">
        <v>1087</v>
      </c>
      <c r="BW677" s="6" t="s">
        <v>1087</v>
      </c>
      <c r="BX677" s="6" t="s">
        <v>1087</v>
      </c>
      <c r="BY677" s="6" t="s">
        <v>1087</v>
      </c>
      <c r="BZ677" s="6" t="s">
        <v>1087</v>
      </c>
      <c r="CA677" s="6" t="s">
        <v>1087</v>
      </c>
      <c r="CB677" s="6" t="s">
        <v>1087</v>
      </c>
      <c r="CC677" s="6" t="s">
        <v>1086</v>
      </c>
      <c r="CD677" s="6" t="s">
        <v>1194</v>
      </c>
      <c r="CE677" s="199" t="s">
        <v>3192</v>
      </c>
      <c r="CF677" s="6"/>
      <c r="CG677" s="6"/>
      <c r="CH677" s="6"/>
      <c r="CI677" s="6"/>
      <c r="CJ677" s="6" t="s">
        <v>1607</v>
      </c>
      <c r="CK677" s="6" t="s">
        <v>1608</v>
      </c>
      <c r="CL677" s="6" t="s">
        <v>1086</v>
      </c>
      <c r="CM677" s="6" t="s">
        <v>1087</v>
      </c>
      <c r="CN677" s="6" t="s">
        <v>1087</v>
      </c>
      <c r="CO677" s="6" t="s">
        <v>1490</v>
      </c>
      <c r="CP677" s="6" t="s">
        <v>1087</v>
      </c>
      <c r="CQ677" s="6" t="s">
        <v>1087</v>
      </c>
      <c r="CR677" s="6" t="s">
        <v>1087</v>
      </c>
      <c r="CS677" s="6" t="s">
        <v>1087</v>
      </c>
      <c r="CT677" s="6" t="s">
        <v>1086</v>
      </c>
      <c r="CU677" s="191" t="s">
        <v>1273</v>
      </c>
      <c r="CV677" s="6" t="str">
        <f t="shared" si="253"/>
        <v>TAHAMIPEATONAL220595</v>
      </c>
      <c r="CW677" s="46" t="str">
        <f t="shared" si="254"/>
        <v>OK</v>
      </c>
      <c r="CX677" s="47" t="str">
        <f t="shared" si="255"/>
        <v>SI</v>
      </c>
      <c r="CY677" s="47">
        <f t="shared" si="256"/>
        <v>1</v>
      </c>
      <c r="CZ677" s="47">
        <f t="shared" si="257"/>
        <v>2</v>
      </c>
      <c r="DA677" s="47">
        <f t="shared" si="258"/>
        <v>3</v>
      </c>
      <c r="DB677" s="47">
        <f t="shared" si="259"/>
        <v>4</v>
      </c>
      <c r="DC677" s="47">
        <f t="shared" si="260"/>
        <v>5</v>
      </c>
      <c r="DD677" s="47"/>
      <c r="DE677" s="47">
        <f t="shared" si="261"/>
        <v>7</v>
      </c>
      <c r="DF677" s="47" t="str">
        <f t="shared" si="262"/>
        <v/>
      </c>
      <c r="DG677" s="47">
        <f t="shared" si="263"/>
        <v>9</v>
      </c>
      <c r="DH677" s="47">
        <f t="shared" si="264"/>
        <v>10</v>
      </c>
      <c r="DI677" s="47">
        <f t="shared" si="265"/>
        <v>11</v>
      </c>
      <c r="DJ677" s="47">
        <f t="shared" si="266"/>
        <v>5</v>
      </c>
      <c r="DK677" s="48">
        <f>IF(CX677="NO",0,IF(CY677=1,Tipologías!$E$11,0)+IF(CZ677=2,Tipologías!$E$10,0)+IF(DA677=3,Tipologías!$E$9,0)+IF(DB677=4,Tipologías!$E$13,0)+IF(DC677=5,Tipologías!$E$12,0)+IF(DD677=6,Tipologías!$E$14,0)+IF(DE677=7,Tipologías!$E$20,0)+IF(DG677=9,Tipologías!$E$16,0)+IF(DF677=8,Tipologías!$E$23,0)+IF(DH677=10,Tipologías!$E$7,0)+IF(DI677=11,Tipologías!$E$8,0))</f>
        <v>5265364.6953539988</v>
      </c>
      <c r="DL677" s="49">
        <f t="shared" si="267"/>
        <v>5265364.6953539988</v>
      </c>
      <c r="DM677" s="50">
        <f t="shared" si="268"/>
        <v>17</v>
      </c>
      <c r="DN677" s="50">
        <f t="shared" si="269"/>
        <v>18</v>
      </c>
      <c r="DO677" s="50">
        <f t="shared" si="270"/>
        <v>19</v>
      </c>
      <c r="DP677" s="51">
        <f t="shared" si="271"/>
        <v>20</v>
      </c>
      <c r="DQ677" s="51">
        <f>IF(DM677=17,Tipologías!$E$18,0)+IF(ENCUESTAS!DN677=18,Tipologías!$E$17,0)+IF(ENCUESTAS!DO677=19,Tipologías!$E$19,0)+IF(ENCUESTAS!DP677=20,Tipologías!$E$21,0)</f>
        <v>2463251.302836</v>
      </c>
      <c r="DR677" s="47" t="str">
        <f t="shared" si="272"/>
        <v>SI</v>
      </c>
      <c r="DS677" s="49">
        <f t="shared" si="273"/>
        <v>1374366.7709999999</v>
      </c>
      <c r="DT677" s="52">
        <f>IF(DL677=0,"",(DL677+DS677+Tipologías!$E$6+Tipologías!$H$2))</f>
        <v>6836808.8588939626</v>
      </c>
      <c r="DU677" s="53" t="str">
        <f t="shared" si="274"/>
        <v>SI</v>
      </c>
      <c r="DV677" s="436" t="s">
        <v>4350</v>
      </c>
    </row>
    <row r="678" spans="1:126" ht="30" x14ac:dyDescent="0.25">
      <c r="A678" s="22">
        <v>42975</v>
      </c>
      <c r="B678" s="7" t="s">
        <v>1</v>
      </c>
      <c r="C678" s="7" t="s">
        <v>630</v>
      </c>
      <c r="D678" s="7">
        <v>579</v>
      </c>
      <c r="E678" s="7">
        <v>71184422</v>
      </c>
      <c r="F678" s="7">
        <v>3147348837</v>
      </c>
      <c r="G678" s="188">
        <v>675</v>
      </c>
      <c r="H678" s="189" t="s">
        <v>1603</v>
      </c>
      <c r="I678" s="7" t="s">
        <v>1110</v>
      </c>
      <c r="J678" s="7"/>
      <c r="K678" s="7"/>
      <c r="L678" s="7"/>
      <c r="M678" s="7"/>
      <c r="N678" s="7"/>
      <c r="O678" s="7"/>
      <c r="P678" s="7"/>
      <c r="Q678" s="7"/>
      <c r="R678" s="190">
        <v>54187</v>
      </c>
      <c r="S678" s="7"/>
      <c r="T678" s="7"/>
      <c r="U678" s="362" t="str">
        <f t="shared" si="250"/>
        <v xml:space="preserve">PEATONAL   #   -  54187 </v>
      </c>
      <c r="V678" s="7">
        <v>3136728351</v>
      </c>
      <c r="W678" s="7" t="s">
        <v>1658</v>
      </c>
      <c r="X678" s="7" t="s">
        <v>1790</v>
      </c>
      <c r="Y678" s="7" t="s">
        <v>1461</v>
      </c>
      <c r="Z678" s="7" t="s">
        <v>3151</v>
      </c>
      <c r="AA678" s="434" t="str">
        <f t="shared" si="251"/>
        <v>YESICA KATERINE DELGADO SALAZAR</v>
      </c>
      <c r="AB678" s="7" t="s">
        <v>1268</v>
      </c>
      <c r="AC678" s="7">
        <v>1039693460</v>
      </c>
      <c r="AD678" s="7" t="s">
        <v>1118</v>
      </c>
      <c r="AE678" s="7">
        <v>25</v>
      </c>
      <c r="AF678" s="6" t="s">
        <v>1086</v>
      </c>
      <c r="AG678" s="6"/>
      <c r="AH678" s="7"/>
      <c r="AI678" s="7"/>
      <c r="AJ678" s="7"/>
      <c r="AK678" s="434" t="str">
        <f t="shared" si="252"/>
        <v xml:space="preserve">   </v>
      </c>
      <c r="AL678" s="7"/>
      <c r="AM678" s="191"/>
      <c r="AN678" s="189" t="s">
        <v>1086</v>
      </c>
      <c r="AO678" s="7"/>
      <c r="AP678" s="7" t="s">
        <v>1087</v>
      </c>
      <c r="AQ678" s="7">
        <v>2</v>
      </c>
      <c r="AR678" s="7">
        <v>1</v>
      </c>
      <c r="AS678" s="7"/>
      <c r="AT678" s="192" t="s">
        <v>1147</v>
      </c>
      <c r="AU678" s="7"/>
      <c r="AV678" s="193" t="s">
        <v>1162</v>
      </c>
      <c r="AW678" s="7"/>
      <c r="AX678" s="192"/>
      <c r="AY678" s="7"/>
      <c r="AZ678" s="7"/>
      <c r="BA678" s="7"/>
      <c r="BB678" s="7" t="s">
        <v>1086</v>
      </c>
      <c r="BC678" s="194">
        <v>14496</v>
      </c>
      <c r="BD678" s="7" t="s">
        <v>1086</v>
      </c>
      <c r="BE678" s="194"/>
      <c r="BF678" s="7" t="s">
        <v>1086</v>
      </c>
      <c r="BG678" s="194">
        <v>8532</v>
      </c>
      <c r="BH678" s="188" t="s">
        <v>1167</v>
      </c>
      <c r="BI678" s="195" t="s">
        <v>1175</v>
      </c>
      <c r="BJ678" s="6" t="s">
        <v>1180</v>
      </c>
      <c r="BK678" s="6" t="s">
        <v>1189</v>
      </c>
      <c r="BL678" s="6" t="s">
        <v>1086</v>
      </c>
      <c r="BM678" s="191" t="s">
        <v>1086</v>
      </c>
      <c r="BN678" s="195" t="s">
        <v>1086</v>
      </c>
      <c r="BO678" s="6" t="s">
        <v>1086</v>
      </c>
      <c r="BP678" s="6" t="s">
        <v>1086</v>
      </c>
      <c r="BQ678" s="6" t="s">
        <v>1087</v>
      </c>
      <c r="BR678" s="6" t="s">
        <v>1086</v>
      </c>
      <c r="BS678" s="6" t="s">
        <v>1086</v>
      </c>
      <c r="BT678" s="6" t="s">
        <v>1086</v>
      </c>
      <c r="BU678" s="6" t="s">
        <v>1087</v>
      </c>
      <c r="BV678" s="6" t="s">
        <v>1087</v>
      </c>
      <c r="BW678" s="6" t="s">
        <v>1086</v>
      </c>
      <c r="BX678" s="6" t="s">
        <v>1086</v>
      </c>
      <c r="BY678" s="6" t="s">
        <v>1086</v>
      </c>
      <c r="BZ678" s="6" t="s">
        <v>1087</v>
      </c>
      <c r="CA678" s="6" t="s">
        <v>1087</v>
      </c>
      <c r="CB678" s="6" t="s">
        <v>1086</v>
      </c>
      <c r="CC678" s="6" t="s">
        <v>1086</v>
      </c>
      <c r="CD678" s="6" t="s">
        <v>1193</v>
      </c>
      <c r="CE678" s="199" t="s">
        <v>3193</v>
      </c>
      <c r="CF678" s="6"/>
      <c r="CG678" s="6"/>
      <c r="CH678" s="6"/>
      <c r="CI678" s="6"/>
      <c r="CJ678" s="6" t="s">
        <v>1607</v>
      </c>
      <c r="CK678" s="6" t="s">
        <v>1608</v>
      </c>
      <c r="CL678" s="6" t="s">
        <v>1842</v>
      </c>
      <c r="CM678" s="6" t="s">
        <v>1087</v>
      </c>
      <c r="CN678" s="6" t="s">
        <v>1087</v>
      </c>
      <c r="CO678" s="6" t="s">
        <v>1490</v>
      </c>
      <c r="CP678" s="6" t="s">
        <v>1086</v>
      </c>
      <c r="CQ678" s="6" t="s">
        <v>1087</v>
      </c>
      <c r="CR678" s="6" t="s">
        <v>1087</v>
      </c>
      <c r="CS678" s="6" t="s">
        <v>1086</v>
      </c>
      <c r="CT678" s="6" t="s">
        <v>1086</v>
      </c>
      <c r="CU678" s="191" t="s">
        <v>1269</v>
      </c>
      <c r="CV678" s="6" t="str">
        <f t="shared" si="253"/>
        <v>OASIS PEATONAL54187</v>
      </c>
      <c r="CW678" s="46" t="str">
        <f t="shared" si="254"/>
        <v>OK</v>
      </c>
      <c r="CX678" s="47" t="str">
        <f t="shared" si="255"/>
        <v>SI</v>
      </c>
      <c r="CY678" s="47">
        <f t="shared" si="256"/>
        <v>1</v>
      </c>
      <c r="CZ678" s="47" t="str">
        <f t="shared" si="257"/>
        <v/>
      </c>
      <c r="DA678" s="47" t="str">
        <f t="shared" si="258"/>
        <v/>
      </c>
      <c r="DB678" s="47">
        <f t="shared" si="259"/>
        <v>4</v>
      </c>
      <c r="DC678" s="47" t="str">
        <f t="shared" si="260"/>
        <v/>
      </c>
      <c r="DD678" s="47"/>
      <c r="DE678" s="47" t="str">
        <f t="shared" si="261"/>
        <v/>
      </c>
      <c r="DF678" s="47" t="str">
        <f t="shared" si="262"/>
        <v/>
      </c>
      <c r="DG678" s="47">
        <f t="shared" si="263"/>
        <v>9</v>
      </c>
      <c r="DH678" s="47" t="str">
        <f t="shared" si="264"/>
        <v/>
      </c>
      <c r="DI678" s="47" t="str">
        <f t="shared" si="265"/>
        <v/>
      </c>
      <c r="DJ678" s="47">
        <f t="shared" si="266"/>
        <v>2</v>
      </c>
      <c r="DK678" s="48">
        <f>IF(CX678="NO",0,IF(CY678=1,Tipologías!$E$11,0)+IF(CZ678=2,Tipologías!$E$10,0)+IF(DA678=3,Tipologías!$E$9,0)+IF(DB678=4,Tipologías!$E$13,0)+IF(DC678=5,Tipologías!$E$12,0)+IF(DD678=6,Tipologías!$E$14,0)+IF(DE678=7,Tipologías!$E$20,0)+IF(DG678=9,Tipologías!$E$16,0)+IF(DF678=8,Tipologías!$E$23,0)+IF(DH678=10,Tipologías!$E$7,0)+IF(DI678=11,Tipologías!$E$8,0))</f>
        <v>2858472.5869979998</v>
      </c>
      <c r="DL678" s="49">
        <f t="shared" si="267"/>
        <v>2858472.5869979998</v>
      </c>
      <c r="DM678" s="50" t="str">
        <f t="shared" si="268"/>
        <v/>
      </c>
      <c r="DN678" s="50" t="str">
        <f t="shared" si="269"/>
        <v/>
      </c>
      <c r="DO678" s="50">
        <f t="shared" si="270"/>
        <v>0</v>
      </c>
      <c r="DP678" s="51">
        <f t="shared" si="271"/>
        <v>20</v>
      </c>
      <c r="DQ678" s="51">
        <f>IF(DM678=17,Tipologías!$E$18,0)+IF(ENCUESTAS!DN678=18,Tipologías!$E$17,0)+IF(ENCUESTAS!DO678=19,Tipologías!$E$19,0)+IF(ENCUESTAS!DP678=20,Tipologías!$E$21,0)</f>
        <v>487557.07988400001</v>
      </c>
      <c r="DR678" s="47" t="str">
        <f t="shared" si="272"/>
        <v>SI</v>
      </c>
      <c r="DS678" s="49">
        <f t="shared" si="273"/>
        <v>487557.07988400001</v>
      </c>
      <c r="DT678" s="52">
        <f>IF(DL678=0,"",(DL678+DS678+Tipologías!$E$6+Tipologías!$H$2))</f>
        <v>3543107.0594219645</v>
      </c>
      <c r="DU678" s="53" t="str">
        <f t="shared" si="274"/>
        <v>SI</v>
      </c>
      <c r="DV678" s="436" t="s">
        <v>3727</v>
      </c>
    </row>
    <row r="679" spans="1:126" ht="30" x14ac:dyDescent="0.25">
      <c r="A679" s="22">
        <v>42975</v>
      </c>
      <c r="B679" s="7" t="s">
        <v>1</v>
      </c>
      <c r="C679" s="7" t="s">
        <v>630</v>
      </c>
      <c r="D679" s="7">
        <v>579</v>
      </c>
      <c r="E679" s="7">
        <v>43653334</v>
      </c>
      <c r="F679" s="7">
        <v>3233130625</v>
      </c>
      <c r="G679" s="188">
        <v>676</v>
      </c>
      <c r="H679" s="189" t="s">
        <v>1740</v>
      </c>
      <c r="I679" s="7" t="s">
        <v>1110</v>
      </c>
      <c r="J679" s="7"/>
      <c r="K679" s="7"/>
      <c r="L679" s="7"/>
      <c r="M679" s="7"/>
      <c r="N679" s="7"/>
      <c r="O679" s="7"/>
      <c r="P679" s="7"/>
      <c r="Q679" s="7"/>
      <c r="R679" s="200">
        <v>2205535000</v>
      </c>
      <c r="S679" s="7"/>
      <c r="T679" s="7"/>
      <c r="U679" s="362" t="str">
        <f t="shared" si="250"/>
        <v xml:space="preserve">PEATONAL   #   -  2205535000 </v>
      </c>
      <c r="V679" s="7">
        <v>3216038997</v>
      </c>
      <c r="W679" s="7" t="s">
        <v>1277</v>
      </c>
      <c r="X679" s="7" t="s">
        <v>1693</v>
      </c>
      <c r="Y679" s="7" t="s">
        <v>1449</v>
      </c>
      <c r="Z679" s="7"/>
      <c r="AA679" s="434" t="str">
        <f t="shared" si="251"/>
        <v>LUCIA  GOMEZ MUÑOZ</v>
      </c>
      <c r="AB679" s="7" t="s">
        <v>1268</v>
      </c>
      <c r="AC679" s="7">
        <v>43649016</v>
      </c>
      <c r="AD679" s="7" t="s">
        <v>1118</v>
      </c>
      <c r="AE679" s="7">
        <v>50</v>
      </c>
      <c r="AF679" s="6" t="s">
        <v>1086</v>
      </c>
      <c r="AG679" s="6"/>
      <c r="AH679" s="7"/>
      <c r="AI679" s="7"/>
      <c r="AJ679" s="7"/>
      <c r="AK679" s="434" t="str">
        <f t="shared" si="252"/>
        <v xml:space="preserve">   </v>
      </c>
      <c r="AL679" s="7"/>
      <c r="AM679" s="191"/>
      <c r="AN679" s="189" t="s">
        <v>1087</v>
      </c>
      <c r="AO679" s="7"/>
      <c r="AP679" s="7" t="s">
        <v>1087</v>
      </c>
      <c r="AQ679" s="7">
        <v>2</v>
      </c>
      <c r="AR679" s="7">
        <v>1</v>
      </c>
      <c r="AS679" s="7"/>
      <c r="AT679" s="192" t="s">
        <v>1147</v>
      </c>
      <c r="AU679" s="7"/>
      <c r="AV679" s="193" t="s">
        <v>1162</v>
      </c>
      <c r="AW679" s="7"/>
      <c r="AX679" s="192"/>
      <c r="AY679" s="7"/>
      <c r="AZ679" s="7"/>
      <c r="BA679" s="7"/>
      <c r="BB679" s="7" t="s">
        <v>1086</v>
      </c>
      <c r="BC679" s="194">
        <v>12007</v>
      </c>
      <c r="BD679" s="7" t="s">
        <v>1086</v>
      </c>
      <c r="BE679" s="7">
        <v>8400</v>
      </c>
      <c r="BF679" s="7" t="s">
        <v>1086</v>
      </c>
      <c r="BG679" s="194">
        <v>8150</v>
      </c>
      <c r="BH679" s="188" t="s">
        <v>1167</v>
      </c>
      <c r="BI679" s="195" t="s">
        <v>1174</v>
      </c>
      <c r="BJ679" s="6" t="s">
        <v>1180</v>
      </c>
      <c r="BK679" s="6" t="s">
        <v>1189</v>
      </c>
      <c r="BL679" s="6" t="s">
        <v>1086</v>
      </c>
      <c r="BM679" s="191" t="s">
        <v>1086</v>
      </c>
      <c r="BN679" s="195" t="s">
        <v>1086</v>
      </c>
      <c r="BO679" s="6" t="s">
        <v>1086</v>
      </c>
      <c r="BP679" s="6" t="s">
        <v>1086</v>
      </c>
      <c r="BQ679" s="6" t="s">
        <v>1086</v>
      </c>
      <c r="BR679" s="6" t="s">
        <v>1086</v>
      </c>
      <c r="BS679" s="6" t="s">
        <v>1086</v>
      </c>
      <c r="BT679" s="6" t="s">
        <v>1086</v>
      </c>
      <c r="BU679" s="6" t="s">
        <v>1087</v>
      </c>
      <c r="BV679" s="6" t="s">
        <v>1087</v>
      </c>
      <c r="BW679" s="6" t="s">
        <v>1086</v>
      </c>
      <c r="BX679" s="6" t="s">
        <v>1087</v>
      </c>
      <c r="BY679" s="6" t="s">
        <v>1086</v>
      </c>
      <c r="BZ679" s="6" t="s">
        <v>1087</v>
      </c>
      <c r="CA679" s="6" t="s">
        <v>1087</v>
      </c>
      <c r="CB679" s="6" t="s">
        <v>1086</v>
      </c>
      <c r="CC679" s="6" t="s">
        <v>1087</v>
      </c>
      <c r="CD679" s="6" t="s">
        <v>1193</v>
      </c>
      <c r="CE679" s="199" t="s">
        <v>3194</v>
      </c>
      <c r="CF679" s="6"/>
      <c r="CG679" s="6"/>
      <c r="CH679" s="6"/>
      <c r="CI679" s="6"/>
      <c r="CJ679" s="6" t="s">
        <v>1607</v>
      </c>
      <c r="CK679" s="6" t="s">
        <v>1608</v>
      </c>
      <c r="CL679" s="6" t="s">
        <v>1086</v>
      </c>
      <c r="CM679" s="6" t="s">
        <v>1087</v>
      </c>
      <c r="CN679" s="6" t="s">
        <v>1087</v>
      </c>
      <c r="CO679" s="6" t="s">
        <v>1490</v>
      </c>
      <c r="CP679" s="6" t="s">
        <v>1086</v>
      </c>
      <c r="CQ679" s="6" t="s">
        <v>1087</v>
      </c>
      <c r="CR679" s="6" t="s">
        <v>1087</v>
      </c>
      <c r="CS679" s="6" t="s">
        <v>1086</v>
      </c>
      <c r="CT679" s="6" t="s">
        <v>1087</v>
      </c>
      <c r="CU679" s="191" t="s">
        <v>1273</v>
      </c>
      <c r="CV679" s="6" t="str">
        <f t="shared" si="253"/>
        <v>TAHAMIPEATONAL2205535000</v>
      </c>
      <c r="CW679" s="46" t="str">
        <f t="shared" si="254"/>
        <v>OK</v>
      </c>
      <c r="CX679" s="47" t="str">
        <f t="shared" si="255"/>
        <v>SI</v>
      </c>
      <c r="CY679" s="47">
        <f t="shared" si="256"/>
        <v>1</v>
      </c>
      <c r="CZ679" s="47">
        <f t="shared" si="257"/>
        <v>2</v>
      </c>
      <c r="DA679" s="47" t="str">
        <f t="shared" si="258"/>
        <v/>
      </c>
      <c r="DB679" s="47">
        <f t="shared" si="259"/>
        <v>4</v>
      </c>
      <c r="DC679" s="47" t="str">
        <f t="shared" si="260"/>
        <v/>
      </c>
      <c r="DD679" s="47"/>
      <c r="DE679" s="47">
        <f t="shared" si="261"/>
        <v>7</v>
      </c>
      <c r="DF679" s="47" t="str">
        <f t="shared" si="262"/>
        <v/>
      </c>
      <c r="DG679" s="47">
        <f t="shared" si="263"/>
        <v>9</v>
      </c>
      <c r="DH679" s="47" t="str">
        <f t="shared" si="264"/>
        <v/>
      </c>
      <c r="DI679" s="47" t="str">
        <f t="shared" si="265"/>
        <v/>
      </c>
      <c r="DJ679" s="47">
        <f t="shared" si="266"/>
        <v>3</v>
      </c>
      <c r="DK679" s="48">
        <f>IF(CX679="NO",0,IF(CY679=1,Tipologías!$E$11,0)+IF(CZ679=2,Tipologías!$E$10,0)+IF(DA679=3,Tipologías!$E$9,0)+IF(DB679=4,Tipologías!$E$13,0)+IF(DC679=5,Tipologías!$E$12,0)+IF(DD679=6,Tipologías!$E$14,0)+IF(DE679=7,Tipologías!$E$20,0)+IF(DG679=9,Tipologías!$E$16,0)+IF(DF679=8,Tipologías!$E$23,0)+IF(DH679=10,Tipologías!$E$7,0)+IF(DI679=11,Tipologías!$E$8,0))</f>
        <v>3421349.9628299996</v>
      </c>
      <c r="DL679" s="49">
        <f t="shared" si="267"/>
        <v>3421349.9628299996</v>
      </c>
      <c r="DM679" s="50" t="str">
        <f t="shared" si="268"/>
        <v/>
      </c>
      <c r="DN679" s="50" t="str">
        <f t="shared" si="269"/>
        <v/>
      </c>
      <c r="DO679" s="50">
        <f t="shared" si="270"/>
        <v>0</v>
      </c>
      <c r="DP679" s="51" t="str">
        <f t="shared" si="271"/>
        <v/>
      </c>
      <c r="DQ679" s="51">
        <f>IF(DM679=17,Tipologías!$E$18,0)+IF(ENCUESTAS!DN679=18,Tipologías!$E$17,0)+IF(ENCUESTAS!DO679=19,Tipologías!$E$19,0)+IF(ENCUESTAS!DP679=20,Tipologías!$E$21,0)</f>
        <v>0</v>
      </c>
      <c r="DR679" s="47" t="str">
        <f t="shared" si="272"/>
        <v>NO</v>
      </c>
      <c r="DS679" s="49">
        <f t="shared" si="273"/>
        <v>0</v>
      </c>
      <c r="DT679" s="52">
        <f>IF(DL679=0,"",(DL679+DS679+Tipologías!$E$6+Tipologías!$H$2))</f>
        <v>3618427.3553699641</v>
      </c>
      <c r="DU679" s="53" t="str">
        <f t="shared" si="274"/>
        <v>SI</v>
      </c>
      <c r="DV679" s="436" t="s">
        <v>4351</v>
      </c>
    </row>
    <row r="680" spans="1:126" ht="45" x14ac:dyDescent="0.25">
      <c r="A680" s="22">
        <v>42975</v>
      </c>
      <c r="B680" s="7" t="s">
        <v>1</v>
      </c>
      <c r="C680" s="7" t="s">
        <v>630</v>
      </c>
      <c r="D680" s="7">
        <v>579</v>
      </c>
      <c r="E680" s="7">
        <v>1039702444</v>
      </c>
      <c r="F680" s="7">
        <v>3106433475</v>
      </c>
      <c r="G680" s="188">
        <v>677</v>
      </c>
      <c r="H680" s="189" t="s">
        <v>1646</v>
      </c>
      <c r="I680" s="7" t="s">
        <v>1110</v>
      </c>
      <c r="J680" s="7"/>
      <c r="K680" s="7"/>
      <c r="L680" s="7"/>
      <c r="M680" s="7"/>
      <c r="N680" s="7"/>
      <c r="O680" s="7"/>
      <c r="P680" s="7"/>
      <c r="Q680" s="7"/>
      <c r="R680" s="190">
        <v>22014123008</v>
      </c>
      <c r="S680" s="7"/>
      <c r="T680" s="7"/>
      <c r="U680" s="362" t="str">
        <f t="shared" si="250"/>
        <v xml:space="preserve">PEATONAL   #   -  22014123008 </v>
      </c>
      <c r="V680" s="7">
        <v>3207465478</v>
      </c>
      <c r="W680" s="7" t="s">
        <v>1296</v>
      </c>
      <c r="X680" s="7"/>
      <c r="Y680" s="7" t="s">
        <v>2238</v>
      </c>
      <c r="Z680" s="7" t="s">
        <v>1553</v>
      </c>
      <c r="AA680" s="434" t="str">
        <f t="shared" si="251"/>
        <v xml:space="preserve">YENIFER ANDREA GONZALES </v>
      </c>
      <c r="AB680" s="7" t="s">
        <v>1268</v>
      </c>
      <c r="AC680" s="7">
        <v>1039696315</v>
      </c>
      <c r="AD680" s="7" t="s">
        <v>1118</v>
      </c>
      <c r="AE680" s="7">
        <v>24</v>
      </c>
      <c r="AF680" s="6" t="s">
        <v>1086</v>
      </c>
      <c r="AG680" s="6"/>
      <c r="AH680" s="7"/>
      <c r="AI680" s="7"/>
      <c r="AJ680" s="7"/>
      <c r="AK680" s="434" t="str">
        <f t="shared" si="252"/>
        <v xml:space="preserve">   </v>
      </c>
      <c r="AL680" s="7"/>
      <c r="AM680" s="191"/>
      <c r="AN680" s="189" t="s">
        <v>1087</v>
      </c>
      <c r="AO680" s="7"/>
      <c r="AP680" s="7" t="s">
        <v>1087</v>
      </c>
      <c r="AQ680" s="7">
        <v>2</v>
      </c>
      <c r="AR680" s="7">
        <v>1</v>
      </c>
      <c r="AS680" s="7"/>
      <c r="AT680" s="192" t="s">
        <v>1147</v>
      </c>
      <c r="AU680" s="7"/>
      <c r="AV680" s="193" t="s">
        <v>1162</v>
      </c>
      <c r="AW680" s="7"/>
      <c r="AX680" s="192"/>
      <c r="AY680" s="7"/>
      <c r="AZ680" s="7"/>
      <c r="BA680" s="7"/>
      <c r="BB680" s="7" t="s">
        <v>1086</v>
      </c>
      <c r="BC680" s="194">
        <v>21882</v>
      </c>
      <c r="BD680" s="7" t="s">
        <v>1087</v>
      </c>
      <c r="BE680" s="194"/>
      <c r="BF680" s="7" t="s">
        <v>1086</v>
      </c>
      <c r="BG680" s="194">
        <v>8366</v>
      </c>
      <c r="BH680" s="188" t="s">
        <v>1167</v>
      </c>
      <c r="BI680" s="195" t="s">
        <v>1175</v>
      </c>
      <c r="BJ680" s="6" t="s">
        <v>1180</v>
      </c>
      <c r="BK680" s="6" t="s">
        <v>1189</v>
      </c>
      <c r="BL680" s="6" t="s">
        <v>1086</v>
      </c>
      <c r="BM680" s="191" t="s">
        <v>1086</v>
      </c>
      <c r="BN680" s="195" t="s">
        <v>1086</v>
      </c>
      <c r="BO680" s="6" t="s">
        <v>1086</v>
      </c>
      <c r="BP680" s="6" t="s">
        <v>1086</v>
      </c>
      <c r="BQ680" s="6" t="s">
        <v>1087</v>
      </c>
      <c r="BR680" s="6" t="s">
        <v>1086</v>
      </c>
      <c r="BS680" s="6" t="s">
        <v>1086</v>
      </c>
      <c r="BT680" s="6" t="s">
        <v>1086</v>
      </c>
      <c r="BU680" s="6" t="s">
        <v>1086</v>
      </c>
      <c r="BV680" s="6" t="s">
        <v>1087</v>
      </c>
      <c r="BW680" s="6" t="s">
        <v>1086</v>
      </c>
      <c r="BX680" s="6" t="s">
        <v>1086</v>
      </c>
      <c r="BY680" s="6" t="s">
        <v>1086</v>
      </c>
      <c r="BZ680" s="6" t="s">
        <v>1086</v>
      </c>
      <c r="CA680" s="6" t="s">
        <v>1087</v>
      </c>
      <c r="CB680" s="6" t="s">
        <v>1086</v>
      </c>
      <c r="CC680" s="6" t="s">
        <v>1086</v>
      </c>
      <c r="CD680" s="6" t="s">
        <v>1193</v>
      </c>
      <c r="CE680" s="199" t="s">
        <v>3195</v>
      </c>
      <c r="CF680" s="6"/>
      <c r="CG680" s="6"/>
      <c r="CH680" s="6"/>
      <c r="CI680" s="6"/>
      <c r="CJ680" s="6" t="s">
        <v>1607</v>
      </c>
      <c r="CK680" s="6" t="s">
        <v>1608</v>
      </c>
      <c r="CL680" s="6" t="s">
        <v>1086</v>
      </c>
      <c r="CM680" s="6" t="s">
        <v>1087</v>
      </c>
      <c r="CN680" s="6" t="s">
        <v>1087</v>
      </c>
      <c r="CO680" s="6" t="s">
        <v>1490</v>
      </c>
      <c r="CP680" s="6" t="s">
        <v>1086</v>
      </c>
      <c r="CQ680" s="6" t="s">
        <v>1086</v>
      </c>
      <c r="CR680" s="6" t="s">
        <v>1087</v>
      </c>
      <c r="CS680" s="6" t="s">
        <v>1086</v>
      </c>
      <c r="CT680" s="6" t="s">
        <v>1086</v>
      </c>
      <c r="CU680" s="191" t="s">
        <v>1273</v>
      </c>
      <c r="CV680" s="6" t="str">
        <f t="shared" si="253"/>
        <v>NUEVO HORIZONTE PEATONAL22014123008</v>
      </c>
      <c r="CW680" s="46" t="str">
        <f t="shared" si="254"/>
        <v>OK</v>
      </c>
      <c r="CX680" s="47" t="str">
        <f t="shared" si="255"/>
        <v>SI</v>
      </c>
      <c r="CY680" s="47">
        <f t="shared" si="256"/>
        <v>1</v>
      </c>
      <c r="CZ680" s="47" t="str">
        <f t="shared" si="257"/>
        <v/>
      </c>
      <c r="DA680" s="47" t="str">
        <f t="shared" si="258"/>
        <v/>
      </c>
      <c r="DB680" s="47" t="str">
        <f t="shared" si="259"/>
        <v/>
      </c>
      <c r="DC680" s="47" t="str">
        <f t="shared" si="260"/>
        <v/>
      </c>
      <c r="DD680" s="47"/>
      <c r="DE680" s="47" t="str">
        <f t="shared" si="261"/>
        <v/>
      </c>
      <c r="DF680" s="47" t="str">
        <f t="shared" si="262"/>
        <v/>
      </c>
      <c r="DG680" s="47">
        <f t="shared" si="263"/>
        <v>9</v>
      </c>
      <c r="DH680" s="47" t="str">
        <f t="shared" si="264"/>
        <v/>
      </c>
      <c r="DI680" s="47" t="str">
        <f t="shared" si="265"/>
        <v/>
      </c>
      <c r="DJ680" s="47">
        <f t="shared" si="266"/>
        <v>1</v>
      </c>
      <c r="DK680" s="48">
        <f>IF(CX680="NO",0,IF(CY680=1,Tipologías!$E$11,0)+IF(CZ680=2,Tipologías!$E$10,0)+IF(DA680=3,Tipologías!$E$9,0)+IF(DB680=4,Tipologías!$E$13,0)+IF(DC680=5,Tipologías!$E$12,0)+IF(DD680=6,Tipologías!$E$14,0)+IF(DE680=7,Tipologías!$E$20,0)+IF(DG680=9,Tipologías!$E$16,0)+IF(DF680=8,Tipologías!$E$23,0)+IF(DH680=10,Tipologías!$E$7,0)+IF(DI680=11,Tipologías!$E$8,0))</f>
        <v>2225218.5090899998</v>
      </c>
      <c r="DL680" s="49">
        <f t="shared" si="267"/>
        <v>2225218.5090899998</v>
      </c>
      <c r="DM680" s="50" t="str">
        <f t="shared" si="268"/>
        <v/>
      </c>
      <c r="DN680" s="50" t="str">
        <f t="shared" si="269"/>
        <v/>
      </c>
      <c r="DO680" s="50">
        <f t="shared" si="270"/>
        <v>0</v>
      </c>
      <c r="DP680" s="51">
        <f t="shared" si="271"/>
        <v>20</v>
      </c>
      <c r="DQ680" s="51">
        <f>IF(DM680=17,Tipologías!$E$18,0)+IF(ENCUESTAS!DN680=18,Tipologías!$E$17,0)+IF(ENCUESTAS!DO680=19,Tipologías!$E$19,0)+IF(ENCUESTAS!DP680=20,Tipologías!$E$21,0)</f>
        <v>487557.07988400001</v>
      </c>
      <c r="DR680" s="47" t="str">
        <f t="shared" si="272"/>
        <v>SI</v>
      </c>
      <c r="DS680" s="49">
        <f t="shared" si="273"/>
        <v>487557.07988400001</v>
      </c>
      <c r="DT680" s="52">
        <f>IF(DL680=0,"",(DL680+DS680+Tipologías!$E$6+Tipologías!$H$2))</f>
        <v>2909852.9815139645</v>
      </c>
      <c r="DU680" s="53" t="str">
        <f t="shared" si="274"/>
        <v>SI</v>
      </c>
      <c r="DV680" s="436" t="s">
        <v>4410</v>
      </c>
    </row>
    <row r="681" spans="1:126" x14ac:dyDescent="0.25">
      <c r="A681" s="22">
        <v>42975</v>
      </c>
      <c r="B681" s="7" t="s">
        <v>1</v>
      </c>
      <c r="C681" s="7" t="s">
        <v>630</v>
      </c>
      <c r="D681" s="7">
        <v>579</v>
      </c>
      <c r="E681" s="7">
        <v>71180459</v>
      </c>
      <c r="F681" s="7">
        <v>3147713942</v>
      </c>
      <c r="G681" s="188">
        <v>678</v>
      </c>
      <c r="H681" s="189" t="s">
        <v>1603</v>
      </c>
      <c r="I681" s="7" t="s">
        <v>1110</v>
      </c>
      <c r="J681" s="7"/>
      <c r="K681" s="7"/>
      <c r="L681" s="7"/>
      <c r="M681" s="7"/>
      <c r="N681" s="7"/>
      <c r="O681" s="7"/>
      <c r="P681" s="7"/>
      <c r="Q681" s="7"/>
      <c r="R681" s="200">
        <v>5804</v>
      </c>
      <c r="S681" s="7"/>
      <c r="T681" s="7"/>
      <c r="U681" s="362" t="str">
        <f t="shared" si="250"/>
        <v xml:space="preserve">PEATONAL   #   -  5804 </v>
      </c>
      <c r="V681" s="7">
        <v>3146064826</v>
      </c>
      <c r="W681" s="7" t="s">
        <v>3196</v>
      </c>
      <c r="X681" s="7" t="s">
        <v>2208</v>
      </c>
      <c r="Y681" s="7" t="s">
        <v>2049</v>
      </c>
      <c r="Z681" s="7" t="s">
        <v>2050</v>
      </c>
      <c r="AA681" s="434" t="str">
        <f t="shared" si="251"/>
        <v>JHON JAIRO TORO GIRALOO</v>
      </c>
      <c r="AB681" s="7" t="s">
        <v>1268</v>
      </c>
      <c r="AC681" s="7">
        <v>1002065719</v>
      </c>
      <c r="AD681" s="7" t="s">
        <v>1127</v>
      </c>
      <c r="AE681" s="7">
        <v>29</v>
      </c>
      <c r="AF681" s="6" t="s">
        <v>1086</v>
      </c>
      <c r="AG681" s="6"/>
      <c r="AH681" s="7"/>
      <c r="AI681" s="7"/>
      <c r="AJ681" s="7"/>
      <c r="AK681" s="434" t="str">
        <f t="shared" si="252"/>
        <v xml:space="preserve">   </v>
      </c>
      <c r="AL681" s="7"/>
      <c r="AM681" s="191"/>
      <c r="AN681" s="189" t="s">
        <v>1087</v>
      </c>
      <c r="AO681" s="7"/>
      <c r="AP681" s="7" t="s">
        <v>1087</v>
      </c>
      <c r="AQ681" s="7">
        <v>5</v>
      </c>
      <c r="AR681" s="7">
        <v>1</v>
      </c>
      <c r="AS681" s="7"/>
      <c r="AT681" s="192" t="s">
        <v>1147</v>
      </c>
      <c r="AU681" s="7"/>
      <c r="AV681" s="193" t="s">
        <v>1162</v>
      </c>
      <c r="AW681" s="7"/>
      <c r="AX681" s="192"/>
      <c r="AY681" s="7"/>
      <c r="AZ681" s="7"/>
      <c r="BA681" s="194"/>
      <c r="BB681" s="7" t="s">
        <v>1086</v>
      </c>
      <c r="BC681" s="194">
        <v>8604</v>
      </c>
      <c r="BD681" s="7" t="s">
        <v>1086</v>
      </c>
      <c r="BE681" s="194">
        <v>5755</v>
      </c>
      <c r="BF681" s="7" t="s">
        <v>1086</v>
      </c>
      <c r="BG681" s="194">
        <v>8366</v>
      </c>
      <c r="BH681" s="188" t="s">
        <v>1167</v>
      </c>
      <c r="BI681" s="195" t="s">
        <v>1175</v>
      </c>
      <c r="BJ681" s="6" t="s">
        <v>1180</v>
      </c>
      <c r="BK681" s="6" t="s">
        <v>1189</v>
      </c>
      <c r="BL681" s="6" t="s">
        <v>1086</v>
      </c>
      <c r="BM681" s="191" t="s">
        <v>1087</v>
      </c>
      <c r="BN681" s="195" t="s">
        <v>1086</v>
      </c>
      <c r="BO681" s="6" t="s">
        <v>1086</v>
      </c>
      <c r="BP681" s="6" t="s">
        <v>1086</v>
      </c>
      <c r="BQ681" s="6" t="s">
        <v>1087</v>
      </c>
      <c r="BR681" s="6" t="s">
        <v>1086</v>
      </c>
      <c r="BS681" s="6" t="s">
        <v>1086</v>
      </c>
      <c r="BT681" s="6" t="s">
        <v>1086</v>
      </c>
      <c r="BU681" s="6" t="s">
        <v>1086</v>
      </c>
      <c r="BV681" s="6" t="s">
        <v>1087</v>
      </c>
      <c r="BW681" s="6" t="s">
        <v>1086</v>
      </c>
      <c r="BX681" s="6" t="s">
        <v>1087</v>
      </c>
      <c r="BY681" s="6" t="s">
        <v>1086</v>
      </c>
      <c r="BZ681" s="6" t="s">
        <v>1086</v>
      </c>
      <c r="CA681" s="6" t="s">
        <v>1087</v>
      </c>
      <c r="CB681" s="6" t="s">
        <v>1086</v>
      </c>
      <c r="CC681" s="6" t="s">
        <v>1087</v>
      </c>
      <c r="CD681" s="6" t="s">
        <v>1193</v>
      </c>
      <c r="CE681" s="199" t="s">
        <v>3197</v>
      </c>
      <c r="CF681" s="6"/>
      <c r="CG681" s="6"/>
      <c r="CH681" s="6"/>
      <c r="CI681" s="6"/>
      <c r="CJ681" s="6" t="s">
        <v>1607</v>
      </c>
      <c r="CK681" s="6" t="s">
        <v>1608</v>
      </c>
      <c r="CL681" s="6" t="s">
        <v>1086</v>
      </c>
      <c r="CM681" s="6" t="s">
        <v>1087</v>
      </c>
      <c r="CN681" s="6" t="s">
        <v>1087</v>
      </c>
      <c r="CO681" s="6" t="s">
        <v>1490</v>
      </c>
      <c r="CP681" s="6" t="s">
        <v>1086</v>
      </c>
      <c r="CQ681" s="6" t="s">
        <v>1086</v>
      </c>
      <c r="CR681" s="6" t="s">
        <v>1087</v>
      </c>
      <c r="CS681" s="6" t="s">
        <v>1086</v>
      </c>
      <c r="CT681" s="6" t="s">
        <v>1087</v>
      </c>
      <c r="CU681" s="191" t="s">
        <v>1286</v>
      </c>
      <c r="CV681" s="6" t="str">
        <f t="shared" si="253"/>
        <v>OASIS PEATONAL5804</v>
      </c>
      <c r="CW681" s="46" t="str">
        <f t="shared" si="254"/>
        <v>¿REPETIDA?</v>
      </c>
      <c r="CX681" s="47" t="str">
        <f t="shared" si="255"/>
        <v>SI</v>
      </c>
      <c r="CY681" s="47">
        <f t="shared" si="256"/>
        <v>1</v>
      </c>
      <c r="CZ681" s="47">
        <f t="shared" si="257"/>
        <v>2</v>
      </c>
      <c r="DA681" s="47" t="str">
        <f t="shared" si="258"/>
        <v/>
      </c>
      <c r="DB681" s="47" t="str">
        <f t="shared" si="259"/>
        <v/>
      </c>
      <c r="DC681" s="47" t="str">
        <f t="shared" si="260"/>
        <v/>
      </c>
      <c r="DD681" s="47"/>
      <c r="DE681" s="47">
        <f t="shared" si="261"/>
        <v>7</v>
      </c>
      <c r="DF681" s="47">
        <f t="shared" si="262"/>
        <v>8</v>
      </c>
      <c r="DG681" s="47" t="str">
        <f t="shared" si="263"/>
        <v/>
      </c>
      <c r="DH681" s="47" t="str">
        <f t="shared" si="264"/>
        <v/>
      </c>
      <c r="DI681" s="47" t="str">
        <f t="shared" si="265"/>
        <v/>
      </c>
      <c r="DJ681" s="47">
        <f t="shared" si="266"/>
        <v>2</v>
      </c>
      <c r="DK681" s="48">
        <f>IF(CX681="NO",0,IF(CY681=1,Tipologías!$E$11,0)+IF(CZ681=2,Tipologías!$E$10,0)+IF(DA681=3,Tipologías!$E$9,0)+IF(DB681=4,Tipologías!$E$13,0)+IF(DC681=5,Tipologías!$E$12,0)+IF(DD681=6,Tipologías!$E$14,0)+IF(DE681=7,Tipologías!$E$20,0)+IF(DG681=9,Tipologías!$E$16,0)+IF(DF681=8,Tipologías!$E$23,0)+IF(DH681=10,Tipologías!$E$7,0)+IF(DI681=11,Tipologías!$E$8,0))</f>
        <v>5270481.3706200002</v>
      </c>
      <c r="DL681" s="49">
        <f t="shared" si="267"/>
        <v>5270481.3706200002</v>
      </c>
      <c r="DM681" s="50" t="str">
        <f t="shared" si="268"/>
        <v/>
      </c>
      <c r="DN681" s="50" t="str">
        <f t="shared" si="269"/>
        <v/>
      </c>
      <c r="DO681" s="50">
        <f t="shared" si="270"/>
        <v>0</v>
      </c>
      <c r="DP681" s="51">
        <f t="shared" si="271"/>
        <v>20</v>
      </c>
      <c r="DQ681" s="51">
        <f>IF(DM681=17,Tipologías!$E$18,0)+IF(ENCUESTAS!DN681=18,Tipologías!$E$17,0)+IF(ENCUESTAS!DO681=19,Tipologías!$E$19,0)+IF(ENCUESTAS!DP681=20,Tipologías!$E$21,0)</f>
        <v>487557.07988400001</v>
      </c>
      <c r="DR681" s="47" t="str">
        <f t="shared" si="272"/>
        <v>SI</v>
      </c>
      <c r="DS681" s="49">
        <f t="shared" si="273"/>
        <v>487557.07988400001</v>
      </c>
      <c r="DT681" s="52">
        <f>IF(DL681=0,"",(DL681+DS681+Tipologías!$E$6+Tipologías!$H$2))</f>
        <v>5955115.8430439644</v>
      </c>
      <c r="DU681" s="53" t="str">
        <f t="shared" si="274"/>
        <v>SI</v>
      </c>
      <c r="DV681" s="436" t="s">
        <v>3728</v>
      </c>
    </row>
    <row r="682" spans="1:126" x14ac:dyDescent="0.25">
      <c r="A682" s="22">
        <v>42975</v>
      </c>
      <c r="B682" s="7" t="s">
        <v>1</v>
      </c>
      <c r="C682" s="7" t="s">
        <v>630</v>
      </c>
      <c r="D682" s="7">
        <v>579</v>
      </c>
      <c r="E682" s="7">
        <v>71180459</v>
      </c>
      <c r="F682" s="7">
        <v>3147713942</v>
      </c>
      <c r="G682" s="188">
        <v>679</v>
      </c>
      <c r="H682" s="189" t="s">
        <v>1603</v>
      </c>
      <c r="I682" s="7" t="s">
        <v>1110</v>
      </c>
      <c r="J682" s="7"/>
      <c r="K682" s="7"/>
      <c r="L682" s="7"/>
      <c r="M682" s="7"/>
      <c r="N682" s="7"/>
      <c r="O682" s="7"/>
      <c r="P682" s="7"/>
      <c r="Q682" s="7"/>
      <c r="R682" s="190">
        <v>5703</v>
      </c>
      <c r="S682" s="7"/>
      <c r="T682" s="7"/>
      <c r="U682" s="362" t="str">
        <f t="shared" si="250"/>
        <v xml:space="preserve">PEATONAL   #   -  5703 </v>
      </c>
      <c r="V682" s="7">
        <v>3104744231</v>
      </c>
      <c r="W682" s="7" t="s">
        <v>1299</v>
      </c>
      <c r="X682" s="7" t="s">
        <v>1525</v>
      </c>
      <c r="Y682" s="7" t="s">
        <v>1287</v>
      </c>
      <c r="Z682" s="7" t="s">
        <v>3198</v>
      </c>
      <c r="AA682" s="434" t="str">
        <f t="shared" si="251"/>
        <v>MARIA VILLE SANCHEZ CORREA</v>
      </c>
      <c r="AB682" s="7" t="s">
        <v>1268</v>
      </c>
      <c r="AC682" s="7">
        <v>26418624</v>
      </c>
      <c r="AD682" s="7" t="s">
        <v>1118</v>
      </c>
      <c r="AE682" s="7">
        <v>77</v>
      </c>
      <c r="AF682" s="6" t="s">
        <v>1086</v>
      </c>
      <c r="AG682" s="6"/>
      <c r="AH682" s="7"/>
      <c r="AI682" s="7"/>
      <c r="AJ682" s="7"/>
      <c r="AK682" s="434" t="str">
        <f t="shared" si="252"/>
        <v xml:space="preserve">   </v>
      </c>
      <c r="AL682" s="7"/>
      <c r="AM682" s="191"/>
      <c r="AN682" s="189" t="s">
        <v>1087</v>
      </c>
      <c r="AO682" s="7"/>
      <c r="AP682" s="7" t="s">
        <v>1087</v>
      </c>
      <c r="AQ682" s="7">
        <v>3</v>
      </c>
      <c r="AR682" s="7"/>
      <c r="AS682" s="7"/>
      <c r="AT682" s="192" t="s">
        <v>1147</v>
      </c>
      <c r="AU682" s="7"/>
      <c r="AV682" s="193" t="s">
        <v>1162</v>
      </c>
      <c r="AW682" s="7"/>
      <c r="AX682" s="192"/>
      <c r="AY682" s="7"/>
      <c r="AZ682" s="7"/>
      <c r="BA682" s="7"/>
      <c r="BB682" s="7" t="s">
        <v>1086</v>
      </c>
      <c r="BC682" s="194">
        <v>11615</v>
      </c>
      <c r="BD682" s="7" t="s">
        <v>1086</v>
      </c>
      <c r="BE682" s="194">
        <v>8676</v>
      </c>
      <c r="BF682" s="7" t="s">
        <v>1086</v>
      </c>
      <c r="BG682" s="194">
        <v>8366</v>
      </c>
      <c r="BH682" s="188" t="s">
        <v>1167</v>
      </c>
      <c r="BI682" s="195" t="s">
        <v>1171</v>
      </c>
      <c r="BJ682" s="6" t="s">
        <v>1180</v>
      </c>
      <c r="BK682" s="6" t="s">
        <v>1191</v>
      </c>
      <c r="BL682" s="6" t="s">
        <v>1087</v>
      </c>
      <c r="BM682" s="191" t="s">
        <v>1087</v>
      </c>
      <c r="BN682" s="195" t="s">
        <v>1086</v>
      </c>
      <c r="BO682" s="6" t="s">
        <v>1086</v>
      </c>
      <c r="BP682" s="6" t="s">
        <v>1086</v>
      </c>
      <c r="BQ682" s="6" t="s">
        <v>1087</v>
      </c>
      <c r="BR682" s="6" t="s">
        <v>1086</v>
      </c>
      <c r="BS682" s="6" t="s">
        <v>1086</v>
      </c>
      <c r="BT682" s="6" t="s">
        <v>1086</v>
      </c>
      <c r="BU682" s="6" t="s">
        <v>1087</v>
      </c>
      <c r="BV682" s="6" t="s">
        <v>1087</v>
      </c>
      <c r="BW682" s="6" t="s">
        <v>1086</v>
      </c>
      <c r="BX682" s="6" t="s">
        <v>1086</v>
      </c>
      <c r="BY682" s="6" t="s">
        <v>1086</v>
      </c>
      <c r="BZ682" s="6" t="s">
        <v>1087</v>
      </c>
      <c r="CA682" s="6" t="s">
        <v>1087</v>
      </c>
      <c r="CB682" s="6" t="s">
        <v>1086</v>
      </c>
      <c r="CC682" s="6" t="s">
        <v>1086</v>
      </c>
      <c r="CD682" s="6" t="s">
        <v>1193</v>
      </c>
      <c r="CE682" s="314" t="s">
        <v>3199</v>
      </c>
      <c r="CF682" s="6"/>
      <c r="CG682" s="6"/>
      <c r="CH682" s="6"/>
      <c r="CI682" s="6"/>
      <c r="CJ682" s="6" t="s">
        <v>1607</v>
      </c>
      <c r="CK682" s="6" t="s">
        <v>1608</v>
      </c>
      <c r="CL682" s="6" t="s">
        <v>1086</v>
      </c>
      <c r="CM682" s="6" t="s">
        <v>1087</v>
      </c>
      <c r="CN682" s="6" t="s">
        <v>1087</v>
      </c>
      <c r="CO682" s="6" t="s">
        <v>1490</v>
      </c>
      <c r="CP682" s="6" t="s">
        <v>1086</v>
      </c>
      <c r="CQ682" s="6" t="s">
        <v>1087</v>
      </c>
      <c r="CR682" s="6" t="s">
        <v>1087</v>
      </c>
      <c r="CS682" s="6" t="s">
        <v>1086</v>
      </c>
      <c r="CT682" s="6" t="s">
        <v>1086</v>
      </c>
      <c r="CU682" s="191" t="s">
        <v>1269</v>
      </c>
      <c r="CV682" s="6" t="str">
        <f t="shared" si="253"/>
        <v>OASIS PEATONAL5703</v>
      </c>
      <c r="CW682" s="46" t="str">
        <f t="shared" si="254"/>
        <v>OK</v>
      </c>
      <c r="CX682" s="47" t="str">
        <f t="shared" si="255"/>
        <v>SI</v>
      </c>
      <c r="CY682" s="47">
        <f t="shared" si="256"/>
        <v>1</v>
      </c>
      <c r="CZ682" s="47" t="str">
        <f t="shared" si="257"/>
        <v/>
      </c>
      <c r="DA682" s="47" t="str">
        <f t="shared" si="258"/>
        <v/>
      </c>
      <c r="DB682" s="47">
        <f t="shared" si="259"/>
        <v>4</v>
      </c>
      <c r="DC682" s="47" t="str">
        <f t="shared" si="260"/>
        <v/>
      </c>
      <c r="DD682" s="47"/>
      <c r="DE682" s="47" t="str">
        <f t="shared" si="261"/>
        <v/>
      </c>
      <c r="DF682" s="47" t="str">
        <f t="shared" si="262"/>
        <v/>
      </c>
      <c r="DG682" s="47">
        <f t="shared" si="263"/>
        <v>9</v>
      </c>
      <c r="DH682" s="47" t="str">
        <f t="shared" si="264"/>
        <v/>
      </c>
      <c r="DI682" s="47" t="str">
        <f t="shared" si="265"/>
        <v/>
      </c>
      <c r="DJ682" s="47">
        <f t="shared" si="266"/>
        <v>2</v>
      </c>
      <c r="DK682" s="48">
        <f>IF(CX682="NO",0,IF(CY682=1,Tipologías!$E$11,0)+IF(CZ682=2,Tipologías!$E$10,0)+IF(DA682=3,Tipologías!$E$9,0)+IF(DB682=4,Tipologías!$E$13,0)+IF(DC682=5,Tipologías!$E$12,0)+IF(DD682=6,Tipologías!$E$14,0)+IF(DE682=7,Tipologías!$E$20,0)+IF(DG682=9,Tipologías!$E$16,0)+IF(DF682=8,Tipologías!$E$23,0)+IF(DH682=10,Tipologías!$E$7,0)+IF(DI682=11,Tipologías!$E$8,0))</f>
        <v>2858472.5869979998</v>
      </c>
      <c r="DL682" s="49">
        <f t="shared" si="267"/>
        <v>2858472.5869979998</v>
      </c>
      <c r="DM682" s="50" t="str">
        <f t="shared" si="268"/>
        <v/>
      </c>
      <c r="DN682" s="50" t="str">
        <f t="shared" si="269"/>
        <v/>
      </c>
      <c r="DO682" s="50">
        <f t="shared" si="270"/>
        <v>0</v>
      </c>
      <c r="DP682" s="51">
        <f t="shared" si="271"/>
        <v>20</v>
      </c>
      <c r="DQ682" s="51">
        <f>IF(DM682=17,Tipologías!$E$18,0)+IF(ENCUESTAS!DN682=18,Tipologías!$E$17,0)+IF(ENCUESTAS!DO682=19,Tipologías!$E$19,0)+IF(ENCUESTAS!DP682=20,Tipologías!$E$21,0)</f>
        <v>487557.07988400001</v>
      </c>
      <c r="DR682" s="47" t="str">
        <f t="shared" si="272"/>
        <v>SI</v>
      </c>
      <c r="DS682" s="49">
        <f t="shared" si="273"/>
        <v>487557.07988400001</v>
      </c>
      <c r="DT682" s="52">
        <f>IF(DL682=0,"",(DL682+DS682+Tipologías!$E$6+Tipologías!$H$2))</f>
        <v>3543107.0594219645</v>
      </c>
      <c r="DU682" s="53" t="str">
        <f t="shared" si="274"/>
        <v>SI</v>
      </c>
      <c r="DV682" s="436" t="s">
        <v>3729</v>
      </c>
    </row>
    <row r="683" spans="1:126" ht="30" x14ac:dyDescent="0.25">
      <c r="A683" s="22">
        <v>42975</v>
      </c>
      <c r="B683" s="7" t="s">
        <v>1</v>
      </c>
      <c r="C683" s="7" t="s">
        <v>630</v>
      </c>
      <c r="D683" s="7">
        <v>579</v>
      </c>
      <c r="E683" s="7">
        <v>71180459</v>
      </c>
      <c r="F683" s="7">
        <v>3147713942</v>
      </c>
      <c r="G683" s="188">
        <v>680</v>
      </c>
      <c r="H683" s="189" t="s">
        <v>1603</v>
      </c>
      <c r="I683" s="7" t="s">
        <v>1110</v>
      </c>
      <c r="J683" s="7"/>
      <c r="K683" s="7"/>
      <c r="L683" s="7"/>
      <c r="M683" s="7"/>
      <c r="N683" s="7"/>
      <c r="O683" s="7"/>
      <c r="P683" s="7"/>
      <c r="Q683" s="7"/>
      <c r="R683" s="190">
        <v>55506</v>
      </c>
      <c r="S683" s="7"/>
      <c r="T683" s="7"/>
      <c r="U683" s="362" t="str">
        <f t="shared" si="250"/>
        <v xml:space="preserve">PEATONAL   #   -  55506 </v>
      </c>
      <c r="V683" s="7">
        <v>3227860143</v>
      </c>
      <c r="W683" s="7" t="s">
        <v>1521</v>
      </c>
      <c r="X683" s="7" t="s">
        <v>1456</v>
      </c>
      <c r="Y683" s="7" t="s">
        <v>1335</v>
      </c>
      <c r="Z683" s="7" t="s">
        <v>1287</v>
      </c>
      <c r="AA683" s="434" t="str">
        <f t="shared" si="251"/>
        <v>GLORIA MARIA MEJIA PEREZ</v>
      </c>
      <c r="AB683" s="7" t="s">
        <v>1268</v>
      </c>
      <c r="AC683" s="7">
        <v>21932476</v>
      </c>
      <c r="AD683" s="7" t="s">
        <v>1118</v>
      </c>
      <c r="AE683" s="7">
        <v>54</v>
      </c>
      <c r="AF683" s="6" t="s">
        <v>1086</v>
      </c>
      <c r="AG683" s="6"/>
      <c r="AH683" s="7"/>
      <c r="AI683" s="7"/>
      <c r="AJ683" s="7"/>
      <c r="AK683" s="434" t="str">
        <f t="shared" si="252"/>
        <v xml:space="preserve">   </v>
      </c>
      <c r="AL683" s="7"/>
      <c r="AM683" s="191"/>
      <c r="AN683" s="189" t="s">
        <v>1086</v>
      </c>
      <c r="AO683" s="7">
        <v>1683922</v>
      </c>
      <c r="AP683" s="7" t="s">
        <v>1087</v>
      </c>
      <c r="AQ683" s="7">
        <v>4</v>
      </c>
      <c r="AR683" s="7">
        <v>2</v>
      </c>
      <c r="AS683" s="7"/>
      <c r="AT683" s="192" t="s">
        <v>1147</v>
      </c>
      <c r="AU683" s="7"/>
      <c r="AV683" s="193" t="s">
        <v>1162</v>
      </c>
      <c r="AW683" s="7"/>
      <c r="AX683" s="192"/>
      <c r="AY683" s="7"/>
      <c r="AZ683" s="7"/>
      <c r="BA683" s="7"/>
      <c r="BB683" s="7" t="s">
        <v>1086</v>
      </c>
      <c r="BC683" s="7">
        <v>29543</v>
      </c>
      <c r="BD683" s="7" t="s">
        <v>1086</v>
      </c>
      <c r="BE683" s="7">
        <v>20981</v>
      </c>
      <c r="BF683" s="7" t="s">
        <v>1086</v>
      </c>
      <c r="BG683" s="7">
        <v>8069</v>
      </c>
      <c r="BH683" s="188" t="s">
        <v>1167</v>
      </c>
      <c r="BI683" s="195" t="s">
        <v>1175</v>
      </c>
      <c r="BJ683" s="6" t="s">
        <v>1180</v>
      </c>
      <c r="BK683" s="6" t="s">
        <v>1189</v>
      </c>
      <c r="BL683" s="6" t="s">
        <v>1087</v>
      </c>
      <c r="BM683" s="191" t="s">
        <v>1087</v>
      </c>
      <c r="BN683" s="195" t="s">
        <v>1086</v>
      </c>
      <c r="BO683" s="6" t="s">
        <v>1086</v>
      </c>
      <c r="BP683" s="6" t="s">
        <v>1086</v>
      </c>
      <c r="BQ683" s="6" t="s">
        <v>1086</v>
      </c>
      <c r="BR683" s="6" t="s">
        <v>1086</v>
      </c>
      <c r="BS683" s="6" t="s">
        <v>1086</v>
      </c>
      <c r="BT683" s="6" t="s">
        <v>1087</v>
      </c>
      <c r="BU683" s="6" t="s">
        <v>1087</v>
      </c>
      <c r="BV683" s="6" t="s">
        <v>1087</v>
      </c>
      <c r="BW683" s="6" t="s">
        <v>1087</v>
      </c>
      <c r="BX683" s="6" t="s">
        <v>1087</v>
      </c>
      <c r="BY683" s="6" t="s">
        <v>1087</v>
      </c>
      <c r="BZ683" s="6" t="s">
        <v>1087</v>
      </c>
      <c r="CA683" s="6" t="s">
        <v>1087</v>
      </c>
      <c r="CB683" s="6" t="s">
        <v>1087</v>
      </c>
      <c r="CC683" s="6" t="s">
        <v>1087</v>
      </c>
      <c r="CD683" s="6" t="s">
        <v>1195</v>
      </c>
      <c r="CE683" s="199" t="s">
        <v>3200</v>
      </c>
      <c r="CF683" s="6"/>
      <c r="CG683" s="6"/>
      <c r="CH683" s="6"/>
      <c r="CI683" s="6"/>
      <c r="CJ683" s="6" t="s">
        <v>1607</v>
      </c>
      <c r="CK683" s="6" t="s">
        <v>1608</v>
      </c>
      <c r="CL683" s="6" t="s">
        <v>1086</v>
      </c>
      <c r="CM683" s="6" t="s">
        <v>1087</v>
      </c>
      <c r="CN683" s="6" t="s">
        <v>1087</v>
      </c>
      <c r="CO683" s="6" t="s">
        <v>1490</v>
      </c>
      <c r="CP683" s="6" t="s">
        <v>1087</v>
      </c>
      <c r="CQ683" s="6" t="s">
        <v>1087</v>
      </c>
      <c r="CR683" s="6" t="s">
        <v>1087</v>
      </c>
      <c r="CS683" s="6" t="s">
        <v>1087</v>
      </c>
      <c r="CT683" s="6" t="s">
        <v>1087</v>
      </c>
      <c r="CU683" s="191" t="s">
        <v>1269</v>
      </c>
      <c r="CV683" s="6" t="str">
        <f t="shared" si="253"/>
        <v>OASIS PEATONAL55506</v>
      </c>
      <c r="CW683" s="46" t="str">
        <f t="shared" si="254"/>
        <v>OK</v>
      </c>
      <c r="CX683" s="47" t="str">
        <f t="shared" si="255"/>
        <v>SI</v>
      </c>
      <c r="CY683" s="47">
        <f t="shared" si="256"/>
        <v>1</v>
      </c>
      <c r="CZ683" s="47">
        <f t="shared" si="257"/>
        <v>2</v>
      </c>
      <c r="DA683" s="47">
        <f t="shared" si="258"/>
        <v>3</v>
      </c>
      <c r="DB683" s="47">
        <f t="shared" si="259"/>
        <v>4</v>
      </c>
      <c r="DC683" s="47">
        <f t="shared" si="260"/>
        <v>5</v>
      </c>
      <c r="DD683" s="47"/>
      <c r="DE683" s="47">
        <f t="shared" si="261"/>
        <v>7</v>
      </c>
      <c r="DF683" s="47" t="str">
        <f t="shared" si="262"/>
        <v/>
      </c>
      <c r="DG683" s="47">
        <f t="shared" si="263"/>
        <v>9</v>
      </c>
      <c r="DH683" s="47" t="str">
        <f t="shared" si="264"/>
        <v/>
      </c>
      <c r="DI683" s="47" t="str">
        <f t="shared" si="265"/>
        <v/>
      </c>
      <c r="DJ683" s="47">
        <f t="shared" si="266"/>
        <v>5</v>
      </c>
      <c r="DK683" s="48">
        <f>IF(CX683="NO",0,IF(CY683=1,Tipologías!$E$11,0)+IF(CZ683=2,Tipologías!$E$10,0)+IF(DA683=3,Tipologías!$E$9,0)+IF(DB683=4,Tipologías!$E$13,0)+IF(DC683=5,Tipologías!$E$12,0)+IF(DD683=6,Tipologías!$E$14,0)+IF(DE683=7,Tipologías!$E$20,0)+IF(DG683=9,Tipologías!$E$16,0)+IF(DF683=8,Tipologías!$E$23,0)+IF(DH683=10,Tipologías!$E$7,0)+IF(DI683=11,Tipologías!$E$8,0))</f>
        <v>4352595.9829379991</v>
      </c>
      <c r="DL683" s="49">
        <f t="shared" si="267"/>
        <v>4352595.9829379991</v>
      </c>
      <c r="DM683" s="50" t="str">
        <f t="shared" si="268"/>
        <v/>
      </c>
      <c r="DN683" s="50" t="str">
        <f t="shared" si="269"/>
        <v/>
      </c>
      <c r="DO683" s="50">
        <f t="shared" si="270"/>
        <v>0</v>
      </c>
      <c r="DP683" s="51" t="str">
        <f t="shared" si="271"/>
        <v/>
      </c>
      <c r="DQ683" s="51">
        <f>IF(DM683=17,Tipologías!$E$18,0)+IF(ENCUESTAS!DN683=18,Tipologías!$E$17,0)+IF(ENCUESTAS!DO683=19,Tipologías!$E$19,0)+IF(ENCUESTAS!DP683=20,Tipologías!$E$21,0)</f>
        <v>0</v>
      </c>
      <c r="DR683" s="47" t="str">
        <f t="shared" si="272"/>
        <v>NO</v>
      </c>
      <c r="DS683" s="49">
        <f t="shared" si="273"/>
        <v>0</v>
      </c>
      <c r="DT683" s="52">
        <f>IF(DL683=0,"",(DL683+DS683+Tipologías!$E$6+Tipologías!$H$2))</f>
        <v>4549673.3754779631</v>
      </c>
      <c r="DU683" s="53" t="str">
        <f t="shared" si="274"/>
        <v>SI</v>
      </c>
      <c r="DV683" s="436" t="s">
        <v>3730</v>
      </c>
    </row>
    <row r="684" spans="1:126" x14ac:dyDescent="0.25">
      <c r="A684" s="22">
        <v>42975</v>
      </c>
      <c r="B684" s="7" t="s">
        <v>1</v>
      </c>
      <c r="C684" s="7" t="s">
        <v>630</v>
      </c>
      <c r="D684" s="7">
        <v>579</v>
      </c>
      <c r="E684" s="7">
        <v>71184422</v>
      </c>
      <c r="F684" s="7">
        <v>3147348837</v>
      </c>
      <c r="G684" s="188">
        <v>681</v>
      </c>
      <c r="H684" s="189" t="s">
        <v>1603</v>
      </c>
      <c r="I684" s="7" t="s">
        <v>1110</v>
      </c>
      <c r="J684" s="7"/>
      <c r="K684" s="7"/>
      <c r="L684" s="7"/>
      <c r="M684" s="7"/>
      <c r="N684" s="7"/>
      <c r="O684" s="7"/>
      <c r="P684" s="7"/>
      <c r="Q684" s="7"/>
      <c r="R684" s="200">
        <v>5449</v>
      </c>
      <c r="S684" s="7"/>
      <c r="T684" s="7"/>
      <c r="U684" s="362" t="str">
        <f t="shared" si="250"/>
        <v xml:space="preserve">PEATONAL   #   -  5449 </v>
      </c>
      <c r="V684" s="7">
        <v>8334606</v>
      </c>
      <c r="W684" s="7" t="s">
        <v>2184</v>
      </c>
      <c r="X684" s="7" t="s">
        <v>2501</v>
      </c>
      <c r="Y684" s="7" t="s">
        <v>1931</v>
      </c>
      <c r="Z684" s="7" t="s">
        <v>1836</v>
      </c>
      <c r="AA684" s="434" t="str">
        <f t="shared" si="251"/>
        <v>NUBIA ESTELLA IBARRA CARDENAS</v>
      </c>
      <c r="AB684" s="7" t="s">
        <v>1268</v>
      </c>
      <c r="AC684" s="7">
        <v>43650304</v>
      </c>
      <c r="AD684" s="7" t="s">
        <v>1118</v>
      </c>
      <c r="AE684" s="7">
        <v>50</v>
      </c>
      <c r="AF684" s="6" t="s">
        <v>1087</v>
      </c>
      <c r="AG684" s="6" t="s">
        <v>1700</v>
      </c>
      <c r="AH684" s="7" t="s">
        <v>1950</v>
      </c>
      <c r="AI684" s="7" t="s">
        <v>2242</v>
      </c>
      <c r="AJ684" s="7"/>
      <c r="AK684" s="434" t="str">
        <f t="shared" si="252"/>
        <v>ALONSO  VALENCIA CASTAÑEDA</v>
      </c>
      <c r="AL684" s="7" t="s">
        <v>1268</v>
      </c>
      <c r="AM684" s="191">
        <v>91247437</v>
      </c>
      <c r="AN684" s="189" t="s">
        <v>1087</v>
      </c>
      <c r="AO684" s="7"/>
      <c r="AP684" s="7" t="s">
        <v>1087</v>
      </c>
      <c r="AQ684" s="7">
        <v>2</v>
      </c>
      <c r="AR684" s="7"/>
      <c r="AS684" s="7"/>
      <c r="AT684" s="192" t="s">
        <v>1147</v>
      </c>
      <c r="AU684" s="7"/>
      <c r="AV684" s="193" t="s">
        <v>1162</v>
      </c>
      <c r="AW684" s="7"/>
      <c r="AX684" s="192"/>
      <c r="AY684" s="7"/>
      <c r="AZ684" s="7"/>
      <c r="BA684" s="7"/>
      <c r="BB684" s="7" t="s">
        <v>1086</v>
      </c>
      <c r="BC684" s="194">
        <v>14601</v>
      </c>
      <c r="BD684" s="7" t="s">
        <v>1086</v>
      </c>
      <c r="BE684" s="7">
        <v>10376</v>
      </c>
      <c r="BF684" s="7" t="s">
        <v>1086</v>
      </c>
      <c r="BG684" s="194">
        <v>8366</v>
      </c>
      <c r="BH684" s="188" t="s">
        <v>1167</v>
      </c>
      <c r="BI684" s="195" t="s">
        <v>1171</v>
      </c>
      <c r="BJ684" s="6" t="s">
        <v>1180</v>
      </c>
      <c r="BK684" s="6" t="s">
        <v>1189</v>
      </c>
      <c r="BL684" s="6" t="s">
        <v>1086</v>
      </c>
      <c r="BM684" s="191" t="s">
        <v>1087</v>
      </c>
      <c r="BN684" s="195" t="s">
        <v>1086</v>
      </c>
      <c r="BO684" s="6" t="s">
        <v>1086</v>
      </c>
      <c r="BP684" s="6" t="s">
        <v>1086</v>
      </c>
      <c r="BQ684" s="6" t="s">
        <v>1087</v>
      </c>
      <c r="BR684" s="6" t="s">
        <v>1086</v>
      </c>
      <c r="BS684" s="6" t="s">
        <v>1086</v>
      </c>
      <c r="BT684" s="6" t="s">
        <v>1086</v>
      </c>
      <c r="BU684" s="6" t="s">
        <v>1086</v>
      </c>
      <c r="BV684" s="6" t="s">
        <v>1087</v>
      </c>
      <c r="BW684" s="6" t="s">
        <v>1086</v>
      </c>
      <c r="BX684" s="6" t="s">
        <v>1086</v>
      </c>
      <c r="BY684" s="6" t="s">
        <v>1086</v>
      </c>
      <c r="BZ684" s="6" t="s">
        <v>1086</v>
      </c>
      <c r="CA684" s="6" t="s">
        <v>1087</v>
      </c>
      <c r="CB684" s="6" t="s">
        <v>1086</v>
      </c>
      <c r="CC684" s="6" t="s">
        <v>1086</v>
      </c>
      <c r="CD684" s="6" t="s">
        <v>1193</v>
      </c>
      <c r="CE684" s="199" t="s">
        <v>3201</v>
      </c>
      <c r="CF684" s="6"/>
      <c r="CG684" s="6"/>
      <c r="CH684" s="6"/>
      <c r="CI684" s="6"/>
      <c r="CJ684" s="6" t="s">
        <v>1607</v>
      </c>
      <c r="CK684" s="6" t="s">
        <v>1608</v>
      </c>
      <c r="CL684" s="6" t="s">
        <v>1086</v>
      </c>
      <c r="CM684" s="6" t="s">
        <v>1087</v>
      </c>
      <c r="CN684" s="6" t="s">
        <v>1087</v>
      </c>
      <c r="CO684" s="6" t="s">
        <v>1490</v>
      </c>
      <c r="CP684" s="6" t="s">
        <v>1086</v>
      </c>
      <c r="CQ684" s="6" t="s">
        <v>1086</v>
      </c>
      <c r="CR684" s="6" t="s">
        <v>1087</v>
      </c>
      <c r="CS684" s="6" t="s">
        <v>1086</v>
      </c>
      <c r="CT684" s="6" t="s">
        <v>1086</v>
      </c>
      <c r="CU684" s="191" t="s">
        <v>1273</v>
      </c>
      <c r="CV684" s="6" t="str">
        <f t="shared" si="253"/>
        <v>OASIS PEATONAL5449</v>
      </c>
      <c r="CW684" s="46" t="str">
        <f t="shared" si="254"/>
        <v>OK</v>
      </c>
      <c r="CX684" s="47" t="str">
        <f t="shared" si="255"/>
        <v>SI</v>
      </c>
      <c r="CY684" s="47">
        <f t="shared" si="256"/>
        <v>1</v>
      </c>
      <c r="CZ684" s="47" t="str">
        <f t="shared" si="257"/>
        <v/>
      </c>
      <c r="DA684" s="47" t="str">
        <f t="shared" si="258"/>
        <v/>
      </c>
      <c r="DB684" s="47" t="str">
        <f t="shared" si="259"/>
        <v/>
      </c>
      <c r="DC684" s="47" t="str">
        <f t="shared" si="260"/>
        <v/>
      </c>
      <c r="DD684" s="47"/>
      <c r="DE684" s="47" t="str">
        <f t="shared" si="261"/>
        <v/>
      </c>
      <c r="DF684" s="47" t="str">
        <f t="shared" si="262"/>
        <v/>
      </c>
      <c r="DG684" s="47">
        <f t="shared" si="263"/>
        <v>9</v>
      </c>
      <c r="DH684" s="47" t="str">
        <f t="shared" si="264"/>
        <v/>
      </c>
      <c r="DI684" s="47" t="str">
        <f t="shared" si="265"/>
        <v/>
      </c>
      <c r="DJ684" s="47">
        <f t="shared" si="266"/>
        <v>1</v>
      </c>
      <c r="DK684" s="48">
        <f>IF(CX684="NO",0,IF(CY684=1,Tipologías!$E$11,0)+IF(CZ684=2,Tipologías!$E$10,0)+IF(DA684=3,Tipologías!$E$9,0)+IF(DB684=4,Tipologías!$E$13,0)+IF(DC684=5,Tipologías!$E$12,0)+IF(DD684=6,Tipologías!$E$14,0)+IF(DE684=7,Tipologías!$E$20,0)+IF(DG684=9,Tipologías!$E$16,0)+IF(DF684=8,Tipologías!$E$23,0)+IF(DH684=10,Tipologías!$E$7,0)+IF(DI684=11,Tipologías!$E$8,0))</f>
        <v>2225218.5090899998</v>
      </c>
      <c r="DL684" s="49">
        <f t="shared" si="267"/>
        <v>2225218.5090899998</v>
      </c>
      <c r="DM684" s="50" t="str">
        <f t="shared" si="268"/>
        <v/>
      </c>
      <c r="DN684" s="50" t="str">
        <f t="shared" si="269"/>
        <v/>
      </c>
      <c r="DO684" s="50">
        <f t="shared" si="270"/>
        <v>0</v>
      </c>
      <c r="DP684" s="51">
        <f t="shared" si="271"/>
        <v>20</v>
      </c>
      <c r="DQ684" s="51">
        <f>IF(DM684=17,Tipologías!$E$18,0)+IF(ENCUESTAS!DN684=18,Tipologías!$E$17,0)+IF(ENCUESTAS!DO684=19,Tipologías!$E$19,0)+IF(ENCUESTAS!DP684=20,Tipologías!$E$21,0)</f>
        <v>487557.07988400001</v>
      </c>
      <c r="DR684" s="47" t="str">
        <f t="shared" si="272"/>
        <v>SI</v>
      </c>
      <c r="DS684" s="49">
        <f t="shared" si="273"/>
        <v>487557.07988400001</v>
      </c>
      <c r="DT684" s="52">
        <f>IF(DL684=0,"",(DL684+DS684+Tipologías!$E$6+Tipologías!$H$2))</f>
        <v>2909852.9815139645</v>
      </c>
      <c r="DU684" s="53" t="str">
        <f t="shared" si="274"/>
        <v>SI</v>
      </c>
      <c r="DV684" s="436" t="s">
        <v>3731</v>
      </c>
    </row>
    <row r="685" spans="1:126" hidden="1" x14ac:dyDescent="0.25">
      <c r="A685" s="22">
        <v>42975</v>
      </c>
      <c r="B685" s="7" t="s">
        <v>1</v>
      </c>
      <c r="C685" s="7" t="s">
        <v>630</v>
      </c>
      <c r="D685" s="7">
        <v>579</v>
      </c>
      <c r="E685" s="7">
        <v>1152435410</v>
      </c>
      <c r="F685" s="7">
        <v>3108273887</v>
      </c>
      <c r="G685" s="188">
        <v>682</v>
      </c>
      <c r="H685" s="189" t="s">
        <v>1632</v>
      </c>
      <c r="I685" s="7" t="s">
        <v>1110</v>
      </c>
      <c r="J685" s="7"/>
      <c r="K685" s="7"/>
      <c r="L685" s="7"/>
      <c r="M685" s="7"/>
      <c r="N685" s="7"/>
      <c r="O685" s="7"/>
      <c r="P685" s="7"/>
      <c r="Q685" s="7"/>
      <c r="R685" s="200">
        <v>22044818000</v>
      </c>
      <c r="S685" s="7"/>
      <c r="T685" s="7"/>
      <c r="U685" s="362" t="str">
        <f t="shared" si="250"/>
        <v xml:space="preserve">PEATONAL   #   -  22044818000 </v>
      </c>
      <c r="V685" s="7">
        <v>3123457064</v>
      </c>
      <c r="W685" s="7" t="s">
        <v>1876</v>
      </c>
      <c r="X685" s="7" t="s">
        <v>1838</v>
      </c>
      <c r="Y685" s="7" t="s">
        <v>1814</v>
      </c>
      <c r="Z685" s="7" t="s">
        <v>1270</v>
      </c>
      <c r="AA685" s="434" t="str">
        <f t="shared" si="251"/>
        <v>ALBA LUZ PULGARIN AGUDELO</v>
      </c>
      <c r="AB685" s="7" t="s">
        <v>1268</v>
      </c>
      <c r="AC685" s="7">
        <v>43657509</v>
      </c>
      <c r="AD685" s="7" t="s">
        <v>1118</v>
      </c>
      <c r="AE685" s="7">
        <v>33</v>
      </c>
      <c r="AF685" s="6" t="s">
        <v>1086</v>
      </c>
      <c r="AG685" s="6"/>
      <c r="AH685" s="7"/>
      <c r="AI685" s="7"/>
      <c r="AJ685" s="7"/>
      <c r="AK685" s="434" t="str">
        <f t="shared" si="252"/>
        <v xml:space="preserve">   </v>
      </c>
      <c r="AL685" s="7"/>
      <c r="AM685" s="191"/>
      <c r="AN685" s="189" t="s">
        <v>1087</v>
      </c>
      <c r="AO685" s="7"/>
      <c r="AP685" s="7" t="s">
        <v>1087</v>
      </c>
      <c r="AQ685" s="7">
        <v>3</v>
      </c>
      <c r="AR685" s="7">
        <v>1</v>
      </c>
      <c r="AS685" s="7"/>
      <c r="AT685" s="192" t="s">
        <v>1149</v>
      </c>
      <c r="AU685" s="7"/>
      <c r="AV685" s="193"/>
      <c r="AW685" s="7"/>
      <c r="AX685" s="192" t="s">
        <v>1153</v>
      </c>
      <c r="AY685" s="7"/>
      <c r="AZ685" s="7"/>
      <c r="BA685" s="194">
        <v>280000</v>
      </c>
      <c r="BB685" s="7" t="s">
        <v>1086</v>
      </c>
      <c r="BC685" s="194">
        <v>15300</v>
      </c>
      <c r="BD685" s="7" t="s">
        <v>1086</v>
      </c>
      <c r="BE685" s="194">
        <v>11000</v>
      </c>
      <c r="BF685" s="7" t="s">
        <v>1086</v>
      </c>
      <c r="BG685" s="194">
        <v>8400</v>
      </c>
      <c r="BH685" s="188" t="s">
        <v>1167</v>
      </c>
      <c r="BI685" s="195" t="s">
        <v>1171</v>
      </c>
      <c r="BJ685" s="6" t="s">
        <v>1180</v>
      </c>
      <c r="BK685" s="6" t="s">
        <v>1189</v>
      </c>
      <c r="BL685" s="6" t="s">
        <v>1086</v>
      </c>
      <c r="BM685" s="191" t="s">
        <v>1086</v>
      </c>
      <c r="BN685" s="195" t="s">
        <v>1086</v>
      </c>
      <c r="BO685" s="6" t="s">
        <v>1086</v>
      </c>
      <c r="BP685" s="6" t="s">
        <v>1086</v>
      </c>
      <c r="BQ685" s="6" t="s">
        <v>1086</v>
      </c>
      <c r="BR685" s="6" t="s">
        <v>1086</v>
      </c>
      <c r="BS685" s="6" t="s">
        <v>1086</v>
      </c>
      <c r="BT685" s="6" t="s">
        <v>1086</v>
      </c>
      <c r="BU685" s="6" t="s">
        <v>1086</v>
      </c>
      <c r="BV685" s="6" t="s">
        <v>1086</v>
      </c>
      <c r="BW685" s="6" t="s">
        <v>1086</v>
      </c>
      <c r="BX685" s="6" t="s">
        <v>1086</v>
      </c>
      <c r="BY685" s="6" t="s">
        <v>1086</v>
      </c>
      <c r="BZ685" s="6" t="s">
        <v>1086</v>
      </c>
      <c r="CA685" s="6" t="s">
        <v>1086</v>
      </c>
      <c r="CB685" s="6" t="s">
        <v>1086</v>
      </c>
      <c r="CC685" s="6" t="s">
        <v>1086</v>
      </c>
      <c r="CD685" s="6" t="s">
        <v>1193</v>
      </c>
      <c r="CE685" s="199" t="s">
        <v>3202</v>
      </c>
      <c r="CF685" s="6"/>
      <c r="CG685" s="6"/>
      <c r="CH685" s="6"/>
      <c r="CI685" s="6"/>
      <c r="CJ685" s="6" t="s">
        <v>1607</v>
      </c>
      <c r="CK685" s="6" t="s">
        <v>1608</v>
      </c>
      <c r="CL685" s="6" t="s">
        <v>1086</v>
      </c>
      <c r="CM685" s="6" t="s">
        <v>1087</v>
      </c>
      <c r="CN685" s="6" t="s">
        <v>1087</v>
      </c>
      <c r="CO685" s="6" t="s">
        <v>1490</v>
      </c>
      <c r="CP685" s="6" t="s">
        <v>1086</v>
      </c>
      <c r="CQ685" s="6" t="s">
        <v>1086</v>
      </c>
      <c r="CR685" s="6" t="s">
        <v>1086</v>
      </c>
      <c r="CS685" s="6" t="s">
        <v>1086</v>
      </c>
      <c r="CT685" s="6" t="s">
        <v>1086</v>
      </c>
      <c r="CU685" s="191" t="s">
        <v>1288</v>
      </c>
      <c r="CV685" s="6" t="str">
        <f t="shared" si="253"/>
        <v>SAN MARTIN PEATONAL22044818000</v>
      </c>
      <c r="CW685" s="46" t="str">
        <f t="shared" si="254"/>
        <v>OK</v>
      </c>
      <c r="CX685" s="47" t="str">
        <f t="shared" si="255"/>
        <v>SI</v>
      </c>
      <c r="CY685" s="47" t="str">
        <f t="shared" si="256"/>
        <v/>
      </c>
      <c r="CZ685" s="47" t="str">
        <f t="shared" si="257"/>
        <v/>
      </c>
      <c r="DA685" s="47" t="str">
        <f t="shared" si="258"/>
        <v/>
      </c>
      <c r="DB685" s="47" t="str">
        <f t="shared" si="259"/>
        <v/>
      </c>
      <c r="DC685" s="47" t="str">
        <f t="shared" si="260"/>
        <v/>
      </c>
      <c r="DD685" s="47"/>
      <c r="DE685" s="47" t="str">
        <f t="shared" si="261"/>
        <v/>
      </c>
      <c r="DF685" s="47" t="str">
        <f t="shared" si="262"/>
        <v/>
      </c>
      <c r="DG685" s="47" t="str">
        <f t="shared" si="263"/>
        <v/>
      </c>
      <c r="DH685" s="47" t="str">
        <f t="shared" si="264"/>
        <v/>
      </c>
      <c r="DI685" s="47" t="str">
        <f t="shared" si="265"/>
        <v/>
      </c>
      <c r="DJ685" s="47">
        <f t="shared" si="266"/>
        <v>0</v>
      </c>
      <c r="DK685" s="48">
        <f>IF(CX685="NO",0,IF(CY685=1,Tipologías!$E$11,0)+IF(CZ685=2,Tipologías!$E$10,0)+IF(DA685=3,Tipologías!$E$9,0)+IF(DB685=4,Tipologías!$E$13,0)+IF(DC685=5,Tipologías!$E$12,0)+IF(DD685=6,Tipologías!$E$14,0)+IF(DE685=7,Tipologías!$E$20,0)+IF(DG685=9,Tipologías!$E$16,0)+IF(DF685=8,Tipologías!$E$23,0)+IF(DH685=10,Tipologías!$E$7,0)+IF(DI685=11,Tipologías!$E$8,0))</f>
        <v>0</v>
      </c>
      <c r="DL685" s="49">
        <f t="shared" si="267"/>
        <v>0</v>
      </c>
      <c r="DM685" s="50" t="str">
        <f t="shared" si="268"/>
        <v/>
      </c>
      <c r="DN685" s="50" t="str">
        <f t="shared" si="269"/>
        <v/>
      </c>
      <c r="DO685" s="50" t="str">
        <f t="shared" si="270"/>
        <v/>
      </c>
      <c r="DP685" s="51" t="str">
        <f t="shared" si="271"/>
        <v/>
      </c>
      <c r="DQ685" s="51">
        <f>IF(DM685=17,Tipologías!$E$18,0)+IF(ENCUESTAS!DN685=18,Tipologías!$E$17,0)+IF(ENCUESTAS!DO685=19,Tipologías!$E$19,0)+IF(ENCUESTAS!DP685=20,Tipologías!$E$21,0)</f>
        <v>0</v>
      </c>
      <c r="DR685" s="47" t="str">
        <f t="shared" si="272"/>
        <v>NO</v>
      </c>
      <c r="DS685" s="49">
        <f t="shared" si="273"/>
        <v>0</v>
      </c>
      <c r="DT685" s="52" t="str">
        <f>IF(DL685=0,"",(DL685+DS685+Tipologías!$E$6+Tipologías!$H$2))</f>
        <v/>
      </c>
      <c r="DU685" s="53" t="str">
        <f t="shared" si="274"/>
        <v>NO</v>
      </c>
      <c r="DV685" s="436"/>
    </row>
    <row r="686" spans="1:126" ht="30" x14ac:dyDescent="0.25">
      <c r="A686" s="22">
        <v>42975</v>
      </c>
      <c r="B686" s="7" t="s">
        <v>1</v>
      </c>
      <c r="C686" s="7" t="s">
        <v>630</v>
      </c>
      <c r="D686" s="7">
        <v>579</v>
      </c>
      <c r="E686" s="7">
        <v>1039689067</v>
      </c>
      <c r="F686" s="7"/>
      <c r="G686" s="188">
        <v>683</v>
      </c>
      <c r="H686" s="189" t="s">
        <v>1603</v>
      </c>
      <c r="I686" s="7" t="s">
        <v>1110</v>
      </c>
      <c r="J686" s="7"/>
      <c r="K686" s="7"/>
      <c r="L686" s="7"/>
      <c r="M686" s="7"/>
      <c r="N686" s="7"/>
      <c r="O686" s="7"/>
      <c r="P686" s="7"/>
      <c r="Q686" s="7"/>
      <c r="R686" s="190">
        <v>22057540000</v>
      </c>
      <c r="S686" s="7"/>
      <c r="T686" s="7"/>
      <c r="U686" s="362" t="str">
        <f t="shared" si="250"/>
        <v xml:space="preserve">PEATONAL   #   -  22057540000 </v>
      </c>
      <c r="V686" s="7">
        <v>3104657380</v>
      </c>
      <c r="W686" s="7" t="s">
        <v>2301</v>
      </c>
      <c r="X686" s="7" t="s">
        <v>2338</v>
      </c>
      <c r="Y686" s="7" t="s">
        <v>1272</v>
      </c>
      <c r="Z686" s="7" t="s">
        <v>1336</v>
      </c>
      <c r="AA686" s="434" t="str">
        <f t="shared" si="251"/>
        <v>ROSA ESTELA RUA PALACIO</v>
      </c>
      <c r="AB686" s="7" t="s">
        <v>1268</v>
      </c>
      <c r="AC686" s="7">
        <v>21931994</v>
      </c>
      <c r="AD686" s="7" t="s">
        <v>1118</v>
      </c>
      <c r="AE686" s="7">
        <v>57</v>
      </c>
      <c r="AF686" s="6" t="s">
        <v>1086</v>
      </c>
      <c r="AG686" s="6"/>
      <c r="AH686" s="7"/>
      <c r="AI686" s="7"/>
      <c r="AJ686" s="7"/>
      <c r="AK686" s="434" t="str">
        <f t="shared" si="252"/>
        <v xml:space="preserve">   </v>
      </c>
      <c r="AL686" s="7"/>
      <c r="AM686" s="191"/>
      <c r="AN686" s="189" t="s">
        <v>1087</v>
      </c>
      <c r="AO686" s="7"/>
      <c r="AP686" s="7" t="s">
        <v>1087</v>
      </c>
      <c r="AQ686" s="7">
        <v>1</v>
      </c>
      <c r="AR686" s="7"/>
      <c r="AS686" s="7"/>
      <c r="AT686" s="192" t="s">
        <v>1147</v>
      </c>
      <c r="AU686" s="7"/>
      <c r="AV686" s="193" t="s">
        <v>1163</v>
      </c>
      <c r="AW686" s="7"/>
      <c r="AX686" s="192"/>
      <c r="AY686" s="7"/>
      <c r="AZ686" s="7"/>
      <c r="BA686" s="7"/>
      <c r="BB686" s="7" t="s">
        <v>1086</v>
      </c>
      <c r="BC686" s="194">
        <v>5639</v>
      </c>
      <c r="BD686" s="7" t="s">
        <v>1086</v>
      </c>
      <c r="BE686" s="194">
        <v>3466</v>
      </c>
      <c r="BF686" s="7" t="s">
        <v>1086</v>
      </c>
      <c r="BG686" s="194">
        <v>8407</v>
      </c>
      <c r="BH686" s="188" t="s">
        <v>1167</v>
      </c>
      <c r="BI686" s="195" t="s">
        <v>1171</v>
      </c>
      <c r="BJ686" s="6" t="s">
        <v>1180</v>
      </c>
      <c r="BK686" s="6" t="s">
        <v>1189</v>
      </c>
      <c r="BL686" s="6" t="s">
        <v>1086</v>
      </c>
      <c r="BM686" s="191" t="s">
        <v>1087</v>
      </c>
      <c r="BN686" s="195" t="s">
        <v>1086</v>
      </c>
      <c r="BO686" s="6" t="s">
        <v>1086</v>
      </c>
      <c r="BP686" s="6" t="s">
        <v>1086</v>
      </c>
      <c r="BQ686" s="6" t="s">
        <v>1086</v>
      </c>
      <c r="BR686" s="6" t="s">
        <v>1086</v>
      </c>
      <c r="BS686" s="6" t="s">
        <v>1086</v>
      </c>
      <c r="BT686" s="6" t="s">
        <v>1086</v>
      </c>
      <c r="BU686" s="6" t="s">
        <v>1087</v>
      </c>
      <c r="BV686" s="6" t="s">
        <v>1087</v>
      </c>
      <c r="BW686" s="6" t="s">
        <v>1086</v>
      </c>
      <c r="BX686" s="6" t="s">
        <v>1086</v>
      </c>
      <c r="BY686" s="6" t="s">
        <v>1086</v>
      </c>
      <c r="BZ686" s="6" t="s">
        <v>1087</v>
      </c>
      <c r="CA686" s="6" t="s">
        <v>1087</v>
      </c>
      <c r="CB686" s="6" t="s">
        <v>1087</v>
      </c>
      <c r="CC686" s="6" t="s">
        <v>1086</v>
      </c>
      <c r="CD686" s="6" t="s">
        <v>1193</v>
      </c>
      <c r="CE686" s="199" t="s">
        <v>3203</v>
      </c>
      <c r="CF686" s="6"/>
      <c r="CG686" s="6"/>
      <c r="CH686" s="6"/>
      <c r="CI686" s="6"/>
      <c r="CJ686" s="6" t="s">
        <v>1607</v>
      </c>
      <c r="CK686" s="6" t="s">
        <v>1608</v>
      </c>
      <c r="CL686" s="6" t="s">
        <v>1086</v>
      </c>
      <c r="CM686" s="6" t="s">
        <v>1087</v>
      </c>
      <c r="CN686" s="6" t="s">
        <v>1087</v>
      </c>
      <c r="CO686" s="6" t="s">
        <v>1490</v>
      </c>
      <c r="CP686" s="6" t="s">
        <v>1086</v>
      </c>
      <c r="CQ686" s="6" t="s">
        <v>1087</v>
      </c>
      <c r="CR686" s="6" t="s">
        <v>1087</v>
      </c>
      <c r="CS686" s="6" t="s">
        <v>1086</v>
      </c>
      <c r="CT686" s="6" t="s">
        <v>1086</v>
      </c>
      <c r="CU686" s="191" t="s">
        <v>1273</v>
      </c>
      <c r="CV686" s="6" t="str">
        <f t="shared" si="253"/>
        <v>OASIS PEATONAL22057540000</v>
      </c>
      <c r="CW686" s="46" t="str">
        <f t="shared" si="254"/>
        <v>OK</v>
      </c>
      <c r="CX686" s="47" t="str">
        <f t="shared" si="255"/>
        <v>SI</v>
      </c>
      <c r="CY686" s="47">
        <f t="shared" si="256"/>
        <v>1</v>
      </c>
      <c r="CZ686" s="47" t="str">
        <f t="shared" si="257"/>
        <v/>
      </c>
      <c r="DA686" s="47" t="str">
        <f t="shared" si="258"/>
        <v/>
      </c>
      <c r="DB686" s="47">
        <f t="shared" si="259"/>
        <v>4</v>
      </c>
      <c r="DC686" s="47">
        <f t="shared" si="260"/>
        <v>5</v>
      </c>
      <c r="DD686" s="47"/>
      <c r="DE686" s="47">
        <f t="shared" si="261"/>
        <v>7</v>
      </c>
      <c r="DF686" s="47" t="str">
        <f t="shared" si="262"/>
        <v/>
      </c>
      <c r="DG686" s="47">
        <f t="shared" si="263"/>
        <v>9</v>
      </c>
      <c r="DH686" s="47" t="str">
        <f t="shared" si="264"/>
        <v/>
      </c>
      <c r="DI686" s="47" t="str">
        <f t="shared" si="265"/>
        <v/>
      </c>
      <c r="DJ686" s="47">
        <f t="shared" si="266"/>
        <v>3</v>
      </c>
      <c r="DK686" s="48">
        <f>IF(CX686="NO",0,IF(CY686=1,Tipologías!$E$11,0)+IF(CZ686=2,Tipologías!$E$10,0)+IF(DA686=3,Tipologías!$E$9,0)+IF(DB686=4,Tipologías!$E$13,0)+IF(DC686=5,Tipologías!$E$12,0)+IF(DD686=6,Tipologías!$E$14,0)+IF(DE686=7,Tipologías!$E$20,0)+IF(DG686=9,Tipologías!$E$16,0)+IF(DF686=8,Tipologías!$E$23,0)+IF(DH686=10,Tipologías!$E$7,0)+IF(DI686=11,Tipologías!$E$8,0))</f>
        <v>3774854.4604019998</v>
      </c>
      <c r="DL686" s="49">
        <f t="shared" si="267"/>
        <v>3774854.4604019998</v>
      </c>
      <c r="DM686" s="50" t="str">
        <f t="shared" si="268"/>
        <v/>
      </c>
      <c r="DN686" s="50" t="str">
        <f t="shared" si="269"/>
        <v/>
      </c>
      <c r="DO686" s="50">
        <f t="shared" si="270"/>
        <v>0</v>
      </c>
      <c r="DP686" s="51" t="str">
        <f t="shared" si="271"/>
        <v/>
      </c>
      <c r="DQ686" s="51">
        <f>IF(DM686=17,Tipologías!$E$18,0)+IF(ENCUESTAS!DN686=18,Tipologías!$E$17,0)+IF(ENCUESTAS!DO686=19,Tipologías!$E$19,0)+IF(ENCUESTAS!DP686=20,Tipologías!$E$21,0)</f>
        <v>0</v>
      </c>
      <c r="DR686" s="47" t="str">
        <f t="shared" si="272"/>
        <v>NO</v>
      </c>
      <c r="DS686" s="49">
        <f t="shared" si="273"/>
        <v>0</v>
      </c>
      <c r="DT686" s="52">
        <f>IF(DL686=0,"",(DL686+DS686+Tipologías!$E$6+Tipologías!$H$2))</f>
        <v>3971931.8529419643</v>
      </c>
      <c r="DU686" s="53" t="str">
        <f t="shared" si="274"/>
        <v>SI</v>
      </c>
      <c r="DV686" s="436" t="s">
        <v>3732</v>
      </c>
    </row>
    <row r="687" spans="1:126" hidden="1" x14ac:dyDescent="0.25">
      <c r="A687" s="22">
        <v>42975</v>
      </c>
      <c r="B687" s="7" t="s">
        <v>1</v>
      </c>
      <c r="C687" s="7" t="s">
        <v>630</v>
      </c>
      <c r="D687" s="7">
        <v>579</v>
      </c>
      <c r="E687" s="7">
        <v>1039689067</v>
      </c>
      <c r="F687" s="7"/>
      <c r="G687" s="188">
        <v>684</v>
      </c>
      <c r="H687" s="189" t="s">
        <v>1603</v>
      </c>
      <c r="I687" s="7" t="s">
        <v>1110</v>
      </c>
      <c r="J687" s="7"/>
      <c r="K687" s="7"/>
      <c r="L687" s="7"/>
      <c r="M687" s="7"/>
      <c r="N687" s="7"/>
      <c r="O687" s="7"/>
      <c r="P687" s="7"/>
      <c r="Q687" s="7"/>
      <c r="R687" s="190">
        <v>22057210000</v>
      </c>
      <c r="S687" s="7"/>
      <c r="T687" s="7"/>
      <c r="U687" s="362" t="str">
        <f t="shared" si="250"/>
        <v xml:space="preserve">PEATONAL   #   -  22057210000 </v>
      </c>
      <c r="V687" s="7">
        <v>3147646575</v>
      </c>
      <c r="W687" s="7" t="s">
        <v>3204</v>
      </c>
      <c r="X687" s="7" t="s">
        <v>1313</v>
      </c>
      <c r="Y687" s="7" t="s">
        <v>1280</v>
      </c>
      <c r="Z687" s="7"/>
      <c r="AA687" s="434" t="str">
        <f t="shared" si="251"/>
        <v>MILENA  LARREA SANDRA</v>
      </c>
      <c r="AB687" s="7" t="s">
        <v>1268</v>
      </c>
      <c r="AC687" s="7">
        <v>43654196</v>
      </c>
      <c r="AD687" s="7" t="s">
        <v>1118</v>
      </c>
      <c r="AE687" s="7">
        <v>39</v>
      </c>
      <c r="AF687" s="6" t="s">
        <v>1086</v>
      </c>
      <c r="AG687" s="6"/>
      <c r="AH687" s="7"/>
      <c r="AI687" s="7"/>
      <c r="AJ687" s="7"/>
      <c r="AK687" s="434" t="str">
        <f t="shared" si="252"/>
        <v xml:space="preserve">   </v>
      </c>
      <c r="AL687" s="7"/>
      <c r="AM687" s="191"/>
      <c r="AN687" s="189" t="s">
        <v>1086</v>
      </c>
      <c r="AO687" s="7">
        <v>3041518</v>
      </c>
      <c r="AP687" s="7" t="s">
        <v>1087</v>
      </c>
      <c r="AQ687" s="7">
        <v>4</v>
      </c>
      <c r="AR687" s="7">
        <v>2</v>
      </c>
      <c r="AS687" s="7">
        <v>1</v>
      </c>
      <c r="AT687" s="192" t="s">
        <v>1147</v>
      </c>
      <c r="AU687" s="7"/>
      <c r="AV687" s="193" t="s">
        <v>1163</v>
      </c>
      <c r="AW687" s="7"/>
      <c r="AX687" s="192"/>
      <c r="AY687" s="7"/>
      <c r="AZ687" s="7"/>
      <c r="BA687" s="7"/>
      <c r="BB687" s="7" t="s">
        <v>1086</v>
      </c>
      <c r="BC687" s="7">
        <v>37454</v>
      </c>
      <c r="BD687" s="7" t="s">
        <v>1086</v>
      </c>
      <c r="BE687" s="7">
        <v>27993</v>
      </c>
      <c r="BF687" s="7" t="s">
        <v>1086</v>
      </c>
      <c r="BG687" s="7">
        <v>8324</v>
      </c>
      <c r="BH687" s="188" t="s">
        <v>1167</v>
      </c>
      <c r="BI687" s="195" t="s">
        <v>1171</v>
      </c>
      <c r="BJ687" s="6" t="s">
        <v>1180</v>
      </c>
      <c r="BK687" s="6" t="s">
        <v>1189</v>
      </c>
      <c r="BL687" s="6" t="s">
        <v>1086</v>
      </c>
      <c r="BM687" s="191" t="s">
        <v>1087</v>
      </c>
      <c r="BN687" s="195" t="s">
        <v>1086</v>
      </c>
      <c r="BO687" s="6" t="s">
        <v>1086</v>
      </c>
      <c r="BP687" s="6" t="s">
        <v>1086</v>
      </c>
      <c r="BQ687" s="6" t="s">
        <v>1086</v>
      </c>
      <c r="BR687" s="6" t="s">
        <v>1086</v>
      </c>
      <c r="BS687" s="6" t="s">
        <v>1086</v>
      </c>
      <c r="BT687" s="6" t="s">
        <v>1086</v>
      </c>
      <c r="BU687" s="6" t="s">
        <v>1086</v>
      </c>
      <c r="BV687" s="6" t="s">
        <v>1086</v>
      </c>
      <c r="BW687" s="6" t="s">
        <v>1086</v>
      </c>
      <c r="BX687" s="6" t="s">
        <v>1086</v>
      </c>
      <c r="BY687" s="6" t="s">
        <v>1086</v>
      </c>
      <c r="BZ687" s="6" t="s">
        <v>1086</v>
      </c>
      <c r="CA687" s="6" t="s">
        <v>1086</v>
      </c>
      <c r="CB687" s="6" t="s">
        <v>1086</v>
      </c>
      <c r="CC687" s="6" t="s">
        <v>1086</v>
      </c>
      <c r="CD687" s="6" t="s">
        <v>1193</v>
      </c>
      <c r="CE687" s="199" t="s">
        <v>3205</v>
      </c>
      <c r="CF687" s="6"/>
      <c r="CG687" s="6"/>
      <c r="CH687" s="6"/>
      <c r="CI687" s="6"/>
      <c r="CJ687" s="6" t="s">
        <v>1607</v>
      </c>
      <c r="CK687" s="6" t="s">
        <v>1608</v>
      </c>
      <c r="CL687" s="6" t="s">
        <v>1086</v>
      </c>
      <c r="CM687" s="6" t="s">
        <v>1087</v>
      </c>
      <c r="CN687" s="6" t="s">
        <v>1087</v>
      </c>
      <c r="CO687" s="6" t="s">
        <v>1490</v>
      </c>
      <c r="CP687" s="6" t="s">
        <v>1086</v>
      </c>
      <c r="CQ687" s="6" t="s">
        <v>1086</v>
      </c>
      <c r="CR687" s="6" t="s">
        <v>1086</v>
      </c>
      <c r="CS687" s="6" t="s">
        <v>1086</v>
      </c>
      <c r="CT687" s="6" t="s">
        <v>1086</v>
      </c>
      <c r="CU687" s="191" t="s">
        <v>1288</v>
      </c>
      <c r="CV687" s="6" t="str">
        <f t="shared" si="253"/>
        <v>OASIS PEATONAL22057210000</v>
      </c>
      <c r="CW687" s="46" t="str">
        <f t="shared" si="254"/>
        <v>OK</v>
      </c>
      <c r="CX687" s="47" t="str">
        <f t="shared" si="255"/>
        <v>SI</v>
      </c>
      <c r="CY687" s="47" t="str">
        <f t="shared" si="256"/>
        <v/>
      </c>
      <c r="CZ687" s="47" t="str">
        <f t="shared" si="257"/>
        <v/>
      </c>
      <c r="DA687" s="47" t="str">
        <f t="shared" si="258"/>
        <v/>
      </c>
      <c r="DB687" s="47" t="str">
        <f t="shared" si="259"/>
        <v/>
      </c>
      <c r="DC687" s="47" t="str">
        <f t="shared" si="260"/>
        <v/>
      </c>
      <c r="DD687" s="47"/>
      <c r="DE687" s="47" t="str">
        <f t="shared" si="261"/>
        <v/>
      </c>
      <c r="DF687" s="47" t="str">
        <f t="shared" si="262"/>
        <v/>
      </c>
      <c r="DG687" s="47" t="str">
        <f t="shared" si="263"/>
        <v/>
      </c>
      <c r="DH687" s="47" t="str">
        <f t="shared" si="264"/>
        <v/>
      </c>
      <c r="DI687" s="47" t="str">
        <f t="shared" si="265"/>
        <v/>
      </c>
      <c r="DJ687" s="47">
        <f t="shared" si="266"/>
        <v>0</v>
      </c>
      <c r="DK687" s="48">
        <f>IF(CX687="NO",0,IF(CY687=1,Tipologías!$E$11,0)+IF(CZ687=2,Tipologías!$E$10,0)+IF(DA687=3,Tipologías!$E$9,0)+IF(DB687=4,Tipologías!$E$13,0)+IF(DC687=5,Tipologías!$E$12,0)+IF(DD687=6,Tipologías!$E$14,0)+IF(DE687=7,Tipologías!$E$20,0)+IF(DG687=9,Tipologías!$E$16,0)+IF(DF687=8,Tipologías!$E$23,0)+IF(DH687=10,Tipologías!$E$7,0)+IF(DI687=11,Tipologías!$E$8,0))</f>
        <v>0</v>
      </c>
      <c r="DL687" s="49">
        <f t="shared" si="267"/>
        <v>0</v>
      </c>
      <c r="DM687" s="50" t="str">
        <f t="shared" si="268"/>
        <v/>
      </c>
      <c r="DN687" s="50" t="str">
        <f t="shared" si="269"/>
        <v/>
      </c>
      <c r="DO687" s="50" t="str">
        <f t="shared" si="270"/>
        <v/>
      </c>
      <c r="DP687" s="51" t="str">
        <f t="shared" si="271"/>
        <v/>
      </c>
      <c r="DQ687" s="51">
        <f>IF(DM687=17,Tipologías!$E$18,0)+IF(ENCUESTAS!DN687=18,Tipologías!$E$17,0)+IF(ENCUESTAS!DO687=19,Tipologías!$E$19,0)+IF(ENCUESTAS!DP687=20,Tipologías!$E$21,0)</f>
        <v>0</v>
      </c>
      <c r="DR687" s="47" t="str">
        <f t="shared" si="272"/>
        <v>NO</v>
      </c>
      <c r="DS687" s="49">
        <f t="shared" si="273"/>
        <v>0</v>
      </c>
      <c r="DT687" s="52" t="str">
        <f>IF(DL687=0,"",(DL687+DS687+Tipologías!$E$6+Tipologías!$H$2))</f>
        <v/>
      </c>
      <c r="DU687" s="53" t="str">
        <f t="shared" si="274"/>
        <v>NO</v>
      </c>
      <c r="DV687" s="436"/>
    </row>
    <row r="688" spans="1:126" x14ac:dyDescent="0.25">
      <c r="A688" s="22">
        <v>42975</v>
      </c>
      <c r="B688" s="7" t="s">
        <v>1</v>
      </c>
      <c r="C688" s="7" t="s">
        <v>630</v>
      </c>
      <c r="D688" s="7">
        <v>579</v>
      </c>
      <c r="E688" s="7">
        <v>1039689067</v>
      </c>
      <c r="F688" s="7"/>
      <c r="G688" s="188">
        <v>685</v>
      </c>
      <c r="H688" s="189" t="s">
        <v>1603</v>
      </c>
      <c r="I688" s="7" t="s">
        <v>1110</v>
      </c>
      <c r="J688" s="7"/>
      <c r="K688" s="7"/>
      <c r="L688" s="7"/>
      <c r="M688" s="7"/>
      <c r="N688" s="7"/>
      <c r="O688" s="7"/>
      <c r="P688" s="7"/>
      <c r="Q688" s="7"/>
      <c r="R688" s="190">
        <v>2771100</v>
      </c>
      <c r="S688" s="7"/>
      <c r="T688" s="7"/>
      <c r="U688" s="362" t="str">
        <f t="shared" si="250"/>
        <v xml:space="preserve">PEATONAL   #   -  2771100 </v>
      </c>
      <c r="V688" s="7"/>
      <c r="W688" s="7" t="s">
        <v>1725</v>
      </c>
      <c r="X688" s="7"/>
      <c r="Y688" s="7" t="s">
        <v>1335</v>
      </c>
      <c r="Z688" s="7"/>
      <c r="AA688" s="434" t="str">
        <f t="shared" si="251"/>
        <v xml:space="preserve">GLORIA  CRUZ </v>
      </c>
      <c r="AB688" s="7" t="s">
        <v>1268</v>
      </c>
      <c r="AC688" s="7">
        <v>43654184</v>
      </c>
      <c r="AD688" s="7" t="s">
        <v>1118</v>
      </c>
      <c r="AE688" s="7">
        <v>54</v>
      </c>
      <c r="AF688" s="6" t="s">
        <v>1086</v>
      </c>
      <c r="AG688" s="6"/>
      <c r="AH688" s="7"/>
      <c r="AI688" s="7"/>
      <c r="AJ688" s="7"/>
      <c r="AK688" s="434" t="str">
        <f t="shared" si="252"/>
        <v xml:space="preserve">   </v>
      </c>
      <c r="AL688" s="7"/>
      <c r="AM688" s="191"/>
      <c r="AN688" s="189" t="s">
        <v>1087</v>
      </c>
      <c r="AO688" s="7"/>
      <c r="AP688" s="7" t="s">
        <v>1087</v>
      </c>
      <c r="AQ688" s="7">
        <v>4</v>
      </c>
      <c r="AR688" s="7">
        <v>2</v>
      </c>
      <c r="AS688" s="7"/>
      <c r="AT688" s="192" t="s">
        <v>1147</v>
      </c>
      <c r="AU688" s="7"/>
      <c r="AV688" s="193" t="s">
        <v>1163</v>
      </c>
      <c r="AW688" s="7"/>
      <c r="AX688" s="192"/>
      <c r="AY688" s="7"/>
      <c r="AZ688" s="7"/>
      <c r="BA688" s="194"/>
      <c r="BB688" s="7" t="s">
        <v>1086</v>
      </c>
      <c r="BC688" s="194">
        <v>34239</v>
      </c>
      <c r="BD688" s="7" t="s">
        <v>1086</v>
      </c>
      <c r="BE688" s="194">
        <v>24685</v>
      </c>
      <c r="BF688" s="7" t="s">
        <v>1086</v>
      </c>
      <c r="BG688" s="194">
        <v>16260</v>
      </c>
      <c r="BH688" s="188" t="s">
        <v>1167</v>
      </c>
      <c r="BI688" s="195" t="s">
        <v>1171</v>
      </c>
      <c r="BJ688" s="6" t="s">
        <v>1180</v>
      </c>
      <c r="BK688" s="6" t="s">
        <v>1188</v>
      </c>
      <c r="BL688" s="6" t="s">
        <v>1086</v>
      </c>
      <c r="BM688" s="191" t="s">
        <v>1087</v>
      </c>
      <c r="BN688" s="195" t="s">
        <v>1086</v>
      </c>
      <c r="BO688" s="6" t="s">
        <v>1086</v>
      </c>
      <c r="BP688" s="6" t="s">
        <v>1086</v>
      </c>
      <c r="BQ688" s="6" t="s">
        <v>1087</v>
      </c>
      <c r="BR688" s="6" t="s">
        <v>1086</v>
      </c>
      <c r="BS688" s="6" t="s">
        <v>1086</v>
      </c>
      <c r="BT688" s="6" t="s">
        <v>1087</v>
      </c>
      <c r="BU688" s="6" t="s">
        <v>1086</v>
      </c>
      <c r="BV688" s="6" t="s">
        <v>1086</v>
      </c>
      <c r="BW688" s="6" t="s">
        <v>1086</v>
      </c>
      <c r="BX688" s="6" t="s">
        <v>1086</v>
      </c>
      <c r="BY688" s="6" t="s">
        <v>1087</v>
      </c>
      <c r="BZ688" s="6" t="s">
        <v>1087</v>
      </c>
      <c r="CA688" s="6" t="s">
        <v>1087</v>
      </c>
      <c r="CB688" s="6" t="s">
        <v>1087</v>
      </c>
      <c r="CC688" s="6" t="s">
        <v>1087</v>
      </c>
      <c r="CD688" s="6" t="s">
        <v>1194</v>
      </c>
      <c r="CE688" s="199" t="s">
        <v>3206</v>
      </c>
      <c r="CF688" s="6"/>
      <c r="CG688" s="6"/>
      <c r="CH688" s="6"/>
      <c r="CI688" s="6"/>
      <c r="CJ688" s="6" t="s">
        <v>1607</v>
      </c>
      <c r="CK688" s="6" t="s">
        <v>1608</v>
      </c>
      <c r="CL688" s="6" t="s">
        <v>1086</v>
      </c>
      <c r="CM688" s="6" t="s">
        <v>1087</v>
      </c>
      <c r="CN688" s="6" t="s">
        <v>1087</v>
      </c>
      <c r="CO688" s="6" t="s">
        <v>1490</v>
      </c>
      <c r="CP688" s="6" t="s">
        <v>1087</v>
      </c>
      <c r="CQ688" s="6" t="s">
        <v>1086</v>
      </c>
      <c r="CR688" s="6" t="s">
        <v>1086</v>
      </c>
      <c r="CS688" s="6" t="s">
        <v>1086</v>
      </c>
      <c r="CT688" s="6" t="s">
        <v>1086</v>
      </c>
      <c r="CU688" s="191" t="s">
        <v>1288</v>
      </c>
      <c r="CV688" s="6" t="str">
        <f t="shared" si="253"/>
        <v>OASIS PEATONAL2771100</v>
      </c>
      <c r="CW688" s="46" t="str">
        <f t="shared" si="254"/>
        <v>OK</v>
      </c>
      <c r="CX688" s="47" t="str">
        <f t="shared" si="255"/>
        <v>SI</v>
      </c>
      <c r="CY688" s="47">
        <f t="shared" si="256"/>
        <v>1</v>
      </c>
      <c r="CZ688" s="47">
        <f t="shared" si="257"/>
        <v>2</v>
      </c>
      <c r="DA688" s="47">
        <f t="shared" si="258"/>
        <v>3</v>
      </c>
      <c r="DB688" s="47">
        <f t="shared" si="259"/>
        <v>4</v>
      </c>
      <c r="DC688" s="47">
        <f t="shared" si="260"/>
        <v>5</v>
      </c>
      <c r="DD688" s="47"/>
      <c r="DE688" s="47">
        <f t="shared" si="261"/>
        <v>7</v>
      </c>
      <c r="DF688" s="47" t="str">
        <f t="shared" si="262"/>
        <v/>
      </c>
      <c r="DG688" s="47" t="str">
        <f t="shared" si="263"/>
        <v/>
      </c>
      <c r="DH688" s="47" t="str">
        <f t="shared" si="264"/>
        <v/>
      </c>
      <c r="DI688" s="47" t="str">
        <f t="shared" si="265"/>
        <v/>
      </c>
      <c r="DJ688" s="47">
        <f t="shared" si="266"/>
        <v>5</v>
      </c>
      <c r="DK688" s="48">
        <f>IF(CX688="NO",0,IF(CY688=1,Tipologías!$E$11,0)+IF(CZ688=2,Tipologías!$E$10,0)+IF(DA688=3,Tipologías!$E$9,0)+IF(DB688=4,Tipologías!$E$13,0)+IF(DC688=5,Tipologías!$E$12,0)+IF(DD688=6,Tipologías!$E$14,0)+IF(DE688=7,Tipologías!$E$20,0)+IF(DG688=9,Tipologías!$E$16,0)+IF(DF688=8,Tipologías!$E$23,0)+IF(DH688=10,Tipologías!$E$7,0)+IF(DI688=11,Tipologías!$E$8,0))</f>
        <v>2350386.9416159997</v>
      </c>
      <c r="DL688" s="49">
        <f t="shared" si="267"/>
        <v>2350386.9416159997</v>
      </c>
      <c r="DM688" s="50" t="str">
        <f t="shared" si="268"/>
        <v/>
      </c>
      <c r="DN688" s="50" t="str">
        <f t="shared" si="269"/>
        <v/>
      </c>
      <c r="DO688" s="50">
        <f t="shared" si="270"/>
        <v>0</v>
      </c>
      <c r="DP688" s="51">
        <f t="shared" si="271"/>
        <v>20</v>
      </c>
      <c r="DQ688" s="51">
        <f>IF(DM688=17,Tipologías!$E$18,0)+IF(ENCUESTAS!DN688=18,Tipologías!$E$17,0)+IF(ENCUESTAS!DO688=19,Tipologías!$E$19,0)+IF(ENCUESTAS!DP688=20,Tipologías!$E$21,0)</f>
        <v>487557.07988400001</v>
      </c>
      <c r="DR688" s="47" t="str">
        <f t="shared" si="272"/>
        <v>SI</v>
      </c>
      <c r="DS688" s="49">
        <f t="shared" si="273"/>
        <v>487557.07988400001</v>
      </c>
      <c r="DT688" s="52">
        <f>IF(DL688=0,"",(DL688+DS688+Tipologías!$E$6+Tipologías!$H$2))</f>
        <v>3035021.4140399643</v>
      </c>
      <c r="DU688" s="53" t="str">
        <f t="shared" si="274"/>
        <v>SI</v>
      </c>
      <c r="DV688" s="436" t="s">
        <v>3733</v>
      </c>
    </row>
    <row r="689" spans="1:126" ht="30" x14ac:dyDescent="0.25">
      <c r="A689" s="22">
        <v>42975</v>
      </c>
      <c r="B689" s="7" t="s">
        <v>1</v>
      </c>
      <c r="C689" s="7" t="s">
        <v>630</v>
      </c>
      <c r="D689" s="7">
        <v>579</v>
      </c>
      <c r="E689" s="7">
        <v>71184422</v>
      </c>
      <c r="F689" s="7">
        <v>3147348837</v>
      </c>
      <c r="G689" s="188">
        <v>686</v>
      </c>
      <c r="H689" s="189" t="s">
        <v>1603</v>
      </c>
      <c r="I689" s="7" t="s">
        <v>1110</v>
      </c>
      <c r="J689" s="7"/>
      <c r="K689" s="7"/>
      <c r="L689" s="7"/>
      <c r="M689" s="7"/>
      <c r="N689" s="7"/>
      <c r="O689" s="7"/>
      <c r="P689" s="7"/>
      <c r="Q689" s="7"/>
      <c r="R689" s="200">
        <v>5949</v>
      </c>
      <c r="S689" s="7"/>
      <c r="T689" s="7"/>
      <c r="U689" s="362" t="str">
        <f t="shared" si="250"/>
        <v xml:space="preserve">PEATONAL   #   -  5949 </v>
      </c>
      <c r="V689" s="7">
        <v>3104048983</v>
      </c>
      <c r="W689" s="7" t="s">
        <v>1521</v>
      </c>
      <c r="X689" s="7" t="s">
        <v>1907</v>
      </c>
      <c r="Y689" s="7" t="s">
        <v>3008</v>
      </c>
      <c r="Z689" s="7"/>
      <c r="AA689" s="434" t="str">
        <f t="shared" si="251"/>
        <v>ADELAIDA  MEJIA ZAPATA</v>
      </c>
      <c r="AB689" s="7" t="s">
        <v>1268</v>
      </c>
      <c r="AC689" s="7">
        <v>21933734</v>
      </c>
      <c r="AD689" s="7" t="s">
        <v>1118</v>
      </c>
      <c r="AE689" s="7">
        <v>51</v>
      </c>
      <c r="AF689" s="6" t="s">
        <v>1086</v>
      </c>
      <c r="AG689" s="6"/>
      <c r="AH689" s="7"/>
      <c r="AI689" s="7"/>
      <c r="AJ689" s="7"/>
      <c r="AK689" s="434" t="str">
        <f t="shared" si="252"/>
        <v xml:space="preserve">   </v>
      </c>
      <c r="AL689" s="7"/>
      <c r="AM689" s="191"/>
      <c r="AN689" s="189" t="s">
        <v>1086</v>
      </c>
      <c r="AO689" s="7"/>
      <c r="AP689" s="7" t="s">
        <v>1087</v>
      </c>
      <c r="AQ689" s="7">
        <v>4</v>
      </c>
      <c r="AR689" s="7">
        <v>1</v>
      </c>
      <c r="AS689" s="7"/>
      <c r="AT689" s="192" t="s">
        <v>1147</v>
      </c>
      <c r="AU689" s="7"/>
      <c r="AV689" s="193" t="s">
        <v>1163</v>
      </c>
      <c r="AW689" s="7"/>
      <c r="AX689" s="192"/>
      <c r="AY689" s="7"/>
      <c r="AZ689" s="7"/>
      <c r="BA689" s="7"/>
      <c r="BB689" s="7" t="s">
        <v>1086</v>
      </c>
      <c r="BC689" s="194">
        <v>37598</v>
      </c>
      <c r="BD689" s="7" t="s">
        <v>1086</v>
      </c>
      <c r="BE689" s="194">
        <v>28100</v>
      </c>
      <c r="BF689" s="7" t="s">
        <v>1086</v>
      </c>
      <c r="BG689" s="194">
        <v>8366</v>
      </c>
      <c r="BH689" s="188" t="s">
        <v>1167</v>
      </c>
      <c r="BI689" s="195" t="s">
        <v>1171</v>
      </c>
      <c r="BJ689" s="6" t="s">
        <v>1180</v>
      </c>
      <c r="BK689" s="6" t="s">
        <v>1189</v>
      </c>
      <c r="BL689" s="6" t="s">
        <v>1086</v>
      </c>
      <c r="BM689" s="191" t="s">
        <v>1086</v>
      </c>
      <c r="BN689" s="195" t="s">
        <v>1086</v>
      </c>
      <c r="BO689" s="6" t="s">
        <v>1086</v>
      </c>
      <c r="BP689" s="6" t="s">
        <v>1086</v>
      </c>
      <c r="BQ689" s="6" t="s">
        <v>1087</v>
      </c>
      <c r="BR689" s="6" t="s">
        <v>1086</v>
      </c>
      <c r="BS689" s="6" t="s">
        <v>1086</v>
      </c>
      <c r="BT689" s="6" t="s">
        <v>1086</v>
      </c>
      <c r="BU689" s="6" t="s">
        <v>1086</v>
      </c>
      <c r="BV689" s="6" t="s">
        <v>1087</v>
      </c>
      <c r="BW689" s="6" t="s">
        <v>1086</v>
      </c>
      <c r="BX689" s="6" t="s">
        <v>1086</v>
      </c>
      <c r="BY689" s="6" t="s">
        <v>1086</v>
      </c>
      <c r="BZ689" s="6" t="s">
        <v>1086</v>
      </c>
      <c r="CA689" s="6" t="s">
        <v>1087</v>
      </c>
      <c r="CB689" s="6" t="s">
        <v>1086</v>
      </c>
      <c r="CC689" s="6" t="s">
        <v>1086</v>
      </c>
      <c r="CD689" s="6" t="s">
        <v>1193</v>
      </c>
      <c r="CE689" s="199" t="s">
        <v>3207</v>
      </c>
      <c r="CF689" s="6"/>
      <c r="CG689" s="6"/>
      <c r="CH689" s="6"/>
      <c r="CI689" s="6"/>
      <c r="CJ689" s="6" t="s">
        <v>1607</v>
      </c>
      <c r="CK689" s="6" t="s">
        <v>1608</v>
      </c>
      <c r="CL689" s="6" t="s">
        <v>1842</v>
      </c>
      <c r="CM689" s="6" t="s">
        <v>1086</v>
      </c>
      <c r="CN689" s="6" t="s">
        <v>1086</v>
      </c>
      <c r="CO689" s="6" t="s">
        <v>1490</v>
      </c>
      <c r="CP689" s="6" t="s">
        <v>1086</v>
      </c>
      <c r="CQ689" s="6" t="s">
        <v>1086</v>
      </c>
      <c r="CR689" s="6" t="s">
        <v>1087</v>
      </c>
      <c r="CS689" s="6" t="s">
        <v>1086</v>
      </c>
      <c r="CT689" s="6" t="s">
        <v>1086</v>
      </c>
      <c r="CU689" s="191" t="s">
        <v>1288</v>
      </c>
      <c r="CV689" s="6" t="str">
        <f t="shared" si="253"/>
        <v>OASIS PEATONAL5949</v>
      </c>
      <c r="CW689" s="46" t="str">
        <f t="shared" si="254"/>
        <v>OK</v>
      </c>
      <c r="CX689" s="47" t="str">
        <f t="shared" si="255"/>
        <v>SI</v>
      </c>
      <c r="CY689" s="47">
        <f t="shared" si="256"/>
        <v>1</v>
      </c>
      <c r="CZ689" s="47" t="str">
        <f t="shared" si="257"/>
        <v/>
      </c>
      <c r="DA689" s="47" t="str">
        <f t="shared" si="258"/>
        <v/>
      </c>
      <c r="DB689" s="47" t="str">
        <f t="shared" si="259"/>
        <v/>
      </c>
      <c r="DC689" s="47" t="str">
        <f t="shared" si="260"/>
        <v/>
      </c>
      <c r="DD689" s="47"/>
      <c r="DE689" s="47" t="str">
        <f t="shared" si="261"/>
        <v/>
      </c>
      <c r="DF689" s="47" t="str">
        <f t="shared" si="262"/>
        <v/>
      </c>
      <c r="DG689" s="47" t="str">
        <f t="shared" si="263"/>
        <v/>
      </c>
      <c r="DH689" s="47" t="str">
        <f t="shared" si="264"/>
        <v/>
      </c>
      <c r="DI689" s="47" t="str">
        <f t="shared" si="265"/>
        <v/>
      </c>
      <c r="DJ689" s="47">
        <f t="shared" si="266"/>
        <v>1</v>
      </c>
      <c r="DK689" s="48">
        <f>IF(CX689="NO",0,IF(CY689=1,Tipologías!$E$11,0)+IF(CZ689=2,Tipologías!$E$10,0)+IF(DA689=3,Tipologías!$E$9,0)+IF(DB689=4,Tipologías!$E$13,0)+IF(DC689=5,Tipologías!$E$12,0)+IF(DD689=6,Tipologías!$E$14,0)+IF(DE689=7,Tipologías!$E$20,0)+IF(DG689=9,Tipologías!$E$16,0)+IF(DF689=8,Tipologías!$E$23,0)+IF(DH689=10,Tipologías!$E$7,0)+IF(DI689=11,Tipologías!$E$8,0))</f>
        <v>223009.46776799997</v>
      </c>
      <c r="DL689" s="49">
        <f t="shared" si="267"/>
        <v>223009.46776799997</v>
      </c>
      <c r="DM689" s="50" t="str">
        <f t="shared" si="268"/>
        <v/>
      </c>
      <c r="DN689" s="50" t="str">
        <f t="shared" si="269"/>
        <v/>
      </c>
      <c r="DO689" s="50">
        <f t="shared" si="270"/>
        <v>0</v>
      </c>
      <c r="DP689" s="51">
        <f t="shared" si="271"/>
        <v>20</v>
      </c>
      <c r="DQ689" s="51">
        <f>IF(DM689=17,Tipologías!$E$18,0)+IF(ENCUESTAS!DN689=18,Tipologías!$E$17,0)+IF(ENCUESTAS!DO689=19,Tipologías!$E$19,0)+IF(ENCUESTAS!DP689=20,Tipologías!$E$21,0)</f>
        <v>487557.07988400001</v>
      </c>
      <c r="DR689" s="47" t="str">
        <f t="shared" si="272"/>
        <v>SI</v>
      </c>
      <c r="DS689" s="49">
        <f t="shared" si="273"/>
        <v>487557.07988400001</v>
      </c>
      <c r="DT689" s="52">
        <f>IF(DL689=0,"",(DL689+DS689+Tipologías!$E$6+Tipologías!$H$2))</f>
        <v>907643.9401919645</v>
      </c>
      <c r="DU689" s="53" t="str">
        <f t="shared" si="274"/>
        <v>SI</v>
      </c>
      <c r="DV689" s="436" t="s">
        <v>3734</v>
      </c>
    </row>
    <row r="690" spans="1:126" ht="30" x14ac:dyDescent="0.25">
      <c r="A690" s="22">
        <v>42975</v>
      </c>
      <c r="B690" s="7" t="s">
        <v>1</v>
      </c>
      <c r="C690" s="7" t="s">
        <v>630</v>
      </c>
      <c r="D690" s="7">
        <v>579</v>
      </c>
      <c r="E690" s="7">
        <v>71184422</v>
      </c>
      <c r="F690" s="7">
        <v>3147348837</v>
      </c>
      <c r="G690" s="188">
        <v>687</v>
      </c>
      <c r="H690" s="189" t="s">
        <v>1632</v>
      </c>
      <c r="I690" s="7" t="s">
        <v>1110</v>
      </c>
      <c r="J690" s="7"/>
      <c r="K690" s="7"/>
      <c r="L690" s="7"/>
      <c r="M690" s="7"/>
      <c r="N690" s="7"/>
      <c r="O690" s="7"/>
      <c r="P690" s="7"/>
      <c r="Q690" s="7"/>
      <c r="R690" s="190">
        <v>4536</v>
      </c>
      <c r="S690" s="7"/>
      <c r="T690" s="7"/>
      <c r="U690" s="362" t="str">
        <f t="shared" si="250"/>
        <v xml:space="preserve">PEATONAL   #   -  4536 </v>
      </c>
      <c r="V690" s="7"/>
      <c r="W690" s="7" t="s">
        <v>1478</v>
      </c>
      <c r="X690" s="7"/>
      <c r="Y690" s="7" t="s">
        <v>1471</v>
      </c>
      <c r="Z690" s="7"/>
      <c r="AA690" s="434" t="str">
        <f t="shared" si="251"/>
        <v xml:space="preserve">ELVIRA  VELASQUEZ </v>
      </c>
      <c r="AB690" s="7" t="s">
        <v>1268</v>
      </c>
      <c r="AC690" s="7">
        <v>21924364</v>
      </c>
      <c r="AD690" s="7" t="s">
        <v>1118</v>
      </c>
      <c r="AE690" s="7">
        <v>75</v>
      </c>
      <c r="AF690" s="6" t="s">
        <v>1086</v>
      </c>
      <c r="AG690" s="6"/>
      <c r="AH690" s="7"/>
      <c r="AI690" s="7"/>
      <c r="AJ690" s="7"/>
      <c r="AK690" s="434" t="str">
        <f t="shared" si="252"/>
        <v xml:space="preserve">   </v>
      </c>
      <c r="AL690" s="7"/>
      <c r="AM690" s="191"/>
      <c r="AN690" s="189" t="s">
        <v>1087</v>
      </c>
      <c r="AO690" s="7"/>
      <c r="AP690" s="7" t="s">
        <v>1087</v>
      </c>
      <c r="AQ690" s="7">
        <v>1</v>
      </c>
      <c r="AR690" s="7"/>
      <c r="AS690" s="7"/>
      <c r="AT690" s="192" t="s">
        <v>1147</v>
      </c>
      <c r="AU690" s="7"/>
      <c r="AV690" s="193" t="s">
        <v>1163</v>
      </c>
      <c r="AW690" s="7"/>
      <c r="AX690" s="192"/>
      <c r="AY690" s="7"/>
      <c r="AZ690" s="7"/>
      <c r="BA690" s="7"/>
      <c r="BB690" s="7" t="s">
        <v>1086</v>
      </c>
      <c r="BC690" s="194"/>
      <c r="BD690" s="7" t="s">
        <v>1086</v>
      </c>
      <c r="BE690" s="194"/>
      <c r="BF690" s="7" t="s">
        <v>1086</v>
      </c>
      <c r="BG690" s="194"/>
      <c r="BH690" s="188" t="s">
        <v>1167</v>
      </c>
      <c r="BI690" s="195" t="s">
        <v>1171</v>
      </c>
      <c r="BJ690" s="6" t="s">
        <v>1180</v>
      </c>
      <c r="BK690" s="6" t="s">
        <v>1191</v>
      </c>
      <c r="BL690" s="6" t="s">
        <v>1086</v>
      </c>
      <c r="BM690" s="191" t="s">
        <v>1086</v>
      </c>
      <c r="BN690" s="195" t="s">
        <v>1086</v>
      </c>
      <c r="BO690" s="6" t="s">
        <v>1086</v>
      </c>
      <c r="BP690" s="6" t="s">
        <v>1086</v>
      </c>
      <c r="BQ690" s="6" t="s">
        <v>1086</v>
      </c>
      <c r="BR690" s="6" t="s">
        <v>1086</v>
      </c>
      <c r="BS690" s="6" t="s">
        <v>1086</v>
      </c>
      <c r="BT690" s="6" t="s">
        <v>1087</v>
      </c>
      <c r="BU690" s="6" t="s">
        <v>1087</v>
      </c>
      <c r="BV690" s="6" t="s">
        <v>1087</v>
      </c>
      <c r="BW690" s="6" t="s">
        <v>1086</v>
      </c>
      <c r="BX690" s="6" t="s">
        <v>1086</v>
      </c>
      <c r="BY690" s="6" t="s">
        <v>1087</v>
      </c>
      <c r="BZ690" s="6" t="s">
        <v>1086</v>
      </c>
      <c r="CA690" s="6" t="s">
        <v>1087</v>
      </c>
      <c r="CB690" s="6" t="s">
        <v>1086</v>
      </c>
      <c r="CC690" s="6" t="s">
        <v>1086</v>
      </c>
      <c r="CD690" s="6" t="s">
        <v>1195</v>
      </c>
      <c r="CE690" s="199" t="s">
        <v>3208</v>
      </c>
      <c r="CF690" s="6"/>
      <c r="CG690" s="6"/>
      <c r="CH690" s="6"/>
      <c r="CI690" s="6"/>
      <c r="CJ690" s="6" t="s">
        <v>1607</v>
      </c>
      <c r="CK690" s="6" t="s">
        <v>1608</v>
      </c>
      <c r="CL690" s="6" t="s">
        <v>1086</v>
      </c>
      <c r="CM690" s="6" t="s">
        <v>1087</v>
      </c>
      <c r="CN690" s="6" t="s">
        <v>1087</v>
      </c>
      <c r="CO690" s="6" t="s">
        <v>1490</v>
      </c>
      <c r="CP690" s="6" t="s">
        <v>1087</v>
      </c>
      <c r="CQ690" s="6" t="s">
        <v>1087</v>
      </c>
      <c r="CR690" s="6" t="s">
        <v>1087</v>
      </c>
      <c r="CS690" s="6" t="s">
        <v>1086</v>
      </c>
      <c r="CT690" s="6" t="s">
        <v>1086</v>
      </c>
      <c r="CU690" s="191" t="s">
        <v>1273</v>
      </c>
      <c r="CV690" s="6" t="str">
        <f t="shared" si="253"/>
        <v>SAN MARTIN PEATONAL4536</v>
      </c>
      <c r="CW690" s="46" t="str">
        <f t="shared" si="254"/>
        <v>OK</v>
      </c>
      <c r="CX690" s="47" t="str">
        <f t="shared" si="255"/>
        <v>SI</v>
      </c>
      <c r="CY690" s="47">
        <f t="shared" si="256"/>
        <v>1</v>
      </c>
      <c r="CZ690" s="47" t="str">
        <f t="shared" si="257"/>
        <v/>
      </c>
      <c r="DA690" s="47">
        <f t="shared" si="258"/>
        <v>3</v>
      </c>
      <c r="DB690" s="47">
        <f t="shared" si="259"/>
        <v>4</v>
      </c>
      <c r="DC690" s="47" t="str">
        <f t="shared" si="260"/>
        <v/>
      </c>
      <c r="DD690" s="47"/>
      <c r="DE690" s="47">
        <f t="shared" si="261"/>
        <v>7</v>
      </c>
      <c r="DF690" s="47" t="str">
        <f t="shared" si="262"/>
        <v/>
      </c>
      <c r="DG690" s="47">
        <f t="shared" si="263"/>
        <v>9</v>
      </c>
      <c r="DH690" s="47" t="str">
        <f t="shared" si="264"/>
        <v/>
      </c>
      <c r="DI690" s="47" t="str">
        <f t="shared" si="265"/>
        <v/>
      </c>
      <c r="DJ690" s="47">
        <f t="shared" si="266"/>
        <v>3</v>
      </c>
      <c r="DK690" s="48">
        <f>IF(CX690="NO",0,IF(CY690=1,Tipologías!$E$11,0)+IF(CZ690=2,Tipologías!$E$10,0)+IF(DA690=3,Tipologías!$E$9,0)+IF(DB690=4,Tipologías!$E$13,0)+IF(DC690=5,Tipologías!$E$12,0)+IF(DD690=6,Tipologías!$E$14,0)+IF(DE690=7,Tipologías!$E$20,0)+IF(DG690=9,Tipologías!$E$16,0)+IF(DF690=8,Tipologías!$E$23,0)+IF(DH690=10,Tipologías!$E$7,0)+IF(DI690=11,Tipologías!$E$8,0))</f>
        <v>3610396.5514379996</v>
      </c>
      <c r="DL690" s="49">
        <f t="shared" si="267"/>
        <v>3610396.5514379996</v>
      </c>
      <c r="DM690" s="50" t="str">
        <f t="shared" si="268"/>
        <v/>
      </c>
      <c r="DN690" s="50" t="str">
        <f t="shared" si="269"/>
        <v/>
      </c>
      <c r="DO690" s="50">
        <f t="shared" si="270"/>
        <v>0</v>
      </c>
      <c r="DP690" s="51" t="str">
        <f t="shared" si="271"/>
        <v/>
      </c>
      <c r="DQ690" s="51">
        <f>IF(DM690=17,Tipologías!$E$18,0)+IF(ENCUESTAS!DN690=18,Tipologías!$E$17,0)+IF(ENCUESTAS!DO690=19,Tipologías!$E$19,0)+IF(ENCUESTAS!DP690=20,Tipologías!$E$21,0)</f>
        <v>0</v>
      </c>
      <c r="DR690" s="47" t="str">
        <f t="shared" si="272"/>
        <v>NO</v>
      </c>
      <c r="DS690" s="49">
        <f t="shared" si="273"/>
        <v>0</v>
      </c>
      <c r="DT690" s="52">
        <f>IF(DL690=0,"",(DL690+DS690+Tipologías!$E$6+Tipologías!$H$2))</f>
        <v>3807473.9439779641</v>
      </c>
      <c r="DU690" s="53" t="str">
        <f t="shared" si="274"/>
        <v>SI</v>
      </c>
      <c r="DV690" s="436" t="s">
        <v>4268</v>
      </c>
    </row>
    <row r="691" spans="1:126" hidden="1" x14ac:dyDescent="0.25">
      <c r="A691" s="22">
        <v>42975</v>
      </c>
      <c r="B691" s="7" t="s">
        <v>1</v>
      </c>
      <c r="C691" s="7" t="s">
        <v>630</v>
      </c>
      <c r="D691" s="7">
        <v>579</v>
      </c>
      <c r="E691" s="7">
        <v>71184422</v>
      </c>
      <c r="F691" s="7">
        <v>3147348837</v>
      </c>
      <c r="G691" s="188">
        <v>688</v>
      </c>
      <c r="H691" s="189" t="s">
        <v>1632</v>
      </c>
      <c r="I691" s="7" t="s">
        <v>1110</v>
      </c>
      <c r="J691" s="7"/>
      <c r="K691" s="7"/>
      <c r="L691" s="7"/>
      <c r="M691" s="7"/>
      <c r="N691" s="7"/>
      <c r="O691" s="7"/>
      <c r="P691" s="7"/>
      <c r="Q691" s="7"/>
      <c r="R691" s="190">
        <v>8276</v>
      </c>
      <c r="S691" s="7"/>
      <c r="T691" s="7"/>
      <c r="U691" s="362" t="str">
        <f t="shared" si="250"/>
        <v xml:space="preserve">PEATONAL   #   -  8276 </v>
      </c>
      <c r="V691" s="200">
        <v>3114346465</v>
      </c>
      <c r="W691" s="7" t="s">
        <v>1636</v>
      </c>
      <c r="X691" s="7" t="s">
        <v>2220</v>
      </c>
      <c r="Y691" s="7" t="s">
        <v>1331</v>
      </c>
      <c r="Z691" s="7" t="s">
        <v>1431</v>
      </c>
      <c r="AA691" s="434" t="str">
        <f t="shared" si="251"/>
        <v>LUIS ALBERTO VARGAS GARZON</v>
      </c>
      <c r="AB691" s="7" t="s">
        <v>1268</v>
      </c>
      <c r="AC691" s="7">
        <v>7252300</v>
      </c>
      <c r="AD691" s="7" t="s">
        <v>1127</v>
      </c>
      <c r="AE691" s="7">
        <v>46</v>
      </c>
      <c r="AF691" s="6" t="s">
        <v>1086</v>
      </c>
      <c r="AG691" s="6" t="s">
        <v>3209</v>
      </c>
      <c r="AH691" s="7" t="s">
        <v>3210</v>
      </c>
      <c r="AI691" s="7" t="s">
        <v>1335</v>
      </c>
      <c r="AJ691" s="7"/>
      <c r="AK691" s="434" t="str">
        <f t="shared" si="252"/>
        <v>GLORIA  BARRANGAN TORREZ</v>
      </c>
      <c r="AL691" s="7" t="s">
        <v>1268</v>
      </c>
      <c r="AM691" s="191">
        <v>43654274</v>
      </c>
      <c r="AN691" s="189" t="s">
        <v>1087</v>
      </c>
      <c r="AO691" s="7"/>
      <c r="AP691" s="7" t="s">
        <v>1087</v>
      </c>
      <c r="AQ691" s="7">
        <v>3</v>
      </c>
      <c r="AR691" s="7">
        <v>1</v>
      </c>
      <c r="AS691" s="7"/>
      <c r="AT691" s="192" t="s">
        <v>1149</v>
      </c>
      <c r="AU691" s="7"/>
      <c r="AV691" s="193"/>
      <c r="AW691" s="7"/>
      <c r="AX691" s="192" t="s">
        <v>1153</v>
      </c>
      <c r="AY691" s="7"/>
      <c r="AZ691" s="7"/>
      <c r="BA691" s="194">
        <v>250000</v>
      </c>
      <c r="BB691" s="7" t="s">
        <v>1086</v>
      </c>
      <c r="BC691" s="194">
        <v>25667</v>
      </c>
      <c r="BD691" s="7" t="s">
        <v>1086</v>
      </c>
      <c r="BE691" s="194"/>
      <c r="BF691" s="7" t="s">
        <v>1086</v>
      </c>
      <c r="BG691" s="194">
        <v>8366</v>
      </c>
      <c r="BH691" s="188" t="s">
        <v>1167</v>
      </c>
      <c r="BI691" s="195" t="s">
        <v>1171</v>
      </c>
      <c r="BJ691" s="6" t="s">
        <v>1180</v>
      </c>
      <c r="BK691" s="6" t="s">
        <v>1189</v>
      </c>
      <c r="BL691" s="6" t="s">
        <v>1086</v>
      </c>
      <c r="BM691" s="191" t="s">
        <v>1086</v>
      </c>
      <c r="BN691" s="195" t="s">
        <v>1086</v>
      </c>
      <c r="BO691" s="6" t="s">
        <v>1086</v>
      </c>
      <c r="BP691" s="6" t="s">
        <v>1086</v>
      </c>
      <c r="BQ691" s="6" t="s">
        <v>1086</v>
      </c>
      <c r="BR691" s="6" t="s">
        <v>1086</v>
      </c>
      <c r="BS691" s="6" t="s">
        <v>1086</v>
      </c>
      <c r="BT691" s="6" t="s">
        <v>1086</v>
      </c>
      <c r="BU691" s="6" t="s">
        <v>1086</v>
      </c>
      <c r="BV691" s="6" t="s">
        <v>1086</v>
      </c>
      <c r="BW691" s="6" t="s">
        <v>1086</v>
      </c>
      <c r="BX691" s="6" t="s">
        <v>1086</v>
      </c>
      <c r="BY691" s="6" t="s">
        <v>1086</v>
      </c>
      <c r="BZ691" s="6" t="s">
        <v>1086</v>
      </c>
      <c r="CA691" s="6" t="s">
        <v>1086</v>
      </c>
      <c r="CB691" s="6" t="s">
        <v>1086</v>
      </c>
      <c r="CC691" s="6" t="s">
        <v>1086</v>
      </c>
      <c r="CD691" s="6" t="s">
        <v>1193</v>
      </c>
      <c r="CE691" s="199" t="s">
        <v>3211</v>
      </c>
      <c r="CF691" s="6"/>
      <c r="CG691" s="6"/>
      <c r="CH691" s="6"/>
      <c r="CI691" s="6"/>
      <c r="CJ691" s="6" t="s">
        <v>1607</v>
      </c>
      <c r="CK691" s="6" t="s">
        <v>1608</v>
      </c>
      <c r="CL691" s="6" t="s">
        <v>1842</v>
      </c>
      <c r="CM691" s="6" t="s">
        <v>1087</v>
      </c>
      <c r="CN691" s="6" t="s">
        <v>1087</v>
      </c>
      <c r="CO691" s="6" t="s">
        <v>1490</v>
      </c>
      <c r="CP691" s="6" t="s">
        <v>1086</v>
      </c>
      <c r="CQ691" s="6" t="s">
        <v>1086</v>
      </c>
      <c r="CR691" s="6" t="s">
        <v>1086</v>
      </c>
      <c r="CS691" s="6" t="s">
        <v>1086</v>
      </c>
      <c r="CT691" s="6" t="s">
        <v>1086</v>
      </c>
      <c r="CU691" s="191" t="s">
        <v>1273</v>
      </c>
      <c r="CV691" s="6" t="str">
        <f t="shared" si="253"/>
        <v>SAN MARTIN PEATONAL8276</v>
      </c>
      <c r="CW691" s="46" t="str">
        <f t="shared" si="254"/>
        <v>OK</v>
      </c>
      <c r="CX691" s="47" t="str">
        <f t="shared" si="255"/>
        <v>SI</v>
      </c>
      <c r="CY691" s="47" t="str">
        <f t="shared" si="256"/>
        <v/>
      </c>
      <c r="CZ691" s="47" t="str">
        <f t="shared" si="257"/>
        <v/>
      </c>
      <c r="DA691" s="47" t="str">
        <f t="shared" si="258"/>
        <v/>
      </c>
      <c r="DB691" s="47" t="str">
        <f t="shared" si="259"/>
        <v/>
      </c>
      <c r="DC691" s="47" t="str">
        <f t="shared" si="260"/>
        <v/>
      </c>
      <c r="DD691" s="47"/>
      <c r="DE691" s="47" t="str">
        <f t="shared" si="261"/>
        <v/>
      </c>
      <c r="DF691" s="47" t="str">
        <f t="shared" si="262"/>
        <v/>
      </c>
      <c r="DG691" s="47" t="str">
        <f t="shared" si="263"/>
        <v/>
      </c>
      <c r="DH691" s="47" t="str">
        <f t="shared" si="264"/>
        <v/>
      </c>
      <c r="DI691" s="47" t="str">
        <f t="shared" si="265"/>
        <v/>
      </c>
      <c r="DJ691" s="47">
        <f t="shared" si="266"/>
        <v>0</v>
      </c>
      <c r="DK691" s="48">
        <f>IF(CX691="NO",0,IF(CY691=1,Tipologías!$E$11,0)+IF(CZ691=2,Tipologías!$E$10,0)+IF(DA691=3,Tipologías!$E$9,0)+IF(DB691=4,Tipologías!$E$13,0)+IF(DC691=5,Tipologías!$E$12,0)+IF(DD691=6,Tipologías!$E$14,0)+IF(DE691=7,Tipologías!$E$20,0)+IF(DG691=9,Tipologías!$E$16,0)+IF(DF691=8,Tipologías!$E$23,0)+IF(DH691=10,Tipologías!$E$7,0)+IF(DI691=11,Tipologías!$E$8,0))</f>
        <v>0</v>
      </c>
      <c r="DL691" s="49">
        <f t="shared" si="267"/>
        <v>0</v>
      </c>
      <c r="DM691" s="50" t="str">
        <f t="shared" si="268"/>
        <v/>
      </c>
      <c r="DN691" s="50" t="str">
        <f t="shared" si="269"/>
        <v/>
      </c>
      <c r="DO691" s="50" t="str">
        <f t="shared" si="270"/>
        <v/>
      </c>
      <c r="DP691" s="51" t="str">
        <f t="shared" si="271"/>
        <v/>
      </c>
      <c r="DQ691" s="51">
        <f>IF(DM691=17,Tipologías!$E$18,0)+IF(ENCUESTAS!DN691=18,Tipologías!$E$17,0)+IF(ENCUESTAS!DO691=19,Tipologías!$E$19,0)+IF(ENCUESTAS!DP691=20,Tipologías!$E$21,0)</f>
        <v>0</v>
      </c>
      <c r="DR691" s="47" t="str">
        <f t="shared" si="272"/>
        <v>NO</v>
      </c>
      <c r="DS691" s="49">
        <f t="shared" si="273"/>
        <v>0</v>
      </c>
      <c r="DT691" s="52" t="str">
        <f>IF(DL691=0,"",(DL691+DS691+Tipologías!$E$6+Tipologías!$H$2))</f>
        <v/>
      </c>
      <c r="DU691" s="53" t="str">
        <f t="shared" si="274"/>
        <v>NO</v>
      </c>
      <c r="DV691" s="436"/>
    </row>
    <row r="692" spans="1:126" ht="30" hidden="1" x14ac:dyDescent="0.25">
      <c r="A692" s="22">
        <v>42975</v>
      </c>
      <c r="B692" s="7" t="s">
        <v>1</v>
      </c>
      <c r="C692" s="7" t="s">
        <v>630</v>
      </c>
      <c r="D692" s="7">
        <v>579</v>
      </c>
      <c r="E692" s="7">
        <v>43653838</v>
      </c>
      <c r="F692" s="7">
        <v>3148378856</v>
      </c>
      <c r="G692" s="188">
        <v>689</v>
      </c>
      <c r="H692" s="189" t="s">
        <v>1603</v>
      </c>
      <c r="I692" s="7" t="s">
        <v>1110</v>
      </c>
      <c r="J692" s="7"/>
      <c r="K692" s="7"/>
      <c r="L692" s="7"/>
      <c r="M692" s="7"/>
      <c r="N692" s="7"/>
      <c r="O692" s="7"/>
      <c r="P692" s="7"/>
      <c r="Q692" s="7"/>
      <c r="R692" s="200">
        <v>220554844000</v>
      </c>
      <c r="S692" s="7"/>
      <c r="T692" s="7"/>
      <c r="U692" s="362" t="str">
        <f t="shared" si="250"/>
        <v xml:space="preserve">PEATONAL   #   -  220554844000 </v>
      </c>
      <c r="V692" s="7">
        <v>3136175325</v>
      </c>
      <c r="W692" s="7" t="s">
        <v>1502</v>
      </c>
      <c r="X692" s="7" t="s">
        <v>1629</v>
      </c>
      <c r="Y692" s="7" t="s">
        <v>3212</v>
      </c>
      <c r="Z692" s="7"/>
      <c r="AA692" s="434" t="str">
        <f t="shared" si="251"/>
        <v>ADALBERTO  HOYOS PALACIOS</v>
      </c>
      <c r="AB692" s="7" t="s">
        <v>1268</v>
      </c>
      <c r="AC692" s="7">
        <v>49659825</v>
      </c>
      <c r="AD692" s="7" t="s">
        <v>1127</v>
      </c>
      <c r="AE692" s="7">
        <v>48</v>
      </c>
      <c r="AF692" s="6" t="s">
        <v>1086</v>
      </c>
      <c r="AG692" s="6" t="s">
        <v>1342</v>
      </c>
      <c r="AH692" s="7" t="s">
        <v>2036</v>
      </c>
      <c r="AI692" s="7" t="s">
        <v>1566</v>
      </c>
      <c r="AJ692" s="7"/>
      <c r="AK692" s="434" t="str">
        <f t="shared" si="252"/>
        <v>NEIDA  FLORES JACOME</v>
      </c>
      <c r="AL692" s="7" t="s">
        <v>1268</v>
      </c>
      <c r="AM692" s="191">
        <v>79659825</v>
      </c>
      <c r="AN692" s="189" t="s">
        <v>1086</v>
      </c>
      <c r="AO692" s="7"/>
      <c r="AP692" s="7" t="s">
        <v>1086</v>
      </c>
      <c r="AQ692" s="7">
        <v>5</v>
      </c>
      <c r="AR692" s="7">
        <v>1</v>
      </c>
      <c r="AS692" s="7"/>
      <c r="AT692" s="192" t="s">
        <v>1147</v>
      </c>
      <c r="AU692" s="7"/>
      <c r="AV692" s="193" t="s">
        <v>1162</v>
      </c>
      <c r="AW692" s="7"/>
      <c r="AX692" s="192"/>
      <c r="AY692" s="7"/>
      <c r="AZ692" s="7"/>
      <c r="BA692" s="7"/>
      <c r="BB692" s="7" t="s">
        <v>1086</v>
      </c>
      <c r="BC692" s="7">
        <v>13178</v>
      </c>
      <c r="BD692" s="7" t="s">
        <v>1086</v>
      </c>
      <c r="BE692" s="7">
        <v>9277</v>
      </c>
      <c r="BF692" s="7" t="s">
        <v>1086</v>
      </c>
      <c r="BG692" s="7">
        <v>8407</v>
      </c>
      <c r="BH692" s="188" t="s">
        <v>1167</v>
      </c>
      <c r="BI692" s="195" t="s">
        <v>1175</v>
      </c>
      <c r="BJ692" s="6" t="s">
        <v>1180</v>
      </c>
      <c r="BK692" s="6" t="s">
        <v>1189</v>
      </c>
      <c r="BL692" s="6" t="s">
        <v>1086</v>
      </c>
      <c r="BM692" s="191" t="s">
        <v>1087</v>
      </c>
      <c r="BN692" s="195" t="s">
        <v>1086</v>
      </c>
      <c r="BO692" s="6" t="s">
        <v>1086</v>
      </c>
      <c r="BP692" s="6" t="s">
        <v>1086</v>
      </c>
      <c r="BQ692" s="6" t="s">
        <v>1086</v>
      </c>
      <c r="BR692" s="6" t="s">
        <v>1086</v>
      </c>
      <c r="BS692" s="6" t="s">
        <v>1086</v>
      </c>
      <c r="BT692" s="6" t="s">
        <v>1086</v>
      </c>
      <c r="BU692" s="6" t="s">
        <v>1086</v>
      </c>
      <c r="BV692" s="6" t="s">
        <v>1086</v>
      </c>
      <c r="BW692" s="6" t="s">
        <v>1086</v>
      </c>
      <c r="BX692" s="6" t="s">
        <v>1086</v>
      </c>
      <c r="BY692" s="6" t="s">
        <v>1086</v>
      </c>
      <c r="BZ692" s="6" t="s">
        <v>1086</v>
      </c>
      <c r="CA692" s="6" t="s">
        <v>1086</v>
      </c>
      <c r="CB692" s="6" t="s">
        <v>1086</v>
      </c>
      <c r="CC692" s="6" t="s">
        <v>1086</v>
      </c>
      <c r="CD692" s="6" t="s">
        <v>1193</v>
      </c>
      <c r="CE692" s="199" t="s">
        <v>3193</v>
      </c>
      <c r="CF692" s="6"/>
      <c r="CG692" s="6"/>
      <c r="CH692" s="6"/>
      <c r="CI692" s="6"/>
      <c r="CJ692" s="6" t="s">
        <v>1607</v>
      </c>
      <c r="CK692" s="6" t="s">
        <v>1608</v>
      </c>
      <c r="CL692" s="6" t="s">
        <v>1086</v>
      </c>
      <c r="CM692" s="6" t="s">
        <v>1087</v>
      </c>
      <c r="CN692" s="6" t="s">
        <v>1087</v>
      </c>
      <c r="CO692" s="6" t="s">
        <v>1490</v>
      </c>
      <c r="CP692" s="6" t="s">
        <v>1086</v>
      </c>
      <c r="CQ692" s="6" t="s">
        <v>1086</v>
      </c>
      <c r="CR692" s="6" t="s">
        <v>1086</v>
      </c>
      <c r="CS692" s="6" t="s">
        <v>1086</v>
      </c>
      <c r="CT692" s="6" t="s">
        <v>1086</v>
      </c>
      <c r="CU692" s="191" t="s">
        <v>1288</v>
      </c>
      <c r="CV692" s="6" t="str">
        <f t="shared" si="253"/>
        <v>OASIS PEATONAL220554844000</v>
      </c>
      <c r="CW692" s="46" t="str">
        <f t="shared" si="254"/>
        <v>OK</v>
      </c>
      <c r="CX692" s="47" t="str">
        <f t="shared" si="255"/>
        <v>SI</v>
      </c>
      <c r="CY692" s="47" t="str">
        <f t="shared" si="256"/>
        <v/>
      </c>
      <c r="CZ692" s="47" t="str">
        <f t="shared" si="257"/>
        <v/>
      </c>
      <c r="DA692" s="47" t="str">
        <f t="shared" si="258"/>
        <v/>
      </c>
      <c r="DB692" s="47" t="str">
        <f t="shared" si="259"/>
        <v/>
      </c>
      <c r="DC692" s="47" t="str">
        <f t="shared" si="260"/>
        <v/>
      </c>
      <c r="DD692" s="47"/>
      <c r="DE692" s="47" t="str">
        <f t="shared" si="261"/>
        <v/>
      </c>
      <c r="DF692" s="47" t="str">
        <f t="shared" si="262"/>
        <v/>
      </c>
      <c r="DG692" s="47" t="str">
        <f t="shared" si="263"/>
        <v/>
      </c>
      <c r="DH692" s="47" t="str">
        <f t="shared" si="264"/>
        <v/>
      </c>
      <c r="DI692" s="47" t="str">
        <f t="shared" si="265"/>
        <v/>
      </c>
      <c r="DJ692" s="47">
        <f t="shared" si="266"/>
        <v>0</v>
      </c>
      <c r="DK692" s="48">
        <f>IF(CX692="NO",0,IF(CY692=1,Tipologías!$E$11,0)+IF(CZ692=2,Tipologías!$E$10,0)+IF(DA692=3,Tipologías!$E$9,0)+IF(DB692=4,Tipologías!$E$13,0)+IF(DC692=5,Tipologías!$E$12,0)+IF(DD692=6,Tipologías!$E$14,0)+IF(DE692=7,Tipologías!$E$20,0)+IF(DG692=9,Tipologías!$E$16,0)+IF(DF692=8,Tipologías!$E$23,0)+IF(DH692=10,Tipologías!$E$7,0)+IF(DI692=11,Tipologías!$E$8,0))</f>
        <v>0</v>
      </c>
      <c r="DL692" s="49">
        <f t="shared" si="267"/>
        <v>0</v>
      </c>
      <c r="DM692" s="50" t="str">
        <f t="shared" si="268"/>
        <v/>
      </c>
      <c r="DN692" s="50" t="str">
        <f t="shared" si="269"/>
        <v/>
      </c>
      <c r="DO692" s="50" t="str">
        <f t="shared" si="270"/>
        <v/>
      </c>
      <c r="DP692" s="51" t="str">
        <f t="shared" si="271"/>
        <v/>
      </c>
      <c r="DQ692" s="51">
        <f>IF(DM692=17,Tipologías!$E$18,0)+IF(ENCUESTAS!DN692=18,Tipologías!$E$17,0)+IF(ENCUESTAS!DO692=19,Tipologías!$E$19,0)+IF(ENCUESTAS!DP692=20,Tipologías!$E$21,0)</f>
        <v>0</v>
      </c>
      <c r="DR692" s="47" t="str">
        <f t="shared" si="272"/>
        <v>NO</v>
      </c>
      <c r="DS692" s="49">
        <f t="shared" si="273"/>
        <v>0</v>
      </c>
      <c r="DT692" s="52" t="str">
        <f>IF(DL692=0,"",(DL692+DS692+Tipologías!$E$6+Tipologías!$H$2))</f>
        <v/>
      </c>
      <c r="DU692" s="53" t="str">
        <f t="shared" si="274"/>
        <v>NO</v>
      </c>
      <c r="DV692" s="437"/>
    </row>
    <row r="693" spans="1:126" ht="30" x14ac:dyDescent="0.25">
      <c r="A693" s="22">
        <v>42975</v>
      </c>
      <c r="B693" s="7" t="s">
        <v>1</v>
      </c>
      <c r="C693" s="7" t="s">
        <v>630</v>
      </c>
      <c r="D693" s="7">
        <v>579</v>
      </c>
      <c r="E693" s="7">
        <v>1039704649</v>
      </c>
      <c r="F693" s="7">
        <v>3196416668</v>
      </c>
      <c r="G693" s="188">
        <v>690</v>
      </c>
      <c r="H693" s="189" t="s">
        <v>1640</v>
      </c>
      <c r="I693" s="7" t="s">
        <v>1110</v>
      </c>
      <c r="J693" s="7"/>
      <c r="K693" s="7"/>
      <c r="L693" s="7"/>
      <c r="M693" s="7"/>
      <c r="N693" s="7"/>
      <c r="O693" s="7"/>
      <c r="P693" s="7"/>
      <c r="Q693" s="7"/>
      <c r="R693" s="190">
        <v>22058360082</v>
      </c>
      <c r="S693" s="7"/>
      <c r="T693" s="7"/>
      <c r="U693" s="362" t="str">
        <f t="shared" si="250"/>
        <v xml:space="preserve">PEATONAL   #   -  22058360082 </v>
      </c>
      <c r="V693" s="7">
        <v>3127892632</v>
      </c>
      <c r="W693" s="7" t="s">
        <v>1647</v>
      </c>
      <c r="X693" s="7" t="s">
        <v>1292</v>
      </c>
      <c r="Y693" s="7" t="s">
        <v>1272</v>
      </c>
      <c r="Z693" s="7"/>
      <c r="AA693" s="434" t="str">
        <f t="shared" si="251"/>
        <v>ROSA  CARDONA CARMEN</v>
      </c>
      <c r="AB693" s="7" t="s">
        <v>1268</v>
      </c>
      <c r="AC693" s="7">
        <v>21937519</v>
      </c>
      <c r="AD693" s="7" t="s">
        <v>1118</v>
      </c>
      <c r="AE693" s="7">
        <v>71</v>
      </c>
      <c r="AF693" s="6" t="s">
        <v>1086</v>
      </c>
      <c r="AG693" s="6"/>
      <c r="AH693" s="7"/>
      <c r="AI693" s="7"/>
      <c r="AJ693" s="7"/>
      <c r="AK693" s="434" t="str">
        <f t="shared" si="252"/>
        <v xml:space="preserve">   </v>
      </c>
      <c r="AL693" s="7"/>
      <c r="AM693" s="191"/>
      <c r="AN693" s="189" t="s">
        <v>1086</v>
      </c>
      <c r="AO693" s="7">
        <v>3165221</v>
      </c>
      <c r="AP693" s="7" t="s">
        <v>1087</v>
      </c>
      <c r="AQ693" s="7">
        <v>1</v>
      </c>
      <c r="AR693" s="7"/>
      <c r="AS693" s="7"/>
      <c r="AT693" s="192" t="s">
        <v>1147</v>
      </c>
      <c r="AU693" s="7"/>
      <c r="AV693" s="193" t="s">
        <v>1162</v>
      </c>
      <c r="AW693" s="7"/>
      <c r="AX693" s="192"/>
      <c r="AY693" s="7"/>
      <c r="AZ693" s="7"/>
      <c r="BA693" s="194"/>
      <c r="BB693" s="7" t="s">
        <v>1086</v>
      </c>
      <c r="BC693" s="7">
        <v>6319</v>
      </c>
      <c r="BD693" s="7" t="s">
        <v>1086</v>
      </c>
      <c r="BE693" s="7">
        <v>3999</v>
      </c>
      <c r="BF693" s="7" t="s">
        <v>1086</v>
      </c>
      <c r="BG693" s="7">
        <v>8324</v>
      </c>
      <c r="BH693" s="188" t="s">
        <v>1167</v>
      </c>
      <c r="BI693" s="195" t="s">
        <v>1175</v>
      </c>
      <c r="BJ693" s="6" t="s">
        <v>1180</v>
      </c>
      <c r="BK693" s="6" t="s">
        <v>1189</v>
      </c>
      <c r="BL693" s="6" t="s">
        <v>1086</v>
      </c>
      <c r="BM693" s="191" t="s">
        <v>1087</v>
      </c>
      <c r="BN693" s="195" t="s">
        <v>1086</v>
      </c>
      <c r="BO693" s="6" t="s">
        <v>1086</v>
      </c>
      <c r="BP693" s="6" t="s">
        <v>1086</v>
      </c>
      <c r="BQ693" s="6" t="s">
        <v>1086</v>
      </c>
      <c r="BR693" s="6" t="s">
        <v>1086</v>
      </c>
      <c r="BS693" s="6" t="s">
        <v>1086</v>
      </c>
      <c r="BT693" s="6" t="s">
        <v>1086</v>
      </c>
      <c r="BU693" s="6" t="s">
        <v>1087</v>
      </c>
      <c r="BV693" s="6" t="s">
        <v>1086</v>
      </c>
      <c r="BW693" s="6" t="s">
        <v>1086</v>
      </c>
      <c r="BX693" s="6" t="s">
        <v>1086</v>
      </c>
      <c r="BY693" s="6" t="s">
        <v>1086</v>
      </c>
      <c r="BZ693" s="6" t="s">
        <v>1087</v>
      </c>
      <c r="CA693" s="6" t="s">
        <v>1086</v>
      </c>
      <c r="CB693" s="6" t="s">
        <v>1086</v>
      </c>
      <c r="CC693" s="6" t="s">
        <v>1086</v>
      </c>
      <c r="CD693" s="6" t="s">
        <v>1193</v>
      </c>
      <c r="CE693" s="199" t="s">
        <v>3213</v>
      </c>
      <c r="CF693" s="6"/>
      <c r="CG693" s="6"/>
      <c r="CH693" s="6"/>
      <c r="CI693" s="6"/>
      <c r="CJ693" s="6" t="s">
        <v>1607</v>
      </c>
      <c r="CK693" s="6" t="s">
        <v>1608</v>
      </c>
      <c r="CL693" s="6" t="s">
        <v>1086</v>
      </c>
      <c r="CM693" s="6" t="s">
        <v>1087</v>
      </c>
      <c r="CN693" s="6" t="s">
        <v>1087</v>
      </c>
      <c r="CO693" s="6" t="s">
        <v>1490</v>
      </c>
      <c r="CP693" s="6" t="s">
        <v>1086</v>
      </c>
      <c r="CQ693" s="6" t="s">
        <v>1087</v>
      </c>
      <c r="CR693" s="6" t="s">
        <v>1086</v>
      </c>
      <c r="CS693" s="6" t="s">
        <v>1086</v>
      </c>
      <c r="CT693" s="6" t="s">
        <v>1086</v>
      </c>
      <c r="CU693" s="191" t="s">
        <v>1273</v>
      </c>
      <c r="CV693" s="6" t="str">
        <f t="shared" si="253"/>
        <v>NUEVO MILENIOPEATONAL22058360082</v>
      </c>
      <c r="CW693" s="46" t="str">
        <f t="shared" si="254"/>
        <v>OK</v>
      </c>
      <c r="CX693" s="47" t="str">
        <f t="shared" si="255"/>
        <v>SI</v>
      </c>
      <c r="CY693" s="47" t="str">
        <f t="shared" si="256"/>
        <v/>
      </c>
      <c r="CZ693" s="47" t="str">
        <f t="shared" si="257"/>
        <v/>
      </c>
      <c r="DA693" s="47" t="str">
        <f t="shared" si="258"/>
        <v/>
      </c>
      <c r="DB693" s="47">
        <f t="shared" si="259"/>
        <v>4</v>
      </c>
      <c r="DC693" s="47" t="str">
        <f t="shared" si="260"/>
        <v/>
      </c>
      <c r="DD693" s="47"/>
      <c r="DE693" s="47" t="str">
        <f t="shared" si="261"/>
        <v/>
      </c>
      <c r="DF693" s="47" t="str">
        <f t="shared" si="262"/>
        <v/>
      </c>
      <c r="DG693" s="47" t="str">
        <f t="shared" si="263"/>
        <v/>
      </c>
      <c r="DH693" s="47" t="str">
        <f t="shared" si="264"/>
        <v/>
      </c>
      <c r="DI693" s="47" t="str">
        <f t="shared" si="265"/>
        <v/>
      </c>
      <c r="DJ693" s="47">
        <f t="shared" si="266"/>
        <v>1</v>
      </c>
      <c r="DK693" s="48">
        <f>IF(CX693="NO",0,IF(CY693=1,Tipologías!$E$11,0)+IF(CZ693=2,Tipologías!$E$10,0)+IF(DA693=3,Tipologías!$E$9,0)+IF(DB693=4,Tipologías!$E$13,0)+IF(DC693=5,Tipologías!$E$12,0)+IF(DD693=6,Tipologías!$E$14,0)+IF(DE693=7,Tipologías!$E$20,0)+IF(DG693=9,Tipologías!$E$16,0)+IF(DF693=8,Tipologías!$E$23,0)+IF(DH693=10,Tipologías!$E$7,0)+IF(DI693=11,Tipologías!$E$8,0))</f>
        <v>633254.07790799986</v>
      </c>
      <c r="DL693" s="49">
        <f t="shared" si="267"/>
        <v>633254.07790799986</v>
      </c>
      <c r="DM693" s="50" t="str">
        <f t="shared" si="268"/>
        <v/>
      </c>
      <c r="DN693" s="50" t="str">
        <f t="shared" si="269"/>
        <v/>
      </c>
      <c r="DO693" s="50">
        <f t="shared" si="270"/>
        <v>0</v>
      </c>
      <c r="DP693" s="51" t="str">
        <f t="shared" si="271"/>
        <v/>
      </c>
      <c r="DQ693" s="51">
        <f>IF(DM693=17,Tipologías!$E$18,0)+IF(ENCUESTAS!DN693=18,Tipologías!$E$17,0)+IF(ENCUESTAS!DO693=19,Tipologías!$E$19,0)+IF(ENCUESTAS!DP693=20,Tipologías!$E$21,0)</f>
        <v>0</v>
      </c>
      <c r="DR693" s="47" t="str">
        <f t="shared" si="272"/>
        <v>NO</v>
      </c>
      <c r="DS693" s="49">
        <f t="shared" si="273"/>
        <v>0</v>
      </c>
      <c r="DT693" s="52">
        <f>IF(DL693=0,"",(DL693+DS693+Tipologías!$E$6+Tipologías!$H$2))</f>
        <v>830331.47044796438</v>
      </c>
      <c r="DU693" s="53" t="str">
        <f t="shared" si="274"/>
        <v>SI</v>
      </c>
      <c r="DV693" s="436" t="s">
        <v>3882</v>
      </c>
    </row>
    <row r="694" spans="1:126" x14ac:dyDescent="0.25">
      <c r="A694" s="22">
        <v>42975</v>
      </c>
      <c r="B694" s="7" t="s">
        <v>1</v>
      </c>
      <c r="C694" s="7" t="s">
        <v>630</v>
      </c>
      <c r="D694" s="7">
        <v>579</v>
      </c>
      <c r="E694" s="7">
        <v>1039704649</v>
      </c>
      <c r="F694" s="7">
        <v>3196416668</v>
      </c>
      <c r="G694" s="215">
        <v>691</v>
      </c>
      <c r="H694" s="189" t="s">
        <v>1603</v>
      </c>
      <c r="I694" s="7" t="s">
        <v>1110</v>
      </c>
      <c r="J694" s="7"/>
      <c r="K694" s="7"/>
      <c r="L694" s="7"/>
      <c r="M694" s="7"/>
      <c r="N694" s="7"/>
      <c r="O694" s="7"/>
      <c r="P694" s="7"/>
      <c r="Q694" s="7"/>
      <c r="R694" s="200">
        <v>220583110044</v>
      </c>
      <c r="S694" s="7"/>
      <c r="T694" s="7"/>
      <c r="U694" s="362" t="str">
        <f t="shared" si="250"/>
        <v xml:space="preserve">PEATONAL   #   -  220583110044 </v>
      </c>
      <c r="V694" s="7">
        <v>3192695579</v>
      </c>
      <c r="W694" s="7" t="s">
        <v>1907</v>
      </c>
      <c r="X694" s="7" t="s">
        <v>2019</v>
      </c>
      <c r="Y694" s="7" t="s">
        <v>2598</v>
      </c>
      <c r="Z694" s="7"/>
      <c r="AA694" s="434" t="str">
        <f t="shared" si="251"/>
        <v>KELLY  ZAPATA ZULETA</v>
      </c>
      <c r="AB694" s="7" t="s">
        <v>1268</v>
      </c>
      <c r="AC694" s="7">
        <v>43656181</v>
      </c>
      <c r="AD694" s="7" t="s">
        <v>1118</v>
      </c>
      <c r="AE694" s="7">
        <v>35</v>
      </c>
      <c r="AF694" s="6" t="s">
        <v>1087</v>
      </c>
      <c r="AG694" s="6" t="s">
        <v>2554</v>
      </c>
      <c r="AH694" s="7" t="s">
        <v>1274</v>
      </c>
      <c r="AI694" s="7" t="s">
        <v>2600</v>
      </c>
      <c r="AJ694" s="7"/>
      <c r="AK694" s="434" t="str">
        <f t="shared" si="252"/>
        <v>ABEL  SILVA JOSE</v>
      </c>
      <c r="AL694" s="7" t="s">
        <v>1268</v>
      </c>
      <c r="AM694" s="191">
        <v>71192076</v>
      </c>
      <c r="AN694" s="189" t="s">
        <v>1087</v>
      </c>
      <c r="AO694" s="7"/>
      <c r="AP694" s="7" t="s">
        <v>1087</v>
      </c>
      <c r="AQ694" s="7">
        <v>3</v>
      </c>
      <c r="AR694" s="7">
        <v>1</v>
      </c>
      <c r="AS694" s="7"/>
      <c r="AT694" s="192" t="s">
        <v>1147</v>
      </c>
      <c r="AU694" s="7"/>
      <c r="AV694" s="193" t="s">
        <v>1162</v>
      </c>
      <c r="AW694" s="7"/>
      <c r="AX694" s="192"/>
      <c r="AY694" s="7"/>
      <c r="AZ694" s="7"/>
      <c r="BA694" s="7"/>
      <c r="BB694" s="7" t="s">
        <v>1087</v>
      </c>
      <c r="BC694" s="194"/>
      <c r="BD694" s="7" t="s">
        <v>1087</v>
      </c>
      <c r="BE694" s="194"/>
      <c r="BF694" s="7" t="s">
        <v>1086</v>
      </c>
      <c r="BG694" s="194">
        <v>303707</v>
      </c>
      <c r="BH694" s="188" t="s">
        <v>1166</v>
      </c>
      <c r="BI694" s="195" t="s">
        <v>1175</v>
      </c>
      <c r="BJ694" s="6" t="s">
        <v>1180</v>
      </c>
      <c r="BK694" s="6" t="s">
        <v>1191</v>
      </c>
      <c r="BL694" s="6" t="s">
        <v>1087</v>
      </c>
      <c r="BM694" s="191" t="s">
        <v>1087</v>
      </c>
      <c r="BN694" s="195" t="s">
        <v>1087</v>
      </c>
      <c r="BO694" s="6" t="s">
        <v>1087</v>
      </c>
      <c r="BP694" s="6" t="s">
        <v>1087</v>
      </c>
      <c r="BQ694" s="6" t="s">
        <v>1087</v>
      </c>
      <c r="BR694" s="6" t="s">
        <v>1087</v>
      </c>
      <c r="BS694" s="6" t="s">
        <v>1087</v>
      </c>
      <c r="BT694" s="6" t="s">
        <v>1087</v>
      </c>
      <c r="BU694" s="6" t="s">
        <v>1087</v>
      </c>
      <c r="BV694" s="6" t="s">
        <v>1087</v>
      </c>
      <c r="BW694" s="6" t="s">
        <v>1087</v>
      </c>
      <c r="BX694" s="6" t="s">
        <v>1087</v>
      </c>
      <c r="BY694" s="6" t="s">
        <v>1087</v>
      </c>
      <c r="BZ694" s="6" t="s">
        <v>1087</v>
      </c>
      <c r="CA694" s="6" t="s">
        <v>1087</v>
      </c>
      <c r="CB694" s="6" t="s">
        <v>1087</v>
      </c>
      <c r="CC694" s="6" t="s">
        <v>1087</v>
      </c>
      <c r="CD694" s="6" t="s">
        <v>1197</v>
      </c>
      <c r="CE694" s="199" t="s">
        <v>3214</v>
      </c>
      <c r="CF694" s="6"/>
      <c r="CG694" s="6"/>
      <c r="CH694" s="6" t="s">
        <v>1307</v>
      </c>
      <c r="CI694" s="6"/>
      <c r="CJ694" s="6" t="s">
        <v>2053</v>
      </c>
      <c r="CK694" s="6" t="s">
        <v>2054</v>
      </c>
      <c r="CL694" s="6" t="s">
        <v>1842</v>
      </c>
      <c r="CM694" s="6" t="s">
        <v>1087</v>
      </c>
      <c r="CN694" s="6" t="s">
        <v>1087</v>
      </c>
      <c r="CO694" s="6" t="s">
        <v>1307</v>
      </c>
      <c r="CP694" s="6" t="s">
        <v>1087</v>
      </c>
      <c r="CQ694" s="6" t="s">
        <v>1087</v>
      </c>
      <c r="CR694" s="6" t="s">
        <v>1087</v>
      </c>
      <c r="CS694" s="6" t="s">
        <v>1087</v>
      </c>
      <c r="CT694" s="6" t="s">
        <v>1087</v>
      </c>
      <c r="CU694" s="191" t="s">
        <v>1307</v>
      </c>
      <c r="CV694" s="6" t="str">
        <f t="shared" si="253"/>
        <v>OASIS PEATONAL220583110044</v>
      </c>
      <c r="CW694" s="46" t="str">
        <f t="shared" si="254"/>
        <v>OK</v>
      </c>
      <c r="CX694" s="47" t="str">
        <f t="shared" si="255"/>
        <v>SI</v>
      </c>
      <c r="CY694" s="47">
        <f t="shared" si="256"/>
        <v>1</v>
      </c>
      <c r="CZ694" s="47">
        <f t="shared" si="257"/>
        <v>2</v>
      </c>
      <c r="DA694" s="47">
        <f t="shared" si="258"/>
        <v>3</v>
      </c>
      <c r="DB694" s="47">
        <f t="shared" si="259"/>
        <v>4</v>
      </c>
      <c r="DC694" s="47">
        <f t="shared" si="260"/>
        <v>5</v>
      </c>
      <c r="DD694" s="47"/>
      <c r="DE694" s="47">
        <f t="shared" si="261"/>
        <v>7</v>
      </c>
      <c r="DF694" s="47">
        <f t="shared" si="262"/>
        <v>8</v>
      </c>
      <c r="DG694" s="47" t="str">
        <f t="shared" si="263"/>
        <v/>
      </c>
      <c r="DH694" s="47">
        <f t="shared" si="264"/>
        <v>10</v>
      </c>
      <c r="DI694" s="47">
        <f t="shared" si="265"/>
        <v>11</v>
      </c>
      <c r="DJ694" s="47">
        <f t="shared" si="266"/>
        <v>5</v>
      </c>
      <c r="DK694" s="48">
        <f>IF(CX694="NO",0,IF(CY694=1,Tipologías!$E$11,0)+IF(CZ694=2,Tipologías!$E$10,0)+IF(DA694=3,Tipologías!$E$9,0)+IF(DB694=4,Tipologías!$E$13,0)+IF(DC694=5,Tipologías!$E$12,0)+IF(DD694=6,Tipologías!$E$14,0)+IF(DE694=7,Tipologías!$E$20,0)+IF(DG694=9,Tipologías!$E$16,0)+IF(DF694=8,Tipologías!$E$23,0)+IF(DH694=10,Tipologías!$E$7,0)+IF(DI694=11,Tipologías!$E$8,0))</f>
        <v>7747750.1810519993</v>
      </c>
      <c r="DL694" s="49">
        <f t="shared" si="267"/>
        <v>6099266.2918499997</v>
      </c>
      <c r="DM694" s="50">
        <f t="shared" si="268"/>
        <v>17</v>
      </c>
      <c r="DN694" s="50">
        <f t="shared" si="269"/>
        <v>18</v>
      </c>
      <c r="DO694" s="50">
        <f t="shared" si="270"/>
        <v>19</v>
      </c>
      <c r="DP694" s="51">
        <f t="shared" si="271"/>
        <v>20</v>
      </c>
      <c r="DQ694" s="51">
        <f>IF(DM694=17,Tipologías!$E$18,0)+IF(ENCUESTAS!DN694=18,Tipologías!$E$17,0)+IF(ENCUESTAS!DO694=19,Tipologías!$E$19,0)+IF(ENCUESTAS!DP694=20,Tipologías!$E$21,0)</f>
        <v>2463251.302836</v>
      </c>
      <c r="DR694" s="47" t="str">
        <f t="shared" si="272"/>
        <v>SI</v>
      </c>
      <c r="DS694" s="49">
        <f t="shared" si="273"/>
        <v>1374366.7709999999</v>
      </c>
      <c r="DT694" s="52">
        <f>IF(DL694=0,"",(DL694+DS694+Tipologías!$E$6+Tipologías!$H$2))</f>
        <v>7670710.4553899635</v>
      </c>
      <c r="DU694" s="53" t="str">
        <f t="shared" si="274"/>
        <v>SI</v>
      </c>
      <c r="DV694" s="436" t="s">
        <v>3735</v>
      </c>
    </row>
    <row r="695" spans="1:126" ht="30" x14ac:dyDescent="0.25">
      <c r="A695" s="22">
        <v>42975</v>
      </c>
      <c r="B695" s="7" t="s">
        <v>1</v>
      </c>
      <c r="C695" s="7" t="s">
        <v>630</v>
      </c>
      <c r="D695" s="7">
        <v>579</v>
      </c>
      <c r="E695" s="7">
        <v>1039689667</v>
      </c>
      <c r="F695" s="7"/>
      <c r="G695" s="188">
        <v>692</v>
      </c>
      <c r="H695" s="189" t="s">
        <v>1603</v>
      </c>
      <c r="I695" s="7" t="s">
        <v>1110</v>
      </c>
      <c r="J695" s="7"/>
      <c r="K695" s="7"/>
      <c r="L695" s="7"/>
      <c r="M695" s="7"/>
      <c r="N695" s="7"/>
      <c r="O695" s="7"/>
      <c r="P695" s="7"/>
      <c r="Q695" s="7"/>
      <c r="R695" s="200">
        <v>22055513000</v>
      </c>
      <c r="S695" s="7"/>
      <c r="T695" s="7"/>
      <c r="U695" s="362" t="str">
        <f t="shared" si="250"/>
        <v xml:space="preserve">PEATONAL   #   -  22055513000 </v>
      </c>
      <c r="V695" s="7"/>
      <c r="W695" s="7" t="s">
        <v>1725</v>
      </c>
      <c r="X695" s="7" t="s">
        <v>1446</v>
      </c>
      <c r="Y695" s="7" t="s">
        <v>1270</v>
      </c>
      <c r="Z695" s="7" t="s">
        <v>3215</v>
      </c>
      <c r="AA695" s="434" t="str">
        <f t="shared" si="251"/>
        <v>LUZ MELBA CRUZ MORENO</v>
      </c>
      <c r="AB695" s="7" t="s">
        <v>1268</v>
      </c>
      <c r="AC695" s="7">
        <v>21390521</v>
      </c>
      <c r="AD695" s="7" t="s">
        <v>1118</v>
      </c>
      <c r="AE695" s="7">
        <v>60</v>
      </c>
      <c r="AF695" s="6" t="s">
        <v>1086</v>
      </c>
      <c r="AG695" s="6"/>
      <c r="AH695" s="7"/>
      <c r="AI695" s="7"/>
      <c r="AJ695" s="7"/>
      <c r="AK695" s="434" t="str">
        <f t="shared" si="252"/>
        <v xml:space="preserve">   </v>
      </c>
      <c r="AL695" s="7"/>
      <c r="AM695" s="191"/>
      <c r="AN695" s="189" t="s">
        <v>1087</v>
      </c>
      <c r="AO695" s="7"/>
      <c r="AP695" s="7" t="s">
        <v>1087</v>
      </c>
      <c r="AQ695" s="7">
        <v>2</v>
      </c>
      <c r="AR695" s="7"/>
      <c r="AS695" s="7"/>
      <c r="AT695" s="192" t="s">
        <v>1147</v>
      </c>
      <c r="AU695" s="7"/>
      <c r="AV695" s="193" t="s">
        <v>1166</v>
      </c>
      <c r="AW695" s="7"/>
      <c r="AX695" s="192"/>
      <c r="AY695" s="7"/>
      <c r="AZ695" s="7"/>
      <c r="BA695" s="7"/>
      <c r="BB695" s="7" t="s">
        <v>1086</v>
      </c>
      <c r="BC695" s="194">
        <v>10846</v>
      </c>
      <c r="BD695" s="7" t="s">
        <v>1086</v>
      </c>
      <c r="BE695" s="194">
        <v>7483</v>
      </c>
      <c r="BF695" s="7" t="s">
        <v>1086</v>
      </c>
      <c r="BG695" s="194">
        <v>8366</v>
      </c>
      <c r="BH695" s="188" t="s">
        <v>1167</v>
      </c>
      <c r="BI695" s="195" t="s">
        <v>1174</v>
      </c>
      <c r="BJ695" s="6" t="s">
        <v>1180</v>
      </c>
      <c r="BK695" s="6" t="s">
        <v>1189</v>
      </c>
      <c r="BL695" s="6" t="s">
        <v>1087</v>
      </c>
      <c r="BM695" s="191" t="s">
        <v>1086</v>
      </c>
      <c r="BN695" s="195" t="s">
        <v>1086</v>
      </c>
      <c r="BO695" s="6" t="s">
        <v>1086</v>
      </c>
      <c r="BP695" s="6" t="s">
        <v>1086</v>
      </c>
      <c r="BQ695" s="6" t="s">
        <v>1086</v>
      </c>
      <c r="BR695" s="6" t="s">
        <v>1086</v>
      </c>
      <c r="BS695" s="6" t="s">
        <v>1086</v>
      </c>
      <c r="BT695" s="6" t="s">
        <v>1086</v>
      </c>
      <c r="BU695" s="6" t="s">
        <v>1087</v>
      </c>
      <c r="BV695" s="6" t="s">
        <v>1087</v>
      </c>
      <c r="BW695" s="6" t="s">
        <v>1086</v>
      </c>
      <c r="BX695" s="6" t="s">
        <v>1086</v>
      </c>
      <c r="BY695" s="6" t="s">
        <v>1086</v>
      </c>
      <c r="BZ695" s="6" t="s">
        <v>1087</v>
      </c>
      <c r="CA695" s="6" t="s">
        <v>1087</v>
      </c>
      <c r="CB695" s="6" t="s">
        <v>1086</v>
      </c>
      <c r="CC695" s="6" t="s">
        <v>1086</v>
      </c>
      <c r="CD695" s="6" t="s">
        <v>1193</v>
      </c>
      <c r="CE695" s="199" t="s">
        <v>3216</v>
      </c>
      <c r="CF695" s="6"/>
      <c r="CG695" s="6"/>
      <c r="CH695" s="6"/>
      <c r="CI695" s="6"/>
      <c r="CJ695" s="6" t="s">
        <v>1607</v>
      </c>
      <c r="CK695" s="6" t="s">
        <v>1608</v>
      </c>
      <c r="CL695" s="6" t="s">
        <v>1086</v>
      </c>
      <c r="CM695" s="6" t="s">
        <v>1087</v>
      </c>
      <c r="CN695" s="6" t="s">
        <v>1087</v>
      </c>
      <c r="CO695" s="6" t="s">
        <v>1490</v>
      </c>
      <c r="CP695" s="6" t="s">
        <v>1086</v>
      </c>
      <c r="CQ695" s="6" t="s">
        <v>1087</v>
      </c>
      <c r="CR695" s="6" t="s">
        <v>1087</v>
      </c>
      <c r="CS695" s="6" t="s">
        <v>1086</v>
      </c>
      <c r="CT695" s="6" t="s">
        <v>1086</v>
      </c>
      <c r="CU695" s="191" t="s">
        <v>1273</v>
      </c>
      <c r="CV695" s="6" t="str">
        <f t="shared" si="253"/>
        <v>OASIS PEATONAL22055513000</v>
      </c>
      <c r="CW695" s="46" t="str">
        <f t="shared" si="254"/>
        <v>OK</v>
      </c>
      <c r="CX695" s="47" t="str">
        <f t="shared" si="255"/>
        <v>SI</v>
      </c>
      <c r="CY695" s="47">
        <f t="shared" si="256"/>
        <v>1</v>
      </c>
      <c r="CZ695" s="47" t="str">
        <f t="shared" si="257"/>
        <v/>
      </c>
      <c r="DA695" s="47" t="str">
        <f t="shared" si="258"/>
        <v/>
      </c>
      <c r="DB695" s="47">
        <f t="shared" si="259"/>
        <v>4</v>
      </c>
      <c r="DC695" s="47" t="str">
        <f t="shared" si="260"/>
        <v/>
      </c>
      <c r="DD695" s="47"/>
      <c r="DE695" s="47" t="str">
        <f t="shared" si="261"/>
        <v/>
      </c>
      <c r="DF695" s="47" t="str">
        <f t="shared" si="262"/>
        <v/>
      </c>
      <c r="DG695" s="47">
        <f t="shared" si="263"/>
        <v>9</v>
      </c>
      <c r="DH695" s="47" t="str">
        <f t="shared" si="264"/>
        <v/>
      </c>
      <c r="DI695" s="47" t="str">
        <f t="shared" si="265"/>
        <v/>
      </c>
      <c r="DJ695" s="47">
        <f t="shared" si="266"/>
        <v>2</v>
      </c>
      <c r="DK695" s="48">
        <f>IF(CX695="NO",0,IF(CY695=1,Tipologías!$E$11,0)+IF(CZ695=2,Tipologías!$E$10,0)+IF(DA695=3,Tipologías!$E$9,0)+IF(DB695=4,Tipologías!$E$13,0)+IF(DC695=5,Tipologías!$E$12,0)+IF(DD695=6,Tipologías!$E$14,0)+IF(DE695=7,Tipologías!$E$20,0)+IF(DG695=9,Tipologías!$E$16,0)+IF(DF695=8,Tipologías!$E$23,0)+IF(DH695=10,Tipologías!$E$7,0)+IF(DI695=11,Tipologías!$E$8,0))</f>
        <v>2858472.5869979998</v>
      </c>
      <c r="DL695" s="49">
        <f t="shared" si="267"/>
        <v>2858472.5869979998</v>
      </c>
      <c r="DM695" s="50" t="str">
        <f t="shared" si="268"/>
        <v/>
      </c>
      <c r="DN695" s="50" t="str">
        <f t="shared" si="269"/>
        <v/>
      </c>
      <c r="DO695" s="50">
        <f t="shared" si="270"/>
        <v>0</v>
      </c>
      <c r="DP695" s="51" t="str">
        <f t="shared" si="271"/>
        <v/>
      </c>
      <c r="DQ695" s="51">
        <f>IF(DM695=17,Tipologías!$E$18,0)+IF(ENCUESTAS!DN695=18,Tipologías!$E$17,0)+IF(ENCUESTAS!DO695=19,Tipologías!$E$19,0)+IF(ENCUESTAS!DP695=20,Tipologías!$E$21,0)</f>
        <v>0</v>
      </c>
      <c r="DR695" s="47" t="str">
        <f t="shared" si="272"/>
        <v>NO</v>
      </c>
      <c r="DS695" s="49">
        <f t="shared" si="273"/>
        <v>0</v>
      </c>
      <c r="DT695" s="52">
        <f>IF(DL695=0,"",(DL695+DS695+Tipologías!$E$6+Tipologías!$H$2))</f>
        <v>3055549.9795379643</v>
      </c>
      <c r="DU695" s="53" t="str">
        <f t="shared" si="274"/>
        <v>SI</v>
      </c>
      <c r="DV695" s="436" t="s">
        <v>3736</v>
      </c>
    </row>
    <row r="696" spans="1:126" hidden="1" x14ac:dyDescent="0.25">
      <c r="A696" s="22">
        <v>42975</v>
      </c>
      <c r="B696" s="7" t="s">
        <v>1</v>
      </c>
      <c r="C696" s="7" t="s">
        <v>630</v>
      </c>
      <c r="D696" s="7">
        <v>579</v>
      </c>
      <c r="E696" s="7">
        <v>9865883</v>
      </c>
      <c r="F696" s="7">
        <v>3233982728</v>
      </c>
      <c r="G696" s="188">
        <v>693</v>
      </c>
      <c r="H696" s="189" t="s">
        <v>1632</v>
      </c>
      <c r="I696" s="7" t="s">
        <v>1110</v>
      </c>
      <c r="J696" s="7"/>
      <c r="K696" s="7"/>
      <c r="L696" s="7"/>
      <c r="M696" s="7"/>
      <c r="N696" s="7"/>
      <c r="O696" s="7"/>
      <c r="P696" s="7"/>
      <c r="Q696" s="7"/>
      <c r="R696" s="200">
        <v>22040344000</v>
      </c>
      <c r="S696" s="7"/>
      <c r="T696" s="7"/>
      <c r="U696" s="362" t="str">
        <f t="shared" si="250"/>
        <v xml:space="preserve">PEATONAL   #   -  22040344000 </v>
      </c>
      <c r="V696" s="7">
        <v>3195392213</v>
      </c>
      <c r="W696" s="7" t="s">
        <v>1277</v>
      </c>
      <c r="X696" s="7" t="s">
        <v>1804</v>
      </c>
      <c r="Y696" s="7" t="s">
        <v>1538</v>
      </c>
      <c r="Z696" s="7"/>
      <c r="AA696" s="434" t="str">
        <f t="shared" si="251"/>
        <v>ROSMIRA  GOMEZ GIRALDO</v>
      </c>
      <c r="AB696" s="7" t="s">
        <v>1268</v>
      </c>
      <c r="AC696" s="7">
        <v>21932948</v>
      </c>
      <c r="AD696" s="7" t="s">
        <v>1118</v>
      </c>
      <c r="AE696" s="7">
        <v>58</v>
      </c>
      <c r="AF696" s="6" t="s">
        <v>1087</v>
      </c>
      <c r="AG696" s="6"/>
      <c r="AH696" s="7"/>
      <c r="AI696" s="7"/>
      <c r="AJ696" s="7"/>
      <c r="AK696" s="434" t="str">
        <f t="shared" si="252"/>
        <v xml:space="preserve">   </v>
      </c>
      <c r="AL696" s="7"/>
      <c r="AM696" s="191"/>
      <c r="AN696" s="189" t="s">
        <v>1087</v>
      </c>
      <c r="AO696" s="7"/>
      <c r="AP696" s="7" t="s">
        <v>1087</v>
      </c>
      <c r="AQ696" s="7">
        <v>3</v>
      </c>
      <c r="AR696" s="7">
        <v>1</v>
      </c>
      <c r="AS696" s="7"/>
      <c r="AT696" s="192" t="s">
        <v>1147</v>
      </c>
      <c r="AU696" s="7"/>
      <c r="AV696" s="193" t="s">
        <v>1162</v>
      </c>
      <c r="AW696" s="7"/>
      <c r="AX696" s="192"/>
      <c r="AY696" s="7"/>
      <c r="AZ696" s="7"/>
      <c r="BA696" s="7"/>
      <c r="BB696" s="7" t="s">
        <v>1086</v>
      </c>
      <c r="BC696" s="194">
        <v>19653</v>
      </c>
      <c r="BD696" s="7" t="s">
        <v>1086</v>
      </c>
      <c r="BE696" s="194">
        <v>5685</v>
      </c>
      <c r="BF696" s="7" t="s">
        <v>1086</v>
      </c>
      <c r="BG696" s="194">
        <v>12380</v>
      </c>
      <c r="BH696" s="188" t="s">
        <v>1167</v>
      </c>
      <c r="BI696" s="195" t="s">
        <v>1175</v>
      </c>
      <c r="BJ696" s="6" t="s">
        <v>1180</v>
      </c>
      <c r="BK696" s="6" t="s">
        <v>1189</v>
      </c>
      <c r="BL696" s="6" t="s">
        <v>1086</v>
      </c>
      <c r="BM696" s="191" t="s">
        <v>1086</v>
      </c>
      <c r="BN696" s="195" t="s">
        <v>1086</v>
      </c>
      <c r="BO696" s="6" t="s">
        <v>1086</v>
      </c>
      <c r="BP696" s="6" t="s">
        <v>1086</v>
      </c>
      <c r="BQ696" s="6" t="s">
        <v>1086</v>
      </c>
      <c r="BR696" s="6" t="s">
        <v>1086</v>
      </c>
      <c r="BS696" s="6" t="s">
        <v>1086</v>
      </c>
      <c r="BT696" s="6" t="s">
        <v>1086</v>
      </c>
      <c r="BU696" s="6" t="s">
        <v>1086</v>
      </c>
      <c r="BV696" s="6" t="s">
        <v>1086</v>
      </c>
      <c r="BW696" s="6" t="s">
        <v>1086</v>
      </c>
      <c r="BX696" s="6" t="s">
        <v>1086</v>
      </c>
      <c r="BY696" s="6" t="s">
        <v>1086</v>
      </c>
      <c r="BZ696" s="6" t="s">
        <v>1086</v>
      </c>
      <c r="CA696" s="6" t="s">
        <v>1086</v>
      </c>
      <c r="CB696" s="6" t="s">
        <v>1086</v>
      </c>
      <c r="CC696" s="6" t="s">
        <v>1086</v>
      </c>
      <c r="CD696" s="6" t="s">
        <v>1193</v>
      </c>
      <c r="CE696" s="199" t="s">
        <v>3217</v>
      </c>
      <c r="CF696" s="6"/>
      <c r="CG696" s="6"/>
      <c r="CH696" s="6"/>
      <c r="CI696" s="6"/>
      <c r="CJ696" s="6" t="s">
        <v>1607</v>
      </c>
      <c r="CK696" s="6" t="s">
        <v>1608</v>
      </c>
      <c r="CL696" s="6" t="s">
        <v>1086</v>
      </c>
      <c r="CM696" s="6" t="s">
        <v>1087</v>
      </c>
      <c r="CN696" s="6" t="s">
        <v>1087</v>
      </c>
      <c r="CO696" s="6" t="s">
        <v>1490</v>
      </c>
      <c r="CP696" s="6" t="s">
        <v>1086</v>
      </c>
      <c r="CQ696" s="6" t="s">
        <v>1086</v>
      </c>
      <c r="CR696" s="6" t="s">
        <v>1086</v>
      </c>
      <c r="CS696" s="6" t="s">
        <v>1086</v>
      </c>
      <c r="CT696" s="6" t="s">
        <v>1086</v>
      </c>
      <c r="CU696" s="191" t="s">
        <v>1307</v>
      </c>
      <c r="CV696" s="6" t="str">
        <f t="shared" si="253"/>
        <v>SAN MARTIN PEATONAL22040344000</v>
      </c>
      <c r="CW696" s="46" t="str">
        <f t="shared" si="254"/>
        <v>OK</v>
      </c>
      <c r="CX696" s="47" t="str">
        <f t="shared" si="255"/>
        <v>SI</v>
      </c>
      <c r="CY696" s="47" t="str">
        <f t="shared" si="256"/>
        <v/>
      </c>
      <c r="CZ696" s="47" t="str">
        <f t="shared" si="257"/>
        <v/>
      </c>
      <c r="DA696" s="47" t="str">
        <f t="shared" si="258"/>
        <v/>
      </c>
      <c r="DB696" s="47" t="str">
        <f t="shared" si="259"/>
        <v/>
      </c>
      <c r="DC696" s="47" t="str">
        <f t="shared" si="260"/>
        <v/>
      </c>
      <c r="DD696" s="47"/>
      <c r="DE696" s="47" t="str">
        <f t="shared" si="261"/>
        <v/>
      </c>
      <c r="DF696" s="47" t="str">
        <f t="shared" si="262"/>
        <v/>
      </c>
      <c r="DG696" s="47" t="str">
        <f t="shared" si="263"/>
        <v/>
      </c>
      <c r="DH696" s="47" t="str">
        <f t="shared" si="264"/>
        <v/>
      </c>
      <c r="DI696" s="47" t="str">
        <f t="shared" si="265"/>
        <v/>
      </c>
      <c r="DJ696" s="47">
        <f t="shared" si="266"/>
        <v>0</v>
      </c>
      <c r="DK696" s="48">
        <f>IF(CX696="NO",0,IF(CY696=1,Tipologías!$E$11,0)+IF(CZ696=2,Tipologías!$E$10,0)+IF(DA696=3,Tipologías!$E$9,0)+IF(DB696=4,Tipologías!$E$13,0)+IF(DC696=5,Tipologías!$E$12,0)+IF(DD696=6,Tipologías!$E$14,0)+IF(DE696=7,Tipologías!$E$20,0)+IF(DG696=9,Tipologías!$E$16,0)+IF(DF696=8,Tipologías!$E$23,0)+IF(DH696=10,Tipologías!$E$7,0)+IF(DI696=11,Tipologías!$E$8,0))</f>
        <v>0</v>
      </c>
      <c r="DL696" s="49">
        <f t="shared" si="267"/>
        <v>0</v>
      </c>
      <c r="DM696" s="50" t="str">
        <f t="shared" si="268"/>
        <v/>
      </c>
      <c r="DN696" s="50" t="str">
        <f t="shared" si="269"/>
        <v/>
      </c>
      <c r="DO696" s="50" t="str">
        <f t="shared" si="270"/>
        <v/>
      </c>
      <c r="DP696" s="51" t="str">
        <f t="shared" si="271"/>
        <v/>
      </c>
      <c r="DQ696" s="51">
        <f>IF(DM696=17,Tipologías!$E$18,0)+IF(ENCUESTAS!DN696=18,Tipologías!$E$17,0)+IF(ENCUESTAS!DO696=19,Tipologías!$E$19,0)+IF(ENCUESTAS!DP696=20,Tipologías!$E$21,0)</f>
        <v>0</v>
      </c>
      <c r="DR696" s="47" t="str">
        <f t="shared" si="272"/>
        <v>NO</v>
      </c>
      <c r="DS696" s="49">
        <f t="shared" si="273"/>
        <v>0</v>
      </c>
      <c r="DT696" s="52" t="str">
        <f>IF(DL696=0,"",(DL696+DS696+Tipologías!$E$6+Tipologías!$H$2))</f>
        <v/>
      </c>
      <c r="DU696" s="53" t="str">
        <f t="shared" si="274"/>
        <v>NO</v>
      </c>
      <c r="DV696" s="436"/>
    </row>
    <row r="697" spans="1:126" ht="45" x14ac:dyDescent="0.25">
      <c r="A697" s="22">
        <v>42975</v>
      </c>
      <c r="B697" s="7" t="s">
        <v>1</v>
      </c>
      <c r="C697" s="7" t="s">
        <v>630</v>
      </c>
      <c r="D697" s="7">
        <v>579</v>
      </c>
      <c r="E697" s="7">
        <v>98853883</v>
      </c>
      <c r="F697" s="7">
        <v>3233982728</v>
      </c>
      <c r="G697" s="188">
        <v>694</v>
      </c>
      <c r="H697" s="189" t="s">
        <v>1632</v>
      </c>
      <c r="I697" s="7" t="s">
        <v>1110</v>
      </c>
      <c r="J697" s="7" t="s">
        <v>3218</v>
      </c>
      <c r="K697" s="7"/>
      <c r="L697" s="7"/>
      <c r="M697" s="7"/>
      <c r="N697" s="7"/>
      <c r="O697" s="7"/>
      <c r="P697" s="7"/>
      <c r="Q697" s="7"/>
      <c r="R697" s="190"/>
      <c r="S697" s="7"/>
      <c r="T697" s="7"/>
      <c r="U697" s="362" t="str">
        <f t="shared" si="250"/>
        <v xml:space="preserve">PEATONAL CALLE 13 CRA 16  #   -   </v>
      </c>
      <c r="V697" s="7">
        <v>3177308237</v>
      </c>
      <c r="W697" s="7" t="s">
        <v>1271</v>
      </c>
      <c r="X697" s="7" t="s">
        <v>1656</v>
      </c>
      <c r="Y697" s="7" t="s">
        <v>1287</v>
      </c>
      <c r="Z697" s="7" t="s">
        <v>1496</v>
      </c>
      <c r="AA697" s="434" t="str">
        <f t="shared" si="251"/>
        <v>MARIA LIGIA MORALES HENAO</v>
      </c>
      <c r="AB697" s="7" t="s">
        <v>1268</v>
      </c>
      <c r="AC697" s="7">
        <v>21929166</v>
      </c>
      <c r="AD697" s="7" t="s">
        <v>1118</v>
      </c>
      <c r="AE697" s="7">
        <v>64</v>
      </c>
      <c r="AF697" s="6" t="s">
        <v>1086</v>
      </c>
      <c r="AG697" s="6"/>
      <c r="AH697" s="7"/>
      <c r="AI697" s="7"/>
      <c r="AJ697" s="7"/>
      <c r="AK697" s="434" t="str">
        <f t="shared" si="252"/>
        <v xml:space="preserve">   </v>
      </c>
      <c r="AL697" s="7"/>
      <c r="AM697" s="191"/>
      <c r="AN697" s="189" t="s">
        <v>1087</v>
      </c>
      <c r="AO697" s="7"/>
      <c r="AP697" s="7" t="s">
        <v>1087</v>
      </c>
      <c r="AQ697" s="7">
        <v>8</v>
      </c>
      <c r="AR697" s="7">
        <v>1</v>
      </c>
      <c r="AS697" s="7"/>
      <c r="AT697" s="192" t="s">
        <v>1149</v>
      </c>
      <c r="AU697" s="7"/>
      <c r="AV697" s="193"/>
      <c r="AW697" s="7"/>
      <c r="AX697" s="192" t="s">
        <v>1153</v>
      </c>
      <c r="AY697" s="7"/>
      <c r="AZ697" s="7"/>
      <c r="BA697" s="194">
        <v>250000</v>
      </c>
      <c r="BB697" s="7" t="s">
        <v>1086</v>
      </c>
      <c r="BC697" s="194">
        <v>31227</v>
      </c>
      <c r="BD697" s="7" t="s">
        <v>1086</v>
      </c>
      <c r="BE697" s="194"/>
      <c r="BF697" s="7" t="s">
        <v>1086</v>
      </c>
      <c r="BG697" s="194">
        <v>834</v>
      </c>
      <c r="BH697" s="188" t="s">
        <v>1167</v>
      </c>
      <c r="BI697" s="195" t="s">
        <v>1171</v>
      </c>
      <c r="BJ697" s="6" t="s">
        <v>1180</v>
      </c>
      <c r="BK697" s="6" t="s">
        <v>1189</v>
      </c>
      <c r="BL697" s="6" t="s">
        <v>1087</v>
      </c>
      <c r="BM697" s="191" t="s">
        <v>1086</v>
      </c>
      <c r="BN697" s="195" t="s">
        <v>1087</v>
      </c>
      <c r="BO697" s="6" t="s">
        <v>1087</v>
      </c>
      <c r="BP697" s="6" t="s">
        <v>1086</v>
      </c>
      <c r="BQ697" s="6" t="s">
        <v>1087</v>
      </c>
      <c r="BR697" s="6" t="s">
        <v>1087</v>
      </c>
      <c r="BS697" s="6" t="s">
        <v>1087</v>
      </c>
      <c r="BT697" s="6" t="s">
        <v>1087</v>
      </c>
      <c r="BU697" s="6" t="s">
        <v>1087</v>
      </c>
      <c r="BV697" s="6" t="s">
        <v>1087</v>
      </c>
      <c r="BW697" s="6" t="s">
        <v>1086</v>
      </c>
      <c r="BX697" s="6" t="s">
        <v>1086</v>
      </c>
      <c r="BY697" s="6" t="s">
        <v>1087</v>
      </c>
      <c r="BZ697" s="6" t="s">
        <v>1087</v>
      </c>
      <c r="CA697" s="6" t="s">
        <v>1087</v>
      </c>
      <c r="CB697" s="6" t="s">
        <v>1086</v>
      </c>
      <c r="CC697" s="6" t="s">
        <v>1086</v>
      </c>
      <c r="CD697" s="6" t="s">
        <v>1194</v>
      </c>
      <c r="CE697" s="199" t="s">
        <v>3219</v>
      </c>
      <c r="CF697" s="6"/>
      <c r="CG697" s="6"/>
      <c r="CH697" s="6"/>
      <c r="CI697" s="6"/>
      <c r="CJ697" s="6" t="s">
        <v>1607</v>
      </c>
      <c r="CK697" s="6" t="s">
        <v>1608</v>
      </c>
      <c r="CL697" s="6" t="s">
        <v>1842</v>
      </c>
      <c r="CM697" s="6" t="s">
        <v>1087</v>
      </c>
      <c r="CN697" s="6" t="s">
        <v>1087</v>
      </c>
      <c r="CO697" s="6" t="s">
        <v>1490</v>
      </c>
      <c r="CP697" s="6" t="s">
        <v>1087</v>
      </c>
      <c r="CQ697" s="6" t="s">
        <v>1087</v>
      </c>
      <c r="CR697" s="6" t="s">
        <v>1086</v>
      </c>
      <c r="CS697" s="6" t="s">
        <v>1086</v>
      </c>
      <c r="CT697" s="6" t="s">
        <v>1086</v>
      </c>
      <c r="CU697" s="191" t="s">
        <v>1269</v>
      </c>
      <c r="CV697" s="6" t="str">
        <f t="shared" si="253"/>
        <v>SAN MARTIN PEATONALCALLE 13 CRA 16</v>
      </c>
      <c r="CW697" s="46" t="str">
        <f t="shared" si="254"/>
        <v>OK</v>
      </c>
      <c r="CX697" s="47" t="str">
        <f t="shared" si="255"/>
        <v>SI</v>
      </c>
      <c r="CY697" s="47">
        <f t="shared" si="256"/>
        <v>1</v>
      </c>
      <c r="CZ697" s="47" t="str">
        <f t="shared" si="257"/>
        <v/>
      </c>
      <c r="DA697" s="47">
        <f t="shared" si="258"/>
        <v>3</v>
      </c>
      <c r="DB697" s="47">
        <f t="shared" si="259"/>
        <v>4</v>
      </c>
      <c r="DC697" s="47" t="str">
        <f t="shared" si="260"/>
        <v/>
      </c>
      <c r="DD697" s="47"/>
      <c r="DE697" s="47">
        <f t="shared" si="261"/>
        <v>7</v>
      </c>
      <c r="DF697" s="47" t="str">
        <f t="shared" si="262"/>
        <v/>
      </c>
      <c r="DG697" s="47">
        <f t="shared" si="263"/>
        <v>9</v>
      </c>
      <c r="DH697" s="47">
        <f t="shared" si="264"/>
        <v>10</v>
      </c>
      <c r="DI697" s="47">
        <f t="shared" si="265"/>
        <v>11</v>
      </c>
      <c r="DJ697" s="47">
        <f t="shared" si="266"/>
        <v>3</v>
      </c>
      <c r="DK697" s="48">
        <f>IF(CX697="NO",0,IF(CY697=1,Tipologías!$E$11,0)+IF(CZ697=2,Tipologías!$E$10,0)+IF(DA697=3,Tipologías!$E$9,0)+IF(DB697=4,Tipologías!$E$13,0)+IF(DC697=5,Tipologías!$E$12,0)+IF(DD697=6,Tipologías!$E$14,0)+IF(DE697=7,Tipologías!$E$20,0)+IF(DG697=9,Tipologías!$E$16,0)+IF(DF697=8,Tipologías!$E$23,0)+IF(DH697=10,Tipologías!$E$7,0)+IF(DI697=11,Tipologías!$E$8,0))</f>
        <v>4523165.2638539998</v>
      </c>
      <c r="DL697" s="49">
        <f t="shared" si="267"/>
        <v>4523165.2638539998</v>
      </c>
      <c r="DM697" s="50">
        <f t="shared" si="268"/>
        <v>17</v>
      </c>
      <c r="DN697" s="50">
        <f t="shared" si="269"/>
        <v>18</v>
      </c>
      <c r="DO697" s="50">
        <f t="shared" si="270"/>
        <v>0</v>
      </c>
      <c r="DP697" s="51">
        <f t="shared" si="271"/>
        <v>20</v>
      </c>
      <c r="DQ697" s="51">
        <f>IF(DM697=17,Tipologías!$E$18,0)+IF(ENCUESTAS!DN697=18,Tipologías!$E$17,0)+IF(ENCUESTAS!DO697=19,Tipologías!$E$19,0)+IF(ENCUESTAS!DP697=20,Tipologías!$E$21,0)</f>
        <v>2208606.1707959999</v>
      </c>
      <c r="DR697" s="47" t="str">
        <f t="shared" si="272"/>
        <v>SI</v>
      </c>
      <c r="DS697" s="49">
        <f t="shared" si="273"/>
        <v>1374366.7709999999</v>
      </c>
      <c r="DT697" s="52">
        <f>IF(DL697=0,"",(DL697+DS697+Tipologías!$E$6+Tipologías!$H$2))</f>
        <v>6094609.4273939636</v>
      </c>
      <c r="DU697" s="53" t="str">
        <f t="shared" si="274"/>
        <v>SI</v>
      </c>
      <c r="DV697" s="436" t="s">
        <v>4269</v>
      </c>
    </row>
    <row r="698" spans="1:126" ht="30" x14ac:dyDescent="0.25">
      <c r="A698" s="22">
        <v>42975</v>
      </c>
      <c r="B698" s="7" t="s">
        <v>1</v>
      </c>
      <c r="C698" s="7" t="s">
        <v>630</v>
      </c>
      <c r="D698" s="7">
        <v>579</v>
      </c>
      <c r="E698" s="7">
        <v>98853883</v>
      </c>
      <c r="F698" s="7">
        <v>3233982728</v>
      </c>
      <c r="G698" s="188">
        <v>695</v>
      </c>
      <c r="H698" s="189" t="s">
        <v>1646</v>
      </c>
      <c r="I698" s="7" t="s">
        <v>1110</v>
      </c>
      <c r="J698" s="7" t="s">
        <v>3218</v>
      </c>
      <c r="K698" s="7"/>
      <c r="L698" s="7"/>
      <c r="M698" s="7"/>
      <c r="N698" s="7"/>
      <c r="O698" s="7"/>
      <c r="P698" s="7"/>
      <c r="Q698" s="7"/>
      <c r="R698" s="190"/>
      <c r="S698" s="7"/>
      <c r="T698" s="7"/>
      <c r="U698" s="362" t="str">
        <f t="shared" si="250"/>
        <v xml:space="preserve">PEATONAL CALLE 13 CRA 16  #   -   </v>
      </c>
      <c r="V698" s="7">
        <v>31351177691</v>
      </c>
      <c r="W698" s="7" t="s">
        <v>3210</v>
      </c>
      <c r="X698" s="7" t="s">
        <v>3210</v>
      </c>
      <c r="Y698" s="7" t="s">
        <v>1840</v>
      </c>
      <c r="Z698" s="7" t="s">
        <v>1443</v>
      </c>
      <c r="AA698" s="434" t="str">
        <f t="shared" si="251"/>
        <v>LILIANA LOPEZ TORREZ TORREZ</v>
      </c>
      <c r="AB698" s="7" t="s">
        <v>1268</v>
      </c>
      <c r="AC698" s="7">
        <v>1039684558</v>
      </c>
      <c r="AD698" s="7" t="s">
        <v>1118</v>
      </c>
      <c r="AE698" s="7">
        <v>30</v>
      </c>
      <c r="AF698" s="6" t="s">
        <v>1086</v>
      </c>
      <c r="AG698" s="6"/>
      <c r="AH698" s="7"/>
      <c r="AI698" s="7"/>
      <c r="AJ698" s="7"/>
      <c r="AK698" s="434" t="str">
        <f t="shared" si="252"/>
        <v xml:space="preserve">   </v>
      </c>
      <c r="AL698" s="7"/>
      <c r="AM698" s="191"/>
      <c r="AN698" s="189" t="s">
        <v>1087</v>
      </c>
      <c r="AO698" s="7"/>
      <c r="AP698" s="7" t="s">
        <v>1087</v>
      </c>
      <c r="AQ698" s="7">
        <v>2</v>
      </c>
      <c r="AR698" s="7">
        <v>1</v>
      </c>
      <c r="AS698" s="7"/>
      <c r="AT698" s="192" t="s">
        <v>1147</v>
      </c>
      <c r="AU698" s="7"/>
      <c r="AV698" s="193" t="s">
        <v>1162</v>
      </c>
      <c r="AW698" s="7"/>
      <c r="AX698" s="192"/>
      <c r="AY698" s="7"/>
      <c r="AZ698" s="7"/>
      <c r="BA698" s="7"/>
      <c r="BB698" s="7" t="s">
        <v>1086</v>
      </c>
      <c r="BC698" s="7">
        <v>14951</v>
      </c>
      <c r="BD698" s="7" t="s">
        <v>1086</v>
      </c>
      <c r="BE698" s="7"/>
      <c r="BF698" s="7" t="s">
        <v>1086</v>
      </c>
      <c r="BG698" s="7">
        <v>7632</v>
      </c>
      <c r="BH698" s="188" t="s">
        <v>1167</v>
      </c>
      <c r="BI698" s="195" t="s">
        <v>1175</v>
      </c>
      <c r="BJ698" s="6" t="s">
        <v>1180</v>
      </c>
      <c r="BK698" s="6" t="s">
        <v>1189</v>
      </c>
      <c r="BL698" s="6" t="s">
        <v>1087</v>
      </c>
      <c r="BM698" s="191" t="s">
        <v>1086</v>
      </c>
      <c r="BN698" s="195" t="s">
        <v>1087</v>
      </c>
      <c r="BO698" s="6" t="s">
        <v>1087</v>
      </c>
      <c r="BP698" s="6" t="s">
        <v>1086</v>
      </c>
      <c r="BQ698" s="6" t="s">
        <v>1087</v>
      </c>
      <c r="BR698" s="6" t="s">
        <v>1086</v>
      </c>
      <c r="BS698" s="6" t="s">
        <v>1087</v>
      </c>
      <c r="BT698" s="6" t="s">
        <v>1087</v>
      </c>
      <c r="BU698" s="6" t="s">
        <v>1087</v>
      </c>
      <c r="BV698" s="6" t="s">
        <v>1087</v>
      </c>
      <c r="BW698" s="6" t="s">
        <v>1087</v>
      </c>
      <c r="BX698" s="6" t="s">
        <v>1087</v>
      </c>
      <c r="BY698" s="6" t="s">
        <v>1087</v>
      </c>
      <c r="BZ698" s="6" t="s">
        <v>1087</v>
      </c>
      <c r="CA698" s="6" t="s">
        <v>1087</v>
      </c>
      <c r="CB698" s="6" t="s">
        <v>1087</v>
      </c>
      <c r="CC698" s="6" t="s">
        <v>1087</v>
      </c>
      <c r="CD698" s="6" t="s">
        <v>1195</v>
      </c>
      <c r="CE698" s="199" t="s">
        <v>3220</v>
      </c>
      <c r="CF698" s="6"/>
      <c r="CG698" s="6" t="s">
        <v>2491</v>
      </c>
      <c r="CH698" s="6" t="s">
        <v>2161</v>
      </c>
      <c r="CI698" s="6"/>
      <c r="CJ698" s="6" t="s">
        <v>2053</v>
      </c>
      <c r="CK698" s="6" t="s">
        <v>2054</v>
      </c>
      <c r="CL698" s="6" t="s">
        <v>1842</v>
      </c>
      <c r="CM698" s="6" t="s">
        <v>1087</v>
      </c>
      <c r="CN698" s="6" t="s">
        <v>1087</v>
      </c>
      <c r="CO698" s="6" t="s">
        <v>1490</v>
      </c>
      <c r="CP698" s="6" t="s">
        <v>1087</v>
      </c>
      <c r="CQ698" s="6" t="s">
        <v>1087</v>
      </c>
      <c r="CR698" s="6" t="s">
        <v>1087</v>
      </c>
      <c r="CS698" s="6" t="s">
        <v>1087</v>
      </c>
      <c r="CT698" s="6" t="s">
        <v>1087</v>
      </c>
      <c r="CU698" s="191" t="s">
        <v>1307</v>
      </c>
      <c r="CV698" s="6" t="str">
        <f t="shared" si="253"/>
        <v>NUEVO HORIZONTE PEATONALCALLE 13 CRA 16</v>
      </c>
      <c r="CW698" s="46" t="str">
        <f t="shared" si="254"/>
        <v>OK</v>
      </c>
      <c r="CX698" s="47" t="str">
        <f t="shared" si="255"/>
        <v>SI</v>
      </c>
      <c r="CY698" s="47">
        <f t="shared" si="256"/>
        <v>1</v>
      </c>
      <c r="CZ698" s="47">
        <f t="shared" si="257"/>
        <v>2</v>
      </c>
      <c r="DA698" s="47">
        <f t="shared" si="258"/>
        <v>3</v>
      </c>
      <c r="DB698" s="47">
        <f t="shared" si="259"/>
        <v>4</v>
      </c>
      <c r="DC698" s="47">
        <f t="shared" si="260"/>
        <v>5</v>
      </c>
      <c r="DD698" s="47"/>
      <c r="DE698" s="47">
        <f t="shared" si="261"/>
        <v>7</v>
      </c>
      <c r="DF698" s="47">
        <f t="shared" si="262"/>
        <v>8</v>
      </c>
      <c r="DG698" s="47" t="str">
        <f t="shared" si="263"/>
        <v/>
      </c>
      <c r="DH698" s="47" t="str">
        <f t="shared" si="264"/>
        <v/>
      </c>
      <c r="DI698" s="47">
        <f t="shared" si="265"/>
        <v>11</v>
      </c>
      <c r="DJ698" s="47">
        <f t="shared" si="266"/>
        <v>5</v>
      </c>
      <c r="DK698" s="48">
        <f>IF(CX698="NO",0,IF(CY698=1,Tipologías!$E$11,0)+IF(CZ698=2,Tipologías!$E$10,0)+IF(DA698=3,Tipologías!$E$9,0)+IF(DB698=4,Tipologías!$E$13,0)+IF(DC698=5,Tipologías!$E$12,0)+IF(DD698=6,Tipologías!$E$14,0)+IF(DE698=7,Tipologías!$E$20,0)+IF(DG698=9,Tipologías!$E$16,0)+IF(DF698=8,Tipologías!$E$23,0)+IF(DH698=10,Tipologías!$E$7,0)+IF(DI698=11,Tipologías!$E$8,0))</f>
        <v>7473222.2369879996</v>
      </c>
      <c r="DL698" s="49">
        <f t="shared" si="267"/>
        <v>6099266.2918499997</v>
      </c>
      <c r="DM698" s="50">
        <f t="shared" si="268"/>
        <v>17</v>
      </c>
      <c r="DN698" s="50">
        <f t="shared" si="269"/>
        <v>18</v>
      </c>
      <c r="DO698" s="50">
        <f t="shared" si="270"/>
        <v>0</v>
      </c>
      <c r="DP698" s="51">
        <f t="shared" si="271"/>
        <v>20</v>
      </c>
      <c r="DQ698" s="51">
        <f>IF(DM698=17,Tipologías!$E$18,0)+IF(ENCUESTAS!DN698=18,Tipologías!$E$17,0)+IF(ENCUESTAS!DO698=19,Tipologías!$E$19,0)+IF(ENCUESTAS!DP698=20,Tipologías!$E$21,0)</f>
        <v>2208606.1707959999</v>
      </c>
      <c r="DR698" s="47" t="str">
        <f t="shared" si="272"/>
        <v>SI</v>
      </c>
      <c r="DS698" s="49">
        <f t="shared" si="273"/>
        <v>1374366.7709999999</v>
      </c>
      <c r="DT698" s="52">
        <f>IF(DL698=0,"",(DL698+DS698+Tipologías!$E$6+Tipologías!$H$2))</f>
        <v>7670710.4553899635</v>
      </c>
      <c r="DU698" s="53" t="str">
        <f t="shared" si="274"/>
        <v>SI</v>
      </c>
      <c r="DV698" s="436" t="s">
        <v>4411</v>
      </c>
    </row>
    <row r="699" spans="1:126" ht="30" hidden="1" x14ac:dyDescent="0.25">
      <c r="A699" s="22">
        <v>42975</v>
      </c>
      <c r="B699" s="7" t="s">
        <v>1</v>
      </c>
      <c r="C699" s="7" t="s">
        <v>630</v>
      </c>
      <c r="D699" s="7">
        <v>579</v>
      </c>
      <c r="E699" s="7">
        <v>115243540</v>
      </c>
      <c r="F699" s="7">
        <v>3108273887</v>
      </c>
      <c r="G699" s="188">
        <v>696</v>
      </c>
      <c r="H699" s="189" t="s">
        <v>1632</v>
      </c>
      <c r="I699" s="7" t="s">
        <v>1110</v>
      </c>
      <c r="J699" s="7"/>
      <c r="K699" s="7"/>
      <c r="L699" s="7"/>
      <c r="M699" s="7"/>
      <c r="N699" s="7"/>
      <c r="O699" s="7"/>
      <c r="P699" s="7"/>
      <c r="Q699" s="7"/>
      <c r="R699" s="190">
        <v>22044792000</v>
      </c>
      <c r="S699" s="7"/>
      <c r="T699" s="7"/>
      <c r="U699" s="362" t="str">
        <f t="shared" si="250"/>
        <v xml:space="preserve">PEATONAL   #   -  22044792000 </v>
      </c>
      <c r="V699" s="7">
        <v>3128577125</v>
      </c>
      <c r="W699" s="7" t="s">
        <v>1907</v>
      </c>
      <c r="X699" s="7" t="s">
        <v>1552</v>
      </c>
      <c r="Y699" s="7" t="s">
        <v>1318</v>
      </c>
      <c r="Z699" s="7" t="s">
        <v>3221</v>
      </c>
      <c r="AA699" s="434" t="str">
        <f t="shared" si="251"/>
        <v>ANA GRISELDA ZAPATA FUENTES</v>
      </c>
      <c r="AB699" s="7" t="s">
        <v>1268</v>
      </c>
      <c r="AC699" s="7">
        <v>21929717</v>
      </c>
      <c r="AD699" s="7" t="s">
        <v>1118</v>
      </c>
      <c r="AE699" s="7">
        <v>59</v>
      </c>
      <c r="AF699" s="6" t="s">
        <v>1086</v>
      </c>
      <c r="AG699" s="6"/>
      <c r="AH699" s="7"/>
      <c r="AI699" s="7"/>
      <c r="AJ699" s="7"/>
      <c r="AK699" s="434" t="str">
        <f t="shared" si="252"/>
        <v xml:space="preserve">   </v>
      </c>
      <c r="AL699" s="7"/>
      <c r="AM699" s="191"/>
      <c r="AN699" s="189" t="s">
        <v>1087</v>
      </c>
      <c r="AO699" s="7"/>
      <c r="AP699" s="7" t="s">
        <v>1087</v>
      </c>
      <c r="AQ699" s="7">
        <v>7</v>
      </c>
      <c r="AR699" s="7">
        <v>3</v>
      </c>
      <c r="AS699" s="7"/>
      <c r="AT699" s="192" t="s">
        <v>1147</v>
      </c>
      <c r="AU699" s="7"/>
      <c r="AV699" s="193" t="s">
        <v>1162</v>
      </c>
      <c r="AW699" s="7"/>
      <c r="AX699" s="192"/>
      <c r="AY699" s="7"/>
      <c r="AZ699" s="7"/>
      <c r="BA699" s="7"/>
      <c r="BB699" s="7" t="s">
        <v>1086</v>
      </c>
      <c r="BC699" s="7">
        <v>37600</v>
      </c>
      <c r="BD699" s="7" t="s">
        <v>1086</v>
      </c>
      <c r="BE699" s="7"/>
      <c r="BF699" s="7" t="s">
        <v>1086</v>
      </c>
      <c r="BG699" s="7">
        <v>8400</v>
      </c>
      <c r="BH699" s="188" t="s">
        <v>1167</v>
      </c>
      <c r="BI699" s="195" t="s">
        <v>1171</v>
      </c>
      <c r="BJ699" s="6" t="s">
        <v>1180</v>
      </c>
      <c r="BK699" s="6" t="s">
        <v>1188</v>
      </c>
      <c r="BL699" s="6" t="s">
        <v>1086</v>
      </c>
      <c r="BM699" s="191" t="s">
        <v>1086</v>
      </c>
      <c r="BN699" s="195" t="s">
        <v>1086</v>
      </c>
      <c r="BO699" s="6" t="s">
        <v>1086</v>
      </c>
      <c r="BP699" s="6" t="s">
        <v>1086</v>
      </c>
      <c r="BQ699" s="6" t="s">
        <v>1086</v>
      </c>
      <c r="BR699" s="6" t="s">
        <v>1086</v>
      </c>
      <c r="BS699" s="6" t="s">
        <v>1086</v>
      </c>
      <c r="BT699" s="6" t="s">
        <v>1086</v>
      </c>
      <c r="BU699" s="6" t="s">
        <v>1086</v>
      </c>
      <c r="BV699" s="6" t="s">
        <v>1086</v>
      </c>
      <c r="BW699" s="6" t="s">
        <v>1086</v>
      </c>
      <c r="BX699" s="6" t="s">
        <v>1086</v>
      </c>
      <c r="BY699" s="6" t="s">
        <v>1086</v>
      </c>
      <c r="BZ699" s="6" t="s">
        <v>1086</v>
      </c>
      <c r="CA699" s="6" t="s">
        <v>1086</v>
      </c>
      <c r="CB699" s="6" t="s">
        <v>1086</v>
      </c>
      <c r="CC699" s="6" t="s">
        <v>1086</v>
      </c>
      <c r="CD699" s="6" t="s">
        <v>1193</v>
      </c>
      <c r="CE699" s="199" t="s">
        <v>3222</v>
      </c>
      <c r="CF699" s="6"/>
      <c r="CG699" s="6"/>
      <c r="CH699" s="6"/>
      <c r="CI699" s="6"/>
      <c r="CJ699" s="6" t="s">
        <v>1607</v>
      </c>
      <c r="CK699" s="6" t="s">
        <v>1608</v>
      </c>
      <c r="CL699" s="6" t="s">
        <v>1086</v>
      </c>
      <c r="CM699" s="6" t="s">
        <v>1087</v>
      </c>
      <c r="CN699" s="6" t="s">
        <v>1087</v>
      </c>
      <c r="CO699" s="6" t="s">
        <v>1490</v>
      </c>
      <c r="CP699" s="6" t="s">
        <v>1086</v>
      </c>
      <c r="CQ699" s="6" t="s">
        <v>1086</v>
      </c>
      <c r="CR699" s="6" t="s">
        <v>1086</v>
      </c>
      <c r="CS699" s="6" t="s">
        <v>1086</v>
      </c>
      <c r="CT699" s="6" t="s">
        <v>1086</v>
      </c>
      <c r="CU699" s="191" t="s">
        <v>1273</v>
      </c>
      <c r="CV699" s="6" t="str">
        <f t="shared" si="253"/>
        <v>SAN MARTIN PEATONAL22044792000</v>
      </c>
      <c r="CW699" s="46" t="str">
        <f t="shared" si="254"/>
        <v>OK</v>
      </c>
      <c r="CX699" s="47" t="str">
        <f t="shared" si="255"/>
        <v>SI</v>
      </c>
      <c r="CY699" s="47" t="str">
        <f t="shared" si="256"/>
        <v/>
      </c>
      <c r="CZ699" s="47" t="str">
        <f t="shared" si="257"/>
        <v/>
      </c>
      <c r="DA699" s="47" t="str">
        <f t="shared" si="258"/>
        <v/>
      </c>
      <c r="DB699" s="47" t="str">
        <f t="shared" si="259"/>
        <v/>
      </c>
      <c r="DC699" s="47" t="str">
        <f t="shared" si="260"/>
        <v/>
      </c>
      <c r="DD699" s="47"/>
      <c r="DE699" s="47" t="str">
        <f t="shared" si="261"/>
        <v/>
      </c>
      <c r="DF699" s="47" t="str">
        <f t="shared" si="262"/>
        <v/>
      </c>
      <c r="DG699" s="47" t="str">
        <f t="shared" si="263"/>
        <v/>
      </c>
      <c r="DH699" s="47" t="str">
        <f t="shared" si="264"/>
        <v/>
      </c>
      <c r="DI699" s="47" t="str">
        <f t="shared" si="265"/>
        <v/>
      </c>
      <c r="DJ699" s="47">
        <f t="shared" si="266"/>
        <v>0</v>
      </c>
      <c r="DK699" s="48">
        <f>IF(CX699="NO",0,IF(CY699=1,Tipologías!$E$11,0)+IF(CZ699=2,Tipologías!$E$10,0)+IF(DA699=3,Tipologías!$E$9,0)+IF(DB699=4,Tipologías!$E$13,0)+IF(DC699=5,Tipologías!$E$12,0)+IF(DD699=6,Tipologías!$E$14,0)+IF(DE699=7,Tipologías!$E$20,0)+IF(DG699=9,Tipologías!$E$16,0)+IF(DF699=8,Tipologías!$E$23,0)+IF(DH699=10,Tipologías!$E$7,0)+IF(DI699=11,Tipologías!$E$8,0))</f>
        <v>0</v>
      </c>
      <c r="DL699" s="49">
        <f t="shared" si="267"/>
        <v>0</v>
      </c>
      <c r="DM699" s="50" t="str">
        <f t="shared" si="268"/>
        <v/>
      </c>
      <c r="DN699" s="50" t="str">
        <f t="shared" si="269"/>
        <v/>
      </c>
      <c r="DO699" s="50" t="str">
        <f t="shared" si="270"/>
        <v/>
      </c>
      <c r="DP699" s="51" t="str">
        <f t="shared" si="271"/>
        <v/>
      </c>
      <c r="DQ699" s="51">
        <f>IF(DM699=17,Tipologías!$E$18,0)+IF(ENCUESTAS!DN699=18,Tipologías!$E$17,0)+IF(ENCUESTAS!DO699=19,Tipologías!$E$19,0)+IF(ENCUESTAS!DP699=20,Tipologías!$E$21,0)</f>
        <v>0</v>
      </c>
      <c r="DR699" s="47" t="str">
        <f t="shared" si="272"/>
        <v>NO</v>
      </c>
      <c r="DS699" s="49">
        <f t="shared" si="273"/>
        <v>0</v>
      </c>
      <c r="DT699" s="52" t="str">
        <f>IF(DL699=0,"",(DL699+DS699+Tipologías!$E$6+Tipologías!$H$2))</f>
        <v/>
      </c>
      <c r="DU699" s="53" t="str">
        <f t="shared" si="274"/>
        <v>NO</v>
      </c>
      <c r="DV699" s="436"/>
    </row>
    <row r="700" spans="1:126" ht="30" x14ac:dyDescent="0.25">
      <c r="A700" s="22">
        <v>42975</v>
      </c>
      <c r="B700" s="7" t="s">
        <v>1</v>
      </c>
      <c r="C700" s="7" t="s">
        <v>630</v>
      </c>
      <c r="D700" s="7">
        <v>579</v>
      </c>
      <c r="E700" s="7">
        <v>115243540</v>
      </c>
      <c r="F700" s="7">
        <v>3108273887</v>
      </c>
      <c r="G700" s="188">
        <v>697</v>
      </c>
      <c r="H700" s="189" t="s">
        <v>1632</v>
      </c>
      <c r="I700" s="7" t="s">
        <v>1110</v>
      </c>
      <c r="J700" s="7"/>
      <c r="K700" s="7"/>
      <c r="L700" s="7"/>
      <c r="M700" s="7"/>
      <c r="N700" s="7"/>
      <c r="O700" s="7"/>
      <c r="P700" s="7"/>
      <c r="Q700" s="7"/>
      <c r="R700" s="200">
        <v>22044796000</v>
      </c>
      <c r="S700" s="7"/>
      <c r="T700" s="7"/>
      <c r="U700" s="362" t="str">
        <f t="shared" si="250"/>
        <v xml:space="preserve">PEATONAL   #   -  22044796000 </v>
      </c>
      <c r="V700" s="7">
        <v>3122176637</v>
      </c>
      <c r="W700" s="7" t="s">
        <v>1625</v>
      </c>
      <c r="X700" s="7" t="s">
        <v>1456</v>
      </c>
      <c r="Y700" s="7" t="s">
        <v>1331</v>
      </c>
      <c r="Z700" s="7" t="s">
        <v>1923</v>
      </c>
      <c r="AA700" s="434" t="str">
        <f t="shared" si="251"/>
        <v>LUIS FERNANDO  MONTOYA PEREZ</v>
      </c>
      <c r="AB700" s="7" t="s">
        <v>1268</v>
      </c>
      <c r="AC700" s="7">
        <v>1039689718</v>
      </c>
      <c r="AD700" s="7" t="s">
        <v>1127</v>
      </c>
      <c r="AE700" s="7">
        <v>27</v>
      </c>
      <c r="AF700" s="6" t="s">
        <v>1086</v>
      </c>
      <c r="AG700" s="6"/>
      <c r="AH700" s="7"/>
      <c r="AI700" s="7"/>
      <c r="AJ700" s="7"/>
      <c r="AK700" s="434" t="str">
        <f t="shared" si="252"/>
        <v xml:space="preserve">   </v>
      </c>
      <c r="AL700" s="7"/>
      <c r="AM700" s="191"/>
      <c r="AN700" s="189" t="s">
        <v>1087</v>
      </c>
      <c r="AO700" s="7"/>
      <c r="AP700" s="7" t="s">
        <v>1087</v>
      </c>
      <c r="AQ700" s="7">
        <v>3</v>
      </c>
      <c r="AR700" s="7"/>
      <c r="AS700" s="7"/>
      <c r="AT700" s="192" t="s">
        <v>1147</v>
      </c>
      <c r="AU700" s="7"/>
      <c r="AV700" s="193" t="s">
        <v>1162</v>
      </c>
      <c r="AW700" s="7"/>
      <c r="AX700" s="192"/>
      <c r="AY700" s="7"/>
      <c r="AZ700" s="7"/>
      <c r="BA700" s="7"/>
      <c r="BB700" s="7" t="s">
        <v>1086</v>
      </c>
      <c r="BC700" s="194">
        <v>7000</v>
      </c>
      <c r="BD700" s="7" t="s">
        <v>1086</v>
      </c>
      <c r="BE700" s="194"/>
      <c r="BF700" s="7" t="s">
        <v>1086</v>
      </c>
      <c r="BG700" s="194">
        <v>8200</v>
      </c>
      <c r="BH700" s="188" t="s">
        <v>1167</v>
      </c>
      <c r="BI700" s="195" t="s">
        <v>1171</v>
      </c>
      <c r="BJ700" s="6" t="s">
        <v>1180</v>
      </c>
      <c r="BK700" s="6" t="s">
        <v>1189</v>
      </c>
      <c r="BL700" s="6" t="s">
        <v>1086</v>
      </c>
      <c r="BM700" s="191" t="s">
        <v>1086</v>
      </c>
      <c r="BN700" s="195" t="s">
        <v>1086</v>
      </c>
      <c r="BO700" s="6" t="s">
        <v>1086</v>
      </c>
      <c r="BP700" s="6" t="s">
        <v>1086</v>
      </c>
      <c r="BQ700" s="6" t="s">
        <v>1086</v>
      </c>
      <c r="BR700" s="6" t="s">
        <v>1086</v>
      </c>
      <c r="BS700" s="6" t="s">
        <v>1086</v>
      </c>
      <c r="BT700" s="6" t="s">
        <v>1086</v>
      </c>
      <c r="BU700" s="6" t="s">
        <v>1087</v>
      </c>
      <c r="BV700" s="6" t="s">
        <v>1086</v>
      </c>
      <c r="BW700" s="6" t="s">
        <v>1086</v>
      </c>
      <c r="BX700" s="6" t="s">
        <v>1086</v>
      </c>
      <c r="BY700" s="6" t="s">
        <v>1086</v>
      </c>
      <c r="BZ700" s="6" t="s">
        <v>1087</v>
      </c>
      <c r="CA700" s="6" t="s">
        <v>1086</v>
      </c>
      <c r="CB700" s="6" t="s">
        <v>1086</v>
      </c>
      <c r="CC700" s="6" t="s">
        <v>1086</v>
      </c>
      <c r="CD700" s="6" t="s">
        <v>1193</v>
      </c>
      <c r="CE700" s="199" t="s">
        <v>3223</v>
      </c>
      <c r="CF700" s="6"/>
      <c r="CG700" s="6"/>
      <c r="CH700" s="6"/>
      <c r="CI700" s="6"/>
      <c r="CJ700" s="6" t="s">
        <v>1607</v>
      </c>
      <c r="CK700" s="6" t="s">
        <v>1608</v>
      </c>
      <c r="CL700" s="6" t="s">
        <v>1086</v>
      </c>
      <c r="CM700" s="6" t="s">
        <v>1087</v>
      </c>
      <c r="CN700" s="6" t="s">
        <v>1087</v>
      </c>
      <c r="CO700" s="6" t="s">
        <v>1490</v>
      </c>
      <c r="CP700" s="6" t="s">
        <v>1086</v>
      </c>
      <c r="CQ700" s="6" t="s">
        <v>1087</v>
      </c>
      <c r="CR700" s="6" t="s">
        <v>1086</v>
      </c>
      <c r="CS700" s="6" t="s">
        <v>1086</v>
      </c>
      <c r="CT700" s="6" t="s">
        <v>1086</v>
      </c>
      <c r="CU700" s="191" t="s">
        <v>1273</v>
      </c>
      <c r="CV700" s="6" t="str">
        <f t="shared" si="253"/>
        <v>SAN MARTIN PEATONAL22044796000</v>
      </c>
      <c r="CW700" s="46" t="str">
        <f t="shared" si="254"/>
        <v>OK</v>
      </c>
      <c r="CX700" s="47" t="str">
        <f t="shared" si="255"/>
        <v>SI</v>
      </c>
      <c r="CY700" s="47" t="str">
        <f t="shared" si="256"/>
        <v/>
      </c>
      <c r="CZ700" s="47" t="str">
        <f t="shared" si="257"/>
        <v/>
      </c>
      <c r="DA700" s="47" t="str">
        <f t="shared" si="258"/>
        <v/>
      </c>
      <c r="DB700" s="47">
        <f t="shared" si="259"/>
        <v>4</v>
      </c>
      <c r="DC700" s="47" t="str">
        <f t="shared" si="260"/>
        <v/>
      </c>
      <c r="DD700" s="47"/>
      <c r="DE700" s="47" t="str">
        <f t="shared" si="261"/>
        <v/>
      </c>
      <c r="DF700" s="47" t="str">
        <f t="shared" si="262"/>
        <v/>
      </c>
      <c r="DG700" s="47" t="str">
        <f t="shared" si="263"/>
        <v/>
      </c>
      <c r="DH700" s="47" t="str">
        <f t="shared" si="264"/>
        <v/>
      </c>
      <c r="DI700" s="47" t="str">
        <f t="shared" si="265"/>
        <v/>
      </c>
      <c r="DJ700" s="47">
        <f t="shared" si="266"/>
        <v>1</v>
      </c>
      <c r="DK700" s="48">
        <f>IF(CX700="NO",0,IF(CY700=1,Tipologías!$E$11,0)+IF(CZ700=2,Tipologías!$E$10,0)+IF(DA700=3,Tipologías!$E$9,0)+IF(DB700=4,Tipologías!$E$13,0)+IF(DC700=5,Tipologías!$E$12,0)+IF(DD700=6,Tipologías!$E$14,0)+IF(DE700=7,Tipologías!$E$20,0)+IF(DG700=9,Tipologías!$E$16,0)+IF(DF700=8,Tipologías!$E$23,0)+IF(DH700=10,Tipologías!$E$7,0)+IF(DI700=11,Tipologías!$E$8,0))</f>
        <v>633254.07790799986</v>
      </c>
      <c r="DL700" s="49">
        <f t="shared" si="267"/>
        <v>633254.07790799986</v>
      </c>
      <c r="DM700" s="50" t="str">
        <f t="shared" si="268"/>
        <v/>
      </c>
      <c r="DN700" s="50" t="str">
        <f t="shared" si="269"/>
        <v/>
      </c>
      <c r="DO700" s="50">
        <f t="shared" si="270"/>
        <v>0</v>
      </c>
      <c r="DP700" s="51" t="str">
        <f t="shared" si="271"/>
        <v/>
      </c>
      <c r="DQ700" s="51">
        <f>IF(DM700=17,Tipologías!$E$18,0)+IF(ENCUESTAS!DN700=18,Tipologías!$E$17,0)+IF(ENCUESTAS!DO700=19,Tipologías!$E$19,0)+IF(ENCUESTAS!DP700=20,Tipologías!$E$21,0)</f>
        <v>0</v>
      </c>
      <c r="DR700" s="47" t="str">
        <f t="shared" si="272"/>
        <v>NO</v>
      </c>
      <c r="DS700" s="49">
        <f t="shared" si="273"/>
        <v>0</v>
      </c>
      <c r="DT700" s="52">
        <f>IF(DL700=0,"",(DL700+DS700+Tipologías!$E$6+Tipologías!$H$2))</f>
        <v>830331.47044796438</v>
      </c>
      <c r="DU700" s="53" t="str">
        <f t="shared" si="274"/>
        <v>SI</v>
      </c>
      <c r="DV700" s="436" t="s">
        <v>4270</v>
      </c>
    </row>
    <row r="701" spans="1:126" ht="60" x14ac:dyDescent="0.25">
      <c r="A701" s="22">
        <v>42975</v>
      </c>
      <c r="B701" s="7" t="s">
        <v>1</v>
      </c>
      <c r="C701" s="7" t="s">
        <v>630</v>
      </c>
      <c r="D701" s="7">
        <v>579</v>
      </c>
      <c r="E701" s="7">
        <v>115243540</v>
      </c>
      <c r="F701" s="7">
        <v>3108273887</v>
      </c>
      <c r="G701" s="188">
        <v>698</v>
      </c>
      <c r="H701" s="189" t="s">
        <v>1603</v>
      </c>
      <c r="I701" s="7" t="s">
        <v>1110</v>
      </c>
      <c r="J701" s="7"/>
      <c r="K701" s="7"/>
      <c r="L701" s="7"/>
      <c r="M701" s="7"/>
      <c r="N701" s="7"/>
      <c r="O701" s="7"/>
      <c r="P701" s="7"/>
      <c r="Q701" s="7"/>
      <c r="R701" s="200">
        <v>220588226000</v>
      </c>
      <c r="S701" s="7"/>
      <c r="T701" s="7"/>
      <c r="U701" s="362" t="str">
        <f t="shared" si="250"/>
        <v xml:space="preserve">PEATONAL   #   -  220588226000 </v>
      </c>
      <c r="V701" s="7">
        <v>3128328869</v>
      </c>
      <c r="W701" s="7" t="s">
        <v>1478</v>
      </c>
      <c r="X701" s="7" t="s">
        <v>1885</v>
      </c>
      <c r="Y701" s="7" t="s">
        <v>2049</v>
      </c>
      <c r="Z701" s="7" t="s">
        <v>3224</v>
      </c>
      <c r="AA701" s="434" t="str">
        <f t="shared" si="251"/>
        <v>JHON ALEJANDRO VELASQUEZ RAVE</v>
      </c>
      <c r="AB701" s="7" t="s">
        <v>1268</v>
      </c>
      <c r="AC701" s="7">
        <v>71194354</v>
      </c>
      <c r="AD701" s="7" t="s">
        <v>1127</v>
      </c>
      <c r="AE701" s="7">
        <v>28</v>
      </c>
      <c r="AF701" s="6" t="s">
        <v>1086</v>
      </c>
      <c r="AG701" s="6"/>
      <c r="AH701" s="7"/>
      <c r="AI701" s="7"/>
      <c r="AJ701" s="7"/>
      <c r="AK701" s="434" t="str">
        <f t="shared" si="252"/>
        <v xml:space="preserve">   </v>
      </c>
      <c r="AL701" s="7"/>
      <c r="AM701" s="191"/>
      <c r="AN701" s="189" t="s">
        <v>1086</v>
      </c>
      <c r="AO701" s="7"/>
      <c r="AP701" s="7" t="s">
        <v>1087</v>
      </c>
      <c r="AQ701" s="7">
        <v>3</v>
      </c>
      <c r="AR701" s="7"/>
      <c r="AS701" s="7"/>
      <c r="AT701" s="192" t="s">
        <v>1147</v>
      </c>
      <c r="AU701" s="7"/>
      <c r="AV701" s="193" t="s">
        <v>1162</v>
      </c>
      <c r="AW701" s="7"/>
      <c r="AX701" s="192"/>
      <c r="AY701" s="7"/>
      <c r="AZ701" s="7"/>
      <c r="BA701" s="7"/>
      <c r="BB701" s="7" t="s">
        <v>1086</v>
      </c>
      <c r="BC701" s="7">
        <v>16100</v>
      </c>
      <c r="BD701" s="7" t="s">
        <v>1086</v>
      </c>
      <c r="BE701" s="7">
        <v>11500</v>
      </c>
      <c r="BF701" s="7" t="s">
        <v>1086</v>
      </c>
      <c r="BG701" s="7">
        <v>8400</v>
      </c>
      <c r="BH701" s="188" t="s">
        <v>1167</v>
      </c>
      <c r="BI701" s="195" t="s">
        <v>1174</v>
      </c>
      <c r="BJ701" s="6" t="s">
        <v>1180</v>
      </c>
      <c r="BK701" s="6" t="s">
        <v>1189</v>
      </c>
      <c r="BL701" s="6" t="s">
        <v>1087</v>
      </c>
      <c r="BM701" s="191" t="s">
        <v>1087</v>
      </c>
      <c r="BN701" s="195" t="s">
        <v>1086</v>
      </c>
      <c r="BO701" s="6" t="s">
        <v>1086</v>
      </c>
      <c r="BP701" s="6" t="s">
        <v>1086</v>
      </c>
      <c r="BQ701" s="6" t="s">
        <v>1086</v>
      </c>
      <c r="BR701" s="6" t="s">
        <v>1086</v>
      </c>
      <c r="BS701" s="6" t="s">
        <v>1086</v>
      </c>
      <c r="BT701" s="6" t="s">
        <v>1087</v>
      </c>
      <c r="BU701" s="6" t="s">
        <v>1087</v>
      </c>
      <c r="BV701" s="6" t="s">
        <v>1086</v>
      </c>
      <c r="BW701" s="6" t="s">
        <v>1086</v>
      </c>
      <c r="BX701" s="6" t="s">
        <v>1087</v>
      </c>
      <c r="BY701" s="6" t="s">
        <v>1087</v>
      </c>
      <c r="BZ701" s="6" t="s">
        <v>1087</v>
      </c>
      <c r="CA701" s="6" t="s">
        <v>1086</v>
      </c>
      <c r="CB701" s="6" t="s">
        <v>1086</v>
      </c>
      <c r="CC701" s="6" t="s">
        <v>1087</v>
      </c>
      <c r="CD701" s="6" t="s">
        <v>1193</v>
      </c>
      <c r="CE701" s="199" t="s">
        <v>3225</v>
      </c>
      <c r="CF701" s="6"/>
      <c r="CG701" s="6"/>
      <c r="CH701" s="6"/>
      <c r="CI701" s="6"/>
      <c r="CJ701" s="6" t="s">
        <v>1607</v>
      </c>
      <c r="CK701" s="6" t="s">
        <v>1608</v>
      </c>
      <c r="CL701" s="6" t="s">
        <v>1086</v>
      </c>
      <c r="CM701" s="6" t="s">
        <v>1087</v>
      </c>
      <c r="CN701" s="6" t="s">
        <v>1087</v>
      </c>
      <c r="CO701" s="6" t="s">
        <v>1490</v>
      </c>
      <c r="CP701" s="6" t="s">
        <v>1087</v>
      </c>
      <c r="CQ701" s="6" t="s">
        <v>1087</v>
      </c>
      <c r="CR701" s="6" t="s">
        <v>1087</v>
      </c>
      <c r="CS701" s="6" t="s">
        <v>1086</v>
      </c>
      <c r="CT701" s="6" t="s">
        <v>1087</v>
      </c>
      <c r="CU701" s="191" t="s">
        <v>1307</v>
      </c>
      <c r="CV701" s="6" t="str">
        <f t="shared" si="253"/>
        <v>OASIS PEATONAL220588226000</v>
      </c>
      <c r="CW701" s="46" t="str">
        <f t="shared" si="254"/>
        <v>OK</v>
      </c>
      <c r="CX701" s="47" t="str">
        <f t="shared" si="255"/>
        <v>SI</v>
      </c>
      <c r="CY701" s="47">
        <f t="shared" si="256"/>
        <v>1</v>
      </c>
      <c r="CZ701" s="47">
        <f t="shared" si="257"/>
        <v>2</v>
      </c>
      <c r="DA701" s="47">
        <f t="shared" si="258"/>
        <v>3</v>
      </c>
      <c r="DB701" s="47">
        <f t="shared" si="259"/>
        <v>4</v>
      </c>
      <c r="DC701" s="47" t="str">
        <f t="shared" si="260"/>
        <v/>
      </c>
      <c r="DD701" s="47"/>
      <c r="DE701" s="47">
        <f t="shared" si="261"/>
        <v>7</v>
      </c>
      <c r="DF701" s="47">
        <f t="shared" si="262"/>
        <v>8</v>
      </c>
      <c r="DG701" s="47" t="str">
        <f t="shared" si="263"/>
        <v/>
      </c>
      <c r="DH701" s="47" t="str">
        <f t="shared" si="264"/>
        <v/>
      </c>
      <c r="DI701" s="47" t="str">
        <f t="shared" si="265"/>
        <v/>
      </c>
      <c r="DJ701" s="47">
        <f t="shared" si="266"/>
        <v>4</v>
      </c>
      <c r="DK701" s="48">
        <f>IF(CX701="NO",0,IF(CY701=1,Tipologías!$E$11,0)+IF(CZ701=2,Tipologías!$E$10,0)+IF(DA701=3,Tipologías!$E$9,0)+IF(DB701=4,Tipologías!$E$13,0)+IF(DC701=5,Tipologías!$E$12,0)+IF(DD701=6,Tipologías!$E$14,0)+IF(DE701=7,Tipologías!$E$20,0)+IF(DG701=9,Tipologías!$E$16,0)+IF(DF701=8,Tipologías!$E$23,0)+IF(DH701=10,Tipologías!$E$7,0)+IF(DI701=11,Tipologías!$E$8,0))</f>
        <v>6287129.5040999996</v>
      </c>
      <c r="DL701" s="49">
        <f t="shared" si="267"/>
        <v>6099266.2918499997</v>
      </c>
      <c r="DM701" s="50" t="str">
        <f t="shared" si="268"/>
        <v/>
      </c>
      <c r="DN701" s="50" t="str">
        <f t="shared" si="269"/>
        <v/>
      </c>
      <c r="DO701" s="50">
        <f t="shared" si="270"/>
        <v>0</v>
      </c>
      <c r="DP701" s="51" t="str">
        <f t="shared" si="271"/>
        <v/>
      </c>
      <c r="DQ701" s="51">
        <f>IF(DM701=17,Tipologías!$E$18,0)+IF(ENCUESTAS!DN701=18,Tipologías!$E$17,0)+IF(ENCUESTAS!DO701=19,Tipologías!$E$19,0)+IF(ENCUESTAS!DP701=20,Tipologías!$E$21,0)</f>
        <v>0</v>
      </c>
      <c r="DR701" s="47" t="str">
        <f t="shared" si="272"/>
        <v>NO</v>
      </c>
      <c r="DS701" s="49">
        <f t="shared" si="273"/>
        <v>0</v>
      </c>
      <c r="DT701" s="52">
        <f>IF(DL701=0,"",(DL701+DS701+Tipologías!$E$6+Tipologías!$H$2))</f>
        <v>6296343.6843899637</v>
      </c>
      <c r="DU701" s="53" t="str">
        <f t="shared" si="274"/>
        <v>SI</v>
      </c>
      <c r="DV701" s="436" t="s">
        <v>3737</v>
      </c>
    </row>
    <row r="702" spans="1:126" ht="30" hidden="1" x14ac:dyDescent="0.25">
      <c r="A702" s="22">
        <v>42975</v>
      </c>
      <c r="B702" s="7" t="s">
        <v>1</v>
      </c>
      <c r="C702" s="7" t="s">
        <v>630</v>
      </c>
      <c r="D702" s="7">
        <v>579</v>
      </c>
      <c r="E702" s="7">
        <v>115243540</v>
      </c>
      <c r="F702" s="7">
        <v>3108273887</v>
      </c>
      <c r="G702" s="188">
        <v>699</v>
      </c>
      <c r="H702" s="189" t="s">
        <v>1632</v>
      </c>
      <c r="I702" s="7" t="s">
        <v>1110</v>
      </c>
      <c r="J702" s="7"/>
      <c r="K702" s="7"/>
      <c r="L702" s="7"/>
      <c r="M702" s="7"/>
      <c r="N702" s="7"/>
      <c r="O702" s="7"/>
      <c r="P702" s="7"/>
      <c r="Q702" s="7"/>
      <c r="R702" s="200">
        <v>22044808000</v>
      </c>
      <c r="S702" s="7"/>
      <c r="T702" s="7"/>
      <c r="U702" s="362" t="str">
        <f t="shared" si="250"/>
        <v xml:space="preserve">PEATONAL   #   -  22044808000 </v>
      </c>
      <c r="V702" s="7">
        <v>3204654830</v>
      </c>
      <c r="W702" s="7" t="s">
        <v>2029</v>
      </c>
      <c r="X702" s="7" t="s">
        <v>1329</v>
      </c>
      <c r="Y702" s="7" t="s">
        <v>2600</v>
      </c>
      <c r="Z702" s="7"/>
      <c r="AA702" s="434" t="str">
        <f t="shared" si="251"/>
        <v>ABEL  CIFUENTES GUEVARA</v>
      </c>
      <c r="AB702" s="7" t="s">
        <v>1268</v>
      </c>
      <c r="AC702" s="7">
        <v>71191708</v>
      </c>
      <c r="AD702" s="7" t="s">
        <v>1127</v>
      </c>
      <c r="AE702" s="7">
        <v>33</v>
      </c>
      <c r="AF702" s="6" t="s">
        <v>1086</v>
      </c>
      <c r="AG702" s="6"/>
      <c r="AH702" s="7"/>
      <c r="AI702" s="7"/>
      <c r="AJ702" s="7"/>
      <c r="AK702" s="434" t="str">
        <f t="shared" si="252"/>
        <v xml:space="preserve">   </v>
      </c>
      <c r="AL702" s="7"/>
      <c r="AM702" s="191"/>
      <c r="AN702" s="189" t="s">
        <v>1087</v>
      </c>
      <c r="AO702" s="7"/>
      <c r="AP702" s="7" t="s">
        <v>1087</v>
      </c>
      <c r="AQ702" s="7">
        <v>3</v>
      </c>
      <c r="AR702" s="7"/>
      <c r="AS702" s="7"/>
      <c r="AT702" s="192" t="s">
        <v>1147</v>
      </c>
      <c r="AU702" s="7"/>
      <c r="AV702" s="193" t="s">
        <v>1162</v>
      </c>
      <c r="AW702" s="7"/>
      <c r="AX702" s="192"/>
      <c r="AY702" s="7"/>
      <c r="AZ702" s="7"/>
      <c r="BA702" s="7"/>
      <c r="BB702" s="7" t="s">
        <v>1086</v>
      </c>
      <c r="BC702" s="194">
        <v>7200</v>
      </c>
      <c r="BD702" s="7" t="s">
        <v>1086</v>
      </c>
      <c r="BE702" s="194">
        <v>4600</v>
      </c>
      <c r="BF702" s="7" t="s">
        <v>1086</v>
      </c>
      <c r="BG702" s="194">
        <v>9300</v>
      </c>
      <c r="BH702" s="188" t="s">
        <v>1167</v>
      </c>
      <c r="BI702" s="195" t="s">
        <v>1171</v>
      </c>
      <c r="BJ702" s="6" t="s">
        <v>1180</v>
      </c>
      <c r="BK702" s="6" t="s">
        <v>1188</v>
      </c>
      <c r="BL702" s="6" t="s">
        <v>1086</v>
      </c>
      <c r="BM702" s="191" t="s">
        <v>1086</v>
      </c>
      <c r="BN702" s="195" t="s">
        <v>1086</v>
      </c>
      <c r="BO702" s="6" t="s">
        <v>1086</v>
      </c>
      <c r="BP702" s="6" t="s">
        <v>1086</v>
      </c>
      <c r="BQ702" s="6" t="s">
        <v>1086</v>
      </c>
      <c r="BR702" s="6" t="s">
        <v>1086</v>
      </c>
      <c r="BS702" s="6" t="s">
        <v>1086</v>
      </c>
      <c r="BT702" s="6" t="s">
        <v>1086</v>
      </c>
      <c r="BU702" s="6" t="s">
        <v>1086</v>
      </c>
      <c r="BV702" s="6" t="s">
        <v>1086</v>
      </c>
      <c r="BW702" s="6" t="s">
        <v>1086</v>
      </c>
      <c r="BX702" s="6" t="s">
        <v>1086</v>
      </c>
      <c r="BY702" s="6" t="s">
        <v>1086</v>
      </c>
      <c r="BZ702" s="6" t="s">
        <v>1086</v>
      </c>
      <c r="CA702" s="6" t="s">
        <v>1086</v>
      </c>
      <c r="CB702" s="6" t="s">
        <v>1086</v>
      </c>
      <c r="CC702" s="6" t="s">
        <v>1086</v>
      </c>
      <c r="CD702" s="6" t="s">
        <v>1193</v>
      </c>
      <c r="CE702" s="199" t="s">
        <v>3226</v>
      </c>
      <c r="CF702" s="6"/>
      <c r="CG702" s="6"/>
      <c r="CH702" s="6"/>
      <c r="CI702" s="6"/>
      <c r="CJ702" s="6" t="s">
        <v>1607</v>
      </c>
      <c r="CK702" s="6" t="s">
        <v>1608</v>
      </c>
      <c r="CL702" s="6" t="s">
        <v>1086</v>
      </c>
      <c r="CM702" s="6" t="s">
        <v>1087</v>
      </c>
      <c r="CN702" s="6" t="s">
        <v>1087</v>
      </c>
      <c r="CO702" s="6" t="s">
        <v>1490</v>
      </c>
      <c r="CP702" s="6" t="s">
        <v>1086</v>
      </c>
      <c r="CQ702" s="6" t="s">
        <v>1086</v>
      </c>
      <c r="CR702" s="6" t="s">
        <v>1086</v>
      </c>
      <c r="CS702" s="6" t="s">
        <v>1086</v>
      </c>
      <c r="CT702" s="6" t="s">
        <v>1086</v>
      </c>
      <c r="CU702" s="191" t="s">
        <v>1288</v>
      </c>
      <c r="CV702" s="6" t="str">
        <f t="shared" si="253"/>
        <v>SAN MARTIN PEATONAL22044808000</v>
      </c>
      <c r="CW702" s="46" t="str">
        <f t="shared" si="254"/>
        <v>OK</v>
      </c>
      <c r="CX702" s="47" t="str">
        <f t="shared" si="255"/>
        <v>SI</v>
      </c>
      <c r="CY702" s="47" t="str">
        <f t="shared" si="256"/>
        <v/>
      </c>
      <c r="CZ702" s="47" t="str">
        <f t="shared" si="257"/>
        <v/>
      </c>
      <c r="DA702" s="47" t="str">
        <f t="shared" si="258"/>
        <v/>
      </c>
      <c r="DB702" s="47" t="str">
        <f t="shared" si="259"/>
        <v/>
      </c>
      <c r="DC702" s="47" t="str">
        <f t="shared" si="260"/>
        <v/>
      </c>
      <c r="DD702" s="47"/>
      <c r="DE702" s="47" t="str">
        <f t="shared" si="261"/>
        <v/>
      </c>
      <c r="DF702" s="47" t="str">
        <f t="shared" si="262"/>
        <v/>
      </c>
      <c r="DG702" s="47" t="str">
        <f t="shared" si="263"/>
        <v/>
      </c>
      <c r="DH702" s="47" t="str">
        <f t="shared" si="264"/>
        <v/>
      </c>
      <c r="DI702" s="47" t="str">
        <f t="shared" si="265"/>
        <v/>
      </c>
      <c r="DJ702" s="47">
        <f t="shared" si="266"/>
        <v>0</v>
      </c>
      <c r="DK702" s="48">
        <f>IF(CX702="NO",0,IF(CY702=1,Tipologías!$E$11,0)+IF(CZ702=2,Tipologías!$E$10,0)+IF(DA702=3,Tipologías!$E$9,0)+IF(DB702=4,Tipologías!$E$13,0)+IF(DC702=5,Tipologías!$E$12,0)+IF(DD702=6,Tipologías!$E$14,0)+IF(DE702=7,Tipologías!$E$20,0)+IF(DG702=9,Tipologías!$E$16,0)+IF(DF702=8,Tipologías!$E$23,0)+IF(DH702=10,Tipologías!$E$7,0)+IF(DI702=11,Tipologías!$E$8,0))</f>
        <v>0</v>
      </c>
      <c r="DL702" s="49">
        <f t="shared" si="267"/>
        <v>0</v>
      </c>
      <c r="DM702" s="50" t="str">
        <f t="shared" si="268"/>
        <v/>
      </c>
      <c r="DN702" s="50" t="str">
        <f t="shared" si="269"/>
        <v/>
      </c>
      <c r="DO702" s="50" t="str">
        <f t="shared" si="270"/>
        <v/>
      </c>
      <c r="DP702" s="51" t="str">
        <f t="shared" si="271"/>
        <v/>
      </c>
      <c r="DQ702" s="51">
        <f>IF(DM702=17,Tipologías!$E$18,0)+IF(ENCUESTAS!DN702=18,Tipologías!$E$17,0)+IF(ENCUESTAS!DO702=19,Tipologías!$E$19,0)+IF(ENCUESTAS!DP702=20,Tipologías!$E$21,0)</f>
        <v>0</v>
      </c>
      <c r="DR702" s="47" t="str">
        <f t="shared" si="272"/>
        <v>NO</v>
      </c>
      <c r="DS702" s="49">
        <f t="shared" si="273"/>
        <v>0</v>
      </c>
      <c r="DT702" s="52" t="str">
        <f>IF(DL702=0,"",(DL702+DS702+Tipologías!$E$6+Tipologías!$H$2))</f>
        <v/>
      </c>
      <c r="DU702" s="53" t="str">
        <f t="shared" si="274"/>
        <v>NO</v>
      </c>
      <c r="DV702" s="436"/>
    </row>
    <row r="703" spans="1:126" ht="60" x14ac:dyDescent="0.25">
      <c r="A703" s="22">
        <v>42975</v>
      </c>
      <c r="B703" s="7" t="s">
        <v>1</v>
      </c>
      <c r="C703" s="7" t="s">
        <v>630</v>
      </c>
      <c r="D703" s="7">
        <v>579</v>
      </c>
      <c r="E703" s="7">
        <v>115243540</v>
      </c>
      <c r="F703" s="7">
        <v>3108273887</v>
      </c>
      <c r="G703" s="188">
        <v>700</v>
      </c>
      <c r="H703" s="189" t="s">
        <v>1632</v>
      </c>
      <c r="I703" s="7" t="s">
        <v>1110</v>
      </c>
      <c r="J703" s="7"/>
      <c r="K703" s="7"/>
      <c r="L703" s="7"/>
      <c r="M703" s="7"/>
      <c r="N703" s="7"/>
      <c r="O703" s="7"/>
      <c r="P703" s="7"/>
      <c r="Q703" s="7"/>
      <c r="R703" s="190">
        <v>22040410000</v>
      </c>
      <c r="S703" s="7"/>
      <c r="T703" s="7"/>
      <c r="U703" s="362" t="str">
        <f t="shared" si="250"/>
        <v xml:space="preserve">PEATONAL   #   -  22040410000 </v>
      </c>
      <c r="V703" s="7">
        <v>8327671</v>
      </c>
      <c r="W703" s="7" t="s">
        <v>2095</v>
      </c>
      <c r="X703" s="7" t="s">
        <v>1980</v>
      </c>
      <c r="Y703" s="7" t="s">
        <v>1287</v>
      </c>
      <c r="Z703" s="7" t="s">
        <v>3227</v>
      </c>
      <c r="AA703" s="434" t="str">
        <f t="shared" si="251"/>
        <v>MARIA MADGALENA FLORA MEZA</v>
      </c>
      <c r="AB703" s="7" t="s">
        <v>1268</v>
      </c>
      <c r="AC703" s="7">
        <v>22138633</v>
      </c>
      <c r="AD703" s="7" t="s">
        <v>1127</v>
      </c>
      <c r="AE703" s="7">
        <v>76</v>
      </c>
      <c r="AF703" s="6" t="s">
        <v>1086</v>
      </c>
      <c r="AG703" s="6"/>
      <c r="AH703" s="7"/>
      <c r="AI703" s="7"/>
      <c r="AJ703" s="7"/>
      <c r="AK703" s="434" t="str">
        <f t="shared" si="252"/>
        <v xml:space="preserve">   </v>
      </c>
      <c r="AL703" s="7"/>
      <c r="AM703" s="191"/>
      <c r="AN703" s="189" t="s">
        <v>1087</v>
      </c>
      <c r="AO703" s="7"/>
      <c r="AP703" s="7" t="s">
        <v>1087</v>
      </c>
      <c r="AQ703" s="7">
        <v>4</v>
      </c>
      <c r="AR703" s="7"/>
      <c r="AS703" s="7"/>
      <c r="AT703" s="192" t="s">
        <v>1147</v>
      </c>
      <c r="AU703" s="7"/>
      <c r="AV703" s="193" t="s">
        <v>1162</v>
      </c>
      <c r="AW703" s="7"/>
      <c r="AX703" s="192"/>
      <c r="AY703" s="7"/>
      <c r="AZ703" s="7"/>
      <c r="BA703" s="7"/>
      <c r="BB703" s="7" t="s">
        <v>1086</v>
      </c>
      <c r="BC703" s="194">
        <v>30800</v>
      </c>
      <c r="BD703" s="7" t="s">
        <v>1086</v>
      </c>
      <c r="BE703" s="194">
        <v>22700</v>
      </c>
      <c r="BF703" s="7" t="s">
        <v>1086</v>
      </c>
      <c r="BG703" s="194">
        <v>9700</v>
      </c>
      <c r="BH703" s="188" t="s">
        <v>1167</v>
      </c>
      <c r="BI703" s="195" t="s">
        <v>1171</v>
      </c>
      <c r="BJ703" s="6" t="s">
        <v>1180</v>
      </c>
      <c r="BK703" s="6" t="s">
        <v>1188</v>
      </c>
      <c r="BL703" s="6" t="s">
        <v>1086</v>
      </c>
      <c r="BM703" s="191" t="s">
        <v>1086</v>
      </c>
      <c r="BN703" s="195" t="s">
        <v>1086</v>
      </c>
      <c r="BO703" s="6" t="s">
        <v>1086</v>
      </c>
      <c r="BP703" s="6" t="s">
        <v>1086</v>
      </c>
      <c r="BQ703" s="6" t="s">
        <v>1086</v>
      </c>
      <c r="BR703" s="6" t="s">
        <v>1086</v>
      </c>
      <c r="BS703" s="6" t="s">
        <v>1086</v>
      </c>
      <c r="BT703" s="6" t="s">
        <v>1086</v>
      </c>
      <c r="BU703" s="6" t="s">
        <v>1086</v>
      </c>
      <c r="BV703" s="6" t="s">
        <v>1087</v>
      </c>
      <c r="BW703" s="6" t="s">
        <v>1086</v>
      </c>
      <c r="BX703" s="6" t="s">
        <v>1086</v>
      </c>
      <c r="BY703" s="6" t="s">
        <v>1086</v>
      </c>
      <c r="BZ703" s="6" t="s">
        <v>1086</v>
      </c>
      <c r="CA703" s="6" t="s">
        <v>1087</v>
      </c>
      <c r="CB703" s="6" t="s">
        <v>1086</v>
      </c>
      <c r="CC703" s="6" t="s">
        <v>1086</v>
      </c>
      <c r="CD703" s="6" t="s">
        <v>1193</v>
      </c>
      <c r="CE703" s="199" t="s">
        <v>3228</v>
      </c>
      <c r="CF703" s="6"/>
      <c r="CG703" s="6"/>
      <c r="CH703" s="6"/>
      <c r="CI703" s="6"/>
      <c r="CJ703" s="6" t="s">
        <v>1607</v>
      </c>
      <c r="CK703" s="6" t="s">
        <v>1608</v>
      </c>
      <c r="CL703" s="6" t="s">
        <v>1086</v>
      </c>
      <c r="CM703" s="6" t="s">
        <v>1087</v>
      </c>
      <c r="CN703" s="6" t="s">
        <v>1087</v>
      </c>
      <c r="CO703" s="6" t="s">
        <v>1490</v>
      </c>
      <c r="CP703" s="6" t="s">
        <v>1086</v>
      </c>
      <c r="CQ703" s="6" t="s">
        <v>1086</v>
      </c>
      <c r="CR703" s="6" t="s">
        <v>1087</v>
      </c>
      <c r="CS703" s="6" t="s">
        <v>1086</v>
      </c>
      <c r="CT703" s="6" t="s">
        <v>1086</v>
      </c>
      <c r="CU703" s="191" t="s">
        <v>1288</v>
      </c>
      <c r="CV703" s="6" t="str">
        <f t="shared" si="253"/>
        <v>SAN MARTIN PEATONAL22040410000</v>
      </c>
      <c r="CW703" s="46" t="str">
        <f t="shared" si="254"/>
        <v>OK</v>
      </c>
      <c r="CX703" s="47" t="str">
        <f t="shared" si="255"/>
        <v>SI</v>
      </c>
      <c r="CY703" s="47">
        <f t="shared" si="256"/>
        <v>1</v>
      </c>
      <c r="CZ703" s="47" t="str">
        <f t="shared" si="257"/>
        <v/>
      </c>
      <c r="DA703" s="47" t="str">
        <f t="shared" si="258"/>
        <v/>
      </c>
      <c r="DB703" s="47" t="str">
        <f t="shared" si="259"/>
        <v/>
      </c>
      <c r="DC703" s="47" t="str">
        <f t="shared" si="260"/>
        <v/>
      </c>
      <c r="DD703" s="47"/>
      <c r="DE703" s="47" t="str">
        <f t="shared" si="261"/>
        <v/>
      </c>
      <c r="DF703" s="47" t="str">
        <f t="shared" si="262"/>
        <v/>
      </c>
      <c r="DG703" s="47" t="str">
        <f t="shared" si="263"/>
        <v/>
      </c>
      <c r="DH703" s="47" t="str">
        <f t="shared" si="264"/>
        <v/>
      </c>
      <c r="DI703" s="47" t="str">
        <f t="shared" si="265"/>
        <v/>
      </c>
      <c r="DJ703" s="47">
        <f t="shared" si="266"/>
        <v>1</v>
      </c>
      <c r="DK703" s="48">
        <f>IF(CX703="NO",0,IF(CY703=1,Tipologías!$E$11,0)+IF(CZ703=2,Tipologías!$E$10,0)+IF(DA703=3,Tipologías!$E$9,0)+IF(DB703=4,Tipologías!$E$13,0)+IF(DC703=5,Tipologías!$E$12,0)+IF(DD703=6,Tipologías!$E$14,0)+IF(DE703=7,Tipologías!$E$20,0)+IF(DG703=9,Tipologías!$E$16,0)+IF(DF703=8,Tipologías!$E$23,0)+IF(DH703=10,Tipologías!$E$7,0)+IF(DI703=11,Tipologías!$E$8,0))</f>
        <v>223009.46776799997</v>
      </c>
      <c r="DL703" s="49">
        <f t="shared" si="267"/>
        <v>223009.46776799997</v>
      </c>
      <c r="DM703" s="50" t="str">
        <f t="shared" si="268"/>
        <v/>
      </c>
      <c r="DN703" s="50" t="str">
        <f t="shared" si="269"/>
        <v/>
      </c>
      <c r="DO703" s="50">
        <f t="shared" si="270"/>
        <v>0</v>
      </c>
      <c r="DP703" s="51" t="str">
        <f t="shared" si="271"/>
        <v/>
      </c>
      <c r="DQ703" s="51">
        <f>IF(DM703=17,Tipologías!$E$18,0)+IF(ENCUESTAS!DN703=18,Tipologías!$E$17,0)+IF(ENCUESTAS!DO703=19,Tipologías!$E$19,0)+IF(ENCUESTAS!DP703=20,Tipologías!$E$21,0)</f>
        <v>0</v>
      </c>
      <c r="DR703" s="47" t="str">
        <f t="shared" si="272"/>
        <v>NO</v>
      </c>
      <c r="DS703" s="49">
        <f t="shared" si="273"/>
        <v>0</v>
      </c>
      <c r="DT703" s="52">
        <f>IF(DL703=0,"",(DL703+DS703+Tipologías!$E$6+Tipologías!$H$2))</f>
        <v>420086.86030796444</v>
      </c>
      <c r="DU703" s="53" t="str">
        <f t="shared" si="274"/>
        <v>SI</v>
      </c>
      <c r="DV703" s="436" t="s">
        <v>4271</v>
      </c>
    </row>
    <row r="704" spans="1:126" ht="45" x14ac:dyDescent="0.25">
      <c r="A704" s="22">
        <v>42975</v>
      </c>
      <c r="B704" s="7" t="s">
        <v>1</v>
      </c>
      <c r="C704" s="7" t="s">
        <v>630</v>
      </c>
      <c r="D704" s="7">
        <v>579</v>
      </c>
      <c r="E704" s="7">
        <v>1152435410</v>
      </c>
      <c r="F704" s="188">
        <v>3108273887</v>
      </c>
      <c r="G704" s="188">
        <v>701</v>
      </c>
      <c r="H704" s="189" t="s">
        <v>1632</v>
      </c>
      <c r="I704" s="7" t="s">
        <v>1110</v>
      </c>
      <c r="J704" s="7"/>
      <c r="K704" s="7"/>
      <c r="L704" s="7"/>
      <c r="M704" s="7"/>
      <c r="N704" s="7"/>
      <c r="O704" s="7"/>
      <c r="P704" s="7"/>
      <c r="Q704" s="7"/>
      <c r="R704" s="200">
        <v>220449910000</v>
      </c>
      <c r="S704" s="7"/>
      <c r="T704" s="7"/>
      <c r="U704" s="362" t="str">
        <f t="shared" si="250"/>
        <v xml:space="preserve">PEATONAL   #   -  220449910000 </v>
      </c>
      <c r="V704" s="7">
        <v>3136493226</v>
      </c>
      <c r="W704" s="7" t="s">
        <v>1907</v>
      </c>
      <c r="X704" s="7" t="s">
        <v>1345</v>
      </c>
      <c r="Y704" s="7" t="s">
        <v>1331</v>
      </c>
      <c r="Z704" s="7" t="s">
        <v>3229</v>
      </c>
      <c r="AA704" s="434" t="str">
        <f t="shared" si="251"/>
        <v>LUIS LEOBARDO ZAPATA MARTINEZ</v>
      </c>
      <c r="AB704" s="7" t="s">
        <v>1268</v>
      </c>
      <c r="AC704" s="7">
        <v>71186583</v>
      </c>
      <c r="AD704" s="7" t="s">
        <v>1127</v>
      </c>
      <c r="AE704" s="7">
        <v>47</v>
      </c>
      <c r="AF704" s="6" t="s">
        <v>1087</v>
      </c>
      <c r="AG704" s="149" t="s">
        <v>1685</v>
      </c>
      <c r="AH704" s="7"/>
      <c r="AI704" s="7" t="s">
        <v>2408</v>
      </c>
      <c r="AJ704" s="7" t="s">
        <v>1836</v>
      </c>
      <c r="AK704" s="434" t="str">
        <f t="shared" si="252"/>
        <v xml:space="preserve">LAURA ESTELLA URREGO </v>
      </c>
      <c r="AL704" s="7" t="s">
        <v>1268</v>
      </c>
      <c r="AM704" s="237">
        <v>43651049</v>
      </c>
      <c r="AN704" s="189" t="s">
        <v>1087</v>
      </c>
      <c r="AO704" s="7"/>
      <c r="AP704" s="7" t="s">
        <v>1087</v>
      </c>
      <c r="AQ704" s="7">
        <v>3</v>
      </c>
      <c r="AR704" s="7">
        <v>1</v>
      </c>
      <c r="AS704" s="7"/>
      <c r="AT704" s="230" t="s">
        <v>1148</v>
      </c>
      <c r="AU704" s="7"/>
      <c r="AV704" s="231" t="s">
        <v>1163</v>
      </c>
      <c r="AW704" s="7"/>
      <c r="AX704" s="192"/>
      <c r="AY704" s="7"/>
      <c r="AZ704" s="7"/>
      <c r="BA704" s="235"/>
      <c r="BB704" s="7" t="s">
        <v>1086</v>
      </c>
      <c r="BC704" s="7">
        <v>17700</v>
      </c>
      <c r="BD704" s="7" t="s">
        <v>1086</v>
      </c>
      <c r="BE704" s="7">
        <v>12800</v>
      </c>
      <c r="BF704" s="7" t="s">
        <v>1086</v>
      </c>
      <c r="BG704" s="7">
        <v>8400</v>
      </c>
      <c r="BH704" s="232" t="s">
        <v>1167</v>
      </c>
      <c r="BI704" s="233" t="s">
        <v>1171</v>
      </c>
      <c r="BJ704" s="234" t="s">
        <v>1180</v>
      </c>
      <c r="BK704" s="234" t="s">
        <v>1189</v>
      </c>
      <c r="BL704" s="6" t="s">
        <v>1086</v>
      </c>
      <c r="BM704" s="191" t="s">
        <v>1086</v>
      </c>
      <c r="BN704" s="195" t="s">
        <v>1086</v>
      </c>
      <c r="BO704" s="6" t="s">
        <v>1086</v>
      </c>
      <c r="BP704" s="6" t="s">
        <v>1086</v>
      </c>
      <c r="BQ704" s="6" t="s">
        <v>1086</v>
      </c>
      <c r="BR704" s="6" t="s">
        <v>1086</v>
      </c>
      <c r="BS704" s="6" t="s">
        <v>1086</v>
      </c>
      <c r="BT704" s="6" t="s">
        <v>1086</v>
      </c>
      <c r="BU704" s="6" t="s">
        <v>1086</v>
      </c>
      <c r="BV704" s="6" t="s">
        <v>1087</v>
      </c>
      <c r="BW704" s="6" t="s">
        <v>1086</v>
      </c>
      <c r="BX704" s="6" t="s">
        <v>1086</v>
      </c>
      <c r="BY704" s="6" t="s">
        <v>1086</v>
      </c>
      <c r="BZ704" s="6" t="s">
        <v>1086</v>
      </c>
      <c r="CA704" s="6" t="s">
        <v>1087</v>
      </c>
      <c r="CB704" s="6" t="s">
        <v>1086</v>
      </c>
      <c r="CC704" s="6" t="s">
        <v>1086</v>
      </c>
      <c r="CD704" s="234" t="s">
        <v>1193</v>
      </c>
      <c r="CE704" s="199" t="s">
        <v>2228</v>
      </c>
      <c r="CF704" s="6"/>
      <c r="CG704" s="6"/>
      <c r="CH704" s="6"/>
      <c r="CI704" s="6"/>
      <c r="CJ704" s="6" t="s">
        <v>1607</v>
      </c>
      <c r="CK704" s="6" t="s">
        <v>1608</v>
      </c>
      <c r="CL704" s="6" t="s">
        <v>1086</v>
      </c>
      <c r="CM704" s="6" t="s">
        <v>1087</v>
      </c>
      <c r="CN704" s="6" t="s">
        <v>1087</v>
      </c>
      <c r="CO704" s="6" t="s">
        <v>1490</v>
      </c>
      <c r="CP704" s="6" t="s">
        <v>1086</v>
      </c>
      <c r="CQ704" s="6" t="s">
        <v>1086</v>
      </c>
      <c r="CR704" s="6" t="s">
        <v>1087</v>
      </c>
      <c r="CS704" s="6" t="s">
        <v>1086</v>
      </c>
      <c r="CT704" s="6" t="s">
        <v>1086</v>
      </c>
      <c r="CU704" s="191" t="s">
        <v>1269</v>
      </c>
      <c r="CV704" s="6" t="str">
        <f t="shared" si="253"/>
        <v>SAN MARTIN PEATONAL220449910000</v>
      </c>
      <c r="CW704" s="46" t="str">
        <f t="shared" si="254"/>
        <v>OK</v>
      </c>
      <c r="CX704" s="47" t="str">
        <f t="shared" si="255"/>
        <v>SI</v>
      </c>
      <c r="CY704" s="47">
        <f t="shared" si="256"/>
        <v>1</v>
      </c>
      <c r="CZ704" s="47" t="str">
        <f t="shared" si="257"/>
        <v/>
      </c>
      <c r="DA704" s="47" t="str">
        <f t="shared" si="258"/>
        <v/>
      </c>
      <c r="DB704" s="47" t="str">
        <f t="shared" si="259"/>
        <v/>
      </c>
      <c r="DC704" s="47" t="str">
        <f t="shared" si="260"/>
        <v/>
      </c>
      <c r="DD704" s="47"/>
      <c r="DE704" s="47" t="str">
        <f t="shared" si="261"/>
        <v/>
      </c>
      <c r="DF704" s="47" t="str">
        <f t="shared" si="262"/>
        <v/>
      </c>
      <c r="DG704" s="47">
        <f t="shared" si="263"/>
        <v>9</v>
      </c>
      <c r="DH704" s="47" t="str">
        <f t="shared" si="264"/>
        <v/>
      </c>
      <c r="DI704" s="47" t="str">
        <f t="shared" si="265"/>
        <v/>
      </c>
      <c r="DJ704" s="47">
        <f t="shared" si="266"/>
        <v>1</v>
      </c>
      <c r="DK704" s="48">
        <f>IF(CX704="NO",0,IF(CY704=1,Tipologías!$E$11,0)+IF(CZ704=2,Tipologías!$E$10,0)+IF(DA704=3,Tipologías!$E$9,0)+IF(DB704=4,Tipologías!$E$13,0)+IF(DC704=5,Tipologías!$E$12,0)+IF(DD704=6,Tipologías!$E$14,0)+IF(DE704=7,Tipologías!$E$20,0)+IF(DG704=9,Tipologías!$E$16,0)+IF(DF704=8,Tipologías!$E$23,0)+IF(DH704=10,Tipologías!$E$7,0)+IF(DI704=11,Tipologías!$E$8,0))</f>
        <v>2225218.5090899998</v>
      </c>
      <c r="DL704" s="49">
        <f t="shared" si="267"/>
        <v>2225218.5090899998</v>
      </c>
      <c r="DM704" s="50" t="str">
        <f t="shared" si="268"/>
        <v/>
      </c>
      <c r="DN704" s="50" t="str">
        <f t="shared" si="269"/>
        <v/>
      </c>
      <c r="DO704" s="50">
        <f t="shared" si="270"/>
        <v>0</v>
      </c>
      <c r="DP704" s="51" t="str">
        <f t="shared" si="271"/>
        <v/>
      </c>
      <c r="DQ704" s="51">
        <f>IF(DM704=17,Tipologías!$E$18,0)+IF(ENCUESTAS!DN704=18,Tipologías!$E$17,0)+IF(ENCUESTAS!DO704=19,Tipologías!$E$19,0)+IF(ENCUESTAS!DP704=20,Tipologías!$E$21,0)</f>
        <v>0</v>
      </c>
      <c r="DR704" s="47" t="str">
        <f t="shared" si="272"/>
        <v>NO</v>
      </c>
      <c r="DS704" s="49">
        <f t="shared" si="273"/>
        <v>0</v>
      </c>
      <c r="DT704" s="52">
        <f>IF(DL704=0,"",(DL704+DS704+Tipologías!$E$6+Tipologías!$H$2))</f>
        <v>2422295.9016299644</v>
      </c>
      <c r="DU704" s="53" t="str">
        <f t="shared" si="274"/>
        <v>SI</v>
      </c>
      <c r="DV704" s="436" t="s">
        <v>4272</v>
      </c>
    </row>
    <row r="705" spans="1:126" ht="45" hidden="1" x14ac:dyDescent="0.25">
      <c r="A705" s="22">
        <v>42975</v>
      </c>
      <c r="B705" s="7" t="s">
        <v>1</v>
      </c>
      <c r="C705" s="7" t="s">
        <v>630</v>
      </c>
      <c r="D705" s="7">
        <v>579</v>
      </c>
      <c r="E705" s="7">
        <v>1152435410</v>
      </c>
      <c r="F705" s="188">
        <v>3108273887</v>
      </c>
      <c r="G705" s="188">
        <v>702</v>
      </c>
      <c r="H705" s="189" t="s">
        <v>1632</v>
      </c>
      <c r="I705" s="7" t="s">
        <v>1097</v>
      </c>
      <c r="J705" s="7">
        <v>18</v>
      </c>
      <c r="K705" s="7"/>
      <c r="L705" s="7"/>
      <c r="M705" s="7"/>
      <c r="N705" s="7"/>
      <c r="O705" s="7">
        <v>8</v>
      </c>
      <c r="P705" s="7"/>
      <c r="Q705" s="7"/>
      <c r="R705" s="200">
        <v>44230040</v>
      </c>
      <c r="S705" s="7"/>
      <c r="T705" s="7"/>
      <c r="U705" s="362" t="str">
        <f t="shared" si="250"/>
        <v xml:space="preserve">CALLE 18  #  8 -  44230040 </v>
      </c>
      <c r="V705" s="7">
        <v>3212957626</v>
      </c>
      <c r="W705" s="7" t="s">
        <v>1868</v>
      </c>
      <c r="X705" s="7" t="s">
        <v>1560</v>
      </c>
      <c r="Y705" s="7" t="s">
        <v>1993</v>
      </c>
      <c r="Z705" s="7"/>
      <c r="AA705" s="434" t="str">
        <f t="shared" si="251"/>
        <v>DURLEY  CASTRILLON CARRASQUILLA</v>
      </c>
      <c r="AB705" s="7" t="s">
        <v>1268</v>
      </c>
      <c r="AC705" s="7">
        <v>21849247</v>
      </c>
      <c r="AD705" s="7" t="s">
        <v>1118</v>
      </c>
      <c r="AE705" s="7"/>
      <c r="AF705" s="6" t="s">
        <v>1086</v>
      </c>
      <c r="AG705" s="6"/>
      <c r="AH705" s="7"/>
      <c r="AI705" s="7"/>
      <c r="AJ705" s="7"/>
      <c r="AK705" s="434" t="str">
        <f t="shared" si="252"/>
        <v xml:space="preserve">   </v>
      </c>
      <c r="AL705" s="7"/>
      <c r="AM705" s="191"/>
      <c r="AN705" s="189" t="s">
        <v>1087</v>
      </c>
      <c r="AO705" s="7"/>
      <c r="AP705" s="7" t="s">
        <v>1087</v>
      </c>
      <c r="AQ705" s="7">
        <v>4</v>
      </c>
      <c r="AR705" s="7">
        <v>2</v>
      </c>
      <c r="AS705" s="7"/>
      <c r="AT705" s="230" t="s">
        <v>1149</v>
      </c>
      <c r="AU705" s="7"/>
      <c r="AV705" s="231"/>
      <c r="AW705" s="7"/>
      <c r="AX705" s="192" t="s">
        <v>1153</v>
      </c>
      <c r="AY705" s="7">
        <v>1</v>
      </c>
      <c r="AZ705" s="7"/>
      <c r="BA705" s="235">
        <v>320000</v>
      </c>
      <c r="BB705" s="7" t="s">
        <v>1086</v>
      </c>
      <c r="BC705" s="7"/>
      <c r="BD705" s="7" t="s">
        <v>1086</v>
      </c>
      <c r="BE705" s="7"/>
      <c r="BF705" s="7" t="s">
        <v>1086</v>
      </c>
      <c r="BG705" s="7"/>
      <c r="BH705" s="232" t="s">
        <v>1167</v>
      </c>
      <c r="BI705" s="233" t="s">
        <v>1171</v>
      </c>
      <c r="BJ705" s="234" t="s">
        <v>1183</v>
      </c>
      <c r="BK705" s="234" t="s">
        <v>1188</v>
      </c>
      <c r="BL705" s="6" t="s">
        <v>1086</v>
      </c>
      <c r="BM705" s="191" t="s">
        <v>1086</v>
      </c>
      <c r="BN705" s="195" t="s">
        <v>1086</v>
      </c>
      <c r="BO705" s="6" t="s">
        <v>1086</v>
      </c>
      <c r="BP705" s="6" t="s">
        <v>1086</v>
      </c>
      <c r="BQ705" s="6" t="s">
        <v>1086</v>
      </c>
      <c r="BR705" s="6" t="s">
        <v>1086</v>
      </c>
      <c r="BS705" s="6" t="s">
        <v>1086</v>
      </c>
      <c r="BT705" s="6" t="s">
        <v>1086</v>
      </c>
      <c r="BU705" s="6" t="s">
        <v>1086</v>
      </c>
      <c r="BV705" s="6" t="s">
        <v>1086</v>
      </c>
      <c r="BW705" s="6" t="s">
        <v>1086</v>
      </c>
      <c r="BX705" s="6" t="s">
        <v>1086</v>
      </c>
      <c r="BY705" s="6" t="s">
        <v>1086</v>
      </c>
      <c r="BZ705" s="6" t="s">
        <v>1086</v>
      </c>
      <c r="CA705" s="6" t="s">
        <v>1086</v>
      </c>
      <c r="CB705" s="6" t="s">
        <v>1086</v>
      </c>
      <c r="CC705" s="6" t="s">
        <v>1086</v>
      </c>
      <c r="CD705" s="234" t="s">
        <v>1193</v>
      </c>
      <c r="CE705" s="199" t="s">
        <v>3230</v>
      </c>
      <c r="CF705" s="6"/>
      <c r="CG705" s="6"/>
      <c r="CH705" s="6"/>
      <c r="CI705" s="6"/>
      <c r="CJ705" s="6" t="s">
        <v>1607</v>
      </c>
      <c r="CK705" s="6" t="s">
        <v>1608</v>
      </c>
      <c r="CL705" s="6" t="s">
        <v>1842</v>
      </c>
      <c r="CM705" s="6" t="s">
        <v>1087</v>
      </c>
      <c r="CN705" s="6" t="s">
        <v>1087</v>
      </c>
      <c r="CO705" s="6" t="s">
        <v>1490</v>
      </c>
      <c r="CP705" s="6" t="s">
        <v>1086</v>
      </c>
      <c r="CQ705" s="6" t="s">
        <v>1086</v>
      </c>
      <c r="CR705" s="6" t="s">
        <v>1086</v>
      </c>
      <c r="CS705" s="6" t="s">
        <v>1086</v>
      </c>
      <c r="CT705" s="6" t="s">
        <v>1086</v>
      </c>
      <c r="CU705" s="191" t="s">
        <v>1288</v>
      </c>
      <c r="CV705" s="6" t="str">
        <f t="shared" si="253"/>
        <v>SAN MARTIN CALLE18844230040</v>
      </c>
      <c r="CW705" s="46" t="str">
        <f t="shared" si="254"/>
        <v>OK</v>
      </c>
      <c r="CX705" s="47" t="str">
        <f t="shared" si="255"/>
        <v>SI</v>
      </c>
      <c r="CY705" s="47" t="str">
        <f t="shared" si="256"/>
        <v/>
      </c>
      <c r="CZ705" s="47" t="str">
        <f t="shared" si="257"/>
        <v/>
      </c>
      <c r="DA705" s="47" t="str">
        <f t="shared" si="258"/>
        <v/>
      </c>
      <c r="DB705" s="47" t="str">
        <f t="shared" si="259"/>
        <v/>
      </c>
      <c r="DC705" s="47" t="str">
        <f t="shared" si="260"/>
        <v/>
      </c>
      <c r="DD705" s="47"/>
      <c r="DE705" s="47" t="str">
        <f t="shared" si="261"/>
        <v/>
      </c>
      <c r="DF705" s="47" t="str">
        <f t="shared" si="262"/>
        <v/>
      </c>
      <c r="DG705" s="47" t="str">
        <f t="shared" si="263"/>
        <v/>
      </c>
      <c r="DH705" s="47" t="str">
        <f t="shared" si="264"/>
        <v/>
      </c>
      <c r="DI705" s="47" t="str">
        <f t="shared" si="265"/>
        <v/>
      </c>
      <c r="DJ705" s="47">
        <f t="shared" si="266"/>
        <v>0</v>
      </c>
      <c r="DK705" s="48">
        <f>IF(CX705="NO",0,IF(CY705=1,Tipologías!$E$11,0)+IF(CZ705=2,Tipologías!$E$10,0)+IF(DA705=3,Tipologías!$E$9,0)+IF(DB705=4,Tipologías!$E$13,0)+IF(DC705=5,Tipologías!$E$12,0)+IF(DD705=6,Tipologías!$E$14,0)+IF(DE705=7,Tipologías!$E$20,0)+IF(DG705=9,Tipologías!$E$16,0)+IF(DF705=8,Tipologías!$E$23,0)+IF(DH705=10,Tipologías!$E$7,0)+IF(DI705=11,Tipologías!$E$8,0))</f>
        <v>0</v>
      </c>
      <c r="DL705" s="49">
        <f t="shared" si="267"/>
        <v>0</v>
      </c>
      <c r="DM705" s="50" t="str">
        <f t="shared" si="268"/>
        <v/>
      </c>
      <c r="DN705" s="50" t="str">
        <f t="shared" si="269"/>
        <v/>
      </c>
      <c r="DO705" s="50" t="str">
        <f t="shared" si="270"/>
        <v/>
      </c>
      <c r="DP705" s="51" t="str">
        <f t="shared" si="271"/>
        <v/>
      </c>
      <c r="DQ705" s="51">
        <f>IF(DM705=17,Tipologías!$E$18,0)+IF(ENCUESTAS!DN705=18,Tipologías!$E$17,0)+IF(ENCUESTAS!DO705=19,Tipologías!$E$19,0)+IF(ENCUESTAS!DP705=20,Tipologías!$E$21,0)</f>
        <v>0</v>
      </c>
      <c r="DR705" s="47" t="str">
        <f t="shared" si="272"/>
        <v>NO</v>
      </c>
      <c r="DS705" s="49">
        <f t="shared" si="273"/>
        <v>0</v>
      </c>
      <c r="DT705" s="52" t="str">
        <f>IF(DL705=0,"",(DL705+DS705+Tipologías!$E$6+Tipologías!$H$2))</f>
        <v/>
      </c>
      <c r="DU705" s="53" t="str">
        <f t="shared" si="274"/>
        <v>NO</v>
      </c>
      <c r="DV705" s="436"/>
    </row>
    <row r="706" spans="1:126" ht="45" x14ac:dyDescent="0.25">
      <c r="A706" s="22">
        <v>42975</v>
      </c>
      <c r="B706" s="7" t="s">
        <v>1</v>
      </c>
      <c r="C706" s="7" t="s">
        <v>630</v>
      </c>
      <c r="D706" s="7">
        <v>579</v>
      </c>
      <c r="E706" s="7">
        <v>1152435410</v>
      </c>
      <c r="F706" s="188">
        <v>3108273887</v>
      </c>
      <c r="G706" s="188">
        <v>703</v>
      </c>
      <c r="H706" s="189" t="s">
        <v>1646</v>
      </c>
      <c r="I706" s="7" t="s">
        <v>1110</v>
      </c>
      <c r="J706" s="7"/>
      <c r="K706" s="7"/>
      <c r="L706" s="7"/>
      <c r="M706" s="7"/>
      <c r="N706" s="7"/>
      <c r="O706" s="7"/>
      <c r="P706" s="7"/>
      <c r="Q706" s="7"/>
      <c r="R706" s="200">
        <v>220141290012</v>
      </c>
      <c r="S706" s="7"/>
      <c r="T706" s="7"/>
      <c r="U706" s="362" t="str">
        <f t="shared" si="250"/>
        <v xml:space="preserve">PEATONAL   #   -  220141290012 </v>
      </c>
      <c r="V706" s="7"/>
      <c r="W706" s="7" t="s">
        <v>3080</v>
      </c>
      <c r="X706" s="7"/>
      <c r="Y706" s="7" t="s">
        <v>3231</v>
      </c>
      <c r="Z706" s="7" t="s">
        <v>1917</v>
      </c>
      <c r="AA706" s="434" t="str">
        <f t="shared" si="251"/>
        <v xml:space="preserve">EUFRANCIA ELENA  PIEDRAHITA </v>
      </c>
      <c r="AB706" s="7" t="s">
        <v>1268</v>
      </c>
      <c r="AC706" s="7">
        <v>21930810</v>
      </c>
      <c r="AD706" s="7" t="s">
        <v>1118</v>
      </c>
      <c r="AE706" s="7">
        <v>69</v>
      </c>
      <c r="AF706" s="6" t="s">
        <v>1086</v>
      </c>
      <c r="AG706" s="6"/>
      <c r="AH706" s="7"/>
      <c r="AI706" s="7"/>
      <c r="AJ706" s="7"/>
      <c r="AK706" s="434" t="str">
        <f t="shared" si="252"/>
        <v xml:space="preserve">   </v>
      </c>
      <c r="AL706" s="7"/>
      <c r="AM706" s="191"/>
      <c r="AN706" s="189" t="s">
        <v>1086</v>
      </c>
      <c r="AO706" s="7"/>
      <c r="AP706" s="7" t="s">
        <v>1087</v>
      </c>
      <c r="AQ706" s="7">
        <v>1</v>
      </c>
      <c r="AR706" s="7"/>
      <c r="AS706" s="7"/>
      <c r="AT706" s="230" t="s">
        <v>1148</v>
      </c>
      <c r="AU706" s="7"/>
      <c r="AV706" s="193" t="s">
        <v>1161</v>
      </c>
      <c r="AW706" s="7"/>
      <c r="AX706" s="192"/>
      <c r="AY706" s="7"/>
      <c r="AZ706" s="7"/>
      <c r="BA706" s="7"/>
      <c r="BB706" s="7" t="s">
        <v>1086</v>
      </c>
      <c r="BC706" s="7">
        <v>5600</v>
      </c>
      <c r="BD706" s="7" t="s">
        <v>1086</v>
      </c>
      <c r="BE706" s="7"/>
      <c r="BF706" s="7" t="s">
        <v>1086</v>
      </c>
      <c r="BG706" s="7">
        <v>8400</v>
      </c>
      <c r="BH706" s="232" t="s">
        <v>1167</v>
      </c>
      <c r="BI706" s="233" t="s">
        <v>1175</v>
      </c>
      <c r="BJ706" s="234" t="s">
        <v>1180</v>
      </c>
      <c r="BK706" s="6" t="s">
        <v>1189</v>
      </c>
      <c r="BL706" s="6" t="s">
        <v>1086</v>
      </c>
      <c r="BM706" s="191" t="s">
        <v>1086</v>
      </c>
      <c r="BN706" s="195" t="s">
        <v>1086</v>
      </c>
      <c r="BO706" s="6" t="s">
        <v>1086</v>
      </c>
      <c r="BP706" s="6" t="s">
        <v>1086</v>
      </c>
      <c r="BQ706" s="6" t="s">
        <v>1086</v>
      </c>
      <c r="BR706" s="6" t="s">
        <v>1086</v>
      </c>
      <c r="BS706" s="6" t="s">
        <v>1086</v>
      </c>
      <c r="BT706" s="6" t="s">
        <v>1087</v>
      </c>
      <c r="BU706" s="6" t="s">
        <v>1086</v>
      </c>
      <c r="BV706" s="6" t="s">
        <v>1087</v>
      </c>
      <c r="BW706" s="6" t="s">
        <v>1086</v>
      </c>
      <c r="BX706" s="6" t="s">
        <v>1086</v>
      </c>
      <c r="BY706" s="6" t="s">
        <v>1087</v>
      </c>
      <c r="BZ706" s="6" t="s">
        <v>1086</v>
      </c>
      <c r="CA706" s="6" t="s">
        <v>1087</v>
      </c>
      <c r="CB706" s="6" t="s">
        <v>1086</v>
      </c>
      <c r="CC706" s="6" t="s">
        <v>1086</v>
      </c>
      <c r="CD706" s="234" t="s">
        <v>1194</v>
      </c>
      <c r="CE706" s="199" t="s">
        <v>3232</v>
      </c>
      <c r="CF706" s="6"/>
      <c r="CG706" s="6"/>
      <c r="CH706" s="6"/>
      <c r="CI706" s="6"/>
      <c r="CJ706" s="6" t="s">
        <v>1607</v>
      </c>
      <c r="CK706" s="6" t="s">
        <v>1608</v>
      </c>
      <c r="CL706" s="6" t="s">
        <v>1842</v>
      </c>
      <c r="CM706" s="6" t="s">
        <v>1087</v>
      </c>
      <c r="CN706" s="6" t="s">
        <v>1087</v>
      </c>
      <c r="CO706" s="6" t="s">
        <v>1490</v>
      </c>
      <c r="CP706" s="6" t="s">
        <v>1087</v>
      </c>
      <c r="CQ706" s="6" t="s">
        <v>1086</v>
      </c>
      <c r="CR706" s="6" t="s">
        <v>1087</v>
      </c>
      <c r="CS706" s="6" t="s">
        <v>1086</v>
      </c>
      <c r="CT706" s="6" t="s">
        <v>1086</v>
      </c>
      <c r="CU706" s="191" t="s">
        <v>1269</v>
      </c>
      <c r="CV706" s="6" t="str">
        <f t="shared" si="253"/>
        <v>NUEVO HORIZONTE PEATONAL220141290012</v>
      </c>
      <c r="CW706" s="46" t="str">
        <f t="shared" si="254"/>
        <v>OK</v>
      </c>
      <c r="CX706" s="47" t="str">
        <f t="shared" si="255"/>
        <v>SI</v>
      </c>
      <c r="CY706" s="47">
        <f t="shared" si="256"/>
        <v>1</v>
      </c>
      <c r="CZ706" s="47" t="str">
        <f t="shared" si="257"/>
        <v/>
      </c>
      <c r="DA706" s="47">
        <f t="shared" si="258"/>
        <v>3</v>
      </c>
      <c r="DB706" s="47" t="str">
        <f t="shared" si="259"/>
        <v/>
      </c>
      <c r="DC706" s="47" t="str">
        <f t="shared" si="260"/>
        <v/>
      </c>
      <c r="DD706" s="47"/>
      <c r="DE706" s="47" t="str">
        <f t="shared" si="261"/>
        <v/>
      </c>
      <c r="DF706" s="47" t="str">
        <f t="shared" si="262"/>
        <v/>
      </c>
      <c r="DG706" s="47">
        <f t="shared" si="263"/>
        <v>9</v>
      </c>
      <c r="DH706" s="47" t="str">
        <f t="shared" si="264"/>
        <v/>
      </c>
      <c r="DI706" s="47" t="str">
        <f t="shared" si="265"/>
        <v/>
      </c>
      <c r="DJ706" s="47">
        <f t="shared" si="266"/>
        <v>2</v>
      </c>
      <c r="DK706" s="48">
        <f>IF(CX706="NO",0,IF(CY706=1,Tipologías!$E$11,0)+IF(CZ706=2,Tipologías!$E$10,0)+IF(DA706=3,Tipologías!$E$9,0)+IF(DB706=4,Tipologías!$E$13,0)+IF(DC706=5,Tipologías!$E$12,0)+IF(DD706=6,Tipologías!$E$14,0)+IF(DE706=7,Tipologías!$E$20,0)+IF(DG706=9,Tipologías!$E$16,0)+IF(DF706=8,Tipologías!$E$23,0)+IF(DH706=10,Tipologías!$E$7,0)+IF(DI706=11,Tipologías!$E$8,0))</f>
        <v>2608612.5646619997</v>
      </c>
      <c r="DL706" s="49">
        <f t="shared" si="267"/>
        <v>2608612.5646619997</v>
      </c>
      <c r="DM706" s="50" t="str">
        <f t="shared" si="268"/>
        <v/>
      </c>
      <c r="DN706" s="50" t="str">
        <f t="shared" si="269"/>
        <v/>
      </c>
      <c r="DO706" s="50">
        <f t="shared" si="270"/>
        <v>0</v>
      </c>
      <c r="DP706" s="51" t="str">
        <f t="shared" si="271"/>
        <v/>
      </c>
      <c r="DQ706" s="51">
        <f>IF(DM706=17,Tipologías!$E$18,0)+IF(ENCUESTAS!DN706=18,Tipologías!$E$17,0)+IF(ENCUESTAS!DO706=19,Tipologías!$E$19,0)+IF(ENCUESTAS!DP706=20,Tipologías!$E$21,0)</f>
        <v>0</v>
      </c>
      <c r="DR706" s="47" t="str">
        <f t="shared" si="272"/>
        <v>NO</v>
      </c>
      <c r="DS706" s="49">
        <f t="shared" si="273"/>
        <v>0</v>
      </c>
      <c r="DT706" s="52">
        <f>IF(DL706=0,"",(DL706+DS706+Tipologías!$E$6+Tipologías!$H$2))</f>
        <v>2805689.9572019642</v>
      </c>
      <c r="DU706" s="53" t="str">
        <f t="shared" si="274"/>
        <v>SI</v>
      </c>
      <c r="DV706" s="436" t="s">
        <v>4412</v>
      </c>
    </row>
    <row r="707" spans="1:126" ht="45" hidden="1" x14ac:dyDescent="0.25">
      <c r="A707" s="22">
        <v>42975</v>
      </c>
      <c r="B707" s="7" t="s">
        <v>1</v>
      </c>
      <c r="C707" s="7" t="s">
        <v>630</v>
      </c>
      <c r="D707" s="7">
        <v>579</v>
      </c>
      <c r="E707" s="7">
        <v>1152435410</v>
      </c>
      <c r="F707" s="188">
        <v>3108273887</v>
      </c>
      <c r="G707" s="188">
        <v>704</v>
      </c>
      <c r="H707" s="189" t="s">
        <v>1646</v>
      </c>
      <c r="I707" s="7" t="s">
        <v>1102</v>
      </c>
      <c r="J707" s="7">
        <v>12</v>
      </c>
      <c r="K707" s="7"/>
      <c r="L707" s="7"/>
      <c r="M707" s="7"/>
      <c r="N707" s="7"/>
      <c r="O707" s="7">
        <v>66</v>
      </c>
      <c r="P707" s="7" t="s">
        <v>1115</v>
      </c>
      <c r="Q707" s="7"/>
      <c r="R707" s="200">
        <v>22014123002</v>
      </c>
      <c r="S707" s="7"/>
      <c r="T707" s="7"/>
      <c r="U707" s="362" t="str">
        <f t="shared" si="250"/>
        <v xml:space="preserve">CARRERA 12  #  66 A-  22014123002 </v>
      </c>
      <c r="V707" s="7">
        <v>3226687327</v>
      </c>
      <c r="W707" s="7" t="s">
        <v>1940</v>
      </c>
      <c r="X707" s="7"/>
      <c r="Y707" s="7" t="s">
        <v>1270</v>
      </c>
      <c r="Z707" s="7" t="s">
        <v>1989</v>
      </c>
      <c r="AA707" s="434" t="str">
        <f t="shared" si="251"/>
        <v xml:space="preserve">LUZ DARY MARIN  </v>
      </c>
      <c r="AB707" s="7" t="s">
        <v>1268</v>
      </c>
      <c r="AC707" s="7">
        <v>21932694</v>
      </c>
      <c r="AD707" s="7" t="s">
        <v>1118</v>
      </c>
      <c r="AE707" s="7">
        <v>57</v>
      </c>
      <c r="AF707" s="6" t="s">
        <v>1087</v>
      </c>
      <c r="AG707" s="6" t="s">
        <v>3233</v>
      </c>
      <c r="AH707" s="7" t="s">
        <v>1511</v>
      </c>
      <c r="AI707" s="7" t="s">
        <v>2339</v>
      </c>
      <c r="AJ707" s="7"/>
      <c r="AK707" s="434" t="str">
        <f t="shared" si="252"/>
        <v>CAMILO  CESPEDES CONDE</v>
      </c>
      <c r="AL707" s="7" t="s">
        <v>1268</v>
      </c>
      <c r="AM707" s="191">
        <v>7250657</v>
      </c>
      <c r="AN707" s="189" t="s">
        <v>1087</v>
      </c>
      <c r="AO707" s="7"/>
      <c r="AP707" s="7" t="s">
        <v>1086</v>
      </c>
      <c r="AQ707" s="7">
        <v>2</v>
      </c>
      <c r="AR707" s="7"/>
      <c r="AS707" s="7"/>
      <c r="AT707" s="230" t="s">
        <v>1148</v>
      </c>
      <c r="AU707" s="7"/>
      <c r="AV707" s="231" t="s">
        <v>1161</v>
      </c>
      <c r="AW707" s="7"/>
      <c r="AX707" s="192"/>
      <c r="AY707" s="7"/>
      <c r="AZ707" s="7"/>
      <c r="BA707" s="7"/>
      <c r="BB707" s="7" t="s">
        <v>1086</v>
      </c>
      <c r="BC707" s="7">
        <v>9400</v>
      </c>
      <c r="BD707" s="7" t="s">
        <v>1086</v>
      </c>
      <c r="BE707" s="7"/>
      <c r="BF707" s="7" t="s">
        <v>1086</v>
      </c>
      <c r="BG707" s="7">
        <v>8400</v>
      </c>
      <c r="BH707" s="232" t="s">
        <v>1167</v>
      </c>
      <c r="BI707" s="233" t="s">
        <v>1175</v>
      </c>
      <c r="BJ707" s="234" t="s">
        <v>1180</v>
      </c>
      <c r="BK707" s="6" t="s">
        <v>1189</v>
      </c>
      <c r="BL707" s="6" t="s">
        <v>1086</v>
      </c>
      <c r="BM707" s="191" t="s">
        <v>1086</v>
      </c>
      <c r="BN707" s="195" t="s">
        <v>1086</v>
      </c>
      <c r="BO707" s="6" t="s">
        <v>1086</v>
      </c>
      <c r="BP707" s="6" t="s">
        <v>1086</v>
      </c>
      <c r="BQ707" s="6" t="s">
        <v>1086</v>
      </c>
      <c r="BR707" s="6" t="s">
        <v>1086</v>
      </c>
      <c r="BS707" s="6" t="s">
        <v>1086</v>
      </c>
      <c r="BT707" s="6" t="s">
        <v>1086</v>
      </c>
      <c r="BU707" s="6" t="s">
        <v>1086</v>
      </c>
      <c r="BV707" s="6" t="s">
        <v>1086</v>
      </c>
      <c r="BW707" s="6" t="s">
        <v>1086</v>
      </c>
      <c r="BX707" s="6" t="s">
        <v>1086</v>
      </c>
      <c r="BY707" s="6" t="s">
        <v>1086</v>
      </c>
      <c r="BZ707" s="6" t="s">
        <v>1086</v>
      </c>
      <c r="CA707" s="6" t="s">
        <v>1086</v>
      </c>
      <c r="CB707" s="6" t="s">
        <v>1086</v>
      </c>
      <c r="CC707" s="6" t="s">
        <v>1086</v>
      </c>
      <c r="CD707" s="234" t="s">
        <v>1193</v>
      </c>
      <c r="CE707" s="199" t="s">
        <v>3234</v>
      </c>
      <c r="CF707" s="6"/>
      <c r="CG707" s="6"/>
      <c r="CH707" s="6"/>
      <c r="CI707" s="6"/>
      <c r="CJ707" s="6" t="s">
        <v>1607</v>
      </c>
      <c r="CK707" s="6" t="s">
        <v>1608</v>
      </c>
      <c r="CL707" s="6" t="s">
        <v>1842</v>
      </c>
      <c r="CM707" s="6" t="s">
        <v>1087</v>
      </c>
      <c r="CN707" s="6" t="s">
        <v>1087</v>
      </c>
      <c r="CO707" s="6" t="s">
        <v>1490</v>
      </c>
      <c r="CP707" s="6" t="s">
        <v>1086</v>
      </c>
      <c r="CQ707" s="6" t="s">
        <v>1086</v>
      </c>
      <c r="CR707" s="6" t="s">
        <v>1086</v>
      </c>
      <c r="CS707" s="6" t="s">
        <v>1086</v>
      </c>
      <c r="CT707" s="6" t="s">
        <v>1086</v>
      </c>
      <c r="CU707" s="191" t="s">
        <v>1288</v>
      </c>
      <c r="CV707" s="6" t="str">
        <f t="shared" si="253"/>
        <v>NUEVO HORIZONTE CARRERA1266A22014123002</v>
      </c>
      <c r="CW707" s="46" t="str">
        <f t="shared" si="254"/>
        <v>OK</v>
      </c>
      <c r="CX707" s="47" t="str">
        <f t="shared" si="255"/>
        <v>SI</v>
      </c>
      <c r="CY707" s="47" t="str">
        <f t="shared" si="256"/>
        <v/>
      </c>
      <c r="CZ707" s="47" t="str">
        <f t="shared" si="257"/>
        <v/>
      </c>
      <c r="DA707" s="47" t="str">
        <f t="shared" si="258"/>
        <v/>
      </c>
      <c r="DB707" s="47" t="str">
        <f t="shared" si="259"/>
        <v/>
      </c>
      <c r="DC707" s="47" t="str">
        <f t="shared" si="260"/>
        <v/>
      </c>
      <c r="DD707" s="47"/>
      <c r="DE707" s="47" t="str">
        <f t="shared" si="261"/>
        <v/>
      </c>
      <c r="DF707" s="47" t="str">
        <f t="shared" si="262"/>
        <v/>
      </c>
      <c r="DG707" s="47" t="str">
        <f t="shared" si="263"/>
        <v/>
      </c>
      <c r="DH707" s="47" t="str">
        <f t="shared" si="264"/>
        <v/>
      </c>
      <c r="DI707" s="47" t="str">
        <f t="shared" si="265"/>
        <v/>
      </c>
      <c r="DJ707" s="47">
        <f t="shared" si="266"/>
        <v>0</v>
      </c>
      <c r="DK707" s="48">
        <f>IF(CX707="NO",0,IF(CY707=1,Tipologías!$E$11,0)+IF(CZ707=2,Tipologías!$E$10,0)+IF(DA707=3,Tipologías!$E$9,0)+IF(DB707=4,Tipologías!$E$13,0)+IF(DC707=5,Tipologías!$E$12,0)+IF(DD707=6,Tipologías!$E$14,0)+IF(DE707=7,Tipologías!$E$20,0)+IF(DG707=9,Tipologías!$E$16,0)+IF(DF707=8,Tipologías!$E$23,0)+IF(DH707=10,Tipologías!$E$7,0)+IF(DI707=11,Tipologías!$E$8,0))</f>
        <v>0</v>
      </c>
      <c r="DL707" s="49">
        <f t="shared" si="267"/>
        <v>0</v>
      </c>
      <c r="DM707" s="50" t="str">
        <f t="shared" si="268"/>
        <v/>
      </c>
      <c r="DN707" s="50" t="str">
        <f t="shared" si="269"/>
        <v/>
      </c>
      <c r="DO707" s="50" t="str">
        <f t="shared" si="270"/>
        <v/>
      </c>
      <c r="DP707" s="51" t="str">
        <f t="shared" si="271"/>
        <v/>
      </c>
      <c r="DQ707" s="51">
        <f>IF(DM707=17,Tipologías!$E$18,0)+IF(ENCUESTAS!DN707=18,Tipologías!$E$17,0)+IF(ENCUESTAS!DO707=19,Tipologías!$E$19,0)+IF(ENCUESTAS!DP707=20,Tipologías!$E$21,0)</f>
        <v>0</v>
      </c>
      <c r="DR707" s="47" t="str">
        <f t="shared" si="272"/>
        <v>NO</v>
      </c>
      <c r="DS707" s="49">
        <f t="shared" si="273"/>
        <v>0</v>
      </c>
      <c r="DT707" s="52" t="str">
        <f>IF(DL707=0,"",(DL707+DS707+Tipologías!$E$6+Tipologías!$H$2))</f>
        <v/>
      </c>
      <c r="DU707" s="53" t="str">
        <f t="shared" si="274"/>
        <v>NO</v>
      </c>
      <c r="DV707" s="437"/>
    </row>
    <row r="708" spans="1:126" ht="90" x14ac:dyDescent="0.25">
      <c r="A708" s="22">
        <v>42975</v>
      </c>
      <c r="B708" s="7" t="s">
        <v>1</v>
      </c>
      <c r="C708" s="7" t="s">
        <v>630</v>
      </c>
      <c r="D708" s="7">
        <v>579</v>
      </c>
      <c r="E708" s="7">
        <v>1152435410</v>
      </c>
      <c r="F708" s="188">
        <v>3108273887</v>
      </c>
      <c r="G708" s="188">
        <v>705</v>
      </c>
      <c r="H708" s="189" t="s">
        <v>1632</v>
      </c>
      <c r="I708" s="7" t="s">
        <v>1102</v>
      </c>
      <c r="J708" s="7">
        <v>12</v>
      </c>
      <c r="K708" s="7"/>
      <c r="L708" s="7"/>
      <c r="M708" s="7"/>
      <c r="N708" s="7"/>
      <c r="O708" s="7">
        <v>14</v>
      </c>
      <c r="P708" s="7"/>
      <c r="Q708" s="7"/>
      <c r="R708" s="200">
        <v>8095149</v>
      </c>
      <c r="S708" s="7"/>
      <c r="T708" s="7"/>
      <c r="U708" s="362" t="str">
        <f t="shared" si="250"/>
        <v xml:space="preserve">CARRERA 12  #  14 -  8095149 </v>
      </c>
      <c r="V708" s="7">
        <v>3106621442</v>
      </c>
      <c r="W708" s="7" t="s">
        <v>2129</v>
      </c>
      <c r="X708" s="7" t="s">
        <v>1323</v>
      </c>
      <c r="Y708" s="7" t="s">
        <v>3235</v>
      </c>
      <c r="Z708" s="7" t="s">
        <v>2138</v>
      </c>
      <c r="AA708" s="434" t="str">
        <f t="shared" si="251"/>
        <v>LEDIS CAROLINA CENTENO MEDINA</v>
      </c>
      <c r="AB708" s="7" t="s">
        <v>1268</v>
      </c>
      <c r="AC708" s="7">
        <v>1039695232</v>
      </c>
      <c r="AD708" s="7" t="s">
        <v>1118</v>
      </c>
      <c r="AE708" s="7">
        <v>25</v>
      </c>
      <c r="AF708" s="6" t="s">
        <v>1086</v>
      </c>
      <c r="AG708" s="6"/>
      <c r="AH708" s="7"/>
      <c r="AI708" s="7"/>
      <c r="AJ708" s="7"/>
      <c r="AK708" s="434" t="str">
        <f t="shared" si="252"/>
        <v xml:space="preserve">   </v>
      </c>
      <c r="AL708" s="7"/>
      <c r="AM708" s="191"/>
      <c r="AN708" s="189" t="s">
        <v>1086</v>
      </c>
      <c r="AO708" s="7">
        <v>951277</v>
      </c>
      <c r="AP708" s="7" t="s">
        <v>1087</v>
      </c>
      <c r="AQ708" s="7">
        <v>2</v>
      </c>
      <c r="AR708" s="7">
        <v>1</v>
      </c>
      <c r="AS708" s="7"/>
      <c r="AT708" s="230" t="s">
        <v>1148</v>
      </c>
      <c r="AU708" s="7"/>
      <c r="AV708" s="231" t="s">
        <v>1165</v>
      </c>
      <c r="AW708" s="7"/>
      <c r="AX708" s="192"/>
      <c r="AY708" s="7"/>
      <c r="AZ708" s="7"/>
      <c r="BA708" s="7"/>
      <c r="BB708" s="7" t="s">
        <v>1087</v>
      </c>
      <c r="BC708" s="7"/>
      <c r="BD708" s="7" t="s">
        <v>1087</v>
      </c>
      <c r="BE708" s="7"/>
      <c r="BF708" s="7" t="s">
        <v>1087</v>
      </c>
      <c r="BG708" s="7"/>
      <c r="BH708" s="232" t="s">
        <v>1166</v>
      </c>
      <c r="BI708" s="233" t="s">
        <v>1175</v>
      </c>
      <c r="BJ708" s="234" t="s">
        <v>1180</v>
      </c>
      <c r="BK708" s="234" t="s">
        <v>1189</v>
      </c>
      <c r="BL708" s="6" t="s">
        <v>1087</v>
      </c>
      <c r="BM708" s="191" t="s">
        <v>1087</v>
      </c>
      <c r="BN708" s="195" t="s">
        <v>1087</v>
      </c>
      <c r="BO708" s="6" t="s">
        <v>1087</v>
      </c>
      <c r="BP708" s="6" t="s">
        <v>1087</v>
      </c>
      <c r="BQ708" s="6" t="s">
        <v>1087</v>
      </c>
      <c r="BR708" s="6" t="s">
        <v>1087</v>
      </c>
      <c r="BS708" s="6" t="s">
        <v>1087</v>
      </c>
      <c r="BT708" s="6" t="s">
        <v>1087</v>
      </c>
      <c r="BU708" s="6" t="s">
        <v>1087</v>
      </c>
      <c r="BV708" s="6" t="s">
        <v>1087</v>
      </c>
      <c r="BW708" s="6" t="s">
        <v>1087</v>
      </c>
      <c r="BX708" s="6" t="s">
        <v>1087</v>
      </c>
      <c r="BY708" s="6" t="s">
        <v>1087</v>
      </c>
      <c r="BZ708" s="6" t="s">
        <v>1087</v>
      </c>
      <c r="CA708" s="6" t="s">
        <v>1087</v>
      </c>
      <c r="CB708" s="6" t="s">
        <v>1087</v>
      </c>
      <c r="CC708" s="6" t="s">
        <v>1087</v>
      </c>
      <c r="CD708" s="234" t="s">
        <v>1196</v>
      </c>
      <c r="CE708" s="199" t="s">
        <v>3236</v>
      </c>
      <c r="CF708" s="6" t="s">
        <v>1752</v>
      </c>
      <c r="CG708" s="6" t="s">
        <v>1307</v>
      </c>
      <c r="CH708" s="6" t="s">
        <v>1307</v>
      </c>
      <c r="CI708" s="6" t="s">
        <v>1307</v>
      </c>
      <c r="CJ708" s="6"/>
      <c r="CK708" s="6"/>
      <c r="CL708" s="6"/>
      <c r="CM708" s="6"/>
      <c r="CN708" s="6"/>
      <c r="CO708" s="6" t="s">
        <v>1307</v>
      </c>
      <c r="CP708" s="6" t="s">
        <v>1087</v>
      </c>
      <c r="CQ708" s="6" t="s">
        <v>1087</v>
      </c>
      <c r="CR708" s="6" t="s">
        <v>1087</v>
      </c>
      <c r="CS708" s="6" t="s">
        <v>1087</v>
      </c>
      <c r="CT708" s="6" t="s">
        <v>1087</v>
      </c>
      <c r="CU708" s="191" t="s">
        <v>1307</v>
      </c>
      <c r="CV708" s="6" t="str">
        <f t="shared" si="253"/>
        <v>SAN MARTIN CARRERA12148095149</v>
      </c>
      <c r="CW708" s="46" t="str">
        <f t="shared" si="254"/>
        <v>OK</v>
      </c>
      <c r="CX708" s="47" t="str">
        <f t="shared" si="255"/>
        <v>SI</v>
      </c>
      <c r="CY708" s="47">
        <f t="shared" si="256"/>
        <v>1</v>
      </c>
      <c r="CZ708" s="47">
        <f t="shared" si="257"/>
        <v>2</v>
      </c>
      <c r="DA708" s="47">
        <f t="shared" si="258"/>
        <v>3</v>
      </c>
      <c r="DB708" s="47">
        <f t="shared" si="259"/>
        <v>4</v>
      </c>
      <c r="DC708" s="47">
        <f t="shared" si="260"/>
        <v>5</v>
      </c>
      <c r="DD708" s="47"/>
      <c r="DE708" s="47">
        <f t="shared" si="261"/>
        <v>7</v>
      </c>
      <c r="DF708" s="47">
        <f t="shared" si="262"/>
        <v>8</v>
      </c>
      <c r="DG708" s="47" t="str">
        <f t="shared" si="263"/>
        <v/>
      </c>
      <c r="DH708" s="47">
        <f t="shared" si="264"/>
        <v>10</v>
      </c>
      <c r="DI708" s="47">
        <f t="shared" si="265"/>
        <v>11</v>
      </c>
      <c r="DJ708" s="47">
        <f t="shared" si="266"/>
        <v>5</v>
      </c>
      <c r="DK708" s="48">
        <f>IF(CX708="NO",0,IF(CY708=1,Tipologías!$E$11,0)+IF(CZ708=2,Tipologías!$E$10,0)+IF(DA708=3,Tipologías!$E$9,0)+IF(DB708=4,Tipologías!$E$13,0)+IF(DC708=5,Tipologías!$E$12,0)+IF(DD708=6,Tipologías!$E$14,0)+IF(DE708=7,Tipologías!$E$20,0)+IF(DG708=9,Tipologías!$E$16,0)+IF(DF708=8,Tipologías!$E$23,0)+IF(DH708=10,Tipologías!$E$7,0)+IF(DI708=11,Tipologías!$E$8,0))</f>
        <v>7747750.1810519993</v>
      </c>
      <c r="DL708" s="49">
        <f t="shared" si="267"/>
        <v>6099266.2918499997</v>
      </c>
      <c r="DM708" s="50">
        <f t="shared" si="268"/>
        <v>17</v>
      </c>
      <c r="DN708" s="50">
        <f t="shared" si="269"/>
        <v>18</v>
      </c>
      <c r="DO708" s="50">
        <f t="shared" si="270"/>
        <v>19</v>
      </c>
      <c r="DP708" s="51">
        <f t="shared" si="271"/>
        <v>20</v>
      </c>
      <c r="DQ708" s="51">
        <f>IF(DM708=17,Tipologías!$E$18,0)+IF(ENCUESTAS!DN708=18,Tipologías!$E$17,0)+IF(ENCUESTAS!DO708=19,Tipologías!$E$19,0)+IF(ENCUESTAS!DP708=20,Tipologías!$E$21,0)</f>
        <v>2463251.302836</v>
      </c>
      <c r="DR708" s="47" t="str">
        <f t="shared" si="272"/>
        <v>SI</v>
      </c>
      <c r="DS708" s="49">
        <f t="shared" si="273"/>
        <v>1374366.7709999999</v>
      </c>
      <c r="DT708" s="52">
        <f>IF(DL708=0,"",(DL708+DS708+Tipologías!$E$6+Tipologías!$H$2))</f>
        <v>7670710.4553899635</v>
      </c>
      <c r="DU708" s="53" t="str">
        <f t="shared" si="274"/>
        <v>SI</v>
      </c>
      <c r="DV708" s="436" t="s">
        <v>4273</v>
      </c>
    </row>
    <row r="709" spans="1:126" ht="45" x14ac:dyDescent="0.25">
      <c r="A709" s="22">
        <v>42975</v>
      </c>
      <c r="B709" s="7" t="s">
        <v>1</v>
      </c>
      <c r="C709" s="7" t="s">
        <v>630</v>
      </c>
      <c r="D709" s="7">
        <v>579</v>
      </c>
      <c r="E709" s="7">
        <v>1152435410</v>
      </c>
      <c r="F709" s="188">
        <v>3108273887</v>
      </c>
      <c r="G709" s="188">
        <v>706</v>
      </c>
      <c r="H709" s="189" t="s">
        <v>1646</v>
      </c>
      <c r="I709" s="7" t="s">
        <v>1097</v>
      </c>
      <c r="J709" s="7">
        <v>21</v>
      </c>
      <c r="K709" s="7"/>
      <c r="L709" s="7"/>
      <c r="M709" s="7"/>
      <c r="N709" s="7"/>
      <c r="O709" s="7">
        <v>80</v>
      </c>
      <c r="P709" s="7"/>
      <c r="Q709" s="7"/>
      <c r="R709" s="200">
        <v>2201295000</v>
      </c>
      <c r="S709" s="7"/>
      <c r="T709" s="7"/>
      <c r="U709" s="362" t="str">
        <f t="shared" si="250"/>
        <v xml:space="preserve">CALLE 21  #  80 -  2201295000 </v>
      </c>
      <c r="V709" s="7">
        <v>3116166176</v>
      </c>
      <c r="W709" s="7" t="s">
        <v>1539</v>
      </c>
      <c r="X709" s="7" t="s">
        <v>2242</v>
      </c>
      <c r="Y709" s="7" t="s">
        <v>3237</v>
      </c>
      <c r="Z709" s="7" t="s">
        <v>2275</v>
      </c>
      <c r="AA709" s="434" t="str">
        <f t="shared" si="251"/>
        <v>YENI  ESTEFANY BUELVAS ALONSO</v>
      </c>
      <c r="AB709" s="7" t="s">
        <v>1268</v>
      </c>
      <c r="AC709" s="7">
        <v>1039691909</v>
      </c>
      <c r="AD709" s="7" t="s">
        <v>1118</v>
      </c>
      <c r="AE709" s="7">
        <v>20</v>
      </c>
      <c r="AF709" s="6" t="s">
        <v>1086</v>
      </c>
      <c r="AG709" s="6"/>
      <c r="AH709" s="7"/>
      <c r="AI709" s="7"/>
      <c r="AJ709" s="7"/>
      <c r="AK709" s="434" t="str">
        <f t="shared" si="252"/>
        <v xml:space="preserve">   </v>
      </c>
      <c r="AL709" s="7"/>
      <c r="AM709" s="191"/>
      <c r="AN709" s="189" t="s">
        <v>1087</v>
      </c>
      <c r="AO709" s="7"/>
      <c r="AP709" s="7" t="s">
        <v>1087</v>
      </c>
      <c r="AQ709" s="7">
        <v>3</v>
      </c>
      <c r="AR709" s="7">
        <v>2</v>
      </c>
      <c r="AS709" s="7">
        <v>1</v>
      </c>
      <c r="AT709" s="230" t="s">
        <v>1148</v>
      </c>
      <c r="AU709" s="7"/>
      <c r="AV709" s="231" t="s">
        <v>1161</v>
      </c>
      <c r="AW709" s="7"/>
      <c r="AX709" s="192"/>
      <c r="AY709" s="7"/>
      <c r="AZ709" s="7"/>
      <c r="BA709" s="7"/>
      <c r="BB709" s="7" t="s">
        <v>1086</v>
      </c>
      <c r="BC709" s="7">
        <v>23300</v>
      </c>
      <c r="BD709" s="7" t="s">
        <v>1086</v>
      </c>
      <c r="BE709" s="7">
        <v>17100</v>
      </c>
      <c r="BF709" s="7" t="s">
        <v>1086</v>
      </c>
      <c r="BG709" s="7">
        <v>8500</v>
      </c>
      <c r="BH709" s="232" t="s">
        <v>1167</v>
      </c>
      <c r="BI709" s="233" t="s">
        <v>1171</v>
      </c>
      <c r="BJ709" s="234" t="s">
        <v>1180</v>
      </c>
      <c r="BK709" s="6" t="s">
        <v>1189</v>
      </c>
      <c r="BL709" s="6" t="s">
        <v>1086</v>
      </c>
      <c r="BM709" s="191" t="s">
        <v>1086</v>
      </c>
      <c r="BN709" s="195" t="s">
        <v>1086</v>
      </c>
      <c r="BO709" s="6" t="s">
        <v>1086</v>
      </c>
      <c r="BP709" s="6" t="s">
        <v>1086</v>
      </c>
      <c r="BQ709" s="6" t="s">
        <v>1086</v>
      </c>
      <c r="BR709" s="6" t="s">
        <v>1086</v>
      </c>
      <c r="BS709" s="6" t="s">
        <v>1086</v>
      </c>
      <c r="BT709" s="6" t="s">
        <v>1086</v>
      </c>
      <c r="BU709" s="6" t="s">
        <v>1086</v>
      </c>
      <c r="BV709" s="6" t="s">
        <v>1087</v>
      </c>
      <c r="BW709" s="6" t="s">
        <v>1086</v>
      </c>
      <c r="BX709" s="6" t="s">
        <v>1086</v>
      </c>
      <c r="BY709" s="6" t="s">
        <v>1086</v>
      </c>
      <c r="BZ709" s="6" t="s">
        <v>1086</v>
      </c>
      <c r="CA709" s="6" t="s">
        <v>1087</v>
      </c>
      <c r="CB709" s="6" t="s">
        <v>1086</v>
      </c>
      <c r="CC709" s="6" t="s">
        <v>1086</v>
      </c>
      <c r="CD709" s="234" t="s">
        <v>1193</v>
      </c>
      <c r="CE709" s="199" t="s">
        <v>3238</v>
      </c>
      <c r="CF709" s="6"/>
      <c r="CG709" s="6"/>
      <c r="CH709" s="6"/>
      <c r="CI709" s="6"/>
      <c r="CJ709" s="6" t="s">
        <v>1607</v>
      </c>
      <c r="CK709" s="6" t="s">
        <v>1608</v>
      </c>
      <c r="CL709" s="6" t="s">
        <v>1086</v>
      </c>
      <c r="CM709" s="6" t="s">
        <v>1087</v>
      </c>
      <c r="CN709" s="6" t="s">
        <v>1087</v>
      </c>
      <c r="CO709" s="6" t="s">
        <v>1490</v>
      </c>
      <c r="CP709" s="6" t="s">
        <v>1086</v>
      </c>
      <c r="CQ709" s="6" t="s">
        <v>1086</v>
      </c>
      <c r="CR709" s="6" t="s">
        <v>1087</v>
      </c>
      <c r="CS709" s="6" t="s">
        <v>1086</v>
      </c>
      <c r="CT709" s="6" t="s">
        <v>1086</v>
      </c>
      <c r="CU709" s="191" t="s">
        <v>1288</v>
      </c>
      <c r="CV709" s="6" t="str">
        <f t="shared" si="253"/>
        <v>NUEVO HORIZONTE CALLE21802201295000</v>
      </c>
      <c r="CW709" s="46" t="str">
        <f t="shared" si="254"/>
        <v>OK</v>
      </c>
      <c r="CX709" s="47" t="str">
        <f t="shared" si="255"/>
        <v>SI</v>
      </c>
      <c r="CY709" s="47">
        <f t="shared" si="256"/>
        <v>1</v>
      </c>
      <c r="CZ709" s="47" t="str">
        <f t="shared" si="257"/>
        <v/>
      </c>
      <c r="DA709" s="47" t="str">
        <f t="shared" si="258"/>
        <v/>
      </c>
      <c r="DB709" s="47" t="str">
        <f t="shared" si="259"/>
        <v/>
      </c>
      <c r="DC709" s="47" t="str">
        <f t="shared" si="260"/>
        <v/>
      </c>
      <c r="DD709" s="47"/>
      <c r="DE709" s="47" t="str">
        <f t="shared" si="261"/>
        <v/>
      </c>
      <c r="DF709" s="47" t="str">
        <f t="shared" si="262"/>
        <v/>
      </c>
      <c r="DG709" s="47" t="str">
        <f t="shared" si="263"/>
        <v/>
      </c>
      <c r="DH709" s="47" t="str">
        <f t="shared" si="264"/>
        <v/>
      </c>
      <c r="DI709" s="47" t="str">
        <f t="shared" si="265"/>
        <v/>
      </c>
      <c r="DJ709" s="47">
        <f t="shared" si="266"/>
        <v>1</v>
      </c>
      <c r="DK709" s="48">
        <f>IF(CX709="NO",0,IF(CY709=1,Tipologías!$E$11,0)+IF(CZ709=2,Tipologías!$E$10,0)+IF(DA709=3,Tipologías!$E$9,0)+IF(DB709=4,Tipologías!$E$13,0)+IF(DC709=5,Tipologías!$E$12,0)+IF(DD709=6,Tipologías!$E$14,0)+IF(DE709=7,Tipologías!$E$20,0)+IF(DG709=9,Tipologías!$E$16,0)+IF(DF709=8,Tipologías!$E$23,0)+IF(DH709=10,Tipologías!$E$7,0)+IF(DI709=11,Tipologías!$E$8,0))</f>
        <v>223009.46776799997</v>
      </c>
      <c r="DL709" s="49">
        <f t="shared" si="267"/>
        <v>223009.46776799997</v>
      </c>
      <c r="DM709" s="50" t="str">
        <f t="shared" si="268"/>
        <v/>
      </c>
      <c r="DN709" s="50" t="str">
        <f t="shared" si="269"/>
        <v/>
      </c>
      <c r="DO709" s="50">
        <f t="shared" si="270"/>
        <v>0</v>
      </c>
      <c r="DP709" s="51" t="str">
        <f t="shared" si="271"/>
        <v/>
      </c>
      <c r="DQ709" s="51">
        <f>IF(DM709=17,Tipologías!$E$18,0)+IF(ENCUESTAS!DN709=18,Tipologías!$E$17,0)+IF(ENCUESTAS!DO709=19,Tipologías!$E$19,0)+IF(ENCUESTAS!DP709=20,Tipologías!$E$21,0)</f>
        <v>0</v>
      </c>
      <c r="DR709" s="47" t="str">
        <f t="shared" si="272"/>
        <v>NO</v>
      </c>
      <c r="DS709" s="49">
        <f t="shared" si="273"/>
        <v>0</v>
      </c>
      <c r="DT709" s="52">
        <f>IF(DL709=0,"",(DL709+DS709+Tipologías!$E$6+Tipologías!$H$2))</f>
        <v>420086.86030796444</v>
      </c>
      <c r="DU709" s="53" t="str">
        <f t="shared" si="274"/>
        <v>SI</v>
      </c>
      <c r="DV709" s="436" t="s">
        <v>4413</v>
      </c>
    </row>
    <row r="710" spans="1:126" ht="45" hidden="1" x14ac:dyDescent="0.25">
      <c r="A710" s="22">
        <v>42975</v>
      </c>
      <c r="B710" s="7" t="s">
        <v>1</v>
      </c>
      <c r="C710" s="7" t="s">
        <v>630</v>
      </c>
      <c r="D710" s="7">
        <v>579</v>
      </c>
      <c r="E710" s="7">
        <v>1152435410</v>
      </c>
      <c r="F710" s="188">
        <v>3108273887</v>
      </c>
      <c r="G710" s="188">
        <v>707</v>
      </c>
      <c r="H710" s="189" t="s">
        <v>1646</v>
      </c>
      <c r="I710" s="7" t="s">
        <v>1097</v>
      </c>
      <c r="J710" s="7">
        <v>21</v>
      </c>
      <c r="K710" s="7"/>
      <c r="L710" s="7"/>
      <c r="M710" s="7"/>
      <c r="N710" s="7"/>
      <c r="O710" s="7">
        <v>9</v>
      </c>
      <c r="P710" s="7"/>
      <c r="Q710" s="7"/>
      <c r="R710" s="200">
        <v>22012980000</v>
      </c>
      <c r="S710" s="7"/>
      <c r="T710" s="7"/>
      <c r="U710" s="362" t="str">
        <f t="shared" si="250"/>
        <v xml:space="preserve">CALLE 21  #  9 -  22012980000 </v>
      </c>
      <c r="V710" s="7">
        <v>3128909926</v>
      </c>
      <c r="W710" s="7" t="s">
        <v>1787</v>
      </c>
      <c r="X710" s="7" t="s">
        <v>1277</v>
      </c>
      <c r="Y710" s="7" t="s">
        <v>2221</v>
      </c>
      <c r="Z710" s="7" t="s">
        <v>3002</v>
      </c>
      <c r="AA710" s="434" t="str">
        <f t="shared" si="251"/>
        <v>YANETH ALEIDA ROJO GOMEZ</v>
      </c>
      <c r="AB710" s="7" t="s">
        <v>1268</v>
      </c>
      <c r="AC710" s="7">
        <v>43651688</v>
      </c>
      <c r="AD710" s="7" t="s">
        <v>1118</v>
      </c>
      <c r="AE710" s="7">
        <v>44</v>
      </c>
      <c r="AF710" s="6" t="s">
        <v>1087</v>
      </c>
      <c r="AG710" s="6" t="s">
        <v>2800</v>
      </c>
      <c r="AH710" s="7"/>
      <c r="AI710" s="7" t="s">
        <v>1354</v>
      </c>
      <c r="AJ710" s="7"/>
      <c r="AK710" s="434" t="str">
        <f t="shared" si="252"/>
        <v xml:space="preserve">RIGOBERTO  NARANJO </v>
      </c>
      <c r="AL710" s="7" t="s">
        <v>1268</v>
      </c>
      <c r="AM710" s="191">
        <v>71187525</v>
      </c>
      <c r="AN710" s="189" t="s">
        <v>1086</v>
      </c>
      <c r="AO710" s="7">
        <v>3166967</v>
      </c>
      <c r="AP710" s="7" t="s">
        <v>1087</v>
      </c>
      <c r="AQ710" s="7">
        <v>5</v>
      </c>
      <c r="AR710" s="7">
        <v>1</v>
      </c>
      <c r="AS710" s="7"/>
      <c r="AT710" s="230" t="s">
        <v>1149</v>
      </c>
      <c r="AU710" s="7"/>
      <c r="AV710" s="231"/>
      <c r="AW710" s="7"/>
      <c r="AX710" s="192" t="s">
        <v>1153</v>
      </c>
      <c r="AY710" s="7"/>
      <c r="AZ710" s="7">
        <v>6</v>
      </c>
      <c r="BA710" s="235">
        <v>300000</v>
      </c>
      <c r="BB710" s="7" t="s">
        <v>1086</v>
      </c>
      <c r="BC710" s="7">
        <v>54800</v>
      </c>
      <c r="BD710" s="7" t="s">
        <v>1086</v>
      </c>
      <c r="BE710" s="7"/>
      <c r="BF710" s="7" t="s">
        <v>1086</v>
      </c>
      <c r="BG710" s="7">
        <v>16800</v>
      </c>
      <c r="BH710" s="239" t="s">
        <v>1167</v>
      </c>
      <c r="BI710" s="233" t="s">
        <v>1171</v>
      </c>
      <c r="BJ710" s="234" t="s">
        <v>1180</v>
      </c>
      <c r="BK710" s="234" t="s">
        <v>1188</v>
      </c>
      <c r="BL710" s="6" t="s">
        <v>1086</v>
      </c>
      <c r="BM710" s="191" t="s">
        <v>1086</v>
      </c>
      <c r="BN710" s="195" t="s">
        <v>1086</v>
      </c>
      <c r="BO710" s="6" t="s">
        <v>1086</v>
      </c>
      <c r="BP710" s="6" t="s">
        <v>1086</v>
      </c>
      <c r="BQ710" s="6" t="s">
        <v>1086</v>
      </c>
      <c r="BR710" s="6" t="s">
        <v>1086</v>
      </c>
      <c r="BS710" s="6" t="s">
        <v>1086</v>
      </c>
      <c r="BT710" s="6" t="s">
        <v>1086</v>
      </c>
      <c r="BU710" s="6" t="s">
        <v>1086</v>
      </c>
      <c r="BV710" s="6" t="s">
        <v>1086</v>
      </c>
      <c r="BW710" s="6" t="s">
        <v>1086</v>
      </c>
      <c r="BX710" s="6" t="s">
        <v>1086</v>
      </c>
      <c r="BY710" s="6" t="s">
        <v>1086</v>
      </c>
      <c r="BZ710" s="6" t="s">
        <v>1086</v>
      </c>
      <c r="CA710" s="6" t="s">
        <v>1086</v>
      </c>
      <c r="CB710" s="6" t="s">
        <v>1086</v>
      </c>
      <c r="CC710" s="6" t="s">
        <v>1086</v>
      </c>
      <c r="CD710" s="234" t="s">
        <v>1193</v>
      </c>
      <c r="CE710" s="199" t="s">
        <v>2360</v>
      </c>
      <c r="CF710" s="6"/>
      <c r="CG710" s="6"/>
      <c r="CH710" s="6"/>
      <c r="CI710" s="6"/>
      <c r="CJ710" s="6" t="s">
        <v>1607</v>
      </c>
      <c r="CK710" s="6" t="s">
        <v>1608</v>
      </c>
      <c r="CL710" s="6" t="s">
        <v>1842</v>
      </c>
      <c r="CM710" s="6" t="s">
        <v>1087</v>
      </c>
      <c r="CN710" s="6" t="s">
        <v>1087</v>
      </c>
      <c r="CO710" s="6" t="s">
        <v>1490</v>
      </c>
      <c r="CP710" s="6" t="s">
        <v>1086</v>
      </c>
      <c r="CQ710" s="6" t="s">
        <v>1086</v>
      </c>
      <c r="CR710" s="6" t="s">
        <v>1086</v>
      </c>
      <c r="CS710" s="6" t="s">
        <v>1086</v>
      </c>
      <c r="CT710" s="6" t="s">
        <v>1086</v>
      </c>
      <c r="CU710" s="191" t="s">
        <v>1288</v>
      </c>
      <c r="CV710" s="6" t="str">
        <f t="shared" si="253"/>
        <v>NUEVO HORIZONTE CALLE21922012980000</v>
      </c>
      <c r="CW710" s="46" t="str">
        <f t="shared" si="254"/>
        <v>OK</v>
      </c>
      <c r="CX710" s="47" t="str">
        <f t="shared" si="255"/>
        <v>SI</v>
      </c>
      <c r="CY710" s="47" t="str">
        <f t="shared" si="256"/>
        <v/>
      </c>
      <c r="CZ710" s="47" t="str">
        <f t="shared" si="257"/>
        <v/>
      </c>
      <c r="DA710" s="47" t="str">
        <f t="shared" si="258"/>
        <v/>
      </c>
      <c r="DB710" s="47" t="str">
        <f t="shared" si="259"/>
        <v/>
      </c>
      <c r="DC710" s="47" t="str">
        <f t="shared" si="260"/>
        <v/>
      </c>
      <c r="DD710" s="47"/>
      <c r="DE710" s="47" t="str">
        <f t="shared" si="261"/>
        <v/>
      </c>
      <c r="DF710" s="47" t="str">
        <f t="shared" si="262"/>
        <v/>
      </c>
      <c r="DG710" s="47" t="str">
        <f t="shared" si="263"/>
        <v/>
      </c>
      <c r="DH710" s="47" t="str">
        <f t="shared" si="264"/>
        <v/>
      </c>
      <c r="DI710" s="47" t="str">
        <f t="shared" si="265"/>
        <v/>
      </c>
      <c r="DJ710" s="47">
        <f t="shared" si="266"/>
        <v>0</v>
      </c>
      <c r="DK710" s="48">
        <f>IF(CX710="NO",0,IF(CY710=1,Tipologías!$E$11,0)+IF(CZ710=2,Tipologías!$E$10,0)+IF(DA710=3,Tipologías!$E$9,0)+IF(DB710=4,Tipologías!$E$13,0)+IF(DC710=5,Tipologías!$E$12,0)+IF(DD710=6,Tipologías!$E$14,0)+IF(DE710=7,Tipologías!$E$20,0)+IF(DG710=9,Tipologías!$E$16,0)+IF(DF710=8,Tipologías!$E$23,0)+IF(DH710=10,Tipologías!$E$7,0)+IF(DI710=11,Tipologías!$E$8,0))</f>
        <v>0</v>
      </c>
      <c r="DL710" s="49">
        <f t="shared" si="267"/>
        <v>0</v>
      </c>
      <c r="DM710" s="50" t="str">
        <f t="shared" si="268"/>
        <v/>
      </c>
      <c r="DN710" s="50" t="str">
        <f t="shared" si="269"/>
        <v/>
      </c>
      <c r="DO710" s="50" t="str">
        <f t="shared" si="270"/>
        <v/>
      </c>
      <c r="DP710" s="51" t="str">
        <f t="shared" si="271"/>
        <v/>
      </c>
      <c r="DQ710" s="51">
        <f>IF(DM710=17,Tipologías!$E$18,0)+IF(ENCUESTAS!DN710=18,Tipologías!$E$17,0)+IF(ENCUESTAS!DO710=19,Tipologías!$E$19,0)+IF(ENCUESTAS!DP710=20,Tipologías!$E$21,0)</f>
        <v>0</v>
      </c>
      <c r="DR710" s="47" t="str">
        <f t="shared" si="272"/>
        <v>NO</v>
      </c>
      <c r="DS710" s="49">
        <f t="shared" si="273"/>
        <v>0</v>
      </c>
      <c r="DT710" s="52" t="str">
        <f>IF(DL710=0,"",(DL710+DS710+Tipologías!$E$6+Tipologías!$H$2))</f>
        <v/>
      </c>
      <c r="DU710" s="53" t="str">
        <f t="shared" si="274"/>
        <v>NO</v>
      </c>
      <c r="DV710" s="437"/>
    </row>
    <row r="711" spans="1:126" ht="45" x14ac:dyDescent="0.25">
      <c r="A711" s="22">
        <v>42975</v>
      </c>
      <c r="B711" s="7" t="s">
        <v>1</v>
      </c>
      <c r="C711" s="7" t="s">
        <v>630</v>
      </c>
      <c r="D711" s="7">
        <v>579</v>
      </c>
      <c r="E711" s="7">
        <v>1152435410</v>
      </c>
      <c r="F711" s="188">
        <v>3108273887</v>
      </c>
      <c r="G711" s="188">
        <v>708</v>
      </c>
      <c r="H711" s="189" t="s">
        <v>1646</v>
      </c>
      <c r="I711" s="7" t="s">
        <v>1097</v>
      </c>
      <c r="J711" s="7">
        <v>21</v>
      </c>
      <c r="K711" s="7"/>
      <c r="L711" s="7"/>
      <c r="M711" s="7"/>
      <c r="N711" s="7"/>
      <c r="O711" s="7"/>
      <c r="P711" s="7"/>
      <c r="Q711" s="7"/>
      <c r="R711" s="200">
        <v>22012993000</v>
      </c>
      <c r="S711" s="7"/>
      <c r="T711" s="7"/>
      <c r="U711" s="362" t="str">
        <f t="shared" ref="U711:U774" si="275">CONCATENATE(I711," ",J711,K711," ",L711," ",M711,"# "," ",N711,O711," ",P711,"- ",Q711," ",R711," ",S711)</f>
        <v xml:space="preserve">CALLE 21  #   -  22012993000 </v>
      </c>
      <c r="V711" s="7">
        <v>3117568817</v>
      </c>
      <c r="W711" s="7" t="s">
        <v>1305</v>
      </c>
      <c r="X711" s="7"/>
      <c r="Y711" s="7" t="s">
        <v>1954</v>
      </c>
      <c r="Z711" s="7"/>
      <c r="AA711" s="434" t="str">
        <f t="shared" ref="AA711:AA774" si="276">+CONCATENATE(Y711," ",Z711," ",W711," ",X711)</f>
        <v xml:space="preserve">ROSALBA  HERNANDEZ </v>
      </c>
      <c r="AB711" s="7" t="s">
        <v>1268</v>
      </c>
      <c r="AC711" s="7">
        <v>21931701</v>
      </c>
      <c r="AD711" s="7" t="s">
        <v>1118</v>
      </c>
      <c r="AE711" s="7">
        <v>60</v>
      </c>
      <c r="AF711" s="6" t="s">
        <v>1087</v>
      </c>
      <c r="AG711" s="6" t="s">
        <v>3239</v>
      </c>
      <c r="AH711" s="7"/>
      <c r="AI711" s="7" t="s">
        <v>1565</v>
      </c>
      <c r="AJ711" s="7"/>
      <c r="AK711" s="434" t="str">
        <f t="shared" ref="AK711:AK774" si="277">+CONCATENATE(AI711," ",AJ711," ",AG711," ",AH711)</f>
        <v xml:space="preserve">RODRIGO  TABAREZ </v>
      </c>
      <c r="AL711" s="7" t="s">
        <v>1268</v>
      </c>
      <c r="AM711" s="191">
        <v>4571590</v>
      </c>
      <c r="AN711" s="189" t="s">
        <v>1087</v>
      </c>
      <c r="AO711" s="7"/>
      <c r="AP711" s="7" t="s">
        <v>1087</v>
      </c>
      <c r="AQ711" s="7">
        <v>2</v>
      </c>
      <c r="AR711" s="7"/>
      <c r="AS711" s="7"/>
      <c r="AT711" s="230" t="s">
        <v>1148</v>
      </c>
      <c r="AU711" s="7"/>
      <c r="AV711" s="231" t="s">
        <v>1161</v>
      </c>
      <c r="AW711" s="7"/>
      <c r="AX711" s="192"/>
      <c r="AY711" s="7"/>
      <c r="AZ711" s="7"/>
      <c r="BA711" s="7"/>
      <c r="BB711" s="7" t="s">
        <v>1086</v>
      </c>
      <c r="BC711" s="7">
        <v>11650</v>
      </c>
      <c r="BD711" s="7" t="s">
        <v>1086</v>
      </c>
      <c r="BE711" s="7"/>
      <c r="BF711" s="7" t="s">
        <v>1086</v>
      </c>
      <c r="BG711" s="7">
        <v>4800</v>
      </c>
      <c r="BH711" s="232" t="s">
        <v>1167</v>
      </c>
      <c r="BI711" s="233" t="s">
        <v>1171</v>
      </c>
      <c r="BJ711" s="234" t="s">
        <v>1180</v>
      </c>
      <c r="BK711" s="6" t="s">
        <v>1189</v>
      </c>
      <c r="BL711" s="6" t="s">
        <v>1087</v>
      </c>
      <c r="BM711" s="191" t="s">
        <v>1086</v>
      </c>
      <c r="BN711" s="195" t="s">
        <v>1086</v>
      </c>
      <c r="BO711" s="6" t="s">
        <v>1086</v>
      </c>
      <c r="BP711" s="6" t="s">
        <v>1086</v>
      </c>
      <c r="BQ711" s="6" t="s">
        <v>1086</v>
      </c>
      <c r="BR711" s="6" t="s">
        <v>1086</v>
      </c>
      <c r="BS711" s="6" t="s">
        <v>1086</v>
      </c>
      <c r="BT711" s="6" t="s">
        <v>1087</v>
      </c>
      <c r="BU711" s="6" t="s">
        <v>1087</v>
      </c>
      <c r="BV711" s="6" t="s">
        <v>1087</v>
      </c>
      <c r="BW711" s="6" t="s">
        <v>1087</v>
      </c>
      <c r="BX711" s="6" t="s">
        <v>1087</v>
      </c>
      <c r="BY711" s="6" t="s">
        <v>1087</v>
      </c>
      <c r="BZ711" s="6" t="s">
        <v>1087</v>
      </c>
      <c r="CA711" s="6" t="s">
        <v>1087</v>
      </c>
      <c r="CB711" s="6" t="s">
        <v>1087</v>
      </c>
      <c r="CC711" s="6" t="s">
        <v>1087</v>
      </c>
      <c r="CD711" s="234" t="s">
        <v>1195</v>
      </c>
      <c r="CE711" s="199" t="s">
        <v>3240</v>
      </c>
      <c r="CF711" s="6"/>
      <c r="CG711" s="6"/>
      <c r="CH711" s="6"/>
      <c r="CI711" s="6"/>
      <c r="CJ711" s="6" t="s">
        <v>1607</v>
      </c>
      <c r="CK711" s="6" t="s">
        <v>1608</v>
      </c>
      <c r="CL711" s="6" t="s">
        <v>1086</v>
      </c>
      <c r="CM711" s="6" t="s">
        <v>1087</v>
      </c>
      <c r="CN711" s="6" t="s">
        <v>1087</v>
      </c>
      <c r="CO711" s="6" t="s">
        <v>1490</v>
      </c>
      <c r="CP711" s="6" t="s">
        <v>1087</v>
      </c>
      <c r="CQ711" s="6" t="s">
        <v>1087</v>
      </c>
      <c r="CR711" s="6" t="s">
        <v>1087</v>
      </c>
      <c r="CS711" s="6" t="s">
        <v>1087</v>
      </c>
      <c r="CT711" s="6" t="s">
        <v>1087</v>
      </c>
      <c r="CU711" s="191" t="s">
        <v>1307</v>
      </c>
      <c r="CV711" s="6" t="str">
        <f t="shared" ref="CV711:CV774" si="278">CONCATENATE(H711,I711,J711,K711,L711,M711,N711,O711,P711,Q711,R711,S711,T711)</f>
        <v>NUEVO HORIZONTE CALLE2122012993000</v>
      </c>
      <c r="CW711" s="46" t="str">
        <f t="shared" ref="CW711:CW774" si="279">IF(CV711="","",IF(COUNTIF($CV$6:$CV$777,CV711)=1,"OK","¿REPETIDA?"))</f>
        <v>OK</v>
      </c>
      <c r="CX711" s="47" t="str">
        <f t="shared" ref="CX711:CX774" si="280">IF(COUNTBLANK(AC711)+COUNTBLANK(BH711)+COUNTBLANK(BN711:CD711)&gt;11,"NO","SI")</f>
        <v>SI</v>
      </c>
      <c r="CY711" s="47">
        <f t="shared" ref="CY711:CY774" si="281">IF(CX711="NO","",IF(BV711="NO",$CY$5,IF(CA711="SI",IF(CR711="SI","",$CY$5),$CY$5)))</f>
        <v>1</v>
      </c>
      <c r="CZ711" s="47">
        <f t="shared" ref="CZ711:CZ774" si="282">IF(CX711="NO","",IF(BX711="NO",$CZ$5,IF(CC711="SI",IF(CT711="SI","",$CZ$5),$CZ$5)))</f>
        <v>2</v>
      </c>
      <c r="DA711" s="47">
        <f t="shared" ref="DA711:DA774" si="283">IF(CX711="NO","",IF(BT711="SI",IF(CD711="INODORO CON TANQUE",IF(BY711="SI",IF(CP711="SI","",$DA$5),$DA$5),$DA$5),$DA$5))</f>
        <v>3</v>
      </c>
      <c r="DB711" s="47">
        <f t="shared" ref="DB711:DB774" si="284">IF(CX711="NO","",IF(BU711="NO",$DB$5,IF(BZ711="SI",IF(CQ711="SI","",$DB$5),$DB$5)))</f>
        <v>4</v>
      </c>
      <c r="DC711" s="47">
        <f t="shared" ref="DC711:DC774" si="285">IF(CX711="NO","",IF(BW711="NO",$DC$5,IF(CB711="SI",IF(CS711="SI","",$DC$5),$DC$5)))</f>
        <v>5</v>
      </c>
      <c r="DD711" s="47"/>
      <c r="DE711" s="47">
        <f t="shared" ref="DE711:DE774" si="286">IF(DF711=8,$DE$5,IF(COUNT(CY711:DC711)&lt;3,"",$DE$5))</f>
        <v>7</v>
      </c>
      <c r="DF711" s="47">
        <f t="shared" ref="DF711:DF774" si="287">IF(CX711="NO","",IF(COUNT(CY711:DA711)&lt;1,"",IF(CU711="OBRA GRIS","",IF(CU711="OBRA BLANCA","",IF(CU711="OBRA NEGRA","",$DF$5)))))</f>
        <v>8</v>
      </c>
      <c r="DG711" s="47" t="str">
        <f t="shared" ref="DG711:DG774" si="288">IF(DF711=8,"",IF(COUNT(CY711:DA711)&lt;1,"",IF(CU711="OBRA GRIS",$DG$5,IF(CU711="OBRA NEGRA",$DG$5,""))))</f>
        <v/>
      </c>
      <c r="DH711" s="47" t="str">
        <f t="shared" ref="DH711:DH774" si="289">IF(CX711="NO","",IF(BR711="SI","",$DH$5))</f>
        <v/>
      </c>
      <c r="DI711" s="47" t="str">
        <f t="shared" ref="DI711:DI774" si="290">IF(CX711="NO","",IF(BS711="SI","",$DI$5))</f>
        <v/>
      </c>
      <c r="DJ711" s="47">
        <f t="shared" ref="DJ711:DJ774" si="291">IF(CX711="NO","",COUNT(CY711:DC711))</f>
        <v>5</v>
      </c>
      <c r="DK711" s="48">
        <f>IF(CX711="NO",0,IF(CY711=1,Tipologías!$E$11,0)+IF(CZ711=2,Tipologías!$E$10,0)+IF(DA711=3,Tipologías!$E$9,0)+IF(DB711=4,Tipologías!$E$13,0)+IF(DC711=5,Tipologías!$E$12,0)+IF(DD711=6,Tipologías!$E$14,0)+IF(DE711=7,Tipologías!$E$20,0)+IF(DG711=9,Tipologías!$E$16,0)+IF(DF711=8,Tipologías!$E$23,0)+IF(DH711=10,Tipologías!$E$7,0)+IF(DI711=11,Tipologías!$E$8,0))</f>
        <v>6834981.4686359996</v>
      </c>
      <c r="DL711" s="49">
        <f t="shared" ref="DL711:DL774" si="292">IF(DK711&gt;0,IF(DK711&gt;$DM$1,$DM$1,DK711),0)</f>
        <v>6099266.2918499997</v>
      </c>
      <c r="DM711" s="50" t="str">
        <f t="shared" ref="DM711:DM774" si="293">IF(DK711=0,"",IF(BN711="SI","",$DM$5))</f>
        <v/>
      </c>
      <c r="DN711" s="50" t="str">
        <f t="shared" ref="DN711:DN774" si="294">IF(DK711=0,"",IF(BO711="SI","",$DN$5))</f>
        <v/>
      </c>
      <c r="DO711" s="50">
        <f t="shared" ref="DO711:DO774" si="295">IF(DK711=0,"",IF(BP711="SI",0,$DO$5))</f>
        <v>0</v>
      </c>
      <c r="DP711" s="51" t="str">
        <f t="shared" ref="DP711:DP774" si="296">IF(DK711=0,"",IF(BQ711="SI","",$DP$5))</f>
        <v/>
      </c>
      <c r="DQ711" s="51">
        <f>IF(DM711=17,Tipologías!$E$18,0)+IF(ENCUESTAS!DN711=18,Tipologías!$E$17,0)+IF(ENCUESTAS!DO711=19,Tipologías!$E$19,0)+IF(ENCUESTAS!DP711=20,Tipologías!$E$21,0)</f>
        <v>0</v>
      </c>
      <c r="DR711" s="47" t="str">
        <f t="shared" ref="DR711:DR774" si="297">IF(DK711="0","NO",IF(SUM(DM711:DP711)&lt;1,"NO","SI"))</f>
        <v>NO</v>
      </c>
      <c r="DS711" s="49">
        <f t="shared" ref="DS711:DS774" si="298">IF(DL711&gt;0,IF(DR711="SI",IF(DQ711&gt;$DS$1,$DS$1,DQ711),0),0)</f>
        <v>0</v>
      </c>
      <c r="DT711" s="52">
        <f>IF(DL711=0,"",(DL711+DS711+Tipologías!$E$6+Tipologías!$H$2))</f>
        <v>6296343.6843899637</v>
      </c>
      <c r="DU711" s="53" t="str">
        <f t="shared" ref="DU711:DU774" si="299">IF(CX711="NO","NO",IF(DK711&gt;0,"SI","NO"))</f>
        <v>SI</v>
      </c>
      <c r="DV711" s="436" t="s">
        <v>4414</v>
      </c>
    </row>
    <row r="712" spans="1:126" ht="45" x14ac:dyDescent="0.25">
      <c r="A712" s="22">
        <v>42975</v>
      </c>
      <c r="B712" s="7" t="s">
        <v>1</v>
      </c>
      <c r="C712" s="7" t="s">
        <v>630</v>
      </c>
      <c r="D712" s="7">
        <v>579</v>
      </c>
      <c r="E712" s="7">
        <v>1152435410</v>
      </c>
      <c r="F712" s="188">
        <v>3108273887</v>
      </c>
      <c r="G712" s="188">
        <v>709</v>
      </c>
      <c r="H712" s="189" t="s">
        <v>1646</v>
      </c>
      <c r="I712" s="7" t="s">
        <v>1110</v>
      </c>
      <c r="J712" s="7"/>
      <c r="K712" s="7"/>
      <c r="L712" s="7"/>
      <c r="M712" s="7"/>
      <c r="N712" s="7"/>
      <c r="O712" s="7"/>
      <c r="P712" s="7"/>
      <c r="Q712" s="7"/>
      <c r="R712" s="200">
        <v>22014126002</v>
      </c>
      <c r="S712" s="7"/>
      <c r="T712" s="7"/>
      <c r="U712" s="362" t="str">
        <f t="shared" si="275"/>
        <v xml:space="preserve">PEATONAL   #   -  22014126002 </v>
      </c>
      <c r="V712" s="7">
        <v>3136735726</v>
      </c>
      <c r="W712" s="7" t="s">
        <v>3074</v>
      </c>
      <c r="X712" s="7" t="s">
        <v>1690</v>
      </c>
      <c r="Y712" s="7" t="s">
        <v>3241</v>
      </c>
      <c r="Z712" s="7"/>
      <c r="AA712" s="434" t="str">
        <f t="shared" si="276"/>
        <v>BRIGIDA  ARGAEZ SEPULVEDA</v>
      </c>
      <c r="AB712" s="7" t="s">
        <v>1268</v>
      </c>
      <c r="AC712" s="7">
        <v>43653006</v>
      </c>
      <c r="AD712" s="7" t="s">
        <v>1118</v>
      </c>
      <c r="AE712" s="7">
        <v>40</v>
      </c>
      <c r="AF712" s="6" t="s">
        <v>1086</v>
      </c>
      <c r="AG712" s="6"/>
      <c r="AH712" s="7"/>
      <c r="AI712" s="7"/>
      <c r="AJ712" s="7"/>
      <c r="AK712" s="434" t="str">
        <f t="shared" si="277"/>
        <v xml:space="preserve">   </v>
      </c>
      <c r="AL712" s="7"/>
      <c r="AM712" s="191"/>
      <c r="AN712" s="189" t="s">
        <v>1086</v>
      </c>
      <c r="AO712" s="7">
        <v>28427</v>
      </c>
      <c r="AP712" s="7" t="s">
        <v>1087</v>
      </c>
      <c r="AQ712" s="7">
        <v>2</v>
      </c>
      <c r="AR712" s="7">
        <v>1</v>
      </c>
      <c r="AS712" s="7"/>
      <c r="AT712" s="230" t="s">
        <v>1148</v>
      </c>
      <c r="AU712" s="7"/>
      <c r="AV712" s="193" t="s">
        <v>1161</v>
      </c>
      <c r="AW712" s="7"/>
      <c r="AX712" s="192"/>
      <c r="AY712" s="7"/>
      <c r="AZ712" s="7"/>
      <c r="BA712" s="235"/>
      <c r="BB712" s="7" t="s">
        <v>1086</v>
      </c>
      <c r="BC712" s="7">
        <v>9400</v>
      </c>
      <c r="BD712" s="7" t="s">
        <v>1086</v>
      </c>
      <c r="BE712" s="7"/>
      <c r="BF712" s="7" t="s">
        <v>1086</v>
      </c>
      <c r="BG712" s="7">
        <v>8400</v>
      </c>
      <c r="BH712" s="232" t="s">
        <v>1167</v>
      </c>
      <c r="BI712" s="233" t="s">
        <v>1175</v>
      </c>
      <c r="BJ712" s="234" t="s">
        <v>1180</v>
      </c>
      <c r="BK712" s="234" t="s">
        <v>1191</v>
      </c>
      <c r="BL712" s="6" t="s">
        <v>1087</v>
      </c>
      <c r="BM712" s="191" t="s">
        <v>1087</v>
      </c>
      <c r="BN712" s="195" t="s">
        <v>1086</v>
      </c>
      <c r="BO712" s="6" t="s">
        <v>1086</v>
      </c>
      <c r="BP712" s="6" t="s">
        <v>1086</v>
      </c>
      <c r="BQ712" s="6" t="s">
        <v>1086</v>
      </c>
      <c r="BR712" s="6" t="s">
        <v>1086</v>
      </c>
      <c r="BS712" s="6" t="s">
        <v>1086</v>
      </c>
      <c r="BT712" s="6" t="s">
        <v>1087</v>
      </c>
      <c r="BU712" s="6" t="s">
        <v>1087</v>
      </c>
      <c r="BV712" s="6" t="s">
        <v>1087</v>
      </c>
      <c r="BW712" s="6" t="s">
        <v>1087</v>
      </c>
      <c r="BX712" s="6" t="s">
        <v>1087</v>
      </c>
      <c r="BY712" s="6" t="s">
        <v>1087</v>
      </c>
      <c r="BZ712" s="6" t="s">
        <v>1087</v>
      </c>
      <c r="CA712" s="6" t="s">
        <v>1087</v>
      </c>
      <c r="CB712" s="6" t="s">
        <v>1087</v>
      </c>
      <c r="CC712" s="6" t="s">
        <v>1087</v>
      </c>
      <c r="CD712" s="234" t="s">
        <v>1195</v>
      </c>
      <c r="CE712" s="199" t="s">
        <v>3240</v>
      </c>
      <c r="CF712" s="234"/>
      <c r="CG712" s="6"/>
      <c r="CH712" s="6"/>
      <c r="CI712" s="6"/>
      <c r="CJ712" s="6" t="s">
        <v>1607</v>
      </c>
      <c r="CK712" s="6" t="s">
        <v>1608</v>
      </c>
      <c r="CL712" s="6" t="s">
        <v>1086</v>
      </c>
      <c r="CM712" s="6" t="s">
        <v>1087</v>
      </c>
      <c r="CN712" s="6" t="s">
        <v>1087</v>
      </c>
      <c r="CO712" s="6" t="s">
        <v>1490</v>
      </c>
      <c r="CP712" s="6" t="s">
        <v>1087</v>
      </c>
      <c r="CQ712" s="6" t="s">
        <v>1087</v>
      </c>
      <c r="CR712" s="6" t="s">
        <v>1087</v>
      </c>
      <c r="CS712" s="6" t="s">
        <v>1087</v>
      </c>
      <c r="CT712" s="6" t="s">
        <v>1087</v>
      </c>
      <c r="CU712" s="191" t="s">
        <v>1286</v>
      </c>
      <c r="CV712" s="6" t="str">
        <f t="shared" si="278"/>
        <v>NUEVO HORIZONTE PEATONAL22014126002</v>
      </c>
      <c r="CW712" s="46" t="str">
        <f t="shared" si="279"/>
        <v>OK</v>
      </c>
      <c r="CX712" s="47" t="str">
        <f t="shared" si="280"/>
        <v>SI</v>
      </c>
      <c r="CY712" s="47">
        <f t="shared" si="281"/>
        <v>1</v>
      </c>
      <c r="CZ712" s="47">
        <f t="shared" si="282"/>
        <v>2</v>
      </c>
      <c r="DA712" s="47">
        <f t="shared" si="283"/>
        <v>3</v>
      </c>
      <c r="DB712" s="47">
        <f t="shared" si="284"/>
        <v>4</v>
      </c>
      <c r="DC712" s="47">
        <f t="shared" si="285"/>
        <v>5</v>
      </c>
      <c r="DD712" s="47"/>
      <c r="DE712" s="47">
        <f t="shared" si="286"/>
        <v>7</v>
      </c>
      <c r="DF712" s="47">
        <f t="shared" si="287"/>
        <v>8</v>
      </c>
      <c r="DG712" s="47" t="str">
        <f t="shared" si="288"/>
        <v/>
      </c>
      <c r="DH712" s="47" t="str">
        <f t="shared" si="289"/>
        <v/>
      </c>
      <c r="DI712" s="47" t="str">
        <f t="shared" si="290"/>
        <v/>
      </c>
      <c r="DJ712" s="47">
        <f t="shared" si="291"/>
        <v>5</v>
      </c>
      <c r="DK712" s="48">
        <f>IF(CX712="NO",0,IF(CY712=1,Tipologías!$E$11,0)+IF(CZ712=2,Tipologías!$E$10,0)+IF(DA712=3,Tipologías!$E$9,0)+IF(DB712=4,Tipologías!$E$13,0)+IF(DC712=5,Tipologías!$E$12,0)+IF(DD712=6,Tipologías!$E$14,0)+IF(DE712=7,Tipologías!$E$20,0)+IF(DG712=9,Tipologías!$E$16,0)+IF(DF712=8,Tipologías!$E$23,0)+IF(DH712=10,Tipologías!$E$7,0)+IF(DI712=11,Tipologías!$E$8,0))</f>
        <v>6834981.4686359996</v>
      </c>
      <c r="DL712" s="49">
        <f t="shared" si="292"/>
        <v>6099266.2918499997</v>
      </c>
      <c r="DM712" s="50" t="str">
        <f t="shared" si="293"/>
        <v/>
      </c>
      <c r="DN712" s="50" t="str">
        <f t="shared" si="294"/>
        <v/>
      </c>
      <c r="DO712" s="50">
        <f t="shared" si="295"/>
        <v>0</v>
      </c>
      <c r="DP712" s="51" t="str">
        <f t="shared" si="296"/>
        <v/>
      </c>
      <c r="DQ712" s="51">
        <f>IF(DM712=17,Tipologías!$E$18,0)+IF(ENCUESTAS!DN712=18,Tipologías!$E$17,0)+IF(ENCUESTAS!DO712=19,Tipologías!$E$19,0)+IF(ENCUESTAS!DP712=20,Tipologías!$E$21,0)</f>
        <v>0</v>
      </c>
      <c r="DR712" s="47" t="str">
        <f t="shared" si="297"/>
        <v>NO</v>
      </c>
      <c r="DS712" s="49">
        <f t="shared" si="298"/>
        <v>0</v>
      </c>
      <c r="DT712" s="52">
        <f>IF(DL712=0,"",(DL712+DS712+Tipologías!$E$6+Tipologías!$H$2))</f>
        <v>6296343.6843899637</v>
      </c>
      <c r="DU712" s="53" t="str">
        <f t="shared" si="299"/>
        <v>SI</v>
      </c>
      <c r="DV712" s="436" t="s">
        <v>4415</v>
      </c>
    </row>
    <row r="713" spans="1:126" ht="45" hidden="1" x14ac:dyDescent="0.25">
      <c r="A713" s="22">
        <v>42975</v>
      </c>
      <c r="B713" s="7" t="s">
        <v>1</v>
      </c>
      <c r="C713" s="7" t="s">
        <v>630</v>
      </c>
      <c r="D713" s="7">
        <v>579</v>
      </c>
      <c r="E713" s="7">
        <v>1152435410</v>
      </c>
      <c r="F713" s="188">
        <v>3108273887</v>
      </c>
      <c r="G713" s="188">
        <v>710</v>
      </c>
      <c r="H713" s="189" t="s">
        <v>1646</v>
      </c>
      <c r="I713" s="7" t="s">
        <v>1102</v>
      </c>
      <c r="J713" s="7">
        <v>12</v>
      </c>
      <c r="K713" s="7" t="s">
        <v>1116</v>
      </c>
      <c r="L713" s="7"/>
      <c r="M713" s="7"/>
      <c r="N713" s="7"/>
      <c r="O713" s="7">
        <v>65</v>
      </c>
      <c r="P713" s="7"/>
      <c r="Q713" s="7"/>
      <c r="R713" s="200">
        <v>220141260006</v>
      </c>
      <c r="S713" s="7"/>
      <c r="T713" s="7"/>
      <c r="U713" s="362" t="str">
        <f t="shared" si="275"/>
        <v xml:space="preserve">CARRERA 12B  #  65 -  220141260006 </v>
      </c>
      <c r="V713" s="7">
        <v>3147138291</v>
      </c>
      <c r="W713" s="7" t="s">
        <v>1790</v>
      </c>
      <c r="X713" s="7" t="s">
        <v>2331</v>
      </c>
      <c r="Y713" s="7" t="s">
        <v>1325</v>
      </c>
      <c r="Z713" s="7" t="s">
        <v>3242</v>
      </c>
      <c r="AA713" s="434" t="str">
        <f t="shared" si="276"/>
        <v>ANGELA SORANNY SALAZAR ECHEVERRIA</v>
      </c>
      <c r="AB713" s="7" t="s">
        <v>1268</v>
      </c>
      <c r="AC713" s="7">
        <v>1007639244</v>
      </c>
      <c r="AD713" s="7" t="s">
        <v>1118</v>
      </c>
      <c r="AE713" s="7">
        <v>20</v>
      </c>
      <c r="AF713" s="6" t="s">
        <v>1086</v>
      </c>
      <c r="AG713" s="6"/>
      <c r="AH713" s="7"/>
      <c r="AI713" s="7"/>
      <c r="AJ713" s="7"/>
      <c r="AK713" s="434" t="str">
        <f t="shared" si="277"/>
        <v xml:space="preserve">   </v>
      </c>
      <c r="AL713" s="7"/>
      <c r="AM713" s="191"/>
      <c r="AN713" s="189" t="s">
        <v>1087</v>
      </c>
      <c r="AO713" s="7"/>
      <c r="AP713" s="7" t="s">
        <v>1087</v>
      </c>
      <c r="AQ713" s="7">
        <v>2</v>
      </c>
      <c r="AR713" s="7">
        <v>1</v>
      </c>
      <c r="AS713" s="7">
        <v>1</v>
      </c>
      <c r="AT713" s="230" t="s">
        <v>1148</v>
      </c>
      <c r="AU713" s="7"/>
      <c r="AV713" s="193" t="s">
        <v>1161</v>
      </c>
      <c r="AW713" s="7"/>
      <c r="AX713" s="192"/>
      <c r="AY713" s="7"/>
      <c r="AZ713" s="7"/>
      <c r="BA713" s="218"/>
      <c r="BB713" s="7" t="s">
        <v>1086</v>
      </c>
      <c r="BC713" s="7">
        <v>21100</v>
      </c>
      <c r="BD713" s="7" t="s">
        <v>1086</v>
      </c>
      <c r="BE713" s="7"/>
      <c r="BF713" s="7" t="s">
        <v>1086</v>
      </c>
      <c r="BG713" s="7">
        <v>16800</v>
      </c>
      <c r="BH713" s="232" t="s">
        <v>1167</v>
      </c>
      <c r="BI713" s="233" t="s">
        <v>1171</v>
      </c>
      <c r="BJ713" s="234" t="s">
        <v>1180</v>
      </c>
      <c r="BK713" s="6" t="s">
        <v>1189</v>
      </c>
      <c r="BL713" s="6" t="s">
        <v>1086</v>
      </c>
      <c r="BM713" s="191" t="s">
        <v>1086</v>
      </c>
      <c r="BN713" s="195" t="s">
        <v>1086</v>
      </c>
      <c r="BO713" s="6" t="s">
        <v>1086</v>
      </c>
      <c r="BP713" s="6" t="s">
        <v>1086</v>
      </c>
      <c r="BQ713" s="6" t="s">
        <v>1086</v>
      </c>
      <c r="BR713" s="6" t="s">
        <v>1086</v>
      </c>
      <c r="BS713" s="6" t="s">
        <v>1086</v>
      </c>
      <c r="BT713" s="6" t="s">
        <v>1086</v>
      </c>
      <c r="BU713" s="6" t="s">
        <v>1086</v>
      </c>
      <c r="BV713" s="6" t="s">
        <v>1086</v>
      </c>
      <c r="BW713" s="6" t="s">
        <v>1086</v>
      </c>
      <c r="BX713" s="6" t="s">
        <v>1086</v>
      </c>
      <c r="BY713" s="6" t="s">
        <v>1086</v>
      </c>
      <c r="BZ713" s="6" t="s">
        <v>1086</v>
      </c>
      <c r="CA713" s="6" t="s">
        <v>1086</v>
      </c>
      <c r="CB713" s="6" t="s">
        <v>1086</v>
      </c>
      <c r="CC713" s="6" t="s">
        <v>1086</v>
      </c>
      <c r="CD713" s="234" t="s">
        <v>1193</v>
      </c>
      <c r="CE713" s="199" t="s">
        <v>2360</v>
      </c>
      <c r="CF713" s="6"/>
      <c r="CG713" s="6"/>
      <c r="CH713" s="6"/>
      <c r="CI713" s="6"/>
      <c r="CJ713" s="6" t="s">
        <v>1607</v>
      </c>
      <c r="CK713" s="6" t="s">
        <v>1608</v>
      </c>
      <c r="CL713" s="6" t="s">
        <v>1087</v>
      </c>
      <c r="CM713" s="6" t="s">
        <v>1087</v>
      </c>
      <c r="CN713" s="6" t="s">
        <v>1087</v>
      </c>
      <c r="CO713" s="6" t="s">
        <v>1490</v>
      </c>
      <c r="CP713" s="6" t="s">
        <v>1086</v>
      </c>
      <c r="CQ713" s="6" t="s">
        <v>1086</v>
      </c>
      <c r="CR713" s="6" t="s">
        <v>1086</v>
      </c>
      <c r="CS713" s="6" t="s">
        <v>1086</v>
      </c>
      <c r="CT713" s="6" t="s">
        <v>1086</v>
      </c>
      <c r="CU713" s="191" t="s">
        <v>1288</v>
      </c>
      <c r="CV713" s="6" t="str">
        <f t="shared" si="278"/>
        <v>NUEVO HORIZONTE CARRERA12B65220141260006</v>
      </c>
      <c r="CW713" s="46" t="str">
        <f t="shared" si="279"/>
        <v>OK</v>
      </c>
      <c r="CX713" s="47" t="str">
        <f t="shared" si="280"/>
        <v>SI</v>
      </c>
      <c r="CY713" s="47" t="str">
        <f t="shared" si="281"/>
        <v/>
      </c>
      <c r="CZ713" s="47" t="str">
        <f t="shared" si="282"/>
        <v/>
      </c>
      <c r="DA713" s="47" t="str">
        <f t="shared" si="283"/>
        <v/>
      </c>
      <c r="DB713" s="47" t="str">
        <f t="shared" si="284"/>
        <v/>
      </c>
      <c r="DC713" s="47" t="str">
        <f t="shared" si="285"/>
        <v/>
      </c>
      <c r="DD713" s="47"/>
      <c r="DE713" s="47" t="str">
        <f t="shared" si="286"/>
        <v/>
      </c>
      <c r="DF713" s="47" t="str">
        <f t="shared" si="287"/>
        <v/>
      </c>
      <c r="DG713" s="47" t="str">
        <f t="shared" si="288"/>
        <v/>
      </c>
      <c r="DH713" s="47" t="str">
        <f t="shared" si="289"/>
        <v/>
      </c>
      <c r="DI713" s="47" t="str">
        <f t="shared" si="290"/>
        <v/>
      </c>
      <c r="DJ713" s="47">
        <f t="shared" si="291"/>
        <v>0</v>
      </c>
      <c r="DK713" s="48">
        <f>IF(CX713="NO",0,IF(CY713=1,Tipologías!$E$11,0)+IF(CZ713=2,Tipologías!$E$10,0)+IF(DA713=3,Tipologías!$E$9,0)+IF(DB713=4,Tipologías!$E$13,0)+IF(DC713=5,Tipologías!$E$12,0)+IF(DD713=6,Tipologías!$E$14,0)+IF(DE713=7,Tipologías!$E$20,0)+IF(DG713=9,Tipologías!$E$16,0)+IF(DF713=8,Tipologías!$E$23,0)+IF(DH713=10,Tipologías!$E$7,0)+IF(DI713=11,Tipologías!$E$8,0))</f>
        <v>0</v>
      </c>
      <c r="DL713" s="49">
        <f t="shared" si="292"/>
        <v>0</v>
      </c>
      <c r="DM713" s="50" t="str">
        <f t="shared" si="293"/>
        <v/>
      </c>
      <c r="DN713" s="50" t="str">
        <f t="shared" si="294"/>
        <v/>
      </c>
      <c r="DO713" s="50" t="str">
        <f t="shared" si="295"/>
        <v/>
      </c>
      <c r="DP713" s="51" t="str">
        <f t="shared" si="296"/>
        <v/>
      </c>
      <c r="DQ713" s="51">
        <f>IF(DM713=17,Tipologías!$E$18,0)+IF(ENCUESTAS!DN713=18,Tipologías!$E$17,0)+IF(ENCUESTAS!DO713=19,Tipologías!$E$19,0)+IF(ENCUESTAS!DP713=20,Tipologías!$E$21,0)</f>
        <v>0</v>
      </c>
      <c r="DR713" s="47" t="str">
        <f t="shared" si="297"/>
        <v>NO</v>
      </c>
      <c r="DS713" s="49">
        <f t="shared" si="298"/>
        <v>0</v>
      </c>
      <c r="DT713" s="52" t="str">
        <f>IF(DL713=0,"",(DL713+DS713+Tipologías!$E$6+Tipologías!$H$2))</f>
        <v/>
      </c>
      <c r="DU713" s="53" t="str">
        <f t="shared" si="299"/>
        <v>NO</v>
      </c>
      <c r="DV713" s="437"/>
    </row>
    <row r="714" spans="1:126" ht="45" x14ac:dyDescent="0.25">
      <c r="A714" s="22">
        <v>42975</v>
      </c>
      <c r="B714" s="7" t="s">
        <v>1</v>
      </c>
      <c r="C714" s="7" t="s">
        <v>630</v>
      </c>
      <c r="D714" s="7">
        <v>579</v>
      </c>
      <c r="E714" s="7">
        <v>1152435410</v>
      </c>
      <c r="F714" s="188">
        <v>3108273887</v>
      </c>
      <c r="G714" s="188">
        <v>711</v>
      </c>
      <c r="H714" s="189" t="s">
        <v>1646</v>
      </c>
      <c r="I714" s="7" t="s">
        <v>1110</v>
      </c>
      <c r="J714" s="7"/>
      <c r="K714" s="7"/>
      <c r="L714" s="7"/>
      <c r="M714" s="7"/>
      <c r="N714" s="7"/>
      <c r="O714" s="7"/>
      <c r="P714" s="7"/>
      <c r="Q714" s="7"/>
      <c r="R714" s="200">
        <v>220141260016</v>
      </c>
      <c r="S714" s="7"/>
      <c r="T714" s="7"/>
      <c r="U714" s="362" t="str">
        <f t="shared" si="275"/>
        <v xml:space="preserve">PEATONAL   #   -  220141260016 </v>
      </c>
      <c r="V714" s="7">
        <v>3206487477</v>
      </c>
      <c r="W714" s="7" t="s">
        <v>1333</v>
      </c>
      <c r="X714" s="7"/>
      <c r="Y714" s="7" t="s">
        <v>3002</v>
      </c>
      <c r="Z714" s="7"/>
      <c r="AA714" s="434" t="str">
        <f t="shared" si="276"/>
        <v xml:space="preserve">ALEIDA  RUIZ </v>
      </c>
      <c r="AB714" s="7" t="s">
        <v>1268</v>
      </c>
      <c r="AC714" s="7">
        <v>43650427</v>
      </c>
      <c r="AD714" s="7" t="s">
        <v>1118</v>
      </c>
      <c r="AE714" s="7">
        <v>49</v>
      </c>
      <c r="AF714" s="6" t="s">
        <v>1087</v>
      </c>
      <c r="AG714" s="6" t="s">
        <v>1647</v>
      </c>
      <c r="AH714" s="7" t="s">
        <v>1676</v>
      </c>
      <c r="AI714" s="7" t="s">
        <v>1431</v>
      </c>
      <c r="AJ714" s="7"/>
      <c r="AK714" s="434" t="str">
        <f t="shared" si="277"/>
        <v>ALBERTO  CARDONA OSORIO</v>
      </c>
      <c r="AL714" s="7" t="s">
        <v>1268</v>
      </c>
      <c r="AM714" s="191">
        <v>71186170</v>
      </c>
      <c r="AN714" s="189" t="s">
        <v>1086</v>
      </c>
      <c r="AO714" s="7">
        <v>980236</v>
      </c>
      <c r="AP714" s="7" t="s">
        <v>1087</v>
      </c>
      <c r="AQ714" s="7">
        <v>4</v>
      </c>
      <c r="AR714" s="7">
        <v>1</v>
      </c>
      <c r="AS714" s="7"/>
      <c r="AT714" s="230" t="s">
        <v>1148</v>
      </c>
      <c r="AU714" s="7"/>
      <c r="AV714" s="231" t="s">
        <v>1161</v>
      </c>
      <c r="AW714" s="7"/>
      <c r="AX714" s="192"/>
      <c r="AY714" s="7"/>
      <c r="AZ714" s="7"/>
      <c r="BA714" s="7"/>
      <c r="BB714" s="7" t="s">
        <v>1086</v>
      </c>
      <c r="BC714" s="7">
        <v>19100</v>
      </c>
      <c r="BD714" s="7" t="s">
        <v>1086</v>
      </c>
      <c r="BE714" s="7"/>
      <c r="BF714" s="7" t="s">
        <v>1086</v>
      </c>
      <c r="BG714" s="7">
        <v>8200</v>
      </c>
      <c r="BH714" s="232" t="s">
        <v>1167</v>
      </c>
      <c r="BI714" s="233" t="s">
        <v>1175</v>
      </c>
      <c r="BJ714" s="234" t="s">
        <v>1180</v>
      </c>
      <c r="BK714" s="6" t="s">
        <v>1189</v>
      </c>
      <c r="BL714" s="6" t="s">
        <v>1086</v>
      </c>
      <c r="BM714" s="191" t="s">
        <v>1087</v>
      </c>
      <c r="BN714" s="195" t="s">
        <v>1086</v>
      </c>
      <c r="BO714" s="6" t="s">
        <v>1086</v>
      </c>
      <c r="BP714" s="6" t="s">
        <v>1086</v>
      </c>
      <c r="BQ714" s="6" t="s">
        <v>1086</v>
      </c>
      <c r="BR714" s="6" t="s">
        <v>1086</v>
      </c>
      <c r="BS714" s="6" t="s">
        <v>1086</v>
      </c>
      <c r="BT714" s="6" t="s">
        <v>1086</v>
      </c>
      <c r="BU714" s="6" t="s">
        <v>1086</v>
      </c>
      <c r="BV714" s="6" t="s">
        <v>1087</v>
      </c>
      <c r="BW714" s="6" t="s">
        <v>1087</v>
      </c>
      <c r="BX714" s="6" t="s">
        <v>1086</v>
      </c>
      <c r="BY714" s="6" t="s">
        <v>1086</v>
      </c>
      <c r="BZ714" s="6" t="s">
        <v>1086</v>
      </c>
      <c r="CA714" s="6" t="s">
        <v>1087</v>
      </c>
      <c r="CB714" s="6" t="s">
        <v>1087</v>
      </c>
      <c r="CC714" s="6" t="s">
        <v>1086</v>
      </c>
      <c r="CD714" s="234" t="s">
        <v>1193</v>
      </c>
      <c r="CE714" s="199" t="s">
        <v>3243</v>
      </c>
      <c r="CF714" s="6"/>
      <c r="CG714" s="6"/>
      <c r="CH714" s="6"/>
      <c r="CI714" s="6"/>
      <c r="CJ714" s="6" t="s">
        <v>1607</v>
      </c>
      <c r="CK714" s="6" t="s">
        <v>1608</v>
      </c>
      <c r="CL714" s="6" t="s">
        <v>1842</v>
      </c>
      <c r="CM714" s="6" t="s">
        <v>1087</v>
      </c>
      <c r="CN714" s="6" t="s">
        <v>1087</v>
      </c>
      <c r="CO714" s="6" t="s">
        <v>1490</v>
      </c>
      <c r="CP714" s="6" t="s">
        <v>1086</v>
      </c>
      <c r="CQ714" s="6" t="s">
        <v>1086</v>
      </c>
      <c r="CR714" s="6" t="s">
        <v>1087</v>
      </c>
      <c r="CS714" s="6" t="s">
        <v>1087</v>
      </c>
      <c r="CT714" s="6" t="s">
        <v>1086</v>
      </c>
      <c r="CU714" s="191" t="s">
        <v>1288</v>
      </c>
      <c r="CV714" s="6" t="str">
        <f t="shared" si="278"/>
        <v>NUEVO HORIZONTE PEATONAL220141260016</v>
      </c>
      <c r="CW714" s="46" t="str">
        <f t="shared" si="279"/>
        <v>¿REPETIDA?</v>
      </c>
      <c r="CX714" s="47" t="str">
        <f t="shared" si="280"/>
        <v>SI</v>
      </c>
      <c r="CY714" s="47">
        <f t="shared" si="281"/>
        <v>1</v>
      </c>
      <c r="CZ714" s="47" t="str">
        <f t="shared" si="282"/>
        <v/>
      </c>
      <c r="DA714" s="47" t="str">
        <f t="shared" si="283"/>
        <v/>
      </c>
      <c r="DB714" s="47" t="str">
        <f t="shared" si="284"/>
        <v/>
      </c>
      <c r="DC714" s="47">
        <f t="shared" si="285"/>
        <v>5</v>
      </c>
      <c r="DD714" s="47"/>
      <c r="DE714" s="47" t="str">
        <f t="shared" si="286"/>
        <v/>
      </c>
      <c r="DF714" s="47" t="str">
        <f t="shared" si="287"/>
        <v/>
      </c>
      <c r="DG714" s="47" t="str">
        <f t="shared" si="288"/>
        <v/>
      </c>
      <c r="DH714" s="47" t="str">
        <f t="shared" si="289"/>
        <v/>
      </c>
      <c r="DI714" s="47" t="str">
        <f t="shared" si="290"/>
        <v/>
      </c>
      <c r="DJ714" s="47">
        <f t="shared" si="291"/>
        <v>2</v>
      </c>
      <c r="DK714" s="48">
        <f>IF(CX714="NO",0,IF(CY714=1,Tipologías!$E$11,0)+IF(CZ714=2,Tipologías!$E$10,0)+IF(DA714=3,Tipologías!$E$9,0)+IF(DB714=4,Tipologías!$E$13,0)+IF(DC714=5,Tipologías!$E$12,0)+IF(DD714=6,Tipologías!$E$14,0)+IF(DE714=7,Tipologías!$E$20,0)+IF(DG714=9,Tipologías!$E$16,0)+IF(DF714=8,Tipologías!$E$23,0)+IF(DH714=10,Tipologías!$E$7,0)+IF(DI714=11,Tipologías!$E$8,0))</f>
        <v>770861.43230400002</v>
      </c>
      <c r="DL714" s="49">
        <f t="shared" si="292"/>
        <v>770861.43230400002</v>
      </c>
      <c r="DM714" s="50" t="str">
        <f t="shared" si="293"/>
        <v/>
      </c>
      <c r="DN714" s="50" t="str">
        <f t="shared" si="294"/>
        <v/>
      </c>
      <c r="DO714" s="50">
        <f t="shared" si="295"/>
        <v>0</v>
      </c>
      <c r="DP714" s="51" t="str">
        <f t="shared" si="296"/>
        <v/>
      </c>
      <c r="DQ714" s="51">
        <f>IF(DM714=17,Tipologías!$E$18,0)+IF(ENCUESTAS!DN714=18,Tipologías!$E$17,0)+IF(ENCUESTAS!DO714=19,Tipologías!$E$19,0)+IF(ENCUESTAS!DP714=20,Tipologías!$E$21,0)</f>
        <v>0</v>
      </c>
      <c r="DR714" s="47" t="str">
        <f t="shared" si="297"/>
        <v>NO</v>
      </c>
      <c r="DS714" s="49">
        <f t="shared" si="298"/>
        <v>0</v>
      </c>
      <c r="DT714" s="52">
        <f>IF(DL714=0,"",(DL714+DS714+Tipologías!$E$6+Tipologías!$H$2))</f>
        <v>967938.82484396454</v>
      </c>
      <c r="DU714" s="53" t="str">
        <f t="shared" si="299"/>
        <v>SI</v>
      </c>
      <c r="DV714" s="436" t="s">
        <v>4416</v>
      </c>
    </row>
    <row r="715" spans="1:126" ht="45" x14ac:dyDescent="0.25">
      <c r="A715" s="22">
        <v>42975</v>
      </c>
      <c r="B715" s="7" t="s">
        <v>1</v>
      </c>
      <c r="C715" s="7" t="s">
        <v>630</v>
      </c>
      <c r="D715" s="7">
        <v>579</v>
      </c>
      <c r="E715" s="7">
        <v>1152435410</v>
      </c>
      <c r="F715" s="188">
        <v>3108273887</v>
      </c>
      <c r="G715" s="188">
        <v>712</v>
      </c>
      <c r="H715" s="189" t="s">
        <v>1632</v>
      </c>
      <c r="I715" s="7" t="s">
        <v>1110</v>
      </c>
      <c r="J715" s="7"/>
      <c r="K715" s="7"/>
      <c r="L715" s="7"/>
      <c r="M715" s="7"/>
      <c r="N715" s="7"/>
      <c r="O715" s="7"/>
      <c r="P715" s="7"/>
      <c r="Q715" s="7"/>
      <c r="R715" s="200">
        <v>22044620000</v>
      </c>
      <c r="S715" s="7"/>
      <c r="T715" s="7"/>
      <c r="U715" s="362" t="str">
        <f t="shared" si="275"/>
        <v xml:space="preserve">PEATONAL   #   -  22044620000 </v>
      </c>
      <c r="V715" s="7">
        <v>3207791825</v>
      </c>
      <c r="W715" s="7" t="s">
        <v>3244</v>
      </c>
      <c r="X715" s="7" t="s">
        <v>1345</v>
      </c>
      <c r="Y715" s="7" t="s">
        <v>3245</v>
      </c>
      <c r="Z715" s="7"/>
      <c r="AA715" s="434" t="str">
        <f t="shared" si="276"/>
        <v>YENIS  SOLANO MARTINEZ</v>
      </c>
      <c r="AB715" s="7" t="s">
        <v>1268</v>
      </c>
      <c r="AC715" s="7">
        <v>50929848</v>
      </c>
      <c r="AD715" s="7" t="s">
        <v>1118</v>
      </c>
      <c r="AE715" s="7">
        <v>42</v>
      </c>
      <c r="AF715" s="6" t="s">
        <v>1087</v>
      </c>
      <c r="AG715" s="6" t="s">
        <v>1562</v>
      </c>
      <c r="AH715" s="7" t="s">
        <v>1277</v>
      </c>
      <c r="AI715" s="7" t="s">
        <v>1321</v>
      </c>
      <c r="AJ715" s="7"/>
      <c r="AK715" s="434" t="str">
        <f t="shared" si="277"/>
        <v>EDUARDO  IBAÑEZ GOMEZ</v>
      </c>
      <c r="AL715" s="7" t="s">
        <v>1268</v>
      </c>
      <c r="AM715" s="191">
        <v>70528821</v>
      </c>
      <c r="AN715" s="189" t="s">
        <v>1086</v>
      </c>
      <c r="AO715" s="7">
        <v>3263561</v>
      </c>
      <c r="AP715" s="7" t="s">
        <v>1086</v>
      </c>
      <c r="AQ715" s="7">
        <v>4</v>
      </c>
      <c r="AR715" s="7">
        <v>2</v>
      </c>
      <c r="AS715" s="7">
        <v>1</v>
      </c>
      <c r="AT715" s="240" t="s">
        <v>1149</v>
      </c>
      <c r="AU715" s="7"/>
      <c r="AV715" s="231"/>
      <c r="AW715" s="7"/>
      <c r="AX715" s="192" t="s">
        <v>1153</v>
      </c>
      <c r="AY715" s="7">
        <v>1</v>
      </c>
      <c r="AZ715" s="7"/>
      <c r="BA715" s="235">
        <v>350000</v>
      </c>
      <c r="BB715" s="7" t="s">
        <v>1086</v>
      </c>
      <c r="BC715" s="7">
        <v>15300</v>
      </c>
      <c r="BD715" s="7" t="s">
        <v>1086</v>
      </c>
      <c r="BE715" s="7">
        <v>10800</v>
      </c>
      <c r="BF715" s="7" t="s">
        <v>1086</v>
      </c>
      <c r="BG715" s="7">
        <v>9600</v>
      </c>
      <c r="BH715" s="232" t="s">
        <v>1167</v>
      </c>
      <c r="BI715" s="233" t="s">
        <v>1171</v>
      </c>
      <c r="BJ715" s="234" t="s">
        <v>1180</v>
      </c>
      <c r="BK715" s="234" t="s">
        <v>1188</v>
      </c>
      <c r="BL715" s="6" t="s">
        <v>1086</v>
      </c>
      <c r="BM715" s="191" t="s">
        <v>1087</v>
      </c>
      <c r="BN715" s="195" t="s">
        <v>1086</v>
      </c>
      <c r="BO715" s="6" t="s">
        <v>1086</v>
      </c>
      <c r="BP715" s="6" t="s">
        <v>1086</v>
      </c>
      <c r="BQ715" s="6" t="s">
        <v>1086</v>
      </c>
      <c r="BR715" s="6" t="s">
        <v>1086</v>
      </c>
      <c r="BS715" s="6" t="s">
        <v>1086</v>
      </c>
      <c r="BT715" s="6" t="s">
        <v>1086</v>
      </c>
      <c r="BU715" s="6" t="s">
        <v>1086</v>
      </c>
      <c r="BV715" s="6" t="s">
        <v>1087</v>
      </c>
      <c r="BW715" s="6" t="s">
        <v>1086</v>
      </c>
      <c r="BX715" s="6" t="s">
        <v>1086</v>
      </c>
      <c r="BY715" s="6" t="s">
        <v>1086</v>
      </c>
      <c r="BZ715" s="6" t="s">
        <v>1086</v>
      </c>
      <c r="CA715" s="6" t="s">
        <v>1087</v>
      </c>
      <c r="CB715" s="6" t="s">
        <v>1086</v>
      </c>
      <c r="CC715" s="6" t="s">
        <v>1086</v>
      </c>
      <c r="CD715" s="234" t="s">
        <v>1193</v>
      </c>
      <c r="CE715" s="199" t="s">
        <v>3246</v>
      </c>
      <c r="CF715" s="6"/>
      <c r="CG715" s="6"/>
      <c r="CH715" s="6"/>
      <c r="CI715" s="6"/>
      <c r="CJ715" s="6" t="s">
        <v>1607</v>
      </c>
      <c r="CK715" s="6" t="s">
        <v>1608</v>
      </c>
      <c r="CL715" s="6" t="s">
        <v>1842</v>
      </c>
      <c r="CM715" s="6" t="s">
        <v>1087</v>
      </c>
      <c r="CN715" s="6" t="s">
        <v>1087</v>
      </c>
      <c r="CO715" s="6" t="s">
        <v>1490</v>
      </c>
      <c r="CP715" s="6" t="s">
        <v>1086</v>
      </c>
      <c r="CQ715" s="6" t="s">
        <v>1086</v>
      </c>
      <c r="CR715" s="6" t="s">
        <v>1087</v>
      </c>
      <c r="CS715" s="6" t="s">
        <v>1086</v>
      </c>
      <c r="CT715" s="6" t="s">
        <v>1086</v>
      </c>
      <c r="CU715" s="191" t="s">
        <v>1288</v>
      </c>
      <c r="CV715" s="6" t="str">
        <f t="shared" si="278"/>
        <v>SAN MARTIN PEATONAL22044620000</v>
      </c>
      <c r="CW715" s="46" t="str">
        <f t="shared" si="279"/>
        <v>OK</v>
      </c>
      <c r="CX715" s="47" t="str">
        <f t="shared" si="280"/>
        <v>SI</v>
      </c>
      <c r="CY715" s="47">
        <f t="shared" si="281"/>
        <v>1</v>
      </c>
      <c r="CZ715" s="47" t="str">
        <f t="shared" si="282"/>
        <v/>
      </c>
      <c r="DA715" s="47" t="str">
        <f t="shared" si="283"/>
        <v/>
      </c>
      <c r="DB715" s="47" t="str">
        <f t="shared" si="284"/>
        <v/>
      </c>
      <c r="DC715" s="47" t="str">
        <f t="shared" si="285"/>
        <v/>
      </c>
      <c r="DD715" s="47"/>
      <c r="DE715" s="47" t="str">
        <f t="shared" si="286"/>
        <v/>
      </c>
      <c r="DF715" s="47" t="str">
        <f t="shared" si="287"/>
        <v/>
      </c>
      <c r="DG715" s="47" t="str">
        <f t="shared" si="288"/>
        <v/>
      </c>
      <c r="DH715" s="47" t="str">
        <f t="shared" si="289"/>
        <v/>
      </c>
      <c r="DI715" s="47" t="str">
        <f t="shared" si="290"/>
        <v/>
      </c>
      <c r="DJ715" s="47">
        <f t="shared" si="291"/>
        <v>1</v>
      </c>
      <c r="DK715" s="48">
        <f>IF(CX715="NO",0,IF(CY715=1,Tipologías!$E$11,0)+IF(CZ715=2,Tipologías!$E$10,0)+IF(DA715=3,Tipologías!$E$9,0)+IF(DB715=4,Tipologías!$E$13,0)+IF(DC715=5,Tipologías!$E$12,0)+IF(DD715=6,Tipologías!$E$14,0)+IF(DE715=7,Tipologías!$E$20,0)+IF(DG715=9,Tipologías!$E$16,0)+IF(DF715=8,Tipologías!$E$23,0)+IF(DH715=10,Tipologías!$E$7,0)+IF(DI715=11,Tipologías!$E$8,0))</f>
        <v>223009.46776799997</v>
      </c>
      <c r="DL715" s="49">
        <f t="shared" si="292"/>
        <v>223009.46776799997</v>
      </c>
      <c r="DM715" s="50" t="str">
        <f t="shared" si="293"/>
        <v/>
      </c>
      <c r="DN715" s="50" t="str">
        <f t="shared" si="294"/>
        <v/>
      </c>
      <c r="DO715" s="50">
        <f t="shared" si="295"/>
        <v>0</v>
      </c>
      <c r="DP715" s="51" t="str">
        <f t="shared" si="296"/>
        <v/>
      </c>
      <c r="DQ715" s="51">
        <f>IF(DM715=17,Tipologías!$E$18,0)+IF(ENCUESTAS!DN715=18,Tipologías!$E$17,0)+IF(ENCUESTAS!DO715=19,Tipologías!$E$19,0)+IF(ENCUESTAS!DP715=20,Tipologías!$E$21,0)</f>
        <v>0</v>
      </c>
      <c r="DR715" s="47" t="str">
        <f t="shared" si="297"/>
        <v>NO</v>
      </c>
      <c r="DS715" s="49">
        <f t="shared" si="298"/>
        <v>0</v>
      </c>
      <c r="DT715" s="52">
        <f>IF(DL715=0,"",(DL715+DS715+Tipologías!$E$6+Tipologías!$H$2))</f>
        <v>420086.86030796444</v>
      </c>
      <c r="DU715" s="53" t="str">
        <f t="shared" si="299"/>
        <v>SI</v>
      </c>
      <c r="DV715" s="436" t="s">
        <v>4274</v>
      </c>
    </row>
    <row r="716" spans="1:126" ht="45" x14ac:dyDescent="0.25">
      <c r="A716" s="22">
        <v>42975</v>
      </c>
      <c r="B716" s="7" t="s">
        <v>1</v>
      </c>
      <c r="C716" s="7" t="s">
        <v>630</v>
      </c>
      <c r="D716" s="7">
        <v>579</v>
      </c>
      <c r="E716" s="7">
        <v>1152435410</v>
      </c>
      <c r="F716" s="7">
        <v>3108273887</v>
      </c>
      <c r="G716" s="188">
        <v>713</v>
      </c>
      <c r="H716" s="189" t="s">
        <v>1632</v>
      </c>
      <c r="I716" s="7" t="s">
        <v>1110</v>
      </c>
      <c r="J716" s="7"/>
      <c r="K716" s="7"/>
      <c r="L716" s="7"/>
      <c r="M716" s="7"/>
      <c r="N716" s="7"/>
      <c r="O716" s="7"/>
      <c r="P716" s="7"/>
      <c r="Q716" s="7"/>
      <c r="R716" s="200">
        <v>22040570000</v>
      </c>
      <c r="S716" s="7"/>
      <c r="T716" s="7"/>
      <c r="U716" s="362" t="str">
        <f t="shared" si="275"/>
        <v xml:space="preserve">PEATONAL   #   -  22040570000 </v>
      </c>
      <c r="V716" s="7">
        <v>3123425148</v>
      </c>
      <c r="W716" s="7" t="s">
        <v>1633</v>
      </c>
      <c r="X716" s="7" t="s">
        <v>1299</v>
      </c>
      <c r="Y716" s="7" t="s">
        <v>2112</v>
      </c>
      <c r="Z716" s="241" t="s">
        <v>1917</v>
      </c>
      <c r="AA716" s="434" t="str">
        <f t="shared" si="276"/>
        <v>NORA ELENA  DAZA SANCHEZ</v>
      </c>
      <c r="AB716" s="7" t="s">
        <v>1268</v>
      </c>
      <c r="AC716" s="7">
        <v>21932255</v>
      </c>
      <c r="AD716" s="7" t="s">
        <v>1118</v>
      </c>
      <c r="AE716" s="7">
        <v>56</v>
      </c>
      <c r="AF716" s="6" t="s">
        <v>1087</v>
      </c>
      <c r="AG716" s="6" t="s">
        <v>2384</v>
      </c>
      <c r="AH716" s="7" t="s">
        <v>3247</v>
      </c>
      <c r="AI716" s="7" t="s">
        <v>1274</v>
      </c>
      <c r="AJ716" s="7" t="s">
        <v>1465</v>
      </c>
      <c r="AK716" s="434" t="str">
        <f t="shared" si="277"/>
        <v>JOSE DE JESUS VANEGAS CUELLA</v>
      </c>
      <c r="AL716" s="7" t="s">
        <v>1268</v>
      </c>
      <c r="AM716" s="191">
        <v>71181568</v>
      </c>
      <c r="AN716" s="189" t="s">
        <v>1086</v>
      </c>
      <c r="AO716" s="7"/>
      <c r="AP716" s="7" t="s">
        <v>1087</v>
      </c>
      <c r="AQ716" s="7">
        <v>4</v>
      </c>
      <c r="AR716" s="7">
        <v>1</v>
      </c>
      <c r="AS716" s="7"/>
      <c r="AT716" s="240" t="s">
        <v>1149</v>
      </c>
      <c r="AU716" s="7"/>
      <c r="AV716" s="193"/>
      <c r="AW716" s="7"/>
      <c r="AX716" s="192" t="s">
        <v>1153</v>
      </c>
      <c r="AY716" s="7">
        <v>1</v>
      </c>
      <c r="AZ716" s="7"/>
      <c r="BA716" s="235">
        <v>200000</v>
      </c>
      <c r="BB716" s="7" t="s">
        <v>1086</v>
      </c>
      <c r="BC716" s="7">
        <v>17800</v>
      </c>
      <c r="BD716" s="7" t="s">
        <v>1086</v>
      </c>
      <c r="BE716" s="7">
        <v>12850</v>
      </c>
      <c r="BF716" s="7" t="s">
        <v>1086</v>
      </c>
      <c r="BG716" s="7">
        <v>8500</v>
      </c>
      <c r="BH716" s="232" t="s">
        <v>1167</v>
      </c>
      <c r="BI716" s="233" t="s">
        <v>1171</v>
      </c>
      <c r="BJ716" s="242" t="s">
        <v>1180</v>
      </c>
      <c r="BK716" s="234" t="s">
        <v>1189</v>
      </c>
      <c r="BL716" s="6" t="s">
        <v>1086</v>
      </c>
      <c r="BM716" s="191" t="s">
        <v>1086</v>
      </c>
      <c r="BN716" s="195" t="s">
        <v>1086</v>
      </c>
      <c r="BO716" s="6" t="s">
        <v>1086</v>
      </c>
      <c r="BP716" s="6" t="s">
        <v>1086</v>
      </c>
      <c r="BQ716" s="6" t="s">
        <v>1086</v>
      </c>
      <c r="BR716" s="6" t="s">
        <v>1086</v>
      </c>
      <c r="BS716" s="6" t="s">
        <v>1086</v>
      </c>
      <c r="BT716" s="6" t="s">
        <v>1086</v>
      </c>
      <c r="BU716" s="6" t="s">
        <v>1086</v>
      </c>
      <c r="BV716" s="6" t="s">
        <v>1087</v>
      </c>
      <c r="BW716" s="6" t="s">
        <v>1086</v>
      </c>
      <c r="BX716" s="6" t="s">
        <v>1086</v>
      </c>
      <c r="BY716" s="6" t="s">
        <v>1086</v>
      </c>
      <c r="BZ716" s="6" t="s">
        <v>1086</v>
      </c>
      <c r="CA716" s="6" t="s">
        <v>1087</v>
      </c>
      <c r="CB716" s="6" t="s">
        <v>1086</v>
      </c>
      <c r="CC716" s="6" t="s">
        <v>1086</v>
      </c>
      <c r="CD716" s="242" t="s">
        <v>1193</v>
      </c>
      <c r="CE716" s="199" t="s">
        <v>3248</v>
      </c>
      <c r="CF716" s="6"/>
      <c r="CG716" s="6"/>
      <c r="CH716" s="6"/>
      <c r="CI716" s="6"/>
      <c r="CJ716" s="6" t="s">
        <v>1607</v>
      </c>
      <c r="CK716" s="6" t="s">
        <v>1608</v>
      </c>
      <c r="CL716" s="6" t="s">
        <v>1086</v>
      </c>
      <c r="CM716" s="6" t="s">
        <v>1087</v>
      </c>
      <c r="CN716" s="6" t="s">
        <v>1087</v>
      </c>
      <c r="CO716" s="6" t="s">
        <v>1490</v>
      </c>
      <c r="CP716" s="6" t="s">
        <v>1086</v>
      </c>
      <c r="CQ716" s="6" t="s">
        <v>1086</v>
      </c>
      <c r="CR716" s="6" t="s">
        <v>1087</v>
      </c>
      <c r="CS716" s="6" t="s">
        <v>1086</v>
      </c>
      <c r="CT716" s="6" t="s">
        <v>1086</v>
      </c>
      <c r="CU716" s="191" t="s">
        <v>1288</v>
      </c>
      <c r="CV716" s="6" t="str">
        <f t="shared" si="278"/>
        <v>SAN MARTIN PEATONAL22040570000</v>
      </c>
      <c r="CW716" s="46" t="str">
        <f t="shared" si="279"/>
        <v>OK</v>
      </c>
      <c r="CX716" s="47" t="str">
        <f t="shared" si="280"/>
        <v>SI</v>
      </c>
      <c r="CY716" s="47">
        <f t="shared" si="281"/>
        <v>1</v>
      </c>
      <c r="CZ716" s="47" t="str">
        <f t="shared" si="282"/>
        <v/>
      </c>
      <c r="DA716" s="47" t="str">
        <f t="shared" si="283"/>
        <v/>
      </c>
      <c r="DB716" s="47" t="str">
        <f t="shared" si="284"/>
        <v/>
      </c>
      <c r="DC716" s="47" t="str">
        <f t="shared" si="285"/>
        <v/>
      </c>
      <c r="DD716" s="47"/>
      <c r="DE716" s="47" t="str">
        <f t="shared" si="286"/>
        <v/>
      </c>
      <c r="DF716" s="47" t="str">
        <f t="shared" si="287"/>
        <v/>
      </c>
      <c r="DG716" s="47" t="str">
        <f t="shared" si="288"/>
        <v/>
      </c>
      <c r="DH716" s="47" t="str">
        <f t="shared" si="289"/>
        <v/>
      </c>
      <c r="DI716" s="47" t="str">
        <f t="shared" si="290"/>
        <v/>
      </c>
      <c r="DJ716" s="47">
        <f t="shared" si="291"/>
        <v>1</v>
      </c>
      <c r="DK716" s="48">
        <f>IF(CX716="NO",0,IF(CY716=1,Tipologías!$E$11,0)+IF(CZ716=2,Tipologías!$E$10,0)+IF(DA716=3,Tipologías!$E$9,0)+IF(DB716=4,Tipologías!$E$13,0)+IF(DC716=5,Tipologías!$E$12,0)+IF(DD716=6,Tipologías!$E$14,0)+IF(DE716=7,Tipologías!$E$20,0)+IF(DG716=9,Tipologías!$E$16,0)+IF(DF716=8,Tipologías!$E$23,0)+IF(DH716=10,Tipologías!$E$7,0)+IF(DI716=11,Tipologías!$E$8,0))</f>
        <v>223009.46776799997</v>
      </c>
      <c r="DL716" s="49">
        <f t="shared" si="292"/>
        <v>223009.46776799997</v>
      </c>
      <c r="DM716" s="50" t="str">
        <f t="shared" si="293"/>
        <v/>
      </c>
      <c r="DN716" s="50" t="str">
        <f t="shared" si="294"/>
        <v/>
      </c>
      <c r="DO716" s="50">
        <f t="shared" si="295"/>
        <v>0</v>
      </c>
      <c r="DP716" s="51" t="str">
        <f t="shared" si="296"/>
        <v/>
      </c>
      <c r="DQ716" s="51">
        <f>IF(DM716=17,Tipologías!$E$18,0)+IF(ENCUESTAS!DN716=18,Tipologías!$E$17,0)+IF(ENCUESTAS!DO716=19,Tipologías!$E$19,0)+IF(ENCUESTAS!DP716=20,Tipologías!$E$21,0)</f>
        <v>0</v>
      </c>
      <c r="DR716" s="47" t="str">
        <f t="shared" si="297"/>
        <v>NO</v>
      </c>
      <c r="DS716" s="49">
        <f t="shared" si="298"/>
        <v>0</v>
      </c>
      <c r="DT716" s="52">
        <f>IF(DL716=0,"",(DL716+DS716+Tipologías!$E$6+Tipologías!$H$2))</f>
        <v>420086.86030796444</v>
      </c>
      <c r="DU716" s="53" t="str">
        <f t="shared" si="299"/>
        <v>SI</v>
      </c>
      <c r="DV716" s="436" t="s">
        <v>4275</v>
      </c>
    </row>
    <row r="717" spans="1:126" ht="45" x14ac:dyDescent="0.25">
      <c r="A717" s="22">
        <v>42975</v>
      </c>
      <c r="B717" s="7" t="s">
        <v>1</v>
      </c>
      <c r="C717" s="7" t="s">
        <v>630</v>
      </c>
      <c r="D717" s="7">
        <v>579</v>
      </c>
      <c r="E717" s="7">
        <v>1152435410</v>
      </c>
      <c r="F717" s="7">
        <v>3108273887</v>
      </c>
      <c r="G717" s="188">
        <v>714</v>
      </c>
      <c r="H717" s="189" t="s">
        <v>1603</v>
      </c>
      <c r="I717" s="7" t="s">
        <v>1110</v>
      </c>
      <c r="J717" s="7"/>
      <c r="K717" s="7"/>
      <c r="L717" s="7"/>
      <c r="M717" s="7"/>
      <c r="N717" s="7"/>
      <c r="O717" s="7"/>
      <c r="P717" s="7"/>
      <c r="Q717" s="7"/>
      <c r="R717" s="200">
        <v>5903</v>
      </c>
      <c r="S717" s="7"/>
      <c r="T717" s="7"/>
      <c r="U717" s="362" t="str">
        <f t="shared" si="275"/>
        <v xml:space="preserve">PEATONAL   #   -  5903 </v>
      </c>
      <c r="V717" s="7"/>
      <c r="W717" s="7" t="s">
        <v>2811</v>
      </c>
      <c r="X717" s="229" t="s">
        <v>1967</v>
      </c>
      <c r="Y717" s="7" t="s">
        <v>1354</v>
      </c>
      <c r="Z717" s="7"/>
      <c r="AA717" s="434" t="str">
        <f t="shared" si="276"/>
        <v>RIGOBERTO  CARDOSO CHINCHILLA</v>
      </c>
      <c r="AB717" s="7" t="s">
        <v>1268</v>
      </c>
      <c r="AC717" s="7">
        <v>71191161</v>
      </c>
      <c r="AD717" s="7" t="s">
        <v>1127</v>
      </c>
      <c r="AE717" s="7">
        <v>38</v>
      </c>
      <c r="AF717" s="6" t="s">
        <v>1087</v>
      </c>
      <c r="AG717" s="6"/>
      <c r="AH717" s="7"/>
      <c r="AI717" s="7"/>
      <c r="AJ717" s="7"/>
      <c r="AK717" s="434" t="str">
        <f t="shared" si="277"/>
        <v xml:space="preserve">   </v>
      </c>
      <c r="AL717" s="7"/>
      <c r="AM717" s="191"/>
      <c r="AN717" s="189" t="s">
        <v>1087</v>
      </c>
      <c r="AO717" s="7"/>
      <c r="AP717" s="7" t="s">
        <v>1087</v>
      </c>
      <c r="AQ717" s="7">
        <v>1</v>
      </c>
      <c r="AR717" s="7"/>
      <c r="AS717" s="7"/>
      <c r="AT717" s="230" t="s">
        <v>1149</v>
      </c>
      <c r="AU717" s="7"/>
      <c r="AV717" s="231"/>
      <c r="AW717" s="7"/>
      <c r="AX717" s="192" t="s">
        <v>1153</v>
      </c>
      <c r="AY717" s="7">
        <v>1</v>
      </c>
      <c r="AZ717" s="7"/>
      <c r="BA717" s="235">
        <v>200000</v>
      </c>
      <c r="BB717" s="7" t="s">
        <v>1086</v>
      </c>
      <c r="BC717" s="7"/>
      <c r="BD717" s="7" t="s">
        <v>1086</v>
      </c>
      <c r="BE717" s="7"/>
      <c r="BF717" s="7" t="s">
        <v>1086</v>
      </c>
      <c r="BG717" s="7"/>
      <c r="BH717" s="232" t="s">
        <v>1167</v>
      </c>
      <c r="BI717" s="233" t="s">
        <v>1171</v>
      </c>
      <c r="BJ717" s="234" t="s">
        <v>1180</v>
      </c>
      <c r="BK717" s="234" t="s">
        <v>1189</v>
      </c>
      <c r="BL717" s="6" t="s">
        <v>1086</v>
      </c>
      <c r="BM717" s="191" t="s">
        <v>1086</v>
      </c>
      <c r="BN717" s="195" t="s">
        <v>1086</v>
      </c>
      <c r="BO717" s="6" t="s">
        <v>1086</v>
      </c>
      <c r="BP717" s="6" t="s">
        <v>1086</v>
      </c>
      <c r="BQ717" s="6" t="s">
        <v>1086</v>
      </c>
      <c r="BR717" s="6" t="s">
        <v>1086</v>
      </c>
      <c r="BS717" s="6" t="s">
        <v>1086</v>
      </c>
      <c r="BT717" s="6" t="s">
        <v>1086</v>
      </c>
      <c r="BU717" s="6" t="s">
        <v>1086</v>
      </c>
      <c r="BV717" s="6" t="s">
        <v>1087</v>
      </c>
      <c r="BW717" s="6" t="s">
        <v>1086</v>
      </c>
      <c r="BX717" s="6" t="s">
        <v>1086</v>
      </c>
      <c r="BY717" s="6" t="s">
        <v>1086</v>
      </c>
      <c r="BZ717" s="6" t="s">
        <v>1086</v>
      </c>
      <c r="CA717" s="6" t="s">
        <v>1087</v>
      </c>
      <c r="CB717" s="6" t="s">
        <v>1086</v>
      </c>
      <c r="CC717" s="6" t="s">
        <v>1086</v>
      </c>
      <c r="CD717" s="234" t="s">
        <v>1193</v>
      </c>
      <c r="CE717" s="199" t="s">
        <v>3249</v>
      </c>
      <c r="CF717" s="6"/>
      <c r="CG717" s="6"/>
      <c r="CH717" s="6"/>
      <c r="CI717" s="6"/>
      <c r="CJ717" s="6" t="s">
        <v>1607</v>
      </c>
      <c r="CK717" s="6" t="s">
        <v>1608</v>
      </c>
      <c r="CL717" s="6" t="s">
        <v>1086</v>
      </c>
      <c r="CM717" s="6" t="s">
        <v>1087</v>
      </c>
      <c r="CN717" s="6" t="s">
        <v>1087</v>
      </c>
      <c r="CO717" s="6" t="s">
        <v>1490</v>
      </c>
      <c r="CP717" s="6" t="s">
        <v>1086</v>
      </c>
      <c r="CQ717" s="6" t="s">
        <v>1086</v>
      </c>
      <c r="CR717" s="6" t="s">
        <v>1087</v>
      </c>
      <c r="CS717" s="6" t="s">
        <v>1086</v>
      </c>
      <c r="CT717" s="6" t="s">
        <v>1086</v>
      </c>
      <c r="CU717" s="191" t="s">
        <v>1269</v>
      </c>
      <c r="CV717" s="6" t="str">
        <f t="shared" si="278"/>
        <v>OASIS PEATONAL5903</v>
      </c>
      <c r="CW717" s="46" t="str">
        <f t="shared" si="279"/>
        <v>OK</v>
      </c>
      <c r="CX717" s="47" t="str">
        <f t="shared" si="280"/>
        <v>SI</v>
      </c>
      <c r="CY717" s="47">
        <f t="shared" si="281"/>
        <v>1</v>
      </c>
      <c r="CZ717" s="47" t="str">
        <f t="shared" si="282"/>
        <v/>
      </c>
      <c r="DA717" s="47" t="str">
        <f t="shared" si="283"/>
        <v/>
      </c>
      <c r="DB717" s="47" t="str">
        <f t="shared" si="284"/>
        <v/>
      </c>
      <c r="DC717" s="47" t="str">
        <f t="shared" si="285"/>
        <v/>
      </c>
      <c r="DD717" s="47"/>
      <c r="DE717" s="47" t="str">
        <f t="shared" si="286"/>
        <v/>
      </c>
      <c r="DF717" s="47" t="str">
        <f t="shared" si="287"/>
        <v/>
      </c>
      <c r="DG717" s="47">
        <f t="shared" si="288"/>
        <v>9</v>
      </c>
      <c r="DH717" s="47" t="str">
        <f t="shared" si="289"/>
        <v/>
      </c>
      <c r="DI717" s="47" t="str">
        <f t="shared" si="290"/>
        <v/>
      </c>
      <c r="DJ717" s="47">
        <f t="shared" si="291"/>
        <v>1</v>
      </c>
      <c r="DK717" s="48">
        <f>IF(CX717="NO",0,IF(CY717=1,Tipologías!$E$11,0)+IF(CZ717=2,Tipologías!$E$10,0)+IF(DA717=3,Tipologías!$E$9,0)+IF(DB717=4,Tipologías!$E$13,0)+IF(DC717=5,Tipologías!$E$12,0)+IF(DD717=6,Tipologías!$E$14,0)+IF(DE717=7,Tipologías!$E$20,0)+IF(DG717=9,Tipologías!$E$16,0)+IF(DF717=8,Tipologías!$E$23,0)+IF(DH717=10,Tipologías!$E$7,0)+IF(DI717=11,Tipologías!$E$8,0))</f>
        <v>2225218.5090899998</v>
      </c>
      <c r="DL717" s="49">
        <f t="shared" si="292"/>
        <v>2225218.5090899998</v>
      </c>
      <c r="DM717" s="50" t="str">
        <f t="shared" si="293"/>
        <v/>
      </c>
      <c r="DN717" s="50" t="str">
        <f t="shared" si="294"/>
        <v/>
      </c>
      <c r="DO717" s="50">
        <f t="shared" si="295"/>
        <v>0</v>
      </c>
      <c r="DP717" s="51" t="str">
        <f t="shared" si="296"/>
        <v/>
      </c>
      <c r="DQ717" s="51">
        <f>IF(DM717=17,Tipologías!$E$18,0)+IF(ENCUESTAS!DN717=18,Tipologías!$E$17,0)+IF(ENCUESTAS!DO717=19,Tipologías!$E$19,0)+IF(ENCUESTAS!DP717=20,Tipologías!$E$21,0)</f>
        <v>0</v>
      </c>
      <c r="DR717" s="47" t="str">
        <f t="shared" si="297"/>
        <v>NO</v>
      </c>
      <c r="DS717" s="49">
        <f t="shared" si="298"/>
        <v>0</v>
      </c>
      <c r="DT717" s="52">
        <f>IF(DL717=0,"",(DL717+DS717+Tipologías!$E$6+Tipologías!$H$2))</f>
        <v>2422295.9016299644</v>
      </c>
      <c r="DU717" s="53" t="str">
        <f t="shared" si="299"/>
        <v>SI</v>
      </c>
      <c r="DV717" s="436" t="s">
        <v>3738</v>
      </c>
    </row>
    <row r="718" spans="1:126" ht="45" x14ac:dyDescent="0.25">
      <c r="A718" s="22">
        <v>42975</v>
      </c>
      <c r="B718" s="7" t="s">
        <v>1</v>
      </c>
      <c r="C718" s="7" t="s">
        <v>630</v>
      </c>
      <c r="D718" s="7">
        <v>579</v>
      </c>
      <c r="E718" s="7">
        <v>1152435410</v>
      </c>
      <c r="F718" s="7">
        <v>3108273887</v>
      </c>
      <c r="G718" s="188">
        <v>715</v>
      </c>
      <c r="H718" s="189" t="s">
        <v>1632</v>
      </c>
      <c r="I718" s="7" t="s">
        <v>1097</v>
      </c>
      <c r="J718" s="7">
        <v>10</v>
      </c>
      <c r="K718" s="7"/>
      <c r="L718" s="7"/>
      <c r="M718" s="7"/>
      <c r="N718" s="7"/>
      <c r="O718" s="7"/>
      <c r="P718" s="7"/>
      <c r="Q718" s="7"/>
      <c r="R718" s="200">
        <v>220443330000</v>
      </c>
      <c r="S718" s="7"/>
      <c r="T718" s="7"/>
      <c r="U718" s="362" t="str">
        <f t="shared" si="275"/>
        <v xml:space="preserve">CALLE 10  #   -  220443330000 </v>
      </c>
      <c r="V718" s="7">
        <v>3136873173</v>
      </c>
      <c r="W718" s="7" t="s">
        <v>1885</v>
      </c>
      <c r="X718" s="7" t="s">
        <v>1277</v>
      </c>
      <c r="Y718" s="7" t="s">
        <v>1270</v>
      </c>
      <c r="Z718" s="7" t="s">
        <v>1336</v>
      </c>
      <c r="AA718" s="434" t="str">
        <f t="shared" si="276"/>
        <v>LUZ ESTELA RAVE GOMEZ</v>
      </c>
      <c r="AB718" s="7" t="s">
        <v>1268</v>
      </c>
      <c r="AC718" s="7">
        <v>43482808</v>
      </c>
      <c r="AD718" s="7" t="s">
        <v>1118</v>
      </c>
      <c r="AE718" s="7">
        <v>35</v>
      </c>
      <c r="AF718" s="6" t="s">
        <v>1087</v>
      </c>
      <c r="AG718" s="6" t="s">
        <v>3250</v>
      </c>
      <c r="AH718" s="7" t="s">
        <v>1820</v>
      </c>
      <c r="AI718" s="7" t="s">
        <v>3251</v>
      </c>
      <c r="AJ718" s="7" t="s">
        <v>1465</v>
      </c>
      <c r="AK718" s="434" t="str">
        <f t="shared" si="277"/>
        <v>ELIBERTO DE JESUS CATRO MARIN</v>
      </c>
      <c r="AL718" s="7" t="s">
        <v>1268</v>
      </c>
      <c r="AM718" s="191">
        <v>15363228</v>
      </c>
      <c r="AN718" s="189" t="s">
        <v>1086</v>
      </c>
      <c r="AO718" s="7">
        <v>967725</v>
      </c>
      <c r="AP718" s="7" t="s">
        <v>1086</v>
      </c>
      <c r="AQ718" s="7">
        <v>5</v>
      </c>
      <c r="AR718" s="7">
        <v>1</v>
      </c>
      <c r="AS718" s="7"/>
      <c r="AT718" s="230" t="s">
        <v>1148</v>
      </c>
      <c r="AU718" s="7"/>
      <c r="AV718" s="231" t="s">
        <v>1163</v>
      </c>
      <c r="AW718" s="7"/>
      <c r="AX718" s="192"/>
      <c r="AY718" s="7"/>
      <c r="AZ718" s="7"/>
      <c r="BA718" s="7"/>
      <c r="BB718" s="7" t="s">
        <v>1086</v>
      </c>
      <c r="BC718" s="7">
        <v>23600</v>
      </c>
      <c r="BD718" s="7" t="s">
        <v>1086</v>
      </c>
      <c r="BE718" s="7">
        <v>16100</v>
      </c>
      <c r="BF718" s="7" t="s">
        <v>1086</v>
      </c>
      <c r="BG718" s="7">
        <v>19100</v>
      </c>
      <c r="BH718" s="232" t="s">
        <v>1167</v>
      </c>
      <c r="BI718" s="233" t="s">
        <v>1171</v>
      </c>
      <c r="BJ718" s="234" t="s">
        <v>1183</v>
      </c>
      <c r="BK718" s="234" t="s">
        <v>1189</v>
      </c>
      <c r="BL718" s="6" t="s">
        <v>1086</v>
      </c>
      <c r="BM718" s="191" t="s">
        <v>1087</v>
      </c>
      <c r="BN718" s="195" t="s">
        <v>1086</v>
      </c>
      <c r="BO718" s="6" t="s">
        <v>1086</v>
      </c>
      <c r="BP718" s="6" t="s">
        <v>1086</v>
      </c>
      <c r="BQ718" s="6" t="s">
        <v>1086</v>
      </c>
      <c r="BR718" s="6" t="s">
        <v>1086</v>
      </c>
      <c r="BS718" s="6" t="s">
        <v>1086</v>
      </c>
      <c r="BT718" s="6" t="s">
        <v>1086</v>
      </c>
      <c r="BU718" s="6" t="s">
        <v>1086</v>
      </c>
      <c r="BV718" s="6" t="s">
        <v>1087</v>
      </c>
      <c r="BW718" s="6" t="s">
        <v>1086</v>
      </c>
      <c r="BX718" s="6" t="s">
        <v>1086</v>
      </c>
      <c r="BY718" s="6" t="s">
        <v>1086</v>
      </c>
      <c r="BZ718" s="6" t="s">
        <v>1086</v>
      </c>
      <c r="CA718" s="6" t="s">
        <v>1087</v>
      </c>
      <c r="CB718" s="6" t="s">
        <v>1086</v>
      </c>
      <c r="CC718" s="6" t="s">
        <v>1086</v>
      </c>
      <c r="CD718" s="234" t="s">
        <v>1193</v>
      </c>
      <c r="CE718" s="199" t="s">
        <v>3238</v>
      </c>
      <c r="CF718" s="6"/>
      <c r="CG718" s="6"/>
      <c r="CH718" s="6"/>
      <c r="CI718" s="6"/>
      <c r="CJ718" s="6" t="s">
        <v>1607</v>
      </c>
      <c r="CK718" s="6" t="s">
        <v>1608</v>
      </c>
      <c r="CL718" s="6" t="s">
        <v>1086</v>
      </c>
      <c r="CM718" s="6" t="s">
        <v>1087</v>
      </c>
      <c r="CN718" s="6" t="s">
        <v>1087</v>
      </c>
      <c r="CO718" s="6" t="s">
        <v>1490</v>
      </c>
      <c r="CP718" s="6" t="s">
        <v>1086</v>
      </c>
      <c r="CQ718" s="6" t="s">
        <v>1086</v>
      </c>
      <c r="CR718" s="6" t="s">
        <v>1087</v>
      </c>
      <c r="CS718" s="6" t="s">
        <v>1086</v>
      </c>
      <c r="CT718" s="6" t="s">
        <v>1086</v>
      </c>
      <c r="CU718" s="191" t="s">
        <v>1288</v>
      </c>
      <c r="CV718" s="6" t="str">
        <f t="shared" si="278"/>
        <v>SAN MARTIN CALLE10220443330000</v>
      </c>
      <c r="CW718" s="46" t="str">
        <f t="shared" si="279"/>
        <v>OK</v>
      </c>
      <c r="CX718" s="47" t="str">
        <f t="shared" si="280"/>
        <v>SI</v>
      </c>
      <c r="CY718" s="47">
        <f t="shared" si="281"/>
        <v>1</v>
      </c>
      <c r="CZ718" s="47" t="str">
        <f t="shared" si="282"/>
        <v/>
      </c>
      <c r="DA718" s="47" t="str">
        <f t="shared" si="283"/>
        <v/>
      </c>
      <c r="DB718" s="47" t="str">
        <f t="shared" si="284"/>
        <v/>
      </c>
      <c r="DC718" s="47" t="str">
        <f t="shared" si="285"/>
        <v/>
      </c>
      <c r="DD718" s="47"/>
      <c r="DE718" s="47" t="str">
        <f t="shared" si="286"/>
        <v/>
      </c>
      <c r="DF718" s="47" t="str">
        <f t="shared" si="287"/>
        <v/>
      </c>
      <c r="DG718" s="47" t="str">
        <f t="shared" si="288"/>
        <v/>
      </c>
      <c r="DH718" s="47" t="str">
        <f t="shared" si="289"/>
        <v/>
      </c>
      <c r="DI718" s="47" t="str">
        <f t="shared" si="290"/>
        <v/>
      </c>
      <c r="DJ718" s="47">
        <f t="shared" si="291"/>
        <v>1</v>
      </c>
      <c r="DK718" s="48">
        <f>IF(CX718="NO",0,IF(CY718=1,Tipologías!$E$11,0)+IF(CZ718=2,Tipologías!$E$10,0)+IF(DA718=3,Tipologías!$E$9,0)+IF(DB718=4,Tipologías!$E$13,0)+IF(DC718=5,Tipologías!$E$12,0)+IF(DD718=6,Tipologías!$E$14,0)+IF(DE718=7,Tipologías!$E$20,0)+IF(DG718=9,Tipologías!$E$16,0)+IF(DF718=8,Tipologías!$E$23,0)+IF(DH718=10,Tipologías!$E$7,0)+IF(DI718=11,Tipologías!$E$8,0))</f>
        <v>223009.46776799997</v>
      </c>
      <c r="DL718" s="49">
        <f t="shared" si="292"/>
        <v>223009.46776799997</v>
      </c>
      <c r="DM718" s="50" t="str">
        <f t="shared" si="293"/>
        <v/>
      </c>
      <c r="DN718" s="50" t="str">
        <f t="shared" si="294"/>
        <v/>
      </c>
      <c r="DO718" s="50">
        <f t="shared" si="295"/>
        <v>0</v>
      </c>
      <c r="DP718" s="51" t="str">
        <f t="shared" si="296"/>
        <v/>
      </c>
      <c r="DQ718" s="51">
        <f>IF(DM718=17,Tipologías!$E$18,0)+IF(ENCUESTAS!DN718=18,Tipologías!$E$17,0)+IF(ENCUESTAS!DO718=19,Tipologías!$E$19,0)+IF(ENCUESTAS!DP718=20,Tipologías!$E$21,0)</f>
        <v>0</v>
      </c>
      <c r="DR718" s="47" t="str">
        <f t="shared" si="297"/>
        <v>NO</v>
      </c>
      <c r="DS718" s="49">
        <f t="shared" si="298"/>
        <v>0</v>
      </c>
      <c r="DT718" s="52">
        <f>IF(DL718=0,"",(DL718+DS718+Tipologías!$E$6+Tipologías!$H$2))</f>
        <v>420086.86030796444</v>
      </c>
      <c r="DU718" s="53" t="str">
        <f t="shared" si="299"/>
        <v>SI</v>
      </c>
      <c r="DV718" s="436" t="s">
        <v>4276</v>
      </c>
    </row>
    <row r="719" spans="1:126" ht="45" x14ac:dyDescent="0.25">
      <c r="A719" s="22">
        <v>42975</v>
      </c>
      <c r="B719" s="7" t="s">
        <v>1</v>
      </c>
      <c r="C719" s="7" t="s">
        <v>630</v>
      </c>
      <c r="D719" s="7">
        <v>579</v>
      </c>
      <c r="E719" s="7">
        <v>1152435410</v>
      </c>
      <c r="F719" s="7">
        <v>3108273887</v>
      </c>
      <c r="G719" s="188">
        <v>716</v>
      </c>
      <c r="H719" s="189" t="s">
        <v>1640</v>
      </c>
      <c r="I719" s="7" t="s">
        <v>1097</v>
      </c>
      <c r="J719" s="7">
        <v>53</v>
      </c>
      <c r="K719" s="7"/>
      <c r="L719" s="7"/>
      <c r="M719" s="7"/>
      <c r="N719" s="7"/>
      <c r="O719" s="7">
        <v>14</v>
      </c>
      <c r="P719" s="7" t="s">
        <v>1115</v>
      </c>
      <c r="Q719" s="7"/>
      <c r="R719" s="200">
        <v>220548690048</v>
      </c>
      <c r="S719" s="7"/>
      <c r="T719" s="7"/>
      <c r="U719" s="362" t="str">
        <f t="shared" si="275"/>
        <v xml:space="preserve">CALLE 53  #  14 A-  220548690048 </v>
      </c>
      <c r="V719" s="7">
        <v>3107879171</v>
      </c>
      <c r="W719" s="7" t="s">
        <v>1656</v>
      </c>
      <c r="X719" s="7" t="s">
        <v>1652</v>
      </c>
      <c r="Y719" s="7" t="s">
        <v>2805</v>
      </c>
      <c r="Z719" s="7" t="s">
        <v>3252</v>
      </c>
      <c r="AA719" s="434" t="str">
        <f t="shared" si="276"/>
        <v>ELDA EDID HENAO JARAMILLO</v>
      </c>
      <c r="AB719" s="7" t="s">
        <v>1268</v>
      </c>
      <c r="AC719" s="7">
        <v>39325305</v>
      </c>
      <c r="AD719" s="7" t="s">
        <v>1118</v>
      </c>
      <c r="AE719" s="7">
        <v>50</v>
      </c>
      <c r="AF719" s="6" t="s">
        <v>1087</v>
      </c>
      <c r="AG719" s="6" t="s">
        <v>2963</v>
      </c>
      <c r="AH719" s="7" t="s">
        <v>2059</v>
      </c>
      <c r="AI719" s="7" t="s">
        <v>1584</v>
      </c>
      <c r="AJ719" s="7" t="s">
        <v>1465</v>
      </c>
      <c r="AK719" s="434" t="str">
        <f t="shared" si="277"/>
        <v>DAIRO DE JESUS VIDAL DUQUE</v>
      </c>
      <c r="AL719" s="7" t="s">
        <v>1268</v>
      </c>
      <c r="AM719" s="191">
        <v>71173331</v>
      </c>
      <c r="AN719" s="189" t="s">
        <v>1086</v>
      </c>
      <c r="AO719" s="7">
        <v>950729</v>
      </c>
      <c r="AP719" s="7" t="s">
        <v>1086</v>
      </c>
      <c r="AQ719" s="7">
        <v>5</v>
      </c>
      <c r="AR719" s="7">
        <v>2</v>
      </c>
      <c r="AS719" s="7"/>
      <c r="AT719" s="230" t="s">
        <v>1148</v>
      </c>
      <c r="AU719" s="7"/>
      <c r="AV719" s="193" t="s">
        <v>1165</v>
      </c>
      <c r="AW719" s="7"/>
      <c r="AX719" s="192"/>
      <c r="AY719" s="7"/>
      <c r="AZ719" s="7"/>
      <c r="BA719" s="235"/>
      <c r="BB719" s="7" t="s">
        <v>1086</v>
      </c>
      <c r="BC719" s="7">
        <v>16800</v>
      </c>
      <c r="BD719" s="7" t="s">
        <v>1086</v>
      </c>
      <c r="BE719" s="7">
        <v>12100</v>
      </c>
      <c r="BF719" s="7" t="s">
        <v>1086</v>
      </c>
      <c r="BG719" s="7">
        <v>8400</v>
      </c>
      <c r="BH719" s="232" t="s">
        <v>1167</v>
      </c>
      <c r="BI719" s="233" t="s">
        <v>1174</v>
      </c>
      <c r="BJ719" s="234" t="s">
        <v>1180</v>
      </c>
      <c r="BK719" s="234" t="s">
        <v>1189</v>
      </c>
      <c r="BL719" s="6" t="s">
        <v>1087</v>
      </c>
      <c r="BM719" s="191" t="s">
        <v>1086</v>
      </c>
      <c r="BN719" s="195" t="s">
        <v>1086</v>
      </c>
      <c r="BO719" s="6" t="s">
        <v>1086</v>
      </c>
      <c r="BP719" s="6" t="s">
        <v>1086</v>
      </c>
      <c r="BQ719" s="6" t="s">
        <v>1086</v>
      </c>
      <c r="BR719" s="6" t="s">
        <v>1086</v>
      </c>
      <c r="BS719" s="6" t="s">
        <v>1086</v>
      </c>
      <c r="BT719" s="6" t="s">
        <v>1087</v>
      </c>
      <c r="BU719" s="6" t="s">
        <v>1087</v>
      </c>
      <c r="BV719" s="6" t="s">
        <v>1087</v>
      </c>
      <c r="BW719" s="6" t="s">
        <v>1086</v>
      </c>
      <c r="BX719" s="6" t="s">
        <v>1086</v>
      </c>
      <c r="BY719" s="6" t="s">
        <v>1087</v>
      </c>
      <c r="BZ719" s="6" t="s">
        <v>1087</v>
      </c>
      <c r="CA719" s="6" t="s">
        <v>1087</v>
      </c>
      <c r="CB719" s="6" t="s">
        <v>1086</v>
      </c>
      <c r="CC719" s="6" t="s">
        <v>1086</v>
      </c>
      <c r="CD719" s="234" t="s">
        <v>1194</v>
      </c>
      <c r="CE719" s="199" t="s">
        <v>3253</v>
      </c>
      <c r="CF719" s="6"/>
      <c r="CG719" s="6"/>
      <c r="CH719" s="6"/>
      <c r="CI719" s="6"/>
      <c r="CJ719" s="6" t="s">
        <v>1607</v>
      </c>
      <c r="CK719" s="6" t="s">
        <v>1608</v>
      </c>
      <c r="CL719" s="6" t="s">
        <v>1086</v>
      </c>
      <c r="CM719" s="6" t="s">
        <v>1087</v>
      </c>
      <c r="CN719" s="6" t="s">
        <v>1087</v>
      </c>
      <c r="CO719" s="6" t="s">
        <v>1490</v>
      </c>
      <c r="CP719" s="6" t="s">
        <v>1087</v>
      </c>
      <c r="CQ719" s="6" t="s">
        <v>1087</v>
      </c>
      <c r="CR719" s="6" t="s">
        <v>1087</v>
      </c>
      <c r="CS719" s="6" t="s">
        <v>1086</v>
      </c>
      <c r="CT719" s="6" t="s">
        <v>1086</v>
      </c>
      <c r="CU719" s="191" t="s">
        <v>1269</v>
      </c>
      <c r="CV719" s="6" t="str">
        <f t="shared" si="278"/>
        <v>NUEVO MILENIOCALLE5314A220548690048</v>
      </c>
      <c r="CW719" s="46" t="str">
        <f t="shared" si="279"/>
        <v>OK</v>
      </c>
      <c r="CX719" s="47" t="str">
        <f t="shared" si="280"/>
        <v>SI</v>
      </c>
      <c r="CY719" s="47">
        <f t="shared" si="281"/>
        <v>1</v>
      </c>
      <c r="CZ719" s="47" t="str">
        <f t="shared" si="282"/>
        <v/>
      </c>
      <c r="DA719" s="47">
        <f t="shared" si="283"/>
        <v>3</v>
      </c>
      <c r="DB719" s="47">
        <f t="shared" si="284"/>
        <v>4</v>
      </c>
      <c r="DC719" s="47" t="str">
        <f t="shared" si="285"/>
        <v/>
      </c>
      <c r="DD719" s="47"/>
      <c r="DE719" s="47">
        <f t="shared" si="286"/>
        <v>7</v>
      </c>
      <c r="DF719" s="47" t="str">
        <f t="shared" si="287"/>
        <v/>
      </c>
      <c r="DG719" s="47">
        <f t="shared" si="288"/>
        <v>9</v>
      </c>
      <c r="DH719" s="47" t="str">
        <f t="shared" si="289"/>
        <v/>
      </c>
      <c r="DI719" s="47" t="str">
        <f t="shared" si="290"/>
        <v/>
      </c>
      <c r="DJ719" s="47">
        <f t="shared" si="291"/>
        <v>3</v>
      </c>
      <c r="DK719" s="48">
        <f>IF(CX719="NO",0,IF(CY719=1,Tipologías!$E$11,0)+IF(CZ719=2,Tipologías!$E$10,0)+IF(DA719=3,Tipologías!$E$9,0)+IF(DB719=4,Tipologías!$E$13,0)+IF(DC719=5,Tipologías!$E$12,0)+IF(DD719=6,Tipologías!$E$14,0)+IF(DE719=7,Tipologías!$E$20,0)+IF(DG719=9,Tipologías!$E$16,0)+IF(DF719=8,Tipologías!$E$23,0)+IF(DH719=10,Tipologías!$E$7,0)+IF(DI719=11,Tipologías!$E$8,0))</f>
        <v>3610396.5514379996</v>
      </c>
      <c r="DL719" s="49">
        <f t="shared" si="292"/>
        <v>3610396.5514379996</v>
      </c>
      <c r="DM719" s="50" t="str">
        <f t="shared" si="293"/>
        <v/>
      </c>
      <c r="DN719" s="50" t="str">
        <f t="shared" si="294"/>
        <v/>
      </c>
      <c r="DO719" s="50">
        <f t="shared" si="295"/>
        <v>0</v>
      </c>
      <c r="DP719" s="51" t="str">
        <f t="shared" si="296"/>
        <v/>
      </c>
      <c r="DQ719" s="51">
        <f>IF(DM719=17,Tipologías!$E$18,0)+IF(ENCUESTAS!DN719=18,Tipologías!$E$17,0)+IF(ENCUESTAS!DO719=19,Tipologías!$E$19,0)+IF(ENCUESTAS!DP719=20,Tipologías!$E$21,0)</f>
        <v>0</v>
      </c>
      <c r="DR719" s="47" t="str">
        <f t="shared" si="297"/>
        <v>NO</v>
      </c>
      <c r="DS719" s="49">
        <f t="shared" si="298"/>
        <v>0</v>
      </c>
      <c r="DT719" s="52">
        <f>IF(DL719=0,"",(DL719+DS719+Tipologías!$E$6+Tipologías!$H$2))</f>
        <v>3807473.9439779641</v>
      </c>
      <c r="DU719" s="53" t="str">
        <f t="shared" si="299"/>
        <v>SI</v>
      </c>
      <c r="DV719" s="436" t="s">
        <v>3883</v>
      </c>
    </row>
    <row r="720" spans="1:126" ht="45" x14ac:dyDescent="0.25">
      <c r="A720" s="22">
        <v>42975</v>
      </c>
      <c r="B720" s="7" t="s">
        <v>1</v>
      </c>
      <c r="C720" s="7" t="s">
        <v>630</v>
      </c>
      <c r="D720" s="7">
        <v>579</v>
      </c>
      <c r="E720" s="7">
        <v>1152435410</v>
      </c>
      <c r="F720" s="188">
        <v>3108273887</v>
      </c>
      <c r="G720" s="215">
        <v>717</v>
      </c>
      <c r="H720" s="189" t="s">
        <v>1640</v>
      </c>
      <c r="I720" s="7" t="s">
        <v>1110</v>
      </c>
      <c r="J720" s="7"/>
      <c r="K720" s="7"/>
      <c r="L720" s="7"/>
      <c r="M720" s="7"/>
      <c r="N720" s="7"/>
      <c r="O720" s="7"/>
      <c r="P720" s="7"/>
      <c r="Q720" s="7"/>
      <c r="R720" s="200">
        <v>220548690140</v>
      </c>
      <c r="S720" s="7"/>
      <c r="T720" s="7"/>
      <c r="U720" s="362" t="str">
        <f t="shared" si="275"/>
        <v xml:space="preserve">PEATONAL   #   -  220548690140 </v>
      </c>
      <c r="V720" s="7">
        <v>3128282550</v>
      </c>
      <c r="W720" s="7" t="s">
        <v>1940</v>
      </c>
      <c r="X720" s="7" t="s">
        <v>2034</v>
      </c>
      <c r="Y720" s="7" t="s">
        <v>1274</v>
      </c>
      <c r="Z720" s="7" t="s">
        <v>1327</v>
      </c>
      <c r="AA720" s="434" t="str">
        <f t="shared" si="276"/>
        <v>JOSE OTONIEL MARIN  RIOS</v>
      </c>
      <c r="AB720" s="7" t="s">
        <v>1268</v>
      </c>
      <c r="AC720" s="7">
        <v>33602460</v>
      </c>
      <c r="AD720" s="7" t="s">
        <v>1127</v>
      </c>
      <c r="AE720" s="7">
        <v>71</v>
      </c>
      <c r="AF720" s="6" t="s">
        <v>1087</v>
      </c>
      <c r="AG720" s="6" t="s">
        <v>1293</v>
      </c>
      <c r="AH720" s="7" t="s">
        <v>1771</v>
      </c>
      <c r="AI720" s="7" t="s">
        <v>1334</v>
      </c>
      <c r="AJ720" s="7" t="s">
        <v>1518</v>
      </c>
      <c r="AK720" s="434" t="str">
        <f t="shared" si="277"/>
        <v>LIBIA ESTHER BEDOYA CORTES</v>
      </c>
      <c r="AL720" s="7" t="s">
        <v>1268</v>
      </c>
      <c r="AM720" s="191">
        <v>22068314</v>
      </c>
      <c r="AN720" s="189" t="s">
        <v>1087</v>
      </c>
      <c r="AO720" s="7"/>
      <c r="AP720" s="7" t="s">
        <v>1086</v>
      </c>
      <c r="AQ720" s="7">
        <v>4</v>
      </c>
      <c r="AR720" s="7"/>
      <c r="AS720" s="7"/>
      <c r="AT720" s="230" t="s">
        <v>1148</v>
      </c>
      <c r="AU720" s="7"/>
      <c r="AV720" s="231" t="s">
        <v>1161</v>
      </c>
      <c r="AW720" s="7"/>
      <c r="AX720" s="192"/>
      <c r="AY720" s="7"/>
      <c r="AZ720" s="7"/>
      <c r="BA720" s="7"/>
      <c r="BB720" s="7" t="s">
        <v>1086</v>
      </c>
      <c r="BC720" s="7">
        <v>14700</v>
      </c>
      <c r="BD720" s="7" t="s">
        <v>1086</v>
      </c>
      <c r="BE720" s="7">
        <v>10400</v>
      </c>
      <c r="BF720" s="7" t="s">
        <v>1086</v>
      </c>
      <c r="BG720" s="7">
        <v>8400</v>
      </c>
      <c r="BH720" s="232" t="s">
        <v>1167</v>
      </c>
      <c r="BI720" s="233" t="s">
        <v>1175</v>
      </c>
      <c r="BJ720" s="234" t="s">
        <v>1180</v>
      </c>
      <c r="BK720" s="234" t="s">
        <v>1189</v>
      </c>
      <c r="BL720" s="6" t="s">
        <v>1086</v>
      </c>
      <c r="BM720" s="191" t="s">
        <v>1086</v>
      </c>
      <c r="BN720" s="195" t="s">
        <v>1086</v>
      </c>
      <c r="BO720" s="6" t="s">
        <v>1086</v>
      </c>
      <c r="BP720" s="6" t="s">
        <v>1086</v>
      </c>
      <c r="BQ720" s="6" t="s">
        <v>1086</v>
      </c>
      <c r="BR720" s="6" t="s">
        <v>1086</v>
      </c>
      <c r="BS720" s="6" t="s">
        <v>1086</v>
      </c>
      <c r="BT720" s="6" t="s">
        <v>1086</v>
      </c>
      <c r="BU720" s="6" t="s">
        <v>1086</v>
      </c>
      <c r="BV720" s="6" t="s">
        <v>1087</v>
      </c>
      <c r="BW720" s="6" t="s">
        <v>1086</v>
      </c>
      <c r="BX720" s="6" t="s">
        <v>1086</v>
      </c>
      <c r="BY720" s="6" t="s">
        <v>1086</v>
      </c>
      <c r="BZ720" s="6" t="s">
        <v>1086</v>
      </c>
      <c r="CA720" s="6" t="s">
        <v>1087</v>
      </c>
      <c r="CB720" s="6" t="s">
        <v>1086</v>
      </c>
      <c r="CC720" s="6" t="s">
        <v>1086</v>
      </c>
      <c r="CD720" s="234" t="s">
        <v>1193</v>
      </c>
      <c r="CE720" s="199" t="s">
        <v>2228</v>
      </c>
      <c r="CF720" s="6"/>
      <c r="CG720" s="6"/>
      <c r="CH720" s="6"/>
      <c r="CI720" s="6"/>
      <c r="CJ720" s="6" t="s">
        <v>1607</v>
      </c>
      <c r="CK720" s="6" t="s">
        <v>1608</v>
      </c>
      <c r="CL720" s="6" t="s">
        <v>1086</v>
      </c>
      <c r="CM720" s="6" t="s">
        <v>1087</v>
      </c>
      <c r="CN720" s="6" t="s">
        <v>1087</v>
      </c>
      <c r="CO720" s="6" t="s">
        <v>1490</v>
      </c>
      <c r="CP720" s="6" t="s">
        <v>1086</v>
      </c>
      <c r="CQ720" s="6" t="s">
        <v>1086</v>
      </c>
      <c r="CR720" s="6" t="s">
        <v>1087</v>
      </c>
      <c r="CS720" s="6" t="s">
        <v>1086</v>
      </c>
      <c r="CT720" s="6" t="s">
        <v>1086</v>
      </c>
      <c r="CU720" s="191" t="s">
        <v>1269</v>
      </c>
      <c r="CV720" s="6" t="str">
        <f t="shared" si="278"/>
        <v>NUEVO MILENIOPEATONAL220548690140</v>
      </c>
      <c r="CW720" s="46" t="str">
        <f t="shared" si="279"/>
        <v>OK</v>
      </c>
      <c r="CX720" s="47" t="str">
        <f t="shared" si="280"/>
        <v>SI</v>
      </c>
      <c r="CY720" s="47">
        <f t="shared" si="281"/>
        <v>1</v>
      </c>
      <c r="CZ720" s="47" t="str">
        <f t="shared" si="282"/>
        <v/>
      </c>
      <c r="DA720" s="47" t="str">
        <f t="shared" si="283"/>
        <v/>
      </c>
      <c r="DB720" s="47" t="str">
        <f t="shared" si="284"/>
        <v/>
      </c>
      <c r="DC720" s="47" t="str">
        <f t="shared" si="285"/>
        <v/>
      </c>
      <c r="DD720" s="47"/>
      <c r="DE720" s="47" t="str">
        <f t="shared" si="286"/>
        <v/>
      </c>
      <c r="DF720" s="47" t="str">
        <f t="shared" si="287"/>
        <v/>
      </c>
      <c r="DG720" s="47">
        <f t="shared" si="288"/>
        <v>9</v>
      </c>
      <c r="DH720" s="47" t="str">
        <f t="shared" si="289"/>
        <v/>
      </c>
      <c r="DI720" s="47" t="str">
        <f t="shared" si="290"/>
        <v/>
      </c>
      <c r="DJ720" s="47">
        <f t="shared" si="291"/>
        <v>1</v>
      </c>
      <c r="DK720" s="48">
        <f>IF(CX720="NO",0,IF(CY720=1,Tipologías!$E$11,0)+IF(CZ720=2,Tipologías!$E$10,0)+IF(DA720=3,Tipologías!$E$9,0)+IF(DB720=4,Tipologías!$E$13,0)+IF(DC720=5,Tipologías!$E$12,0)+IF(DD720=6,Tipologías!$E$14,0)+IF(DE720=7,Tipologías!$E$20,0)+IF(DG720=9,Tipologías!$E$16,0)+IF(DF720=8,Tipologías!$E$23,0)+IF(DH720=10,Tipologías!$E$7,0)+IF(DI720=11,Tipologías!$E$8,0))</f>
        <v>2225218.5090899998</v>
      </c>
      <c r="DL720" s="49">
        <f t="shared" si="292"/>
        <v>2225218.5090899998</v>
      </c>
      <c r="DM720" s="50" t="str">
        <f t="shared" si="293"/>
        <v/>
      </c>
      <c r="DN720" s="50" t="str">
        <f t="shared" si="294"/>
        <v/>
      </c>
      <c r="DO720" s="50">
        <f t="shared" si="295"/>
        <v>0</v>
      </c>
      <c r="DP720" s="51" t="str">
        <f t="shared" si="296"/>
        <v/>
      </c>
      <c r="DQ720" s="51">
        <f>IF(DM720=17,Tipologías!$E$18,0)+IF(ENCUESTAS!DN720=18,Tipologías!$E$17,0)+IF(ENCUESTAS!DO720=19,Tipologías!$E$19,0)+IF(ENCUESTAS!DP720=20,Tipologías!$E$21,0)</f>
        <v>0</v>
      </c>
      <c r="DR720" s="47" t="str">
        <f t="shared" si="297"/>
        <v>NO</v>
      </c>
      <c r="DS720" s="49">
        <f t="shared" si="298"/>
        <v>0</v>
      </c>
      <c r="DT720" s="52">
        <f>IF(DL720=0,"",(DL720+DS720+Tipologías!$E$6+Tipologías!$H$2))</f>
        <v>2422295.9016299644</v>
      </c>
      <c r="DU720" s="53" t="str">
        <f t="shared" si="299"/>
        <v>SI</v>
      </c>
      <c r="DV720" s="436" t="s">
        <v>3884</v>
      </c>
    </row>
    <row r="721" spans="1:126" ht="45" hidden="1" x14ac:dyDescent="0.25">
      <c r="A721" s="22">
        <v>42975</v>
      </c>
      <c r="B721" s="7" t="s">
        <v>1</v>
      </c>
      <c r="C721" s="7" t="s">
        <v>630</v>
      </c>
      <c r="D721" s="7">
        <v>579</v>
      </c>
      <c r="E721" s="7">
        <v>1152435410</v>
      </c>
      <c r="F721" s="188">
        <v>3108273887</v>
      </c>
      <c r="G721" s="188">
        <v>718</v>
      </c>
      <c r="H721" s="189" t="s">
        <v>1632</v>
      </c>
      <c r="I721" s="7" t="s">
        <v>1102</v>
      </c>
      <c r="J721" s="7">
        <v>13</v>
      </c>
      <c r="K721" s="7" t="s">
        <v>1116</v>
      </c>
      <c r="L721" s="7"/>
      <c r="M721" s="7"/>
      <c r="N721" s="7"/>
      <c r="O721" s="7">
        <v>53</v>
      </c>
      <c r="P721" s="7"/>
      <c r="Q721" s="7"/>
      <c r="R721" s="200">
        <v>22083021000</v>
      </c>
      <c r="S721" s="7"/>
      <c r="T721" s="7"/>
      <c r="U721" s="362" t="str">
        <f t="shared" si="275"/>
        <v xml:space="preserve">CARRERA 13B  #  53 -  22083021000 </v>
      </c>
      <c r="V721" s="7">
        <v>3174608829</v>
      </c>
      <c r="W721" s="7" t="s">
        <v>3254</v>
      </c>
      <c r="X721" s="7" t="s">
        <v>1446</v>
      </c>
      <c r="Y721" s="7" t="s">
        <v>2190</v>
      </c>
      <c r="Z721" s="7" t="s">
        <v>1748</v>
      </c>
      <c r="AA721" s="434" t="str">
        <f t="shared" si="276"/>
        <v>LUISA FERNANDA RUA  MORENO</v>
      </c>
      <c r="AB721" s="7" t="s">
        <v>1268</v>
      </c>
      <c r="AC721" s="7">
        <v>1039702576</v>
      </c>
      <c r="AD721" s="7" t="s">
        <v>1118</v>
      </c>
      <c r="AE721" s="7">
        <v>21</v>
      </c>
      <c r="AF721" s="6" t="s">
        <v>1087</v>
      </c>
      <c r="AG721" s="6" t="s">
        <v>1804</v>
      </c>
      <c r="AH721" s="7" t="s">
        <v>3255</v>
      </c>
      <c r="AI721" s="7" t="s">
        <v>1324</v>
      </c>
      <c r="AJ721" s="7" t="s">
        <v>1431</v>
      </c>
      <c r="AK721" s="434" t="str">
        <f t="shared" si="277"/>
        <v>DANIEL ALBERTO GIRALDO BURITICÁ</v>
      </c>
      <c r="AL721" s="7" t="s">
        <v>1268</v>
      </c>
      <c r="AM721" s="191">
        <v>1039699149</v>
      </c>
      <c r="AN721" s="189" t="s">
        <v>1087</v>
      </c>
      <c r="AO721" s="7"/>
      <c r="AP721" s="7" t="s">
        <v>1087</v>
      </c>
      <c r="AQ721" s="7">
        <v>4</v>
      </c>
      <c r="AR721" s="7">
        <v>1</v>
      </c>
      <c r="AS721" s="7">
        <v>1</v>
      </c>
      <c r="AT721" s="230" t="s">
        <v>1148</v>
      </c>
      <c r="AU721" s="7"/>
      <c r="AV721" s="231" t="s">
        <v>1166</v>
      </c>
      <c r="AW721" s="7"/>
      <c r="AX721" s="192"/>
      <c r="AY721" s="7"/>
      <c r="AZ721" s="7"/>
      <c r="BA721" s="7"/>
      <c r="BB721" s="7" t="s">
        <v>1086</v>
      </c>
      <c r="BC721" s="7">
        <v>6600</v>
      </c>
      <c r="BD721" s="7" t="s">
        <v>1086</v>
      </c>
      <c r="BE721" s="7"/>
      <c r="BF721" s="7" t="s">
        <v>1086</v>
      </c>
      <c r="BG721" s="7">
        <v>17000</v>
      </c>
      <c r="BH721" s="232" t="s">
        <v>1167</v>
      </c>
      <c r="BI721" s="233" t="s">
        <v>1171</v>
      </c>
      <c r="BJ721" s="234" t="s">
        <v>1180</v>
      </c>
      <c r="BK721" s="234" t="s">
        <v>1189</v>
      </c>
      <c r="BL721" s="6" t="s">
        <v>1086</v>
      </c>
      <c r="BM721" s="191" t="s">
        <v>1087</v>
      </c>
      <c r="BN721" s="195" t="s">
        <v>1086</v>
      </c>
      <c r="BO721" s="6" t="s">
        <v>1086</v>
      </c>
      <c r="BP721" s="6" t="s">
        <v>1086</v>
      </c>
      <c r="BQ721" s="6" t="s">
        <v>1086</v>
      </c>
      <c r="BR721" s="6" t="s">
        <v>1086</v>
      </c>
      <c r="BS721" s="6" t="s">
        <v>1086</v>
      </c>
      <c r="BT721" s="6" t="s">
        <v>1086</v>
      </c>
      <c r="BU721" s="6" t="s">
        <v>1086</v>
      </c>
      <c r="BV721" s="6" t="s">
        <v>1086</v>
      </c>
      <c r="BW721" s="6" t="s">
        <v>1086</v>
      </c>
      <c r="BX721" s="6" t="s">
        <v>1086</v>
      </c>
      <c r="BY721" s="6" t="s">
        <v>1086</v>
      </c>
      <c r="BZ721" s="6" t="s">
        <v>1086</v>
      </c>
      <c r="CA721" s="6" t="s">
        <v>1086</v>
      </c>
      <c r="CB721" s="6" t="s">
        <v>1086</v>
      </c>
      <c r="CC721" s="6" t="s">
        <v>1086</v>
      </c>
      <c r="CD721" s="234" t="s">
        <v>1193</v>
      </c>
      <c r="CE721" s="199" t="s">
        <v>3256</v>
      </c>
      <c r="CF721" s="6"/>
      <c r="CG721" s="6"/>
      <c r="CH721" s="6"/>
      <c r="CI721" s="6"/>
      <c r="CJ721" s="6" t="s">
        <v>1607</v>
      </c>
      <c r="CK721" s="6" t="s">
        <v>1608</v>
      </c>
      <c r="CL721" s="6" t="s">
        <v>1086</v>
      </c>
      <c r="CM721" s="6" t="s">
        <v>1087</v>
      </c>
      <c r="CN721" s="6" t="s">
        <v>1087</v>
      </c>
      <c r="CO721" s="6" t="s">
        <v>1490</v>
      </c>
      <c r="CP721" s="6" t="s">
        <v>1086</v>
      </c>
      <c r="CQ721" s="6" t="s">
        <v>1086</v>
      </c>
      <c r="CR721" s="6" t="s">
        <v>1086</v>
      </c>
      <c r="CS721" s="6" t="s">
        <v>1086</v>
      </c>
      <c r="CT721" s="6" t="s">
        <v>1086</v>
      </c>
      <c r="CU721" s="191" t="s">
        <v>1288</v>
      </c>
      <c r="CV721" s="6" t="str">
        <f t="shared" si="278"/>
        <v>SAN MARTIN CARRERA13B5322083021000</v>
      </c>
      <c r="CW721" s="46" t="str">
        <f t="shared" si="279"/>
        <v>OK</v>
      </c>
      <c r="CX721" s="47" t="str">
        <f t="shared" si="280"/>
        <v>SI</v>
      </c>
      <c r="CY721" s="47" t="str">
        <f t="shared" si="281"/>
        <v/>
      </c>
      <c r="CZ721" s="47" t="str">
        <f t="shared" si="282"/>
        <v/>
      </c>
      <c r="DA721" s="47" t="str">
        <f t="shared" si="283"/>
        <v/>
      </c>
      <c r="DB721" s="47" t="str">
        <f t="shared" si="284"/>
        <v/>
      </c>
      <c r="DC721" s="47" t="str">
        <f t="shared" si="285"/>
        <v/>
      </c>
      <c r="DD721" s="47"/>
      <c r="DE721" s="47" t="str">
        <f t="shared" si="286"/>
        <v/>
      </c>
      <c r="DF721" s="47" t="str">
        <f t="shared" si="287"/>
        <v/>
      </c>
      <c r="DG721" s="47" t="str">
        <f t="shared" si="288"/>
        <v/>
      </c>
      <c r="DH721" s="47" t="str">
        <f t="shared" si="289"/>
        <v/>
      </c>
      <c r="DI721" s="47" t="str">
        <f t="shared" si="290"/>
        <v/>
      </c>
      <c r="DJ721" s="47">
        <f t="shared" si="291"/>
        <v>0</v>
      </c>
      <c r="DK721" s="48">
        <f>IF(CX721="NO",0,IF(CY721=1,Tipologías!$E$11,0)+IF(CZ721=2,Tipologías!$E$10,0)+IF(DA721=3,Tipologías!$E$9,0)+IF(DB721=4,Tipologías!$E$13,0)+IF(DC721=5,Tipologías!$E$12,0)+IF(DD721=6,Tipologías!$E$14,0)+IF(DE721=7,Tipologías!$E$20,0)+IF(DG721=9,Tipologías!$E$16,0)+IF(DF721=8,Tipologías!$E$23,0)+IF(DH721=10,Tipologías!$E$7,0)+IF(DI721=11,Tipologías!$E$8,0))</f>
        <v>0</v>
      </c>
      <c r="DL721" s="49">
        <f t="shared" si="292"/>
        <v>0</v>
      </c>
      <c r="DM721" s="50" t="str">
        <f t="shared" si="293"/>
        <v/>
      </c>
      <c r="DN721" s="50" t="str">
        <f t="shared" si="294"/>
        <v/>
      </c>
      <c r="DO721" s="50" t="str">
        <f t="shared" si="295"/>
        <v/>
      </c>
      <c r="DP721" s="51" t="str">
        <f t="shared" si="296"/>
        <v/>
      </c>
      <c r="DQ721" s="51">
        <f>IF(DM721=17,Tipologías!$E$18,0)+IF(ENCUESTAS!DN721=18,Tipologías!$E$17,0)+IF(ENCUESTAS!DO721=19,Tipologías!$E$19,0)+IF(ENCUESTAS!DP721=20,Tipologías!$E$21,0)</f>
        <v>0</v>
      </c>
      <c r="DR721" s="47" t="str">
        <f t="shared" si="297"/>
        <v>NO</v>
      </c>
      <c r="DS721" s="49">
        <f t="shared" si="298"/>
        <v>0</v>
      </c>
      <c r="DT721" s="52" t="str">
        <f>IF(DL721=0,"",(DL721+DS721+Tipologías!$E$6+Tipologías!$H$2))</f>
        <v/>
      </c>
      <c r="DU721" s="53" t="str">
        <f t="shared" si="299"/>
        <v>NO</v>
      </c>
      <c r="DV721" s="436"/>
    </row>
    <row r="722" spans="1:126" ht="45" hidden="1" x14ac:dyDescent="0.25">
      <c r="A722" s="22">
        <v>42975</v>
      </c>
      <c r="B722" s="7" t="s">
        <v>1</v>
      </c>
      <c r="C722" s="7" t="s">
        <v>630</v>
      </c>
      <c r="D722" s="7">
        <v>579</v>
      </c>
      <c r="E722" s="7">
        <v>1152435410</v>
      </c>
      <c r="F722" s="188">
        <v>3108273887</v>
      </c>
      <c r="G722" s="188">
        <v>719</v>
      </c>
      <c r="H722" s="189" t="s">
        <v>1632</v>
      </c>
      <c r="I722" s="7" t="s">
        <v>1110</v>
      </c>
      <c r="J722" s="7"/>
      <c r="K722" s="7"/>
      <c r="L722" s="7"/>
      <c r="M722" s="7"/>
      <c r="N722" s="7"/>
      <c r="O722" s="7"/>
      <c r="P722" s="7"/>
      <c r="Q722" s="7"/>
      <c r="R722" s="200">
        <v>220830000</v>
      </c>
      <c r="S722" s="7"/>
      <c r="T722" s="7"/>
      <c r="U722" s="362" t="str">
        <f t="shared" si="275"/>
        <v xml:space="preserve">PEATONAL   #   -  220830000 </v>
      </c>
      <c r="V722" s="7">
        <v>312254440</v>
      </c>
      <c r="W722" s="7" t="s">
        <v>1308</v>
      </c>
      <c r="X722" s="7" t="s">
        <v>3257</v>
      </c>
      <c r="Y722" s="7" t="s">
        <v>1313</v>
      </c>
      <c r="Z722" s="7"/>
      <c r="AA722" s="434" t="str">
        <f t="shared" si="276"/>
        <v>SANDRA  FERNANDEZ CAÑON</v>
      </c>
      <c r="AB722" s="7" t="s">
        <v>1268</v>
      </c>
      <c r="AC722" s="7">
        <v>43786609</v>
      </c>
      <c r="AD722" s="7" t="s">
        <v>1118</v>
      </c>
      <c r="AE722" s="7">
        <v>33</v>
      </c>
      <c r="AF722" s="6" t="s">
        <v>1087</v>
      </c>
      <c r="AG722" s="6" t="s">
        <v>1641</v>
      </c>
      <c r="AH722" s="7" t="s">
        <v>2798</v>
      </c>
      <c r="AI722" s="7" t="s">
        <v>3258</v>
      </c>
      <c r="AJ722" s="7"/>
      <c r="AK722" s="434" t="str">
        <f t="shared" si="277"/>
        <v>DUBERNEY  SUAREZ  TAPIAS</v>
      </c>
      <c r="AL722" s="7" t="s">
        <v>1268</v>
      </c>
      <c r="AM722" s="191">
        <v>71191232</v>
      </c>
      <c r="AN722" s="189" t="s">
        <v>1087</v>
      </c>
      <c r="AO722" s="7"/>
      <c r="AP722" s="7" t="s">
        <v>1087</v>
      </c>
      <c r="AQ722" s="7">
        <v>4</v>
      </c>
      <c r="AR722" s="7">
        <v>2</v>
      </c>
      <c r="AS722" s="7">
        <v>1</v>
      </c>
      <c r="AT722" s="230" t="s">
        <v>1148</v>
      </c>
      <c r="AU722" s="7"/>
      <c r="AV722" s="231" t="s">
        <v>1161</v>
      </c>
      <c r="AW722" s="7"/>
      <c r="AX722" s="192"/>
      <c r="AY722" s="7"/>
      <c r="AZ722" s="7"/>
      <c r="BA722" s="7"/>
      <c r="BB722" s="7" t="s">
        <v>1086</v>
      </c>
      <c r="BC722" s="7">
        <v>23500</v>
      </c>
      <c r="BD722" s="7" t="s">
        <v>1086</v>
      </c>
      <c r="BE722" s="7"/>
      <c r="BF722" s="7" t="s">
        <v>1086</v>
      </c>
      <c r="BG722" s="7">
        <v>9600</v>
      </c>
      <c r="BH722" s="232" t="s">
        <v>1167</v>
      </c>
      <c r="BI722" s="233" t="s">
        <v>1171</v>
      </c>
      <c r="BJ722" s="234" t="s">
        <v>1180</v>
      </c>
      <c r="BK722" s="234" t="s">
        <v>1188</v>
      </c>
      <c r="BL722" s="6" t="s">
        <v>1086</v>
      </c>
      <c r="BM722" s="191" t="s">
        <v>1087</v>
      </c>
      <c r="BN722" s="195" t="s">
        <v>1086</v>
      </c>
      <c r="BO722" s="6" t="s">
        <v>1086</v>
      </c>
      <c r="BP722" s="6" t="s">
        <v>1086</v>
      </c>
      <c r="BQ722" s="6" t="s">
        <v>1086</v>
      </c>
      <c r="BR722" s="6" t="s">
        <v>1086</v>
      </c>
      <c r="BS722" s="6" t="s">
        <v>1086</v>
      </c>
      <c r="BT722" s="6" t="s">
        <v>1086</v>
      </c>
      <c r="BU722" s="6" t="s">
        <v>1086</v>
      </c>
      <c r="BV722" s="6" t="s">
        <v>1086</v>
      </c>
      <c r="BW722" s="6" t="s">
        <v>1086</v>
      </c>
      <c r="BX722" s="6" t="s">
        <v>1086</v>
      </c>
      <c r="BY722" s="6" t="s">
        <v>1086</v>
      </c>
      <c r="BZ722" s="6" t="s">
        <v>1086</v>
      </c>
      <c r="CA722" s="6" t="s">
        <v>1086</v>
      </c>
      <c r="CB722" s="6" t="s">
        <v>1086</v>
      </c>
      <c r="CC722" s="6" t="s">
        <v>1086</v>
      </c>
      <c r="CD722" s="234" t="s">
        <v>1193</v>
      </c>
      <c r="CE722" s="199" t="s">
        <v>3259</v>
      </c>
      <c r="CF722" s="6"/>
      <c r="CG722" s="6"/>
      <c r="CH722" s="6"/>
      <c r="CI722" s="6"/>
      <c r="CJ722" s="6" t="s">
        <v>1607</v>
      </c>
      <c r="CK722" s="6" t="s">
        <v>1608</v>
      </c>
      <c r="CL722" s="6" t="s">
        <v>1086</v>
      </c>
      <c r="CM722" s="6" t="s">
        <v>1087</v>
      </c>
      <c r="CN722" s="6" t="s">
        <v>1087</v>
      </c>
      <c r="CO722" s="6" t="s">
        <v>1490</v>
      </c>
      <c r="CP722" s="6" t="s">
        <v>1086</v>
      </c>
      <c r="CQ722" s="6" t="s">
        <v>1086</v>
      </c>
      <c r="CR722" s="6" t="s">
        <v>1086</v>
      </c>
      <c r="CS722" s="6" t="s">
        <v>1086</v>
      </c>
      <c r="CT722" s="6" t="s">
        <v>1086</v>
      </c>
      <c r="CU722" s="191" t="s">
        <v>1288</v>
      </c>
      <c r="CV722" s="6" t="str">
        <f t="shared" si="278"/>
        <v>SAN MARTIN PEATONAL220830000</v>
      </c>
      <c r="CW722" s="46" t="str">
        <f t="shared" si="279"/>
        <v>OK</v>
      </c>
      <c r="CX722" s="47" t="str">
        <f t="shared" si="280"/>
        <v>SI</v>
      </c>
      <c r="CY722" s="47" t="str">
        <f t="shared" si="281"/>
        <v/>
      </c>
      <c r="CZ722" s="47" t="str">
        <f t="shared" si="282"/>
        <v/>
      </c>
      <c r="DA722" s="47" t="str">
        <f t="shared" si="283"/>
        <v/>
      </c>
      <c r="DB722" s="47" t="str">
        <f t="shared" si="284"/>
        <v/>
      </c>
      <c r="DC722" s="47" t="str">
        <f t="shared" si="285"/>
        <v/>
      </c>
      <c r="DD722" s="47"/>
      <c r="DE722" s="47" t="str">
        <f t="shared" si="286"/>
        <v/>
      </c>
      <c r="DF722" s="47" t="str">
        <f t="shared" si="287"/>
        <v/>
      </c>
      <c r="DG722" s="47" t="str">
        <f t="shared" si="288"/>
        <v/>
      </c>
      <c r="DH722" s="47" t="str">
        <f t="shared" si="289"/>
        <v/>
      </c>
      <c r="DI722" s="47" t="str">
        <f t="shared" si="290"/>
        <v/>
      </c>
      <c r="DJ722" s="47">
        <f t="shared" si="291"/>
        <v>0</v>
      </c>
      <c r="DK722" s="48">
        <f>IF(CX722="NO",0,IF(CY722=1,Tipologías!$E$11,0)+IF(CZ722=2,Tipologías!$E$10,0)+IF(DA722=3,Tipologías!$E$9,0)+IF(DB722=4,Tipologías!$E$13,0)+IF(DC722=5,Tipologías!$E$12,0)+IF(DD722=6,Tipologías!$E$14,0)+IF(DE722=7,Tipologías!$E$20,0)+IF(DG722=9,Tipologías!$E$16,0)+IF(DF722=8,Tipologías!$E$23,0)+IF(DH722=10,Tipologías!$E$7,0)+IF(DI722=11,Tipologías!$E$8,0))</f>
        <v>0</v>
      </c>
      <c r="DL722" s="49">
        <f t="shared" si="292"/>
        <v>0</v>
      </c>
      <c r="DM722" s="50" t="str">
        <f t="shared" si="293"/>
        <v/>
      </c>
      <c r="DN722" s="50" t="str">
        <f t="shared" si="294"/>
        <v/>
      </c>
      <c r="DO722" s="50" t="str">
        <f t="shared" si="295"/>
        <v/>
      </c>
      <c r="DP722" s="51" t="str">
        <f t="shared" si="296"/>
        <v/>
      </c>
      <c r="DQ722" s="51">
        <f>IF(DM722=17,Tipologías!$E$18,0)+IF(ENCUESTAS!DN722=18,Tipologías!$E$17,0)+IF(ENCUESTAS!DO722=19,Tipologías!$E$19,0)+IF(ENCUESTAS!DP722=20,Tipologías!$E$21,0)</f>
        <v>0</v>
      </c>
      <c r="DR722" s="47" t="str">
        <f t="shared" si="297"/>
        <v>NO</v>
      </c>
      <c r="DS722" s="49">
        <f t="shared" si="298"/>
        <v>0</v>
      </c>
      <c r="DT722" s="52" t="str">
        <f>IF(DL722=0,"",(DL722+DS722+Tipologías!$E$6+Tipologías!$H$2))</f>
        <v/>
      </c>
      <c r="DU722" s="53" t="str">
        <f t="shared" si="299"/>
        <v>NO</v>
      </c>
      <c r="DV722" s="437"/>
    </row>
    <row r="723" spans="1:126" ht="45" hidden="1" x14ac:dyDescent="0.25">
      <c r="A723" s="22">
        <v>42975</v>
      </c>
      <c r="B723" s="7" t="s">
        <v>1</v>
      </c>
      <c r="C723" s="7" t="s">
        <v>630</v>
      </c>
      <c r="D723" s="7">
        <v>579</v>
      </c>
      <c r="E723" s="7">
        <v>1152435410</v>
      </c>
      <c r="F723" s="188">
        <v>3108273887</v>
      </c>
      <c r="G723" s="188">
        <v>720</v>
      </c>
      <c r="H723" s="189" t="s">
        <v>1632</v>
      </c>
      <c r="I723" s="7" t="s">
        <v>1110</v>
      </c>
      <c r="J723" s="7"/>
      <c r="K723" s="7"/>
      <c r="L723" s="7"/>
      <c r="M723" s="7"/>
      <c r="N723" s="7"/>
      <c r="O723" s="7"/>
      <c r="P723" s="7"/>
      <c r="Q723" s="7"/>
      <c r="R723" s="200">
        <v>22083090000</v>
      </c>
      <c r="S723" s="7"/>
      <c r="T723" s="7"/>
      <c r="U723" s="362" t="str">
        <f t="shared" si="275"/>
        <v xml:space="preserve">PEATONAL   #   -  22083090000 </v>
      </c>
      <c r="V723" s="7">
        <v>3215420084</v>
      </c>
      <c r="W723" s="7" t="s">
        <v>3260</v>
      </c>
      <c r="X723" s="7"/>
      <c r="Y723" s="7" t="s">
        <v>1954</v>
      </c>
      <c r="Z723" s="7"/>
      <c r="AA723" s="434" t="str">
        <f t="shared" si="276"/>
        <v xml:space="preserve">ROSALBA  ARENA  </v>
      </c>
      <c r="AB723" s="7" t="s">
        <v>1268</v>
      </c>
      <c r="AC723" s="7">
        <v>21934530</v>
      </c>
      <c r="AD723" s="7" t="s">
        <v>1118</v>
      </c>
      <c r="AE723" s="7">
        <v>60</v>
      </c>
      <c r="AF723" s="6" t="s">
        <v>1086</v>
      </c>
      <c r="AG723" s="6"/>
      <c r="AH723" s="7"/>
      <c r="AI723" s="7"/>
      <c r="AJ723" s="7"/>
      <c r="AK723" s="434" t="str">
        <f t="shared" si="277"/>
        <v xml:space="preserve">   </v>
      </c>
      <c r="AL723" s="7"/>
      <c r="AM723" s="191"/>
      <c r="AN723" s="189" t="s">
        <v>1087</v>
      </c>
      <c r="AO723" s="7"/>
      <c r="AP723" s="7" t="s">
        <v>1087</v>
      </c>
      <c r="AQ723" s="7">
        <v>2</v>
      </c>
      <c r="AR723" s="7">
        <v>1</v>
      </c>
      <c r="AS723" s="7"/>
      <c r="AT723" s="230" t="s">
        <v>1149</v>
      </c>
      <c r="AU723" s="229"/>
      <c r="AV723" s="231"/>
      <c r="AW723" s="7"/>
      <c r="AX723" s="192" t="s">
        <v>1153</v>
      </c>
      <c r="AY723" s="7">
        <v>1</v>
      </c>
      <c r="AZ723" s="7"/>
      <c r="BA723" s="235">
        <v>220000</v>
      </c>
      <c r="BB723" s="7" t="s">
        <v>1086</v>
      </c>
      <c r="BC723" s="7">
        <v>6400</v>
      </c>
      <c r="BD723" s="7" t="s">
        <v>1086</v>
      </c>
      <c r="BE723" s="7"/>
      <c r="BF723" s="7" t="s">
        <v>1086</v>
      </c>
      <c r="BG723" s="7">
        <v>8400</v>
      </c>
      <c r="BH723" s="232" t="s">
        <v>1167</v>
      </c>
      <c r="BI723" s="233" t="s">
        <v>1171</v>
      </c>
      <c r="BJ723" s="234" t="s">
        <v>1180</v>
      </c>
      <c r="BK723" s="234" t="s">
        <v>1188</v>
      </c>
      <c r="BL723" s="6" t="s">
        <v>1086</v>
      </c>
      <c r="BM723" s="191" t="s">
        <v>1087</v>
      </c>
      <c r="BN723" s="195" t="s">
        <v>1086</v>
      </c>
      <c r="BO723" s="6" t="s">
        <v>1086</v>
      </c>
      <c r="BP723" s="6" t="s">
        <v>1086</v>
      </c>
      <c r="BQ723" s="6" t="s">
        <v>1086</v>
      </c>
      <c r="BR723" s="6" t="s">
        <v>1086</v>
      </c>
      <c r="BS723" s="6" t="s">
        <v>1086</v>
      </c>
      <c r="BT723" s="6" t="s">
        <v>1086</v>
      </c>
      <c r="BU723" s="6" t="s">
        <v>1086</v>
      </c>
      <c r="BV723" s="6" t="s">
        <v>1086</v>
      </c>
      <c r="BW723" s="6" t="s">
        <v>1086</v>
      </c>
      <c r="BX723" s="6" t="s">
        <v>1086</v>
      </c>
      <c r="BY723" s="6" t="s">
        <v>1086</v>
      </c>
      <c r="BZ723" s="6" t="s">
        <v>1086</v>
      </c>
      <c r="CA723" s="6" t="s">
        <v>1086</v>
      </c>
      <c r="CB723" s="6" t="s">
        <v>1086</v>
      </c>
      <c r="CC723" s="6" t="s">
        <v>1086</v>
      </c>
      <c r="CD723" s="234" t="s">
        <v>1193</v>
      </c>
      <c r="CE723" s="199" t="s">
        <v>3259</v>
      </c>
      <c r="CF723" s="6"/>
      <c r="CG723" s="6"/>
      <c r="CH723" s="6"/>
      <c r="CI723" s="6"/>
      <c r="CJ723" s="6" t="s">
        <v>1607</v>
      </c>
      <c r="CK723" s="6" t="s">
        <v>1608</v>
      </c>
      <c r="CL723" s="6" t="s">
        <v>1086</v>
      </c>
      <c r="CM723" s="6" t="s">
        <v>1087</v>
      </c>
      <c r="CN723" s="6" t="s">
        <v>1087</v>
      </c>
      <c r="CO723" s="6" t="s">
        <v>1490</v>
      </c>
      <c r="CP723" s="6" t="s">
        <v>1086</v>
      </c>
      <c r="CQ723" s="6" t="s">
        <v>1086</v>
      </c>
      <c r="CR723" s="6" t="s">
        <v>1086</v>
      </c>
      <c r="CS723" s="6" t="s">
        <v>1086</v>
      </c>
      <c r="CT723" s="6" t="s">
        <v>1086</v>
      </c>
      <c r="CU723" s="191" t="s">
        <v>1288</v>
      </c>
      <c r="CV723" s="6" t="str">
        <f t="shared" si="278"/>
        <v>SAN MARTIN PEATONAL22083090000</v>
      </c>
      <c r="CW723" s="46" t="str">
        <f t="shared" si="279"/>
        <v>OK</v>
      </c>
      <c r="CX723" s="47" t="str">
        <f t="shared" si="280"/>
        <v>SI</v>
      </c>
      <c r="CY723" s="47" t="str">
        <f t="shared" si="281"/>
        <v/>
      </c>
      <c r="CZ723" s="47" t="str">
        <f t="shared" si="282"/>
        <v/>
      </c>
      <c r="DA723" s="47" t="str">
        <f t="shared" si="283"/>
        <v/>
      </c>
      <c r="DB723" s="47" t="str">
        <f t="shared" si="284"/>
        <v/>
      </c>
      <c r="DC723" s="47" t="str">
        <f t="shared" si="285"/>
        <v/>
      </c>
      <c r="DD723" s="47"/>
      <c r="DE723" s="47" t="str">
        <f t="shared" si="286"/>
        <v/>
      </c>
      <c r="DF723" s="47" t="str">
        <f t="shared" si="287"/>
        <v/>
      </c>
      <c r="DG723" s="47" t="str">
        <f t="shared" si="288"/>
        <v/>
      </c>
      <c r="DH723" s="47" t="str">
        <f t="shared" si="289"/>
        <v/>
      </c>
      <c r="DI723" s="47" t="str">
        <f t="shared" si="290"/>
        <v/>
      </c>
      <c r="DJ723" s="47">
        <f t="shared" si="291"/>
        <v>0</v>
      </c>
      <c r="DK723" s="48">
        <f>IF(CX723="NO",0,IF(CY723=1,Tipologías!$E$11,0)+IF(CZ723=2,Tipologías!$E$10,0)+IF(DA723=3,Tipologías!$E$9,0)+IF(DB723=4,Tipologías!$E$13,0)+IF(DC723=5,Tipologías!$E$12,0)+IF(DD723=6,Tipologías!$E$14,0)+IF(DE723=7,Tipologías!$E$20,0)+IF(DG723=9,Tipologías!$E$16,0)+IF(DF723=8,Tipologías!$E$23,0)+IF(DH723=10,Tipologías!$E$7,0)+IF(DI723=11,Tipologías!$E$8,0))</f>
        <v>0</v>
      </c>
      <c r="DL723" s="49">
        <f t="shared" si="292"/>
        <v>0</v>
      </c>
      <c r="DM723" s="50" t="str">
        <f t="shared" si="293"/>
        <v/>
      </c>
      <c r="DN723" s="50" t="str">
        <f t="shared" si="294"/>
        <v/>
      </c>
      <c r="DO723" s="50" t="str">
        <f t="shared" si="295"/>
        <v/>
      </c>
      <c r="DP723" s="51" t="str">
        <f t="shared" si="296"/>
        <v/>
      </c>
      <c r="DQ723" s="51">
        <f>IF(DM723=17,Tipologías!$E$18,0)+IF(ENCUESTAS!DN723=18,Tipologías!$E$17,0)+IF(ENCUESTAS!DO723=19,Tipologías!$E$19,0)+IF(ENCUESTAS!DP723=20,Tipologías!$E$21,0)</f>
        <v>0</v>
      </c>
      <c r="DR723" s="47" t="str">
        <f t="shared" si="297"/>
        <v>NO</v>
      </c>
      <c r="DS723" s="49">
        <f t="shared" si="298"/>
        <v>0</v>
      </c>
      <c r="DT723" s="52" t="str">
        <f>IF(DL723=0,"",(DL723+DS723+Tipologías!$E$6+Tipologías!$H$2))</f>
        <v/>
      </c>
      <c r="DU723" s="53" t="str">
        <f t="shared" si="299"/>
        <v>NO</v>
      </c>
      <c r="DV723" s="436"/>
    </row>
    <row r="724" spans="1:126" ht="45" hidden="1" x14ac:dyDescent="0.25">
      <c r="A724" s="22">
        <v>42975</v>
      </c>
      <c r="B724" s="7" t="s">
        <v>1</v>
      </c>
      <c r="C724" s="7" t="s">
        <v>630</v>
      </c>
      <c r="D724" s="7">
        <v>579</v>
      </c>
      <c r="E724" s="7">
        <v>1152435410</v>
      </c>
      <c r="F724" s="188">
        <v>3108273887</v>
      </c>
      <c r="G724" s="188">
        <v>721</v>
      </c>
      <c r="H724" s="189" t="s">
        <v>1632</v>
      </c>
      <c r="I724" s="7" t="s">
        <v>1110</v>
      </c>
      <c r="J724" s="7"/>
      <c r="K724" s="7"/>
      <c r="L724" s="7"/>
      <c r="M724" s="7"/>
      <c r="N724" s="7"/>
      <c r="O724" s="7"/>
      <c r="P724" s="7"/>
      <c r="Q724" s="7"/>
      <c r="R724" s="200">
        <v>22083022000</v>
      </c>
      <c r="S724" s="7"/>
      <c r="T724" s="7"/>
      <c r="U724" s="362" t="str">
        <f t="shared" si="275"/>
        <v xml:space="preserve">PEATONAL   #   -  22083022000 </v>
      </c>
      <c r="V724" s="7"/>
      <c r="W724" s="7" t="s">
        <v>2043</v>
      </c>
      <c r="X724" s="7" t="s">
        <v>1801</v>
      </c>
      <c r="Y724" s="7" t="s">
        <v>1459</v>
      </c>
      <c r="Z724" s="7" t="s">
        <v>1588</v>
      </c>
      <c r="AA724" s="434" t="str">
        <f t="shared" si="276"/>
        <v>MARIA  GREGORIA MORENO  ROLDAN</v>
      </c>
      <c r="AB724" s="7" t="s">
        <v>1268</v>
      </c>
      <c r="AC724" s="7">
        <v>43653657</v>
      </c>
      <c r="AD724" s="7" t="s">
        <v>1127</v>
      </c>
      <c r="AE724" s="7">
        <v>39</v>
      </c>
      <c r="AF724" s="6" t="s">
        <v>1087</v>
      </c>
      <c r="AG724" s="6" t="s">
        <v>1940</v>
      </c>
      <c r="AH724" s="7" t="s">
        <v>1351</v>
      </c>
      <c r="AI724" s="7" t="s">
        <v>3261</v>
      </c>
      <c r="AJ724" s="7" t="s">
        <v>1312</v>
      </c>
      <c r="AK724" s="434" t="str">
        <f t="shared" si="277"/>
        <v>JOHA FABIO MARIN  VEGA</v>
      </c>
      <c r="AL724" s="7" t="s">
        <v>1268</v>
      </c>
      <c r="AM724" s="191">
        <v>71181778</v>
      </c>
      <c r="AN724" s="189" t="s">
        <v>1087</v>
      </c>
      <c r="AO724" s="7"/>
      <c r="AP724" s="7" t="s">
        <v>1087</v>
      </c>
      <c r="AQ724" s="7">
        <v>4</v>
      </c>
      <c r="AR724" s="7">
        <v>2</v>
      </c>
      <c r="AS724" s="7"/>
      <c r="AT724" s="230" t="s">
        <v>1148</v>
      </c>
      <c r="AU724" s="7"/>
      <c r="AV724" s="193" t="s">
        <v>1166</v>
      </c>
      <c r="AW724" s="7"/>
      <c r="AX724" s="192"/>
      <c r="AY724" s="7"/>
      <c r="AZ724" s="7"/>
      <c r="BA724" s="235"/>
      <c r="BB724" s="7" t="s">
        <v>1086</v>
      </c>
      <c r="BC724" s="7">
        <v>10900</v>
      </c>
      <c r="BD724" s="7" t="s">
        <v>1086</v>
      </c>
      <c r="BE724" s="7"/>
      <c r="BF724" s="7" t="s">
        <v>1086</v>
      </c>
      <c r="BG724" s="7">
        <v>8400</v>
      </c>
      <c r="BH724" s="232" t="s">
        <v>1167</v>
      </c>
      <c r="BI724" s="233" t="s">
        <v>1171</v>
      </c>
      <c r="BJ724" s="234" t="s">
        <v>1180</v>
      </c>
      <c r="BK724" s="234" t="s">
        <v>1188</v>
      </c>
      <c r="BL724" s="6" t="s">
        <v>1086</v>
      </c>
      <c r="BM724" s="191" t="s">
        <v>1086</v>
      </c>
      <c r="BN724" s="195" t="s">
        <v>1086</v>
      </c>
      <c r="BO724" s="6" t="s">
        <v>1086</v>
      </c>
      <c r="BP724" s="6" t="s">
        <v>1086</v>
      </c>
      <c r="BQ724" s="6" t="s">
        <v>1086</v>
      </c>
      <c r="BR724" s="6" t="s">
        <v>1086</v>
      </c>
      <c r="BS724" s="6" t="s">
        <v>1086</v>
      </c>
      <c r="BT724" s="6" t="s">
        <v>1086</v>
      </c>
      <c r="BU724" s="6" t="s">
        <v>1086</v>
      </c>
      <c r="BV724" s="6" t="s">
        <v>1086</v>
      </c>
      <c r="BW724" s="6" t="s">
        <v>1086</v>
      </c>
      <c r="BX724" s="6" t="s">
        <v>1086</v>
      </c>
      <c r="BY724" s="6" t="s">
        <v>1086</v>
      </c>
      <c r="BZ724" s="6" t="s">
        <v>1086</v>
      </c>
      <c r="CA724" s="6" t="s">
        <v>1086</v>
      </c>
      <c r="CB724" s="6" t="s">
        <v>1086</v>
      </c>
      <c r="CC724" s="6" t="s">
        <v>1086</v>
      </c>
      <c r="CD724" s="234" t="s">
        <v>1193</v>
      </c>
      <c r="CE724" s="199" t="s">
        <v>3262</v>
      </c>
      <c r="CF724" s="6"/>
      <c r="CG724" s="6"/>
      <c r="CH724" s="6"/>
      <c r="CI724" s="6"/>
      <c r="CJ724" s="6" t="s">
        <v>1607</v>
      </c>
      <c r="CK724" s="6" t="s">
        <v>1608</v>
      </c>
      <c r="CL724" s="6" t="s">
        <v>1086</v>
      </c>
      <c r="CM724" s="6" t="s">
        <v>1087</v>
      </c>
      <c r="CN724" s="6" t="s">
        <v>1087</v>
      </c>
      <c r="CO724" s="6" t="s">
        <v>1490</v>
      </c>
      <c r="CP724" s="6" t="s">
        <v>1086</v>
      </c>
      <c r="CQ724" s="6" t="s">
        <v>1086</v>
      </c>
      <c r="CR724" s="6" t="s">
        <v>1086</v>
      </c>
      <c r="CS724" s="6" t="s">
        <v>1086</v>
      </c>
      <c r="CT724" s="6" t="s">
        <v>1086</v>
      </c>
      <c r="CU724" s="191" t="s">
        <v>1288</v>
      </c>
      <c r="CV724" s="6" t="str">
        <f t="shared" si="278"/>
        <v>SAN MARTIN PEATONAL22083022000</v>
      </c>
      <c r="CW724" s="46" t="str">
        <f t="shared" si="279"/>
        <v>OK</v>
      </c>
      <c r="CX724" s="47" t="str">
        <f t="shared" si="280"/>
        <v>SI</v>
      </c>
      <c r="CY724" s="47" t="str">
        <f t="shared" si="281"/>
        <v/>
      </c>
      <c r="CZ724" s="47" t="str">
        <f t="shared" si="282"/>
        <v/>
      </c>
      <c r="DA724" s="47" t="str">
        <f t="shared" si="283"/>
        <v/>
      </c>
      <c r="DB724" s="47" t="str">
        <f t="shared" si="284"/>
        <v/>
      </c>
      <c r="DC724" s="47" t="str">
        <f t="shared" si="285"/>
        <v/>
      </c>
      <c r="DD724" s="47"/>
      <c r="DE724" s="47" t="str">
        <f t="shared" si="286"/>
        <v/>
      </c>
      <c r="DF724" s="47" t="str">
        <f t="shared" si="287"/>
        <v/>
      </c>
      <c r="DG724" s="47" t="str">
        <f t="shared" si="288"/>
        <v/>
      </c>
      <c r="DH724" s="47" t="str">
        <f t="shared" si="289"/>
        <v/>
      </c>
      <c r="DI724" s="47" t="str">
        <f t="shared" si="290"/>
        <v/>
      </c>
      <c r="DJ724" s="47">
        <f t="shared" si="291"/>
        <v>0</v>
      </c>
      <c r="DK724" s="48">
        <f>IF(CX724="NO",0,IF(CY724=1,Tipologías!$E$11,0)+IF(CZ724=2,Tipologías!$E$10,0)+IF(DA724=3,Tipologías!$E$9,0)+IF(DB724=4,Tipologías!$E$13,0)+IF(DC724=5,Tipologías!$E$12,0)+IF(DD724=6,Tipologías!$E$14,0)+IF(DE724=7,Tipologías!$E$20,0)+IF(DG724=9,Tipologías!$E$16,0)+IF(DF724=8,Tipologías!$E$23,0)+IF(DH724=10,Tipologías!$E$7,0)+IF(DI724=11,Tipologías!$E$8,0))</f>
        <v>0</v>
      </c>
      <c r="DL724" s="49">
        <f t="shared" si="292"/>
        <v>0</v>
      </c>
      <c r="DM724" s="50" t="str">
        <f t="shared" si="293"/>
        <v/>
      </c>
      <c r="DN724" s="50" t="str">
        <f t="shared" si="294"/>
        <v/>
      </c>
      <c r="DO724" s="50" t="str">
        <f t="shared" si="295"/>
        <v/>
      </c>
      <c r="DP724" s="51" t="str">
        <f t="shared" si="296"/>
        <v/>
      </c>
      <c r="DQ724" s="51">
        <f>IF(DM724=17,Tipologías!$E$18,0)+IF(ENCUESTAS!DN724=18,Tipologías!$E$17,0)+IF(ENCUESTAS!DO724=19,Tipologías!$E$19,0)+IF(ENCUESTAS!DP724=20,Tipologías!$E$21,0)</f>
        <v>0</v>
      </c>
      <c r="DR724" s="47" t="str">
        <f t="shared" si="297"/>
        <v>NO</v>
      </c>
      <c r="DS724" s="49">
        <f t="shared" si="298"/>
        <v>0</v>
      </c>
      <c r="DT724" s="52" t="str">
        <f>IF(DL724=0,"",(DL724+DS724+Tipologías!$E$6+Tipologías!$H$2))</f>
        <v/>
      </c>
      <c r="DU724" s="53" t="str">
        <f t="shared" si="299"/>
        <v>NO</v>
      </c>
      <c r="DV724" s="436"/>
    </row>
    <row r="725" spans="1:126" ht="45" hidden="1" x14ac:dyDescent="0.25">
      <c r="A725" s="22">
        <v>42975</v>
      </c>
      <c r="B725" s="7" t="s">
        <v>1</v>
      </c>
      <c r="C725" s="7" t="s">
        <v>630</v>
      </c>
      <c r="D725" s="7">
        <v>579</v>
      </c>
      <c r="E725" s="7">
        <v>98653883</v>
      </c>
      <c r="F725" s="188">
        <v>3233982728</v>
      </c>
      <c r="G725" s="188">
        <v>722</v>
      </c>
      <c r="H725" s="189" t="s">
        <v>1632</v>
      </c>
      <c r="I725" s="7" t="s">
        <v>1102</v>
      </c>
      <c r="J725" s="7">
        <v>13</v>
      </c>
      <c r="K725" s="7"/>
      <c r="L725" s="7"/>
      <c r="M725" s="7"/>
      <c r="N725" s="7"/>
      <c r="O725" s="7"/>
      <c r="P725" s="7"/>
      <c r="Q725" s="7"/>
      <c r="R725" s="200"/>
      <c r="S725" s="7"/>
      <c r="T725" s="7"/>
      <c r="U725" s="362" t="str">
        <f t="shared" si="275"/>
        <v xml:space="preserve">CARRERA 13  #   -   </v>
      </c>
      <c r="V725" s="7">
        <v>3137188803</v>
      </c>
      <c r="W725" s="7" t="s">
        <v>3263</v>
      </c>
      <c r="X725" s="7" t="s">
        <v>1701</v>
      </c>
      <c r="Y725" s="7" t="s">
        <v>3264</v>
      </c>
      <c r="Z725" s="7" t="s">
        <v>1668</v>
      </c>
      <c r="AA725" s="434" t="str">
        <f t="shared" si="276"/>
        <v>HENRRY ORLANDO CACUBA  ARIAS</v>
      </c>
      <c r="AB725" s="7" t="s">
        <v>1268</v>
      </c>
      <c r="AC725" s="7">
        <v>888180434</v>
      </c>
      <c r="AD725" s="7" t="s">
        <v>1127</v>
      </c>
      <c r="AE725" s="7">
        <v>39</v>
      </c>
      <c r="AF725" s="6" t="s">
        <v>1087</v>
      </c>
      <c r="AG725" s="6"/>
      <c r="AH725" s="7"/>
      <c r="AI725" s="7"/>
      <c r="AJ725" s="7"/>
      <c r="AK725" s="434" t="str">
        <f t="shared" si="277"/>
        <v xml:space="preserve">   </v>
      </c>
      <c r="AL725" s="7"/>
      <c r="AM725" s="191"/>
      <c r="AN725" s="189" t="s">
        <v>1087</v>
      </c>
      <c r="AO725" s="7"/>
      <c r="AP725" s="7" t="s">
        <v>1087</v>
      </c>
      <c r="AQ725" s="7">
        <v>4</v>
      </c>
      <c r="AR725" s="7">
        <v>2</v>
      </c>
      <c r="AS725" s="7">
        <v>2</v>
      </c>
      <c r="AT725" s="230" t="s">
        <v>1148</v>
      </c>
      <c r="AU725" s="7"/>
      <c r="AV725" s="193" t="s">
        <v>1161</v>
      </c>
      <c r="AW725" s="7"/>
      <c r="AX725" s="192"/>
      <c r="AY725" s="7"/>
      <c r="AZ725" s="7"/>
      <c r="BA725" s="235"/>
      <c r="BB725" s="7" t="s">
        <v>1086</v>
      </c>
      <c r="BC725" s="7">
        <v>8316</v>
      </c>
      <c r="BD725" s="7" t="s">
        <v>1086</v>
      </c>
      <c r="BE725" s="7"/>
      <c r="BF725" s="7" t="s">
        <v>1086</v>
      </c>
      <c r="BG725" s="7">
        <v>3516</v>
      </c>
      <c r="BH725" s="232" t="s">
        <v>1167</v>
      </c>
      <c r="BI725" s="233" t="s">
        <v>1171</v>
      </c>
      <c r="BJ725" s="234" t="s">
        <v>1180</v>
      </c>
      <c r="BK725" s="234" t="s">
        <v>1188</v>
      </c>
      <c r="BL725" s="6" t="s">
        <v>1086</v>
      </c>
      <c r="BM725" s="191" t="s">
        <v>1086</v>
      </c>
      <c r="BN725" s="195" t="s">
        <v>1086</v>
      </c>
      <c r="BO725" s="6" t="s">
        <v>1086</v>
      </c>
      <c r="BP725" s="6" t="s">
        <v>1086</v>
      </c>
      <c r="BQ725" s="6" t="s">
        <v>1086</v>
      </c>
      <c r="BR725" s="6" t="s">
        <v>1086</v>
      </c>
      <c r="BS725" s="6" t="s">
        <v>1086</v>
      </c>
      <c r="BT725" s="6" t="s">
        <v>1086</v>
      </c>
      <c r="BU725" s="6" t="s">
        <v>1086</v>
      </c>
      <c r="BV725" s="6" t="s">
        <v>1086</v>
      </c>
      <c r="BW725" s="6" t="s">
        <v>1086</v>
      </c>
      <c r="BX725" s="6" t="s">
        <v>1086</v>
      </c>
      <c r="BY725" s="6" t="s">
        <v>1086</v>
      </c>
      <c r="BZ725" s="6" t="s">
        <v>1086</v>
      </c>
      <c r="CA725" s="6" t="s">
        <v>1086</v>
      </c>
      <c r="CB725" s="6" t="s">
        <v>1086</v>
      </c>
      <c r="CC725" s="6" t="s">
        <v>1086</v>
      </c>
      <c r="CD725" s="234" t="s">
        <v>1193</v>
      </c>
      <c r="CE725" s="199" t="s">
        <v>3259</v>
      </c>
      <c r="CF725" s="6"/>
      <c r="CG725" s="6"/>
      <c r="CH725" s="6"/>
      <c r="CI725" s="6"/>
      <c r="CJ725" s="6" t="s">
        <v>1607</v>
      </c>
      <c r="CK725" s="6" t="s">
        <v>1608</v>
      </c>
      <c r="CL725" s="6" t="s">
        <v>1086</v>
      </c>
      <c r="CM725" s="6" t="s">
        <v>1087</v>
      </c>
      <c r="CN725" s="6" t="s">
        <v>1087</v>
      </c>
      <c r="CO725" s="6" t="s">
        <v>1490</v>
      </c>
      <c r="CP725" s="6" t="s">
        <v>1086</v>
      </c>
      <c r="CQ725" s="6" t="s">
        <v>1086</v>
      </c>
      <c r="CR725" s="6" t="s">
        <v>1086</v>
      </c>
      <c r="CS725" s="6" t="s">
        <v>1086</v>
      </c>
      <c r="CT725" s="6" t="s">
        <v>1086</v>
      </c>
      <c r="CU725" s="191" t="s">
        <v>1288</v>
      </c>
      <c r="CV725" s="6" t="str">
        <f t="shared" si="278"/>
        <v>SAN MARTIN CARRERA13</v>
      </c>
      <c r="CW725" s="46" t="str">
        <f t="shared" si="279"/>
        <v>OK</v>
      </c>
      <c r="CX725" s="47" t="str">
        <f t="shared" si="280"/>
        <v>SI</v>
      </c>
      <c r="CY725" s="47" t="str">
        <f t="shared" si="281"/>
        <v/>
      </c>
      <c r="CZ725" s="47" t="str">
        <f t="shared" si="282"/>
        <v/>
      </c>
      <c r="DA725" s="47" t="str">
        <f t="shared" si="283"/>
        <v/>
      </c>
      <c r="DB725" s="47" t="str">
        <f t="shared" si="284"/>
        <v/>
      </c>
      <c r="DC725" s="47" t="str">
        <f t="shared" si="285"/>
        <v/>
      </c>
      <c r="DD725" s="47"/>
      <c r="DE725" s="47" t="str">
        <f t="shared" si="286"/>
        <v/>
      </c>
      <c r="DF725" s="47" t="str">
        <f t="shared" si="287"/>
        <v/>
      </c>
      <c r="DG725" s="47" t="str">
        <f t="shared" si="288"/>
        <v/>
      </c>
      <c r="DH725" s="47" t="str">
        <f t="shared" si="289"/>
        <v/>
      </c>
      <c r="DI725" s="47" t="str">
        <f t="shared" si="290"/>
        <v/>
      </c>
      <c r="DJ725" s="47">
        <f t="shared" si="291"/>
        <v>0</v>
      </c>
      <c r="DK725" s="48">
        <f>IF(CX725="NO",0,IF(CY725=1,Tipologías!$E$11,0)+IF(CZ725=2,Tipologías!$E$10,0)+IF(DA725=3,Tipologías!$E$9,0)+IF(DB725=4,Tipologías!$E$13,0)+IF(DC725=5,Tipologías!$E$12,0)+IF(DD725=6,Tipologías!$E$14,0)+IF(DE725=7,Tipologías!$E$20,0)+IF(DG725=9,Tipologías!$E$16,0)+IF(DF725=8,Tipologías!$E$23,0)+IF(DH725=10,Tipologías!$E$7,0)+IF(DI725=11,Tipologías!$E$8,0))</f>
        <v>0</v>
      </c>
      <c r="DL725" s="49">
        <f t="shared" si="292"/>
        <v>0</v>
      </c>
      <c r="DM725" s="50" t="str">
        <f t="shared" si="293"/>
        <v/>
      </c>
      <c r="DN725" s="50" t="str">
        <f t="shared" si="294"/>
        <v/>
      </c>
      <c r="DO725" s="50" t="str">
        <f t="shared" si="295"/>
        <v/>
      </c>
      <c r="DP725" s="51" t="str">
        <f t="shared" si="296"/>
        <v/>
      </c>
      <c r="DQ725" s="51">
        <f>IF(DM725=17,Tipologías!$E$18,0)+IF(ENCUESTAS!DN725=18,Tipologías!$E$17,0)+IF(ENCUESTAS!DO725=19,Tipologías!$E$19,0)+IF(ENCUESTAS!DP725=20,Tipologías!$E$21,0)</f>
        <v>0</v>
      </c>
      <c r="DR725" s="47" t="str">
        <f t="shared" si="297"/>
        <v>NO</v>
      </c>
      <c r="DS725" s="49">
        <f t="shared" si="298"/>
        <v>0</v>
      </c>
      <c r="DT725" s="52" t="str">
        <f>IF(DL725=0,"",(DL725+DS725+Tipologías!$E$6+Tipologías!$H$2))</f>
        <v/>
      </c>
      <c r="DU725" s="53" t="str">
        <f t="shared" si="299"/>
        <v>NO</v>
      </c>
      <c r="DV725" s="437"/>
    </row>
    <row r="726" spans="1:126" ht="45" hidden="1" x14ac:dyDescent="0.25">
      <c r="A726" s="22">
        <v>42975</v>
      </c>
      <c r="B726" s="7" t="s">
        <v>1</v>
      </c>
      <c r="C726" s="7" t="s">
        <v>630</v>
      </c>
      <c r="D726" s="7">
        <v>579</v>
      </c>
      <c r="E726" s="7">
        <v>98653883</v>
      </c>
      <c r="F726" s="188">
        <v>3233982728</v>
      </c>
      <c r="G726" s="188">
        <v>723</v>
      </c>
      <c r="H726" s="189" t="s">
        <v>1603</v>
      </c>
      <c r="I726" s="7" t="s">
        <v>1110</v>
      </c>
      <c r="J726" s="7"/>
      <c r="K726" s="7"/>
      <c r="L726" s="7"/>
      <c r="M726" s="7"/>
      <c r="N726" s="7"/>
      <c r="O726" s="7"/>
      <c r="P726" s="7"/>
      <c r="Q726" s="7"/>
      <c r="R726" s="200">
        <v>2205839000</v>
      </c>
      <c r="S726" s="7"/>
      <c r="T726" s="7"/>
      <c r="U726" s="362" t="str">
        <f t="shared" si="275"/>
        <v xml:space="preserve">PEATONAL   #   -  2205839000 </v>
      </c>
      <c r="V726" s="7">
        <v>3105392616</v>
      </c>
      <c r="W726" s="7" t="s">
        <v>1491</v>
      </c>
      <c r="X726" s="7" t="s">
        <v>2432</v>
      </c>
      <c r="Y726" s="7" t="s">
        <v>1459</v>
      </c>
      <c r="Z726" s="7" t="s">
        <v>1297</v>
      </c>
      <c r="AA726" s="434" t="str">
        <f t="shared" si="276"/>
        <v xml:space="preserve">MARIA  DEL CARMEN DIAZ  CASTRILLON </v>
      </c>
      <c r="AB726" s="7" t="s">
        <v>1268</v>
      </c>
      <c r="AC726" s="7">
        <v>43475665</v>
      </c>
      <c r="AD726" s="7" t="s">
        <v>1118</v>
      </c>
      <c r="AE726" s="7">
        <v>50</v>
      </c>
      <c r="AF726" s="6" t="s">
        <v>1086</v>
      </c>
      <c r="AG726" s="6"/>
      <c r="AH726" s="7"/>
      <c r="AI726" s="7"/>
      <c r="AJ726" s="7"/>
      <c r="AK726" s="434" t="str">
        <f t="shared" si="277"/>
        <v xml:space="preserve">   </v>
      </c>
      <c r="AL726" s="7"/>
      <c r="AM726" s="191"/>
      <c r="AN726" s="189" t="s">
        <v>1086</v>
      </c>
      <c r="AO726" s="7">
        <v>1683858</v>
      </c>
      <c r="AP726" s="7" t="s">
        <v>1087</v>
      </c>
      <c r="AQ726" s="7">
        <v>3</v>
      </c>
      <c r="AR726" s="7"/>
      <c r="AS726" s="7"/>
      <c r="AT726" s="230" t="s">
        <v>1148</v>
      </c>
      <c r="AU726" s="7"/>
      <c r="AV726" s="231" t="s">
        <v>1161</v>
      </c>
      <c r="AW726" s="7"/>
      <c r="AX726" s="192"/>
      <c r="AY726" s="7"/>
      <c r="AZ726" s="7"/>
      <c r="BA726" s="7"/>
      <c r="BB726" s="7" t="s">
        <v>1086</v>
      </c>
      <c r="BC726" s="7">
        <v>45750</v>
      </c>
      <c r="BD726" s="7" t="s">
        <v>1086</v>
      </c>
      <c r="BE726" s="7">
        <v>7066</v>
      </c>
      <c r="BF726" s="7" t="s">
        <v>1086</v>
      </c>
      <c r="BG726" s="7">
        <v>8324</v>
      </c>
      <c r="BH726" s="232" t="s">
        <v>1167</v>
      </c>
      <c r="BI726" s="233" t="s">
        <v>1171</v>
      </c>
      <c r="BJ726" s="234" t="s">
        <v>1180</v>
      </c>
      <c r="BK726" s="234" t="s">
        <v>1189</v>
      </c>
      <c r="BL726" s="6" t="s">
        <v>1086</v>
      </c>
      <c r="BM726" s="191" t="s">
        <v>1086</v>
      </c>
      <c r="BN726" s="195" t="s">
        <v>1086</v>
      </c>
      <c r="BO726" s="6" t="s">
        <v>1086</v>
      </c>
      <c r="BP726" s="6" t="s">
        <v>1086</v>
      </c>
      <c r="BQ726" s="6" t="s">
        <v>1086</v>
      </c>
      <c r="BR726" s="6" t="s">
        <v>1086</v>
      </c>
      <c r="BS726" s="6" t="s">
        <v>1086</v>
      </c>
      <c r="BT726" s="6" t="s">
        <v>1086</v>
      </c>
      <c r="BU726" s="6" t="s">
        <v>1086</v>
      </c>
      <c r="BV726" s="6" t="s">
        <v>1086</v>
      </c>
      <c r="BW726" s="6" t="s">
        <v>1086</v>
      </c>
      <c r="BX726" s="6" t="s">
        <v>1086</v>
      </c>
      <c r="BY726" s="6" t="s">
        <v>1086</v>
      </c>
      <c r="BZ726" s="6" t="s">
        <v>1086</v>
      </c>
      <c r="CA726" s="6" t="s">
        <v>1086</v>
      </c>
      <c r="CB726" s="6" t="s">
        <v>1086</v>
      </c>
      <c r="CC726" s="6" t="s">
        <v>1086</v>
      </c>
      <c r="CD726" s="234" t="s">
        <v>1193</v>
      </c>
      <c r="CE726" s="199" t="s">
        <v>2252</v>
      </c>
      <c r="CF726" s="6"/>
      <c r="CG726" s="6"/>
      <c r="CH726" s="6"/>
      <c r="CI726" s="6"/>
      <c r="CJ726" s="6" t="s">
        <v>1607</v>
      </c>
      <c r="CK726" s="6" t="s">
        <v>1608</v>
      </c>
      <c r="CL726" s="6" t="s">
        <v>1086</v>
      </c>
      <c r="CM726" s="6" t="s">
        <v>1087</v>
      </c>
      <c r="CN726" s="6" t="s">
        <v>1087</v>
      </c>
      <c r="CO726" s="6" t="s">
        <v>1490</v>
      </c>
      <c r="CP726" s="6" t="s">
        <v>1086</v>
      </c>
      <c r="CQ726" s="6" t="s">
        <v>1086</v>
      </c>
      <c r="CR726" s="6" t="s">
        <v>1086</v>
      </c>
      <c r="CS726" s="6" t="s">
        <v>1086</v>
      </c>
      <c r="CT726" s="6" t="s">
        <v>1086</v>
      </c>
      <c r="CU726" s="191" t="s">
        <v>1288</v>
      </c>
      <c r="CV726" s="6" t="str">
        <f t="shared" si="278"/>
        <v>OASIS PEATONAL2205839000</v>
      </c>
      <c r="CW726" s="46" t="str">
        <f t="shared" si="279"/>
        <v>OK</v>
      </c>
      <c r="CX726" s="47" t="str">
        <f t="shared" si="280"/>
        <v>SI</v>
      </c>
      <c r="CY726" s="47" t="str">
        <f t="shared" si="281"/>
        <v/>
      </c>
      <c r="CZ726" s="47" t="str">
        <f t="shared" si="282"/>
        <v/>
      </c>
      <c r="DA726" s="47" t="str">
        <f t="shared" si="283"/>
        <v/>
      </c>
      <c r="DB726" s="47" t="str">
        <f t="shared" si="284"/>
        <v/>
      </c>
      <c r="DC726" s="47" t="str">
        <f t="shared" si="285"/>
        <v/>
      </c>
      <c r="DD726" s="47"/>
      <c r="DE726" s="47" t="str">
        <f t="shared" si="286"/>
        <v/>
      </c>
      <c r="DF726" s="47" t="str">
        <f t="shared" si="287"/>
        <v/>
      </c>
      <c r="DG726" s="47" t="str">
        <f t="shared" si="288"/>
        <v/>
      </c>
      <c r="DH726" s="47" t="str">
        <f t="shared" si="289"/>
        <v/>
      </c>
      <c r="DI726" s="47" t="str">
        <f t="shared" si="290"/>
        <v/>
      </c>
      <c r="DJ726" s="47">
        <f t="shared" si="291"/>
        <v>0</v>
      </c>
      <c r="DK726" s="48">
        <f>IF(CX726="NO",0,IF(CY726=1,Tipologías!$E$11,0)+IF(CZ726=2,Tipologías!$E$10,0)+IF(DA726=3,Tipologías!$E$9,0)+IF(DB726=4,Tipologías!$E$13,0)+IF(DC726=5,Tipologías!$E$12,0)+IF(DD726=6,Tipologías!$E$14,0)+IF(DE726=7,Tipologías!$E$20,0)+IF(DG726=9,Tipologías!$E$16,0)+IF(DF726=8,Tipologías!$E$23,0)+IF(DH726=10,Tipologías!$E$7,0)+IF(DI726=11,Tipologías!$E$8,0))</f>
        <v>0</v>
      </c>
      <c r="DL726" s="49">
        <f t="shared" si="292"/>
        <v>0</v>
      </c>
      <c r="DM726" s="50" t="str">
        <f t="shared" si="293"/>
        <v/>
      </c>
      <c r="DN726" s="50" t="str">
        <f t="shared" si="294"/>
        <v/>
      </c>
      <c r="DO726" s="50" t="str">
        <f t="shared" si="295"/>
        <v/>
      </c>
      <c r="DP726" s="51" t="str">
        <f t="shared" si="296"/>
        <v/>
      </c>
      <c r="DQ726" s="51">
        <f>IF(DM726=17,Tipologías!$E$18,0)+IF(ENCUESTAS!DN726=18,Tipologías!$E$17,0)+IF(ENCUESTAS!DO726=19,Tipologías!$E$19,0)+IF(ENCUESTAS!DP726=20,Tipologías!$E$21,0)</f>
        <v>0</v>
      </c>
      <c r="DR726" s="47" t="str">
        <f t="shared" si="297"/>
        <v>NO</v>
      </c>
      <c r="DS726" s="49">
        <f t="shared" si="298"/>
        <v>0</v>
      </c>
      <c r="DT726" s="52" t="str">
        <f>IF(DL726=0,"",(DL726+DS726+Tipologías!$E$6+Tipologías!$H$2))</f>
        <v/>
      </c>
      <c r="DU726" s="53" t="str">
        <f t="shared" si="299"/>
        <v>NO</v>
      </c>
      <c r="DV726" s="436"/>
    </row>
    <row r="727" spans="1:126" ht="45" hidden="1" x14ac:dyDescent="0.25">
      <c r="A727" s="22">
        <v>42975</v>
      </c>
      <c r="B727" s="7" t="s">
        <v>1</v>
      </c>
      <c r="C727" s="7" t="s">
        <v>630</v>
      </c>
      <c r="D727" s="7">
        <v>579</v>
      </c>
      <c r="E727" s="7">
        <v>98653883</v>
      </c>
      <c r="F727" s="188">
        <v>3233982728</v>
      </c>
      <c r="G727" s="188">
        <v>724</v>
      </c>
      <c r="H727" s="189" t="s">
        <v>1632</v>
      </c>
      <c r="I727" s="7" t="s">
        <v>1110</v>
      </c>
      <c r="J727" s="7"/>
      <c r="K727" s="7"/>
      <c r="L727" s="7"/>
      <c r="M727" s="7"/>
      <c r="N727" s="7"/>
      <c r="O727" s="7"/>
      <c r="P727" s="7"/>
      <c r="Q727" s="7"/>
      <c r="R727" s="200">
        <v>22088270000</v>
      </c>
      <c r="S727" s="7"/>
      <c r="T727" s="7"/>
      <c r="U727" s="362" t="str">
        <f t="shared" si="275"/>
        <v xml:space="preserve">PEATONAL   #   -  22088270000 </v>
      </c>
      <c r="V727" s="7">
        <v>3113255072</v>
      </c>
      <c r="W727" s="7" t="s">
        <v>3265</v>
      </c>
      <c r="X727" s="7" t="s">
        <v>1907</v>
      </c>
      <c r="Y727" s="7" t="s">
        <v>1557</v>
      </c>
      <c r="Z727" s="7"/>
      <c r="AA727" s="434" t="str">
        <f t="shared" si="276"/>
        <v>MABEL  CIRO  ZAPATA</v>
      </c>
      <c r="AB727" s="7" t="s">
        <v>1268</v>
      </c>
      <c r="AC727" s="7">
        <v>43859739</v>
      </c>
      <c r="AD727" s="7" t="s">
        <v>1118</v>
      </c>
      <c r="AE727" s="7">
        <v>35</v>
      </c>
      <c r="AF727" s="6" t="s">
        <v>1086</v>
      </c>
      <c r="AG727" s="6"/>
      <c r="AH727" s="7"/>
      <c r="AI727" s="7"/>
      <c r="AJ727" s="7"/>
      <c r="AK727" s="434" t="str">
        <f t="shared" si="277"/>
        <v xml:space="preserve">   </v>
      </c>
      <c r="AL727" s="7"/>
      <c r="AM727" s="191"/>
      <c r="AN727" s="189" t="s">
        <v>1086</v>
      </c>
      <c r="AO727" s="7">
        <v>3464619</v>
      </c>
      <c r="AP727" s="7" t="s">
        <v>1086</v>
      </c>
      <c r="AQ727" s="7">
        <v>8</v>
      </c>
      <c r="AR727" s="7">
        <v>5</v>
      </c>
      <c r="AS727" s="7">
        <v>1</v>
      </c>
      <c r="AT727" s="230" t="s">
        <v>1148</v>
      </c>
      <c r="AU727" s="7"/>
      <c r="AV727" s="231" t="s">
        <v>1161</v>
      </c>
      <c r="AW727" s="7"/>
      <c r="AX727" s="192"/>
      <c r="AY727" s="7"/>
      <c r="AZ727" s="7"/>
      <c r="BA727" s="7"/>
      <c r="BB727" s="7" t="s">
        <v>1086</v>
      </c>
      <c r="BC727" s="7">
        <v>17654</v>
      </c>
      <c r="BD727" s="7" t="s">
        <v>1086</v>
      </c>
      <c r="BE727" s="7"/>
      <c r="BF727" s="7" t="s">
        <v>1086</v>
      </c>
      <c r="BG727" s="7">
        <v>8366</v>
      </c>
      <c r="BH727" s="232" t="s">
        <v>1167</v>
      </c>
      <c r="BI727" s="233" t="s">
        <v>1171</v>
      </c>
      <c r="BJ727" s="234" t="s">
        <v>1180</v>
      </c>
      <c r="BK727" s="234" t="s">
        <v>1189</v>
      </c>
      <c r="BL727" s="6" t="s">
        <v>1086</v>
      </c>
      <c r="BM727" s="191" t="s">
        <v>1086</v>
      </c>
      <c r="BN727" s="195" t="s">
        <v>1086</v>
      </c>
      <c r="BO727" s="6" t="s">
        <v>1086</v>
      </c>
      <c r="BP727" s="6" t="s">
        <v>1086</v>
      </c>
      <c r="BQ727" s="6" t="s">
        <v>1086</v>
      </c>
      <c r="BR727" s="6" t="s">
        <v>1086</v>
      </c>
      <c r="BS727" s="6" t="s">
        <v>1086</v>
      </c>
      <c r="BT727" s="6" t="s">
        <v>1086</v>
      </c>
      <c r="BU727" s="6" t="s">
        <v>1086</v>
      </c>
      <c r="BV727" s="6" t="s">
        <v>1086</v>
      </c>
      <c r="BW727" s="6" t="s">
        <v>1086</v>
      </c>
      <c r="BX727" s="6" t="s">
        <v>1086</v>
      </c>
      <c r="BY727" s="6" t="s">
        <v>1086</v>
      </c>
      <c r="BZ727" s="6" t="s">
        <v>1086</v>
      </c>
      <c r="CA727" s="6" t="s">
        <v>1086</v>
      </c>
      <c r="CB727" s="6" t="s">
        <v>1086</v>
      </c>
      <c r="CC727" s="6" t="s">
        <v>1086</v>
      </c>
      <c r="CD727" s="234" t="s">
        <v>1193</v>
      </c>
      <c r="CE727" s="199" t="s">
        <v>3259</v>
      </c>
      <c r="CF727" s="6"/>
      <c r="CG727" s="6"/>
      <c r="CH727" s="6"/>
      <c r="CI727" s="6"/>
      <c r="CJ727" s="6" t="s">
        <v>1607</v>
      </c>
      <c r="CK727" s="6" t="s">
        <v>1608</v>
      </c>
      <c r="CL727" s="6" t="s">
        <v>1086</v>
      </c>
      <c r="CM727" s="6" t="s">
        <v>1086</v>
      </c>
      <c r="CN727" s="6" t="s">
        <v>1087</v>
      </c>
      <c r="CO727" s="6" t="s">
        <v>1490</v>
      </c>
      <c r="CP727" s="6" t="s">
        <v>1086</v>
      </c>
      <c r="CQ727" s="6" t="s">
        <v>1086</v>
      </c>
      <c r="CR727" s="6" t="s">
        <v>1086</v>
      </c>
      <c r="CS727" s="6" t="s">
        <v>1086</v>
      </c>
      <c r="CT727" s="6" t="s">
        <v>1086</v>
      </c>
      <c r="CU727" s="191" t="s">
        <v>1273</v>
      </c>
      <c r="CV727" s="6" t="str">
        <f t="shared" si="278"/>
        <v>SAN MARTIN PEATONAL22088270000</v>
      </c>
      <c r="CW727" s="46" t="str">
        <f t="shared" si="279"/>
        <v>OK</v>
      </c>
      <c r="CX727" s="47" t="str">
        <f t="shared" si="280"/>
        <v>SI</v>
      </c>
      <c r="CY727" s="47" t="str">
        <f t="shared" si="281"/>
        <v/>
      </c>
      <c r="CZ727" s="47" t="str">
        <f t="shared" si="282"/>
        <v/>
      </c>
      <c r="DA727" s="47" t="str">
        <f t="shared" si="283"/>
        <v/>
      </c>
      <c r="DB727" s="47" t="str">
        <f t="shared" si="284"/>
        <v/>
      </c>
      <c r="DC727" s="47" t="str">
        <f t="shared" si="285"/>
        <v/>
      </c>
      <c r="DD727" s="47"/>
      <c r="DE727" s="47" t="str">
        <f t="shared" si="286"/>
        <v/>
      </c>
      <c r="DF727" s="47" t="str">
        <f t="shared" si="287"/>
        <v/>
      </c>
      <c r="DG727" s="47" t="str">
        <f t="shared" si="288"/>
        <v/>
      </c>
      <c r="DH727" s="47" t="str">
        <f t="shared" si="289"/>
        <v/>
      </c>
      <c r="DI727" s="47" t="str">
        <f t="shared" si="290"/>
        <v/>
      </c>
      <c r="DJ727" s="47">
        <f t="shared" si="291"/>
        <v>0</v>
      </c>
      <c r="DK727" s="48">
        <f>IF(CX727="NO",0,IF(CY727=1,Tipologías!$E$11,0)+IF(CZ727=2,Tipologías!$E$10,0)+IF(DA727=3,Tipologías!$E$9,0)+IF(DB727=4,Tipologías!$E$13,0)+IF(DC727=5,Tipologías!$E$12,0)+IF(DD727=6,Tipologías!$E$14,0)+IF(DE727=7,Tipologías!$E$20,0)+IF(DG727=9,Tipologías!$E$16,0)+IF(DF727=8,Tipologías!$E$23,0)+IF(DH727=10,Tipologías!$E$7,0)+IF(DI727=11,Tipologías!$E$8,0))</f>
        <v>0</v>
      </c>
      <c r="DL727" s="49">
        <f t="shared" si="292"/>
        <v>0</v>
      </c>
      <c r="DM727" s="50" t="str">
        <f t="shared" si="293"/>
        <v/>
      </c>
      <c r="DN727" s="50" t="str">
        <f t="shared" si="294"/>
        <v/>
      </c>
      <c r="DO727" s="50" t="str">
        <f t="shared" si="295"/>
        <v/>
      </c>
      <c r="DP727" s="51" t="str">
        <f t="shared" si="296"/>
        <v/>
      </c>
      <c r="DQ727" s="51">
        <f>IF(DM727=17,Tipologías!$E$18,0)+IF(ENCUESTAS!DN727=18,Tipologías!$E$17,0)+IF(ENCUESTAS!DO727=19,Tipologías!$E$19,0)+IF(ENCUESTAS!DP727=20,Tipologías!$E$21,0)</f>
        <v>0</v>
      </c>
      <c r="DR727" s="47" t="str">
        <f t="shared" si="297"/>
        <v>NO</v>
      </c>
      <c r="DS727" s="49">
        <f t="shared" si="298"/>
        <v>0</v>
      </c>
      <c r="DT727" s="52" t="str">
        <f>IF(DL727=0,"",(DL727+DS727+Tipologías!$E$6+Tipologías!$H$2))</f>
        <v/>
      </c>
      <c r="DU727" s="53" t="str">
        <f t="shared" si="299"/>
        <v>NO</v>
      </c>
      <c r="DV727" s="436"/>
    </row>
    <row r="728" spans="1:126" ht="45" hidden="1" x14ac:dyDescent="0.25">
      <c r="A728" s="22">
        <v>42975</v>
      </c>
      <c r="B728" s="7" t="s">
        <v>1</v>
      </c>
      <c r="C728" s="7" t="s">
        <v>630</v>
      </c>
      <c r="D728" s="7">
        <v>579</v>
      </c>
      <c r="E728" s="7">
        <v>98653883</v>
      </c>
      <c r="F728" s="188">
        <v>3233982728</v>
      </c>
      <c r="G728" s="188">
        <v>725</v>
      </c>
      <c r="H728" s="189" t="s">
        <v>1603</v>
      </c>
      <c r="I728" s="7" t="s">
        <v>1102</v>
      </c>
      <c r="J728" s="7">
        <v>15</v>
      </c>
      <c r="K728" s="7"/>
      <c r="L728" s="7"/>
      <c r="M728" s="7"/>
      <c r="N728" s="7"/>
      <c r="O728" s="7"/>
      <c r="P728" s="7"/>
      <c r="Q728" s="7"/>
      <c r="R728" s="200"/>
      <c r="S728" s="7"/>
      <c r="T728" s="7"/>
      <c r="U728" s="362" t="str">
        <f t="shared" si="275"/>
        <v xml:space="preserve">CARRERA 15  #   -   </v>
      </c>
      <c r="V728" s="7">
        <v>3114777866</v>
      </c>
      <c r="W728" s="251" t="s">
        <v>1656</v>
      </c>
      <c r="X728" s="7"/>
      <c r="Y728" s="251" t="s">
        <v>1954</v>
      </c>
      <c r="Z728" s="7" t="s">
        <v>1465</v>
      </c>
      <c r="AA728" s="434" t="str">
        <f t="shared" si="276"/>
        <v xml:space="preserve">ROSALBA DE JESUS HENAO </v>
      </c>
      <c r="AB728" s="7" t="s">
        <v>1268</v>
      </c>
      <c r="AC728" s="251">
        <v>10397039</v>
      </c>
      <c r="AD728" s="254" t="s">
        <v>1118</v>
      </c>
      <c r="AE728" s="7">
        <v>29</v>
      </c>
      <c r="AF728" s="6" t="s">
        <v>1086</v>
      </c>
      <c r="AG728" s="6"/>
      <c r="AH728" s="7"/>
      <c r="AI728" s="7"/>
      <c r="AJ728" s="7"/>
      <c r="AK728" s="434" t="str">
        <f t="shared" si="277"/>
        <v xml:space="preserve">   </v>
      </c>
      <c r="AL728" s="7"/>
      <c r="AM728" s="191"/>
      <c r="AN728" s="189" t="s">
        <v>1087</v>
      </c>
      <c r="AO728" s="7"/>
      <c r="AP728" s="7" t="s">
        <v>1087</v>
      </c>
      <c r="AQ728" s="7">
        <v>3</v>
      </c>
      <c r="AR728" s="7">
        <v>2</v>
      </c>
      <c r="AS728" s="7">
        <v>1</v>
      </c>
      <c r="AT728" s="230" t="s">
        <v>1149</v>
      </c>
      <c r="AU728" s="7"/>
      <c r="AV728" s="231"/>
      <c r="AW728" s="7"/>
      <c r="AX728" s="192" t="s">
        <v>1153</v>
      </c>
      <c r="AY728" s="7">
        <v>1</v>
      </c>
      <c r="AZ728" s="7"/>
      <c r="BA728" s="235">
        <v>100000</v>
      </c>
      <c r="BB728" s="7" t="s">
        <v>1086</v>
      </c>
      <c r="BC728" s="7">
        <v>15660</v>
      </c>
      <c r="BD728" s="7" t="s">
        <v>1086</v>
      </c>
      <c r="BE728" s="7">
        <v>23860</v>
      </c>
      <c r="BF728" s="7" t="s">
        <v>1086</v>
      </c>
      <c r="BG728" s="7">
        <v>8250</v>
      </c>
      <c r="BH728" s="232" t="s">
        <v>1167</v>
      </c>
      <c r="BI728" s="233" t="s">
        <v>1175</v>
      </c>
      <c r="BJ728" s="234" t="s">
        <v>1176</v>
      </c>
      <c r="BK728" s="234" t="s">
        <v>1189</v>
      </c>
      <c r="BL728" s="6" t="s">
        <v>1086</v>
      </c>
      <c r="BM728" s="191" t="s">
        <v>1087</v>
      </c>
      <c r="BN728" s="195" t="s">
        <v>1086</v>
      </c>
      <c r="BO728" s="6" t="s">
        <v>1086</v>
      </c>
      <c r="BP728" s="6" t="s">
        <v>1086</v>
      </c>
      <c r="BQ728" s="6" t="s">
        <v>1086</v>
      </c>
      <c r="BR728" s="6" t="s">
        <v>1086</v>
      </c>
      <c r="BS728" s="6" t="s">
        <v>1086</v>
      </c>
      <c r="BT728" s="6" t="s">
        <v>1086</v>
      </c>
      <c r="BU728" s="6" t="s">
        <v>1086</v>
      </c>
      <c r="BV728" s="6" t="s">
        <v>1086</v>
      </c>
      <c r="BW728" s="6" t="s">
        <v>1086</v>
      </c>
      <c r="BX728" s="6" t="s">
        <v>1086</v>
      </c>
      <c r="BY728" s="6" t="s">
        <v>1086</v>
      </c>
      <c r="BZ728" s="6" t="s">
        <v>1086</v>
      </c>
      <c r="CA728" s="6" t="s">
        <v>1086</v>
      </c>
      <c r="CB728" s="6" t="s">
        <v>1086</v>
      </c>
      <c r="CC728" s="6" t="s">
        <v>1086</v>
      </c>
      <c r="CD728" s="234" t="s">
        <v>1193</v>
      </c>
      <c r="CE728" s="199" t="s">
        <v>2337</v>
      </c>
      <c r="CF728" s="6"/>
      <c r="CG728" s="6"/>
      <c r="CH728" s="6"/>
      <c r="CI728" s="6"/>
      <c r="CJ728" s="6" t="s">
        <v>1607</v>
      </c>
      <c r="CK728" s="6" t="s">
        <v>1608</v>
      </c>
      <c r="CL728" s="6" t="s">
        <v>1086</v>
      </c>
      <c r="CM728" s="6" t="s">
        <v>1087</v>
      </c>
      <c r="CN728" s="6" t="s">
        <v>1087</v>
      </c>
      <c r="CO728" s="6" t="s">
        <v>1490</v>
      </c>
      <c r="CP728" s="6" t="s">
        <v>1086</v>
      </c>
      <c r="CQ728" s="6" t="s">
        <v>1086</v>
      </c>
      <c r="CR728" s="6" t="s">
        <v>1086</v>
      </c>
      <c r="CS728" s="6" t="s">
        <v>1086</v>
      </c>
      <c r="CT728" s="6" t="s">
        <v>1086</v>
      </c>
      <c r="CU728" s="191" t="s">
        <v>1273</v>
      </c>
      <c r="CV728" s="6" t="str">
        <f t="shared" si="278"/>
        <v>OASIS CARRERA15</v>
      </c>
      <c r="CW728" s="46" t="str">
        <f t="shared" si="279"/>
        <v>OK</v>
      </c>
      <c r="CX728" s="47" t="str">
        <f t="shared" si="280"/>
        <v>SI</v>
      </c>
      <c r="CY728" s="47" t="str">
        <f t="shared" si="281"/>
        <v/>
      </c>
      <c r="CZ728" s="47" t="str">
        <f t="shared" si="282"/>
        <v/>
      </c>
      <c r="DA728" s="47" t="str">
        <f t="shared" si="283"/>
        <v/>
      </c>
      <c r="DB728" s="47" t="str">
        <f t="shared" si="284"/>
        <v/>
      </c>
      <c r="DC728" s="47" t="str">
        <f t="shared" si="285"/>
        <v/>
      </c>
      <c r="DD728" s="47"/>
      <c r="DE728" s="47" t="str">
        <f t="shared" si="286"/>
        <v/>
      </c>
      <c r="DF728" s="47" t="str">
        <f t="shared" si="287"/>
        <v/>
      </c>
      <c r="DG728" s="47" t="str">
        <f t="shared" si="288"/>
        <v/>
      </c>
      <c r="DH728" s="47" t="str">
        <f t="shared" si="289"/>
        <v/>
      </c>
      <c r="DI728" s="47" t="str">
        <f t="shared" si="290"/>
        <v/>
      </c>
      <c r="DJ728" s="47">
        <f t="shared" si="291"/>
        <v>0</v>
      </c>
      <c r="DK728" s="48">
        <f>IF(CX728="NO",0,IF(CY728=1,Tipologías!$E$11,0)+IF(CZ728=2,Tipologías!$E$10,0)+IF(DA728=3,Tipologías!$E$9,0)+IF(DB728=4,Tipologías!$E$13,0)+IF(DC728=5,Tipologías!$E$12,0)+IF(DD728=6,Tipologías!$E$14,0)+IF(DE728=7,Tipologías!$E$20,0)+IF(DG728=9,Tipologías!$E$16,0)+IF(DF728=8,Tipologías!$E$23,0)+IF(DH728=10,Tipologías!$E$7,0)+IF(DI728=11,Tipologías!$E$8,0))</f>
        <v>0</v>
      </c>
      <c r="DL728" s="49">
        <f t="shared" si="292"/>
        <v>0</v>
      </c>
      <c r="DM728" s="50" t="str">
        <f t="shared" si="293"/>
        <v/>
      </c>
      <c r="DN728" s="50" t="str">
        <f t="shared" si="294"/>
        <v/>
      </c>
      <c r="DO728" s="50" t="str">
        <f t="shared" si="295"/>
        <v/>
      </c>
      <c r="DP728" s="51" t="str">
        <f t="shared" si="296"/>
        <v/>
      </c>
      <c r="DQ728" s="51">
        <f>IF(DM728=17,Tipologías!$E$18,0)+IF(ENCUESTAS!DN728=18,Tipologías!$E$17,0)+IF(ENCUESTAS!DO728=19,Tipologías!$E$19,0)+IF(ENCUESTAS!DP728=20,Tipologías!$E$21,0)</f>
        <v>0</v>
      </c>
      <c r="DR728" s="47" t="str">
        <f t="shared" si="297"/>
        <v>NO</v>
      </c>
      <c r="DS728" s="49">
        <f t="shared" si="298"/>
        <v>0</v>
      </c>
      <c r="DT728" s="52" t="str">
        <f>IF(DL728=0,"",(DL728+DS728+Tipologías!$E$6+Tipologías!$H$2))</f>
        <v/>
      </c>
      <c r="DU728" s="53" t="str">
        <f t="shared" si="299"/>
        <v>NO</v>
      </c>
      <c r="DV728" s="437"/>
    </row>
    <row r="729" spans="1:126" ht="45" hidden="1" x14ac:dyDescent="0.25">
      <c r="A729" s="22">
        <v>42975</v>
      </c>
      <c r="B729" s="7" t="s">
        <v>1</v>
      </c>
      <c r="C729" s="7" t="s">
        <v>630</v>
      </c>
      <c r="D729" s="7">
        <v>579</v>
      </c>
      <c r="E729" s="7">
        <v>98653883</v>
      </c>
      <c r="F729" s="188">
        <v>3233982728</v>
      </c>
      <c r="G729" s="188">
        <v>726</v>
      </c>
      <c r="H729" s="189" t="s">
        <v>1632</v>
      </c>
      <c r="I729" s="7" t="s">
        <v>1102</v>
      </c>
      <c r="J729" s="7">
        <v>13</v>
      </c>
      <c r="K729" s="7"/>
      <c r="L729" s="7"/>
      <c r="M729" s="7"/>
      <c r="N729" s="7"/>
      <c r="O729" s="7">
        <v>22</v>
      </c>
      <c r="P729" s="7"/>
      <c r="Q729" s="7"/>
      <c r="R729" s="200"/>
      <c r="S729" s="7"/>
      <c r="T729" s="7"/>
      <c r="U729" s="362" t="str">
        <f t="shared" si="275"/>
        <v xml:space="preserve">CARRERA 13  #  22 -   </v>
      </c>
      <c r="V729" s="7">
        <v>3102375887</v>
      </c>
      <c r="W729" s="7" t="s">
        <v>2471</v>
      </c>
      <c r="X729" s="7" t="s">
        <v>2104</v>
      </c>
      <c r="Y729" s="7" t="s">
        <v>1287</v>
      </c>
      <c r="Z729" s="7" t="s">
        <v>1272</v>
      </c>
      <c r="AA729" s="434" t="str">
        <f t="shared" si="276"/>
        <v>MARIA ROSA ARBOLEDA MAZO</v>
      </c>
      <c r="AB729" s="7" t="s">
        <v>1268</v>
      </c>
      <c r="AC729" s="7">
        <v>21932777</v>
      </c>
      <c r="AD729" s="7" t="s">
        <v>1118</v>
      </c>
      <c r="AE729" s="7">
        <v>61</v>
      </c>
      <c r="AF729" s="6" t="s">
        <v>1086</v>
      </c>
      <c r="AG729" s="6"/>
      <c r="AH729" s="7"/>
      <c r="AI729" s="7"/>
      <c r="AJ729" s="7"/>
      <c r="AK729" s="434" t="str">
        <f t="shared" si="277"/>
        <v xml:space="preserve">   </v>
      </c>
      <c r="AL729" s="7"/>
      <c r="AM729" s="191"/>
      <c r="AN729" s="189" t="s">
        <v>1087</v>
      </c>
      <c r="AO729" s="7"/>
      <c r="AP729" s="7" t="s">
        <v>1087</v>
      </c>
      <c r="AQ729" s="7">
        <v>1</v>
      </c>
      <c r="AR729" s="7"/>
      <c r="AS729" s="7"/>
      <c r="AT729" s="230" t="s">
        <v>1148</v>
      </c>
      <c r="AU729" s="7"/>
      <c r="AV729" s="193" t="s">
        <v>1161</v>
      </c>
      <c r="AW729" s="7"/>
      <c r="AX729" s="192"/>
      <c r="AY729" s="7"/>
      <c r="AZ729" s="7"/>
      <c r="BA729" s="235"/>
      <c r="BB729" s="7" t="s">
        <v>1086</v>
      </c>
      <c r="BC729" s="7">
        <v>11550</v>
      </c>
      <c r="BD729" s="7" t="s">
        <v>1086</v>
      </c>
      <c r="BE729" s="7"/>
      <c r="BF729" s="7" t="s">
        <v>1086</v>
      </c>
      <c r="BG729" s="7">
        <v>8324</v>
      </c>
      <c r="BH729" s="232" t="s">
        <v>1167</v>
      </c>
      <c r="BI729" s="233" t="s">
        <v>1171</v>
      </c>
      <c r="BJ729" s="234" t="s">
        <v>1180</v>
      </c>
      <c r="BK729" s="234" t="s">
        <v>1189</v>
      </c>
      <c r="BL729" s="6" t="s">
        <v>1086</v>
      </c>
      <c r="BM729" s="191" t="s">
        <v>1086</v>
      </c>
      <c r="BN729" s="195" t="s">
        <v>1086</v>
      </c>
      <c r="BO729" s="6" t="s">
        <v>1086</v>
      </c>
      <c r="BP729" s="6" t="s">
        <v>1086</v>
      </c>
      <c r="BQ729" s="6" t="s">
        <v>1086</v>
      </c>
      <c r="BR729" s="6" t="s">
        <v>1086</v>
      </c>
      <c r="BS729" s="6" t="s">
        <v>1086</v>
      </c>
      <c r="BT729" s="6" t="s">
        <v>1086</v>
      </c>
      <c r="BU729" s="6" t="s">
        <v>1086</v>
      </c>
      <c r="BV729" s="6" t="s">
        <v>1086</v>
      </c>
      <c r="BW729" s="6" t="s">
        <v>1086</v>
      </c>
      <c r="BX729" s="6" t="s">
        <v>1086</v>
      </c>
      <c r="BY729" s="6" t="s">
        <v>1086</v>
      </c>
      <c r="BZ729" s="6" t="s">
        <v>1086</v>
      </c>
      <c r="CA729" s="6" t="s">
        <v>1086</v>
      </c>
      <c r="CB729" s="6" t="s">
        <v>1086</v>
      </c>
      <c r="CC729" s="6" t="s">
        <v>1086</v>
      </c>
      <c r="CD729" s="234" t="s">
        <v>1193</v>
      </c>
      <c r="CE729" s="199" t="s">
        <v>2360</v>
      </c>
      <c r="CF729" s="6"/>
      <c r="CG729" s="6"/>
      <c r="CH729" s="6"/>
      <c r="CI729" s="6"/>
      <c r="CJ729" s="6" t="s">
        <v>1607</v>
      </c>
      <c r="CK729" s="6" t="s">
        <v>1608</v>
      </c>
      <c r="CL729" s="6" t="s">
        <v>1086</v>
      </c>
      <c r="CM729" s="6" t="s">
        <v>1087</v>
      </c>
      <c r="CN729" s="6" t="s">
        <v>1087</v>
      </c>
      <c r="CO729" s="6" t="s">
        <v>1490</v>
      </c>
      <c r="CP729" s="6" t="s">
        <v>1086</v>
      </c>
      <c r="CQ729" s="6" t="s">
        <v>1086</v>
      </c>
      <c r="CR729" s="6" t="s">
        <v>1086</v>
      </c>
      <c r="CS729" s="6" t="s">
        <v>1086</v>
      </c>
      <c r="CT729" s="6" t="s">
        <v>1086</v>
      </c>
      <c r="CU729" s="191" t="s">
        <v>1273</v>
      </c>
      <c r="CV729" s="6" t="str">
        <f t="shared" si="278"/>
        <v>SAN MARTIN CARRERA1322</v>
      </c>
      <c r="CW729" s="46" t="str">
        <f t="shared" si="279"/>
        <v>OK</v>
      </c>
      <c r="CX729" s="47" t="str">
        <f t="shared" si="280"/>
        <v>SI</v>
      </c>
      <c r="CY729" s="47" t="str">
        <f t="shared" si="281"/>
        <v/>
      </c>
      <c r="CZ729" s="47" t="str">
        <f t="shared" si="282"/>
        <v/>
      </c>
      <c r="DA729" s="47" t="str">
        <f t="shared" si="283"/>
        <v/>
      </c>
      <c r="DB729" s="47" t="str">
        <f t="shared" si="284"/>
        <v/>
      </c>
      <c r="DC729" s="47" t="str">
        <f t="shared" si="285"/>
        <v/>
      </c>
      <c r="DD729" s="47"/>
      <c r="DE729" s="47" t="str">
        <f t="shared" si="286"/>
        <v/>
      </c>
      <c r="DF729" s="47" t="str">
        <f t="shared" si="287"/>
        <v/>
      </c>
      <c r="DG729" s="47" t="str">
        <f t="shared" si="288"/>
        <v/>
      </c>
      <c r="DH729" s="47" t="str">
        <f t="shared" si="289"/>
        <v/>
      </c>
      <c r="DI729" s="47" t="str">
        <f t="shared" si="290"/>
        <v/>
      </c>
      <c r="DJ729" s="47">
        <f t="shared" si="291"/>
        <v>0</v>
      </c>
      <c r="DK729" s="48">
        <f>IF(CX729="NO",0,IF(CY729=1,Tipologías!$E$11,0)+IF(CZ729=2,Tipologías!$E$10,0)+IF(DA729=3,Tipologías!$E$9,0)+IF(DB729=4,Tipologías!$E$13,0)+IF(DC729=5,Tipologías!$E$12,0)+IF(DD729=6,Tipologías!$E$14,0)+IF(DE729=7,Tipologías!$E$20,0)+IF(DG729=9,Tipologías!$E$16,0)+IF(DF729=8,Tipologías!$E$23,0)+IF(DH729=10,Tipologías!$E$7,0)+IF(DI729=11,Tipologías!$E$8,0))</f>
        <v>0</v>
      </c>
      <c r="DL729" s="49">
        <f t="shared" si="292"/>
        <v>0</v>
      </c>
      <c r="DM729" s="50" t="str">
        <f t="shared" si="293"/>
        <v/>
      </c>
      <c r="DN729" s="50" t="str">
        <f t="shared" si="294"/>
        <v/>
      </c>
      <c r="DO729" s="50" t="str">
        <f t="shared" si="295"/>
        <v/>
      </c>
      <c r="DP729" s="51" t="str">
        <f t="shared" si="296"/>
        <v/>
      </c>
      <c r="DQ729" s="51">
        <f>IF(DM729=17,Tipologías!$E$18,0)+IF(ENCUESTAS!DN729=18,Tipologías!$E$17,0)+IF(ENCUESTAS!DO729=19,Tipologías!$E$19,0)+IF(ENCUESTAS!DP729=20,Tipologías!$E$21,0)</f>
        <v>0</v>
      </c>
      <c r="DR729" s="47" t="str">
        <f t="shared" si="297"/>
        <v>NO</v>
      </c>
      <c r="DS729" s="49">
        <f t="shared" si="298"/>
        <v>0</v>
      </c>
      <c r="DT729" s="52" t="str">
        <f>IF(DL729=0,"",(DL729+DS729+Tipologías!$E$6+Tipologías!$H$2))</f>
        <v/>
      </c>
      <c r="DU729" s="53" t="str">
        <f t="shared" si="299"/>
        <v>NO</v>
      </c>
      <c r="DV729" s="436"/>
    </row>
    <row r="730" spans="1:126" ht="45" hidden="1" x14ac:dyDescent="0.25">
      <c r="A730" s="22">
        <v>42975</v>
      </c>
      <c r="B730" s="7" t="s">
        <v>1</v>
      </c>
      <c r="C730" s="7" t="s">
        <v>630</v>
      </c>
      <c r="D730" s="7">
        <v>579</v>
      </c>
      <c r="E730" s="7">
        <v>98653883</v>
      </c>
      <c r="F730" s="188">
        <v>3233982728</v>
      </c>
      <c r="G730" s="188">
        <v>727</v>
      </c>
      <c r="H730" s="189" t="s">
        <v>1646</v>
      </c>
      <c r="I730" s="7" t="s">
        <v>1102</v>
      </c>
      <c r="J730" s="7">
        <v>66</v>
      </c>
      <c r="K730" s="7"/>
      <c r="L730" s="7"/>
      <c r="M730" s="7"/>
      <c r="N730" s="7"/>
      <c r="O730" s="7">
        <v>64</v>
      </c>
      <c r="P730" s="7"/>
      <c r="Q730" s="7"/>
      <c r="R730" s="200"/>
      <c r="S730" s="7"/>
      <c r="T730" s="7"/>
      <c r="U730" s="362" t="str">
        <f t="shared" si="275"/>
        <v xml:space="preserve">CARRERA 66  #  64 -   </v>
      </c>
      <c r="V730" s="7">
        <v>3206374442</v>
      </c>
      <c r="W730" s="7" t="s">
        <v>3266</v>
      </c>
      <c r="X730" s="7"/>
      <c r="Y730" s="7" t="s">
        <v>2444</v>
      </c>
      <c r="Z730" s="7"/>
      <c r="AA730" s="434" t="str">
        <f t="shared" si="276"/>
        <v xml:space="preserve">NORIDA  ATHEORTUA </v>
      </c>
      <c r="AB730" s="7" t="s">
        <v>1268</v>
      </c>
      <c r="AC730" s="316">
        <v>1001653063</v>
      </c>
      <c r="AD730" s="7" t="s">
        <v>1118</v>
      </c>
      <c r="AE730" s="7">
        <v>27</v>
      </c>
      <c r="AF730" s="6" t="s">
        <v>1086</v>
      </c>
      <c r="AG730" s="6"/>
      <c r="AH730" s="7"/>
      <c r="AI730" s="7"/>
      <c r="AJ730" s="7"/>
      <c r="AK730" s="434" t="str">
        <f t="shared" si="277"/>
        <v xml:space="preserve">   </v>
      </c>
      <c r="AL730" s="7"/>
      <c r="AM730" s="191"/>
      <c r="AN730" s="189" t="s">
        <v>1086</v>
      </c>
      <c r="AO730" s="7">
        <v>3166768</v>
      </c>
      <c r="AP730" s="7" t="s">
        <v>1087</v>
      </c>
      <c r="AQ730" s="7">
        <v>4</v>
      </c>
      <c r="AR730" s="7"/>
      <c r="AS730" s="7">
        <v>1</v>
      </c>
      <c r="AT730" s="230" t="s">
        <v>1148</v>
      </c>
      <c r="AU730" s="7"/>
      <c r="AV730" s="231" t="s">
        <v>1161</v>
      </c>
      <c r="AW730" s="7"/>
      <c r="AX730" s="192"/>
      <c r="AY730" s="7"/>
      <c r="AZ730" s="7"/>
      <c r="BA730" s="7"/>
      <c r="BB730" s="7" t="s">
        <v>1086</v>
      </c>
      <c r="BC730" s="7">
        <v>13044</v>
      </c>
      <c r="BD730" s="7" t="s">
        <v>1086</v>
      </c>
      <c r="BE730" s="7"/>
      <c r="BF730" s="7" t="s">
        <v>1086</v>
      </c>
      <c r="BG730" s="7">
        <v>8324</v>
      </c>
      <c r="BH730" s="232" t="s">
        <v>1167</v>
      </c>
      <c r="BI730" s="233" t="s">
        <v>1171</v>
      </c>
      <c r="BJ730" s="234" t="s">
        <v>1182</v>
      </c>
      <c r="BK730" s="234" t="s">
        <v>1189</v>
      </c>
      <c r="BL730" s="6" t="s">
        <v>1086</v>
      </c>
      <c r="BM730" s="191" t="s">
        <v>1087</v>
      </c>
      <c r="BN730" s="195" t="s">
        <v>1086</v>
      </c>
      <c r="BO730" s="6" t="s">
        <v>1086</v>
      </c>
      <c r="BP730" s="6" t="s">
        <v>1086</v>
      </c>
      <c r="BQ730" s="6" t="s">
        <v>1087</v>
      </c>
      <c r="BR730" s="6" t="s">
        <v>1086</v>
      </c>
      <c r="BS730" s="6" t="s">
        <v>1086</v>
      </c>
      <c r="BT730" s="6" t="s">
        <v>1086</v>
      </c>
      <c r="BU730" s="6" t="s">
        <v>1086</v>
      </c>
      <c r="BV730" s="6" t="s">
        <v>1086</v>
      </c>
      <c r="BW730" s="6" t="s">
        <v>1086</v>
      </c>
      <c r="BX730" s="6" t="s">
        <v>1086</v>
      </c>
      <c r="BY730" s="6" t="s">
        <v>1086</v>
      </c>
      <c r="BZ730" s="6" t="s">
        <v>1086</v>
      </c>
      <c r="CA730" s="6" t="s">
        <v>1086</v>
      </c>
      <c r="CB730" s="6" t="s">
        <v>1086</v>
      </c>
      <c r="CC730" s="6" t="s">
        <v>1086</v>
      </c>
      <c r="CD730" s="234" t="s">
        <v>1193</v>
      </c>
      <c r="CE730" s="199" t="s">
        <v>3267</v>
      </c>
      <c r="CF730" s="6"/>
      <c r="CG730" s="6"/>
      <c r="CH730" s="6"/>
      <c r="CI730" s="6"/>
      <c r="CJ730" s="6" t="s">
        <v>1607</v>
      </c>
      <c r="CK730" s="6" t="s">
        <v>1608</v>
      </c>
      <c r="CL730" s="6" t="s">
        <v>1842</v>
      </c>
      <c r="CM730" s="6" t="s">
        <v>1087</v>
      </c>
      <c r="CN730" s="6" t="s">
        <v>1087</v>
      </c>
      <c r="CO730" s="6" t="s">
        <v>1490</v>
      </c>
      <c r="CP730" s="6" t="s">
        <v>1086</v>
      </c>
      <c r="CQ730" s="6" t="s">
        <v>1086</v>
      </c>
      <c r="CR730" s="6" t="s">
        <v>1086</v>
      </c>
      <c r="CS730" s="6" t="s">
        <v>1086</v>
      </c>
      <c r="CT730" s="6" t="s">
        <v>1086</v>
      </c>
      <c r="CU730" s="191" t="s">
        <v>1288</v>
      </c>
      <c r="CV730" s="6" t="str">
        <f t="shared" si="278"/>
        <v>NUEVO HORIZONTE CARRERA6664</v>
      </c>
      <c r="CW730" s="46" t="str">
        <f t="shared" si="279"/>
        <v>OK</v>
      </c>
      <c r="CX730" s="47" t="str">
        <f t="shared" si="280"/>
        <v>SI</v>
      </c>
      <c r="CY730" s="47" t="str">
        <f t="shared" si="281"/>
        <v/>
      </c>
      <c r="CZ730" s="47" t="str">
        <f t="shared" si="282"/>
        <v/>
      </c>
      <c r="DA730" s="47" t="str">
        <f t="shared" si="283"/>
        <v/>
      </c>
      <c r="DB730" s="47" t="str">
        <f t="shared" si="284"/>
        <v/>
      </c>
      <c r="DC730" s="47" t="str">
        <f t="shared" si="285"/>
        <v/>
      </c>
      <c r="DD730" s="47"/>
      <c r="DE730" s="47" t="str">
        <f t="shared" si="286"/>
        <v/>
      </c>
      <c r="DF730" s="47" t="str">
        <f t="shared" si="287"/>
        <v/>
      </c>
      <c r="DG730" s="47" t="str">
        <f t="shared" si="288"/>
        <v/>
      </c>
      <c r="DH730" s="47" t="str">
        <f t="shared" si="289"/>
        <v/>
      </c>
      <c r="DI730" s="47" t="str">
        <f t="shared" si="290"/>
        <v/>
      </c>
      <c r="DJ730" s="47">
        <f t="shared" si="291"/>
        <v>0</v>
      </c>
      <c r="DK730" s="48">
        <f>IF(CX730="NO",0,IF(CY730=1,Tipologías!$E$11,0)+IF(CZ730=2,Tipologías!$E$10,0)+IF(DA730=3,Tipologías!$E$9,0)+IF(DB730=4,Tipologías!$E$13,0)+IF(DC730=5,Tipologías!$E$12,0)+IF(DD730=6,Tipologías!$E$14,0)+IF(DE730=7,Tipologías!$E$20,0)+IF(DG730=9,Tipologías!$E$16,0)+IF(DF730=8,Tipologías!$E$23,0)+IF(DH730=10,Tipologías!$E$7,0)+IF(DI730=11,Tipologías!$E$8,0))</f>
        <v>0</v>
      </c>
      <c r="DL730" s="49">
        <f t="shared" si="292"/>
        <v>0</v>
      </c>
      <c r="DM730" s="50" t="str">
        <f t="shared" si="293"/>
        <v/>
      </c>
      <c r="DN730" s="50" t="str">
        <f t="shared" si="294"/>
        <v/>
      </c>
      <c r="DO730" s="50" t="str">
        <f t="shared" si="295"/>
        <v/>
      </c>
      <c r="DP730" s="51" t="str">
        <f t="shared" si="296"/>
        <v/>
      </c>
      <c r="DQ730" s="51">
        <f>IF(DM730=17,Tipologías!$E$18,0)+IF(ENCUESTAS!DN730=18,Tipologías!$E$17,0)+IF(ENCUESTAS!DO730=19,Tipologías!$E$19,0)+IF(ENCUESTAS!DP730=20,Tipologías!$E$21,0)</f>
        <v>0</v>
      </c>
      <c r="DR730" s="47" t="str">
        <f t="shared" si="297"/>
        <v>NO</v>
      </c>
      <c r="DS730" s="49">
        <f t="shared" si="298"/>
        <v>0</v>
      </c>
      <c r="DT730" s="52" t="str">
        <f>IF(DL730=0,"",(DL730+DS730+Tipologías!$E$6+Tipologías!$H$2))</f>
        <v/>
      </c>
      <c r="DU730" s="53" t="str">
        <f t="shared" si="299"/>
        <v>NO</v>
      </c>
      <c r="DV730" s="436"/>
    </row>
    <row r="731" spans="1:126" ht="45" hidden="1" x14ac:dyDescent="0.25">
      <c r="A731" s="22">
        <v>42975</v>
      </c>
      <c r="B731" s="7" t="s">
        <v>1</v>
      </c>
      <c r="C731" s="7" t="s">
        <v>630</v>
      </c>
      <c r="D731" s="7">
        <v>579</v>
      </c>
      <c r="E731" s="7">
        <v>98653883</v>
      </c>
      <c r="F731" s="188">
        <v>3233982728</v>
      </c>
      <c r="G731" s="188">
        <v>728</v>
      </c>
      <c r="H731" s="189" t="s">
        <v>1646</v>
      </c>
      <c r="I731" s="7" t="s">
        <v>1102</v>
      </c>
      <c r="J731" s="7">
        <v>12</v>
      </c>
      <c r="K731" s="7"/>
      <c r="L731" s="7"/>
      <c r="M731" s="7"/>
      <c r="N731" s="7"/>
      <c r="O731" s="7"/>
      <c r="P731" s="7"/>
      <c r="Q731" s="7"/>
      <c r="R731" s="200"/>
      <c r="S731" s="7"/>
      <c r="T731" s="7"/>
      <c r="U731" s="362" t="str">
        <f t="shared" si="275"/>
        <v xml:space="preserve">CARRERA 12  #   -   </v>
      </c>
      <c r="V731" s="7">
        <v>3104312384</v>
      </c>
      <c r="W731" s="7" t="s">
        <v>2301</v>
      </c>
      <c r="X731" s="7" t="s">
        <v>2943</v>
      </c>
      <c r="Y731" s="7" t="s">
        <v>3268</v>
      </c>
      <c r="Z731" s="7"/>
      <c r="AA731" s="434" t="str">
        <f t="shared" si="276"/>
        <v>ISMELDA  RUA CHAVERRA</v>
      </c>
      <c r="AB731" s="7" t="s">
        <v>1268</v>
      </c>
      <c r="AC731" s="7">
        <v>21930981</v>
      </c>
      <c r="AD731" s="7" t="s">
        <v>1118</v>
      </c>
      <c r="AE731" s="7">
        <v>64</v>
      </c>
      <c r="AF731" s="6" t="s">
        <v>1086</v>
      </c>
      <c r="AG731" s="6"/>
      <c r="AH731" s="7"/>
      <c r="AI731" s="7"/>
      <c r="AJ731" s="7"/>
      <c r="AK731" s="434" t="str">
        <f t="shared" si="277"/>
        <v xml:space="preserve">   </v>
      </c>
      <c r="AL731" s="7"/>
      <c r="AM731" s="191"/>
      <c r="AN731" s="189" t="s">
        <v>1087</v>
      </c>
      <c r="AO731" s="7"/>
      <c r="AP731" s="7" t="s">
        <v>1087</v>
      </c>
      <c r="AQ731" s="7">
        <v>2</v>
      </c>
      <c r="AR731" s="7"/>
      <c r="AS731" s="7"/>
      <c r="AT731" s="230" t="s">
        <v>1148</v>
      </c>
      <c r="AU731" s="7"/>
      <c r="AV731" s="193" t="s">
        <v>1161</v>
      </c>
      <c r="AW731" s="7"/>
      <c r="AX731" s="192"/>
      <c r="AY731" s="7"/>
      <c r="AZ731" s="7"/>
      <c r="BA731" s="7"/>
      <c r="BB731" s="7" t="s">
        <v>1086</v>
      </c>
      <c r="BC731" s="7">
        <v>23473</v>
      </c>
      <c r="BD731" s="7" t="s">
        <v>1086</v>
      </c>
      <c r="BE731" s="7"/>
      <c r="BF731" s="7" t="s">
        <v>1086</v>
      </c>
      <c r="BG731" s="7">
        <v>9561</v>
      </c>
      <c r="BH731" s="232" t="s">
        <v>1167</v>
      </c>
      <c r="BI731" s="233" t="s">
        <v>1171</v>
      </c>
      <c r="BJ731" s="234" t="s">
        <v>1182</v>
      </c>
      <c r="BK731" s="234" t="s">
        <v>1188</v>
      </c>
      <c r="BL731" s="6" t="s">
        <v>1086</v>
      </c>
      <c r="BM731" s="191" t="s">
        <v>1086</v>
      </c>
      <c r="BN731" s="195" t="s">
        <v>1086</v>
      </c>
      <c r="BO731" s="6" t="s">
        <v>1086</v>
      </c>
      <c r="BP731" s="6" t="s">
        <v>1086</v>
      </c>
      <c r="BQ731" s="6" t="s">
        <v>1086</v>
      </c>
      <c r="BR731" s="6" t="s">
        <v>1086</v>
      </c>
      <c r="BS731" s="6" t="s">
        <v>1086</v>
      </c>
      <c r="BT731" s="6" t="s">
        <v>1086</v>
      </c>
      <c r="BU731" s="6" t="s">
        <v>1086</v>
      </c>
      <c r="BV731" s="6" t="s">
        <v>1086</v>
      </c>
      <c r="BW731" s="6" t="s">
        <v>1086</v>
      </c>
      <c r="BX731" s="6" t="s">
        <v>1086</v>
      </c>
      <c r="BY731" s="6" t="s">
        <v>1086</v>
      </c>
      <c r="BZ731" s="6" t="s">
        <v>1086</v>
      </c>
      <c r="CA731" s="6" t="s">
        <v>1086</v>
      </c>
      <c r="CB731" s="6" t="s">
        <v>1086</v>
      </c>
      <c r="CC731" s="6" t="s">
        <v>1086</v>
      </c>
      <c r="CD731" s="234" t="s">
        <v>1193</v>
      </c>
      <c r="CE731" s="199" t="s">
        <v>3259</v>
      </c>
      <c r="CF731" s="6"/>
      <c r="CG731" s="6"/>
      <c r="CH731" s="6"/>
      <c r="CI731" s="6"/>
      <c r="CJ731" s="6" t="s">
        <v>1607</v>
      </c>
      <c r="CK731" s="6" t="s">
        <v>1608</v>
      </c>
      <c r="CL731" s="6" t="s">
        <v>1086</v>
      </c>
      <c r="CM731" s="6" t="s">
        <v>1087</v>
      </c>
      <c r="CN731" s="6" t="s">
        <v>1087</v>
      </c>
      <c r="CO731" s="6" t="s">
        <v>1490</v>
      </c>
      <c r="CP731" s="6" t="s">
        <v>1086</v>
      </c>
      <c r="CQ731" s="6" t="s">
        <v>1086</v>
      </c>
      <c r="CR731" s="6" t="s">
        <v>1086</v>
      </c>
      <c r="CS731" s="6" t="s">
        <v>1086</v>
      </c>
      <c r="CT731" s="6" t="s">
        <v>1086</v>
      </c>
      <c r="CU731" s="191" t="s">
        <v>1273</v>
      </c>
      <c r="CV731" s="6" t="str">
        <f t="shared" si="278"/>
        <v>NUEVO HORIZONTE CARRERA12</v>
      </c>
      <c r="CW731" s="46" t="str">
        <f t="shared" si="279"/>
        <v>¿REPETIDA?</v>
      </c>
      <c r="CX731" s="47" t="str">
        <f t="shared" si="280"/>
        <v>SI</v>
      </c>
      <c r="CY731" s="47" t="str">
        <f t="shared" si="281"/>
        <v/>
      </c>
      <c r="CZ731" s="47" t="str">
        <f t="shared" si="282"/>
        <v/>
      </c>
      <c r="DA731" s="47" t="str">
        <f t="shared" si="283"/>
        <v/>
      </c>
      <c r="DB731" s="47" t="str">
        <f t="shared" si="284"/>
        <v/>
      </c>
      <c r="DC731" s="47" t="str">
        <f t="shared" si="285"/>
        <v/>
      </c>
      <c r="DD731" s="47"/>
      <c r="DE731" s="47" t="str">
        <f t="shared" si="286"/>
        <v/>
      </c>
      <c r="DF731" s="47" t="str">
        <f t="shared" si="287"/>
        <v/>
      </c>
      <c r="DG731" s="47" t="str">
        <f t="shared" si="288"/>
        <v/>
      </c>
      <c r="DH731" s="47" t="str">
        <f t="shared" si="289"/>
        <v/>
      </c>
      <c r="DI731" s="47" t="str">
        <f t="shared" si="290"/>
        <v/>
      </c>
      <c r="DJ731" s="47">
        <f t="shared" si="291"/>
        <v>0</v>
      </c>
      <c r="DK731" s="48">
        <f>IF(CX731="NO",0,IF(CY731=1,Tipologías!$E$11,0)+IF(CZ731=2,Tipologías!$E$10,0)+IF(DA731=3,Tipologías!$E$9,0)+IF(DB731=4,Tipologías!$E$13,0)+IF(DC731=5,Tipologías!$E$12,0)+IF(DD731=6,Tipologías!$E$14,0)+IF(DE731=7,Tipologías!$E$20,0)+IF(DG731=9,Tipologías!$E$16,0)+IF(DF731=8,Tipologías!$E$23,0)+IF(DH731=10,Tipologías!$E$7,0)+IF(DI731=11,Tipologías!$E$8,0))</f>
        <v>0</v>
      </c>
      <c r="DL731" s="49">
        <f t="shared" si="292"/>
        <v>0</v>
      </c>
      <c r="DM731" s="50" t="str">
        <f t="shared" si="293"/>
        <v/>
      </c>
      <c r="DN731" s="50" t="str">
        <f t="shared" si="294"/>
        <v/>
      </c>
      <c r="DO731" s="50" t="str">
        <f t="shared" si="295"/>
        <v/>
      </c>
      <c r="DP731" s="51" t="str">
        <f t="shared" si="296"/>
        <v/>
      </c>
      <c r="DQ731" s="51">
        <f>IF(DM731=17,Tipologías!$E$18,0)+IF(ENCUESTAS!DN731=18,Tipologías!$E$17,0)+IF(ENCUESTAS!DO731=19,Tipologías!$E$19,0)+IF(ENCUESTAS!DP731=20,Tipologías!$E$21,0)</f>
        <v>0</v>
      </c>
      <c r="DR731" s="47" t="str">
        <f t="shared" si="297"/>
        <v>NO</v>
      </c>
      <c r="DS731" s="49">
        <f t="shared" si="298"/>
        <v>0</v>
      </c>
      <c r="DT731" s="52" t="str">
        <f>IF(DL731=0,"",(DL731+DS731+Tipologías!$E$6+Tipologías!$H$2))</f>
        <v/>
      </c>
      <c r="DU731" s="53" t="str">
        <f t="shared" si="299"/>
        <v>NO</v>
      </c>
      <c r="DV731" s="437"/>
    </row>
    <row r="732" spans="1:126" ht="45" hidden="1" x14ac:dyDescent="0.25">
      <c r="A732" s="22">
        <v>42975</v>
      </c>
      <c r="B732" s="7" t="s">
        <v>1</v>
      </c>
      <c r="C732" s="7" t="s">
        <v>630</v>
      </c>
      <c r="D732" s="7">
        <v>579</v>
      </c>
      <c r="E732" s="7">
        <v>98653883</v>
      </c>
      <c r="F732" s="7">
        <v>3233982728</v>
      </c>
      <c r="G732" s="188">
        <v>729</v>
      </c>
      <c r="H732" s="189" t="s">
        <v>1646</v>
      </c>
      <c r="I732" s="7" t="s">
        <v>1102</v>
      </c>
      <c r="J732" s="7">
        <v>12</v>
      </c>
      <c r="K732" s="7"/>
      <c r="L732" s="7"/>
      <c r="M732" s="7"/>
      <c r="N732" s="7"/>
      <c r="O732" s="7"/>
      <c r="P732" s="7"/>
      <c r="Q732" s="7"/>
      <c r="R732" s="200"/>
      <c r="S732" s="7"/>
      <c r="T732" s="7"/>
      <c r="U732" s="362" t="str">
        <f t="shared" si="275"/>
        <v xml:space="preserve">CARRERA 12  #   -   </v>
      </c>
      <c r="V732" s="7">
        <v>3196193226</v>
      </c>
      <c r="W732" s="251" t="s">
        <v>2611</v>
      </c>
      <c r="X732" s="251"/>
      <c r="Y732" s="251" t="s">
        <v>3269</v>
      </c>
      <c r="Z732" s="7"/>
      <c r="AA732" s="434" t="str">
        <f t="shared" si="276"/>
        <v xml:space="preserve">DORALBA  HINCAPIE </v>
      </c>
      <c r="AB732" s="7" t="s">
        <v>1268</v>
      </c>
      <c r="AC732" s="251">
        <v>10397029</v>
      </c>
      <c r="AD732" s="316" t="s">
        <v>1118</v>
      </c>
      <c r="AE732" s="7">
        <v>29</v>
      </c>
      <c r="AF732" s="6" t="s">
        <v>1086</v>
      </c>
      <c r="AG732" s="6"/>
      <c r="AH732" s="7"/>
      <c r="AI732" s="7"/>
      <c r="AJ732" s="7"/>
      <c r="AK732" s="434" t="str">
        <f t="shared" si="277"/>
        <v xml:space="preserve">   </v>
      </c>
      <c r="AL732" s="7"/>
      <c r="AM732" s="191"/>
      <c r="AN732" s="189" t="s">
        <v>1086</v>
      </c>
      <c r="AO732" s="7"/>
      <c r="AP732" s="7" t="s">
        <v>1087</v>
      </c>
      <c r="AQ732" s="7">
        <v>4</v>
      </c>
      <c r="AR732" s="7">
        <v>1</v>
      </c>
      <c r="AS732" s="7"/>
      <c r="AT732" s="230" t="s">
        <v>1148</v>
      </c>
      <c r="AU732" s="7"/>
      <c r="AV732" s="193" t="s">
        <v>1161</v>
      </c>
      <c r="AW732" s="7"/>
      <c r="AX732" s="192"/>
      <c r="AY732" s="7"/>
      <c r="AZ732" s="7"/>
      <c r="BA732" s="235"/>
      <c r="BB732" s="7" t="s">
        <v>1086</v>
      </c>
      <c r="BC732" s="7">
        <v>16114</v>
      </c>
      <c r="BD732" s="7" t="s">
        <v>1086</v>
      </c>
      <c r="BE732" s="7"/>
      <c r="BF732" s="7" t="s">
        <v>1086</v>
      </c>
      <c r="BG732" s="7">
        <v>8366</v>
      </c>
      <c r="BH732" s="232" t="s">
        <v>1167</v>
      </c>
      <c r="BI732" s="233" t="s">
        <v>1175</v>
      </c>
      <c r="BJ732" s="234" t="s">
        <v>1180</v>
      </c>
      <c r="BK732" s="234" t="s">
        <v>1189</v>
      </c>
      <c r="BL732" s="6" t="s">
        <v>1086</v>
      </c>
      <c r="BM732" s="191" t="s">
        <v>1086</v>
      </c>
      <c r="BN732" s="195" t="s">
        <v>1086</v>
      </c>
      <c r="BO732" s="6" t="s">
        <v>1086</v>
      </c>
      <c r="BP732" s="6" t="s">
        <v>1086</v>
      </c>
      <c r="BQ732" s="6" t="s">
        <v>1086</v>
      </c>
      <c r="BR732" s="6" t="s">
        <v>1086</v>
      </c>
      <c r="BS732" s="6" t="s">
        <v>1086</v>
      </c>
      <c r="BT732" s="6" t="s">
        <v>1086</v>
      </c>
      <c r="BU732" s="6" t="s">
        <v>1086</v>
      </c>
      <c r="BV732" s="6" t="s">
        <v>1086</v>
      </c>
      <c r="BW732" s="6" t="s">
        <v>1086</v>
      </c>
      <c r="BX732" s="6" t="s">
        <v>1086</v>
      </c>
      <c r="BY732" s="6" t="s">
        <v>1086</v>
      </c>
      <c r="BZ732" s="6" t="s">
        <v>1086</v>
      </c>
      <c r="CA732" s="6" t="s">
        <v>1086</v>
      </c>
      <c r="CB732" s="6" t="s">
        <v>1086</v>
      </c>
      <c r="CC732" s="6" t="s">
        <v>1086</v>
      </c>
      <c r="CD732" s="234" t="s">
        <v>1193</v>
      </c>
      <c r="CE732" s="199" t="s">
        <v>3270</v>
      </c>
      <c r="CF732" s="6"/>
      <c r="CG732" s="6"/>
      <c r="CH732" s="6"/>
      <c r="CI732" s="6"/>
      <c r="CJ732" s="6" t="s">
        <v>1607</v>
      </c>
      <c r="CK732" s="6" t="s">
        <v>1608</v>
      </c>
      <c r="CL732" s="6" t="s">
        <v>1842</v>
      </c>
      <c r="CM732" s="6" t="s">
        <v>1087</v>
      </c>
      <c r="CN732" s="6" t="s">
        <v>1087</v>
      </c>
      <c r="CO732" s="6" t="s">
        <v>1490</v>
      </c>
      <c r="CP732" s="6" t="s">
        <v>1086</v>
      </c>
      <c r="CQ732" s="6" t="s">
        <v>1086</v>
      </c>
      <c r="CR732" s="6" t="s">
        <v>1086</v>
      </c>
      <c r="CS732" s="6" t="s">
        <v>1086</v>
      </c>
      <c r="CT732" s="6" t="s">
        <v>1086</v>
      </c>
      <c r="CU732" s="191" t="s">
        <v>1273</v>
      </c>
      <c r="CV732" s="6" t="str">
        <f t="shared" si="278"/>
        <v>NUEVO HORIZONTE CARRERA12</v>
      </c>
      <c r="CW732" s="46" t="str">
        <f t="shared" si="279"/>
        <v>¿REPETIDA?</v>
      </c>
      <c r="CX732" s="47" t="str">
        <f t="shared" si="280"/>
        <v>SI</v>
      </c>
      <c r="CY732" s="47" t="str">
        <f t="shared" si="281"/>
        <v/>
      </c>
      <c r="CZ732" s="47" t="str">
        <f t="shared" si="282"/>
        <v/>
      </c>
      <c r="DA732" s="47" t="str">
        <f t="shared" si="283"/>
        <v/>
      </c>
      <c r="DB732" s="47" t="str">
        <f t="shared" si="284"/>
        <v/>
      </c>
      <c r="DC732" s="47" t="str">
        <f t="shared" si="285"/>
        <v/>
      </c>
      <c r="DD732" s="47"/>
      <c r="DE732" s="47" t="str">
        <f t="shared" si="286"/>
        <v/>
      </c>
      <c r="DF732" s="47" t="str">
        <f t="shared" si="287"/>
        <v/>
      </c>
      <c r="DG732" s="47" t="str">
        <f t="shared" si="288"/>
        <v/>
      </c>
      <c r="DH732" s="47" t="str">
        <f t="shared" si="289"/>
        <v/>
      </c>
      <c r="DI732" s="47" t="str">
        <f t="shared" si="290"/>
        <v/>
      </c>
      <c r="DJ732" s="47">
        <f t="shared" si="291"/>
        <v>0</v>
      </c>
      <c r="DK732" s="48">
        <f>IF(CX732="NO",0,IF(CY732=1,Tipologías!$E$11,0)+IF(CZ732=2,Tipologías!$E$10,0)+IF(DA732=3,Tipologías!$E$9,0)+IF(DB732=4,Tipologías!$E$13,0)+IF(DC732=5,Tipologías!$E$12,0)+IF(DD732=6,Tipologías!$E$14,0)+IF(DE732=7,Tipologías!$E$20,0)+IF(DG732=9,Tipologías!$E$16,0)+IF(DF732=8,Tipologías!$E$23,0)+IF(DH732=10,Tipologías!$E$7,0)+IF(DI732=11,Tipologías!$E$8,0))</f>
        <v>0</v>
      </c>
      <c r="DL732" s="49">
        <f t="shared" si="292"/>
        <v>0</v>
      </c>
      <c r="DM732" s="50" t="str">
        <f t="shared" si="293"/>
        <v/>
      </c>
      <c r="DN732" s="50" t="str">
        <f t="shared" si="294"/>
        <v/>
      </c>
      <c r="DO732" s="50" t="str">
        <f t="shared" si="295"/>
        <v/>
      </c>
      <c r="DP732" s="51" t="str">
        <f t="shared" si="296"/>
        <v/>
      </c>
      <c r="DQ732" s="51">
        <f>IF(DM732=17,Tipologías!$E$18,0)+IF(ENCUESTAS!DN732=18,Tipologías!$E$17,0)+IF(ENCUESTAS!DO732=19,Tipologías!$E$19,0)+IF(ENCUESTAS!DP732=20,Tipologías!$E$21,0)</f>
        <v>0</v>
      </c>
      <c r="DR732" s="47" t="str">
        <f t="shared" si="297"/>
        <v>NO</v>
      </c>
      <c r="DS732" s="49">
        <f t="shared" si="298"/>
        <v>0</v>
      </c>
      <c r="DT732" s="52" t="str">
        <f>IF(DL732=0,"",(DL732+DS732+Tipologías!$E$6+Tipologías!$H$2))</f>
        <v/>
      </c>
      <c r="DU732" s="53" t="str">
        <f t="shared" si="299"/>
        <v>NO</v>
      </c>
      <c r="DV732" s="436"/>
    </row>
    <row r="733" spans="1:126" ht="45" x14ac:dyDescent="0.25">
      <c r="A733" s="22">
        <v>42975</v>
      </c>
      <c r="B733" s="7" t="s">
        <v>1</v>
      </c>
      <c r="C733" s="7" t="s">
        <v>630</v>
      </c>
      <c r="D733" s="7">
        <v>579</v>
      </c>
      <c r="E733" s="7">
        <v>98653883</v>
      </c>
      <c r="F733" s="7">
        <v>3233982728</v>
      </c>
      <c r="G733" s="188">
        <v>730</v>
      </c>
      <c r="H733" s="189" t="s">
        <v>1632</v>
      </c>
      <c r="I733" s="7" t="s">
        <v>1110</v>
      </c>
      <c r="J733" s="7"/>
      <c r="K733" s="7"/>
      <c r="L733" s="7"/>
      <c r="M733" s="7"/>
      <c r="N733" s="7"/>
      <c r="O733" s="7"/>
      <c r="P733" s="7"/>
      <c r="Q733" s="7"/>
      <c r="R733" s="200">
        <v>220648580054</v>
      </c>
      <c r="S733" s="7"/>
      <c r="T733" s="7"/>
      <c r="U733" s="362" t="str">
        <f t="shared" si="275"/>
        <v xml:space="preserve">PEATONAL   #   -  220648580054 </v>
      </c>
      <c r="V733" s="7">
        <v>3205541678</v>
      </c>
      <c r="W733" s="7" t="s">
        <v>2655</v>
      </c>
      <c r="X733" s="7"/>
      <c r="Y733" s="7" t="s">
        <v>3271</v>
      </c>
      <c r="Z733" s="7" t="s">
        <v>1287</v>
      </c>
      <c r="AA733" s="434" t="str">
        <f t="shared" si="276"/>
        <v xml:space="preserve">MELINA  MARIA PASOS  </v>
      </c>
      <c r="AB733" s="7" t="s">
        <v>1268</v>
      </c>
      <c r="AC733" s="7">
        <v>43652474</v>
      </c>
      <c r="AD733" s="7" t="s">
        <v>1118</v>
      </c>
      <c r="AE733" s="7">
        <v>43</v>
      </c>
      <c r="AF733" s="6" t="s">
        <v>1086</v>
      </c>
      <c r="AG733" s="6"/>
      <c r="AH733" s="7"/>
      <c r="AI733" s="7"/>
      <c r="AJ733" s="7"/>
      <c r="AK733" s="434" t="str">
        <f t="shared" si="277"/>
        <v xml:space="preserve">   </v>
      </c>
      <c r="AL733" s="7"/>
      <c r="AM733" s="191"/>
      <c r="AN733" s="189" t="s">
        <v>1087</v>
      </c>
      <c r="AO733" s="7"/>
      <c r="AP733" s="7" t="s">
        <v>1087</v>
      </c>
      <c r="AQ733" s="7">
        <v>6</v>
      </c>
      <c r="AR733" s="7">
        <v>3</v>
      </c>
      <c r="AS733" s="7"/>
      <c r="AT733" s="230" t="s">
        <v>1148</v>
      </c>
      <c r="AU733" s="7"/>
      <c r="AV733" s="193" t="s">
        <v>1166</v>
      </c>
      <c r="AW733" s="7"/>
      <c r="AX733" s="192"/>
      <c r="AY733" s="7"/>
      <c r="AZ733" s="7"/>
      <c r="BA733" s="7"/>
      <c r="BB733" s="7" t="s">
        <v>1086</v>
      </c>
      <c r="BC733" s="7">
        <v>26627</v>
      </c>
      <c r="BD733" s="7" t="s">
        <v>1086</v>
      </c>
      <c r="BE733" s="7">
        <v>18897</v>
      </c>
      <c r="BF733" s="7" t="s">
        <v>1086</v>
      </c>
      <c r="BG733" s="7">
        <v>8366</v>
      </c>
      <c r="BH733" s="232" t="s">
        <v>1167</v>
      </c>
      <c r="BI733" s="233" t="s">
        <v>1175</v>
      </c>
      <c r="BJ733" s="234" t="s">
        <v>1180</v>
      </c>
      <c r="BK733" s="234" t="s">
        <v>1188</v>
      </c>
      <c r="BL733" s="6" t="s">
        <v>1086</v>
      </c>
      <c r="BM733" s="191" t="s">
        <v>1087</v>
      </c>
      <c r="BN733" s="195" t="s">
        <v>1086</v>
      </c>
      <c r="BO733" s="6" t="s">
        <v>1086</v>
      </c>
      <c r="BP733" s="6" t="s">
        <v>1086</v>
      </c>
      <c r="BQ733" s="6" t="s">
        <v>1087</v>
      </c>
      <c r="BR733" s="6" t="s">
        <v>1086</v>
      </c>
      <c r="BS733" s="6" t="s">
        <v>1086</v>
      </c>
      <c r="BT733" s="6" t="s">
        <v>1087</v>
      </c>
      <c r="BU733" s="6" t="s">
        <v>1087</v>
      </c>
      <c r="BV733" s="6" t="s">
        <v>1087</v>
      </c>
      <c r="BW733" s="6" t="s">
        <v>1087</v>
      </c>
      <c r="BX733" s="6" t="s">
        <v>1086</v>
      </c>
      <c r="BY733" s="6" t="s">
        <v>1087</v>
      </c>
      <c r="BZ733" s="6" t="s">
        <v>1087</v>
      </c>
      <c r="CA733" s="6" t="s">
        <v>1087</v>
      </c>
      <c r="CB733" s="6" t="s">
        <v>1087</v>
      </c>
      <c r="CC733" s="6" t="s">
        <v>1086</v>
      </c>
      <c r="CD733" s="234" t="s">
        <v>1194</v>
      </c>
      <c r="CE733" s="199" t="s">
        <v>3272</v>
      </c>
      <c r="CF733" s="6"/>
      <c r="CG733" s="6"/>
      <c r="CH733" s="6"/>
      <c r="CI733" s="6"/>
      <c r="CJ733" s="6" t="s">
        <v>1607</v>
      </c>
      <c r="CK733" s="6" t="s">
        <v>1608</v>
      </c>
      <c r="CL733" s="6" t="s">
        <v>1087</v>
      </c>
      <c r="CM733" s="6" t="s">
        <v>1087</v>
      </c>
      <c r="CN733" s="6" t="s">
        <v>1087</v>
      </c>
      <c r="CO733" s="6" t="s">
        <v>1490</v>
      </c>
      <c r="CP733" s="6" t="s">
        <v>1087</v>
      </c>
      <c r="CQ733" s="6" t="s">
        <v>1087</v>
      </c>
      <c r="CR733" s="6" t="s">
        <v>1087</v>
      </c>
      <c r="CS733" s="6" t="s">
        <v>1087</v>
      </c>
      <c r="CT733" s="6" t="s">
        <v>1086</v>
      </c>
      <c r="CU733" s="191" t="s">
        <v>1269</v>
      </c>
      <c r="CV733" s="6" t="str">
        <f t="shared" si="278"/>
        <v>SAN MARTIN PEATONAL220648580054</v>
      </c>
      <c r="CW733" s="46" t="str">
        <f t="shared" si="279"/>
        <v>OK</v>
      </c>
      <c r="CX733" s="47" t="str">
        <f t="shared" si="280"/>
        <v>SI</v>
      </c>
      <c r="CY733" s="47">
        <f t="shared" si="281"/>
        <v>1</v>
      </c>
      <c r="CZ733" s="47" t="str">
        <f t="shared" si="282"/>
        <v/>
      </c>
      <c r="DA733" s="47">
        <f t="shared" si="283"/>
        <v>3</v>
      </c>
      <c r="DB733" s="47">
        <f t="shared" si="284"/>
        <v>4</v>
      </c>
      <c r="DC733" s="47">
        <f t="shared" si="285"/>
        <v>5</v>
      </c>
      <c r="DD733" s="47"/>
      <c r="DE733" s="47">
        <f t="shared" si="286"/>
        <v>7</v>
      </c>
      <c r="DF733" s="47" t="str">
        <f t="shared" si="287"/>
        <v/>
      </c>
      <c r="DG733" s="47">
        <f t="shared" si="288"/>
        <v>9</v>
      </c>
      <c r="DH733" s="47" t="str">
        <f t="shared" si="289"/>
        <v/>
      </c>
      <c r="DI733" s="47" t="str">
        <f t="shared" si="290"/>
        <v/>
      </c>
      <c r="DJ733" s="47">
        <f t="shared" si="291"/>
        <v>4</v>
      </c>
      <c r="DK733" s="48">
        <f>IF(CX733="NO",0,IF(CY733=1,Tipologías!$E$11,0)+IF(CZ733=2,Tipologías!$E$10,0)+IF(DA733=3,Tipologías!$E$9,0)+IF(DB733=4,Tipologías!$E$13,0)+IF(DC733=5,Tipologías!$E$12,0)+IF(DD733=6,Tipologías!$E$14,0)+IF(DE733=7,Tipologías!$E$20,0)+IF(DG733=9,Tipologías!$E$16,0)+IF(DF733=8,Tipologías!$E$23,0)+IF(DH733=10,Tipologías!$E$7,0)+IF(DI733=11,Tipologías!$E$8,0))</f>
        <v>4158248.5159739996</v>
      </c>
      <c r="DL733" s="49">
        <f t="shared" si="292"/>
        <v>4158248.5159739996</v>
      </c>
      <c r="DM733" s="50" t="str">
        <f t="shared" si="293"/>
        <v/>
      </c>
      <c r="DN733" s="50" t="str">
        <f t="shared" si="294"/>
        <v/>
      </c>
      <c r="DO733" s="50">
        <f t="shared" si="295"/>
        <v>0</v>
      </c>
      <c r="DP733" s="51">
        <f t="shared" si="296"/>
        <v>20</v>
      </c>
      <c r="DQ733" s="51">
        <f>IF(DM733=17,Tipologías!$E$18,0)+IF(ENCUESTAS!DN733=18,Tipologías!$E$17,0)+IF(ENCUESTAS!DO733=19,Tipologías!$E$19,0)+IF(ENCUESTAS!DP733=20,Tipologías!$E$21,0)</f>
        <v>487557.07988400001</v>
      </c>
      <c r="DR733" s="47" t="str">
        <f t="shared" si="297"/>
        <v>SI</v>
      </c>
      <c r="DS733" s="49">
        <f t="shared" si="298"/>
        <v>487557.07988400001</v>
      </c>
      <c r="DT733" s="52">
        <f>IF(DL733=0,"",(DL733+DS733+Tipologías!$E$6+Tipologías!$H$2))</f>
        <v>4842882.9883979633</v>
      </c>
      <c r="DU733" s="53" t="str">
        <f t="shared" si="299"/>
        <v>SI</v>
      </c>
      <c r="DV733" s="436" t="s">
        <v>4277</v>
      </c>
    </row>
    <row r="734" spans="1:126" ht="45" hidden="1" x14ac:dyDescent="0.25">
      <c r="A734" s="22">
        <v>42975</v>
      </c>
      <c r="B734" s="7" t="s">
        <v>1</v>
      </c>
      <c r="C734" s="7" t="s">
        <v>630</v>
      </c>
      <c r="D734" s="7">
        <v>579</v>
      </c>
      <c r="E734" s="7">
        <v>98653883</v>
      </c>
      <c r="F734" s="7">
        <v>3233982728</v>
      </c>
      <c r="G734" s="188">
        <v>731</v>
      </c>
      <c r="H734" s="189" t="s">
        <v>1632</v>
      </c>
      <c r="I734" s="7" t="s">
        <v>1102</v>
      </c>
      <c r="J734" s="7">
        <v>14</v>
      </c>
      <c r="K734" s="7"/>
      <c r="L734" s="7"/>
      <c r="M734" s="7"/>
      <c r="N734" s="7"/>
      <c r="O734" s="7">
        <v>64</v>
      </c>
      <c r="P734" s="7"/>
      <c r="Q734" s="7"/>
      <c r="R734" s="200"/>
      <c r="S734" s="7"/>
      <c r="T734" s="7"/>
      <c r="U734" s="362" t="str">
        <f t="shared" si="275"/>
        <v xml:space="preserve">CARRERA 14  #  64 -   </v>
      </c>
      <c r="V734" s="7">
        <v>3206462469</v>
      </c>
      <c r="W734" s="7" t="s">
        <v>2266</v>
      </c>
      <c r="X734" s="7" t="s">
        <v>1710</v>
      </c>
      <c r="Y734" s="7" t="s">
        <v>1541</v>
      </c>
      <c r="Z734" s="7" t="s">
        <v>3273</v>
      </c>
      <c r="AA734" s="434" t="str">
        <f t="shared" si="276"/>
        <v>ANA  DE  JESUS MAYA  QUICENO</v>
      </c>
      <c r="AB734" s="7" t="s">
        <v>1268</v>
      </c>
      <c r="AC734" s="7">
        <v>22028371</v>
      </c>
      <c r="AD734" s="7" t="s">
        <v>1118</v>
      </c>
      <c r="AE734" s="7">
        <v>58</v>
      </c>
      <c r="AF734" s="6" t="s">
        <v>1086</v>
      </c>
      <c r="AG734" s="6"/>
      <c r="AH734" s="7"/>
      <c r="AI734" s="7"/>
      <c r="AJ734" s="7"/>
      <c r="AK734" s="434" t="str">
        <f t="shared" si="277"/>
        <v xml:space="preserve">   </v>
      </c>
      <c r="AL734" s="7"/>
      <c r="AM734" s="191"/>
      <c r="AN734" s="189" t="s">
        <v>1087</v>
      </c>
      <c r="AO734" s="7"/>
      <c r="AP734" s="7" t="s">
        <v>1087</v>
      </c>
      <c r="AQ734" s="7">
        <v>1</v>
      </c>
      <c r="AR734" s="7"/>
      <c r="AS734" s="7"/>
      <c r="AT734" s="230" t="s">
        <v>1148</v>
      </c>
      <c r="AU734" s="7"/>
      <c r="AV734" s="193" t="s">
        <v>1161</v>
      </c>
      <c r="AW734" s="7"/>
      <c r="AX734" s="192"/>
      <c r="AY734" s="7"/>
      <c r="AZ734" s="7"/>
      <c r="BA734" s="7"/>
      <c r="BB734" s="7" t="s">
        <v>1086</v>
      </c>
      <c r="BC734" s="7">
        <v>6319</v>
      </c>
      <c r="BD734" s="7" t="s">
        <v>1086</v>
      </c>
      <c r="BE734" s="7"/>
      <c r="BF734" s="7" t="s">
        <v>1086</v>
      </c>
      <c r="BG734" s="7">
        <v>8324</v>
      </c>
      <c r="BH734" s="232" t="s">
        <v>1167</v>
      </c>
      <c r="BI734" s="233" t="s">
        <v>1174</v>
      </c>
      <c r="BJ734" s="234" t="s">
        <v>1180</v>
      </c>
      <c r="BK734" s="234" t="s">
        <v>1189</v>
      </c>
      <c r="BL734" s="6" t="s">
        <v>1086</v>
      </c>
      <c r="BM734" s="191" t="s">
        <v>1086</v>
      </c>
      <c r="BN734" s="195" t="s">
        <v>1086</v>
      </c>
      <c r="BO734" s="6" t="s">
        <v>1086</v>
      </c>
      <c r="BP734" s="6" t="s">
        <v>1086</v>
      </c>
      <c r="BQ734" s="6" t="s">
        <v>1086</v>
      </c>
      <c r="BR734" s="6" t="s">
        <v>1086</v>
      </c>
      <c r="BS734" s="6" t="s">
        <v>1086</v>
      </c>
      <c r="BT734" s="6" t="s">
        <v>1086</v>
      </c>
      <c r="BU734" s="6" t="s">
        <v>1086</v>
      </c>
      <c r="BV734" s="6" t="s">
        <v>1086</v>
      </c>
      <c r="BW734" s="6" t="s">
        <v>1086</v>
      </c>
      <c r="BX734" s="6" t="s">
        <v>1086</v>
      </c>
      <c r="BY734" s="6" t="s">
        <v>1086</v>
      </c>
      <c r="BZ734" s="6" t="s">
        <v>1086</v>
      </c>
      <c r="CA734" s="6" t="s">
        <v>1086</v>
      </c>
      <c r="CB734" s="6" t="s">
        <v>1086</v>
      </c>
      <c r="CC734" s="6" t="s">
        <v>1086</v>
      </c>
      <c r="CD734" s="234" t="s">
        <v>1193</v>
      </c>
      <c r="CE734" s="199" t="s">
        <v>3274</v>
      </c>
      <c r="CF734" s="6"/>
      <c r="CG734" s="6"/>
      <c r="CH734" s="6"/>
      <c r="CI734" s="6"/>
      <c r="CJ734" s="6" t="s">
        <v>1607</v>
      </c>
      <c r="CK734" s="6" t="s">
        <v>1608</v>
      </c>
      <c r="CL734" s="6" t="s">
        <v>1842</v>
      </c>
      <c r="CM734" s="6" t="s">
        <v>1087</v>
      </c>
      <c r="CN734" s="6" t="s">
        <v>1087</v>
      </c>
      <c r="CO734" s="6" t="s">
        <v>1490</v>
      </c>
      <c r="CP734" s="6" t="s">
        <v>1086</v>
      </c>
      <c r="CQ734" s="6" t="s">
        <v>1086</v>
      </c>
      <c r="CR734" s="6" t="s">
        <v>1086</v>
      </c>
      <c r="CS734" s="6" t="s">
        <v>1086</v>
      </c>
      <c r="CT734" s="6" t="s">
        <v>1086</v>
      </c>
      <c r="CU734" s="191" t="s">
        <v>1273</v>
      </c>
      <c r="CV734" s="6" t="str">
        <f t="shared" si="278"/>
        <v>SAN MARTIN CARRERA1464</v>
      </c>
      <c r="CW734" s="46" t="str">
        <f t="shared" si="279"/>
        <v>OK</v>
      </c>
      <c r="CX734" s="47" t="str">
        <f t="shared" si="280"/>
        <v>SI</v>
      </c>
      <c r="CY734" s="47" t="str">
        <f t="shared" si="281"/>
        <v/>
      </c>
      <c r="CZ734" s="47" t="str">
        <f t="shared" si="282"/>
        <v/>
      </c>
      <c r="DA734" s="47" t="str">
        <f t="shared" si="283"/>
        <v/>
      </c>
      <c r="DB734" s="47" t="str">
        <f t="shared" si="284"/>
        <v/>
      </c>
      <c r="DC734" s="47" t="str">
        <f t="shared" si="285"/>
        <v/>
      </c>
      <c r="DD734" s="47"/>
      <c r="DE734" s="47" t="str">
        <f t="shared" si="286"/>
        <v/>
      </c>
      <c r="DF734" s="47" t="str">
        <f t="shared" si="287"/>
        <v/>
      </c>
      <c r="DG734" s="47" t="str">
        <f t="shared" si="288"/>
        <v/>
      </c>
      <c r="DH734" s="47" t="str">
        <f t="shared" si="289"/>
        <v/>
      </c>
      <c r="DI734" s="47" t="str">
        <f t="shared" si="290"/>
        <v/>
      </c>
      <c r="DJ734" s="47">
        <f t="shared" si="291"/>
        <v>0</v>
      </c>
      <c r="DK734" s="48">
        <f>IF(CX734="NO",0,IF(CY734=1,Tipologías!$E$11,0)+IF(CZ734=2,Tipologías!$E$10,0)+IF(DA734=3,Tipologías!$E$9,0)+IF(DB734=4,Tipologías!$E$13,0)+IF(DC734=5,Tipologías!$E$12,0)+IF(DD734=6,Tipologías!$E$14,0)+IF(DE734=7,Tipologías!$E$20,0)+IF(DG734=9,Tipologías!$E$16,0)+IF(DF734=8,Tipologías!$E$23,0)+IF(DH734=10,Tipologías!$E$7,0)+IF(DI734=11,Tipologías!$E$8,0))</f>
        <v>0</v>
      </c>
      <c r="DL734" s="49">
        <f t="shared" si="292"/>
        <v>0</v>
      </c>
      <c r="DM734" s="50" t="str">
        <f t="shared" si="293"/>
        <v/>
      </c>
      <c r="DN734" s="50" t="str">
        <f t="shared" si="294"/>
        <v/>
      </c>
      <c r="DO734" s="50" t="str">
        <f t="shared" si="295"/>
        <v/>
      </c>
      <c r="DP734" s="51" t="str">
        <f t="shared" si="296"/>
        <v/>
      </c>
      <c r="DQ734" s="51">
        <f>IF(DM734=17,Tipologías!$E$18,0)+IF(ENCUESTAS!DN734=18,Tipologías!$E$17,0)+IF(ENCUESTAS!DO734=19,Tipologías!$E$19,0)+IF(ENCUESTAS!DP734=20,Tipologías!$E$21,0)</f>
        <v>0</v>
      </c>
      <c r="DR734" s="47" t="str">
        <f t="shared" si="297"/>
        <v>NO</v>
      </c>
      <c r="DS734" s="49">
        <f t="shared" si="298"/>
        <v>0</v>
      </c>
      <c r="DT734" s="52" t="str">
        <f>IF(DL734=0,"",(DL734+DS734+Tipologías!$E$6+Tipologías!$H$2))</f>
        <v/>
      </c>
      <c r="DU734" s="53" t="str">
        <f t="shared" si="299"/>
        <v>NO</v>
      </c>
      <c r="DV734" s="437"/>
    </row>
    <row r="735" spans="1:126" ht="45" hidden="1" x14ac:dyDescent="0.25">
      <c r="A735" s="22">
        <v>42975</v>
      </c>
      <c r="B735" s="7" t="s">
        <v>1</v>
      </c>
      <c r="C735" s="7" t="s">
        <v>630</v>
      </c>
      <c r="D735" s="7">
        <v>579</v>
      </c>
      <c r="E735" s="7">
        <v>98653883</v>
      </c>
      <c r="F735" s="7">
        <v>3233982728</v>
      </c>
      <c r="G735" s="255">
        <v>732</v>
      </c>
      <c r="H735" s="189" t="s">
        <v>1632</v>
      </c>
      <c r="I735" s="7" t="s">
        <v>1110</v>
      </c>
      <c r="J735" s="7"/>
      <c r="K735" s="7"/>
      <c r="L735" s="7"/>
      <c r="M735" s="7"/>
      <c r="N735" s="7"/>
      <c r="O735" s="7"/>
      <c r="P735" s="7"/>
      <c r="Q735" s="7"/>
      <c r="R735" s="200">
        <v>22082980000</v>
      </c>
      <c r="S735" s="7"/>
      <c r="T735" s="254"/>
      <c r="U735" s="362" t="str">
        <f t="shared" si="275"/>
        <v xml:space="preserve">PEATONAL   #   -  22082980000 </v>
      </c>
      <c r="V735" s="254">
        <v>3145779549</v>
      </c>
      <c r="W735" s="7" t="s">
        <v>1736</v>
      </c>
      <c r="X735" s="7" t="s">
        <v>1443</v>
      </c>
      <c r="Y735" s="254" t="s">
        <v>1459</v>
      </c>
      <c r="Z735" s="7" t="s">
        <v>1506</v>
      </c>
      <c r="AA735" s="434" t="str">
        <f t="shared" si="276"/>
        <v>MARIA  SUSANA JIMENEZ LOPEZ</v>
      </c>
      <c r="AB735" s="7" t="s">
        <v>1268</v>
      </c>
      <c r="AC735" s="254">
        <v>21930193</v>
      </c>
      <c r="AD735" s="7" t="s">
        <v>1118</v>
      </c>
      <c r="AE735" s="7">
        <v>57</v>
      </c>
      <c r="AF735" s="6" t="s">
        <v>1086</v>
      </c>
      <c r="AG735" s="6"/>
      <c r="AH735" s="7"/>
      <c r="AI735" s="7"/>
      <c r="AJ735" s="7"/>
      <c r="AK735" s="434" t="str">
        <f t="shared" si="277"/>
        <v xml:space="preserve">   </v>
      </c>
      <c r="AL735" s="7"/>
      <c r="AM735" s="191"/>
      <c r="AN735" s="189" t="s">
        <v>1087</v>
      </c>
      <c r="AO735" s="7"/>
      <c r="AP735" s="7" t="s">
        <v>1087</v>
      </c>
      <c r="AQ735" s="7">
        <v>7</v>
      </c>
      <c r="AR735" s="7"/>
      <c r="AS735" s="7"/>
      <c r="AT735" s="230" t="s">
        <v>1148</v>
      </c>
      <c r="AU735" s="7"/>
      <c r="AV735" s="193" t="s">
        <v>1161</v>
      </c>
      <c r="AW735" s="7"/>
      <c r="AX735" s="192"/>
      <c r="AY735" s="7"/>
      <c r="AZ735" s="7"/>
      <c r="BA735" s="7"/>
      <c r="BB735" s="7" t="s">
        <v>1086</v>
      </c>
      <c r="BC735" s="7">
        <v>13094</v>
      </c>
      <c r="BD735" s="7" t="s">
        <v>1086</v>
      </c>
      <c r="BE735" s="7"/>
      <c r="BF735" s="7" t="s">
        <v>1086</v>
      </c>
      <c r="BG735" s="7">
        <v>8366</v>
      </c>
      <c r="BH735" s="232" t="s">
        <v>1167</v>
      </c>
      <c r="BI735" s="233" t="s">
        <v>1171</v>
      </c>
      <c r="BJ735" s="234" t="s">
        <v>1180</v>
      </c>
      <c r="BK735" s="234" t="s">
        <v>1189</v>
      </c>
      <c r="BL735" s="6" t="s">
        <v>1086</v>
      </c>
      <c r="BM735" s="191" t="s">
        <v>1086</v>
      </c>
      <c r="BN735" s="195" t="s">
        <v>1086</v>
      </c>
      <c r="BO735" s="6" t="s">
        <v>1086</v>
      </c>
      <c r="BP735" s="6" t="s">
        <v>1086</v>
      </c>
      <c r="BQ735" s="6" t="s">
        <v>1086</v>
      </c>
      <c r="BR735" s="6" t="s">
        <v>1086</v>
      </c>
      <c r="BS735" s="6" t="s">
        <v>1086</v>
      </c>
      <c r="BT735" s="6" t="s">
        <v>1086</v>
      </c>
      <c r="BU735" s="6" t="s">
        <v>1086</v>
      </c>
      <c r="BV735" s="6" t="s">
        <v>1086</v>
      </c>
      <c r="BW735" s="6" t="s">
        <v>1086</v>
      </c>
      <c r="BX735" s="6" t="s">
        <v>1086</v>
      </c>
      <c r="BY735" s="6" t="s">
        <v>1086</v>
      </c>
      <c r="BZ735" s="6" t="s">
        <v>1086</v>
      </c>
      <c r="CA735" s="6" t="s">
        <v>1086</v>
      </c>
      <c r="CB735" s="6" t="s">
        <v>1086</v>
      </c>
      <c r="CC735" s="6" t="s">
        <v>1086</v>
      </c>
      <c r="CD735" s="234" t="s">
        <v>1193</v>
      </c>
      <c r="CE735" s="199" t="s">
        <v>3275</v>
      </c>
      <c r="CF735" s="6"/>
      <c r="CG735" s="6"/>
      <c r="CH735" s="6"/>
      <c r="CI735" s="6"/>
      <c r="CJ735" s="6" t="s">
        <v>1607</v>
      </c>
      <c r="CK735" s="6" t="s">
        <v>1608</v>
      </c>
      <c r="CL735" s="6" t="s">
        <v>1087</v>
      </c>
      <c r="CM735" s="6" t="s">
        <v>1087</v>
      </c>
      <c r="CN735" s="6" t="s">
        <v>1087</v>
      </c>
      <c r="CO735" s="6" t="s">
        <v>1490</v>
      </c>
      <c r="CP735" s="6" t="s">
        <v>1086</v>
      </c>
      <c r="CQ735" s="6" t="s">
        <v>1086</v>
      </c>
      <c r="CR735" s="6" t="s">
        <v>1086</v>
      </c>
      <c r="CS735" s="6" t="s">
        <v>1086</v>
      </c>
      <c r="CT735" s="6" t="s">
        <v>1086</v>
      </c>
      <c r="CU735" s="191" t="s">
        <v>1288</v>
      </c>
      <c r="CV735" s="6" t="str">
        <f t="shared" si="278"/>
        <v>SAN MARTIN PEATONAL22082980000</v>
      </c>
      <c r="CW735" s="46" t="str">
        <f t="shared" si="279"/>
        <v>OK</v>
      </c>
      <c r="CX735" s="47" t="str">
        <f t="shared" si="280"/>
        <v>SI</v>
      </c>
      <c r="CY735" s="47" t="str">
        <f t="shared" si="281"/>
        <v/>
      </c>
      <c r="CZ735" s="47" t="str">
        <f t="shared" si="282"/>
        <v/>
      </c>
      <c r="DA735" s="47" t="str">
        <f t="shared" si="283"/>
        <v/>
      </c>
      <c r="DB735" s="47" t="str">
        <f t="shared" si="284"/>
        <v/>
      </c>
      <c r="DC735" s="47" t="str">
        <f t="shared" si="285"/>
        <v/>
      </c>
      <c r="DD735" s="47"/>
      <c r="DE735" s="47" t="str">
        <f t="shared" si="286"/>
        <v/>
      </c>
      <c r="DF735" s="47" t="str">
        <f t="shared" si="287"/>
        <v/>
      </c>
      <c r="DG735" s="47" t="str">
        <f t="shared" si="288"/>
        <v/>
      </c>
      <c r="DH735" s="47" t="str">
        <f t="shared" si="289"/>
        <v/>
      </c>
      <c r="DI735" s="47" t="str">
        <f t="shared" si="290"/>
        <v/>
      </c>
      <c r="DJ735" s="47">
        <f t="shared" si="291"/>
        <v>0</v>
      </c>
      <c r="DK735" s="48">
        <f>IF(CX735="NO",0,IF(CY735=1,Tipologías!$E$11,0)+IF(CZ735=2,Tipologías!$E$10,0)+IF(DA735=3,Tipologías!$E$9,0)+IF(DB735=4,Tipologías!$E$13,0)+IF(DC735=5,Tipologías!$E$12,0)+IF(DD735=6,Tipologías!$E$14,0)+IF(DE735=7,Tipologías!$E$20,0)+IF(DG735=9,Tipologías!$E$16,0)+IF(DF735=8,Tipologías!$E$23,0)+IF(DH735=10,Tipologías!$E$7,0)+IF(DI735=11,Tipologías!$E$8,0))</f>
        <v>0</v>
      </c>
      <c r="DL735" s="49">
        <f t="shared" si="292"/>
        <v>0</v>
      </c>
      <c r="DM735" s="50" t="str">
        <f t="shared" si="293"/>
        <v/>
      </c>
      <c r="DN735" s="50" t="str">
        <f t="shared" si="294"/>
        <v/>
      </c>
      <c r="DO735" s="50" t="str">
        <f t="shared" si="295"/>
        <v/>
      </c>
      <c r="DP735" s="51" t="str">
        <f t="shared" si="296"/>
        <v/>
      </c>
      <c r="DQ735" s="51">
        <f>IF(DM735=17,Tipologías!$E$18,0)+IF(ENCUESTAS!DN735=18,Tipologías!$E$17,0)+IF(ENCUESTAS!DO735=19,Tipologías!$E$19,0)+IF(ENCUESTAS!DP735=20,Tipologías!$E$21,0)</f>
        <v>0</v>
      </c>
      <c r="DR735" s="47" t="str">
        <f t="shared" si="297"/>
        <v>NO</v>
      </c>
      <c r="DS735" s="49">
        <f t="shared" si="298"/>
        <v>0</v>
      </c>
      <c r="DT735" s="52" t="str">
        <f>IF(DL735=0,"",(DL735+DS735+Tipologías!$E$6+Tipologías!$H$2))</f>
        <v/>
      </c>
      <c r="DU735" s="53" t="str">
        <f t="shared" si="299"/>
        <v>NO</v>
      </c>
      <c r="DV735" s="436"/>
    </row>
    <row r="736" spans="1:126" ht="45" hidden="1" x14ac:dyDescent="0.25">
      <c r="A736" s="22">
        <v>42975</v>
      </c>
      <c r="B736" s="7" t="s">
        <v>1</v>
      </c>
      <c r="C736" s="7" t="s">
        <v>630</v>
      </c>
      <c r="D736" s="7">
        <v>579</v>
      </c>
      <c r="E736" s="7">
        <v>98653883</v>
      </c>
      <c r="F736" s="7">
        <v>3233982728</v>
      </c>
      <c r="G736" s="215">
        <v>733</v>
      </c>
      <c r="H736" s="189" t="s">
        <v>1632</v>
      </c>
      <c r="I736" s="7" t="s">
        <v>1097</v>
      </c>
      <c r="J736" s="7">
        <v>9</v>
      </c>
      <c r="K736" s="7"/>
      <c r="L736" s="7"/>
      <c r="M736" s="7"/>
      <c r="N736" s="7"/>
      <c r="O736" s="7">
        <v>27</v>
      </c>
      <c r="P736" s="7"/>
      <c r="Q736" s="7"/>
      <c r="R736" s="200"/>
      <c r="S736" s="7"/>
      <c r="T736" s="7"/>
      <c r="U736" s="362" t="str">
        <f t="shared" si="275"/>
        <v xml:space="preserve">CALLE 9  #  27 -   </v>
      </c>
      <c r="V736" s="7">
        <v>3205107582</v>
      </c>
      <c r="W736" s="7" t="s">
        <v>1907</v>
      </c>
      <c r="X736" s="7" t="s">
        <v>1333</v>
      </c>
      <c r="Y736" s="7" t="s">
        <v>1313</v>
      </c>
      <c r="Z736" s="7" t="s">
        <v>1280</v>
      </c>
      <c r="AA736" s="434" t="str">
        <f t="shared" si="276"/>
        <v>SANDRA MILENA ZAPATA RUIZ</v>
      </c>
      <c r="AB736" s="7" t="s">
        <v>1268</v>
      </c>
      <c r="AC736" s="7">
        <v>1039683768</v>
      </c>
      <c r="AD736" s="7" t="s">
        <v>1118</v>
      </c>
      <c r="AE736" s="7">
        <v>30</v>
      </c>
      <c r="AF736" s="6" t="s">
        <v>1086</v>
      </c>
      <c r="AG736" s="6"/>
      <c r="AH736" s="7"/>
      <c r="AI736" s="7"/>
      <c r="AJ736" s="229"/>
      <c r="AK736" s="434" t="str">
        <f t="shared" si="277"/>
        <v xml:space="preserve">   </v>
      </c>
      <c r="AL736" s="7"/>
      <c r="AM736" s="191"/>
      <c r="AN736" s="189" t="s">
        <v>1087</v>
      </c>
      <c r="AO736" s="7"/>
      <c r="AP736" s="7" t="s">
        <v>1087</v>
      </c>
      <c r="AQ736" s="7">
        <v>6</v>
      </c>
      <c r="AR736" s="7">
        <v>4</v>
      </c>
      <c r="AS736" s="7"/>
      <c r="AT736" s="230" t="s">
        <v>1148</v>
      </c>
      <c r="AU736" s="7"/>
      <c r="AV736" s="193" t="s">
        <v>1161</v>
      </c>
      <c r="AW736" s="7"/>
      <c r="AX736" s="192"/>
      <c r="AY736" s="7"/>
      <c r="AZ736" s="7"/>
      <c r="BA736" s="7"/>
      <c r="BB736" s="7" t="s">
        <v>1086</v>
      </c>
      <c r="BC736" s="7">
        <v>23404</v>
      </c>
      <c r="BD736" s="7" t="s">
        <v>1086</v>
      </c>
      <c r="BE736" s="7"/>
      <c r="BF736" s="7" t="s">
        <v>1086</v>
      </c>
      <c r="BG736" s="7">
        <v>9561</v>
      </c>
      <c r="BH736" s="232" t="s">
        <v>1167</v>
      </c>
      <c r="BI736" s="233" t="s">
        <v>1171</v>
      </c>
      <c r="BJ736" s="234" t="s">
        <v>1180</v>
      </c>
      <c r="BK736" s="234" t="s">
        <v>1188</v>
      </c>
      <c r="BL736" s="6" t="s">
        <v>1086</v>
      </c>
      <c r="BM736" s="191" t="s">
        <v>1086</v>
      </c>
      <c r="BN736" s="195" t="s">
        <v>1086</v>
      </c>
      <c r="BO736" s="6" t="s">
        <v>1086</v>
      </c>
      <c r="BP736" s="6" t="s">
        <v>1086</v>
      </c>
      <c r="BQ736" s="6" t="s">
        <v>1086</v>
      </c>
      <c r="BR736" s="6" t="s">
        <v>1086</v>
      </c>
      <c r="BS736" s="6" t="s">
        <v>1086</v>
      </c>
      <c r="BT736" s="6" t="s">
        <v>1086</v>
      </c>
      <c r="BU736" s="6" t="s">
        <v>1086</v>
      </c>
      <c r="BV736" s="6" t="s">
        <v>1086</v>
      </c>
      <c r="BW736" s="6" t="s">
        <v>1086</v>
      </c>
      <c r="BX736" s="6" t="s">
        <v>1086</v>
      </c>
      <c r="BY736" s="6" t="s">
        <v>1086</v>
      </c>
      <c r="BZ736" s="6" t="s">
        <v>1086</v>
      </c>
      <c r="CA736" s="6" t="s">
        <v>1086</v>
      </c>
      <c r="CB736" s="6" t="s">
        <v>1086</v>
      </c>
      <c r="CC736" s="6" t="s">
        <v>1086</v>
      </c>
      <c r="CD736" s="234" t="s">
        <v>1193</v>
      </c>
      <c r="CE736" s="199" t="s">
        <v>3259</v>
      </c>
      <c r="CF736" s="6"/>
      <c r="CG736" s="6"/>
      <c r="CH736" s="6"/>
      <c r="CI736" s="6"/>
      <c r="CJ736" s="6" t="s">
        <v>1607</v>
      </c>
      <c r="CK736" s="6" t="s">
        <v>1608</v>
      </c>
      <c r="CL736" s="6" t="s">
        <v>1842</v>
      </c>
      <c r="CM736" s="6" t="s">
        <v>1087</v>
      </c>
      <c r="CN736" s="6" t="s">
        <v>1087</v>
      </c>
      <c r="CO736" s="6" t="s">
        <v>1490</v>
      </c>
      <c r="CP736" s="6" t="s">
        <v>1086</v>
      </c>
      <c r="CQ736" s="6" t="s">
        <v>1086</v>
      </c>
      <c r="CR736" s="6" t="s">
        <v>1086</v>
      </c>
      <c r="CS736" s="6" t="s">
        <v>1086</v>
      </c>
      <c r="CT736" s="6" t="s">
        <v>1086</v>
      </c>
      <c r="CU736" s="191" t="s">
        <v>1288</v>
      </c>
      <c r="CV736" s="6" t="str">
        <f t="shared" si="278"/>
        <v>SAN MARTIN CALLE927</v>
      </c>
      <c r="CW736" s="46" t="str">
        <f t="shared" si="279"/>
        <v>OK</v>
      </c>
      <c r="CX736" s="47" t="str">
        <f t="shared" si="280"/>
        <v>SI</v>
      </c>
      <c r="CY736" s="47" t="str">
        <f t="shared" si="281"/>
        <v/>
      </c>
      <c r="CZ736" s="47" t="str">
        <f t="shared" si="282"/>
        <v/>
      </c>
      <c r="DA736" s="47" t="str">
        <f t="shared" si="283"/>
        <v/>
      </c>
      <c r="DB736" s="47" t="str">
        <f t="shared" si="284"/>
        <v/>
      </c>
      <c r="DC736" s="47" t="str">
        <f t="shared" si="285"/>
        <v/>
      </c>
      <c r="DD736" s="47"/>
      <c r="DE736" s="47" t="str">
        <f t="shared" si="286"/>
        <v/>
      </c>
      <c r="DF736" s="47" t="str">
        <f t="shared" si="287"/>
        <v/>
      </c>
      <c r="DG736" s="47" t="str">
        <f t="shared" si="288"/>
        <v/>
      </c>
      <c r="DH736" s="47" t="str">
        <f t="shared" si="289"/>
        <v/>
      </c>
      <c r="DI736" s="47" t="str">
        <f t="shared" si="290"/>
        <v/>
      </c>
      <c r="DJ736" s="47">
        <f t="shared" si="291"/>
        <v>0</v>
      </c>
      <c r="DK736" s="48">
        <f>IF(CX736="NO",0,IF(CY736=1,Tipologías!$E$11,0)+IF(CZ736=2,Tipologías!$E$10,0)+IF(DA736=3,Tipologías!$E$9,0)+IF(DB736=4,Tipologías!$E$13,0)+IF(DC736=5,Tipologías!$E$12,0)+IF(DD736=6,Tipologías!$E$14,0)+IF(DE736=7,Tipologías!$E$20,0)+IF(DG736=9,Tipologías!$E$16,0)+IF(DF736=8,Tipologías!$E$23,0)+IF(DH736=10,Tipologías!$E$7,0)+IF(DI736=11,Tipologías!$E$8,0))</f>
        <v>0</v>
      </c>
      <c r="DL736" s="49">
        <f t="shared" si="292"/>
        <v>0</v>
      </c>
      <c r="DM736" s="50" t="str">
        <f t="shared" si="293"/>
        <v/>
      </c>
      <c r="DN736" s="50" t="str">
        <f t="shared" si="294"/>
        <v/>
      </c>
      <c r="DO736" s="50" t="str">
        <f t="shared" si="295"/>
        <v/>
      </c>
      <c r="DP736" s="51" t="str">
        <f t="shared" si="296"/>
        <v/>
      </c>
      <c r="DQ736" s="51">
        <f>IF(DM736=17,Tipologías!$E$18,0)+IF(ENCUESTAS!DN736=18,Tipologías!$E$17,0)+IF(ENCUESTAS!DO736=19,Tipologías!$E$19,0)+IF(ENCUESTAS!DP736=20,Tipologías!$E$21,0)</f>
        <v>0</v>
      </c>
      <c r="DR736" s="47" t="str">
        <f t="shared" si="297"/>
        <v>NO</v>
      </c>
      <c r="DS736" s="49">
        <f t="shared" si="298"/>
        <v>0</v>
      </c>
      <c r="DT736" s="52" t="str">
        <f>IF(DL736=0,"",(DL736+DS736+Tipologías!$E$6+Tipologías!$H$2))</f>
        <v/>
      </c>
      <c r="DU736" s="53" t="str">
        <f t="shared" si="299"/>
        <v>NO</v>
      </c>
      <c r="DV736" s="436"/>
    </row>
    <row r="737" spans="1:126" ht="45" x14ac:dyDescent="0.25">
      <c r="A737" s="22">
        <v>42975</v>
      </c>
      <c r="B737" s="7" t="s">
        <v>1</v>
      </c>
      <c r="C737" s="7" t="s">
        <v>630</v>
      </c>
      <c r="D737" s="7">
        <v>579</v>
      </c>
      <c r="E737" s="7">
        <v>71180459</v>
      </c>
      <c r="F737" s="7">
        <v>3147713942</v>
      </c>
      <c r="G737" s="188">
        <v>734</v>
      </c>
      <c r="H737" s="189" t="s">
        <v>1603</v>
      </c>
      <c r="I737" s="7" t="s">
        <v>1110</v>
      </c>
      <c r="J737" s="7"/>
      <c r="K737" s="7"/>
      <c r="L737" s="7"/>
      <c r="M737" s="7"/>
      <c r="N737" s="7"/>
      <c r="O737" s="7"/>
      <c r="P737" s="7"/>
      <c r="Q737" s="7"/>
      <c r="R737" s="200">
        <v>5804</v>
      </c>
      <c r="S737" s="7"/>
      <c r="T737" s="7"/>
      <c r="U737" s="362" t="str">
        <f t="shared" si="275"/>
        <v xml:space="preserve">PEATONAL   #   -  5804 </v>
      </c>
      <c r="V737" s="7">
        <v>3146064826</v>
      </c>
      <c r="W737" s="7" t="s">
        <v>3196</v>
      </c>
      <c r="X737" s="7" t="s">
        <v>1804</v>
      </c>
      <c r="Y737" s="7" t="s">
        <v>2049</v>
      </c>
      <c r="Z737" s="7" t="s">
        <v>2050</v>
      </c>
      <c r="AA737" s="434" t="str">
        <f t="shared" si="276"/>
        <v>JHON JAIRO TORO GIRALDO</v>
      </c>
      <c r="AB737" s="7" t="s">
        <v>1268</v>
      </c>
      <c r="AC737" s="7">
        <v>1002065719</v>
      </c>
      <c r="AD737" s="7" t="s">
        <v>1127</v>
      </c>
      <c r="AE737" s="7">
        <v>29</v>
      </c>
      <c r="AF737" s="6" t="s">
        <v>1086</v>
      </c>
      <c r="AG737" s="6"/>
      <c r="AH737" s="7"/>
      <c r="AI737" s="7"/>
      <c r="AJ737" s="7"/>
      <c r="AK737" s="434" t="str">
        <f t="shared" si="277"/>
        <v xml:space="preserve">   </v>
      </c>
      <c r="AL737" s="7"/>
      <c r="AM737" s="191"/>
      <c r="AN737" s="189" t="s">
        <v>1087</v>
      </c>
      <c r="AO737" s="7"/>
      <c r="AP737" s="7" t="s">
        <v>1087</v>
      </c>
      <c r="AQ737" s="7">
        <v>5</v>
      </c>
      <c r="AR737" s="7">
        <v>1</v>
      </c>
      <c r="AS737" s="7"/>
      <c r="AT737" s="230" t="s">
        <v>1148</v>
      </c>
      <c r="AU737" s="7"/>
      <c r="AV737" s="231" t="s">
        <v>1163</v>
      </c>
      <c r="AW737" s="7"/>
      <c r="AX737" s="192"/>
      <c r="AY737" s="7"/>
      <c r="AZ737" s="7"/>
      <c r="BA737" s="7"/>
      <c r="BB737" s="7" t="s">
        <v>1086</v>
      </c>
      <c r="BC737" s="7">
        <v>8604</v>
      </c>
      <c r="BD737" s="7" t="s">
        <v>1086</v>
      </c>
      <c r="BE737" s="7">
        <v>5755</v>
      </c>
      <c r="BF737" s="7" t="s">
        <v>1086</v>
      </c>
      <c r="BG737" s="7">
        <v>8366</v>
      </c>
      <c r="BH737" s="232" t="s">
        <v>1167</v>
      </c>
      <c r="BI737" s="233" t="s">
        <v>1175</v>
      </c>
      <c r="BJ737" s="234" t="s">
        <v>1180</v>
      </c>
      <c r="BK737" s="234" t="s">
        <v>1189</v>
      </c>
      <c r="BL737" s="6" t="s">
        <v>1087</v>
      </c>
      <c r="BM737" s="191" t="s">
        <v>1087</v>
      </c>
      <c r="BN737" s="195" t="s">
        <v>1086</v>
      </c>
      <c r="BO737" s="6" t="s">
        <v>1086</v>
      </c>
      <c r="BP737" s="6" t="s">
        <v>1086</v>
      </c>
      <c r="BQ737" s="6" t="s">
        <v>1087</v>
      </c>
      <c r="BR737" s="6" t="s">
        <v>1086</v>
      </c>
      <c r="BS737" s="6" t="s">
        <v>1086</v>
      </c>
      <c r="BT737" s="6" t="s">
        <v>1086</v>
      </c>
      <c r="BU737" s="6" t="s">
        <v>1087</v>
      </c>
      <c r="BV737" s="6" t="s">
        <v>1086</v>
      </c>
      <c r="BW737" s="6" t="s">
        <v>1087</v>
      </c>
      <c r="BX737" s="6" t="s">
        <v>1086</v>
      </c>
      <c r="BY737" s="6" t="s">
        <v>1086</v>
      </c>
      <c r="BZ737" s="6" t="s">
        <v>1087</v>
      </c>
      <c r="CA737" s="6" t="s">
        <v>1086</v>
      </c>
      <c r="CB737" s="6" t="s">
        <v>1086</v>
      </c>
      <c r="CC737" s="6" t="s">
        <v>1087</v>
      </c>
      <c r="CD737" s="234" t="s">
        <v>1193</v>
      </c>
      <c r="CE737" s="199" t="s">
        <v>3276</v>
      </c>
      <c r="CF737" s="6"/>
      <c r="CG737" s="6"/>
      <c r="CH737" s="6"/>
      <c r="CI737" s="6"/>
      <c r="CJ737" s="6" t="s">
        <v>1607</v>
      </c>
      <c r="CK737" s="6" t="s">
        <v>1608</v>
      </c>
      <c r="CL737" s="6" t="s">
        <v>1086</v>
      </c>
      <c r="CM737" s="6" t="s">
        <v>1086</v>
      </c>
      <c r="CN737" s="6" t="s">
        <v>1086</v>
      </c>
      <c r="CO737" s="6" t="s">
        <v>1490</v>
      </c>
      <c r="CP737" s="6" t="s">
        <v>1086</v>
      </c>
      <c r="CQ737" s="6" t="s">
        <v>1086</v>
      </c>
      <c r="CR737" s="6" t="s">
        <v>1087</v>
      </c>
      <c r="CS737" s="6" t="s">
        <v>1086</v>
      </c>
      <c r="CT737" s="6" t="s">
        <v>1087</v>
      </c>
      <c r="CU737" s="191" t="s">
        <v>1286</v>
      </c>
      <c r="CV737" s="6" t="str">
        <f t="shared" si="278"/>
        <v>OASIS PEATONAL5804</v>
      </c>
      <c r="CW737" s="46" t="str">
        <f t="shared" si="279"/>
        <v>¿REPETIDA?</v>
      </c>
      <c r="CX737" s="47" t="str">
        <f t="shared" si="280"/>
        <v>SI</v>
      </c>
      <c r="CY737" s="47">
        <f t="shared" si="281"/>
        <v>1</v>
      </c>
      <c r="CZ737" s="47">
        <f t="shared" si="282"/>
        <v>2</v>
      </c>
      <c r="DA737" s="47" t="str">
        <f t="shared" si="283"/>
        <v/>
      </c>
      <c r="DB737" s="47">
        <f t="shared" si="284"/>
        <v>4</v>
      </c>
      <c r="DC737" s="47">
        <f t="shared" si="285"/>
        <v>5</v>
      </c>
      <c r="DD737" s="47"/>
      <c r="DE737" s="47">
        <f t="shared" si="286"/>
        <v>7</v>
      </c>
      <c r="DF737" s="47">
        <f t="shared" si="287"/>
        <v>8</v>
      </c>
      <c r="DG737" s="47" t="str">
        <f t="shared" si="288"/>
        <v/>
      </c>
      <c r="DH737" s="47" t="str">
        <f t="shared" si="289"/>
        <v/>
      </c>
      <c r="DI737" s="47" t="str">
        <f t="shared" si="290"/>
        <v/>
      </c>
      <c r="DJ737" s="47">
        <f t="shared" si="291"/>
        <v>4</v>
      </c>
      <c r="DK737" s="48">
        <f>IF(CX737="NO",0,IF(CY737=1,Tipologías!$E$11,0)+IF(CZ737=2,Tipologías!$E$10,0)+IF(DA737=3,Tipologías!$E$9,0)+IF(DB737=4,Tipologías!$E$13,0)+IF(DC737=5,Tipologías!$E$12,0)+IF(DD737=6,Tipologías!$E$14,0)+IF(DE737=7,Tipologías!$E$20,0)+IF(DG737=9,Tipologías!$E$16,0)+IF(DF737=8,Tipologías!$E$23,0)+IF(DH737=10,Tipologías!$E$7,0)+IF(DI737=11,Tipologías!$E$8,0))</f>
        <v>6451587.4130639993</v>
      </c>
      <c r="DL737" s="49">
        <f t="shared" si="292"/>
        <v>6099266.2918499997</v>
      </c>
      <c r="DM737" s="50" t="str">
        <f t="shared" si="293"/>
        <v/>
      </c>
      <c r="DN737" s="50" t="str">
        <f t="shared" si="294"/>
        <v/>
      </c>
      <c r="DO737" s="50">
        <f t="shared" si="295"/>
        <v>0</v>
      </c>
      <c r="DP737" s="51">
        <f t="shared" si="296"/>
        <v>20</v>
      </c>
      <c r="DQ737" s="51">
        <f>IF(DM737=17,Tipologías!$E$18,0)+IF(ENCUESTAS!DN737=18,Tipologías!$E$17,0)+IF(ENCUESTAS!DO737=19,Tipologías!$E$19,0)+IF(ENCUESTAS!DP737=20,Tipologías!$E$21,0)</f>
        <v>487557.07988400001</v>
      </c>
      <c r="DR737" s="47" t="str">
        <f t="shared" si="297"/>
        <v>SI</v>
      </c>
      <c r="DS737" s="49">
        <f t="shared" si="298"/>
        <v>487557.07988400001</v>
      </c>
      <c r="DT737" s="52">
        <f>IF(DL737=0,"",(DL737+DS737+Tipologías!$E$6+Tipologías!$H$2))</f>
        <v>6783900.7642739639</v>
      </c>
      <c r="DU737" s="53" t="str">
        <f t="shared" si="299"/>
        <v>SI</v>
      </c>
      <c r="DV737" s="436" t="s">
        <v>3739</v>
      </c>
    </row>
    <row r="738" spans="1:126" ht="45" hidden="1" x14ac:dyDescent="0.25">
      <c r="A738" s="22">
        <v>42975</v>
      </c>
      <c r="B738" s="7" t="s">
        <v>1</v>
      </c>
      <c r="C738" s="7" t="s">
        <v>630</v>
      </c>
      <c r="D738" s="7">
        <v>579</v>
      </c>
      <c r="E738" s="7">
        <v>1039690067</v>
      </c>
      <c r="F738" s="7"/>
      <c r="G738" s="188">
        <v>735</v>
      </c>
      <c r="H738" s="238" t="s">
        <v>1640</v>
      </c>
      <c r="I738" s="7" t="s">
        <v>1110</v>
      </c>
      <c r="J738" s="7"/>
      <c r="K738" s="7"/>
      <c r="L738" s="7"/>
      <c r="M738" s="7"/>
      <c r="N738" s="7"/>
      <c r="O738" s="7"/>
      <c r="P738" s="7"/>
      <c r="Q738" s="7"/>
      <c r="R738" s="200">
        <v>220548690101</v>
      </c>
      <c r="S738" s="7"/>
      <c r="T738" s="7"/>
      <c r="U738" s="362" t="str">
        <f t="shared" si="275"/>
        <v xml:space="preserve">PEATONAL   #   -  220548690101 </v>
      </c>
      <c r="V738" s="7">
        <v>3122437651</v>
      </c>
      <c r="W738" s="7" t="s">
        <v>1573</v>
      </c>
      <c r="X738" s="7" t="s">
        <v>1710</v>
      </c>
      <c r="Y738" s="7" t="s">
        <v>2007</v>
      </c>
      <c r="Z738" s="7" t="s">
        <v>1929</v>
      </c>
      <c r="AA738" s="434" t="str">
        <f t="shared" si="276"/>
        <v>BEATRIS EUGENIA VASQUEZ QUICENO</v>
      </c>
      <c r="AB738" s="7" t="s">
        <v>1268</v>
      </c>
      <c r="AC738" s="7">
        <v>39206551</v>
      </c>
      <c r="AD738" s="7" t="s">
        <v>1118</v>
      </c>
      <c r="AE738" s="7">
        <v>55</v>
      </c>
      <c r="AF738" s="6" t="s">
        <v>1086</v>
      </c>
      <c r="AG738" s="6"/>
      <c r="AH738" s="7"/>
      <c r="AI738" s="7"/>
      <c r="AJ738" s="7"/>
      <c r="AK738" s="434" t="str">
        <f t="shared" si="277"/>
        <v xml:space="preserve">   </v>
      </c>
      <c r="AL738" s="7"/>
      <c r="AM738" s="236"/>
      <c r="AN738" s="189" t="s">
        <v>1087</v>
      </c>
      <c r="AO738" s="7"/>
      <c r="AP738" s="7" t="s">
        <v>1087</v>
      </c>
      <c r="AQ738" s="7">
        <v>3</v>
      </c>
      <c r="AR738" s="7">
        <v>1</v>
      </c>
      <c r="AS738" s="7"/>
      <c r="AT738" s="230" t="s">
        <v>1148</v>
      </c>
      <c r="AU738" s="7"/>
      <c r="AV738" s="231" t="s">
        <v>1163</v>
      </c>
      <c r="AW738" s="7"/>
      <c r="AX738" s="192"/>
      <c r="AY738" s="7"/>
      <c r="AZ738" s="7"/>
      <c r="BA738" s="7"/>
      <c r="BB738" s="7" t="s">
        <v>1086</v>
      </c>
      <c r="BC738" s="7">
        <v>26510</v>
      </c>
      <c r="BD738" s="7" t="s">
        <v>1086</v>
      </c>
      <c r="BE738" s="7">
        <v>19550</v>
      </c>
      <c r="BF738" s="7" t="s">
        <v>1086</v>
      </c>
      <c r="BG738" s="7">
        <v>8366</v>
      </c>
      <c r="BH738" s="232" t="s">
        <v>1167</v>
      </c>
      <c r="BI738" s="233" t="s">
        <v>1171</v>
      </c>
      <c r="BJ738" s="234" t="s">
        <v>1180</v>
      </c>
      <c r="BK738" s="234" t="s">
        <v>1189</v>
      </c>
      <c r="BL738" s="6" t="s">
        <v>1086</v>
      </c>
      <c r="BM738" s="191" t="s">
        <v>1086</v>
      </c>
      <c r="BN738" s="195" t="s">
        <v>1086</v>
      </c>
      <c r="BO738" s="6" t="s">
        <v>1086</v>
      </c>
      <c r="BP738" s="6" t="s">
        <v>1086</v>
      </c>
      <c r="BQ738" s="6" t="s">
        <v>1086</v>
      </c>
      <c r="BR738" s="6" t="s">
        <v>1086</v>
      </c>
      <c r="BS738" s="6" t="s">
        <v>1086</v>
      </c>
      <c r="BT738" s="6" t="s">
        <v>1086</v>
      </c>
      <c r="BU738" s="6" t="s">
        <v>1086</v>
      </c>
      <c r="BV738" s="6" t="s">
        <v>1086</v>
      </c>
      <c r="BW738" s="6" t="s">
        <v>1086</v>
      </c>
      <c r="BX738" s="6" t="s">
        <v>1086</v>
      </c>
      <c r="BY738" s="6" t="s">
        <v>1086</v>
      </c>
      <c r="BZ738" s="6" t="s">
        <v>1086</v>
      </c>
      <c r="CA738" s="6" t="s">
        <v>1086</v>
      </c>
      <c r="CB738" s="6" t="s">
        <v>1086</v>
      </c>
      <c r="CC738" s="6" t="s">
        <v>1086</v>
      </c>
      <c r="CD738" s="234" t="s">
        <v>1193</v>
      </c>
      <c r="CE738" s="199" t="s">
        <v>3277</v>
      </c>
      <c r="CF738" s="6"/>
      <c r="CG738" s="6"/>
      <c r="CH738" s="234"/>
      <c r="CI738" s="6"/>
      <c r="CJ738" s="6" t="s">
        <v>1607</v>
      </c>
      <c r="CK738" s="6" t="s">
        <v>1608</v>
      </c>
      <c r="CL738" s="6" t="s">
        <v>1086</v>
      </c>
      <c r="CM738" s="6" t="s">
        <v>1087</v>
      </c>
      <c r="CN738" s="6" t="s">
        <v>1086</v>
      </c>
      <c r="CO738" s="6" t="s">
        <v>1490</v>
      </c>
      <c r="CP738" s="6" t="s">
        <v>1086</v>
      </c>
      <c r="CQ738" s="6" t="s">
        <v>1086</v>
      </c>
      <c r="CR738" s="6" t="s">
        <v>1086</v>
      </c>
      <c r="CS738" s="6" t="s">
        <v>1086</v>
      </c>
      <c r="CT738" s="6" t="s">
        <v>1086</v>
      </c>
      <c r="CU738" s="191" t="s">
        <v>1288</v>
      </c>
      <c r="CV738" s="6" t="str">
        <f t="shared" si="278"/>
        <v>NUEVO MILENIOPEATONAL220548690101</v>
      </c>
      <c r="CW738" s="46" t="str">
        <f t="shared" si="279"/>
        <v>OK</v>
      </c>
      <c r="CX738" s="47" t="str">
        <f t="shared" si="280"/>
        <v>SI</v>
      </c>
      <c r="CY738" s="47" t="str">
        <f t="shared" si="281"/>
        <v/>
      </c>
      <c r="CZ738" s="47" t="str">
        <f t="shared" si="282"/>
        <v/>
      </c>
      <c r="DA738" s="47" t="str">
        <f t="shared" si="283"/>
        <v/>
      </c>
      <c r="DB738" s="47" t="str">
        <f t="shared" si="284"/>
        <v/>
      </c>
      <c r="DC738" s="47" t="str">
        <f t="shared" si="285"/>
        <v/>
      </c>
      <c r="DD738" s="47"/>
      <c r="DE738" s="47" t="str">
        <f t="shared" si="286"/>
        <v/>
      </c>
      <c r="DF738" s="47" t="str">
        <f t="shared" si="287"/>
        <v/>
      </c>
      <c r="DG738" s="47" t="str">
        <f t="shared" si="288"/>
        <v/>
      </c>
      <c r="DH738" s="47" t="str">
        <f t="shared" si="289"/>
        <v/>
      </c>
      <c r="DI738" s="47" t="str">
        <f t="shared" si="290"/>
        <v/>
      </c>
      <c r="DJ738" s="47">
        <f t="shared" si="291"/>
        <v>0</v>
      </c>
      <c r="DK738" s="48">
        <f>IF(CX738="NO",0,IF(CY738=1,Tipologías!$E$11,0)+IF(CZ738=2,Tipologías!$E$10,0)+IF(DA738=3,Tipologías!$E$9,0)+IF(DB738=4,Tipologías!$E$13,0)+IF(DC738=5,Tipologías!$E$12,0)+IF(DD738=6,Tipologías!$E$14,0)+IF(DE738=7,Tipologías!$E$20,0)+IF(DG738=9,Tipologías!$E$16,0)+IF(DF738=8,Tipologías!$E$23,0)+IF(DH738=10,Tipologías!$E$7,0)+IF(DI738=11,Tipologías!$E$8,0))</f>
        <v>0</v>
      </c>
      <c r="DL738" s="49">
        <f t="shared" si="292"/>
        <v>0</v>
      </c>
      <c r="DM738" s="50" t="str">
        <f t="shared" si="293"/>
        <v/>
      </c>
      <c r="DN738" s="50" t="str">
        <f t="shared" si="294"/>
        <v/>
      </c>
      <c r="DO738" s="50" t="str">
        <f t="shared" si="295"/>
        <v/>
      </c>
      <c r="DP738" s="51" t="str">
        <f t="shared" si="296"/>
        <v/>
      </c>
      <c r="DQ738" s="51">
        <f>IF(DM738=17,Tipologías!$E$18,0)+IF(ENCUESTAS!DN738=18,Tipologías!$E$17,0)+IF(ENCUESTAS!DO738=19,Tipologías!$E$19,0)+IF(ENCUESTAS!DP738=20,Tipologías!$E$21,0)</f>
        <v>0</v>
      </c>
      <c r="DR738" s="47" t="str">
        <f t="shared" si="297"/>
        <v>NO</v>
      </c>
      <c r="DS738" s="49">
        <f t="shared" si="298"/>
        <v>0</v>
      </c>
      <c r="DT738" s="52" t="str">
        <f>IF(DL738=0,"",(DL738+DS738+Tipologías!$E$6+Tipologías!$H$2))</f>
        <v/>
      </c>
      <c r="DU738" s="53" t="str">
        <f t="shared" si="299"/>
        <v>NO</v>
      </c>
      <c r="DV738" s="436"/>
    </row>
    <row r="739" spans="1:126" ht="45" x14ac:dyDescent="0.25">
      <c r="A739" s="22">
        <v>42975</v>
      </c>
      <c r="B739" s="7" t="s">
        <v>1</v>
      </c>
      <c r="C739" s="7" t="s">
        <v>630</v>
      </c>
      <c r="D739" s="7">
        <v>579</v>
      </c>
      <c r="E739" s="7">
        <v>71184422</v>
      </c>
      <c r="F739" s="7">
        <v>3147348837</v>
      </c>
      <c r="G739" s="188">
        <v>736</v>
      </c>
      <c r="H739" s="238" t="s">
        <v>1692</v>
      </c>
      <c r="I739" s="7" t="s">
        <v>1110</v>
      </c>
      <c r="J739" s="7"/>
      <c r="K739" s="7"/>
      <c r="L739" s="7"/>
      <c r="M739" s="7"/>
      <c r="N739" s="7"/>
      <c r="O739" s="7"/>
      <c r="P739" s="7"/>
      <c r="Q739" s="7"/>
      <c r="R739" s="190">
        <v>4585</v>
      </c>
      <c r="S739" s="7"/>
      <c r="T739" s="7"/>
      <c r="U739" s="362" t="str">
        <f t="shared" si="275"/>
        <v xml:space="preserve">PEATONAL   #   -  4585 </v>
      </c>
      <c r="V739" s="7">
        <v>3164268860</v>
      </c>
      <c r="W739" s="7" t="s">
        <v>1868</v>
      </c>
      <c r="X739" s="7" t="s">
        <v>2019</v>
      </c>
      <c r="Y739" s="7" t="s">
        <v>1673</v>
      </c>
      <c r="Z739" s="7" t="s">
        <v>1533</v>
      </c>
      <c r="AA739" s="434" t="str">
        <f t="shared" si="276"/>
        <v>CONSUELO DEL SOCORRO CASTRILLON ZULETA</v>
      </c>
      <c r="AB739" s="7" t="s">
        <v>1268</v>
      </c>
      <c r="AC739" s="7">
        <v>21933710</v>
      </c>
      <c r="AD739" s="7" t="s">
        <v>1118</v>
      </c>
      <c r="AE739" s="7">
        <v>60</v>
      </c>
      <c r="AF739" s="6" t="s">
        <v>1086</v>
      </c>
      <c r="AG739" s="6"/>
      <c r="AH739" s="7"/>
      <c r="AI739" s="7"/>
      <c r="AJ739" s="7"/>
      <c r="AK739" s="434" t="str">
        <f t="shared" si="277"/>
        <v xml:space="preserve">   </v>
      </c>
      <c r="AL739" s="7"/>
      <c r="AM739" s="191"/>
      <c r="AN739" s="189" t="s">
        <v>1086</v>
      </c>
      <c r="AO739" s="7"/>
      <c r="AP739" s="7" t="s">
        <v>1087</v>
      </c>
      <c r="AQ739" s="7">
        <v>9</v>
      </c>
      <c r="AR739" s="7">
        <v>5</v>
      </c>
      <c r="AS739" s="7">
        <v>2</v>
      </c>
      <c r="AT739" s="230" t="s">
        <v>1148</v>
      </c>
      <c r="AU739" s="7"/>
      <c r="AV739" s="231" t="s">
        <v>1163</v>
      </c>
      <c r="AW739" s="7"/>
      <c r="AX739" s="192"/>
      <c r="AY739" s="7"/>
      <c r="AZ739" s="7"/>
      <c r="BA739" s="235"/>
      <c r="BB739" s="7" t="s">
        <v>1086</v>
      </c>
      <c r="BC739" s="7">
        <v>16118</v>
      </c>
      <c r="BD739" s="7" t="s">
        <v>1086</v>
      </c>
      <c r="BE739" s="7">
        <v>11546</v>
      </c>
      <c r="BF739" s="7" t="s">
        <v>1086</v>
      </c>
      <c r="BG739" s="7">
        <v>8366</v>
      </c>
      <c r="BH739" s="232" t="s">
        <v>1167</v>
      </c>
      <c r="BI739" s="233" t="s">
        <v>1171</v>
      </c>
      <c r="BJ739" s="234" t="s">
        <v>1180</v>
      </c>
      <c r="BK739" s="234" t="s">
        <v>1189</v>
      </c>
      <c r="BL739" s="6" t="s">
        <v>1086</v>
      </c>
      <c r="BM739" s="191" t="s">
        <v>1086</v>
      </c>
      <c r="BN739" s="195" t="s">
        <v>1086</v>
      </c>
      <c r="BO739" s="6" t="s">
        <v>1086</v>
      </c>
      <c r="BP739" s="6" t="s">
        <v>1086</v>
      </c>
      <c r="BQ739" s="6" t="s">
        <v>1086</v>
      </c>
      <c r="BR739" s="6" t="s">
        <v>1086</v>
      </c>
      <c r="BS739" s="6" t="s">
        <v>1086</v>
      </c>
      <c r="BT739" s="6" t="s">
        <v>1087</v>
      </c>
      <c r="BU739" s="6" t="s">
        <v>1086</v>
      </c>
      <c r="BV739" s="6" t="s">
        <v>1087</v>
      </c>
      <c r="BW739" s="6" t="s">
        <v>1086</v>
      </c>
      <c r="BX739" s="6" t="s">
        <v>1086</v>
      </c>
      <c r="BY739" s="6" t="s">
        <v>1087</v>
      </c>
      <c r="BZ739" s="6" t="s">
        <v>1086</v>
      </c>
      <c r="CA739" s="6" t="s">
        <v>1087</v>
      </c>
      <c r="CB739" s="6" t="s">
        <v>1086</v>
      </c>
      <c r="CC739" s="6" t="s">
        <v>1086</v>
      </c>
      <c r="CD739" s="234" t="s">
        <v>1193</v>
      </c>
      <c r="CE739" s="199" t="s">
        <v>3278</v>
      </c>
      <c r="CF739" s="6"/>
      <c r="CG739" s="6"/>
      <c r="CH739" s="6"/>
      <c r="CI739" s="6"/>
      <c r="CJ739" s="6" t="s">
        <v>1607</v>
      </c>
      <c r="CK739" s="6" t="s">
        <v>1608</v>
      </c>
      <c r="CL739" s="6" t="s">
        <v>1086</v>
      </c>
      <c r="CM739" s="6" t="s">
        <v>1086</v>
      </c>
      <c r="CN739" s="6" t="s">
        <v>1086</v>
      </c>
      <c r="CO739" s="6" t="s">
        <v>1490</v>
      </c>
      <c r="CP739" s="6" t="s">
        <v>1087</v>
      </c>
      <c r="CQ739" s="6" t="s">
        <v>1086</v>
      </c>
      <c r="CR739" s="6" t="s">
        <v>1087</v>
      </c>
      <c r="CS739" s="6" t="s">
        <v>1086</v>
      </c>
      <c r="CT739" s="6" t="s">
        <v>1086</v>
      </c>
      <c r="CU739" s="191" t="s">
        <v>1269</v>
      </c>
      <c r="CV739" s="6" t="str">
        <f t="shared" si="278"/>
        <v>PATIO BONITOPEATONAL4585</v>
      </c>
      <c r="CW739" s="46" t="str">
        <f t="shared" si="279"/>
        <v>OK</v>
      </c>
      <c r="CX739" s="47" t="str">
        <f t="shared" si="280"/>
        <v>SI</v>
      </c>
      <c r="CY739" s="47">
        <f t="shared" si="281"/>
        <v>1</v>
      </c>
      <c r="CZ739" s="47" t="str">
        <f t="shared" si="282"/>
        <v/>
      </c>
      <c r="DA739" s="47">
        <f t="shared" si="283"/>
        <v>3</v>
      </c>
      <c r="DB739" s="47" t="str">
        <f t="shared" si="284"/>
        <v/>
      </c>
      <c r="DC739" s="47" t="str">
        <f t="shared" si="285"/>
        <v/>
      </c>
      <c r="DD739" s="47"/>
      <c r="DE739" s="47" t="str">
        <f t="shared" si="286"/>
        <v/>
      </c>
      <c r="DF739" s="47" t="str">
        <f t="shared" si="287"/>
        <v/>
      </c>
      <c r="DG739" s="47">
        <f t="shared" si="288"/>
        <v>9</v>
      </c>
      <c r="DH739" s="47" t="str">
        <f t="shared" si="289"/>
        <v/>
      </c>
      <c r="DI739" s="47" t="str">
        <f t="shared" si="290"/>
        <v/>
      </c>
      <c r="DJ739" s="47">
        <f t="shared" si="291"/>
        <v>2</v>
      </c>
      <c r="DK739" s="48">
        <f>IF(CX739="NO",0,IF(CY739=1,Tipologías!$E$11,0)+IF(CZ739=2,Tipologías!$E$10,0)+IF(DA739=3,Tipologías!$E$9,0)+IF(DB739=4,Tipologías!$E$13,0)+IF(DC739=5,Tipologías!$E$12,0)+IF(DD739=6,Tipologías!$E$14,0)+IF(DE739=7,Tipologías!$E$20,0)+IF(DG739=9,Tipologías!$E$16,0)+IF(DF739=8,Tipologías!$E$23,0)+IF(DH739=10,Tipologías!$E$7,0)+IF(DI739=11,Tipologías!$E$8,0))</f>
        <v>2608612.5646619997</v>
      </c>
      <c r="DL739" s="49">
        <f t="shared" si="292"/>
        <v>2608612.5646619997</v>
      </c>
      <c r="DM739" s="50" t="str">
        <f t="shared" si="293"/>
        <v/>
      </c>
      <c r="DN739" s="50" t="str">
        <f t="shared" si="294"/>
        <v/>
      </c>
      <c r="DO739" s="50">
        <f t="shared" si="295"/>
        <v>0</v>
      </c>
      <c r="DP739" s="51" t="str">
        <f t="shared" si="296"/>
        <v/>
      </c>
      <c r="DQ739" s="51">
        <f>IF(DM739=17,Tipologías!$E$18,0)+IF(ENCUESTAS!DN739=18,Tipologías!$E$17,0)+IF(ENCUESTAS!DO739=19,Tipologías!$E$19,0)+IF(ENCUESTAS!DP739=20,Tipologías!$E$21,0)</f>
        <v>0</v>
      </c>
      <c r="DR739" s="47" t="str">
        <f t="shared" si="297"/>
        <v>NO</v>
      </c>
      <c r="DS739" s="49">
        <f t="shared" si="298"/>
        <v>0</v>
      </c>
      <c r="DT739" s="52">
        <f>IF(DL739=0,"",(DL739+DS739+Tipologías!$E$6+Tipologías!$H$2))</f>
        <v>2805689.9572019642</v>
      </c>
      <c r="DU739" s="53" t="str">
        <f t="shared" si="299"/>
        <v>SI</v>
      </c>
      <c r="DV739" s="436" t="s">
        <v>4278</v>
      </c>
    </row>
    <row r="740" spans="1:126" ht="45" hidden="1" x14ac:dyDescent="0.25">
      <c r="A740" s="22">
        <v>42975</v>
      </c>
      <c r="B740" s="7" t="s">
        <v>1</v>
      </c>
      <c r="C740" s="7" t="s">
        <v>630</v>
      </c>
      <c r="D740" s="7">
        <v>579</v>
      </c>
      <c r="E740" s="7">
        <v>71184422</v>
      </c>
      <c r="F740" s="7">
        <v>3147348837</v>
      </c>
      <c r="G740" s="188">
        <v>737</v>
      </c>
      <c r="H740" s="238" t="s">
        <v>1640</v>
      </c>
      <c r="I740" s="7" t="s">
        <v>1110</v>
      </c>
      <c r="J740" s="7"/>
      <c r="K740" s="7"/>
      <c r="L740" s="7"/>
      <c r="M740" s="7"/>
      <c r="N740" s="7"/>
      <c r="O740" s="7"/>
      <c r="P740" s="7"/>
      <c r="Q740" s="7"/>
      <c r="R740" s="190">
        <v>54869</v>
      </c>
      <c r="S740" s="7"/>
      <c r="T740" s="7"/>
      <c r="U740" s="362" t="str">
        <f t="shared" si="275"/>
        <v xml:space="preserve">PEATONAL   #   -  54869 </v>
      </c>
      <c r="V740" s="7">
        <v>3122722324</v>
      </c>
      <c r="W740" s="7" t="s">
        <v>1479</v>
      </c>
      <c r="X740" s="7" t="s">
        <v>1478</v>
      </c>
      <c r="Y740" s="7" t="s">
        <v>1459</v>
      </c>
      <c r="Z740" s="7" t="s">
        <v>1951</v>
      </c>
      <c r="AA740" s="434" t="str">
        <f t="shared" si="276"/>
        <v>MARIA  TEREZA SIERRA VELASQUEZ</v>
      </c>
      <c r="AB740" s="7" t="s">
        <v>1268</v>
      </c>
      <c r="AC740" s="7">
        <v>21932724</v>
      </c>
      <c r="AD740" s="7" t="s">
        <v>1118</v>
      </c>
      <c r="AE740" s="7">
        <v>56</v>
      </c>
      <c r="AF740" s="6" t="s">
        <v>1086</v>
      </c>
      <c r="AG740" s="6"/>
      <c r="AH740" s="7"/>
      <c r="AI740" s="7"/>
      <c r="AJ740" s="7"/>
      <c r="AK740" s="434" t="str">
        <f t="shared" si="277"/>
        <v xml:space="preserve">   </v>
      </c>
      <c r="AL740" s="7"/>
      <c r="AM740" s="191"/>
      <c r="AN740" s="189" t="s">
        <v>1087</v>
      </c>
      <c r="AO740" s="7"/>
      <c r="AP740" s="7" t="s">
        <v>1087</v>
      </c>
      <c r="AQ740" s="7">
        <v>7</v>
      </c>
      <c r="AR740" s="7">
        <v>2</v>
      </c>
      <c r="AS740" s="7"/>
      <c r="AT740" s="230" t="s">
        <v>1148</v>
      </c>
      <c r="AU740" s="7"/>
      <c r="AV740" s="231" t="s">
        <v>1163</v>
      </c>
      <c r="AW740" s="7"/>
      <c r="AX740" s="192"/>
      <c r="AY740" s="7"/>
      <c r="AZ740" s="7"/>
      <c r="BA740" s="235"/>
      <c r="BB740" s="7" t="s">
        <v>1086</v>
      </c>
      <c r="BC740" s="7">
        <v>17528</v>
      </c>
      <c r="BD740" s="7" t="s">
        <v>1086</v>
      </c>
      <c r="BE740" s="7">
        <v>12637</v>
      </c>
      <c r="BF740" s="7" t="s">
        <v>1086</v>
      </c>
      <c r="BG740" s="7">
        <v>8324</v>
      </c>
      <c r="BH740" s="232" t="s">
        <v>1167</v>
      </c>
      <c r="BI740" s="233" t="s">
        <v>1171</v>
      </c>
      <c r="BJ740" s="234" t="s">
        <v>1180</v>
      </c>
      <c r="BK740" s="234" t="s">
        <v>1189</v>
      </c>
      <c r="BL740" s="6" t="s">
        <v>1086</v>
      </c>
      <c r="BM740" s="191" t="s">
        <v>1087</v>
      </c>
      <c r="BN740" s="195" t="s">
        <v>1086</v>
      </c>
      <c r="BO740" s="6" t="s">
        <v>1086</v>
      </c>
      <c r="BP740" s="6" t="s">
        <v>1086</v>
      </c>
      <c r="BQ740" s="6" t="s">
        <v>1086</v>
      </c>
      <c r="BR740" s="6" t="s">
        <v>1086</v>
      </c>
      <c r="BS740" s="6" t="s">
        <v>1086</v>
      </c>
      <c r="BT740" s="6" t="s">
        <v>1086</v>
      </c>
      <c r="BU740" s="6" t="s">
        <v>1086</v>
      </c>
      <c r="BV740" s="6" t="s">
        <v>1086</v>
      </c>
      <c r="BW740" s="6" t="s">
        <v>1086</v>
      </c>
      <c r="BX740" s="6" t="s">
        <v>1086</v>
      </c>
      <c r="BY740" s="6" t="s">
        <v>1086</v>
      </c>
      <c r="BZ740" s="6" t="s">
        <v>1086</v>
      </c>
      <c r="CA740" s="6" t="s">
        <v>1086</v>
      </c>
      <c r="CB740" s="6" t="s">
        <v>1086</v>
      </c>
      <c r="CC740" s="6" t="s">
        <v>1086</v>
      </c>
      <c r="CD740" s="234" t="s">
        <v>1193</v>
      </c>
      <c r="CE740" s="199" t="s">
        <v>3279</v>
      </c>
      <c r="CF740" s="6"/>
      <c r="CG740" s="6"/>
      <c r="CH740" s="6"/>
      <c r="CI740" s="6"/>
      <c r="CJ740" s="6" t="s">
        <v>1607</v>
      </c>
      <c r="CK740" s="6" t="s">
        <v>1608</v>
      </c>
      <c r="CL740" s="6" t="s">
        <v>1086</v>
      </c>
      <c r="CM740" s="6" t="s">
        <v>1087</v>
      </c>
      <c r="CN740" s="6" t="s">
        <v>1087</v>
      </c>
      <c r="CO740" s="6" t="s">
        <v>1490</v>
      </c>
      <c r="CP740" s="6" t="s">
        <v>1086</v>
      </c>
      <c r="CQ740" s="6" t="s">
        <v>1086</v>
      </c>
      <c r="CR740" s="6" t="s">
        <v>1086</v>
      </c>
      <c r="CS740" s="6" t="s">
        <v>1086</v>
      </c>
      <c r="CT740" s="6" t="s">
        <v>1086</v>
      </c>
      <c r="CU740" s="191" t="s">
        <v>1273</v>
      </c>
      <c r="CV740" s="6" t="str">
        <f t="shared" si="278"/>
        <v>NUEVO MILENIOPEATONAL54869</v>
      </c>
      <c r="CW740" s="46" t="str">
        <f t="shared" si="279"/>
        <v>¿REPETIDA?</v>
      </c>
      <c r="CX740" s="47" t="str">
        <f t="shared" si="280"/>
        <v>SI</v>
      </c>
      <c r="CY740" s="47" t="str">
        <f t="shared" si="281"/>
        <v/>
      </c>
      <c r="CZ740" s="47" t="str">
        <f t="shared" si="282"/>
        <v/>
      </c>
      <c r="DA740" s="47" t="str">
        <f t="shared" si="283"/>
        <v/>
      </c>
      <c r="DB740" s="47" t="str">
        <f t="shared" si="284"/>
        <v/>
      </c>
      <c r="DC740" s="47" t="str">
        <f t="shared" si="285"/>
        <v/>
      </c>
      <c r="DD740" s="47"/>
      <c r="DE740" s="47" t="str">
        <f t="shared" si="286"/>
        <v/>
      </c>
      <c r="DF740" s="47" t="str">
        <f t="shared" si="287"/>
        <v/>
      </c>
      <c r="DG740" s="47" t="str">
        <f t="shared" si="288"/>
        <v/>
      </c>
      <c r="DH740" s="47" t="str">
        <f t="shared" si="289"/>
        <v/>
      </c>
      <c r="DI740" s="47" t="str">
        <f t="shared" si="290"/>
        <v/>
      </c>
      <c r="DJ740" s="47">
        <f t="shared" si="291"/>
        <v>0</v>
      </c>
      <c r="DK740" s="48">
        <f>IF(CX740="NO",0,IF(CY740=1,Tipologías!$E$11,0)+IF(CZ740=2,Tipologías!$E$10,0)+IF(DA740=3,Tipologías!$E$9,0)+IF(DB740=4,Tipologías!$E$13,0)+IF(DC740=5,Tipologías!$E$12,0)+IF(DD740=6,Tipologías!$E$14,0)+IF(DE740=7,Tipologías!$E$20,0)+IF(DG740=9,Tipologías!$E$16,0)+IF(DF740=8,Tipologías!$E$23,0)+IF(DH740=10,Tipologías!$E$7,0)+IF(DI740=11,Tipologías!$E$8,0))</f>
        <v>0</v>
      </c>
      <c r="DL740" s="49">
        <f t="shared" si="292"/>
        <v>0</v>
      </c>
      <c r="DM740" s="50" t="str">
        <f t="shared" si="293"/>
        <v/>
      </c>
      <c r="DN740" s="50" t="str">
        <f t="shared" si="294"/>
        <v/>
      </c>
      <c r="DO740" s="50" t="str">
        <f t="shared" si="295"/>
        <v/>
      </c>
      <c r="DP740" s="51" t="str">
        <f t="shared" si="296"/>
        <v/>
      </c>
      <c r="DQ740" s="51">
        <f>IF(DM740=17,Tipologías!$E$18,0)+IF(ENCUESTAS!DN740=18,Tipologías!$E$17,0)+IF(ENCUESTAS!DO740=19,Tipologías!$E$19,0)+IF(ENCUESTAS!DP740=20,Tipologías!$E$21,0)</f>
        <v>0</v>
      </c>
      <c r="DR740" s="47" t="str">
        <f t="shared" si="297"/>
        <v>NO</v>
      </c>
      <c r="DS740" s="49">
        <f t="shared" si="298"/>
        <v>0</v>
      </c>
      <c r="DT740" s="52" t="str">
        <f>IF(DL740=0,"",(DL740+DS740+Tipologías!$E$6+Tipologías!$H$2))</f>
        <v/>
      </c>
      <c r="DU740" s="53" t="str">
        <f t="shared" si="299"/>
        <v>NO</v>
      </c>
      <c r="DV740" s="437"/>
    </row>
    <row r="741" spans="1:126" ht="45" x14ac:dyDescent="0.25">
      <c r="A741" s="22">
        <v>42975</v>
      </c>
      <c r="B741" s="7" t="s">
        <v>1</v>
      </c>
      <c r="C741" s="7" t="s">
        <v>630</v>
      </c>
      <c r="D741" s="7">
        <v>579</v>
      </c>
      <c r="E741" s="7">
        <v>71184422</v>
      </c>
      <c r="F741" s="7">
        <v>3147348837</v>
      </c>
      <c r="G741" s="188">
        <v>738</v>
      </c>
      <c r="H741" s="189" t="s">
        <v>1603</v>
      </c>
      <c r="I741" s="7" t="s">
        <v>1110</v>
      </c>
      <c r="J741" s="7"/>
      <c r="K741" s="7"/>
      <c r="L741" s="7"/>
      <c r="M741" s="7"/>
      <c r="N741" s="7"/>
      <c r="O741" s="7"/>
      <c r="P741" s="7"/>
      <c r="Q741" s="7"/>
      <c r="R741" s="200">
        <v>5741</v>
      </c>
      <c r="S741" s="7"/>
      <c r="T741" s="7"/>
      <c r="U741" s="362" t="str">
        <f t="shared" si="275"/>
        <v xml:space="preserve">PEATONAL   #   -  5741 </v>
      </c>
      <c r="V741" s="7">
        <v>3192613571</v>
      </c>
      <c r="W741" s="7" t="s">
        <v>1685</v>
      </c>
      <c r="X741" s="7" t="s">
        <v>3280</v>
      </c>
      <c r="Y741" s="7" t="s">
        <v>1459</v>
      </c>
      <c r="Z741" s="7" t="s">
        <v>3281</v>
      </c>
      <c r="AA741" s="434" t="str">
        <f t="shared" si="276"/>
        <v>MARIA  ARACEL URREGO GRISALES</v>
      </c>
      <c r="AB741" s="7" t="s">
        <v>1268</v>
      </c>
      <c r="AC741" s="7">
        <v>436522176</v>
      </c>
      <c r="AD741" s="7" t="s">
        <v>1118</v>
      </c>
      <c r="AE741" s="7">
        <v>51</v>
      </c>
      <c r="AF741" s="6" t="s">
        <v>1086</v>
      </c>
      <c r="AG741" s="6"/>
      <c r="AH741" s="7"/>
      <c r="AI741" s="7"/>
      <c r="AJ741" s="7"/>
      <c r="AK741" s="434" t="str">
        <f t="shared" si="277"/>
        <v xml:space="preserve">   </v>
      </c>
      <c r="AL741" s="7"/>
      <c r="AM741" s="191"/>
      <c r="AN741" s="189" t="s">
        <v>1086</v>
      </c>
      <c r="AO741" s="7">
        <v>2093954</v>
      </c>
      <c r="AP741" s="7" t="s">
        <v>1087</v>
      </c>
      <c r="AQ741" s="7">
        <v>4</v>
      </c>
      <c r="AR741" s="7">
        <v>1</v>
      </c>
      <c r="AS741" s="7"/>
      <c r="AT741" s="230" t="s">
        <v>1148</v>
      </c>
      <c r="AU741" s="7"/>
      <c r="AV741" s="231" t="s">
        <v>1163</v>
      </c>
      <c r="AW741" s="7"/>
      <c r="AX741" s="192"/>
      <c r="AY741" s="7"/>
      <c r="AZ741" s="7"/>
      <c r="BA741" s="235"/>
      <c r="BB741" s="7" t="s">
        <v>1086</v>
      </c>
      <c r="BC741" s="7">
        <v>21828</v>
      </c>
      <c r="BD741" s="7" t="s">
        <v>1086</v>
      </c>
      <c r="BE741" s="7"/>
      <c r="BF741" s="7" t="s">
        <v>1086</v>
      </c>
      <c r="BG741" s="7">
        <v>8069</v>
      </c>
      <c r="BH741" s="232" t="s">
        <v>1167</v>
      </c>
      <c r="BI741" s="233" t="s">
        <v>1175</v>
      </c>
      <c r="BJ741" s="234" t="s">
        <v>1180</v>
      </c>
      <c r="BK741" s="234" t="s">
        <v>1189</v>
      </c>
      <c r="BL741" s="6" t="s">
        <v>1087</v>
      </c>
      <c r="BM741" s="191" t="s">
        <v>1087</v>
      </c>
      <c r="BN741" s="195" t="s">
        <v>1086</v>
      </c>
      <c r="BO741" s="6" t="s">
        <v>1086</v>
      </c>
      <c r="BP741" s="6" t="s">
        <v>1086</v>
      </c>
      <c r="BQ741" s="6" t="s">
        <v>1087</v>
      </c>
      <c r="BR741" s="6" t="s">
        <v>1086</v>
      </c>
      <c r="BS741" s="6" t="s">
        <v>1086</v>
      </c>
      <c r="BT741" s="6" t="s">
        <v>1087</v>
      </c>
      <c r="BU741" s="6" t="s">
        <v>1086</v>
      </c>
      <c r="BV741" s="6" t="s">
        <v>1087</v>
      </c>
      <c r="BW741" s="6" t="s">
        <v>1086</v>
      </c>
      <c r="BX741" s="6" t="s">
        <v>1086</v>
      </c>
      <c r="BY741" s="6" t="s">
        <v>1087</v>
      </c>
      <c r="BZ741" s="6" t="s">
        <v>1086</v>
      </c>
      <c r="CA741" s="6" t="s">
        <v>1087</v>
      </c>
      <c r="CB741" s="6" t="s">
        <v>1086</v>
      </c>
      <c r="CC741" s="6" t="s">
        <v>1086</v>
      </c>
      <c r="CD741" s="234" t="s">
        <v>1195</v>
      </c>
      <c r="CE741" s="199" t="s">
        <v>3282</v>
      </c>
      <c r="CF741" s="6"/>
      <c r="CG741" s="6"/>
      <c r="CH741" s="6"/>
      <c r="CI741" s="6"/>
      <c r="CJ741" s="6" t="s">
        <v>1607</v>
      </c>
      <c r="CK741" s="6" t="s">
        <v>1608</v>
      </c>
      <c r="CL741" s="6" t="s">
        <v>1086</v>
      </c>
      <c r="CM741" s="6" t="s">
        <v>1087</v>
      </c>
      <c r="CN741" s="6" t="s">
        <v>1087</v>
      </c>
      <c r="CO741" s="6" t="s">
        <v>1490</v>
      </c>
      <c r="CP741" s="6" t="s">
        <v>1087</v>
      </c>
      <c r="CQ741" s="6" t="s">
        <v>1086</v>
      </c>
      <c r="CR741" s="6" t="s">
        <v>1087</v>
      </c>
      <c r="CS741" s="6" t="s">
        <v>1086</v>
      </c>
      <c r="CT741" s="6" t="s">
        <v>1086</v>
      </c>
      <c r="CU741" s="191" t="s">
        <v>1269</v>
      </c>
      <c r="CV741" s="6" t="str">
        <f t="shared" si="278"/>
        <v>OASIS PEATONAL5741</v>
      </c>
      <c r="CW741" s="46" t="str">
        <f t="shared" si="279"/>
        <v>OK</v>
      </c>
      <c r="CX741" s="47" t="str">
        <f t="shared" si="280"/>
        <v>SI</v>
      </c>
      <c r="CY741" s="47">
        <f t="shared" si="281"/>
        <v>1</v>
      </c>
      <c r="CZ741" s="47" t="str">
        <f t="shared" si="282"/>
        <v/>
      </c>
      <c r="DA741" s="47">
        <f t="shared" si="283"/>
        <v>3</v>
      </c>
      <c r="DB741" s="47" t="str">
        <f t="shared" si="284"/>
        <v/>
      </c>
      <c r="DC741" s="47" t="str">
        <f t="shared" si="285"/>
        <v/>
      </c>
      <c r="DD741" s="47"/>
      <c r="DE741" s="47" t="str">
        <f t="shared" si="286"/>
        <v/>
      </c>
      <c r="DF741" s="47" t="str">
        <f t="shared" si="287"/>
        <v/>
      </c>
      <c r="DG741" s="47">
        <f t="shared" si="288"/>
        <v>9</v>
      </c>
      <c r="DH741" s="47" t="str">
        <f t="shared" si="289"/>
        <v/>
      </c>
      <c r="DI741" s="47" t="str">
        <f t="shared" si="290"/>
        <v/>
      </c>
      <c r="DJ741" s="47">
        <f t="shared" si="291"/>
        <v>2</v>
      </c>
      <c r="DK741" s="48">
        <f>IF(CX741="NO",0,IF(CY741=1,Tipologías!$E$11,0)+IF(CZ741=2,Tipologías!$E$10,0)+IF(DA741=3,Tipologías!$E$9,0)+IF(DB741=4,Tipologías!$E$13,0)+IF(DC741=5,Tipologías!$E$12,0)+IF(DD741=6,Tipologías!$E$14,0)+IF(DE741=7,Tipologías!$E$20,0)+IF(DG741=9,Tipologías!$E$16,0)+IF(DF741=8,Tipologías!$E$23,0)+IF(DH741=10,Tipologías!$E$7,0)+IF(DI741=11,Tipologías!$E$8,0))</f>
        <v>2608612.5646619997</v>
      </c>
      <c r="DL741" s="49">
        <f t="shared" si="292"/>
        <v>2608612.5646619997</v>
      </c>
      <c r="DM741" s="50" t="str">
        <f t="shared" si="293"/>
        <v/>
      </c>
      <c r="DN741" s="50" t="str">
        <f t="shared" si="294"/>
        <v/>
      </c>
      <c r="DO741" s="50">
        <f t="shared" si="295"/>
        <v>0</v>
      </c>
      <c r="DP741" s="51">
        <f t="shared" si="296"/>
        <v>20</v>
      </c>
      <c r="DQ741" s="51">
        <f>IF(DM741=17,Tipologías!$E$18,0)+IF(ENCUESTAS!DN741=18,Tipologías!$E$17,0)+IF(ENCUESTAS!DO741=19,Tipologías!$E$19,0)+IF(ENCUESTAS!DP741=20,Tipologías!$E$21,0)</f>
        <v>487557.07988400001</v>
      </c>
      <c r="DR741" s="47" t="str">
        <f t="shared" si="297"/>
        <v>SI</v>
      </c>
      <c r="DS741" s="49">
        <f t="shared" si="298"/>
        <v>487557.07988400001</v>
      </c>
      <c r="DT741" s="52">
        <f>IF(DL741=0,"",(DL741+DS741+Tipologías!$E$6+Tipologías!$H$2))</f>
        <v>3293247.0370859643</v>
      </c>
      <c r="DU741" s="53" t="str">
        <f t="shared" si="299"/>
        <v>SI</v>
      </c>
      <c r="DV741" s="436" t="s">
        <v>3740</v>
      </c>
    </row>
    <row r="742" spans="1:126" ht="45" x14ac:dyDescent="0.25">
      <c r="A742" s="22">
        <v>42975</v>
      </c>
      <c r="B742" s="7" t="s">
        <v>1</v>
      </c>
      <c r="C742" s="7" t="s">
        <v>630</v>
      </c>
      <c r="D742" s="7">
        <v>579</v>
      </c>
      <c r="E742" s="7">
        <v>71184422</v>
      </c>
      <c r="F742" s="7">
        <v>3147348837</v>
      </c>
      <c r="G742" s="188">
        <v>739</v>
      </c>
      <c r="H742" s="189" t="s">
        <v>1603</v>
      </c>
      <c r="I742" s="7" t="s">
        <v>1110</v>
      </c>
      <c r="J742" s="7"/>
      <c r="K742" s="7"/>
      <c r="L742" s="7"/>
      <c r="M742" s="7"/>
      <c r="N742" s="7"/>
      <c r="O742" s="7"/>
      <c r="P742" s="7"/>
      <c r="Q742" s="7"/>
      <c r="R742" s="190">
        <v>5752</v>
      </c>
      <c r="S742" s="7"/>
      <c r="T742" s="7"/>
      <c r="U742" s="362" t="str">
        <f t="shared" si="275"/>
        <v xml:space="preserve">PEATONAL   #   -  5752 </v>
      </c>
      <c r="V742" s="7">
        <v>3105382068</v>
      </c>
      <c r="W742" s="7" t="s">
        <v>1296</v>
      </c>
      <c r="X742" s="7" t="s">
        <v>2312</v>
      </c>
      <c r="Y742" s="7" t="s">
        <v>1287</v>
      </c>
      <c r="Z742" s="7" t="s">
        <v>2030</v>
      </c>
      <c r="AA742" s="434" t="str">
        <f t="shared" si="276"/>
        <v>MARIA LENIS GONZALES CANO</v>
      </c>
      <c r="AB742" s="7" t="s">
        <v>1268</v>
      </c>
      <c r="AC742" s="7">
        <v>1039681960</v>
      </c>
      <c r="AD742" s="7" t="s">
        <v>1118</v>
      </c>
      <c r="AE742" s="7">
        <v>30</v>
      </c>
      <c r="AF742" s="6" t="s">
        <v>1086</v>
      </c>
      <c r="AG742" s="6"/>
      <c r="AH742" s="7"/>
      <c r="AI742" s="7"/>
      <c r="AJ742" s="7"/>
      <c r="AK742" s="434" t="str">
        <f t="shared" si="277"/>
        <v xml:space="preserve">   </v>
      </c>
      <c r="AL742" s="7"/>
      <c r="AM742" s="191"/>
      <c r="AN742" s="189" t="s">
        <v>1086</v>
      </c>
      <c r="AO742" s="7">
        <v>316557</v>
      </c>
      <c r="AP742" s="7" t="s">
        <v>1087</v>
      </c>
      <c r="AQ742" s="7">
        <v>3</v>
      </c>
      <c r="AR742" s="7">
        <v>2</v>
      </c>
      <c r="AS742" s="7"/>
      <c r="AT742" s="230" t="s">
        <v>1152</v>
      </c>
      <c r="AU742" s="7"/>
      <c r="AV742" s="231" t="s">
        <v>1166</v>
      </c>
      <c r="AW742" s="7"/>
      <c r="AX742" s="192"/>
      <c r="AY742" s="7"/>
      <c r="AZ742" s="7"/>
      <c r="BA742" s="235"/>
      <c r="BB742" s="7" t="s">
        <v>1086</v>
      </c>
      <c r="BC742" s="7"/>
      <c r="BD742" s="7" t="s">
        <v>1086</v>
      </c>
      <c r="BE742" s="7"/>
      <c r="BF742" s="7" t="s">
        <v>1086</v>
      </c>
      <c r="BG742" s="7"/>
      <c r="BH742" s="232" t="s">
        <v>1167</v>
      </c>
      <c r="BI742" s="233" t="s">
        <v>1175</v>
      </c>
      <c r="BJ742" s="234" t="s">
        <v>1180</v>
      </c>
      <c r="BK742" s="234" t="s">
        <v>1191</v>
      </c>
      <c r="BL742" s="6" t="s">
        <v>1087</v>
      </c>
      <c r="BM742" s="191" t="s">
        <v>1086</v>
      </c>
      <c r="BN742" s="195" t="s">
        <v>1087</v>
      </c>
      <c r="BO742" s="6" t="s">
        <v>1087</v>
      </c>
      <c r="BP742" s="6" t="s">
        <v>1087</v>
      </c>
      <c r="BQ742" s="6" t="s">
        <v>1087</v>
      </c>
      <c r="BR742" s="6" t="s">
        <v>1086</v>
      </c>
      <c r="BS742" s="6" t="s">
        <v>1086</v>
      </c>
      <c r="BT742" s="6" t="s">
        <v>1087</v>
      </c>
      <c r="BU742" s="6" t="s">
        <v>1087</v>
      </c>
      <c r="BV742" s="6" t="s">
        <v>1087</v>
      </c>
      <c r="BW742" s="6" t="s">
        <v>1087</v>
      </c>
      <c r="BX742" s="6" t="s">
        <v>1087</v>
      </c>
      <c r="BY742" s="6" t="s">
        <v>1087</v>
      </c>
      <c r="BZ742" s="6" t="s">
        <v>1087</v>
      </c>
      <c r="CA742" s="6" t="s">
        <v>1087</v>
      </c>
      <c r="CB742" s="6" t="s">
        <v>1087</v>
      </c>
      <c r="CC742" s="6" t="s">
        <v>1087</v>
      </c>
      <c r="CD742" s="234" t="s">
        <v>1194</v>
      </c>
      <c r="CE742" s="199" t="s">
        <v>3283</v>
      </c>
      <c r="CF742" s="6"/>
      <c r="CG742" s="6" t="s">
        <v>2161</v>
      </c>
      <c r="CH742" s="6" t="s">
        <v>2161</v>
      </c>
      <c r="CI742" s="6" t="s">
        <v>2161</v>
      </c>
      <c r="CJ742" s="6" t="s">
        <v>2053</v>
      </c>
      <c r="CK742" s="6" t="s">
        <v>1608</v>
      </c>
      <c r="CL742" s="6" t="s">
        <v>1086</v>
      </c>
      <c r="CM742" s="6" t="s">
        <v>1087</v>
      </c>
      <c r="CN742" s="6" t="s">
        <v>1087</v>
      </c>
      <c r="CO742" s="6" t="s">
        <v>1490</v>
      </c>
      <c r="CP742" s="6" t="s">
        <v>1087</v>
      </c>
      <c r="CQ742" s="6" t="s">
        <v>1087</v>
      </c>
      <c r="CR742" s="6" t="s">
        <v>1087</v>
      </c>
      <c r="CS742" s="6" t="s">
        <v>1087</v>
      </c>
      <c r="CT742" s="6" t="s">
        <v>1087</v>
      </c>
      <c r="CU742" s="191" t="s">
        <v>1307</v>
      </c>
      <c r="CV742" s="6" t="str">
        <f t="shared" si="278"/>
        <v>OASIS PEATONAL5752</v>
      </c>
      <c r="CW742" s="46" t="str">
        <f t="shared" si="279"/>
        <v>OK</v>
      </c>
      <c r="CX742" s="47" t="str">
        <f t="shared" si="280"/>
        <v>SI</v>
      </c>
      <c r="CY742" s="47">
        <f t="shared" si="281"/>
        <v>1</v>
      </c>
      <c r="CZ742" s="47">
        <f t="shared" si="282"/>
        <v>2</v>
      </c>
      <c r="DA742" s="47">
        <f t="shared" si="283"/>
        <v>3</v>
      </c>
      <c r="DB742" s="47">
        <f t="shared" si="284"/>
        <v>4</v>
      </c>
      <c r="DC742" s="47">
        <f t="shared" si="285"/>
        <v>5</v>
      </c>
      <c r="DD742" s="47"/>
      <c r="DE742" s="47">
        <f t="shared" si="286"/>
        <v>7</v>
      </c>
      <c r="DF742" s="47">
        <f t="shared" si="287"/>
        <v>8</v>
      </c>
      <c r="DG742" s="47" t="str">
        <f t="shared" si="288"/>
        <v/>
      </c>
      <c r="DH742" s="47" t="str">
        <f t="shared" si="289"/>
        <v/>
      </c>
      <c r="DI742" s="47" t="str">
        <f t="shared" si="290"/>
        <v/>
      </c>
      <c r="DJ742" s="47">
        <f t="shared" si="291"/>
        <v>5</v>
      </c>
      <c r="DK742" s="48">
        <f>IF(CX742="NO",0,IF(CY742=1,Tipologías!$E$11,0)+IF(CZ742=2,Tipologías!$E$10,0)+IF(DA742=3,Tipologías!$E$9,0)+IF(DB742=4,Tipologías!$E$13,0)+IF(DC742=5,Tipologías!$E$12,0)+IF(DD742=6,Tipologías!$E$14,0)+IF(DE742=7,Tipologías!$E$20,0)+IF(DG742=9,Tipologías!$E$16,0)+IF(DF742=8,Tipologías!$E$23,0)+IF(DH742=10,Tipologías!$E$7,0)+IF(DI742=11,Tipologías!$E$8,0))</f>
        <v>6834981.4686359996</v>
      </c>
      <c r="DL742" s="49">
        <f t="shared" si="292"/>
        <v>6099266.2918499997</v>
      </c>
      <c r="DM742" s="50">
        <f t="shared" si="293"/>
        <v>17</v>
      </c>
      <c r="DN742" s="50">
        <f t="shared" si="294"/>
        <v>18</v>
      </c>
      <c r="DO742" s="50">
        <f t="shared" si="295"/>
        <v>19</v>
      </c>
      <c r="DP742" s="51">
        <f t="shared" si="296"/>
        <v>20</v>
      </c>
      <c r="DQ742" s="51">
        <f>IF(DM742=17,Tipologías!$E$18,0)+IF(ENCUESTAS!DN742=18,Tipologías!$E$17,0)+IF(ENCUESTAS!DO742=19,Tipologías!$E$19,0)+IF(ENCUESTAS!DP742=20,Tipologías!$E$21,0)</f>
        <v>2463251.302836</v>
      </c>
      <c r="DR742" s="47" t="str">
        <f t="shared" si="297"/>
        <v>SI</v>
      </c>
      <c r="DS742" s="49">
        <f t="shared" si="298"/>
        <v>1374366.7709999999</v>
      </c>
      <c r="DT742" s="52">
        <f>IF(DL742=0,"",(DL742+DS742+Tipologías!$E$6+Tipologías!$H$2))</f>
        <v>7670710.4553899635</v>
      </c>
      <c r="DU742" s="53" t="str">
        <f t="shared" si="299"/>
        <v>SI</v>
      </c>
      <c r="DV742" s="436" t="s">
        <v>3741</v>
      </c>
    </row>
    <row r="743" spans="1:126" ht="45" hidden="1" x14ac:dyDescent="0.25">
      <c r="A743" s="22">
        <v>42975</v>
      </c>
      <c r="B743" s="7" t="s">
        <v>1</v>
      </c>
      <c r="C743" s="7" t="s">
        <v>630</v>
      </c>
      <c r="D743" s="7">
        <v>579</v>
      </c>
      <c r="E743" s="7">
        <v>71184422</v>
      </c>
      <c r="F743" s="7">
        <v>3147348837</v>
      </c>
      <c r="G743" s="188">
        <v>740</v>
      </c>
      <c r="H743" s="189" t="s">
        <v>1603</v>
      </c>
      <c r="I743" s="7" t="s">
        <v>1110</v>
      </c>
      <c r="J743" s="7"/>
      <c r="K743" s="7"/>
      <c r="L743" s="7"/>
      <c r="M743" s="7"/>
      <c r="N743" s="7"/>
      <c r="O743" s="7"/>
      <c r="P743" s="7"/>
      <c r="Q743" s="7"/>
      <c r="R743" s="200">
        <v>5746</v>
      </c>
      <c r="S743" s="7"/>
      <c r="T743" s="7"/>
      <c r="U743" s="362" t="str">
        <f t="shared" si="275"/>
        <v xml:space="preserve">PEATONAL   #   -  5746 </v>
      </c>
      <c r="V743" s="7">
        <v>3136135303</v>
      </c>
      <c r="W743" s="7" t="s">
        <v>1868</v>
      </c>
      <c r="X743" s="7" t="s">
        <v>1676</v>
      </c>
      <c r="Y743" s="7" t="s">
        <v>2227</v>
      </c>
      <c r="Z743" s="7" t="s">
        <v>1477</v>
      </c>
      <c r="AA743" s="434" t="str">
        <f t="shared" si="276"/>
        <v>ELVER ALFONSO CASTRILLON OSORIO</v>
      </c>
      <c r="AB743" s="7" t="s">
        <v>1268</v>
      </c>
      <c r="AC743" s="7">
        <v>10186080</v>
      </c>
      <c r="AD743" s="7" t="s">
        <v>1127</v>
      </c>
      <c r="AE743" s="7">
        <v>37</v>
      </c>
      <c r="AF743" s="6" t="s">
        <v>1086</v>
      </c>
      <c r="AG743" s="6" t="s">
        <v>2501</v>
      </c>
      <c r="AH743" s="7" t="s">
        <v>1720</v>
      </c>
      <c r="AI743" s="7" t="s">
        <v>1270</v>
      </c>
      <c r="AJ743" s="229" t="s">
        <v>3284</v>
      </c>
      <c r="AK743" s="434" t="str">
        <f t="shared" si="277"/>
        <v>LUZ ORIANA CARDENAS GIL</v>
      </c>
      <c r="AL743" s="7"/>
      <c r="AM743" s="191"/>
      <c r="AN743" s="189" t="s">
        <v>1087</v>
      </c>
      <c r="AO743" s="7"/>
      <c r="AP743" s="7" t="s">
        <v>1087</v>
      </c>
      <c r="AQ743" s="7">
        <v>4</v>
      </c>
      <c r="AR743" s="7">
        <v>2</v>
      </c>
      <c r="AS743" s="7"/>
      <c r="AT743" s="230" t="s">
        <v>1148</v>
      </c>
      <c r="AU743" s="7"/>
      <c r="AV743" s="231" t="s">
        <v>1163</v>
      </c>
      <c r="AW743" s="7"/>
      <c r="AX743" s="192"/>
      <c r="AY743" s="7"/>
      <c r="AZ743" s="7"/>
      <c r="BA743" s="7"/>
      <c r="BB743" s="7" t="s">
        <v>1086</v>
      </c>
      <c r="BC743" s="7">
        <v>20019</v>
      </c>
      <c r="BD743" s="7" t="s">
        <v>1086</v>
      </c>
      <c r="BE743" s="7"/>
      <c r="BF743" s="7" t="s">
        <v>1086</v>
      </c>
      <c r="BG743" s="7">
        <v>8324</v>
      </c>
      <c r="BH743" s="232" t="s">
        <v>1167</v>
      </c>
      <c r="BI743" s="233" t="s">
        <v>1171</v>
      </c>
      <c r="BJ743" s="234" t="s">
        <v>1180</v>
      </c>
      <c r="BK743" s="234" t="s">
        <v>1188</v>
      </c>
      <c r="BL743" s="6" t="s">
        <v>1087</v>
      </c>
      <c r="BM743" s="191" t="s">
        <v>1087</v>
      </c>
      <c r="BN743" s="195" t="s">
        <v>1086</v>
      </c>
      <c r="BO743" s="6" t="s">
        <v>1086</v>
      </c>
      <c r="BP743" s="6" t="s">
        <v>1086</v>
      </c>
      <c r="BQ743" s="6" t="s">
        <v>1087</v>
      </c>
      <c r="BR743" s="6" t="s">
        <v>1086</v>
      </c>
      <c r="BS743" s="6" t="s">
        <v>1086</v>
      </c>
      <c r="BT743" s="6" t="s">
        <v>1086</v>
      </c>
      <c r="BU743" s="6" t="s">
        <v>1086</v>
      </c>
      <c r="BV743" s="6" t="s">
        <v>1086</v>
      </c>
      <c r="BW743" s="6" t="s">
        <v>1086</v>
      </c>
      <c r="BX743" s="6" t="s">
        <v>1086</v>
      </c>
      <c r="BY743" s="6" t="s">
        <v>1086</v>
      </c>
      <c r="BZ743" s="6" t="s">
        <v>1086</v>
      </c>
      <c r="CA743" s="6" t="s">
        <v>1086</v>
      </c>
      <c r="CB743" s="6" t="s">
        <v>1086</v>
      </c>
      <c r="CC743" s="6" t="s">
        <v>1086</v>
      </c>
      <c r="CD743" s="234" t="s">
        <v>1193</v>
      </c>
      <c r="CE743" s="199" t="s">
        <v>3285</v>
      </c>
      <c r="CF743" s="6"/>
      <c r="CG743" s="6"/>
      <c r="CH743" s="6"/>
      <c r="CI743" s="6"/>
      <c r="CJ743" s="6" t="s">
        <v>1607</v>
      </c>
      <c r="CK743" s="6" t="s">
        <v>1608</v>
      </c>
      <c r="CL743" s="6" t="s">
        <v>1086</v>
      </c>
      <c r="CM743" s="6" t="s">
        <v>1087</v>
      </c>
      <c r="CN743" s="6" t="s">
        <v>1087</v>
      </c>
      <c r="CO743" s="6" t="s">
        <v>1490</v>
      </c>
      <c r="CP743" s="6" t="s">
        <v>1086</v>
      </c>
      <c r="CQ743" s="6" t="s">
        <v>1086</v>
      </c>
      <c r="CR743" s="6" t="s">
        <v>1086</v>
      </c>
      <c r="CS743" s="6" t="s">
        <v>1086</v>
      </c>
      <c r="CT743" s="6" t="s">
        <v>1086</v>
      </c>
      <c r="CU743" s="191" t="s">
        <v>1288</v>
      </c>
      <c r="CV743" s="6" t="str">
        <f t="shared" si="278"/>
        <v>OASIS PEATONAL5746</v>
      </c>
      <c r="CW743" s="46" t="str">
        <f t="shared" si="279"/>
        <v>OK</v>
      </c>
      <c r="CX743" s="47" t="str">
        <f t="shared" si="280"/>
        <v>SI</v>
      </c>
      <c r="CY743" s="47" t="str">
        <f t="shared" si="281"/>
        <v/>
      </c>
      <c r="CZ743" s="47" t="str">
        <f t="shared" si="282"/>
        <v/>
      </c>
      <c r="DA743" s="47" t="str">
        <f t="shared" si="283"/>
        <v/>
      </c>
      <c r="DB743" s="47" t="str">
        <f t="shared" si="284"/>
        <v/>
      </c>
      <c r="DC743" s="47" t="str">
        <f t="shared" si="285"/>
        <v/>
      </c>
      <c r="DD743" s="47"/>
      <c r="DE743" s="47" t="str">
        <f t="shared" si="286"/>
        <v/>
      </c>
      <c r="DF743" s="47" t="str">
        <f t="shared" si="287"/>
        <v/>
      </c>
      <c r="DG743" s="47" t="str">
        <f t="shared" si="288"/>
        <v/>
      </c>
      <c r="DH743" s="47" t="str">
        <f t="shared" si="289"/>
        <v/>
      </c>
      <c r="DI743" s="47" t="str">
        <f t="shared" si="290"/>
        <v/>
      </c>
      <c r="DJ743" s="47">
        <f t="shared" si="291"/>
        <v>0</v>
      </c>
      <c r="DK743" s="48">
        <f>IF(CX743="NO",0,IF(CY743=1,Tipologías!$E$11,0)+IF(CZ743=2,Tipologías!$E$10,0)+IF(DA743=3,Tipologías!$E$9,0)+IF(DB743=4,Tipologías!$E$13,0)+IF(DC743=5,Tipologías!$E$12,0)+IF(DD743=6,Tipologías!$E$14,0)+IF(DE743=7,Tipologías!$E$20,0)+IF(DG743=9,Tipologías!$E$16,0)+IF(DF743=8,Tipologías!$E$23,0)+IF(DH743=10,Tipologías!$E$7,0)+IF(DI743=11,Tipologías!$E$8,0))</f>
        <v>0</v>
      </c>
      <c r="DL743" s="49">
        <f t="shared" si="292"/>
        <v>0</v>
      </c>
      <c r="DM743" s="50" t="str">
        <f t="shared" si="293"/>
        <v/>
      </c>
      <c r="DN743" s="50" t="str">
        <f t="shared" si="294"/>
        <v/>
      </c>
      <c r="DO743" s="50" t="str">
        <f t="shared" si="295"/>
        <v/>
      </c>
      <c r="DP743" s="51" t="str">
        <f t="shared" si="296"/>
        <v/>
      </c>
      <c r="DQ743" s="51">
        <f>IF(DM743=17,Tipologías!$E$18,0)+IF(ENCUESTAS!DN743=18,Tipologías!$E$17,0)+IF(ENCUESTAS!DO743=19,Tipologías!$E$19,0)+IF(ENCUESTAS!DP743=20,Tipologías!$E$21,0)</f>
        <v>0</v>
      </c>
      <c r="DR743" s="47" t="str">
        <f t="shared" si="297"/>
        <v>NO</v>
      </c>
      <c r="DS743" s="49">
        <f t="shared" si="298"/>
        <v>0</v>
      </c>
      <c r="DT743" s="52" t="str">
        <f>IF(DL743=0,"",(DL743+DS743+Tipologías!$E$6+Tipologías!$H$2))</f>
        <v/>
      </c>
      <c r="DU743" s="53" t="str">
        <f t="shared" si="299"/>
        <v>NO</v>
      </c>
      <c r="DV743" s="437"/>
    </row>
    <row r="744" spans="1:126" ht="45" x14ac:dyDescent="0.25">
      <c r="A744" s="22">
        <v>42975</v>
      </c>
      <c r="B744" s="7" t="s">
        <v>1</v>
      </c>
      <c r="C744" s="7" t="s">
        <v>630</v>
      </c>
      <c r="D744" s="7">
        <v>579</v>
      </c>
      <c r="E744" s="7">
        <v>1039689067</v>
      </c>
      <c r="F744" s="7"/>
      <c r="G744" s="188">
        <v>741</v>
      </c>
      <c r="H744" s="189" t="s">
        <v>1603</v>
      </c>
      <c r="I744" s="7" t="s">
        <v>1110</v>
      </c>
      <c r="J744" s="7"/>
      <c r="K744" s="7"/>
      <c r="L744" s="7"/>
      <c r="M744" s="7"/>
      <c r="N744" s="7"/>
      <c r="O744" s="7"/>
      <c r="P744" s="7"/>
      <c r="Q744" s="7"/>
      <c r="R744" s="190">
        <v>220587960006</v>
      </c>
      <c r="S744" s="7"/>
      <c r="T744" s="7"/>
      <c r="U744" s="362" t="str">
        <f t="shared" si="275"/>
        <v xml:space="preserve">PEATONAL   #   -  220587960006 </v>
      </c>
      <c r="V744" s="7">
        <v>3226419074</v>
      </c>
      <c r="W744" s="7" t="s">
        <v>2092</v>
      </c>
      <c r="X744" s="7"/>
      <c r="Y744" s="7" t="s">
        <v>1335</v>
      </c>
      <c r="Z744" s="7" t="s">
        <v>1997</v>
      </c>
      <c r="AA744" s="434" t="str">
        <f t="shared" si="276"/>
        <v xml:space="preserve">GLORIA AMPARO TABORDA </v>
      </c>
      <c r="AB744" s="7" t="s">
        <v>1268</v>
      </c>
      <c r="AC744" s="7">
        <v>43652131</v>
      </c>
      <c r="AD744" s="7" t="s">
        <v>1118</v>
      </c>
      <c r="AE744" s="7">
        <v>42</v>
      </c>
      <c r="AF744" s="6" t="s">
        <v>1086</v>
      </c>
      <c r="AG744" s="6"/>
      <c r="AH744" s="7"/>
      <c r="AI744" s="7"/>
      <c r="AJ744" s="229"/>
      <c r="AK744" s="434" t="str">
        <f t="shared" si="277"/>
        <v xml:space="preserve">   </v>
      </c>
      <c r="AL744" s="7"/>
      <c r="AM744" s="191"/>
      <c r="AN744" s="189" t="s">
        <v>1086</v>
      </c>
      <c r="AO744" s="7"/>
      <c r="AP744" s="7" t="s">
        <v>1087</v>
      </c>
      <c r="AQ744" s="7">
        <v>3</v>
      </c>
      <c r="AR744" s="7">
        <v>2</v>
      </c>
      <c r="AS744" s="7"/>
      <c r="AT744" s="230" t="s">
        <v>1148</v>
      </c>
      <c r="AU744" s="7"/>
      <c r="AV744" s="231" t="s">
        <v>1163</v>
      </c>
      <c r="AW744" s="7"/>
      <c r="AX744" s="192"/>
      <c r="AY744" s="7"/>
      <c r="AZ744" s="7"/>
      <c r="BA744" s="7"/>
      <c r="BB744" s="7" t="s">
        <v>1086</v>
      </c>
      <c r="BC744" s="7">
        <v>4550</v>
      </c>
      <c r="BD744" s="7" t="s">
        <v>1086</v>
      </c>
      <c r="BE744" s="7">
        <v>8050</v>
      </c>
      <c r="BF744" s="7" t="s">
        <v>1086</v>
      </c>
      <c r="BG744" s="7">
        <v>8324</v>
      </c>
      <c r="BH744" s="232" t="s">
        <v>1167</v>
      </c>
      <c r="BI744" s="233" t="s">
        <v>1175</v>
      </c>
      <c r="BJ744" s="234" t="s">
        <v>1180</v>
      </c>
      <c r="BK744" s="234" t="s">
        <v>1189</v>
      </c>
      <c r="BL744" s="6" t="s">
        <v>1086</v>
      </c>
      <c r="BM744" s="191" t="s">
        <v>1086</v>
      </c>
      <c r="BN744" s="195" t="s">
        <v>1086</v>
      </c>
      <c r="BO744" s="6" t="s">
        <v>1086</v>
      </c>
      <c r="BP744" s="6" t="s">
        <v>1086</v>
      </c>
      <c r="BQ744" s="6" t="s">
        <v>1086</v>
      </c>
      <c r="BR744" s="6" t="s">
        <v>1086</v>
      </c>
      <c r="BS744" s="6" t="s">
        <v>1086</v>
      </c>
      <c r="BT744" s="6" t="s">
        <v>1086</v>
      </c>
      <c r="BU744" s="6" t="s">
        <v>1086</v>
      </c>
      <c r="BV744" s="6" t="s">
        <v>1087</v>
      </c>
      <c r="BW744" s="6" t="s">
        <v>1086</v>
      </c>
      <c r="BX744" s="6" t="s">
        <v>1086</v>
      </c>
      <c r="BY744" s="6" t="s">
        <v>1086</v>
      </c>
      <c r="BZ744" s="6" t="s">
        <v>1086</v>
      </c>
      <c r="CA744" s="6" t="s">
        <v>1087</v>
      </c>
      <c r="CB744" s="6" t="s">
        <v>1086</v>
      </c>
      <c r="CC744" s="6" t="s">
        <v>1086</v>
      </c>
      <c r="CD744" s="234" t="s">
        <v>1193</v>
      </c>
      <c r="CE744" s="199" t="s">
        <v>3286</v>
      </c>
      <c r="CF744" s="6"/>
      <c r="CG744" s="6"/>
      <c r="CH744" s="6"/>
      <c r="CI744" s="6"/>
      <c r="CJ744" s="6" t="s">
        <v>1607</v>
      </c>
      <c r="CK744" s="6" t="s">
        <v>1608</v>
      </c>
      <c r="CL744" s="6" t="s">
        <v>1086</v>
      </c>
      <c r="CM744" s="6" t="s">
        <v>1087</v>
      </c>
      <c r="CN744" s="6" t="s">
        <v>1087</v>
      </c>
      <c r="CO744" s="6" t="s">
        <v>1490</v>
      </c>
      <c r="CP744" s="6" t="s">
        <v>1086</v>
      </c>
      <c r="CQ744" s="6" t="s">
        <v>1086</v>
      </c>
      <c r="CR744" s="6" t="s">
        <v>1087</v>
      </c>
      <c r="CS744" s="6" t="s">
        <v>1086</v>
      </c>
      <c r="CT744" s="6" t="s">
        <v>1086</v>
      </c>
      <c r="CU744" s="191" t="s">
        <v>1273</v>
      </c>
      <c r="CV744" s="6" t="str">
        <f t="shared" si="278"/>
        <v>OASIS PEATONAL220587960006</v>
      </c>
      <c r="CW744" s="46" t="str">
        <f t="shared" si="279"/>
        <v>OK</v>
      </c>
      <c r="CX744" s="47" t="str">
        <f t="shared" si="280"/>
        <v>SI</v>
      </c>
      <c r="CY744" s="47">
        <f t="shared" si="281"/>
        <v>1</v>
      </c>
      <c r="CZ744" s="47" t="str">
        <f t="shared" si="282"/>
        <v/>
      </c>
      <c r="DA744" s="47" t="str">
        <f t="shared" si="283"/>
        <v/>
      </c>
      <c r="DB744" s="47" t="str">
        <f t="shared" si="284"/>
        <v/>
      </c>
      <c r="DC744" s="47" t="str">
        <f t="shared" si="285"/>
        <v/>
      </c>
      <c r="DD744" s="47"/>
      <c r="DE744" s="47" t="str">
        <f t="shared" si="286"/>
        <v/>
      </c>
      <c r="DF744" s="47" t="str">
        <f t="shared" si="287"/>
        <v/>
      </c>
      <c r="DG744" s="47">
        <f t="shared" si="288"/>
        <v>9</v>
      </c>
      <c r="DH744" s="47" t="str">
        <f t="shared" si="289"/>
        <v/>
      </c>
      <c r="DI744" s="47" t="str">
        <f t="shared" si="290"/>
        <v/>
      </c>
      <c r="DJ744" s="47">
        <f t="shared" si="291"/>
        <v>1</v>
      </c>
      <c r="DK744" s="48">
        <f>IF(CX744="NO",0,IF(CY744=1,Tipologías!$E$11,0)+IF(CZ744=2,Tipologías!$E$10,0)+IF(DA744=3,Tipologías!$E$9,0)+IF(DB744=4,Tipologías!$E$13,0)+IF(DC744=5,Tipologías!$E$12,0)+IF(DD744=6,Tipologías!$E$14,0)+IF(DE744=7,Tipologías!$E$20,0)+IF(DG744=9,Tipologías!$E$16,0)+IF(DF744=8,Tipologías!$E$23,0)+IF(DH744=10,Tipologías!$E$7,0)+IF(DI744=11,Tipologías!$E$8,0))</f>
        <v>2225218.5090899998</v>
      </c>
      <c r="DL744" s="49">
        <f t="shared" si="292"/>
        <v>2225218.5090899998</v>
      </c>
      <c r="DM744" s="50" t="str">
        <f t="shared" si="293"/>
        <v/>
      </c>
      <c r="DN744" s="50" t="str">
        <f t="shared" si="294"/>
        <v/>
      </c>
      <c r="DO744" s="50">
        <f t="shared" si="295"/>
        <v>0</v>
      </c>
      <c r="DP744" s="51" t="str">
        <f t="shared" si="296"/>
        <v/>
      </c>
      <c r="DQ744" s="51">
        <f>IF(DM744=17,Tipologías!$E$18,0)+IF(ENCUESTAS!DN744=18,Tipologías!$E$17,0)+IF(ENCUESTAS!DO744=19,Tipologías!$E$19,0)+IF(ENCUESTAS!DP744=20,Tipologías!$E$21,0)</f>
        <v>0</v>
      </c>
      <c r="DR744" s="47" t="str">
        <f t="shared" si="297"/>
        <v>NO</v>
      </c>
      <c r="DS744" s="49">
        <f t="shared" si="298"/>
        <v>0</v>
      </c>
      <c r="DT744" s="52">
        <f>IF(DL744=0,"",(DL744+DS744+Tipologías!$E$6+Tipologías!$H$2))</f>
        <v>2422295.9016299644</v>
      </c>
      <c r="DU744" s="53" t="str">
        <f t="shared" si="299"/>
        <v>SI</v>
      </c>
      <c r="DV744" s="436" t="s">
        <v>3742</v>
      </c>
    </row>
    <row r="745" spans="1:126" ht="45" x14ac:dyDescent="0.25">
      <c r="A745" s="22">
        <v>42975</v>
      </c>
      <c r="B745" s="7" t="s">
        <v>1</v>
      </c>
      <c r="C745" s="7" t="s">
        <v>630</v>
      </c>
      <c r="D745" s="7">
        <v>579</v>
      </c>
      <c r="E745" s="7">
        <v>98653883</v>
      </c>
      <c r="F745" s="7">
        <v>3233982728</v>
      </c>
      <c r="G745" s="250">
        <v>742</v>
      </c>
      <c r="H745" s="189" t="s">
        <v>1632</v>
      </c>
      <c r="I745" s="7" t="s">
        <v>1110</v>
      </c>
      <c r="J745" s="7" t="s">
        <v>3287</v>
      </c>
      <c r="K745" s="7"/>
      <c r="L745" s="7"/>
      <c r="M745" s="7"/>
      <c r="N745" s="7"/>
      <c r="O745" s="7"/>
      <c r="P745" s="7"/>
      <c r="Q745" s="7"/>
      <c r="R745" s="200"/>
      <c r="S745" s="7"/>
      <c r="T745" s="7"/>
      <c r="U745" s="362" t="str">
        <f t="shared" si="275"/>
        <v xml:space="preserve">PEATONAL CARRERA 13 · 921  #   -   </v>
      </c>
      <c r="V745" s="254">
        <v>3142861841</v>
      </c>
      <c r="W745" s="7" t="s">
        <v>1655</v>
      </c>
      <c r="X745" s="7" t="s">
        <v>2245</v>
      </c>
      <c r="Y745" s="252" t="s">
        <v>3288</v>
      </c>
      <c r="Z745" s="7"/>
      <c r="AA745" s="434" t="str">
        <f t="shared" si="276"/>
        <v>LEYFAR  MONSALVE RODAS</v>
      </c>
      <c r="AB745" s="7" t="s">
        <v>1268</v>
      </c>
      <c r="AC745" s="252">
        <v>1039724921</v>
      </c>
      <c r="AD745" s="7" t="s">
        <v>1127</v>
      </c>
      <c r="AE745" s="7">
        <v>22</v>
      </c>
      <c r="AF745" s="6" t="s">
        <v>1086</v>
      </c>
      <c r="AG745" s="6"/>
      <c r="AH745" s="7"/>
      <c r="AI745" s="7"/>
      <c r="AJ745" s="7"/>
      <c r="AK745" s="434" t="str">
        <f t="shared" si="277"/>
        <v xml:space="preserve">   </v>
      </c>
      <c r="AL745" s="7"/>
      <c r="AM745" s="191"/>
      <c r="AN745" s="189" t="s">
        <v>1087</v>
      </c>
      <c r="AO745" s="7"/>
      <c r="AP745" s="7" t="s">
        <v>1087</v>
      </c>
      <c r="AQ745" s="7">
        <v>1</v>
      </c>
      <c r="AR745" s="7"/>
      <c r="AS745" s="7"/>
      <c r="AT745" s="230" t="s">
        <v>1148</v>
      </c>
      <c r="AU745" s="7"/>
      <c r="AV745" s="231" t="s">
        <v>1163</v>
      </c>
      <c r="AW745" s="7"/>
      <c r="AX745" s="192"/>
      <c r="AY745" s="7"/>
      <c r="AZ745" s="7"/>
      <c r="BA745" s="7"/>
      <c r="BB745" s="7" t="s">
        <v>1086</v>
      </c>
      <c r="BC745" s="7">
        <v>1072</v>
      </c>
      <c r="BD745" s="7" t="s">
        <v>1086</v>
      </c>
      <c r="BE745" s="7"/>
      <c r="BF745" s="7" t="s">
        <v>1086</v>
      </c>
      <c r="BG745" s="7">
        <v>8366</v>
      </c>
      <c r="BH745" s="232" t="s">
        <v>1167</v>
      </c>
      <c r="BI745" s="233" t="s">
        <v>1175</v>
      </c>
      <c r="BJ745" s="234" t="s">
        <v>1175</v>
      </c>
      <c r="BK745" s="234" t="s">
        <v>1189</v>
      </c>
      <c r="BL745" s="6" t="s">
        <v>1087</v>
      </c>
      <c r="BM745" s="191" t="s">
        <v>1086</v>
      </c>
      <c r="BN745" s="195" t="s">
        <v>1086</v>
      </c>
      <c r="BO745" s="6" t="s">
        <v>1086</v>
      </c>
      <c r="BP745" s="6" t="s">
        <v>1086</v>
      </c>
      <c r="BQ745" s="6" t="s">
        <v>1087</v>
      </c>
      <c r="BR745" s="6" t="s">
        <v>1086</v>
      </c>
      <c r="BS745" s="6" t="s">
        <v>1086</v>
      </c>
      <c r="BT745" s="6" t="s">
        <v>1086</v>
      </c>
      <c r="BU745" s="6" t="s">
        <v>1086</v>
      </c>
      <c r="BV745" s="6" t="s">
        <v>1087</v>
      </c>
      <c r="BW745" s="6" t="s">
        <v>1086</v>
      </c>
      <c r="BX745" s="6" t="s">
        <v>1086</v>
      </c>
      <c r="BY745" s="6" t="s">
        <v>1086</v>
      </c>
      <c r="BZ745" s="6" t="s">
        <v>1086</v>
      </c>
      <c r="CA745" s="6" t="s">
        <v>1087</v>
      </c>
      <c r="CB745" s="6" t="s">
        <v>1086</v>
      </c>
      <c r="CC745" s="6" t="s">
        <v>1086</v>
      </c>
      <c r="CD745" s="234" t="s">
        <v>1193</v>
      </c>
      <c r="CE745" s="199" t="s">
        <v>3289</v>
      </c>
      <c r="CF745" s="6"/>
      <c r="CG745" s="6"/>
      <c r="CH745" s="6"/>
      <c r="CI745" s="6"/>
      <c r="CJ745" s="6" t="s">
        <v>1607</v>
      </c>
      <c r="CK745" s="6" t="s">
        <v>1608</v>
      </c>
      <c r="CL745" s="6" t="s">
        <v>1842</v>
      </c>
      <c r="CM745" s="6" t="s">
        <v>1087</v>
      </c>
      <c r="CN745" s="6" t="s">
        <v>1087</v>
      </c>
      <c r="CO745" s="6" t="s">
        <v>1490</v>
      </c>
      <c r="CP745" s="6" t="s">
        <v>1086</v>
      </c>
      <c r="CQ745" s="6" t="s">
        <v>1086</v>
      </c>
      <c r="CR745" s="6" t="s">
        <v>1087</v>
      </c>
      <c r="CS745" s="6" t="s">
        <v>1086</v>
      </c>
      <c r="CT745" s="6" t="s">
        <v>1086</v>
      </c>
      <c r="CU745" s="191" t="s">
        <v>1288</v>
      </c>
      <c r="CV745" s="6" t="str">
        <f t="shared" si="278"/>
        <v>SAN MARTIN PEATONALCARRERA 13 · 921</v>
      </c>
      <c r="CW745" s="46" t="str">
        <f t="shared" si="279"/>
        <v>OK</v>
      </c>
      <c r="CX745" s="47" t="str">
        <f t="shared" si="280"/>
        <v>SI</v>
      </c>
      <c r="CY745" s="47">
        <f t="shared" si="281"/>
        <v>1</v>
      </c>
      <c r="CZ745" s="47" t="str">
        <f t="shared" si="282"/>
        <v/>
      </c>
      <c r="DA745" s="47" t="str">
        <f t="shared" si="283"/>
        <v/>
      </c>
      <c r="DB745" s="47" t="str">
        <f t="shared" si="284"/>
        <v/>
      </c>
      <c r="DC745" s="47" t="str">
        <f t="shared" si="285"/>
        <v/>
      </c>
      <c r="DD745" s="47"/>
      <c r="DE745" s="47" t="str">
        <f t="shared" si="286"/>
        <v/>
      </c>
      <c r="DF745" s="47" t="str">
        <f t="shared" si="287"/>
        <v/>
      </c>
      <c r="DG745" s="47" t="str">
        <f t="shared" si="288"/>
        <v/>
      </c>
      <c r="DH745" s="47" t="str">
        <f t="shared" si="289"/>
        <v/>
      </c>
      <c r="DI745" s="47" t="str">
        <f t="shared" si="290"/>
        <v/>
      </c>
      <c r="DJ745" s="47">
        <f t="shared" si="291"/>
        <v>1</v>
      </c>
      <c r="DK745" s="48">
        <f>IF(CX745="NO",0,IF(CY745=1,Tipologías!$E$11,0)+IF(CZ745=2,Tipologías!$E$10,0)+IF(DA745=3,Tipologías!$E$9,0)+IF(DB745=4,Tipologías!$E$13,0)+IF(DC745=5,Tipologías!$E$12,0)+IF(DD745=6,Tipologías!$E$14,0)+IF(DE745=7,Tipologías!$E$20,0)+IF(DG745=9,Tipologías!$E$16,0)+IF(DF745=8,Tipologías!$E$23,0)+IF(DH745=10,Tipologías!$E$7,0)+IF(DI745=11,Tipologías!$E$8,0))</f>
        <v>223009.46776799997</v>
      </c>
      <c r="DL745" s="49">
        <f t="shared" si="292"/>
        <v>223009.46776799997</v>
      </c>
      <c r="DM745" s="50" t="str">
        <f t="shared" si="293"/>
        <v/>
      </c>
      <c r="DN745" s="50" t="str">
        <f t="shared" si="294"/>
        <v/>
      </c>
      <c r="DO745" s="50">
        <f t="shared" si="295"/>
        <v>0</v>
      </c>
      <c r="DP745" s="51">
        <f t="shared" si="296"/>
        <v>20</v>
      </c>
      <c r="DQ745" s="51">
        <f>IF(DM745=17,Tipologías!$E$18,0)+IF(ENCUESTAS!DN745=18,Tipologías!$E$17,0)+IF(ENCUESTAS!DO745=19,Tipologías!$E$19,0)+IF(ENCUESTAS!DP745=20,Tipologías!$E$21,0)</f>
        <v>487557.07988400001</v>
      </c>
      <c r="DR745" s="47" t="str">
        <f t="shared" si="297"/>
        <v>SI</v>
      </c>
      <c r="DS745" s="49">
        <f t="shared" si="298"/>
        <v>487557.07988400001</v>
      </c>
      <c r="DT745" s="52">
        <f>IF(DL745=0,"",(DL745+DS745+Tipologías!$E$6+Tipologías!$H$2))</f>
        <v>907643.9401919645</v>
      </c>
      <c r="DU745" s="53" t="str">
        <f t="shared" si="299"/>
        <v>SI</v>
      </c>
      <c r="DV745" s="436" t="s">
        <v>4279</v>
      </c>
    </row>
    <row r="746" spans="1:126" ht="45" x14ac:dyDescent="0.25">
      <c r="A746" s="22">
        <v>42975</v>
      </c>
      <c r="B746" s="7" t="s">
        <v>1</v>
      </c>
      <c r="C746" s="7" t="s">
        <v>630</v>
      </c>
      <c r="D746" s="7">
        <v>579</v>
      </c>
      <c r="E746" s="7">
        <v>15362949</v>
      </c>
      <c r="F746" s="7">
        <v>3147962419</v>
      </c>
      <c r="G746" s="188">
        <v>743</v>
      </c>
      <c r="H746" s="238" t="s">
        <v>1640</v>
      </c>
      <c r="I746" s="7" t="s">
        <v>1110</v>
      </c>
      <c r="J746" s="7"/>
      <c r="K746" s="7"/>
      <c r="L746" s="7"/>
      <c r="M746" s="7"/>
      <c r="N746" s="7"/>
      <c r="O746" s="7"/>
      <c r="P746" s="7"/>
      <c r="Q746" s="7"/>
      <c r="R746" s="200">
        <v>22054869000</v>
      </c>
      <c r="S746" s="7"/>
      <c r="T746" s="7"/>
      <c r="U746" s="362" t="str">
        <f t="shared" si="275"/>
        <v xml:space="preserve">PEATONAL   #   -  22054869000 </v>
      </c>
      <c r="V746" s="7">
        <v>3207501153</v>
      </c>
      <c r="W746" s="7" t="s">
        <v>1443</v>
      </c>
      <c r="X746" s="7" t="s">
        <v>1754</v>
      </c>
      <c r="Y746" s="7" t="s">
        <v>3290</v>
      </c>
      <c r="Z746" s="7" t="s">
        <v>1997</v>
      </c>
      <c r="AA746" s="434" t="str">
        <f t="shared" si="276"/>
        <v>DILAN AMPARO LOPEZ USME</v>
      </c>
      <c r="AB746" s="7" t="s">
        <v>1268</v>
      </c>
      <c r="AC746" s="7">
        <v>39171416</v>
      </c>
      <c r="AD746" s="7" t="s">
        <v>1118</v>
      </c>
      <c r="AE746" s="7"/>
      <c r="AF746" s="6" t="s">
        <v>1086</v>
      </c>
      <c r="AG746" s="6"/>
      <c r="AH746" s="7"/>
      <c r="AI746" s="7"/>
      <c r="AJ746" s="7"/>
      <c r="AK746" s="434" t="str">
        <f t="shared" si="277"/>
        <v xml:space="preserve">   </v>
      </c>
      <c r="AL746" s="7"/>
      <c r="AM746" s="191"/>
      <c r="AN746" s="189" t="s">
        <v>1087</v>
      </c>
      <c r="AO746" s="7"/>
      <c r="AP746" s="7" t="s">
        <v>1087</v>
      </c>
      <c r="AQ746" s="7">
        <v>3</v>
      </c>
      <c r="AR746" s="7"/>
      <c r="AS746" s="7"/>
      <c r="AT746" s="230" t="s">
        <v>1148</v>
      </c>
      <c r="AU746" s="7"/>
      <c r="AV746" s="231" t="s">
        <v>1163</v>
      </c>
      <c r="AW746" s="7"/>
      <c r="AX746" s="192"/>
      <c r="AY746" s="7"/>
      <c r="AZ746" s="7"/>
      <c r="BA746" s="7"/>
      <c r="BB746" s="7" t="s">
        <v>1086</v>
      </c>
      <c r="BC746" s="7">
        <v>12297</v>
      </c>
      <c r="BD746" s="7" t="s">
        <v>1086</v>
      </c>
      <c r="BE746" s="7">
        <v>8606</v>
      </c>
      <c r="BF746" s="7" t="s">
        <v>1086</v>
      </c>
      <c r="BG746" s="7">
        <v>8324</v>
      </c>
      <c r="BH746" s="232" t="s">
        <v>1167</v>
      </c>
      <c r="BI746" s="233" t="s">
        <v>1175</v>
      </c>
      <c r="BJ746" s="234" t="s">
        <v>1180</v>
      </c>
      <c r="BK746" s="234" t="s">
        <v>1189</v>
      </c>
      <c r="BL746" s="6" t="s">
        <v>1087</v>
      </c>
      <c r="BM746" s="191" t="s">
        <v>1087</v>
      </c>
      <c r="BN746" s="195" t="s">
        <v>1086</v>
      </c>
      <c r="BO746" s="6" t="s">
        <v>1086</v>
      </c>
      <c r="BP746" s="6" t="s">
        <v>1086</v>
      </c>
      <c r="BQ746" s="6" t="s">
        <v>1086</v>
      </c>
      <c r="BR746" s="6" t="s">
        <v>1086</v>
      </c>
      <c r="BS746" s="6" t="s">
        <v>1086</v>
      </c>
      <c r="BT746" s="6" t="s">
        <v>1086</v>
      </c>
      <c r="BU746" s="6" t="s">
        <v>1087</v>
      </c>
      <c r="BV746" s="6" t="s">
        <v>1087</v>
      </c>
      <c r="BW746" s="6" t="s">
        <v>1086</v>
      </c>
      <c r="BX746" s="6" t="s">
        <v>1086</v>
      </c>
      <c r="BY746" s="6" t="s">
        <v>1086</v>
      </c>
      <c r="BZ746" s="6" t="s">
        <v>1087</v>
      </c>
      <c r="CA746" s="6" t="s">
        <v>1087</v>
      </c>
      <c r="CB746" s="6" t="s">
        <v>1086</v>
      </c>
      <c r="CC746" s="6" t="s">
        <v>1086</v>
      </c>
      <c r="CD746" s="234" t="s">
        <v>1193</v>
      </c>
      <c r="CE746" s="199" t="s">
        <v>3291</v>
      </c>
      <c r="CF746" s="6"/>
      <c r="CG746" s="6"/>
      <c r="CH746" s="6"/>
      <c r="CI746" s="6"/>
      <c r="CJ746" s="6" t="s">
        <v>1607</v>
      </c>
      <c r="CK746" s="6" t="s">
        <v>1608</v>
      </c>
      <c r="CL746" s="6" t="s">
        <v>1086</v>
      </c>
      <c r="CM746" s="6" t="s">
        <v>1087</v>
      </c>
      <c r="CN746" s="6" t="s">
        <v>1087</v>
      </c>
      <c r="CO746" s="6" t="s">
        <v>1490</v>
      </c>
      <c r="CP746" s="6" t="s">
        <v>1086</v>
      </c>
      <c r="CQ746" s="6" t="s">
        <v>1087</v>
      </c>
      <c r="CR746" s="6" t="s">
        <v>1087</v>
      </c>
      <c r="CS746" s="6" t="s">
        <v>1086</v>
      </c>
      <c r="CT746" s="6" t="s">
        <v>1086</v>
      </c>
      <c r="CU746" s="191" t="s">
        <v>1269</v>
      </c>
      <c r="CV746" s="6" t="str">
        <f t="shared" si="278"/>
        <v>NUEVO MILENIOPEATONAL22054869000</v>
      </c>
      <c r="CW746" s="46" t="str">
        <f t="shared" si="279"/>
        <v>OK</v>
      </c>
      <c r="CX746" s="47" t="str">
        <f t="shared" si="280"/>
        <v>SI</v>
      </c>
      <c r="CY746" s="47">
        <f t="shared" si="281"/>
        <v>1</v>
      </c>
      <c r="CZ746" s="47" t="str">
        <f t="shared" si="282"/>
        <v/>
      </c>
      <c r="DA746" s="47" t="str">
        <f t="shared" si="283"/>
        <v/>
      </c>
      <c r="DB746" s="47">
        <f t="shared" si="284"/>
        <v>4</v>
      </c>
      <c r="DC746" s="47" t="str">
        <f t="shared" si="285"/>
        <v/>
      </c>
      <c r="DD746" s="47"/>
      <c r="DE746" s="47" t="str">
        <f t="shared" si="286"/>
        <v/>
      </c>
      <c r="DF746" s="47" t="str">
        <f t="shared" si="287"/>
        <v/>
      </c>
      <c r="DG746" s="47">
        <f t="shared" si="288"/>
        <v>9</v>
      </c>
      <c r="DH746" s="47" t="str">
        <f t="shared" si="289"/>
        <v/>
      </c>
      <c r="DI746" s="47" t="str">
        <f t="shared" si="290"/>
        <v/>
      </c>
      <c r="DJ746" s="47">
        <f t="shared" si="291"/>
        <v>2</v>
      </c>
      <c r="DK746" s="48">
        <f>IF(CX746="NO",0,IF(CY746=1,Tipologías!$E$11,0)+IF(CZ746=2,Tipologías!$E$10,0)+IF(DA746=3,Tipologías!$E$9,0)+IF(DB746=4,Tipologías!$E$13,0)+IF(DC746=5,Tipologías!$E$12,0)+IF(DD746=6,Tipologías!$E$14,0)+IF(DE746=7,Tipologías!$E$20,0)+IF(DG746=9,Tipologías!$E$16,0)+IF(DF746=8,Tipologías!$E$23,0)+IF(DH746=10,Tipologías!$E$7,0)+IF(DI746=11,Tipologías!$E$8,0))</f>
        <v>2858472.5869979998</v>
      </c>
      <c r="DL746" s="49">
        <f t="shared" si="292"/>
        <v>2858472.5869979998</v>
      </c>
      <c r="DM746" s="50" t="str">
        <f t="shared" si="293"/>
        <v/>
      </c>
      <c r="DN746" s="50" t="str">
        <f t="shared" si="294"/>
        <v/>
      </c>
      <c r="DO746" s="50">
        <f t="shared" si="295"/>
        <v>0</v>
      </c>
      <c r="DP746" s="51" t="str">
        <f t="shared" si="296"/>
        <v/>
      </c>
      <c r="DQ746" s="51">
        <f>IF(DM746=17,Tipologías!$E$18,0)+IF(ENCUESTAS!DN746=18,Tipologías!$E$17,0)+IF(ENCUESTAS!DO746=19,Tipologías!$E$19,0)+IF(ENCUESTAS!DP746=20,Tipologías!$E$21,0)</f>
        <v>0</v>
      </c>
      <c r="DR746" s="47" t="str">
        <f t="shared" si="297"/>
        <v>NO</v>
      </c>
      <c r="DS746" s="49">
        <f t="shared" si="298"/>
        <v>0</v>
      </c>
      <c r="DT746" s="52">
        <f>IF(DL746=0,"",(DL746+DS746+Tipologías!$E$6+Tipologías!$H$2))</f>
        <v>3055549.9795379643</v>
      </c>
      <c r="DU746" s="53" t="str">
        <f t="shared" si="299"/>
        <v>SI</v>
      </c>
      <c r="DV746" s="436" t="s">
        <v>3885</v>
      </c>
    </row>
    <row r="747" spans="1:126" ht="45" x14ac:dyDescent="0.25">
      <c r="A747" s="22">
        <v>42975</v>
      </c>
      <c r="B747" s="7" t="s">
        <v>1</v>
      </c>
      <c r="C747" s="7" t="s">
        <v>630</v>
      </c>
      <c r="D747" s="7">
        <v>579</v>
      </c>
      <c r="E747" s="7">
        <v>1039702581</v>
      </c>
      <c r="F747" s="7">
        <v>3117047099</v>
      </c>
      <c r="G747" s="188">
        <v>744</v>
      </c>
      <c r="H747" s="189" t="s">
        <v>1740</v>
      </c>
      <c r="I747" s="7" t="s">
        <v>1110</v>
      </c>
      <c r="J747" s="7" t="s">
        <v>3292</v>
      </c>
      <c r="K747" s="7"/>
      <c r="L747" s="7"/>
      <c r="M747" s="7"/>
      <c r="N747" s="7"/>
      <c r="O747" s="7"/>
      <c r="P747" s="7"/>
      <c r="Q747" s="7"/>
      <c r="R747" s="200"/>
      <c r="S747" s="7"/>
      <c r="T747" s="7"/>
      <c r="U747" s="362" t="str">
        <f t="shared" si="275"/>
        <v xml:space="preserve">PEATONAL CALLE 50   #   -   </v>
      </c>
      <c r="V747" s="7">
        <v>3207027054</v>
      </c>
      <c r="W747" s="7" t="s">
        <v>1522</v>
      </c>
      <c r="X747" s="7" t="s">
        <v>3224</v>
      </c>
      <c r="Y747" s="7"/>
      <c r="Z747" s="7"/>
      <c r="AA747" s="434" t="str">
        <f t="shared" si="276"/>
        <v xml:space="preserve">  AVILES ALEJANDRO</v>
      </c>
      <c r="AB747" s="7" t="s">
        <v>1268</v>
      </c>
      <c r="AC747" s="7">
        <v>71189350</v>
      </c>
      <c r="AD747" s="7" t="s">
        <v>1127</v>
      </c>
      <c r="AE747" s="7"/>
      <c r="AF747" s="6" t="s">
        <v>1087</v>
      </c>
      <c r="AG747" s="6"/>
      <c r="AH747" s="7"/>
      <c r="AI747" s="7"/>
      <c r="AJ747" s="7"/>
      <c r="AK747" s="434" t="str">
        <f t="shared" si="277"/>
        <v xml:space="preserve">   </v>
      </c>
      <c r="AL747" s="7"/>
      <c r="AM747" s="191"/>
      <c r="AN747" s="189" t="s">
        <v>1087</v>
      </c>
      <c r="AO747" s="7"/>
      <c r="AP747" s="7" t="s">
        <v>1087</v>
      </c>
      <c r="AQ747" s="7">
        <v>4</v>
      </c>
      <c r="AR747" s="7">
        <v>2</v>
      </c>
      <c r="AS747" s="7"/>
      <c r="AT747" s="230" t="s">
        <v>1149</v>
      </c>
      <c r="AU747" s="7"/>
      <c r="AV747" s="231"/>
      <c r="AW747" s="7"/>
      <c r="AX747" s="192" t="s">
        <v>1153</v>
      </c>
      <c r="AY747" s="7"/>
      <c r="AZ747" s="7"/>
      <c r="BA747" s="7">
        <v>180000</v>
      </c>
      <c r="BB747" s="7" t="s">
        <v>1086</v>
      </c>
      <c r="BC747" s="7">
        <v>15218</v>
      </c>
      <c r="BD747" s="7" t="s">
        <v>1086</v>
      </c>
      <c r="BE747" s="7">
        <v>10712</v>
      </c>
      <c r="BF747" s="7" t="s">
        <v>1086</v>
      </c>
      <c r="BG747" s="7">
        <v>9513</v>
      </c>
      <c r="BH747" s="232" t="s">
        <v>1167</v>
      </c>
      <c r="BI747" s="233" t="s">
        <v>1175</v>
      </c>
      <c r="BJ747" s="234" t="s">
        <v>1180</v>
      </c>
      <c r="BK747" s="6" t="s">
        <v>1189</v>
      </c>
      <c r="BL747" s="6" t="s">
        <v>1086</v>
      </c>
      <c r="BM747" s="191" t="s">
        <v>1086</v>
      </c>
      <c r="BN747" s="195" t="s">
        <v>1086</v>
      </c>
      <c r="BO747" s="6" t="s">
        <v>1086</v>
      </c>
      <c r="BP747" s="6" t="s">
        <v>1086</v>
      </c>
      <c r="BQ747" s="6" t="s">
        <v>1086</v>
      </c>
      <c r="BR747" s="6" t="s">
        <v>1086</v>
      </c>
      <c r="BS747" s="6" t="s">
        <v>1086</v>
      </c>
      <c r="BT747" s="6" t="s">
        <v>1087</v>
      </c>
      <c r="BU747" s="6" t="s">
        <v>1086</v>
      </c>
      <c r="BV747" s="6" t="s">
        <v>1086</v>
      </c>
      <c r="BW747" s="6" t="s">
        <v>1086</v>
      </c>
      <c r="BX747" s="6" t="s">
        <v>1087</v>
      </c>
      <c r="BY747" s="6" t="s">
        <v>1087</v>
      </c>
      <c r="BZ747" s="6" t="s">
        <v>1086</v>
      </c>
      <c r="CA747" s="6" t="s">
        <v>1086</v>
      </c>
      <c r="CB747" s="6" t="s">
        <v>1086</v>
      </c>
      <c r="CC747" s="6" t="s">
        <v>1087</v>
      </c>
      <c r="CD747" s="234" t="s">
        <v>1194</v>
      </c>
      <c r="CE747" s="199" t="s">
        <v>3293</v>
      </c>
      <c r="CF747" s="6"/>
      <c r="CG747" s="6"/>
      <c r="CH747" s="6"/>
      <c r="CI747" s="6"/>
      <c r="CJ747" s="6" t="s">
        <v>1607</v>
      </c>
      <c r="CK747" s="6" t="s">
        <v>1608</v>
      </c>
      <c r="CL747" s="6" t="s">
        <v>1086</v>
      </c>
      <c r="CM747" s="6" t="s">
        <v>1087</v>
      </c>
      <c r="CN747" s="6" t="s">
        <v>1087</v>
      </c>
      <c r="CO747" s="6" t="s">
        <v>1490</v>
      </c>
      <c r="CP747" s="6" t="s">
        <v>1086</v>
      </c>
      <c r="CQ747" s="6" t="s">
        <v>1087</v>
      </c>
      <c r="CR747" s="6" t="s">
        <v>1087</v>
      </c>
      <c r="CS747" s="6" t="s">
        <v>1086</v>
      </c>
      <c r="CT747" s="6" t="s">
        <v>1086</v>
      </c>
      <c r="CU747" s="191" t="s">
        <v>1273</v>
      </c>
      <c r="CV747" s="6" t="str">
        <f t="shared" si="278"/>
        <v xml:space="preserve">TAHAMIPEATONALCALLE 50 </v>
      </c>
      <c r="CW747" s="46" t="str">
        <f t="shared" si="279"/>
        <v>OK</v>
      </c>
      <c r="CX747" s="47" t="str">
        <f t="shared" si="280"/>
        <v>SI</v>
      </c>
      <c r="CY747" s="47">
        <f t="shared" si="281"/>
        <v>1</v>
      </c>
      <c r="CZ747" s="47">
        <f t="shared" si="282"/>
        <v>2</v>
      </c>
      <c r="DA747" s="47">
        <f t="shared" si="283"/>
        <v>3</v>
      </c>
      <c r="DB747" s="47">
        <f t="shared" si="284"/>
        <v>4</v>
      </c>
      <c r="DC747" s="47" t="str">
        <f t="shared" si="285"/>
        <v/>
      </c>
      <c r="DD747" s="47"/>
      <c r="DE747" s="47">
        <f t="shared" si="286"/>
        <v>7</v>
      </c>
      <c r="DF747" s="47" t="str">
        <f t="shared" si="287"/>
        <v/>
      </c>
      <c r="DG747" s="47">
        <f t="shared" si="288"/>
        <v>9</v>
      </c>
      <c r="DH747" s="47" t="str">
        <f t="shared" si="289"/>
        <v/>
      </c>
      <c r="DI747" s="47" t="str">
        <f t="shared" si="290"/>
        <v/>
      </c>
      <c r="DJ747" s="47">
        <f t="shared" si="291"/>
        <v>4</v>
      </c>
      <c r="DK747" s="48">
        <f>IF(CX747="NO",0,IF(CY747=1,Tipologías!$E$11,0)+IF(CZ747=2,Tipologías!$E$10,0)+IF(DA747=3,Tipologías!$E$9,0)+IF(DB747=4,Tipologías!$E$13,0)+IF(DC747=5,Tipologías!$E$12,0)+IF(DD747=6,Tipologías!$E$14,0)+IF(DE747=7,Tipologías!$E$20,0)+IF(DG747=9,Tipologías!$E$16,0)+IF(DF747=8,Tipologías!$E$23,0)+IF(DH747=10,Tipologías!$E$7,0)+IF(DI747=11,Tipologías!$E$8,0))</f>
        <v>3804744.0184019995</v>
      </c>
      <c r="DL747" s="49">
        <f t="shared" si="292"/>
        <v>3804744.0184019995</v>
      </c>
      <c r="DM747" s="50" t="str">
        <f t="shared" si="293"/>
        <v/>
      </c>
      <c r="DN747" s="50" t="str">
        <f t="shared" si="294"/>
        <v/>
      </c>
      <c r="DO747" s="50">
        <f t="shared" si="295"/>
        <v>0</v>
      </c>
      <c r="DP747" s="51" t="str">
        <f t="shared" si="296"/>
        <v/>
      </c>
      <c r="DQ747" s="51">
        <f>IF(DM747=17,Tipologías!$E$18,0)+IF(ENCUESTAS!DN747=18,Tipologías!$E$17,0)+IF(ENCUESTAS!DO747=19,Tipologías!$E$19,0)+IF(ENCUESTAS!DP747=20,Tipologías!$E$21,0)</f>
        <v>0</v>
      </c>
      <c r="DR747" s="47" t="str">
        <f t="shared" si="297"/>
        <v>NO</v>
      </c>
      <c r="DS747" s="49">
        <f t="shared" si="298"/>
        <v>0</v>
      </c>
      <c r="DT747" s="52">
        <f>IF(DL747=0,"",(DL747+DS747+Tipologías!$E$6+Tipologías!$H$2))</f>
        <v>4001821.410941964</v>
      </c>
      <c r="DU747" s="53" t="str">
        <f t="shared" si="299"/>
        <v>SI</v>
      </c>
      <c r="DV747" s="436" t="s">
        <v>4352</v>
      </c>
    </row>
    <row r="748" spans="1:126" ht="45" x14ac:dyDescent="0.25">
      <c r="A748" s="22">
        <v>42975</v>
      </c>
      <c r="B748" s="7" t="s">
        <v>1</v>
      </c>
      <c r="C748" s="7" t="s">
        <v>630</v>
      </c>
      <c r="D748" s="7">
        <v>579</v>
      </c>
      <c r="E748" s="7">
        <v>1039689067</v>
      </c>
      <c r="F748" s="7"/>
      <c r="G748" s="188">
        <v>745</v>
      </c>
      <c r="H748" s="238" t="s">
        <v>1640</v>
      </c>
      <c r="I748" s="7" t="s">
        <v>1110</v>
      </c>
      <c r="J748" s="7"/>
      <c r="K748" s="7"/>
      <c r="L748" s="7"/>
      <c r="M748" s="7"/>
      <c r="N748" s="7"/>
      <c r="O748" s="7"/>
      <c r="P748" s="7"/>
      <c r="Q748" s="7"/>
      <c r="R748" s="200">
        <v>22014200000</v>
      </c>
      <c r="S748" s="7"/>
      <c r="T748" s="7"/>
      <c r="U748" s="362" t="str">
        <f t="shared" si="275"/>
        <v xml:space="preserve">PEATONAL   #   -  22014200000 </v>
      </c>
      <c r="V748" s="7">
        <v>3234957900</v>
      </c>
      <c r="W748" s="7" t="s">
        <v>2169</v>
      </c>
      <c r="X748" s="7" t="s">
        <v>1581</v>
      </c>
      <c r="Y748" s="7" t="s">
        <v>1287</v>
      </c>
      <c r="Z748" s="7" t="s">
        <v>3294</v>
      </c>
      <c r="AA748" s="434" t="str">
        <f t="shared" si="276"/>
        <v>MARIA ELCY ALZATE GALEANO</v>
      </c>
      <c r="AB748" s="7" t="s">
        <v>1268</v>
      </c>
      <c r="AC748" s="7">
        <v>43482519</v>
      </c>
      <c r="AD748" s="7" t="s">
        <v>1118</v>
      </c>
      <c r="AE748" s="7"/>
      <c r="AF748" s="6" t="s">
        <v>1086</v>
      </c>
      <c r="AG748" s="6"/>
      <c r="AH748" s="7"/>
      <c r="AI748" s="7"/>
      <c r="AJ748" s="7"/>
      <c r="AK748" s="434" t="str">
        <f t="shared" si="277"/>
        <v xml:space="preserve">   </v>
      </c>
      <c r="AL748" s="7"/>
      <c r="AM748" s="191"/>
      <c r="AN748" s="189" t="s">
        <v>1087</v>
      </c>
      <c r="AO748" s="7"/>
      <c r="AP748" s="7" t="s">
        <v>1087</v>
      </c>
      <c r="AQ748" s="7">
        <v>3</v>
      </c>
      <c r="AR748" s="7">
        <v>1</v>
      </c>
      <c r="AS748" s="7"/>
      <c r="AT748" s="230" t="s">
        <v>1149</v>
      </c>
      <c r="AU748" s="7"/>
      <c r="AV748" s="231"/>
      <c r="AW748" s="7"/>
      <c r="AX748" s="192" t="s">
        <v>1153</v>
      </c>
      <c r="AY748" s="7"/>
      <c r="AZ748" s="7"/>
      <c r="BA748" s="235">
        <v>150000</v>
      </c>
      <c r="BB748" s="7" t="s">
        <v>1086</v>
      </c>
      <c r="BC748" s="7">
        <v>14539</v>
      </c>
      <c r="BD748" s="7" t="s">
        <v>1086</v>
      </c>
      <c r="BE748" s="7"/>
      <c r="BF748" s="7" t="s">
        <v>1086</v>
      </c>
      <c r="BG748" s="7"/>
      <c r="BH748" s="232" t="s">
        <v>1167</v>
      </c>
      <c r="BI748" s="233" t="s">
        <v>1171</v>
      </c>
      <c r="BJ748" s="234" t="s">
        <v>1180</v>
      </c>
      <c r="BK748" s="234" t="s">
        <v>1189</v>
      </c>
      <c r="BL748" s="6" t="s">
        <v>1086</v>
      </c>
      <c r="BM748" s="191" t="s">
        <v>1086</v>
      </c>
      <c r="BN748" s="195" t="s">
        <v>1086</v>
      </c>
      <c r="BO748" s="6" t="s">
        <v>1086</v>
      </c>
      <c r="BP748" s="6" t="s">
        <v>1086</v>
      </c>
      <c r="BQ748" s="6" t="s">
        <v>1086</v>
      </c>
      <c r="BR748" s="6" t="s">
        <v>1086</v>
      </c>
      <c r="BS748" s="6" t="s">
        <v>1086</v>
      </c>
      <c r="BT748" s="6" t="s">
        <v>1086</v>
      </c>
      <c r="BU748" s="6" t="s">
        <v>1087</v>
      </c>
      <c r="BV748" s="6" t="s">
        <v>1087</v>
      </c>
      <c r="BW748" s="6" t="s">
        <v>1086</v>
      </c>
      <c r="BX748" s="6" t="s">
        <v>1086</v>
      </c>
      <c r="BY748" s="6" t="s">
        <v>1086</v>
      </c>
      <c r="BZ748" s="6" t="s">
        <v>1087</v>
      </c>
      <c r="CA748" s="6" t="s">
        <v>1087</v>
      </c>
      <c r="CB748" s="6" t="s">
        <v>1086</v>
      </c>
      <c r="CC748" s="6" t="s">
        <v>1086</v>
      </c>
      <c r="CD748" s="234" t="s">
        <v>1193</v>
      </c>
      <c r="CE748" s="199" t="s">
        <v>3295</v>
      </c>
      <c r="CF748" s="6"/>
      <c r="CG748" s="6"/>
      <c r="CH748" s="6"/>
      <c r="CI748" s="6"/>
      <c r="CJ748" s="6" t="s">
        <v>1607</v>
      </c>
      <c r="CK748" s="6" t="s">
        <v>1608</v>
      </c>
      <c r="CL748" s="6" t="s">
        <v>1086</v>
      </c>
      <c r="CM748" s="6" t="s">
        <v>1087</v>
      </c>
      <c r="CN748" s="6" t="s">
        <v>1086</v>
      </c>
      <c r="CO748" s="6" t="s">
        <v>1307</v>
      </c>
      <c r="CP748" s="6" t="s">
        <v>1087</v>
      </c>
      <c r="CQ748" s="6" t="s">
        <v>1087</v>
      </c>
      <c r="CR748" s="6" t="s">
        <v>1086</v>
      </c>
      <c r="CS748" s="6" t="s">
        <v>1086</v>
      </c>
      <c r="CT748" s="6" t="s">
        <v>1087</v>
      </c>
      <c r="CU748" s="191" t="s">
        <v>1273</v>
      </c>
      <c r="CV748" s="6" t="str">
        <f t="shared" si="278"/>
        <v>NUEVO MILENIOPEATONAL22014200000</v>
      </c>
      <c r="CW748" s="46" t="str">
        <f t="shared" si="279"/>
        <v>OK</v>
      </c>
      <c r="CX748" s="47" t="str">
        <f t="shared" si="280"/>
        <v>SI</v>
      </c>
      <c r="CY748" s="47">
        <f t="shared" si="281"/>
        <v>1</v>
      </c>
      <c r="CZ748" s="47">
        <f t="shared" si="282"/>
        <v>2</v>
      </c>
      <c r="DA748" s="47">
        <f t="shared" si="283"/>
        <v>3</v>
      </c>
      <c r="DB748" s="47">
        <f t="shared" si="284"/>
        <v>4</v>
      </c>
      <c r="DC748" s="47" t="str">
        <f t="shared" si="285"/>
        <v/>
      </c>
      <c r="DD748" s="47"/>
      <c r="DE748" s="47">
        <f t="shared" si="286"/>
        <v>7</v>
      </c>
      <c r="DF748" s="47" t="str">
        <f t="shared" si="287"/>
        <v/>
      </c>
      <c r="DG748" s="47">
        <f t="shared" si="288"/>
        <v>9</v>
      </c>
      <c r="DH748" s="47" t="str">
        <f t="shared" si="289"/>
        <v/>
      </c>
      <c r="DI748" s="47" t="str">
        <f t="shared" si="290"/>
        <v/>
      </c>
      <c r="DJ748" s="47">
        <f t="shared" si="291"/>
        <v>4</v>
      </c>
      <c r="DK748" s="48">
        <f>IF(CX748="NO",0,IF(CY748=1,Tipologías!$E$11,0)+IF(CZ748=2,Tipologías!$E$10,0)+IF(DA748=3,Tipologías!$E$9,0)+IF(DB748=4,Tipologías!$E$13,0)+IF(DC748=5,Tipologías!$E$12,0)+IF(DD748=6,Tipologías!$E$14,0)+IF(DE748=7,Tipologías!$E$20,0)+IF(DG748=9,Tipologías!$E$16,0)+IF(DF748=8,Tipologías!$E$23,0)+IF(DH748=10,Tipologías!$E$7,0)+IF(DI748=11,Tipologías!$E$8,0))</f>
        <v>3804744.0184019995</v>
      </c>
      <c r="DL748" s="49">
        <f t="shared" si="292"/>
        <v>3804744.0184019995</v>
      </c>
      <c r="DM748" s="50" t="str">
        <f t="shared" si="293"/>
        <v/>
      </c>
      <c r="DN748" s="50" t="str">
        <f t="shared" si="294"/>
        <v/>
      </c>
      <c r="DO748" s="50">
        <f t="shared" si="295"/>
        <v>0</v>
      </c>
      <c r="DP748" s="51" t="str">
        <f t="shared" si="296"/>
        <v/>
      </c>
      <c r="DQ748" s="51">
        <f>IF(DM748=17,Tipologías!$E$18,0)+IF(ENCUESTAS!DN748=18,Tipologías!$E$17,0)+IF(ENCUESTAS!DO748=19,Tipologías!$E$19,0)+IF(ENCUESTAS!DP748=20,Tipologías!$E$21,0)</f>
        <v>0</v>
      </c>
      <c r="DR748" s="47" t="str">
        <f t="shared" si="297"/>
        <v>NO</v>
      </c>
      <c r="DS748" s="49">
        <f t="shared" si="298"/>
        <v>0</v>
      </c>
      <c r="DT748" s="52">
        <f>IF(DL748=0,"",(DL748+DS748+Tipologías!$E$6+Tipologías!$H$2))</f>
        <v>4001821.410941964</v>
      </c>
      <c r="DU748" s="53" t="str">
        <f t="shared" si="299"/>
        <v>SI</v>
      </c>
      <c r="DV748" s="436" t="s">
        <v>3886</v>
      </c>
    </row>
    <row r="749" spans="1:126" ht="45" x14ac:dyDescent="0.25">
      <c r="A749" s="22">
        <v>42975</v>
      </c>
      <c r="B749" s="7" t="s">
        <v>1</v>
      </c>
      <c r="C749" s="7" t="s">
        <v>630</v>
      </c>
      <c r="D749" s="7">
        <v>579</v>
      </c>
      <c r="E749" s="7">
        <v>741184422</v>
      </c>
      <c r="F749" s="7">
        <v>31417348837</v>
      </c>
      <c r="G749" s="188">
        <v>746</v>
      </c>
      <c r="H749" s="238" t="s">
        <v>1692</v>
      </c>
      <c r="I749" s="7" t="s">
        <v>1110</v>
      </c>
      <c r="J749" s="7"/>
      <c r="K749" s="7"/>
      <c r="L749" s="7"/>
      <c r="M749" s="7"/>
      <c r="N749" s="7"/>
      <c r="O749" s="7"/>
      <c r="P749" s="7"/>
      <c r="Q749" s="7"/>
      <c r="R749" s="200">
        <v>4587</v>
      </c>
      <c r="S749" s="7"/>
      <c r="T749" s="7"/>
      <c r="U749" s="362" t="str">
        <f t="shared" si="275"/>
        <v xml:space="preserve">PEATONAL   #   -  4587 </v>
      </c>
      <c r="V749" s="7"/>
      <c r="W749" s="7" t="s">
        <v>1733</v>
      </c>
      <c r="X749" s="7" t="s">
        <v>1282</v>
      </c>
      <c r="Y749" s="7" t="s">
        <v>1468</v>
      </c>
      <c r="Z749" s="7"/>
      <c r="AA749" s="434" t="str">
        <f t="shared" si="276"/>
        <v>HUMBERTO  RINCON JAVIER</v>
      </c>
      <c r="AB749" s="7" t="s">
        <v>1268</v>
      </c>
      <c r="AC749" s="7">
        <v>71182497</v>
      </c>
      <c r="AD749" s="7" t="s">
        <v>1127</v>
      </c>
      <c r="AE749" s="7"/>
      <c r="AF749" s="6" t="s">
        <v>1086</v>
      </c>
      <c r="AG749" s="6"/>
      <c r="AH749" s="7"/>
      <c r="AI749" s="7"/>
      <c r="AJ749" s="7"/>
      <c r="AK749" s="434" t="str">
        <f t="shared" si="277"/>
        <v xml:space="preserve">   </v>
      </c>
      <c r="AL749" s="7"/>
      <c r="AM749" s="191"/>
      <c r="AN749" s="189" t="s">
        <v>1087</v>
      </c>
      <c r="AO749" s="7"/>
      <c r="AP749" s="7" t="s">
        <v>1087</v>
      </c>
      <c r="AQ749" s="7">
        <v>1</v>
      </c>
      <c r="AR749" s="7"/>
      <c r="AS749" s="7"/>
      <c r="AT749" s="230" t="s">
        <v>1148</v>
      </c>
      <c r="AU749" s="7"/>
      <c r="AV749" s="231" t="s">
        <v>1161</v>
      </c>
      <c r="AW749" s="7"/>
      <c r="AX749" s="192"/>
      <c r="AY749" s="7"/>
      <c r="AZ749" s="7"/>
      <c r="BA749" s="7"/>
      <c r="BB749" s="7" t="s">
        <v>1086</v>
      </c>
      <c r="BC749" s="7">
        <v>18854</v>
      </c>
      <c r="BD749" s="7" t="s">
        <v>1086</v>
      </c>
      <c r="BE749" s="7">
        <v>13655</v>
      </c>
      <c r="BF749" s="7" t="s">
        <v>1086</v>
      </c>
      <c r="BG749" s="7">
        <v>8366</v>
      </c>
      <c r="BH749" s="232" t="s">
        <v>1167</v>
      </c>
      <c r="BI749" s="233" t="s">
        <v>1171</v>
      </c>
      <c r="BJ749" s="234" t="s">
        <v>1180</v>
      </c>
      <c r="BK749" s="234" t="s">
        <v>1189</v>
      </c>
      <c r="BL749" s="6" t="s">
        <v>1086</v>
      </c>
      <c r="BM749" s="191" t="s">
        <v>1086</v>
      </c>
      <c r="BN749" s="195" t="s">
        <v>1086</v>
      </c>
      <c r="BO749" s="6" t="s">
        <v>1086</v>
      </c>
      <c r="BP749" s="6" t="s">
        <v>1086</v>
      </c>
      <c r="BQ749" s="6" t="s">
        <v>1086</v>
      </c>
      <c r="BR749" s="6" t="s">
        <v>1086</v>
      </c>
      <c r="BS749" s="6" t="s">
        <v>1086</v>
      </c>
      <c r="BT749" s="6" t="s">
        <v>1087</v>
      </c>
      <c r="BU749" s="6" t="s">
        <v>1087</v>
      </c>
      <c r="BV749" s="6" t="s">
        <v>1087</v>
      </c>
      <c r="BW749" s="6" t="s">
        <v>1086</v>
      </c>
      <c r="BX749" s="6" t="s">
        <v>1086</v>
      </c>
      <c r="BY749" s="6" t="s">
        <v>1087</v>
      </c>
      <c r="BZ749" s="6" t="s">
        <v>1087</v>
      </c>
      <c r="CA749" s="6" t="s">
        <v>1087</v>
      </c>
      <c r="CB749" s="6" t="s">
        <v>1086</v>
      </c>
      <c r="CC749" s="6" t="s">
        <v>1086</v>
      </c>
      <c r="CD749" s="234" t="s">
        <v>1194</v>
      </c>
      <c r="CE749" s="199" t="s">
        <v>3296</v>
      </c>
      <c r="CF749" s="6"/>
      <c r="CG749" s="6"/>
      <c r="CH749" s="6"/>
      <c r="CI749" s="6"/>
      <c r="CJ749" s="6" t="s">
        <v>1607</v>
      </c>
      <c r="CK749" s="6" t="s">
        <v>1608</v>
      </c>
      <c r="CL749" s="6" t="s">
        <v>1086</v>
      </c>
      <c r="CM749" s="6" t="s">
        <v>1086</v>
      </c>
      <c r="CN749" s="6" t="s">
        <v>1087</v>
      </c>
      <c r="CO749" s="6" t="s">
        <v>1490</v>
      </c>
      <c r="CP749" s="6" t="s">
        <v>1087</v>
      </c>
      <c r="CQ749" s="6" t="s">
        <v>1087</v>
      </c>
      <c r="CR749" s="6" t="s">
        <v>1087</v>
      </c>
      <c r="CS749" s="6" t="s">
        <v>1086</v>
      </c>
      <c r="CT749" s="6" t="s">
        <v>1086</v>
      </c>
      <c r="CU749" s="191" t="s">
        <v>1273</v>
      </c>
      <c r="CV749" s="6" t="str">
        <f t="shared" si="278"/>
        <v>PATIO BONITOPEATONAL4587</v>
      </c>
      <c r="CW749" s="46" t="str">
        <f t="shared" si="279"/>
        <v>OK</v>
      </c>
      <c r="CX749" s="47" t="str">
        <f t="shared" si="280"/>
        <v>SI</v>
      </c>
      <c r="CY749" s="47">
        <f t="shared" si="281"/>
        <v>1</v>
      </c>
      <c r="CZ749" s="47" t="str">
        <f t="shared" si="282"/>
        <v/>
      </c>
      <c r="DA749" s="47">
        <f t="shared" si="283"/>
        <v>3</v>
      </c>
      <c r="DB749" s="47">
        <f t="shared" si="284"/>
        <v>4</v>
      </c>
      <c r="DC749" s="47" t="str">
        <f t="shared" si="285"/>
        <v/>
      </c>
      <c r="DD749" s="47"/>
      <c r="DE749" s="47">
        <f t="shared" si="286"/>
        <v>7</v>
      </c>
      <c r="DF749" s="47" t="str">
        <f t="shared" si="287"/>
        <v/>
      </c>
      <c r="DG749" s="47">
        <f t="shared" si="288"/>
        <v>9</v>
      </c>
      <c r="DH749" s="47" t="str">
        <f t="shared" si="289"/>
        <v/>
      </c>
      <c r="DI749" s="47" t="str">
        <f t="shared" si="290"/>
        <v/>
      </c>
      <c r="DJ749" s="47">
        <f t="shared" si="291"/>
        <v>3</v>
      </c>
      <c r="DK749" s="48">
        <f>IF(CX749="NO",0,IF(CY749=1,Tipologías!$E$11,0)+IF(CZ749=2,Tipologías!$E$10,0)+IF(DA749=3,Tipologías!$E$9,0)+IF(DB749=4,Tipologías!$E$13,0)+IF(DC749=5,Tipologías!$E$12,0)+IF(DD749=6,Tipologías!$E$14,0)+IF(DE749=7,Tipologías!$E$20,0)+IF(DG749=9,Tipologías!$E$16,0)+IF(DF749=8,Tipologías!$E$23,0)+IF(DH749=10,Tipologías!$E$7,0)+IF(DI749=11,Tipologías!$E$8,0))</f>
        <v>3610396.5514379996</v>
      </c>
      <c r="DL749" s="49">
        <f t="shared" si="292"/>
        <v>3610396.5514379996</v>
      </c>
      <c r="DM749" s="50" t="str">
        <f t="shared" si="293"/>
        <v/>
      </c>
      <c r="DN749" s="50" t="str">
        <f t="shared" si="294"/>
        <v/>
      </c>
      <c r="DO749" s="50">
        <f t="shared" si="295"/>
        <v>0</v>
      </c>
      <c r="DP749" s="51" t="str">
        <f t="shared" si="296"/>
        <v/>
      </c>
      <c r="DQ749" s="51">
        <f>IF(DM749=17,Tipologías!$E$18,0)+IF(ENCUESTAS!DN749=18,Tipologías!$E$17,0)+IF(ENCUESTAS!DO749=19,Tipologías!$E$19,0)+IF(ENCUESTAS!DP749=20,Tipologías!$E$21,0)</f>
        <v>0</v>
      </c>
      <c r="DR749" s="47" t="str">
        <f t="shared" si="297"/>
        <v>NO</v>
      </c>
      <c r="DS749" s="49">
        <f t="shared" si="298"/>
        <v>0</v>
      </c>
      <c r="DT749" s="52">
        <f>IF(DL749=0,"",(DL749+DS749+Tipologías!$E$6+Tipologías!$H$2))</f>
        <v>3807473.9439779641</v>
      </c>
      <c r="DU749" s="53" t="str">
        <f t="shared" si="299"/>
        <v>SI</v>
      </c>
      <c r="DV749" s="436" t="s">
        <v>4280</v>
      </c>
    </row>
    <row r="750" spans="1:126" ht="60.75" thickBot="1" x14ac:dyDescent="0.3">
      <c r="A750" s="22">
        <v>42975</v>
      </c>
      <c r="B750" s="7" t="s">
        <v>1</v>
      </c>
      <c r="C750" s="7" t="s">
        <v>630</v>
      </c>
      <c r="D750" s="7">
        <v>579</v>
      </c>
      <c r="E750" s="7">
        <v>1039702581</v>
      </c>
      <c r="F750" s="7">
        <v>3117047099</v>
      </c>
      <c r="G750" s="188">
        <v>747</v>
      </c>
      <c r="H750" s="189" t="s">
        <v>1640</v>
      </c>
      <c r="I750" s="7" t="s">
        <v>1110</v>
      </c>
      <c r="J750" s="7"/>
      <c r="K750" s="7"/>
      <c r="L750" s="7"/>
      <c r="M750" s="7"/>
      <c r="N750" s="7"/>
      <c r="O750" s="7"/>
      <c r="P750" s="7"/>
      <c r="Q750" s="7"/>
      <c r="R750" s="200">
        <v>2205831006</v>
      </c>
      <c r="S750" s="7"/>
      <c r="T750" s="7"/>
      <c r="U750" s="362" t="str">
        <f t="shared" si="275"/>
        <v xml:space="preserve">PEATONAL   #   -  2205831006 </v>
      </c>
      <c r="V750" s="7">
        <v>3134977001</v>
      </c>
      <c r="W750" s="7" t="s">
        <v>2496</v>
      </c>
      <c r="X750" s="7" t="s">
        <v>3297</v>
      </c>
      <c r="Y750" s="7"/>
      <c r="Z750" s="7"/>
      <c r="AA750" s="434" t="str">
        <f t="shared" si="276"/>
        <v xml:space="preserve">  ARISTIZABAL YEFRI</v>
      </c>
      <c r="AB750" s="7" t="s">
        <v>1268</v>
      </c>
      <c r="AC750" s="7"/>
      <c r="AD750" s="7" t="s">
        <v>1127</v>
      </c>
      <c r="AE750" s="7"/>
      <c r="AF750" s="6" t="s">
        <v>1086</v>
      </c>
      <c r="AG750" s="6"/>
      <c r="AH750" s="7"/>
      <c r="AI750" s="7"/>
      <c r="AJ750" s="7"/>
      <c r="AK750" s="434" t="str">
        <f t="shared" si="277"/>
        <v xml:space="preserve">   </v>
      </c>
      <c r="AL750" s="7"/>
      <c r="AM750" s="191"/>
      <c r="AN750" s="189" t="s">
        <v>1087</v>
      </c>
      <c r="AO750" s="7"/>
      <c r="AP750" s="7" t="s">
        <v>1087</v>
      </c>
      <c r="AQ750" s="7">
        <v>3</v>
      </c>
      <c r="AR750" s="7"/>
      <c r="AS750" s="7"/>
      <c r="AT750" s="230" t="s">
        <v>1148</v>
      </c>
      <c r="AU750" s="7"/>
      <c r="AV750" s="231" t="s">
        <v>1162</v>
      </c>
      <c r="AW750" s="7"/>
      <c r="AX750" s="192"/>
      <c r="AY750" s="7"/>
      <c r="AZ750" s="7"/>
      <c r="BA750" s="7"/>
      <c r="BB750" s="7" t="s">
        <v>1086</v>
      </c>
      <c r="BC750" s="7">
        <v>11550</v>
      </c>
      <c r="BD750" s="7" t="s">
        <v>1086</v>
      </c>
      <c r="BE750" s="7">
        <v>80030</v>
      </c>
      <c r="BF750" s="7" t="s">
        <v>1086</v>
      </c>
      <c r="BG750" s="7">
        <v>8324</v>
      </c>
      <c r="BH750" s="232" t="s">
        <v>1167</v>
      </c>
      <c r="BI750" s="233" t="s">
        <v>1171</v>
      </c>
      <c r="BJ750" s="234" t="s">
        <v>1180</v>
      </c>
      <c r="BK750" s="234" t="s">
        <v>1190</v>
      </c>
      <c r="BL750" s="6" t="s">
        <v>1086</v>
      </c>
      <c r="BM750" s="191" t="s">
        <v>1087</v>
      </c>
      <c r="BN750" s="195" t="s">
        <v>1086</v>
      </c>
      <c r="BO750" s="6" t="s">
        <v>1086</v>
      </c>
      <c r="BP750" s="6" t="s">
        <v>1086</v>
      </c>
      <c r="BQ750" s="6" t="s">
        <v>1086</v>
      </c>
      <c r="BR750" s="6" t="s">
        <v>1086</v>
      </c>
      <c r="BS750" s="6" t="s">
        <v>1086</v>
      </c>
      <c r="BT750" s="6" t="s">
        <v>1087</v>
      </c>
      <c r="BU750" s="6" t="s">
        <v>1087</v>
      </c>
      <c r="BV750" s="6" t="s">
        <v>1087</v>
      </c>
      <c r="BW750" s="6" t="s">
        <v>1086</v>
      </c>
      <c r="BX750" s="6" t="s">
        <v>1087</v>
      </c>
      <c r="BY750" s="6" t="s">
        <v>1087</v>
      </c>
      <c r="BZ750" s="6" t="s">
        <v>1087</v>
      </c>
      <c r="CA750" s="6" t="s">
        <v>1087</v>
      </c>
      <c r="CB750" s="6" t="s">
        <v>1086</v>
      </c>
      <c r="CC750" s="6" t="s">
        <v>1087</v>
      </c>
      <c r="CD750" s="234" t="s">
        <v>1194</v>
      </c>
      <c r="CE750" s="199" t="s">
        <v>3298</v>
      </c>
      <c r="CF750" s="6"/>
      <c r="CG750" s="6"/>
      <c r="CH750" s="6"/>
      <c r="CI750" s="6"/>
      <c r="CJ750" s="6" t="s">
        <v>1607</v>
      </c>
      <c r="CK750" s="6" t="s">
        <v>1608</v>
      </c>
      <c r="CL750" s="6" t="s">
        <v>1086</v>
      </c>
      <c r="CM750" s="6" t="s">
        <v>1087</v>
      </c>
      <c r="CN750" s="6" t="s">
        <v>1087</v>
      </c>
      <c r="CO750" s="6" t="s">
        <v>1307</v>
      </c>
      <c r="CP750" s="6" t="s">
        <v>1087</v>
      </c>
      <c r="CQ750" s="6" t="s">
        <v>1087</v>
      </c>
      <c r="CR750" s="6" t="s">
        <v>1087</v>
      </c>
      <c r="CS750" s="6" t="s">
        <v>1086</v>
      </c>
      <c r="CT750" s="6" t="s">
        <v>1087</v>
      </c>
      <c r="CU750" s="191" t="s">
        <v>1286</v>
      </c>
      <c r="CV750" s="6" t="str">
        <f t="shared" si="278"/>
        <v>NUEVO MILENIOPEATONAL2205831006</v>
      </c>
      <c r="CW750" s="46" t="str">
        <f t="shared" si="279"/>
        <v>OK</v>
      </c>
      <c r="CX750" s="47" t="str">
        <f t="shared" si="280"/>
        <v>SI</v>
      </c>
      <c r="CY750" s="47">
        <f t="shared" si="281"/>
        <v>1</v>
      </c>
      <c r="CZ750" s="47">
        <f t="shared" si="282"/>
        <v>2</v>
      </c>
      <c r="DA750" s="47">
        <f t="shared" si="283"/>
        <v>3</v>
      </c>
      <c r="DB750" s="47">
        <f t="shared" si="284"/>
        <v>4</v>
      </c>
      <c r="DC750" s="47" t="str">
        <f t="shared" si="285"/>
        <v/>
      </c>
      <c r="DD750" s="47"/>
      <c r="DE750" s="47">
        <f t="shared" si="286"/>
        <v>7</v>
      </c>
      <c r="DF750" s="47">
        <f t="shared" si="287"/>
        <v>8</v>
      </c>
      <c r="DG750" s="47" t="str">
        <f t="shared" si="288"/>
        <v/>
      </c>
      <c r="DH750" s="47" t="str">
        <f t="shared" si="289"/>
        <v/>
      </c>
      <c r="DI750" s="47" t="str">
        <f t="shared" si="290"/>
        <v/>
      </c>
      <c r="DJ750" s="47">
        <f t="shared" si="291"/>
        <v>4</v>
      </c>
      <c r="DK750" s="48">
        <f>IF(CX750="NO",0,IF(CY750=1,Tipologías!$E$11,0)+IF(CZ750=2,Tipologías!$E$10,0)+IF(DA750=3,Tipologías!$E$9,0)+IF(DB750=4,Tipologías!$E$13,0)+IF(DC750=5,Tipologías!$E$12,0)+IF(DD750=6,Tipologías!$E$14,0)+IF(DE750=7,Tipologías!$E$20,0)+IF(DG750=9,Tipologías!$E$16,0)+IF(DF750=8,Tipologías!$E$23,0)+IF(DH750=10,Tipologías!$E$7,0)+IF(DI750=11,Tipologías!$E$8,0))</f>
        <v>6287129.5040999996</v>
      </c>
      <c r="DL750" s="49">
        <f t="shared" si="292"/>
        <v>6099266.2918499997</v>
      </c>
      <c r="DM750" s="50" t="str">
        <f t="shared" si="293"/>
        <v/>
      </c>
      <c r="DN750" s="50" t="str">
        <f t="shared" si="294"/>
        <v/>
      </c>
      <c r="DO750" s="50">
        <f t="shared" si="295"/>
        <v>0</v>
      </c>
      <c r="DP750" s="51" t="str">
        <f t="shared" si="296"/>
        <v/>
      </c>
      <c r="DQ750" s="51">
        <f>IF(DM750=17,Tipologías!$E$18,0)+IF(ENCUESTAS!DN750=18,Tipologías!$E$17,0)+IF(ENCUESTAS!DO750=19,Tipologías!$E$19,0)+IF(ENCUESTAS!DP750=20,Tipologías!$E$21,0)</f>
        <v>0</v>
      </c>
      <c r="DR750" s="47" t="str">
        <f t="shared" si="297"/>
        <v>NO</v>
      </c>
      <c r="DS750" s="49">
        <f t="shared" si="298"/>
        <v>0</v>
      </c>
      <c r="DT750" s="52">
        <f>IF(DL750=0,"",(DL750+DS750+Tipologías!$E$6+Tipologías!$H$2))</f>
        <v>6296343.6843899637</v>
      </c>
      <c r="DU750" s="53" t="str">
        <f t="shared" si="299"/>
        <v>SI</v>
      </c>
      <c r="DV750" s="436" t="s">
        <v>3887</v>
      </c>
    </row>
    <row r="751" spans="1:126" x14ac:dyDescent="0.25">
      <c r="A751" s="22"/>
      <c r="B751" s="7" t="s">
        <v>1</v>
      </c>
      <c r="C751" s="7" t="s">
        <v>630</v>
      </c>
      <c r="D751" s="7">
        <v>579</v>
      </c>
      <c r="E751" s="7">
        <v>43654191</v>
      </c>
      <c r="F751" s="7">
        <v>3122373072</v>
      </c>
      <c r="G751" s="188">
        <v>748</v>
      </c>
      <c r="H751" s="189" t="s">
        <v>1603</v>
      </c>
      <c r="I751" s="7"/>
      <c r="J751" s="7"/>
      <c r="K751" s="7"/>
      <c r="L751" s="7"/>
      <c r="M751" s="7"/>
      <c r="N751" s="7"/>
      <c r="O751" s="7"/>
      <c r="P751" s="7"/>
      <c r="Q751" s="7"/>
      <c r="R751" s="200">
        <v>22054800000</v>
      </c>
      <c r="S751" s="7"/>
      <c r="T751" s="7"/>
      <c r="U751" s="362" t="str">
        <f t="shared" si="275"/>
        <v xml:space="preserve">   #   -  22054800000 </v>
      </c>
      <c r="V751" s="7">
        <v>3208372755</v>
      </c>
      <c r="W751" s="7" t="s">
        <v>3299</v>
      </c>
      <c r="X751" s="7" t="s">
        <v>1279</v>
      </c>
      <c r="Y751" s="7" t="s">
        <v>1349</v>
      </c>
      <c r="Z751" s="7" t="s">
        <v>1316</v>
      </c>
      <c r="AA751" s="434" t="str">
        <f t="shared" si="276"/>
        <v>HERNANDO ANTONIO MONTOYA  RAMIREZ</v>
      </c>
      <c r="AB751" s="7" t="s">
        <v>1268</v>
      </c>
      <c r="AC751" s="7"/>
      <c r="AD751" s="7" t="s">
        <v>1127</v>
      </c>
      <c r="AE751" s="7">
        <v>50</v>
      </c>
      <c r="AF751" s="6" t="s">
        <v>1087</v>
      </c>
      <c r="AG751" s="6" t="s">
        <v>1730</v>
      </c>
      <c r="AH751" s="7"/>
      <c r="AI751" s="7" t="s">
        <v>3300</v>
      </c>
      <c r="AJ751" s="7" t="s">
        <v>1786</v>
      </c>
      <c r="AK751" s="434" t="str">
        <f t="shared" si="277"/>
        <v xml:space="preserve">JOHANA  PATRICIA  SERNA </v>
      </c>
      <c r="AL751" s="7" t="s">
        <v>1268</v>
      </c>
      <c r="AM751" s="191">
        <v>1096188048</v>
      </c>
      <c r="AN751" s="189" t="s">
        <v>1086</v>
      </c>
      <c r="AO751" s="7">
        <v>931270</v>
      </c>
      <c r="AP751" s="7" t="s">
        <v>1087</v>
      </c>
      <c r="AQ751" s="7">
        <v>2</v>
      </c>
      <c r="AR751" s="7"/>
      <c r="AS751" s="7"/>
      <c r="AT751" s="192" t="s">
        <v>1148</v>
      </c>
      <c r="AU751" s="7"/>
      <c r="AV751" s="193" t="s">
        <v>1163</v>
      </c>
      <c r="AW751" s="7"/>
      <c r="AX751" s="192"/>
      <c r="AY751" s="7"/>
      <c r="AZ751" s="7"/>
      <c r="BA751" s="7"/>
      <c r="BB751" s="7" t="s">
        <v>1087</v>
      </c>
      <c r="BC751" s="7"/>
      <c r="BD751" s="7" t="s">
        <v>1086</v>
      </c>
      <c r="BE751" s="7"/>
      <c r="BF751" s="7" t="s">
        <v>1087</v>
      </c>
      <c r="BG751" s="7"/>
      <c r="BH751" s="188" t="s">
        <v>1168</v>
      </c>
      <c r="BI751" s="195" t="s">
        <v>1175</v>
      </c>
      <c r="BJ751" s="6" t="s">
        <v>1180</v>
      </c>
      <c r="BK751" s="6" t="s">
        <v>1189</v>
      </c>
      <c r="BL751" s="6" t="s">
        <v>1087</v>
      </c>
      <c r="BM751" s="191" t="s">
        <v>1087</v>
      </c>
      <c r="BN751" s="195" t="s">
        <v>1087</v>
      </c>
      <c r="BO751" s="6" t="s">
        <v>1087</v>
      </c>
      <c r="BP751" s="6" t="s">
        <v>1087</v>
      </c>
      <c r="BQ751" s="6" t="s">
        <v>1087</v>
      </c>
      <c r="BR751" s="6" t="s">
        <v>1087</v>
      </c>
      <c r="BS751" s="6" t="s">
        <v>1087</v>
      </c>
      <c r="BT751" s="6" t="s">
        <v>1086</v>
      </c>
      <c r="BU751" s="6" t="s">
        <v>1086</v>
      </c>
      <c r="BV751" s="6" t="s">
        <v>1087</v>
      </c>
      <c r="BW751" s="6" t="s">
        <v>1087</v>
      </c>
      <c r="BX751" s="6" t="s">
        <v>1087</v>
      </c>
      <c r="BY751" s="6" t="s">
        <v>1086</v>
      </c>
      <c r="BZ751" s="6" t="s">
        <v>1086</v>
      </c>
      <c r="CA751" s="6" t="s">
        <v>1087</v>
      </c>
      <c r="CB751" s="6" t="s">
        <v>1087</v>
      </c>
      <c r="CC751" s="196" t="s">
        <v>1087</v>
      </c>
      <c r="CD751" s="196" t="s">
        <v>1194</v>
      </c>
      <c r="CE751" s="317" t="s">
        <v>3301</v>
      </c>
      <c r="CF751" s="196" t="s">
        <v>2481</v>
      </c>
      <c r="CG751" s="196"/>
      <c r="CH751" s="196"/>
      <c r="CI751" s="196"/>
      <c r="CJ751" s="196"/>
      <c r="CK751" s="196"/>
      <c r="CL751" s="196" t="s">
        <v>1086</v>
      </c>
      <c r="CM751" s="196" t="s">
        <v>1087</v>
      </c>
      <c r="CN751" s="196" t="s">
        <v>1087</v>
      </c>
      <c r="CO751" s="196" t="s">
        <v>3302</v>
      </c>
      <c r="CP751" s="196" t="s">
        <v>1086</v>
      </c>
      <c r="CQ751" s="196" t="s">
        <v>1086</v>
      </c>
      <c r="CR751" s="196" t="s">
        <v>1087</v>
      </c>
      <c r="CS751" s="196" t="s">
        <v>1087</v>
      </c>
      <c r="CT751" s="196" t="s">
        <v>1087</v>
      </c>
      <c r="CU751" s="198" t="s">
        <v>1273</v>
      </c>
      <c r="CV751" s="6" t="str">
        <f t="shared" si="278"/>
        <v>OASIS 22054800000</v>
      </c>
      <c r="CW751" s="46" t="str">
        <f t="shared" si="279"/>
        <v>OK</v>
      </c>
      <c r="CX751" s="47" t="str">
        <f t="shared" si="280"/>
        <v>SI</v>
      </c>
      <c r="CY751" s="47">
        <f t="shared" si="281"/>
        <v>1</v>
      </c>
      <c r="CZ751" s="47">
        <f t="shared" si="282"/>
        <v>2</v>
      </c>
      <c r="DA751" s="47">
        <f t="shared" si="283"/>
        <v>3</v>
      </c>
      <c r="DB751" s="47" t="str">
        <f t="shared" si="284"/>
        <v/>
      </c>
      <c r="DC751" s="47">
        <f t="shared" si="285"/>
        <v>5</v>
      </c>
      <c r="DD751" s="47"/>
      <c r="DE751" s="47">
        <f t="shared" si="286"/>
        <v>7</v>
      </c>
      <c r="DF751" s="47" t="str">
        <f t="shared" si="287"/>
        <v/>
      </c>
      <c r="DG751" s="47">
        <f t="shared" si="288"/>
        <v>9</v>
      </c>
      <c r="DH751" s="47">
        <f t="shared" si="289"/>
        <v>10</v>
      </c>
      <c r="DI751" s="47">
        <f t="shared" si="290"/>
        <v>11</v>
      </c>
      <c r="DJ751" s="47">
        <f t="shared" si="291"/>
        <v>4</v>
      </c>
      <c r="DK751" s="48">
        <f>IF(CX751="NO",0,IF(CY751=1,Tipologías!$E$11,0)+IF(CZ751=2,Tipologías!$E$10,0)+IF(DA751=3,Tipologías!$E$9,0)+IF(DB751=4,Tipologías!$E$13,0)+IF(DC751=5,Tipologías!$E$12,0)+IF(DD751=6,Tipologías!$E$14,0)+IF(DE751=7,Tipologías!$E$20,0)+IF(DG751=9,Tipologías!$E$16,0)+IF(DF751=8,Tipologías!$E$23,0)+IF(DH751=10,Tipologías!$E$7,0)+IF(DI751=11,Tipologías!$E$8,0))</f>
        <v>4632110.6174459998</v>
      </c>
      <c r="DL751" s="49">
        <f t="shared" si="292"/>
        <v>4632110.6174459998</v>
      </c>
      <c r="DM751" s="50">
        <f t="shared" si="293"/>
        <v>17</v>
      </c>
      <c r="DN751" s="50">
        <f t="shared" si="294"/>
        <v>18</v>
      </c>
      <c r="DO751" s="50">
        <f t="shared" si="295"/>
        <v>19</v>
      </c>
      <c r="DP751" s="51">
        <f t="shared" si="296"/>
        <v>20</v>
      </c>
      <c r="DQ751" s="51">
        <f>IF(DM751=17,Tipologías!$E$18,0)+IF(ENCUESTAS!DN751=18,Tipologías!$E$17,0)+IF(ENCUESTAS!DO751=19,Tipologías!$E$19,0)+IF(ENCUESTAS!DP751=20,Tipologías!$E$21,0)</f>
        <v>2463251.302836</v>
      </c>
      <c r="DR751" s="47" t="str">
        <f t="shared" si="297"/>
        <v>SI</v>
      </c>
      <c r="DS751" s="49">
        <f t="shared" si="298"/>
        <v>1374366.7709999999</v>
      </c>
      <c r="DT751" s="52">
        <f>IF(DL751=0,"",(DL751+DS751+Tipologías!$E$6+Tipologías!$H$2))</f>
        <v>6203554.7809859635</v>
      </c>
      <c r="DU751" s="53" t="str">
        <f t="shared" si="299"/>
        <v>SI</v>
      </c>
      <c r="DV751" s="436" t="s">
        <v>3743</v>
      </c>
    </row>
    <row r="752" spans="1:126" x14ac:dyDescent="0.25">
      <c r="A752" s="22"/>
      <c r="B752" s="7" t="s">
        <v>1</v>
      </c>
      <c r="C752" s="7" t="s">
        <v>630</v>
      </c>
      <c r="D752" s="7">
        <v>579</v>
      </c>
      <c r="E752" s="7">
        <v>43654191</v>
      </c>
      <c r="F752" s="7">
        <v>3122373072</v>
      </c>
      <c r="G752" s="188">
        <v>749</v>
      </c>
      <c r="H752" s="189" t="s">
        <v>1603</v>
      </c>
      <c r="I752" s="7"/>
      <c r="J752" s="7"/>
      <c r="K752" s="7"/>
      <c r="L752" s="7"/>
      <c r="M752" s="7"/>
      <c r="N752" s="7"/>
      <c r="O752" s="7"/>
      <c r="P752" s="7"/>
      <c r="Q752" s="7"/>
      <c r="R752" s="200">
        <v>220592600000</v>
      </c>
      <c r="S752" s="7"/>
      <c r="T752" s="7"/>
      <c r="U752" s="362" t="str">
        <f t="shared" si="275"/>
        <v xml:space="preserve">   #   -  220592600000 </v>
      </c>
      <c r="V752" s="7">
        <v>3212824763</v>
      </c>
      <c r="W752" s="7" t="s">
        <v>1877</v>
      </c>
      <c r="X752" s="7" t="s">
        <v>1656</v>
      </c>
      <c r="Y752" s="7" t="s">
        <v>3303</v>
      </c>
      <c r="Z752" s="7" t="s">
        <v>3304</v>
      </c>
      <c r="AA752" s="434" t="str">
        <f t="shared" si="276"/>
        <v>MERCEDEZ EMILIA CASTAÑO HENAO</v>
      </c>
      <c r="AB752" s="7" t="s">
        <v>1268</v>
      </c>
      <c r="AC752" s="7">
        <v>21430656</v>
      </c>
      <c r="AD752" s="7" t="s">
        <v>1118</v>
      </c>
      <c r="AE752" s="7">
        <v>59</v>
      </c>
      <c r="AF752" s="6" t="s">
        <v>1086</v>
      </c>
      <c r="AG752" s="6"/>
      <c r="AH752" s="7"/>
      <c r="AI752" s="7"/>
      <c r="AJ752" s="7"/>
      <c r="AK752" s="434" t="str">
        <f t="shared" si="277"/>
        <v xml:space="preserve">   </v>
      </c>
      <c r="AL752" s="7"/>
      <c r="AM752" s="191"/>
      <c r="AN752" s="189" t="s">
        <v>1087</v>
      </c>
      <c r="AO752" s="7"/>
      <c r="AP752" s="7" t="s">
        <v>1087</v>
      </c>
      <c r="AQ752" s="7">
        <v>2</v>
      </c>
      <c r="AR752" s="7"/>
      <c r="AS752" s="7"/>
      <c r="AT752" s="192" t="s">
        <v>1148</v>
      </c>
      <c r="AU752" s="7"/>
      <c r="AV752" s="193" t="s">
        <v>1165</v>
      </c>
      <c r="AW752" s="7" t="s">
        <v>3305</v>
      </c>
      <c r="AX752" s="192"/>
      <c r="AY752" s="7"/>
      <c r="AZ752" s="7"/>
      <c r="BA752" s="7"/>
      <c r="BB752" s="7" t="s">
        <v>1086</v>
      </c>
      <c r="BC752" s="7">
        <v>10186</v>
      </c>
      <c r="BD752" s="7" t="s">
        <v>1086</v>
      </c>
      <c r="BE752" s="7">
        <v>6970</v>
      </c>
      <c r="BF752" s="7" t="s">
        <v>1086</v>
      </c>
      <c r="BG752" s="7">
        <v>8408</v>
      </c>
      <c r="BH752" s="188" t="s">
        <v>1167</v>
      </c>
      <c r="BI752" s="195" t="s">
        <v>1175</v>
      </c>
      <c r="BJ752" s="6" t="s">
        <v>1180</v>
      </c>
      <c r="BK752" s="6" t="s">
        <v>1189</v>
      </c>
      <c r="BL752" s="6" t="s">
        <v>1086</v>
      </c>
      <c r="BM752" s="191" t="s">
        <v>1087</v>
      </c>
      <c r="BN752" s="195" t="s">
        <v>1086</v>
      </c>
      <c r="BO752" s="6" t="s">
        <v>1086</v>
      </c>
      <c r="BP752" s="6" t="s">
        <v>1086</v>
      </c>
      <c r="BQ752" s="6" t="s">
        <v>1086</v>
      </c>
      <c r="BR752" s="6" t="s">
        <v>1086</v>
      </c>
      <c r="BS752" s="6" t="s">
        <v>1086</v>
      </c>
      <c r="BT752" s="6" t="s">
        <v>1086</v>
      </c>
      <c r="BU752" s="6" t="s">
        <v>1086</v>
      </c>
      <c r="BV752" s="6" t="s">
        <v>1087</v>
      </c>
      <c r="BW752" s="6" t="s">
        <v>1086</v>
      </c>
      <c r="BX752" s="6" t="s">
        <v>1086</v>
      </c>
      <c r="BY752" s="6" t="s">
        <v>1086</v>
      </c>
      <c r="BZ752" s="6" t="s">
        <v>1086</v>
      </c>
      <c r="CA752" s="6" t="s">
        <v>1087</v>
      </c>
      <c r="CB752" s="6" t="s">
        <v>1086</v>
      </c>
      <c r="CC752" s="6" t="s">
        <v>1086</v>
      </c>
      <c r="CD752" s="6" t="s">
        <v>1193</v>
      </c>
      <c r="CE752" s="318" t="s">
        <v>3306</v>
      </c>
      <c r="CF752" s="6"/>
      <c r="CG752" s="6"/>
      <c r="CH752" s="6"/>
      <c r="CI752" s="6"/>
      <c r="CJ752" s="6" t="s">
        <v>1607</v>
      </c>
      <c r="CK752" s="6" t="s">
        <v>1608</v>
      </c>
      <c r="CL752" s="6" t="s">
        <v>1086</v>
      </c>
      <c r="CM752" s="6" t="s">
        <v>1087</v>
      </c>
      <c r="CN752" s="6" t="s">
        <v>1087</v>
      </c>
      <c r="CO752" s="6" t="s">
        <v>3302</v>
      </c>
      <c r="CP752" s="6" t="s">
        <v>1086</v>
      </c>
      <c r="CQ752" s="6" t="s">
        <v>1086</v>
      </c>
      <c r="CR752" s="6" t="s">
        <v>1087</v>
      </c>
      <c r="CS752" s="6" t="s">
        <v>1086</v>
      </c>
      <c r="CT752" s="6" t="s">
        <v>1086</v>
      </c>
      <c r="CU752" s="191" t="s">
        <v>1273</v>
      </c>
      <c r="CV752" s="6" t="str">
        <f t="shared" si="278"/>
        <v>OASIS 220592600000</v>
      </c>
      <c r="CW752" s="46" t="str">
        <f t="shared" si="279"/>
        <v>OK</v>
      </c>
      <c r="CX752" s="47" t="str">
        <f t="shared" si="280"/>
        <v>SI</v>
      </c>
      <c r="CY752" s="47">
        <f t="shared" si="281"/>
        <v>1</v>
      </c>
      <c r="CZ752" s="47" t="str">
        <f t="shared" si="282"/>
        <v/>
      </c>
      <c r="DA752" s="47" t="str">
        <f t="shared" si="283"/>
        <v/>
      </c>
      <c r="DB752" s="47" t="str">
        <f t="shared" si="284"/>
        <v/>
      </c>
      <c r="DC752" s="47" t="str">
        <f t="shared" si="285"/>
        <v/>
      </c>
      <c r="DD752" s="47"/>
      <c r="DE752" s="47" t="str">
        <f t="shared" si="286"/>
        <v/>
      </c>
      <c r="DF752" s="47" t="str">
        <f t="shared" si="287"/>
        <v/>
      </c>
      <c r="DG752" s="47">
        <f t="shared" si="288"/>
        <v>9</v>
      </c>
      <c r="DH752" s="47" t="str">
        <f t="shared" si="289"/>
        <v/>
      </c>
      <c r="DI752" s="47" t="str">
        <f t="shared" si="290"/>
        <v/>
      </c>
      <c r="DJ752" s="47">
        <f t="shared" si="291"/>
        <v>1</v>
      </c>
      <c r="DK752" s="48">
        <f>IF(CX752="NO",0,IF(CY752=1,Tipologías!$E$11,0)+IF(CZ752=2,Tipologías!$E$10,0)+IF(DA752=3,Tipologías!$E$9,0)+IF(DB752=4,Tipologías!$E$13,0)+IF(DC752=5,Tipologías!$E$12,0)+IF(DD752=6,Tipologías!$E$14,0)+IF(DE752=7,Tipologías!$E$20,0)+IF(DG752=9,Tipologías!$E$16,0)+IF(DF752=8,Tipologías!$E$23,0)+IF(DH752=10,Tipologías!$E$7,0)+IF(DI752=11,Tipologías!$E$8,0))</f>
        <v>2225218.5090899998</v>
      </c>
      <c r="DL752" s="49">
        <f t="shared" si="292"/>
        <v>2225218.5090899998</v>
      </c>
      <c r="DM752" s="50" t="str">
        <f t="shared" si="293"/>
        <v/>
      </c>
      <c r="DN752" s="50" t="str">
        <f t="shared" si="294"/>
        <v/>
      </c>
      <c r="DO752" s="50">
        <f t="shared" si="295"/>
        <v>0</v>
      </c>
      <c r="DP752" s="51" t="str">
        <f t="shared" si="296"/>
        <v/>
      </c>
      <c r="DQ752" s="51">
        <f>IF(DM752=17,Tipologías!$E$18,0)+IF(ENCUESTAS!DN752=18,Tipologías!$E$17,0)+IF(ENCUESTAS!DO752=19,Tipologías!$E$19,0)+IF(ENCUESTAS!DP752=20,Tipologías!$E$21,0)</f>
        <v>0</v>
      </c>
      <c r="DR752" s="47" t="str">
        <f t="shared" si="297"/>
        <v>NO</v>
      </c>
      <c r="DS752" s="49">
        <f t="shared" si="298"/>
        <v>0</v>
      </c>
      <c r="DT752" s="52">
        <f>IF(DL752=0,"",(DL752+DS752+Tipologías!$E$6+Tipologías!$H$2))</f>
        <v>2422295.9016299644</v>
      </c>
      <c r="DU752" s="53" t="str">
        <f t="shared" si="299"/>
        <v>SI</v>
      </c>
      <c r="DV752" s="436" t="s">
        <v>3744</v>
      </c>
    </row>
    <row r="753" spans="1:126" x14ac:dyDescent="0.25">
      <c r="A753" s="22"/>
      <c r="B753" s="7" t="s">
        <v>1</v>
      </c>
      <c r="C753" s="7" t="s">
        <v>630</v>
      </c>
      <c r="D753" s="7">
        <v>579</v>
      </c>
      <c r="E753" s="7">
        <v>43654191</v>
      </c>
      <c r="F753" s="7">
        <v>3122373072</v>
      </c>
      <c r="G753" s="188">
        <v>750</v>
      </c>
      <c r="H753" s="189" t="s">
        <v>1603</v>
      </c>
      <c r="I753" s="7"/>
      <c r="J753" s="7"/>
      <c r="K753" s="7"/>
      <c r="L753" s="7"/>
      <c r="M753" s="7"/>
      <c r="N753" s="7"/>
      <c r="O753" s="7"/>
      <c r="P753" s="7"/>
      <c r="Q753" s="7"/>
      <c r="R753" s="200">
        <v>3098700</v>
      </c>
      <c r="S753" s="7"/>
      <c r="T753" s="7"/>
      <c r="U753" s="362" t="str">
        <f t="shared" si="275"/>
        <v xml:space="preserve">   #   -  3098700 </v>
      </c>
      <c r="V753" s="7">
        <v>3128245931</v>
      </c>
      <c r="W753" s="7" t="s">
        <v>1478</v>
      </c>
      <c r="X753" s="7" t="s">
        <v>1505</v>
      </c>
      <c r="Y753" s="7" t="s">
        <v>1274</v>
      </c>
      <c r="Z753" s="7" t="s">
        <v>1448</v>
      </c>
      <c r="AA753" s="434" t="str">
        <f t="shared" si="276"/>
        <v>JOSE ANGEL VELASQUEZ GALLEGO</v>
      </c>
      <c r="AB753" s="7" t="s">
        <v>1268</v>
      </c>
      <c r="AC753" s="7"/>
      <c r="AD753" s="7" t="s">
        <v>1127</v>
      </c>
      <c r="AE753" s="7">
        <v>38</v>
      </c>
      <c r="AF753" s="6" t="s">
        <v>1087</v>
      </c>
      <c r="AG753" s="6" t="s">
        <v>1791</v>
      </c>
      <c r="AH753" s="7" t="s">
        <v>1762</v>
      </c>
      <c r="AI753" s="7" t="s">
        <v>3059</v>
      </c>
      <c r="AJ753" s="7"/>
      <c r="AK753" s="434" t="str">
        <f t="shared" si="277"/>
        <v>DIOSELINA  RESTREPO VALDEZ</v>
      </c>
      <c r="AL753" s="7" t="s">
        <v>1268</v>
      </c>
      <c r="AM753" s="191">
        <v>21933658</v>
      </c>
      <c r="AN753" s="189" t="s">
        <v>1087</v>
      </c>
      <c r="AO753" s="7"/>
      <c r="AP753" s="7" t="s">
        <v>1087</v>
      </c>
      <c r="AQ753" s="7">
        <v>3</v>
      </c>
      <c r="AR753" s="7"/>
      <c r="AS753" s="7"/>
      <c r="AT753" s="192" t="s">
        <v>1147</v>
      </c>
      <c r="AU753" s="7"/>
      <c r="AV753" s="193" t="s">
        <v>1165</v>
      </c>
      <c r="AW753" s="7"/>
      <c r="AX753" s="192"/>
      <c r="AY753" s="7"/>
      <c r="AZ753" s="7"/>
      <c r="BA753" s="7"/>
      <c r="BB753" s="7" t="s">
        <v>1086</v>
      </c>
      <c r="BC753" s="7"/>
      <c r="BD753" s="7" t="s">
        <v>1086</v>
      </c>
      <c r="BE753" s="7"/>
      <c r="BF753" s="7" t="s">
        <v>1087</v>
      </c>
      <c r="BG753" s="7"/>
      <c r="BH753" s="188" t="s">
        <v>1167</v>
      </c>
      <c r="BI753" s="195" t="s">
        <v>1175</v>
      </c>
      <c r="BJ753" s="6" t="s">
        <v>1180</v>
      </c>
      <c r="BK753" s="6" t="s">
        <v>1189</v>
      </c>
      <c r="BL753" s="6" t="s">
        <v>1086</v>
      </c>
      <c r="BM753" s="191" t="s">
        <v>1086</v>
      </c>
      <c r="BN753" s="195" t="s">
        <v>1086</v>
      </c>
      <c r="BO753" s="6" t="s">
        <v>1086</v>
      </c>
      <c r="BP753" s="6" t="s">
        <v>1087</v>
      </c>
      <c r="BQ753" s="6" t="s">
        <v>1086</v>
      </c>
      <c r="BR753" s="6" t="s">
        <v>1086</v>
      </c>
      <c r="BS753" s="6" t="s">
        <v>1086</v>
      </c>
      <c r="BT753" s="6" t="s">
        <v>1086</v>
      </c>
      <c r="BU753" s="6" t="s">
        <v>1087</v>
      </c>
      <c r="BV753" s="6" t="s">
        <v>1087</v>
      </c>
      <c r="BW753" s="6" t="s">
        <v>1087</v>
      </c>
      <c r="BX753" s="6" t="s">
        <v>1086</v>
      </c>
      <c r="BY753" s="6" t="s">
        <v>1086</v>
      </c>
      <c r="BZ753" s="6" t="s">
        <v>1087</v>
      </c>
      <c r="CA753" s="6" t="s">
        <v>1087</v>
      </c>
      <c r="CB753" s="6" t="s">
        <v>1087</v>
      </c>
      <c r="CC753" s="6" t="s">
        <v>1086</v>
      </c>
      <c r="CD753" s="6" t="s">
        <v>1193</v>
      </c>
      <c r="CE753" s="318" t="s">
        <v>3301</v>
      </c>
      <c r="CF753" s="6"/>
      <c r="CG753" s="6"/>
      <c r="CH753" s="6"/>
      <c r="CI753" s="6"/>
      <c r="CJ753" s="6" t="s">
        <v>1753</v>
      </c>
      <c r="CK753" s="6" t="s">
        <v>1608</v>
      </c>
      <c r="CL753" s="6" t="s">
        <v>1086</v>
      </c>
      <c r="CM753" s="6" t="s">
        <v>1087</v>
      </c>
      <c r="CN753" s="6" t="s">
        <v>1087</v>
      </c>
      <c r="CO753" s="6" t="s">
        <v>3302</v>
      </c>
      <c r="CP753" s="6" t="s">
        <v>1086</v>
      </c>
      <c r="CQ753" s="6" t="s">
        <v>1087</v>
      </c>
      <c r="CR753" s="6" t="s">
        <v>1087</v>
      </c>
      <c r="CS753" s="6" t="s">
        <v>1087</v>
      </c>
      <c r="CT753" s="6" t="s">
        <v>1086</v>
      </c>
      <c r="CU753" s="191" t="s">
        <v>1273</v>
      </c>
      <c r="CV753" s="6" t="str">
        <f t="shared" si="278"/>
        <v>OASIS 3098700</v>
      </c>
      <c r="CW753" s="46" t="str">
        <f t="shared" si="279"/>
        <v>OK</v>
      </c>
      <c r="CX753" s="47" t="str">
        <f t="shared" si="280"/>
        <v>SI</v>
      </c>
      <c r="CY753" s="47">
        <f t="shared" si="281"/>
        <v>1</v>
      </c>
      <c r="CZ753" s="47" t="str">
        <f t="shared" si="282"/>
        <v/>
      </c>
      <c r="DA753" s="47" t="str">
        <f t="shared" si="283"/>
        <v/>
      </c>
      <c r="DB753" s="47">
        <f t="shared" si="284"/>
        <v>4</v>
      </c>
      <c r="DC753" s="47">
        <f t="shared" si="285"/>
        <v>5</v>
      </c>
      <c r="DD753" s="47"/>
      <c r="DE753" s="47">
        <f t="shared" si="286"/>
        <v>7</v>
      </c>
      <c r="DF753" s="47" t="str">
        <f t="shared" si="287"/>
        <v/>
      </c>
      <c r="DG753" s="47">
        <f t="shared" si="288"/>
        <v>9</v>
      </c>
      <c r="DH753" s="47" t="str">
        <f t="shared" si="289"/>
        <v/>
      </c>
      <c r="DI753" s="47" t="str">
        <f t="shared" si="290"/>
        <v/>
      </c>
      <c r="DJ753" s="47">
        <f t="shared" si="291"/>
        <v>3</v>
      </c>
      <c r="DK753" s="48">
        <f>IF(CX753="NO",0,IF(CY753=1,Tipologías!$E$11,0)+IF(CZ753=2,Tipologías!$E$10,0)+IF(DA753=3,Tipologías!$E$9,0)+IF(DB753=4,Tipologías!$E$13,0)+IF(DC753=5,Tipologías!$E$12,0)+IF(DD753=6,Tipologías!$E$14,0)+IF(DE753=7,Tipologías!$E$20,0)+IF(DG753=9,Tipologías!$E$16,0)+IF(DF753=8,Tipologías!$E$23,0)+IF(DH753=10,Tipologías!$E$7,0)+IF(DI753=11,Tipologías!$E$8,0))</f>
        <v>3774854.4604019998</v>
      </c>
      <c r="DL753" s="49">
        <f t="shared" si="292"/>
        <v>3774854.4604019998</v>
      </c>
      <c r="DM753" s="50" t="str">
        <f t="shared" si="293"/>
        <v/>
      </c>
      <c r="DN753" s="50" t="str">
        <f t="shared" si="294"/>
        <v/>
      </c>
      <c r="DO753" s="50">
        <f t="shared" si="295"/>
        <v>19</v>
      </c>
      <c r="DP753" s="51" t="str">
        <f t="shared" si="296"/>
        <v/>
      </c>
      <c r="DQ753" s="51">
        <f>IF(DM753=17,Tipologías!$E$18,0)+IF(ENCUESTAS!DN753=18,Tipologías!$E$17,0)+IF(ENCUESTAS!DO753=19,Tipologías!$E$19,0)+IF(ENCUESTAS!DP753=20,Tipologías!$E$21,0)</f>
        <v>254645.13204</v>
      </c>
      <c r="DR753" s="47" t="str">
        <f t="shared" si="297"/>
        <v>SI</v>
      </c>
      <c r="DS753" s="49">
        <f t="shared" si="298"/>
        <v>254645.13204</v>
      </c>
      <c r="DT753" s="52">
        <f>IF(DL753=0,"",(DL753+DS753+Tipologías!$E$6+Tipologías!$H$2))</f>
        <v>4226576.9849819643</v>
      </c>
      <c r="DU753" s="53" t="str">
        <f t="shared" si="299"/>
        <v>SI</v>
      </c>
      <c r="DV753" s="436" t="s">
        <v>3745</v>
      </c>
    </row>
    <row r="754" spans="1:126" x14ac:dyDescent="0.25">
      <c r="A754" s="22"/>
      <c r="B754" s="7" t="s">
        <v>1</v>
      </c>
      <c r="C754" s="7" t="s">
        <v>630</v>
      </c>
      <c r="D754" s="7">
        <v>579</v>
      </c>
      <c r="E754" s="7">
        <v>43654191</v>
      </c>
      <c r="F754" s="7">
        <v>3122373072</v>
      </c>
      <c r="G754" s="188">
        <v>751</v>
      </c>
      <c r="H754" s="189" t="s">
        <v>1603</v>
      </c>
      <c r="I754" s="7"/>
      <c r="J754" s="7"/>
      <c r="K754" s="7"/>
      <c r="L754" s="7"/>
      <c r="M754" s="7"/>
      <c r="N754" s="7"/>
      <c r="O754" s="7"/>
      <c r="P754" s="7"/>
      <c r="Q754" s="7"/>
      <c r="R754" s="200">
        <v>220593100000</v>
      </c>
      <c r="S754" s="7"/>
      <c r="T754" s="7"/>
      <c r="U754" s="362" t="str">
        <f t="shared" si="275"/>
        <v xml:space="preserve">   #   -  220593100000 </v>
      </c>
      <c r="V754" s="7" t="s">
        <v>1524</v>
      </c>
      <c r="W754" s="7" t="s">
        <v>2916</v>
      </c>
      <c r="X754" s="7" t="s">
        <v>1317</v>
      </c>
      <c r="Y754" s="7" t="s">
        <v>3307</v>
      </c>
      <c r="Z754" s="7"/>
      <c r="AA754" s="434" t="str">
        <f t="shared" si="276"/>
        <v>EFISENIA  RINCON  DIAZ</v>
      </c>
      <c r="AB754" s="7" t="s">
        <v>1268</v>
      </c>
      <c r="AC754" s="7">
        <v>43651247</v>
      </c>
      <c r="AD754" s="7" t="s">
        <v>1118</v>
      </c>
      <c r="AE754" s="7">
        <v>74</v>
      </c>
      <c r="AF754" s="6" t="s">
        <v>1086</v>
      </c>
      <c r="AG754" s="6"/>
      <c r="AH754" s="7"/>
      <c r="AI754" s="7"/>
      <c r="AJ754" s="7"/>
      <c r="AK754" s="434" t="str">
        <f t="shared" si="277"/>
        <v xml:space="preserve">   </v>
      </c>
      <c r="AL754" s="7"/>
      <c r="AM754" s="191"/>
      <c r="AN754" s="189" t="s">
        <v>1087</v>
      </c>
      <c r="AO754" s="7"/>
      <c r="AP754" s="7" t="s">
        <v>1087</v>
      </c>
      <c r="AQ754" s="7">
        <v>4</v>
      </c>
      <c r="AR754" s="7"/>
      <c r="AS754" s="7"/>
      <c r="AT754" s="192" t="s">
        <v>1148</v>
      </c>
      <c r="AU754" s="7"/>
      <c r="AV754" s="193" t="s">
        <v>1165</v>
      </c>
      <c r="AW754" s="7" t="s">
        <v>2859</v>
      </c>
      <c r="AX754" s="192"/>
      <c r="AY754" s="7"/>
      <c r="AZ754" s="7"/>
      <c r="BA754" s="7"/>
      <c r="BB754" s="7" t="s">
        <v>1086</v>
      </c>
      <c r="BC754" s="7">
        <v>10055</v>
      </c>
      <c r="BD754" s="7" t="s">
        <v>1086</v>
      </c>
      <c r="BE754" s="7">
        <v>6878</v>
      </c>
      <c r="BF754" s="7" t="s">
        <v>1086</v>
      </c>
      <c r="BG754" s="7">
        <v>8324</v>
      </c>
      <c r="BH754" s="188" t="s">
        <v>1167</v>
      </c>
      <c r="BI754" s="195" t="s">
        <v>1175</v>
      </c>
      <c r="BJ754" s="6" t="s">
        <v>1180</v>
      </c>
      <c r="BK754" s="6" t="s">
        <v>1189</v>
      </c>
      <c r="BL754" s="6" t="s">
        <v>1086</v>
      </c>
      <c r="BM754" s="191" t="s">
        <v>1086</v>
      </c>
      <c r="BN754" s="195" t="s">
        <v>1086</v>
      </c>
      <c r="BO754" s="6" t="s">
        <v>1086</v>
      </c>
      <c r="BP754" s="6" t="s">
        <v>1086</v>
      </c>
      <c r="BQ754" s="6" t="s">
        <v>1086</v>
      </c>
      <c r="BR754" s="6" t="s">
        <v>1086</v>
      </c>
      <c r="BS754" s="6" t="s">
        <v>1086</v>
      </c>
      <c r="BT754" s="6" t="s">
        <v>1086</v>
      </c>
      <c r="BU754" s="6" t="s">
        <v>1087</v>
      </c>
      <c r="BV754" s="6" t="s">
        <v>1087</v>
      </c>
      <c r="BW754" s="6" t="s">
        <v>1087</v>
      </c>
      <c r="BX754" s="6" t="s">
        <v>1086</v>
      </c>
      <c r="BY754" s="6" t="s">
        <v>1086</v>
      </c>
      <c r="BZ754" s="6" t="s">
        <v>1087</v>
      </c>
      <c r="CA754" s="6" t="s">
        <v>1087</v>
      </c>
      <c r="CB754" s="6" t="s">
        <v>1087</v>
      </c>
      <c r="CC754" s="6" t="s">
        <v>1086</v>
      </c>
      <c r="CD754" s="6" t="s">
        <v>1194</v>
      </c>
      <c r="CE754" s="318" t="s">
        <v>3308</v>
      </c>
      <c r="CF754" s="6"/>
      <c r="CG754" s="6"/>
      <c r="CH754" s="6"/>
      <c r="CI754" s="6"/>
      <c r="CJ754" s="6" t="s">
        <v>1607</v>
      </c>
      <c r="CK754" s="6" t="s">
        <v>1608</v>
      </c>
      <c r="CL754" s="6" t="s">
        <v>1086</v>
      </c>
      <c r="CM754" s="6" t="s">
        <v>1087</v>
      </c>
      <c r="CN754" s="6" t="s">
        <v>1087</v>
      </c>
      <c r="CO754" s="6" t="s">
        <v>3302</v>
      </c>
      <c r="CP754" s="6" t="s">
        <v>1086</v>
      </c>
      <c r="CQ754" s="6" t="s">
        <v>1087</v>
      </c>
      <c r="CR754" s="6" t="s">
        <v>1087</v>
      </c>
      <c r="CS754" s="6" t="s">
        <v>1087</v>
      </c>
      <c r="CT754" s="6" t="s">
        <v>1086</v>
      </c>
      <c r="CU754" s="191" t="s">
        <v>1273</v>
      </c>
      <c r="CV754" s="6" t="str">
        <f t="shared" si="278"/>
        <v>OASIS 220593100000</v>
      </c>
      <c r="CW754" s="46" t="str">
        <f t="shared" si="279"/>
        <v>OK</v>
      </c>
      <c r="CX754" s="47" t="str">
        <f t="shared" si="280"/>
        <v>SI</v>
      </c>
      <c r="CY754" s="47">
        <f t="shared" si="281"/>
        <v>1</v>
      </c>
      <c r="CZ754" s="47" t="str">
        <f t="shared" si="282"/>
        <v/>
      </c>
      <c r="DA754" s="47">
        <f t="shared" si="283"/>
        <v>3</v>
      </c>
      <c r="DB754" s="47">
        <f t="shared" si="284"/>
        <v>4</v>
      </c>
      <c r="DC754" s="47">
        <f t="shared" si="285"/>
        <v>5</v>
      </c>
      <c r="DD754" s="47"/>
      <c r="DE754" s="47">
        <f t="shared" si="286"/>
        <v>7</v>
      </c>
      <c r="DF754" s="47" t="str">
        <f t="shared" si="287"/>
        <v/>
      </c>
      <c r="DG754" s="47">
        <f t="shared" si="288"/>
        <v>9</v>
      </c>
      <c r="DH754" s="47" t="str">
        <f t="shared" si="289"/>
        <v/>
      </c>
      <c r="DI754" s="47" t="str">
        <f t="shared" si="290"/>
        <v/>
      </c>
      <c r="DJ754" s="47">
        <f t="shared" si="291"/>
        <v>4</v>
      </c>
      <c r="DK754" s="48">
        <f>IF(CX754="NO",0,IF(CY754=1,Tipologías!$E$11,0)+IF(CZ754=2,Tipologías!$E$10,0)+IF(DA754=3,Tipologías!$E$9,0)+IF(DB754=4,Tipologías!$E$13,0)+IF(DC754=5,Tipologías!$E$12,0)+IF(DD754=6,Tipologías!$E$14,0)+IF(DE754=7,Tipologías!$E$20,0)+IF(DG754=9,Tipologías!$E$16,0)+IF(DF754=8,Tipologías!$E$23,0)+IF(DH754=10,Tipologías!$E$7,0)+IF(DI754=11,Tipologías!$E$8,0))</f>
        <v>4158248.5159739996</v>
      </c>
      <c r="DL754" s="49">
        <f t="shared" si="292"/>
        <v>4158248.5159739996</v>
      </c>
      <c r="DM754" s="50" t="str">
        <f t="shared" si="293"/>
        <v/>
      </c>
      <c r="DN754" s="50" t="str">
        <f t="shared" si="294"/>
        <v/>
      </c>
      <c r="DO754" s="50">
        <f t="shared" si="295"/>
        <v>0</v>
      </c>
      <c r="DP754" s="51" t="str">
        <f t="shared" si="296"/>
        <v/>
      </c>
      <c r="DQ754" s="51">
        <f>IF(DM754=17,Tipologías!$E$18,0)+IF(ENCUESTAS!DN754=18,Tipologías!$E$17,0)+IF(ENCUESTAS!DO754=19,Tipologías!$E$19,0)+IF(ENCUESTAS!DP754=20,Tipologías!$E$21,0)</f>
        <v>0</v>
      </c>
      <c r="DR754" s="47" t="str">
        <f t="shared" si="297"/>
        <v>NO</v>
      </c>
      <c r="DS754" s="49">
        <f t="shared" si="298"/>
        <v>0</v>
      </c>
      <c r="DT754" s="52">
        <f>IF(DL754=0,"",(DL754+DS754+Tipologías!$E$6+Tipologías!$H$2))</f>
        <v>4355325.9085139642</v>
      </c>
      <c r="DU754" s="53" t="str">
        <f t="shared" si="299"/>
        <v>SI</v>
      </c>
      <c r="DV754" s="436" t="s">
        <v>3746</v>
      </c>
    </row>
    <row r="755" spans="1:126" x14ac:dyDescent="0.25">
      <c r="A755" s="22"/>
      <c r="B755" s="7" t="s">
        <v>1</v>
      </c>
      <c r="C755" s="7" t="s">
        <v>630</v>
      </c>
      <c r="D755" s="7">
        <v>579</v>
      </c>
      <c r="E755" s="7">
        <v>43654191</v>
      </c>
      <c r="F755" s="7">
        <v>3122373072</v>
      </c>
      <c r="G755" s="188">
        <v>752</v>
      </c>
      <c r="H755" s="189" t="s">
        <v>1603</v>
      </c>
      <c r="I755" s="7"/>
      <c r="J755" s="7"/>
      <c r="K755" s="7"/>
      <c r="L755" s="7"/>
      <c r="M755" s="7"/>
      <c r="N755" s="7"/>
      <c r="O755" s="7"/>
      <c r="P755" s="7"/>
      <c r="Q755" s="7"/>
      <c r="R755" s="200">
        <v>22057260000</v>
      </c>
      <c r="S755" s="7"/>
      <c r="T755" s="7"/>
      <c r="U755" s="362" t="str">
        <f t="shared" si="275"/>
        <v xml:space="preserve">   #   -  22057260000 </v>
      </c>
      <c r="V755" s="7">
        <v>3225921163</v>
      </c>
      <c r="W755" s="7" t="s">
        <v>1303</v>
      </c>
      <c r="X755" s="7" t="s">
        <v>3309</v>
      </c>
      <c r="Y755" s="7" t="s">
        <v>1422</v>
      </c>
      <c r="Z755" s="7" t="s">
        <v>1331</v>
      </c>
      <c r="AA755" s="434" t="str">
        <f t="shared" si="276"/>
        <v xml:space="preserve">PEDRO LUIS QUINTERO GARCIA </v>
      </c>
      <c r="AB755" s="7" t="s">
        <v>1268</v>
      </c>
      <c r="AC755" s="7">
        <v>15363067</v>
      </c>
      <c r="AD755" s="7" t="s">
        <v>1127</v>
      </c>
      <c r="AE755" s="7">
        <v>65</v>
      </c>
      <c r="AF755" s="6" t="s">
        <v>1087</v>
      </c>
      <c r="AG755" s="6" t="s">
        <v>1774</v>
      </c>
      <c r="AH755" s="7" t="s">
        <v>1295</v>
      </c>
      <c r="AI755" s="7" t="s">
        <v>3310</v>
      </c>
      <c r="AJ755" s="7" t="s">
        <v>1503</v>
      </c>
      <c r="AK755" s="434" t="str">
        <f t="shared" si="277"/>
        <v>NORA  ELENA SALDARRIAGA GARCIA</v>
      </c>
      <c r="AL755" s="7" t="s">
        <v>1268</v>
      </c>
      <c r="AM755" s="191">
        <v>43066322</v>
      </c>
      <c r="AN755" s="189" t="s">
        <v>1087</v>
      </c>
      <c r="AO755" s="7"/>
      <c r="AP755" s="7" t="s">
        <v>1087</v>
      </c>
      <c r="AQ755" s="7">
        <v>2</v>
      </c>
      <c r="AR755" s="7"/>
      <c r="AS755" s="7"/>
      <c r="AT755" s="192" t="s">
        <v>1148</v>
      </c>
      <c r="AU755" s="7"/>
      <c r="AV755" s="193" t="s">
        <v>1165</v>
      </c>
      <c r="AW755" s="7" t="s">
        <v>3311</v>
      </c>
      <c r="AX755" s="192"/>
      <c r="AY755" s="7"/>
      <c r="AZ755" s="7"/>
      <c r="BA755" s="7"/>
      <c r="BB755" s="7" t="s">
        <v>1086</v>
      </c>
      <c r="BC755" s="7">
        <v>11884</v>
      </c>
      <c r="BD755" s="7" t="s">
        <v>1086</v>
      </c>
      <c r="BE755" s="7">
        <v>8194</v>
      </c>
      <c r="BF755" s="7" t="s">
        <v>1086</v>
      </c>
      <c r="BG755" s="7">
        <v>8449</v>
      </c>
      <c r="BH755" s="188" t="s">
        <v>1167</v>
      </c>
      <c r="BI755" s="195" t="s">
        <v>1175</v>
      </c>
      <c r="BJ755" s="6" t="s">
        <v>1180</v>
      </c>
      <c r="BK755" s="6" t="s">
        <v>1189</v>
      </c>
      <c r="BL755" s="6" t="s">
        <v>1086</v>
      </c>
      <c r="BM755" s="191" t="s">
        <v>1086</v>
      </c>
      <c r="BN755" s="195" t="s">
        <v>1086</v>
      </c>
      <c r="BO755" s="6" t="s">
        <v>1086</v>
      </c>
      <c r="BP755" s="6" t="s">
        <v>1086</v>
      </c>
      <c r="BQ755" s="6" t="s">
        <v>1086</v>
      </c>
      <c r="BR755" s="6" t="s">
        <v>1086</v>
      </c>
      <c r="BS755" s="6" t="s">
        <v>1086</v>
      </c>
      <c r="BT755" s="6" t="s">
        <v>1086</v>
      </c>
      <c r="BU755" s="6" t="s">
        <v>1087</v>
      </c>
      <c r="BV755" s="6" t="s">
        <v>1087</v>
      </c>
      <c r="BW755" s="6" t="s">
        <v>1087</v>
      </c>
      <c r="BX755" s="6" t="s">
        <v>1086</v>
      </c>
      <c r="BY755" s="6" t="s">
        <v>1086</v>
      </c>
      <c r="BZ755" s="6" t="s">
        <v>1087</v>
      </c>
      <c r="CA755" s="6" t="s">
        <v>1087</v>
      </c>
      <c r="CB755" s="6" t="s">
        <v>1087</v>
      </c>
      <c r="CC755" s="6" t="s">
        <v>1086</v>
      </c>
      <c r="CD755" s="6" t="s">
        <v>1193</v>
      </c>
      <c r="CE755" s="318" t="s">
        <v>3312</v>
      </c>
      <c r="CF755" s="6"/>
      <c r="CG755" s="6"/>
      <c r="CH755" s="6"/>
      <c r="CI755" s="6"/>
      <c r="CJ755" s="6" t="s">
        <v>1607</v>
      </c>
      <c r="CK755" s="6" t="s">
        <v>1608</v>
      </c>
      <c r="CL755" s="6" t="s">
        <v>1086</v>
      </c>
      <c r="CM755" s="6" t="s">
        <v>1087</v>
      </c>
      <c r="CN755" s="6" t="s">
        <v>1087</v>
      </c>
      <c r="CO755" s="6" t="s">
        <v>3302</v>
      </c>
      <c r="CP755" s="6" t="s">
        <v>1086</v>
      </c>
      <c r="CQ755" s="6" t="s">
        <v>1087</v>
      </c>
      <c r="CR755" s="6" t="s">
        <v>1087</v>
      </c>
      <c r="CS755" s="6" t="s">
        <v>1087</v>
      </c>
      <c r="CT755" s="6" t="s">
        <v>1086</v>
      </c>
      <c r="CU755" s="191" t="s">
        <v>1269</v>
      </c>
      <c r="CV755" s="6" t="str">
        <f t="shared" si="278"/>
        <v>OASIS 22057260000</v>
      </c>
      <c r="CW755" s="46" t="str">
        <f t="shared" si="279"/>
        <v>OK</v>
      </c>
      <c r="CX755" s="47" t="str">
        <f t="shared" si="280"/>
        <v>SI</v>
      </c>
      <c r="CY755" s="47">
        <f t="shared" si="281"/>
        <v>1</v>
      </c>
      <c r="CZ755" s="47" t="str">
        <f t="shared" si="282"/>
        <v/>
      </c>
      <c r="DA755" s="47" t="str">
        <f t="shared" si="283"/>
        <v/>
      </c>
      <c r="DB755" s="47">
        <f t="shared" si="284"/>
        <v>4</v>
      </c>
      <c r="DC755" s="47">
        <f t="shared" si="285"/>
        <v>5</v>
      </c>
      <c r="DD755" s="47"/>
      <c r="DE755" s="47">
        <f t="shared" si="286"/>
        <v>7</v>
      </c>
      <c r="DF755" s="47" t="str">
        <f t="shared" si="287"/>
        <v/>
      </c>
      <c r="DG755" s="47">
        <f t="shared" si="288"/>
        <v>9</v>
      </c>
      <c r="DH755" s="47" t="str">
        <f t="shared" si="289"/>
        <v/>
      </c>
      <c r="DI755" s="47" t="str">
        <f t="shared" si="290"/>
        <v/>
      </c>
      <c r="DJ755" s="47">
        <f t="shared" si="291"/>
        <v>3</v>
      </c>
      <c r="DK755" s="48">
        <f>IF(CX755="NO",0,IF(CY755=1,Tipologías!$E$11,0)+IF(CZ755=2,Tipologías!$E$10,0)+IF(DA755=3,Tipologías!$E$9,0)+IF(DB755=4,Tipologías!$E$13,0)+IF(DC755=5,Tipologías!$E$12,0)+IF(DD755=6,Tipologías!$E$14,0)+IF(DE755=7,Tipologías!$E$20,0)+IF(DG755=9,Tipologías!$E$16,0)+IF(DF755=8,Tipologías!$E$23,0)+IF(DH755=10,Tipologías!$E$7,0)+IF(DI755=11,Tipologías!$E$8,0))</f>
        <v>3774854.4604019998</v>
      </c>
      <c r="DL755" s="49">
        <f t="shared" si="292"/>
        <v>3774854.4604019998</v>
      </c>
      <c r="DM755" s="50" t="str">
        <f t="shared" si="293"/>
        <v/>
      </c>
      <c r="DN755" s="50" t="str">
        <f t="shared" si="294"/>
        <v/>
      </c>
      <c r="DO755" s="50">
        <f t="shared" si="295"/>
        <v>0</v>
      </c>
      <c r="DP755" s="51" t="str">
        <f t="shared" si="296"/>
        <v/>
      </c>
      <c r="DQ755" s="51">
        <f>IF(DM755=17,Tipologías!$E$18,0)+IF(ENCUESTAS!DN755=18,Tipologías!$E$17,0)+IF(ENCUESTAS!DO755=19,Tipologías!$E$19,0)+IF(ENCUESTAS!DP755=20,Tipologías!$E$21,0)</f>
        <v>0</v>
      </c>
      <c r="DR755" s="47" t="str">
        <f t="shared" si="297"/>
        <v>NO</v>
      </c>
      <c r="DS755" s="49">
        <f t="shared" si="298"/>
        <v>0</v>
      </c>
      <c r="DT755" s="52">
        <f>IF(DL755=0,"",(DL755+DS755+Tipologías!$E$6+Tipologías!$H$2))</f>
        <v>3971931.8529419643</v>
      </c>
      <c r="DU755" s="53" t="str">
        <f t="shared" si="299"/>
        <v>SI</v>
      </c>
      <c r="DV755" s="436" t="s">
        <v>3747</v>
      </c>
    </row>
    <row r="756" spans="1:126" x14ac:dyDescent="0.25">
      <c r="A756" s="22"/>
      <c r="B756" s="7" t="s">
        <v>1</v>
      </c>
      <c r="C756" s="7" t="s">
        <v>630</v>
      </c>
      <c r="D756" s="7">
        <v>579</v>
      </c>
      <c r="E756" s="7">
        <v>43654191</v>
      </c>
      <c r="F756" s="7">
        <v>3122373072</v>
      </c>
      <c r="G756" s="188">
        <v>753</v>
      </c>
      <c r="H756" s="189" t="s">
        <v>1603</v>
      </c>
      <c r="I756" s="7"/>
      <c r="J756" s="7"/>
      <c r="K756" s="7"/>
      <c r="L756" s="7"/>
      <c r="M756" s="7"/>
      <c r="N756" s="7"/>
      <c r="O756" s="7"/>
      <c r="P756" s="7"/>
      <c r="Q756" s="7"/>
      <c r="R756" s="200">
        <v>220574300000</v>
      </c>
      <c r="S756" s="7"/>
      <c r="T756" s="7"/>
      <c r="U756" s="362" t="str">
        <f t="shared" si="275"/>
        <v xml:space="preserve">   #   -  220574300000 </v>
      </c>
      <c r="V756" s="7">
        <v>3128330799</v>
      </c>
      <c r="W756" s="7" t="s">
        <v>1868</v>
      </c>
      <c r="X756" s="7"/>
      <c r="Y756" s="7" t="s">
        <v>3313</v>
      </c>
      <c r="Z756" s="7" t="s">
        <v>1544</v>
      </c>
      <c r="AA756" s="434" t="str">
        <f t="shared" si="276"/>
        <v xml:space="preserve">CARLOS  ENRIQUE  CASTRILLON </v>
      </c>
      <c r="AB756" s="7" t="s">
        <v>1268</v>
      </c>
      <c r="AC756" s="7">
        <v>3668665</v>
      </c>
      <c r="AD756" s="7" t="s">
        <v>1127</v>
      </c>
      <c r="AE756" s="7">
        <v>67</v>
      </c>
      <c r="AF756" s="6" t="s">
        <v>1087</v>
      </c>
      <c r="AG756" s="6" t="s">
        <v>1860</v>
      </c>
      <c r="AH756" s="7"/>
      <c r="AI756" s="7" t="s">
        <v>1473</v>
      </c>
      <c r="AJ756" s="7" t="s">
        <v>3314</v>
      </c>
      <c r="AK756" s="434" t="str">
        <f t="shared" si="277"/>
        <v xml:space="preserve">MARTHA  OFELIA  SERNA  </v>
      </c>
      <c r="AL756" s="7" t="s">
        <v>1268</v>
      </c>
      <c r="AM756" s="191"/>
      <c r="AN756" s="189" t="s">
        <v>1087</v>
      </c>
      <c r="AO756" s="7"/>
      <c r="AP756" s="7" t="s">
        <v>1087</v>
      </c>
      <c r="AQ756" s="7">
        <v>2</v>
      </c>
      <c r="AR756" s="7"/>
      <c r="AS756" s="7"/>
      <c r="AT756" s="192" t="s">
        <v>1147</v>
      </c>
      <c r="AU756" s="7"/>
      <c r="AV756" s="193" t="s">
        <v>1163</v>
      </c>
      <c r="AW756" s="7"/>
      <c r="AX756" s="192"/>
      <c r="AY756" s="7"/>
      <c r="AZ756" s="7"/>
      <c r="BA756" s="7"/>
      <c r="BB756" s="7" t="s">
        <v>1086</v>
      </c>
      <c r="BC756" s="7">
        <v>7109</v>
      </c>
      <c r="BD756" s="7" t="s">
        <v>1086</v>
      </c>
      <c r="BE756" s="7">
        <v>4604</v>
      </c>
      <c r="BF756" s="7" t="s">
        <v>1086</v>
      </c>
      <c r="BG756" s="7">
        <v>8366</v>
      </c>
      <c r="BH756" s="188" t="s">
        <v>1167</v>
      </c>
      <c r="BI756" s="195" t="s">
        <v>1175</v>
      </c>
      <c r="BJ756" s="6" t="s">
        <v>1180</v>
      </c>
      <c r="BK756" s="6" t="s">
        <v>1191</v>
      </c>
      <c r="BL756" s="6" t="s">
        <v>1086</v>
      </c>
      <c r="BM756" s="191" t="s">
        <v>1086</v>
      </c>
      <c r="BN756" s="195" t="s">
        <v>1086</v>
      </c>
      <c r="BO756" s="6" t="s">
        <v>1086</v>
      </c>
      <c r="BP756" s="6" t="s">
        <v>1086</v>
      </c>
      <c r="BQ756" s="6" t="s">
        <v>1086</v>
      </c>
      <c r="BR756" s="6" t="s">
        <v>1086</v>
      </c>
      <c r="BS756" s="6" t="s">
        <v>1086</v>
      </c>
      <c r="BT756" s="6" t="s">
        <v>1086</v>
      </c>
      <c r="BU756" s="6" t="s">
        <v>1087</v>
      </c>
      <c r="BV756" s="6" t="s">
        <v>1087</v>
      </c>
      <c r="BW756" s="6" t="s">
        <v>1087</v>
      </c>
      <c r="BX756" s="6" t="s">
        <v>1086</v>
      </c>
      <c r="BY756" s="6" t="s">
        <v>1086</v>
      </c>
      <c r="BZ756" s="6" t="s">
        <v>1087</v>
      </c>
      <c r="CA756" s="6" t="s">
        <v>1087</v>
      </c>
      <c r="CB756" s="6" t="s">
        <v>1087</v>
      </c>
      <c r="CC756" s="6" t="s">
        <v>1086</v>
      </c>
      <c r="CD756" s="6" t="s">
        <v>1193</v>
      </c>
      <c r="CE756" s="318" t="s">
        <v>3312</v>
      </c>
      <c r="CF756" s="6"/>
      <c r="CG756" s="6"/>
      <c r="CH756" s="6"/>
      <c r="CI756" s="6"/>
      <c r="CJ756" s="6" t="s">
        <v>1607</v>
      </c>
      <c r="CK756" s="6" t="s">
        <v>1608</v>
      </c>
      <c r="CL756" s="6" t="s">
        <v>1086</v>
      </c>
      <c r="CM756" s="6" t="s">
        <v>1087</v>
      </c>
      <c r="CN756" s="6" t="s">
        <v>1087</v>
      </c>
      <c r="CO756" s="6" t="s">
        <v>3302</v>
      </c>
      <c r="CP756" s="6" t="s">
        <v>1086</v>
      </c>
      <c r="CQ756" s="6" t="s">
        <v>1087</v>
      </c>
      <c r="CR756" s="6" t="s">
        <v>1087</v>
      </c>
      <c r="CS756" s="6" t="s">
        <v>1087</v>
      </c>
      <c r="CT756" s="6" t="s">
        <v>1086</v>
      </c>
      <c r="CU756" s="191" t="s">
        <v>1269</v>
      </c>
      <c r="CV756" s="6" t="str">
        <f t="shared" si="278"/>
        <v>OASIS 220574300000</v>
      </c>
      <c r="CW756" s="46" t="str">
        <f t="shared" si="279"/>
        <v>OK</v>
      </c>
      <c r="CX756" s="47" t="str">
        <f t="shared" si="280"/>
        <v>SI</v>
      </c>
      <c r="CY756" s="47">
        <f t="shared" si="281"/>
        <v>1</v>
      </c>
      <c r="CZ756" s="47" t="str">
        <f t="shared" si="282"/>
        <v/>
      </c>
      <c r="DA756" s="47" t="str">
        <f t="shared" si="283"/>
        <v/>
      </c>
      <c r="DB756" s="47">
        <f t="shared" si="284"/>
        <v>4</v>
      </c>
      <c r="DC756" s="47">
        <f t="shared" si="285"/>
        <v>5</v>
      </c>
      <c r="DD756" s="47"/>
      <c r="DE756" s="47">
        <f t="shared" si="286"/>
        <v>7</v>
      </c>
      <c r="DF756" s="47" t="str">
        <f t="shared" si="287"/>
        <v/>
      </c>
      <c r="DG756" s="47">
        <f t="shared" si="288"/>
        <v>9</v>
      </c>
      <c r="DH756" s="47" t="str">
        <f t="shared" si="289"/>
        <v/>
      </c>
      <c r="DI756" s="47" t="str">
        <f t="shared" si="290"/>
        <v/>
      </c>
      <c r="DJ756" s="47">
        <f t="shared" si="291"/>
        <v>3</v>
      </c>
      <c r="DK756" s="48">
        <f>IF(CX756="NO",0,IF(CY756=1,Tipologías!$E$11,0)+IF(CZ756=2,Tipologías!$E$10,0)+IF(DA756=3,Tipologías!$E$9,0)+IF(DB756=4,Tipologías!$E$13,0)+IF(DC756=5,Tipologías!$E$12,0)+IF(DD756=6,Tipologías!$E$14,0)+IF(DE756=7,Tipologías!$E$20,0)+IF(DG756=9,Tipologías!$E$16,0)+IF(DF756=8,Tipologías!$E$23,0)+IF(DH756=10,Tipologías!$E$7,0)+IF(DI756=11,Tipologías!$E$8,0))</f>
        <v>3774854.4604019998</v>
      </c>
      <c r="DL756" s="49">
        <f t="shared" si="292"/>
        <v>3774854.4604019998</v>
      </c>
      <c r="DM756" s="50" t="str">
        <f t="shared" si="293"/>
        <v/>
      </c>
      <c r="DN756" s="50" t="str">
        <f t="shared" si="294"/>
        <v/>
      </c>
      <c r="DO756" s="50">
        <f t="shared" si="295"/>
        <v>0</v>
      </c>
      <c r="DP756" s="51" t="str">
        <f t="shared" si="296"/>
        <v/>
      </c>
      <c r="DQ756" s="51">
        <f>IF(DM756=17,Tipologías!$E$18,0)+IF(ENCUESTAS!DN756=18,Tipologías!$E$17,0)+IF(ENCUESTAS!DO756=19,Tipologías!$E$19,0)+IF(ENCUESTAS!DP756=20,Tipologías!$E$21,0)</f>
        <v>0</v>
      </c>
      <c r="DR756" s="47" t="str">
        <f t="shared" si="297"/>
        <v>NO</v>
      </c>
      <c r="DS756" s="49">
        <f t="shared" si="298"/>
        <v>0</v>
      </c>
      <c r="DT756" s="52">
        <f>IF(DL756=0,"",(DL756+DS756+Tipologías!$E$6+Tipologías!$H$2))</f>
        <v>3971931.8529419643</v>
      </c>
      <c r="DU756" s="53" t="str">
        <f t="shared" si="299"/>
        <v>SI</v>
      </c>
      <c r="DV756" s="436" t="s">
        <v>3748</v>
      </c>
    </row>
    <row r="757" spans="1:126" x14ac:dyDescent="0.25">
      <c r="A757" s="22"/>
      <c r="B757" s="7" t="s">
        <v>1</v>
      </c>
      <c r="C757" s="7" t="s">
        <v>630</v>
      </c>
      <c r="D757" s="7">
        <v>579</v>
      </c>
      <c r="E757" s="7">
        <v>43654191</v>
      </c>
      <c r="F757" s="7">
        <v>3122373072</v>
      </c>
      <c r="G757" s="188">
        <v>754</v>
      </c>
      <c r="H757" s="189" t="s">
        <v>1603</v>
      </c>
      <c r="I757" s="7"/>
      <c r="J757" s="7"/>
      <c r="K757" s="7"/>
      <c r="L757" s="7"/>
      <c r="M757" s="7"/>
      <c r="N757" s="7"/>
      <c r="O757" s="7"/>
      <c r="P757" s="7"/>
      <c r="Q757" s="7"/>
      <c r="R757" s="200">
        <v>220585400000</v>
      </c>
      <c r="S757" s="7"/>
      <c r="T757" s="7"/>
      <c r="U757" s="362" t="str">
        <f t="shared" si="275"/>
        <v xml:space="preserve">   #   -  220585400000 </v>
      </c>
      <c r="V757" s="7">
        <v>3148036566</v>
      </c>
      <c r="W757" s="7" t="s">
        <v>1443</v>
      </c>
      <c r="X757" s="7"/>
      <c r="Y757" s="7" t="s">
        <v>1473</v>
      </c>
      <c r="Z757" s="7" t="s">
        <v>1343</v>
      </c>
      <c r="AA757" s="434" t="str">
        <f t="shared" si="276"/>
        <v xml:space="preserve">MARTHA  CECILIA LOPEZ </v>
      </c>
      <c r="AB757" s="7" t="s">
        <v>1268</v>
      </c>
      <c r="AC757" s="7">
        <v>21932328</v>
      </c>
      <c r="AD757" s="7" t="s">
        <v>1118</v>
      </c>
      <c r="AE757" s="7">
        <v>57</v>
      </c>
      <c r="AF757" s="6" t="s">
        <v>1086</v>
      </c>
      <c r="AG757" s="6"/>
      <c r="AH757" s="7"/>
      <c r="AI757" s="7"/>
      <c r="AJ757" s="7"/>
      <c r="AK757" s="434" t="str">
        <f t="shared" si="277"/>
        <v xml:space="preserve">   </v>
      </c>
      <c r="AL757" s="7"/>
      <c r="AM757" s="191"/>
      <c r="AN757" s="189" t="s">
        <v>1086</v>
      </c>
      <c r="AO757" s="7">
        <v>3165499</v>
      </c>
      <c r="AP757" s="7" t="s">
        <v>1087</v>
      </c>
      <c r="AQ757" s="7">
        <v>5</v>
      </c>
      <c r="AR757" s="7">
        <v>1</v>
      </c>
      <c r="AS757" s="7">
        <v>1</v>
      </c>
      <c r="AT757" s="192" t="s">
        <v>1148</v>
      </c>
      <c r="AU757" s="7"/>
      <c r="AV757" s="193" t="s">
        <v>1165</v>
      </c>
      <c r="AW757" s="7" t="s">
        <v>3305</v>
      </c>
      <c r="AX757" s="192"/>
      <c r="AY757" s="7"/>
      <c r="AZ757" s="7"/>
      <c r="BA757" s="7"/>
      <c r="BB757" s="7" t="s">
        <v>1086</v>
      </c>
      <c r="BC757" s="7"/>
      <c r="BD757" s="7" t="s">
        <v>1086</v>
      </c>
      <c r="BE757" s="7"/>
      <c r="BF757" s="7" t="s">
        <v>1086</v>
      </c>
      <c r="BG757" s="7"/>
      <c r="BH757" s="188" t="s">
        <v>1167</v>
      </c>
      <c r="BI757" s="195" t="s">
        <v>1175</v>
      </c>
      <c r="BJ757" s="6" t="s">
        <v>1180</v>
      </c>
      <c r="BK757" s="6" t="s">
        <v>1189</v>
      </c>
      <c r="BL757" s="6" t="s">
        <v>1086</v>
      </c>
      <c r="BM757" s="191" t="s">
        <v>1087</v>
      </c>
      <c r="BN757" s="195" t="s">
        <v>1086</v>
      </c>
      <c r="BO757" s="6" t="s">
        <v>1086</v>
      </c>
      <c r="BP757" s="6" t="s">
        <v>1086</v>
      </c>
      <c r="BQ757" s="6" t="s">
        <v>1086</v>
      </c>
      <c r="BR757" s="6" t="s">
        <v>1086</v>
      </c>
      <c r="BS757" s="6" t="s">
        <v>1086</v>
      </c>
      <c r="BT757" s="6" t="s">
        <v>1086</v>
      </c>
      <c r="BU757" s="6" t="s">
        <v>1087</v>
      </c>
      <c r="BV757" s="6" t="s">
        <v>1087</v>
      </c>
      <c r="BW757" s="6" t="s">
        <v>1087</v>
      </c>
      <c r="BX757" s="6" t="s">
        <v>1087</v>
      </c>
      <c r="BY757" s="6" t="s">
        <v>1086</v>
      </c>
      <c r="BZ757" s="6" t="s">
        <v>1087</v>
      </c>
      <c r="CA757" s="6" t="s">
        <v>1087</v>
      </c>
      <c r="CB757" s="6" t="s">
        <v>1087</v>
      </c>
      <c r="CC757" s="6" t="s">
        <v>1087</v>
      </c>
      <c r="CD757" s="6" t="s">
        <v>1194</v>
      </c>
      <c r="CE757" s="318" t="s">
        <v>3315</v>
      </c>
      <c r="CF757" s="6"/>
      <c r="CG757" s="6"/>
      <c r="CH757" s="6"/>
      <c r="CI757" s="6"/>
      <c r="CJ757" s="6" t="s">
        <v>1607</v>
      </c>
      <c r="CK757" s="6" t="s">
        <v>1608</v>
      </c>
      <c r="CL757" s="6" t="s">
        <v>1086</v>
      </c>
      <c r="CM757" s="6" t="s">
        <v>1087</v>
      </c>
      <c r="CN757" s="6" t="s">
        <v>1087</v>
      </c>
      <c r="CO757" s="6" t="s">
        <v>3302</v>
      </c>
      <c r="CP757" s="6" t="s">
        <v>1086</v>
      </c>
      <c r="CQ757" s="6" t="s">
        <v>1087</v>
      </c>
      <c r="CR757" s="6" t="s">
        <v>1087</v>
      </c>
      <c r="CS757" s="6" t="s">
        <v>1087</v>
      </c>
      <c r="CT757" s="6" t="s">
        <v>1087</v>
      </c>
      <c r="CU757" s="191" t="s">
        <v>1273</v>
      </c>
      <c r="CV757" s="6" t="str">
        <f t="shared" si="278"/>
        <v>OASIS 220585400000</v>
      </c>
      <c r="CW757" s="46" t="str">
        <f t="shared" si="279"/>
        <v>OK</v>
      </c>
      <c r="CX757" s="47" t="str">
        <f t="shared" si="280"/>
        <v>SI</v>
      </c>
      <c r="CY757" s="47">
        <f t="shared" si="281"/>
        <v>1</v>
      </c>
      <c r="CZ757" s="47">
        <f t="shared" si="282"/>
        <v>2</v>
      </c>
      <c r="DA757" s="47">
        <f t="shared" si="283"/>
        <v>3</v>
      </c>
      <c r="DB757" s="47">
        <f t="shared" si="284"/>
        <v>4</v>
      </c>
      <c r="DC757" s="47">
        <f t="shared" si="285"/>
        <v>5</v>
      </c>
      <c r="DD757" s="47"/>
      <c r="DE757" s="47">
        <f t="shared" si="286"/>
        <v>7</v>
      </c>
      <c r="DF757" s="47" t="str">
        <f t="shared" si="287"/>
        <v/>
      </c>
      <c r="DG757" s="47">
        <f t="shared" si="288"/>
        <v>9</v>
      </c>
      <c r="DH757" s="47" t="str">
        <f t="shared" si="289"/>
        <v/>
      </c>
      <c r="DI757" s="47" t="str">
        <f t="shared" si="290"/>
        <v/>
      </c>
      <c r="DJ757" s="47">
        <f t="shared" si="291"/>
        <v>5</v>
      </c>
      <c r="DK757" s="48">
        <f>IF(CX757="NO",0,IF(CY757=1,Tipologías!$E$11,0)+IF(CZ757=2,Tipologías!$E$10,0)+IF(DA757=3,Tipologías!$E$9,0)+IF(DB757=4,Tipologías!$E$13,0)+IF(DC757=5,Tipologías!$E$12,0)+IF(DD757=6,Tipologías!$E$14,0)+IF(DE757=7,Tipologías!$E$20,0)+IF(DG757=9,Tipologías!$E$16,0)+IF(DF757=8,Tipologías!$E$23,0)+IF(DH757=10,Tipologías!$E$7,0)+IF(DI757=11,Tipologías!$E$8,0))</f>
        <v>4352595.9829379991</v>
      </c>
      <c r="DL757" s="49">
        <f t="shared" si="292"/>
        <v>4352595.9829379991</v>
      </c>
      <c r="DM757" s="50" t="str">
        <f t="shared" si="293"/>
        <v/>
      </c>
      <c r="DN757" s="50" t="str">
        <f t="shared" si="294"/>
        <v/>
      </c>
      <c r="DO757" s="50">
        <f t="shared" si="295"/>
        <v>0</v>
      </c>
      <c r="DP757" s="51" t="str">
        <f t="shared" si="296"/>
        <v/>
      </c>
      <c r="DQ757" s="51">
        <f>IF(DM757=17,Tipologías!$E$18,0)+IF(ENCUESTAS!DN757=18,Tipologías!$E$17,0)+IF(ENCUESTAS!DO757=19,Tipologías!$E$19,0)+IF(ENCUESTAS!DP757=20,Tipologías!$E$21,0)</f>
        <v>0</v>
      </c>
      <c r="DR757" s="47" t="str">
        <f t="shared" si="297"/>
        <v>NO</v>
      </c>
      <c r="DS757" s="49">
        <f t="shared" si="298"/>
        <v>0</v>
      </c>
      <c r="DT757" s="52">
        <f>IF(DL757=0,"",(DL757+DS757+Tipologías!$E$6+Tipologías!$H$2))</f>
        <v>4549673.3754779631</v>
      </c>
      <c r="DU757" s="53" t="str">
        <f t="shared" si="299"/>
        <v>SI</v>
      </c>
      <c r="DV757" s="436" t="s">
        <v>3749</v>
      </c>
    </row>
    <row r="758" spans="1:126" x14ac:dyDescent="0.25">
      <c r="A758" s="22"/>
      <c r="B758" s="7" t="s">
        <v>1</v>
      </c>
      <c r="C758" s="7" t="s">
        <v>630</v>
      </c>
      <c r="D758" s="7">
        <v>579</v>
      </c>
      <c r="E758" s="7">
        <v>43654191</v>
      </c>
      <c r="F758" s="7">
        <v>3122373072</v>
      </c>
      <c r="G758" s="188">
        <v>755</v>
      </c>
      <c r="H758" s="189" t="s">
        <v>1603</v>
      </c>
      <c r="I758" s="7"/>
      <c r="J758" s="7"/>
      <c r="K758" s="7"/>
      <c r="L758" s="7"/>
      <c r="M758" s="7"/>
      <c r="N758" s="7"/>
      <c r="O758" s="7"/>
      <c r="P758" s="7"/>
      <c r="Q758" s="7"/>
      <c r="R758" s="200">
        <v>220593900000</v>
      </c>
      <c r="S758" s="7"/>
      <c r="T758" s="7"/>
      <c r="U758" s="362" t="str">
        <f t="shared" si="275"/>
        <v xml:space="preserve">   #   -  220593900000 </v>
      </c>
      <c r="V758" s="7">
        <v>3218839040</v>
      </c>
      <c r="W758" s="7" t="s">
        <v>1899</v>
      </c>
      <c r="X758" s="7" t="s">
        <v>1741</v>
      </c>
      <c r="Y758" s="7" t="s">
        <v>3316</v>
      </c>
      <c r="Z758" s="7" t="s">
        <v>3317</v>
      </c>
      <c r="AA758" s="434" t="str">
        <f t="shared" si="276"/>
        <v>DALGIS DEL SOCORRO  LONDOÑO PUERTA</v>
      </c>
      <c r="AB758" s="7" t="s">
        <v>1268</v>
      </c>
      <c r="AC758" s="7">
        <v>43651839</v>
      </c>
      <c r="AD758" s="7" t="s">
        <v>1118</v>
      </c>
      <c r="AE758" s="7">
        <v>43</v>
      </c>
      <c r="AF758" s="6" t="s">
        <v>1086</v>
      </c>
      <c r="AG758" s="6"/>
      <c r="AH758" s="7"/>
      <c r="AI758" s="7"/>
      <c r="AJ758" s="7"/>
      <c r="AK758" s="434" t="str">
        <f t="shared" si="277"/>
        <v xml:space="preserve">   </v>
      </c>
      <c r="AL758" s="7"/>
      <c r="AM758" s="191"/>
      <c r="AN758" s="189" t="s">
        <v>1086</v>
      </c>
      <c r="AO758" s="7">
        <v>950980</v>
      </c>
      <c r="AP758" s="7" t="s">
        <v>1087</v>
      </c>
      <c r="AQ758" s="7">
        <v>2</v>
      </c>
      <c r="AR758" s="7">
        <v>1</v>
      </c>
      <c r="AS758" s="7"/>
      <c r="AT758" s="192" t="s">
        <v>1148</v>
      </c>
      <c r="AU758" s="7"/>
      <c r="AV758" s="193" t="s">
        <v>1165</v>
      </c>
      <c r="AW758" s="7" t="s">
        <v>3305</v>
      </c>
      <c r="AX758" s="192"/>
      <c r="AY758" s="7"/>
      <c r="AZ758" s="7"/>
      <c r="BA758" s="7"/>
      <c r="BB758" s="7" t="s">
        <v>1086</v>
      </c>
      <c r="BC758" s="7">
        <v>8561</v>
      </c>
      <c r="BD758" s="7" t="s">
        <v>1086</v>
      </c>
      <c r="BE758" s="7">
        <v>5726</v>
      </c>
      <c r="BF758" s="7" t="s">
        <v>1086</v>
      </c>
      <c r="BG758" s="7">
        <v>8324</v>
      </c>
      <c r="BH758" s="188" t="s">
        <v>1167</v>
      </c>
      <c r="BI758" s="195" t="s">
        <v>1175</v>
      </c>
      <c r="BJ758" s="6" t="s">
        <v>1180</v>
      </c>
      <c r="BK758" s="6" t="s">
        <v>1189</v>
      </c>
      <c r="BL758" s="6" t="s">
        <v>1086</v>
      </c>
      <c r="BM758" s="191" t="s">
        <v>1086</v>
      </c>
      <c r="BN758" s="195" t="s">
        <v>1086</v>
      </c>
      <c r="BO758" s="6" t="s">
        <v>1086</v>
      </c>
      <c r="BP758" s="6" t="s">
        <v>1086</v>
      </c>
      <c r="BQ758" s="6" t="s">
        <v>1086</v>
      </c>
      <c r="BR758" s="6" t="s">
        <v>1086</v>
      </c>
      <c r="BS758" s="6" t="s">
        <v>1086</v>
      </c>
      <c r="BT758" s="6" t="s">
        <v>1086</v>
      </c>
      <c r="BU758" s="6" t="s">
        <v>1087</v>
      </c>
      <c r="BV758" s="6" t="s">
        <v>1087</v>
      </c>
      <c r="BW758" s="6" t="s">
        <v>1086</v>
      </c>
      <c r="BX758" s="6" t="s">
        <v>1086</v>
      </c>
      <c r="BY758" s="6" t="s">
        <v>1086</v>
      </c>
      <c r="BZ758" s="6" t="s">
        <v>1086</v>
      </c>
      <c r="CA758" s="6" t="s">
        <v>1087</v>
      </c>
      <c r="CB758" s="6" t="s">
        <v>1087</v>
      </c>
      <c r="CC758" s="6" t="s">
        <v>1086</v>
      </c>
      <c r="CD758" s="6" t="s">
        <v>1193</v>
      </c>
      <c r="CE758" s="318" t="s">
        <v>3318</v>
      </c>
      <c r="CF758" s="6"/>
      <c r="CG758" s="6"/>
      <c r="CH758" s="6"/>
      <c r="CI758" s="6"/>
      <c r="CJ758" s="6" t="s">
        <v>1607</v>
      </c>
      <c r="CK758" s="6" t="s">
        <v>1608</v>
      </c>
      <c r="CL758" s="6" t="s">
        <v>1086</v>
      </c>
      <c r="CM758" s="6" t="s">
        <v>1087</v>
      </c>
      <c r="CN758" s="6" t="s">
        <v>1087</v>
      </c>
      <c r="CO758" s="6" t="s">
        <v>3302</v>
      </c>
      <c r="CP758" s="6" t="s">
        <v>1086</v>
      </c>
      <c r="CQ758" s="6" t="s">
        <v>1087</v>
      </c>
      <c r="CR758" s="6" t="s">
        <v>1087</v>
      </c>
      <c r="CS758" s="6" t="s">
        <v>1086</v>
      </c>
      <c r="CT758" s="6" t="s">
        <v>1086</v>
      </c>
      <c r="CU758" s="191" t="s">
        <v>1273</v>
      </c>
      <c r="CV758" s="6" t="str">
        <f t="shared" si="278"/>
        <v>OASIS 220593900000</v>
      </c>
      <c r="CW758" s="46" t="str">
        <f t="shared" si="279"/>
        <v>OK</v>
      </c>
      <c r="CX758" s="47" t="str">
        <f t="shared" si="280"/>
        <v>SI</v>
      </c>
      <c r="CY758" s="47">
        <f t="shared" si="281"/>
        <v>1</v>
      </c>
      <c r="CZ758" s="47" t="str">
        <f t="shared" si="282"/>
        <v/>
      </c>
      <c r="DA758" s="47" t="str">
        <f t="shared" si="283"/>
        <v/>
      </c>
      <c r="DB758" s="47">
        <f t="shared" si="284"/>
        <v>4</v>
      </c>
      <c r="DC758" s="47">
        <f t="shared" si="285"/>
        <v>5</v>
      </c>
      <c r="DD758" s="47"/>
      <c r="DE758" s="47">
        <f t="shared" si="286"/>
        <v>7</v>
      </c>
      <c r="DF758" s="47" t="str">
        <f t="shared" si="287"/>
        <v/>
      </c>
      <c r="DG758" s="47">
        <f t="shared" si="288"/>
        <v>9</v>
      </c>
      <c r="DH758" s="47" t="str">
        <f t="shared" si="289"/>
        <v/>
      </c>
      <c r="DI758" s="47" t="str">
        <f t="shared" si="290"/>
        <v/>
      </c>
      <c r="DJ758" s="47">
        <f t="shared" si="291"/>
        <v>3</v>
      </c>
      <c r="DK758" s="48">
        <f>IF(CX758="NO",0,IF(CY758=1,Tipologías!$E$11,0)+IF(CZ758=2,Tipologías!$E$10,0)+IF(DA758=3,Tipologías!$E$9,0)+IF(DB758=4,Tipologías!$E$13,0)+IF(DC758=5,Tipologías!$E$12,0)+IF(DD758=6,Tipologías!$E$14,0)+IF(DE758=7,Tipologías!$E$20,0)+IF(DG758=9,Tipologías!$E$16,0)+IF(DF758=8,Tipologías!$E$23,0)+IF(DH758=10,Tipologías!$E$7,0)+IF(DI758=11,Tipologías!$E$8,0))</f>
        <v>3774854.4604019998</v>
      </c>
      <c r="DL758" s="49">
        <f t="shared" si="292"/>
        <v>3774854.4604019998</v>
      </c>
      <c r="DM758" s="50" t="str">
        <f t="shared" si="293"/>
        <v/>
      </c>
      <c r="DN758" s="50" t="str">
        <f t="shared" si="294"/>
        <v/>
      </c>
      <c r="DO758" s="50">
        <f t="shared" si="295"/>
        <v>0</v>
      </c>
      <c r="DP758" s="51" t="str">
        <f t="shared" si="296"/>
        <v/>
      </c>
      <c r="DQ758" s="51">
        <f>IF(DM758=17,Tipologías!$E$18,0)+IF(ENCUESTAS!DN758=18,Tipologías!$E$17,0)+IF(ENCUESTAS!DO758=19,Tipologías!$E$19,0)+IF(ENCUESTAS!DP758=20,Tipologías!$E$21,0)</f>
        <v>0</v>
      </c>
      <c r="DR758" s="47" t="str">
        <f t="shared" si="297"/>
        <v>NO</v>
      </c>
      <c r="DS758" s="49">
        <f t="shared" si="298"/>
        <v>0</v>
      </c>
      <c r="DT758" s="52">
        <f>IF(DL758=0,"",(DL758+DS758+Tipologías!$E$6+Tipologías!$H$2))</f>
        <v>3971931.8529419643</v>
      </c>
      <c r="DU758" s="53" t="str">
        <f t="shared" si="299"/>
        <v>SI</v>
      </c>
      <c r="DV758" s="436" t="s">
        <v>3750</v>
      </c>
    </row>
    <row r="759" spans="1:126" x14ac:dyDescent="0.25">
      <c r="A759" s="22"/>
      <c r="B759" s="7" t="s">
        <v>1</v>
      </c>
      <c r="C759" s="7" t="s">
        <v>630</v>
      </c>
      <c r="D759" s="7">
        <v>579</v>
      </c>
      <c r="E759" s="7">
        <v>43654191</v>
      </c>
      <c r="F759" s="7">
        <v>3122373072</v>
      </c>
      <c r="G759" s="188">
        <v>756</v>
      </c>
      <c r="H759" s="189" t="s">
        <v>1603</v>
      </c>
      <c r="I759" s="7"/>
      <c r="J759" s="7"/>
      <c r="K759" s="7"/>
      <c r="L759" s="7"/>
      <c r="M759" s="7"/>
      <c r="N759" s="7"/>
      <c r="O759" s="7"/>
      <c r="P759" s="7"/>
      <c r="Q759" s="7"/>
      <c r="R759" s="200">
        <v>220578100000</v>
      </c>
      <c r="S759" s="7"/>
      <c r="T759" s="7"/>
      <c r="U759" s="362" t="str">
        <f t="shared" si="275"/>
        <v xml:space="preserve">   #   -  220578100000 </v>
      </c>
      <c r="V759" s="7">
        <v>3103839797</v>
      </c>
      <c r="W759" s="7" t="s">
        <v>2767</v>
      </c>
      <c r="X759" s="7" t="s">
        <v>1494</v>
      </c>
      <c r="Y759" s="7" t="s">
        <v>1812</v>
      </c>
      <c r="Z759" s="7" t="s">
        <v>2677</v>
      </c>
      <c r="AA759" s="434" t="str">
        <f t="shared" si="276"/>
        <v>RUTH ANGELICA GOMEZ  GUZMAN</v>
      </c>
      <c r="AB759" s="7" t="s">
        <v>1268</v>
      </c>
      <c r="AC759" s="7">
        <v>21927705</v>
      </c>
      <c r="AD759" s="7" t="s">
        <v>1118</v>
      </c>
      <c r="AE759" s="7">
        <v>66</v>
      </c>
      <c r="AF759" s="6" t="s">
        <v>1086</v>
      </c>
      <c r="AG759" s="6"/>
      <c r="AH759" s="7"/>
      <c r="AI759" s="7"/>
      <c r="AJ759" s="7"/>
      <c r="AK759" s="434" t="str">
        <f t="shared" si="277"/>
        <v xml:space="preserve">   </v>
      </c>
      <c r="AL759" s="7"/>
      <c r="AM759" s="191"/>
      <c r="AN759" s="189" t="s">
        <v>1087</v>
      </c>
      <c r="AO759" s="7"/>
      <c r="AP759" s="7" t="s">
        <v>1087</v>
      </c>
      <c r="AQ759" s="7">
        <v>1</v>
      </c>
      <c r="AR759" s="7"/>
      <c r="AS759" s="7"/>
      <c r="AT759" s="192" t="s">
        <v>1147</v>
      </c>
      <c r="AU759" s="7"/>
      <c r="AV759" s="193" t="s">
        <v>1163</v>
      </c>
      <c r="AW759" s="7"/>
      <c r="AX759" s="192"/>
      <c r="AY759" s="7"/>
      <c r="AZ759" s="7"/>
      <c r="BA759" s="7"/>
      <c r="BB759" s="7" t="s">
        <v>1086</v>
      </c>
      <c r="BC759" s="7">
        <v>6319</v>
      </c>
      <c r="BD759" s="7" t="s">
        <v>1086</v>
      </c>
      <c r="BE759" s="7">
        <v>3999</v>
      </c>
      <c r="BF759" s="7" t="s">
        <v>1086</v>
      </c>
      <c r="BG759" s="7">
        <v>8324</v>
      </c>
      <c r="BH759" s="188" t="s">
        <v>1169</v>
      </c>
      <c r="BI759" s="195" t="s">
        <v>1171</v>
      </c>
      <c r="BJ759" s="6" t="s">
        <v>1180</v>
      </c>
      <c r="BK759" s="6" t="s">
        <v>1189</v>
      </c>
      <c r="BL759" s="6" t="s">
        <v>1086</v>
      </c>
      <c r="BM759" s="191" t="s">
        <v>1086</v>
      </c>
      <c r="BN759" s="195" t="s">
        <v>1086</v>
      </c>
      <c r="BO759" s="6" t="s">
        <v>1086</v>
      </c>
      <c r="BP759" s="6" t="s">
        <v>1086</v>
      </c>
      <c r="BQ759" s="6" t="s">
        <v>1086</v>
      </c>
      <c r="BR759" s="6" t="s">
        <v>1086</v>
      </c>
      <c r="BS759" s="6" t="s">
        <v>1086</v>
      </c>
      <c r="BT759" s="6" t="s">
        <v>1087</v>
      </c>
      <c r="BU759" s="6" t="s">
        <v>1086</v>
      </c>
      <c r="BV759" s="6" t="s">
        <v>1087</v>
      </c>
      <c r="BW759" s="6" t="s">
        <v>1086</v>
      </c>
      <c r="BX759" s="6" t="s">
        <v>1086</v>
      </c>
      <c r="BY759" s="6" t="s">
        <v>1087</v>
      </c>
      <c r="BZ759" s="6" t="s">
        <v>1086</v>
      </c>
      <c r="CA759" s="6" t="s">
        <v>1087</v>
      </c>
      <c r="CB759" s="6" t="s">
        <v>1086</v>
      </c>
      <c r="CC759" s="6" t="s">
        <v>1086</v>
      </c>
      <c r="CD759" s="6" t="s">
        <v>1195</v>
      </c>
      <c r="CE759" s="318"/>
      <c r="CF759" s="6"/>
      <c r="CG759" s="6"/>
      <c r="CH759" s="6"/>
      <c r="CI759" s="6"/>
      <c r="CJ759" s="6" t="s">
        <v>1607</v>
      </c>
      <c r="CK759" s="6" t="s">
        <v>1608</v>
      </c>
      <c r="CL759" s="6" t="s">
        <v>1086</v>
      </c>
      <c r="CM759" s="6" t="s">
        <v>1086</v>
      </c>
      <c r="CN759" s="6" t="s">
        <v>1086</v>
      </c>
      <c r="CO759" s="6" t="s">
        <v>3302</v>
      </c>
      <c r="CP759" s="6" t="s">
        <v>1087</v>
      </c>
      <c r="CQ759" s="6" t="s">
        <v>1086</v>
      </c>
      <c r="CR759" s="6" t="s">
        <v>1087</v>
      </c>
      <c r="CS759" s="6" t="s">
        <v>1086</v>
      </c>
      <c r="CT759" s="6" t="s">
        <v>1086</v>
      </c>
      <c r="CU759" s="191" t="s">
        <v>1273</v>
      </c>
      <c r="CV759" s="6" t="str">
        <f t="shared" si="278"/>
        <v>OASIS 220578100000</v>
      </c>
      <c r="CW759" s="46" t="str">
        <f t="shared" si="279"/>
        <v>OK</v>
      </c>
      <c r="CX759" s="47" t="str">
        <f t="shared" si="280"/>
        <v>SI</v>
      </c>
      <c r="CY759" s="47">
        <f t="shared" si="281"/>
        <v>1</v>
      </c>
      <c r="CZ759" s="47" t="str">
        <f t="shared" si="282"/>
        <v/>
      </c>
      <c r="DA759" s="47">
        <f t="shared" si="283"/>
        <v>3</v>
      </c>
      <c r="DB759" s="47" t="str">
        <f t="shared" si="284"/>
        <v/>
      </c>
      <c r="DC759" s="47" t="str">
        <f t="shared" si="285"/>
        <v/>
      </c>
      <c r="DD759" s="47"/>
      <c r="DE759" s="47" t="str">
        <f t="shared" si="286"/>
        <v/>
      </c>
      <c r="DF759" s="47" t="str">
        <f t="shared" si="287"/>
        <v/>
      </c>
      <c r="DG759" s="47">
        <f t="shared" si="288"/>
        <v>9</v>
      </c>
      <c r="DH759" s="47" t="str">
        <f t="shared" si="289"/>
        <v/>
      </c>
      <c r="DI759" s="47" t="str">
        <f t="shared" si="290"/>
        <v/>
      </c>
      <c r="DJ759" s="47">
        <f t="shared" si="291"/>
        <v>2</v>
      </c>
      <c r="DK759" s="48">
        <f>IF(CX759="NO",0,IF(CY759=1,Tipologías!$E$11,0)+IF(CZ759=2,Tipologías!$E$10,0)+IF(DA759=3,Tipologías!$E$9,0)+IF(DB759=4,Tipologías!$E$13,0)+IF(DC759=5,Tipologías!$E$12,0)+IF(DD759=6,Tipologías!$E$14,0)+IF(DE759=7,Tipologías!$E$20,0)+IF(DG759=9,Tipologías!$E$16,0)+IF(DF759=8,Tipologías!$E$23,0)+IF(DH759=10,Tipologías!$E$7,0)+IF(DI759=11,Tipologías!$E$8,0))</f>
        <v>2608612.5646619997</v>
      </c>
      <c r="DL759" s="49">
        <f t="shared" si="292"/>
        <v>2608612.5646619997</v>
      </c>
      <c r="DM759" s="50" t="str">
        <f t="shared" si="293"/>
        <v/>
      </c>
      <c r="DN759" s="50" t="str">
        <f t="shared" si="294"/>
        <v/>
      </c>
      <c r="DO759" s="50">
        <f t="shared" si="295"/>
        <v>0</v>
      </c>
      <c r="DP759" s="51" t="str">
        <f t="shared" si="296"/>
        <v/>
      </c>
      <c r="DQ759" s="51">
        <f>IF(DM759=17,Tipologías!$E$18,0)+IF(ENCUESTAS!DN759=18,Tipologías!$E$17,0)+IF(ENCUESTAS!DO759=19,Tipologías!$E$19,0)+IF(ENCUESTAS!DP759=20,Tipologías!$E$21,0)</f>
        <v>0</v>
      </c>
      <c r="DR759" s="47" t="str">
        <f t="shared" si="297"/>
        <v>NO</v>
      </c>
      <c r="DS759" s="49">
        <f t="shared" si="298"/>
        <v>0</v>
      </c>
      <c r="DT759" s="52">
        <f>IF(DL759=0,"",(DL759+DS759+Tipologías!$E$6+Tipologías!$H$2))</f>
        <v>2805689.9572019642</v>
      </c>
      <c r="DU759" s="53" t="str">
        <f t="shared" si="299"/>
        <v>SI</v>
      </c>
      <c r="DV759" s="436" t="s">
        <v>3751</v>
      </c>
    </row>
    <row r="760" spans="1:126" x14ac:dyDescent="0.25">
      <c r="A760" s="22"/>
      <c r="B760" s="7" t="s">
        <v>1</v>
      </c>
      <c r="C760" s="7" t="s">
        <v>630</v>
      </c>
      <c r="D760" s="7">
        <v>579</v>
      </c>
      <c r="E760" s="7">
        <v>43654191</v>
      </c>
      <c r="F760" s="7">
        <v>3122373072</v>
      </c>
      <c r="G760" s="188">
        <v>757</v>
      </c>
      <c r="H760" s="189" t="s">
        <v>1603</v>
      </c>
      <c r="I760" s="7"/>
      <c r="J760" s="7"/>
      <c r="K760" s="7"/>
      <c r="L760" s="7"/>
      <c r="M760" s="7"/>
      <c r="N760" s="7"/>
      <c r="O760" s="7"/>
      <c r="P760" s="7"/>
      <c r="Q760" s="7"/>
      <c r="R760" s="200">
        <v>22058080000</v>
      </c>
      <c r="S760" s="7"/>
      <c r="T760" s="7"/>
      <c r="U760" s="362" t="str">
        <f t="shared" si="275"/>
        <v xml:space="preserve">   #   -  22058080000 </v>
      </c>
      <c r="V760" s="7">
        <v>3136740059</v>
      </c>
      <c r="W760" s="7" t="s">
        <v>2034</v>
      </c>
      <c r="X760" s="7" t="s">
        <v>1652</v>
      </c>
      <c r="Y760" s="7" t="s">
        <v>1638</v>
      </c>
      <c r="Z760" s="7" t="s">
        <v>3319</v>
      </c>
      <c r="AA760" s="434" t="str">
        <f t="shared" si="276"/>
        <v>ANDRES FELIPE  RIOS JARAMILLO</v>
      </c>
      <c r="AB760" s="7" t="s">
        <v>1268</v>
      </c>
      <c r="AC760" s="7">
        <v>1039699481</v>
      </c>
      <c r="AD760" s="7" t="s">
        <v>1127</v>
      </c>
      <c r="AE760" s="7">
        <v>23</v>
      </c>
      <c r="AF760" s="6" t="s">
        <v>1086</v>
      </c>
      <c r="AG760" s="6"/>
      <c r="AH760" s="7"/>
      <c r="AI760" s="7"/>
      <c r="AJ760" s="7"/>
      <c r="AK760" s="434" t="str">
        <f t="shared" si="277"/>
        <v xml:space="preserve">   </v>
      </c>
      <c r="AL760" s="7"/>
      <c r="AM760" s="191"/>
      <c r="AN760" s="189" t="s">
        <v>1087</v>
      </c>
      <c r="AO760" s="7"/>
      <c r="AP760" s="7" t="s">
        <v>1087</v>
      </c>
      <c r="AQ760" s="7">
        <v>1</v>
      </c>
      <c r="AR760" s="7"/>
      <c r="AS760" s="7"/>
      <c r="AT760" s="192" t="s">
        <v>1147</v>
      </c>
      <c r="AU760" s="7"/>
      <c r="AV760" s="193" t="s">
        <v>1162</v>
      </c>
      <c r="AW760" s="7"/>
      <c r="AX760" s="192"/>
      <c r="AY760" s="7"/>
      <c r="AZ760" s="7"/>
      <c r="BA760" s="7"/>
      <c r="BB760" s="7" t="s">
        <v>1086</v>
      </c>
      <c r="BC760" s="7">
        <v>10992</v>
      </c>
      <c r="BD760" s="7" t="s">
        <v>1086</v>
      </c>
      <c r="BE760" s="7">
        <v>7540</v>
      </c>
      <c r="BF760" s="7" t="s">
        <v>1086</v>
      </c>
      <c r="BG760" s="7">
        <v>8408</v>
      </c>
      <c r="BH760" s="188" t="s">
        <v>1167</v>
      </c>
      <c r="BI760" s="195" t="s">
        <v>1171</v>
      </c>
      <c r="BJ760" s="6" t="s">
        <v>1176</v>
      </c>
      <c r="BK760" s="6" t="s">
        <v>1189</v>
      </c>
      <c r="BL760" s="6" t="s">
        <v>1086</v>
      </c>
      <c r="BM760" s="191" t="s">
        <v>1087</v>
      </c>
      <c r="BN760" s="195" t="s">
        <v>1086</v>
      </c>
      <c r="BO760" s="6" t="s">
        <v>1086</v>
      </c>
      <c r="BP760" s="6" t="s">
        <v>1086</v>
      </c>
      <c r="BQ760" s="6" t="s">
        <v>1086</v>
      </c>
      <c r="BR760" s="6" t="s">
        <v>1086</v>
      </c>
      <c r="BS760" s="6" t="s">
        <v>1086</v>
      </c>
      <c r="BT760" s="6" t="s">
        <v>1086</v>
      </c>
      <c r="BU760" s="6" t="s">
        <v>1086</v>
      </c>
      <c r="BV760" s="6" t="s">
        <v>1086</v>
      </c>
      <c r="BW760" s="6" t="s">
        <v>1086</v>
      </c>
      <c r="BX760" s="6" t="s">
        <v>1087</v>
      </c>
      <c r="BY760" s="6" t="s">
        <v>1086</v>
      </c>
      <c r="BZ760" s="6" t="s">
        <v>1086</v>
      </c>
      <c r="CA760" s="6" t="s">
        <v>1086</v>
      </c>
      <c r="CB760" s="6" t="s">
        <v>1086</v>
      </c>
      <c r="CC760" s="6" t="s">
        <v>1087</v>
      </c>
      <c r="CD760" s="6" t="s">
        <v>1193</v>
      </c>
      <c r="CE760" s="318"/>
      <c r="CF760" s="6"/>
      <c r="CG760" s="6"/>
      <c r="CH760" s="6"/>
      <c r="CI760" s="6"/>
      <c r="CJ760" s="6" t="s">
        <v>1607</v>
      </c>
      <c r="CK760" s="6" t="s">
        <v>1608</v>
      </c>
      <c r="CL760" s="6" t="s">
        <v>1086</v>
      </c>
      <c r="CM760" s="6" t="s">
        <v>1087</v>
      </c>
      <c r="CN760" s="6" t="s">
        <v>1087</v>
      </c>
      <c r="CO760" s="6" t="s">
        <v>3302</v>
      </c>
      <c r="CP760" s="6" t="s">
        <v>1086</v>
      </c>
      <c r="CQ760" s="6" t="s">
        <v>1086</v>
      </c>
      <c r="CR760" s="6" t="s">
        <v>1086</v>
      </c>
      <c r="CS760" s="6" t="s">
        <v>1086</v>
      </c>
      <c r="CT760" s="6" t="s">
        <v>1087</v>
      </c>
      <c r="CU760" s="191" t="s">
        <v>1273</v>
      </c>
      <c r="CV760" s="6" t="str">
        <f t="shared" si="278"/>
        <v>OASIS 22058080000</v>
      </c>
      <c r="CW760" s="46" t="str">
        <f t="shared" si="279"/>
        <v>OK</v>
      </c>
      <c r="CX760" s="47" t="str">
        <f t="shared" si="280"/>
        <v>SI</v>
      </c>
      <c r="CY760" s="47" t="str">
        <f t="shared" si="281"/>
        <v/>
      </c>
      <c r="CZ760" s="47">
        <f t="shared" si="282"/>
        <v>2</v>
      </c>
      <c r="DA760" s="47" t="str">
        <f t="shared" si="283"/>
        <v/>
      </c>
      <c r="DB760" s="47" t="str">
        <f t="shared" si="284"/>
        <v/>
      </c>
      <c r="DC760" s="47" t="str">
        <f t="shared" si="285"/>
        <v/>
      </c>
      <c r="DD760" s="47"/>
      <c r="DE760" s="47" t="str">
        <f t="shared" si="286"/>
        <v/>
      </c>
      <c r="DF760" s="47" t="str">
        <f t="shared" si="287"/>
        <v/>
      </c>
      <c r="DG760" s="47">
        <f t="shared" si="288"/>
        <v>9</v>
      </c>
      <c r="DH760" s="47" t="str">
        <f t="shared" si="289"/>
        <v/>
      </c>
      <c r="DI760" s="47" t="str">
        <f t="shared" si="290"/>
        <v/>
      </c>
      <c r="DJ760" s="47">
        <f t="shared" si="291"/>
        <v>1</v>
      </c>
      <c r="DK760" s="48">
        <f>IF(CX760="NO",0,IF(CY760=1,Tipologías!$E$11,0)+IF(CZ760=2,Tipologías!$E$10,0)+IF(DA760=3,Tipologías!$E$9,0)+IF(DB760=4,Tipologías!$E$13,0)+IF(DC760=5,Tipologías!$E$12,0)+IF(DD760=6,Tipologías!$E$14,0)+IF(DE760=7,Tipologías!$E$20,0)+IF(DG760=9,Tipologías!$E$16,0)+IF(DF760=8,Tipologías!$E$23,0)+IF(DH760=10,Tipologías!$E$7,0)+IF(DI760=11,Tipologías!$E$8,0))</f>
        <v>2196556.5082859998</v>
      </c>
      <c r="DL760" s="49">
        <f t="shared" si="292"/>
        <v>2196556.5082859998</v>
      </c>
      <c r="DM760" s="50" t="str">
        <f t="shared" si="293"/>
        <v/>
      </c>
      <c r="DN760" s="50" t="str">
        <f t="shared" si="294"/>
        <v/>
      </c>
      <c r="DO760" s="50">
        <f t="shared" si="295"/>
        <v>0</v>
      </c>
      <c r="DP760" s="51" t="str">
        <f t="shared" si="296"/>
        <v/>
      </c>
      <c r="DQ760" s="51">
        <f>IF(DM760=17,Tipologías!$E$18,0)+IF(ENCUESTAS!DN760=18,Tipologías!$E$17,0)+IF(ENCUESTAS!DO760=19,Tipologías!$E$19,0)+IF(ENCUESTAS!DP760=20,Tipologías!$E$21,0)</f>
        <v>0</v>
      </c>
      <c r="DR760" s="47" t="str">
        <f t="shared" si="297"/>
        <v>NO</v>
      </c>
      <c r="DS760" s="49">
        <f t="shared" si="298"/>
        <v>0</v>
      </c>
      <c r="DT760" s="52">
        <f>IF(DL760=0,"",(DL760+DS760+Tipologías!$E$6+Tipologías!$H$2))</f>
        <v>2393633.9008259643</v>
      </c>
      <c r="DU760" s="53" t="str">
        <f t="shared" si="299"/>
        <v>SI</v>
      </c>
      <c r="DV760" s="436" t="s">
        <v>3752</v>
      </c>
    </row>
    <row r="761" spans="1:126" x14ac:dyDescent="0.25">
      <c r="A761" s="22"/>
      <c r="B761" s="7" t="s">
        <v>1</v>
      </c>
      <c r="C761" s="7" t="s">
        <v>630</v>
      </c>
      <c r="D761" s="7">
        <v>579</v>
      </c>
      <c r="E761" s="7">
        <v>43654191</v>
      </c>
      <c r="F761" s="7">
        <v>3122373072</v>
      </c>
      <c r="G761" s="188">
        <v>758</v>
      </c>
      <c r="H761" s="189" t="s">
        <v>1603</v>
      </c>
      <c r="I761" s="7"/>
      <c r="J761" s="7"/>
      <c r="K761" s="7"/>
      <c r="L761" s="7"/>
      <c r="M761" s="7"/>
      <c r="N761" s="7"/>
      <c r="O761" s="7"/>
      <c r="P761" s="7"/>
      <c r="Q761" s="7"/>
      <c r="R761" s="200">
        <v>220577700000</v>
      </c>
      <c r="S761" s="7"/>
      <c r="T761" s="7"/>
      <c r="U761" s="362" t="str">
        <f t="shared" si="275"/>
        <v xml:space="preserve">   #   -  220577700000 </v>
      </c>
      <c r="V761" s="7">
        <v>3507864953</v>
      </c>
      <c r="W761" s="7" t="s">
        <v>3320</v>
      </c>
      <c r="X761" s="7" t="s">
        <v>2855</v>
      </c>
      <c r="Y761" s="7" t="s">
        <v>1638</v>
      </c>
      <c r="Z761" s="7" t="s">
        <v>3319</v>
      </c>
      <c r="AA761" s="434" t="str">
        <f t="shared" si="276"/>
        <v>ANDRES FELIPE  TORRES  VALLEJO</v>
      </c>
      <c r="AB761" s="7" t="s">
        <v>1268</v>
      </c>
      <c r="AC761" s="7"/>
      <c r="AD761" s="7" t="s">
        <v>1127</v>
      </c>
      <c r="AE761" s="7">
        <v>21</v>
      </c>
      <c r="AF761" s="6" t="s">
        <v>1087</v>
      </c>
      <c r="AG761" s="6" t="s">
        <v>3321</v>
      </c>
      <c r="AH761" s="7" t="s">
        <v>1676</v>
      </c>
      <c r="AI761" s="7" t="s">
        <v>3322</v>
      </c>
      <c r="AJ761" s="7"/>
      <c r="AK761" s="434" t="str">
        <f t="shared" si="277"/>
        <v>DANELLY  MORCILLO OSORIO</v>
      </c>
      <c r="AL761" s="7" t="s">
        <v>1268</v>
      </c>
      <c r="AM761" s="191">
        <v>1042093453</v>
      </c>
      <c r="AN761" s="189" t="s">
        <v>1087</v>
      </c>
      <c r="AO761" s="7"/>
      <c r="AP761" s="7" t="s">
        <v>1087</v>
      </c>
      <c r="AQ761" s="7">
        <v>2</v>
      </c>
      <c r="AR761" s="7"/>
      <c r="AS761" s="7"/>
      <c r="AT761" s="192" t="s">
        <v>1149</v>
      </c>
      <c r="AU761" s="7"/>
      <c r="AV761" s="193"/>
      <c r="AW761" s="7"/>
      <c r="AX761" s="192" t="s">
        <v>1154</v>
      </c>
      <c r="AY761" s="7"/>
      <c r="AZ761" s="7">
        <v>1</v>
      </c>
      <c r="BA761" s="7">
        <v>150000</v>
      </c>
      <c r="BB761" s="7" t="s">
        <v>1086</v>
      </c>
      <c r="BC761" s="7">
        <v>8623</v>
      </c>
      <c r="BD761" s="7" t="s">
        <v>1086</v>
      </c>
      <c r="BE761" s="7">
        <v>5755</v>
      </c>
      <c r="BF761" s="7" t="s">
        <v>1086</v>
      </c>
      <c r="BG761" s="7">
        <v>8366</v>
      </c>
      <c r="BH761" s="188" t="s">
        <v>1167</v>
      </c>
      <c r="BI761" s="195" t="s">
        <v>1175</v>
      </c>
      <c r="BJ761" s="6" t="s">
        <v>1180</v>
      </c>
      <c r="BK761" s="6" t="s">
        <v>1189</v>
      </c>
      <c r="BL761" s="6" t="s">
        <v>1086</v>
      </c>
      <c r="BM761" s="191" t="s">
        <v>1086</v>
      </c>
      <c r="BN761" s="195" t="s">
        <v>1086</v>
      </c>
      <c r="BO761" s="6" t="s">
        <v>1086</v>
      </c>
      <c r="BP761" s="6" t="s">
        <v>1086</v>
      </c>
      <c r="BQ761" s="6" t="s">
        <v>1086</v>
      </c>
      <c r="BR761" s="6" t="s">
        <v>1086</v>
      </c>
      <c r="BS761" s="6" t="s">
        <v>1086</v>
      </c>
      <c r="BT761" s="6" t="s">
        <v>1086</v>
      </c>
      <c r="BU761" s="6" t="s">
        <v>1086</v>
      </c>
      <c r="BV761" s="6" t="s">
        <v>1087</v>
      </c>
      <c r="BW761" s="6" t="s">
        <v>1087</v>
      </c>
      <c r="BX761" s="6" t="s">
        <v>1086</v>
      </c>
      <c r="BY761" s="6" t="s">
        <v>1086</v>
      </c>
      <c r="BZ761" s="6" t="s">
        <v>1086</v>
      </c>
      <c r="CA761" s="6" t="s">
        <v>1087</v>
      </c>
      <c r="CB761" s="6" t="s">
        <v>1087</v>
      </c>
      <c r="CC761" s="6" t="s">
        <v>1086</v>
      </c>
      <c r="CD761" s="6" t="s">
        <v>1194</v>
      </c>
      <c r="CE761" s="318" t="s">
        <v>2777</v>
      </c>
      <c r="CF761" s="6"/>
      <c r="CG761" s="6"/>
      <c r="CH761" s="6"/>
      <c r="CI761" s="6"/>
      <c r="CJ761" s="6" t="s">
        <v>1607</v>
      </c>
      <c r="CK761" s="6" t="s">
        <v>1608</v>
      </c>
      <c r="CL761" s="6" t="s">
        <v>1086</v>
      </c>
      <c r="CM761" s="6" t="s">
        <v>1087</v>
      </c>
      <c r="CN761" s="6" t="s">
        <v>1087</v>
      </c>
      <c r="CO761" s="6" t="s">
        <v>3302</v>
      </c>
      <c r="CP761" s="6" t="s">
        <v>1086</v>
      </c>
      <c r="CQ761" s="6" t="s">
        <v>1086</v>
      </c>
      <c r="CR761" s="6" t="s">
        <v>1087</v>
      </c>
      <c r="CS761" s="6" t="s">
        <v>1087</v>
      </c>
      <c r="CT761" s="6" t="s">
        <v>1086</v>
      </c>
      <c r="CU761" s="191" t="s">
        <v>1273</v>
      </c>
      <c r="CV761" s="6" t="str">
        <f t="shared" si="278"/>
        <v>OASIS 220577700000</v>
      </c>
      <c r="CW761" s="46" t="str">
        <f t="shared" si="279"/>
        <v>OK</v>
      </c>
      <c r="CX761" s="47" t="str">
        <f t="shared" si="280"/>
        <v>SI</v>
      </c>
      <c r="CY761" s="47">
        <f t="shared" si="281"/>
        <v>1</v>
      </c>
      <c r="CZ761" s="47" t="str">
        <f t="shared" si="282"/>
        <v/>
      </c>
      <c r="DA761" s="47">
        <f t="shared" si="283"/>
        <v>3</v>
      </c>
      <c r="DB761" s="47" t="str">
        <f t="shared" si="284"/>
        <v/>
      </c>
      <c r="DC761" s="47">
        <f t="shared" si="285"/>
        <v>5</v>
      </c>
      <c r="DD761" s="47"/>
      <c r="DE761" s="47">
        <f t="shared" si="286"/>
        <v>7</v>
      </c>
      <c r="DF761" s="47" t="str">
        <f t="shared" si="287"/>
        <v/>
      </c>
      <c r="DG761" s="47">
        <f t="shared" si="288"/>
        <v>9</v>
      </c>
      <c r="DH761" s="47" t="str">
        <f t="shared" si="289"/>
        <v/>
      </c>
      <c r="DI761" s="47" t="str">
        <f t="shared" si="290"/>
        <v/>
      </c>
      <c r="DJ761" s="47">
        <f t="shared" si="291"/>
        <v>3</v>
      </c>
      <c r="DK761" s="48">
        <f>IF(CX761="NO",0,IF(CY761=1,Tipologías!$E$11,0)+IF(CZ761=2,Tipologías!$E$10,0)+IF(DA761=3,Tipologías!$E$9,0)+IF(DB761=4,Tipologías!$E$13,0)+IF(DC761=5,Tipologías!$E$12,0)+IF(DD761=6,Tipologías!$E$14,0)+IF(DE761=7,Tipologías!$E$20,0)+IF(DG761=9,Tipologías!$E$16,0)+IF(DF761=8,Tipologías!$E$23,0)+IF(DH761=10,Tipologías!$E$7,0)+IF(DI761=11,Tipologías!$E$8,0))</f>
        <v>3524994.4380659997</v>
      </c>
      <c r="DL761" s="49">
        <f t="shared" si="292"/>
        <v>3524994.4380659997</v>
      </c>
      <c r="DM761" s="50" t="str">
        <f t="shared" si="293"/>
        <v/>
      </c>
      <c r="DN761" s="50" t="str">
        <f t="shared" si="294"/>
        <v/>
      </c>
      <c r="DO761" s="50">
        <f t="shared" si="295"/>
        <v>0</v>
      </c>
      <c r="DP761" s="51" t="str">
        <f t="shared" si="296"/>
        <v/>
      </c>
      <c r="DQ761" s="51">
        <f>IF(DM761=17,Tipologías!$E$18,0)+IF(ENCUESTAS!DN761=18,Tipologías!$E$17,0)+IF(ENCUESTAS!DO761=19,Tipologías!$E$19,0)+IF(ENCUESTAS!DP761=20,Tipologías!$E$21,0)</f>
        <v>0</v>
      </c>
      <c r="DR761" s="47" t="str">
        <f t="shared" si="297"/>
        <v>NO</v>
      </c>
      <c r="DS761" s="49">
        <f t="shared" si="298"/>
        <v>0</v>
      </c>
      <c r="DT761" s="52">
        <f>IF(DL761=0,"",(DL761+DS761+Tipologías!$E$6+Tipologías!$H$2))</f>
        <v>3722071.8306059642</v>
      </c>
      <c r="DU761" s="53" t="str">
        <f t="shared" si="299"/>
        <v>SI</v>
      </c>
      <c r="DV761" s="436" t="s">
        <v>3753</v>
      </c>
    </row>
    <row r="762" spans="1:126" x14ac:dyDescent="0.25">
      <c r="A762" s="22"/>
      <c r="B762" s="7" t="s">
        <v>1</v>
      </c>
      <c r="C762" s="7" t="s">
        <v>630</v>
      </c>
      <c r="D762" s="7">
        <v>579</v>
      </c>
      <c r="E762" s="7">
        <v>43654191</v>
      </c>
      <c r="F762" s="7">
        <v>3122373072</v>
      </c>
      <c r="G762" s="188">
        <v>759</v>
      </c>
      <c r="H762" s="189" t="s">
        <v>1603</v>
      </c>
      <c r="I762" s="7"/>
      <c r="J762" s="7"/>
      <c r="K762" s="7"/>
      <c r="L762" s="7"/>
      <c r="M762" s="7"/>
      <c r="N762" s="7"/>
      <c r="O762" s="7"/>
      <c r="P762" s="7"/>
      <c r="Q762" s="7"/>
      <c r="R762" s="200">
        <v>220578500000</v>
      </c>
      <c r="S762" s="7"/>
      <c r="T762" s="7"/>
      <c r="U762" s="362" t="str">
        <f t="shared" si="275"/>
        <v xml:space="preserve">   #   -  220578500000 </v>
      </c>
      <c r="V762" s="7">
        <v>3218418254</v>
      </c>
      <c r="W762" s="7" t="s">
        <v>3323</v>
      </c>
      <c r="X762" s="7" t="s">
        <v>2029</v>
      </c>
      <c r="Y762" s="7" t="s">
        <v>1459</v>
      </c>
      <c r="Z762" s="7" t="s">
        <v>1981</v>
      </c>
      <c r="AA762" s="434" t="str">
        <f t="shared" si="276"/>
        <v>MARIA  ROCIO AGUILAR  CIFUENTES</v>
      </c>
      <c r="AB762" s="7" t="s">
        <v>1268</v>
      </c>
      <c r="AC762" s="7">
        <v>43652078</v>
      </c>
      <c r="AD762" s="7" t="s">
        <v>1118</v>
      </c>
      <c r="AE762" s="7">
        <v>43</v>
      </c>
      <c r="AF762" s="6" t="s">
        <v>1086</v>
      </c>
      <c r="AG762" s="6"/>
      <c r="AH762" s="7"/>
      <c r="AI762" s="7"/>
      <c r="AJ762" s="7"/>
      <c r="AK762" s="434" t="str">
        <f t="shared" si="277"/>
        <v xml:space="preserve">   </v>
      </c>
      <c r="AL762" s="7"/>
      <c r="AM762" s="191"/>
      <c r="AN762" s="189" t="s">
        <v>1087</v>
      </c>
      <c r="AO762" s="7"/>
      <c r="AP762" s="7" t="s">
        <v>1087</v>
      </c>
      <c r="AQ762" s="7">
        <v>6</v>
      </c>
      <c r="AR762" s="7">
        <v>1</v>
      </c>
      <c r="AS762" s="7">
        <v>1</v>
      </c>
      <c r="AT762" s="192" t="s">
        <v>1148</v>
      </c>
      <c r="AU762" s="7"/>
      <c r="AV762" s="193" t="s">
        <v>1163</v>
      </c>
      <c r="AW762" s="7"/>
      <c r="AX762" s="192"/>
      <c r="AY762" s="7"/>
      <c r="AZ762" s="7"/>
      <c r="BA762" s="7"/>
      <c r="BB762" s="7" t="s">
        <v>1086</v>
      </c>
      <c r="BC762" s="7">
        <v>21399</v>
      </c>
      <c r="BD762" s="7" t="s">
        <v>1086</v>
      </c>
      <c r="BE762" s="7">
        <v>1512</v>
      </c>
      <c r="BF762" s="7" t="s">
        <v>1086</v>
      </c>
      <c r="BG762" s="7">
        <v>16774</v>
      </c>
      <c r="BH762" s="188" t="s">
        <v>1167</v>
      </c>
      <c r="BI762" s="195" t="s">
        <v>1175</v>
      </c>
      <c r="BJ762" s="6" t="s">
        <v>1180</v>
      </c>
      <c r="BK762" s="6" t="s">
        <v>1189</v>
      </c>
      <c r="BL762" s="6" t="s">
        <v>1087</v>
      </c>
      <c r="BM762" s="191" t="s">
        <v>1087</v>
      </c>
      <c r="BN762" s="195" t="s">
        <v>1086</v>
      </c>
      <c r="BO762" s="6" t="s">
        <v>1086</v>
      </c>
      <c r="BP762" s="6" t="s">
        <v>1086</v>
      </c>
      <c r="BQ762" s="6" t="s">
        <v>1086</v>
      </c>
      <c r="BR762" s="6" t="s">
        <v>1086</v>
      </c>
      <c r="BS762" s="6" t="s">
        <v>1086</v>
      </c>
      <c r="BT762" s="6" t="s">
        <v>1087</v>
      </c>
      <c r="BU762" s="6" t="s">
        <v>1087</v>
      </c>
      <c r="BV762" s="6" t="s">
        <v>1087</v>
      </c>
      <c r="BW762" s="6" t="s">
        <v>1087</v>
      </c>
      <c r="BX762" s="6" t="s">
        <v>1087</v>
      </c>
      <c r="BY762" s="6" t="s">
        <v>1087</v>
      </c>
      <c r="BZ762" s="6" t="s">
        <v>1087</v>
      </c>
      <c r="CA762" s="6" t="s">
        <v>1087</v>
      </c>
      <c r="CB762" s="6" t="s">
        <v>1087</v>
      </c>
      <c r="CC762" s="6" t="s">
        <v>1087</v>
      </c>
      <c r="CD762" s="6" t="s">
        <v>1197</v>
      </c>
      <c r="CE762" s="318"/>
      <c r="CF762" s="6"/>
      <c r="CG762" s="6"/>
      <c r="CH762" s="6"/>
      <c r="CI762" s="6"/>
      <c r="CJ762" s="6" t="s">
        <v>1607</v>
      </c>
      <c r="CK762" s="6" t="s">
        <v>1608</v>
      </c>
      <c r="CL762" s="6" t="s">
        <v>1086</v>
      </c>
      <c r="CM762" s="6" t="s">
        <v>1087</v>
      </c>
      <c r="CN762" s="6" t="s">
        <v>1087</v>
      </c>
      <c r="CO762" s="6" t="s">
        <v>3302</v>
      </c>
      <c r="CP762" s="6" t="s">
        <v>1087</v>
      </c>
      <c r="CQ762" s="6" t="s">
        <v>1087</v>
      </c>
      <c r="CR762" s="6" t="s">
        <v>1087</v>
      </c>
      <c r="CS762" s="6" t="s">
        <v>1087</v>
      </c>
      <c r="CT762" s="6" t="s">
        <v>1087</v>
      </c>
      <c r="CU762" s="191" t="s">
        <v>1307</v>
      </c>
      <c r="CV762" s="6" t="str">
        <f t="shared" si="278"/>
        <v>OASIS 220578500000</v>
      </c>
      <c r="CW762" s="46" t="str">
        <f t="shared" si="279"/>
        <v>OK</v>
      </c>
      <c r="CX762" s="47" t="str">
        <f t="shared" si="280"/>
        <v>SI</v>
      </c>
      <c r="CY762" s="47">
        <f t="shared" si="281"/>
        <v>1</v>
      </c>
      <c r="CZ762" s="47">
        <f t="shared" si="282"/>
        <v>2</v>
      </c>
      <c r="DA762" s="47">
        <f t="shared" si="283"/>
        <v>3</v>
      </c>
      <c r="DB762" s="47">
        <f t="shared" si="284"/>
        <v>4</v>
      </c>
      <c r="DC762" s="47">
        <f t="shared" si="285"/>
        <v>5</v>
      </c>
      <c r="DD762" s="47"/>
      <c r="DE762" s="47">
        <f t="shared" si="286"/>
        <v>7</v>
      </c>
      <c r="DF762" s="47">
        <f t="shared" si="287"/>
        <v>8</v>
      </c>
      <c r="DG762" s="47" t="str">
        <f t="shared" si="288"/>
        <v/>
      </c>
      <c r="DH762" s="47" t="str">
        <f t="shared" si="289"/>
        <v/>
      </c>
      <c r="DI762" s="47" t="str">
        <f t="shared" si="290"/>
        <v/>
      </c>
      <c r="DJ762" s="47">
        <f t="shared" si="291"/>
        <v>5</v>
      </c>
      <c r="DK762" s="48">
        <f>IF(CX762="NO",0,IF(CY762=1,Tipologías!$E$11,0)+IF(CZ762=2,Tipologías!$E$10,0)+IF(DA762=3,Tipologías!$E$9,0)+IF(DB762=4,Tipologías!$E$13,0)+IF(DC762=5,Tipologías!$E$12,0)+IF(DD762=6,Tipologías!$E$14,0)+IF(DE762=7,Tipologías!$E$20,0)+IF(DG762=9,Tipologías!$E$16,0)+IF(DF762=8,Tipologías!$E$23,0)+IF(DH762=10,Tipologías!$E$7,0)+IF(DI762=11,Tipologías!$E$8,0))</f>
        <v>6834981.4686359996</v>
      </c>
      <c r="DL762" s="49">
        <f t="shared" si="292"/>
        <v>6099266.2918499997</v>
      </c>
      <c r="DM762" s="50" t="str">
        <f t="shared" si="293"/>
        <v/>
      </c>
      <c r="DN762" s="50" t="str">
        <f t="shared" si="294"/>
        <v/>
      </c>
      <c r="DO762" s="50">
        <f t="shared" si="295"/>
        <v>0</v>
      </c>
      <c r="DP762" s="51" t="str">
        <f t="shared" si="296"/>
        <v/>
      </c>
      <c r="DQ762" s="51">
        <f>IF(DM762=17,Tipologías!$E$18,0)+IF(ENCUESTAS!DN762=18,Tipologías!$E$17,0)+IF(ENCUESTAS!DO762=19,Tipologías!$E$19,0)+IF(ENCUESTAS!DP762=20,Tipologías!$E$21,0)</f>
        <v>0</v>
      </c>
      <c r="DR762" s="47" t="str">
        <f t="shared" si="297"/>
        <v>NO</v>
      </c>
      <c r="DS762" s="49">
        <f t="shared" si="298"/>
        <v>0</v>
      </c>
      <c r="DT762" s="52">
        <f>IF(DL762=0,"",(DL762+DS762+Tipologías!$E$6+Tipologías!$H$2))</f>
        <v>6296343.6843899637</v>
      </c>
      <c r="DU762" s="53" t="str">
        <f t="shared" si="299"/>
        <v>SI</v>
      </c>
      <c r="DV762" s="436" t="s">
        <v>3754</v>
      </c>
    </row>
    <row r="763" spans="1:126" x14ac:dyDescent="0.25">
      <c r="A763" s="22"/>
      <c r="B763" s="7" t="s">
        <v>1</v>
      </c>
      <c r="C763" s="7" t="s">
        <v>630</v>
      </c>
      <c r="D763" s="7">
        <v>579</v>
      </c>
      <c r="E763" s="7">
        <v>43654191</v>
      </c>
      <c r="F763" s="7">
        <v>3122373072</v>
      </c>
      <c r="G763" s="188">
        <v>760</v>
      </c>
      <c r="H763" s="189" t="s">
        <v>1603</v>
      </c>
      <c r="I763" s="7"/>
      <c r="J763" s="7"/>
      <c r="K763" s="7"/>
      <c r="L763" s="7"/>
      <c r="M763" s="7"/>
      <c r="N763" s="7"/>
      <c r="O763" s="7"/>
      <c r="P763" s="7"/>
      <c r="Q763" s="7"/>
      <c r="R763" s="200">
        <v>220573300000</v>
      </c>
      <c r="S763" s="7"/>
      <c r="T763" s="7"/>
      <c r="U763" s="362" t="str">
        <f t="shared" si="275"/>
        <v xml:space="preserve">   #   -  220573300000 </v>
      </c>
      <c r="V763" s="7">
        <v>3112201898</v>
      </c>
      <c r="W763" s="7" t="s">
        <v>1636</v>
      </c>
      <c r="X763" s="7"/>
      <c r="Y763" s="7" t="s">
        <v>1911</v>
      </c>
      <c r="Z763" s="7" t="s">
        <v>1455</v>
      </c>
      <c r="AA763" s="434" t="str">
        <f t="shared" si="276"/>
        <v xml:space="preserve">LEON DARIO VARGAS </v>
      </c>
      <c r="AB763" s="7" t="s">
        <v>1268</v>
      </c>
      <c r="AC763" s="7">
        <v>71190992</v>
      </c>
      <c r="AD763" s="7" t="s">
        <v>1127</v>
      </c>
      <c r="AE763" s="7">
        <v>40</v>
      </c>
      <c r="AF763" s="6" t="s">
        <v>1087</v>
      </c>
      <c r="AG763" s="6" t="s">
        <v>1809</v>
      </c>
      <c r="AH763" s="7" t="s">
        <v>1634</v>
      </c>
      <c r="AI763" s="7" t="s">
        <v>1270</v>
      </c>
      <c r="AJ763" s="7" t="s">
        <v>3324</v>
      </c>
      <c r="AK763" s="434" t="str">
        <f t="shared" si="277"/>
        <v>LUZ MARLENY CARMONA OSPINA</v>
      </c>
      <c r="AL763" s="7" t="s">
        <v>1268</v>
      </c>
      <c r="AM763" s="191">
        <v>43654313</v>
      </c>
      <c r="AN763" s="189" t="s">
        <v>1087</v>
      </c>
      <c r="AO763" s="7"/>
      <c r="AP763" s="7" t="s">
        <v>1087</v>
      </c>
      <c r="AQ763" s="7">
        <v>5</v>
      </c>
      <c r="AR763" s="7">
        <v>2</v>
      </c>
      <c r="AS763" s="7">
        <v>1</v>
      </c>
      <c r="AT763" s="192" t="s">
        <v>1147</v>
      </c>
      <c r="AU763" s="7"/>
      <c r="AV763" s="193" t="s">
        <v>1163</v>
      </c>
      <c r="AW763" s="7"/>
      <c r="AX763" s="192"/>
      <c r="AY763" s="7"/>
      <c r="AZ763" s="7"/>
      <c r="BA763" s="7"/>
      <c r="BB763" s="7" t="s">
        <v>1086</v>
      </c>
      <c r="BC763" s="7">
        <v>16865</v>
      </c>
      <c r="BD763" s="7" t="s">
        <v>1086</v>
      </c>
      <c r="BE763" s="7">
        <v>12171</v>
      </c>
      <c r="BF763" s="7" t="s">
        <v>1086</v>
      </c>
      <c r="BG763" s="7">
        <v>8366</v>
      </c>
      <c r="BH763" s="188" t="s">
        <v>1167</v>
      </c>
      <c r="BI763" s="195" t="s">
        <v>1175</v>
      </c>
      <c r="BJ763" s="6" t="s">
        <v>1180</v>
      </c>
      <c r="BK763" s="6" t="s">
        <v>1191</v>
      </c>
      <c r="BL763" s="6" t="s">
        <v>1086</v>
      </c>
      <c r="BM763" s="191" t="s">
        <v>1087</v>
      </c>
      <c r="BN763" s="195" t="s">
        <v>1086</v>
      </c>
      <c r="BO763" s="6" t="s">
        <v>1086</v>
      </c>
      <c r="BP763" s="6" t="s">
        <v>1086</v>
      </c>
      <c r="BQ763" s="6" t="s">
        <v>1086</v>
      </c>
      <c r="BR763" s="6" t="s">
        <v>1086</v>
      </c>
      <c r="BS763" s="6" t="s">
        <v>1086</v>
      </c>
      <c r="BT763" s="6" t="s">
        <v>1086</v>
      </c>
      <c r="BU763" s="6" t="s">
        <v>1087</v>
      </c>
      <c r="BV763" s="6" t="s">
        <v>1087</v>
      </c>
      <c r="BW763" s="6" t="s">
        <v>1087</v>
      </c>
      <c r="BX763" s="6" t="s">
        <v>1087</v>
      </c>
      <c r="BY763" s="6" t="s">
        <v>1086</v>
      </c>
      <c r="BZ763" s="6" t="s">
        <v>1087</v>
      </c>
      <c r="CA763" s="6" t="s">
        <v>1087</v>
      </c>
      <c r="CB763" s="6" t="s">
        <v>1087</v>
      </c>
      <c r="CC763" s="6" t="s">
        <v>1087</v>
      </c>
      <c r="CD763" s="6" t="s">
        <v>1194</v>
      </c>
      <c r="CE763" s="318"/>
      <c r="CF763" s="6"/>
      <c r="CG763" s="6"/>
      <c r="CH763" s="6"/>
      <c r="CI763" s="6"/>
      <c r="CJ763" s="6" t="s">
        <v>1607</v>
      </c>
      <c r="CK763" s="6" t="s">
        <v>1608</v>
      </c>
      <c r="CL763" s="6" t="s">
        <v>1086</v>
      </c>
      <c r="CM763" s="6" t="s">
        <v>1087</v>
      </c>
      <c r="CN763" s="6" t="s">
        <v>1087</v>
      </c>
      <c r="CO763" s="6" t="s">
        <v>3302</v>
      </c>
      <c r="CP763" s="6" t="s">
        <v>1086</v>
      </c>
      <c r="CQ763" s="6" t="s">
        <v>1087</v>
      </c>
      <c r="CR763" s="6" t="s">
        <v>1087</v>
      </c>
      <c r="CS763" s="6" t="s">
        <v>1087</v>
      </c>
      <c r="CT763" s="6" t="s">
        <v>1087</v>
      </c>
      <c r="CU763" s="191" t="s">
        <v>1269</v>
      </c>
      <c r="CV763" s="6" t="str">
        <f t="shared" si="278"/>
        <v>OASIS 220573300000</v>
      </c>
      <c r="CW763" s="46" t="str">
        <f t="shared" si="279"/>
        <v>OK</v>
      </c>
      <c r="CX763" s="47" t="str">
        <f t="shared" si="280"/>
        <v>SI</v>
      </c>
      <c r="CY763" s="47">
        <f t="shared" si="281"/>
        <v>1</v>
      </c>
      <c r="CZ763" s="47">
        <f t="shared" si="282"/>
        <v>2</v>
      </c>
      <c r="DA763" s="47">
        <f t="shared" si="283"/>
        <v>3</v>
      </c>
      <c r="DB763" s="47">
        <f t="shared" si="284"/>
        <v>4</v>
      </c>
      <c r="DC763" s="47">
        <f t="shared" si="285"/>
        <v>5</v>
      </c>
      <c r="DD763" s="47"/>
      <c r="DE763" s="47">
        <f t="shared" si="286"/>
        <v>7</v>
      </c>
      <c r="DF763" s="47" t="str">
        <f t="shared" si="287"/>
        <v/>
      </c>
      <c r="DG763" s="47">
        <f t="shared" si="288"/>
        <v>9</v>
      </c>
      <c r="DH763" s="47" t="str">
        <f t="shared" si="289"/>
        <v/>
      </c>
      <c r="DI763" s="47" t="str">
        <f t="shared" si="290"/>
        <v/>
      </c>
      <c r="DJ763" s="47">
        <f t="shared" si="291"/>
        <v>5</v>
      </c>
      <c r="DK763" s="48">
        <f>IF(CX763="NO",0,IF(CY763=1,Tipologías!$E$11,0)+IF(CZ763=2,Tipologías!$E$10,0)+IF(DA763=3,Tipologías!$E$9,0)+IF(DB763=4,Tipologías!$E$13,0)+IF(DC763=5,Tipologías!$E$12,0)+IF(DD763=6,Tipologías!$E$14,0)+IF(DE763=7,Tipologías!$E$20,0)+IF(DG763=9,Tipologías!$E$16,0)+IF(DF763=8,Tipologías!$E$23,0)+IF(DH763=10,Tipologías!$E$7,0)+IF(DI763=11,Tipologías!$E$8,0))</f>
        <v>4352595.9829379991</v>
      </c>
      <c r="DL763" s="49">
        <f t="shared" si="292"/>
        <v>4352595.9829379991</v>
      </c>
      <c r="DM763" s="50" t="str">
        <f t="shared" si="293"/>
        <v/>
      </c>
      <c r="DN763" s="50" t="str">
        <f t="shared" si="294"/>
        <v/>
      </c>
      <c r="DO763" s="50">
        <f t="shared" si="295"/>
        <v>0</v>
      </c>
      <c r="DP763" s="51" t="str">
        <f t="shared" si="296"/>
        <v/>
      </c>
      <c r="DQ763" s="51">
        <f>IF(DM763=17,Tipologías!$E$18,0)+IF(ENCUESTAS!DN763=18,Tipologías!$E$17,0)+IF(ENCUESTAS!DO763=19,Tipologías!$E$19,0)+IF(ENCUESTAS!DP763=20,Tipologías!$E$21,0)</f>
        <v>0</v>
      </c>
      <c r="DR763" s="47" t="str">
        <f t="shared" si="297"/>
        <v>NO</v>
      </c>
      <c r="DS763" s="49">
        <f t="shared" si="298"/>
        <v>0</v>
      </c>
      <c r="DT763" s="52">
        <f>IF(DL763=0,"",(DL763+DS763+Tipologías!$E$6+Tipologías!$H$2))</f>
        <v>4549673.3754779631</v>
      </c>
      <c r="DU763" s="53" t="str">
        <f t="shared" si="299"/>
        <v>SI</v>
      </c>
      <c r="DV763" s="436" t="s">
        <v>3755</v>
      </c>
    </row>
    <row r="764" spans="1:126" x14ac:dyDescent="0.25">
      <c r="A764" s="22"/>
      <c r="B764" s="7" t="s">
        <v>1</v>
      </c>
      <c r="C764" s="7" t="s">
        <v>630</v>
      </c>
      <c r="D764" s="7">
        <v>579</v>
      </c>
      <c r="E764" s="7">
        <v>43654191</v>
      </c>
      <c r="F764" s="7">
        <v>3122373072</v>
      </c>
      <c r="G764" s="188">
        <v>761</v>
      </c>
      <c r="H764" s="189" t="s">
        <v>1603</v>
      </c>
      <c r="I764" s="7"/>
      <c r="J764" s="7"/>
      <c r="K764" s="7"/>
      <c r="L764" s="7"/>
      <c r="M764" s="7"/>
      <c r="N764" s="7"/>
      <c r="O764" s="7"/>
      <c r="P764" s="7"/>
      <c r="Q764" s="7"/>
      <c r="R764" s="200">
        <v>7452</v>
      </c>
      <c r="S764" s="7"/>
      <c r="T764" s="7"/>
      <c r="U764" s="362" t="str">
        <f t="shared" si="275"/>
        <v xml:space="preserve">   #   -  7452 </v>
      </c>
      <c r="V764" s="7">
        <v>3192713571</v>
      </c>
      <c r="W764" s="7" t="s">
        <v>1478</v>
      </c>
      <c r="X764" s="7" t="s">
        <v>3325</v>
      </c>
      <c r="Y764" s="7" t="s">
        <v>3002</v>
      </c>
      <c r="Z764" s="7" t="s">
        <v>1287</v>
      </c>
      <c r="AA764" s="434" t="str">
        <f t="shared" si="276"/>
        <v>ALEIDA MARIA VELASQUEZ AMAYA</v>
      </c>
      <c r="AB764" s="7" t="s">
        <v>1268</v>
      </c>
      <c r="AC764" s="7"/>
      <c r="AD764" s="7" t="s">
        <v>1118</v>
      </c>
      <c r="AE764" s="7">
        <v>27</v>
      </c>
      <c r="AF764" s="6" t="s">
        <v>1087</v>
      </c>
      <c r="AG764" s="6" t="s">
        <v>2825</v>
      </c>
      <c r="AH764" s="7" t="s">
        <v>3326</v>
      </c>
      <c r="AI764" s="7" t="s">
        <v>3327</v>
      </c>
      <c r="AJ764" s="7" t="s">
        <v>1477</v>
      </c>
      <c r="AK764" s="434" t="str">
        <f t="shared" si="277"/>
        <v xml:space="preserve">VICTOR  ALFONSO URREGO  GRIZALEZ </v>
      </c>
      <c r="AL764" s="7" t="s">
        <v>1268</v>
      </c>
      <c r="AM764" s="191">
        <v>1039689761</v>
      </c>
      <c r="AN764" s="189" t="s">
        <v>1087</v>
      </c>
      <c r="AO764" s="7"/>
      <c r="AP764" s="7" t="s">
        <v>1087</v>
      </c>
      <c r="AQ764" s="7">
        <v>3</v>
      </c>
      <c r="AR764" s="7">
        <v>1</v>
      </c>
      <c r="AS764" s="7">
        <v>1</v>
      </c>
      <c r="AT764" s="192" t="s">
        <v>1149</v>
      </c>
      <c r="AU764" s="7"/>
      <c r="AV764" s="193"/>
      <c r="AW764" s="7"/>
      <c r="AX764" s="192" t="s">
        <v>1153</v>
      </c>
      <c r="AY764" s="7">
        <v>1</v>
      </c>
      <c r="AZ764" s="7"/>
      <c r="BA764" s="7">
        <v>100000</v>
      </c>
      <c r="BB764" s="7" t="s">
        <v>1086</v>
      </c>
      <c r="BC764" s="7">
        <v>13792</v>
      </c>
      <c r="BD764" s="7" t="s">
        <v>1086</v>
      </c>
      <c r="BE764" s="7">
        <v>9577</v>
      </c>
      <c r="BF764" s="7" t="s">
        <v>1086</v>
      </c>
      <c r="BG764" s="7">
        <v>8324</v>
      </c>
      <c r="BH764" s="188" t="s">
        <v>1167</v>
      </c>
      <c r="BI764" s="195" t="s">
        <v>1175</v>
      </c>
      <c r="BJ764" s="6" t="s">
        <v>1180</v>
      </c>
      <c r="BK764" s="6" t="s">
        <v>1189</v>
      </c>
      <c r="BL764" s="6" t="s">
        <v>1087</v>
      </c>
      <c r="BM764" s="191" t="s">
        <v>1087</v>
      </c>
      <c r="BN764" s="195" t="s">
        <v>1086</v>
      </c>
      <c r="BO764" s="6" t="s">
        <v>1086</v>
      </c>
      <c r="BP764" s="6" t="s">
        <v>1086</v>
      </c>
      <c r="BQ764" s="6" t="s">
        <v>1087</v>
      </c>
      <c r="BR764" s="6" t="s">
        <v>1086</v>
      </c>
      <c r="BS764" s="6" t="s">
        <v>1086</v>
      </c>
      <c r="BT764" s="6" t="s">
        <v>1087</v>
      </c>
      <c r="BU764" s="6" t="s">
        <v>1087</v>
      </c>
      <c r="BV764" s="6" t="s">
        <v>1087</v>
      </c>
      <c r="BW764" s="6" t="s">
        <v>1087</v>
      </c>
      <c r="BX764" s="6" t="s">
        <v>1086</v>
      </c>
      <c r="BY764" s="6" t="s">
        <v>1087</v>
      </c>
      <c r="BZ764" s="6" t="s">
        <v>1087</v>
      </c>
      <c r="CA764" s="6" t="s">
        <v>1087</v>
      </c>
      <c r="CB764" s="6" t="s">
        <v>1087</v>
      </c>
      <c r="CC764" s="6" t="s">
        <v>1086</v>
      </c>
      <c r="CD764" s="6" t="s">
        <v>1194</v>
      </c>
      <c r="CE764" s="318" t="s">
        <v>3328</v>
      </c>
      <c r="CF764" s="6"/>
      <c r="CG764" s="6"/>
      <c r="CH764" s="6"/>
      <c r="CI764" s="6"/>
      <c r="CJ764" s="6" t="s">
        <v>1607</v>
      </c>
      <c r="CK764" s="6" t="s">
        <v>1608</v>
      </c>
      <c r="CL764" s="6" t="s">
        <v>1086</v>
      </c>
      <c r="CM764" s="6" t="s">
        <v>1087</v>
      </c>
      <c r="CN764" s="6" t="s">
        <v>1087</v>
      </c>
      <c r="CO764" s="6" t="s">
        <v>3302</v>
      </c>
      <c r="CP764" s="6" t="s">
        <v>1087</v>
      </c>
      <c r="CQ764" s="6" t="s">
        <v>1087</v>
      </c>
      <c r="CR764" s="6" t="s">
        <v>1087</v>
      </c>
      <c r="CS764" s="6" t="s">
        <v>1087</v>
      </c>
      <c r="CT764" s="6" t="s">
        <v>1086</v>
      </c>
      <c r="CU764" s="191" t="s">
        <v>1286</v>
      </c>
      <c r="CV764" s="6" t="str">
        <f t="shared" si="278"/>
        <v>OASIS 7452</v>
      </c>
      <c r="CW764" s="46" t="str">
        <f t="shared" si="279"/>
        <v>OK</v>
      </c>
      <c r="CX764" s="47" t="str">
        <f t="shared" si="280"/>
        <v>SI</v>
      </c>
      <c r="CY764" s="47">
        <f t="shared" si="281"/>
        <v>1</v>
      </c>
      <c r="CZ764" s="47" t="str">
        <f t="shared" si="282"/>
        <v/>
      </c>
      <c r="DA764" s="47">
        <f t="shared" si="283"/>
        <v>3</v>
      </c>
      <c r="DB764" s="47">
        <f t="shared" si="284"/>
        <v>4</v>
      </c>
      <c r="DC764" s="47">
        <f t="shared" si="285"/>
        <v>5</v>
      </c>
      <c r="DD764" s="47"/>
      <c r="DE764" s="47">
        <f t="shared" si="286"/>
        <v>7</v>
      </c>
      <c r="DF764" s="47">
        <f t="shared" si="287"/>
        <v>8</v>
      </c>
      <c r="DG764" s="47" t="str">
        <f t="shared" si="288"/>
        <v/>
      </c>
      <c r="DH764" s="47" t="str">
        <f t="shared" si="289"/>
        <v/>
      </c>
      <c r="DI764" s="47" t="str">
        <f t="shared" si="290"/>
        <v/>
      </c>
      <c r="DJ764" s="47">
        <f t="shared" si="291"/>
        <v>4</v>
      </c>
      <c r="DK764" s="48">
        <f>IF(CX764="NO",0,IF(CY764=1,Tipologías!$E$11,0)+IF(CZ764=2,Tipologías!$E$10,0)+IF(DA764=3,Tipologías!$E$9,0)+IF(DB764=4,Tipologías!$E$13,0)+IF(DC764=5,Tipologías!$E$12,0)+IF(DD764=6,Tipologías!$E$14,0)+IF(DE764=7,Tipologías!$E$20,0)+IF(DG764=9,Tipologías!$E$16,0)+IF(DF764=8,Tipologías!$E$23,0)+IF(DH764=10,Tipologías!$E$7,0)+IF(DI764=11,Tipologías!$E$8,0))</f>
        <v>6640634.0016719997</v>
      </c>
      <c r="DL764" s="49">
        <f t="shared" si="292"/>
        <v>6099266.2918499997</v>
      </c>
      <c r="DM764" s="50" t="str">
        <f t="shared" si="293"/>
        <v/>
      </c>
      <c r="DN764" s="50" t="str">
        <f t="shared" si="294"/>
        <v/>
      </c>
      <c r="DO764" s="50">
        <f t="shared" si="295"/>
        <v>0</v>
      </c>
      <c r="DP764" s="51">
        <f t="shared" si="296"/>
        <v>20</v>
      </c>
      <c r="DQ764" s="51">
        <f>IF(DM764=17,Tipologías!$E$18,0)+IF(ENCUESTAS!DN764=18,Tipologías!$E$17,0)+IF(ENCUESTAS!DO764=19,Tipologías!$E$19,0)+IF(ENCUESTAS!DP764=20,Tipologías!$E$21,0)</f>
        <v>487557.07988400001</v>
      </c>
      <c r="DR764" s="47" t="str">
        <f t="shared" si="297"/>
        <v>SI</v>
      </c>
      <c r="DS764" s="49">
        <f t="shared" si="298"/>
        <v>487557.07988400001</v>
      </c>
      <c r="DT764" s="52">
        <f>IF(DL764=0,"",(DL764+DS764+Tipologías!$E$6+Tipologías!$H$2))</f>
        <v>6783900.7642739639</v>
      </c>
      <c r="DU764" s="53" t="str">
        <f t="shared" si="299"/>
        <v>SI</v>
      </c>
      <c r="DV764" s="436" t="s">
        <v>3756</v>
      </c>
    </row>
    <row r="765" spans="1:126" x14ac:dyDescent="0.25">
      <c r="A765" s="22"/>
      <c r="B765" s="7" t="s">
        <v>1</v>
      </c>
      <c r="C765" s="7" t="s">
        <v>630</v>
      </c>
      <c r="D765" s="7">
        <v>579</v>
      </c>
      <c r="E765" s="7">
        <v>43654191</v>
      </c>
      <c r="F765" s="7">
        <v>3122373072</v>
      </c>
      <c r="G765" s="188">
        <v>762</v>
      </c>
      <c r="H765" s="189" t="s">
        <v>1603</v>
      </c>
      <c r="I765" s="7"/>
      <c r="J765" s="7"/>
      <c r="K765" s="7"/>
      <c r="L765" s="7"/>
      <c r="M765" s="7"/>
      <c r="N765" s="7"/>
      <c r="O765" s="7"/>
      <c r="P765" s="7"/>
      <c r="Q765" s="7"/>
      <c r="R765" s="200">
        <v>220587990000</v>
      </c>
      <c r="S765" s="7"/>
      <c r="T765" s="7"/>
      <c r="U765" s="362" t="str">
        <f t="shared" si="275"/>
        <v xml:space="preserve">   #   -  220587990000 </v>
      </c>
      <c r="V765" s="7">
        <v>3145031401</v>
      </c>
      <c r="W765" s="7" t="s">
        <v>2514</v>
      </c>
      <c r="X765" s="7" t="s">
        <v>2375</v>
      </c>
      <c r="Y765" s="7" t="s">
        <v>3329</v>
      </c>
      <c r="Z765" s="7"/>
      <c r="AA765" s="434" t="str">
        <f t="shared" si="276"/>
        <v>NICEL  MOSQUERA  ABADIA</v>
      </c>
      <c r="AB765" s="7" t="s">
        <v>1268</v>
      </c>
      <c r="AC765" s="7">
        <v>43655695</v>
      </c>
      <c r="AD765" s="7" t="s">
        <v>1127</v>
      </c>
      <c r="AE765" s="7">
        <v>34</v>
      </c>
      <c r="AF765" s="6" t="s">
        <v>1086</v>
      </c>
      <c r="AG765" s="6"/>
      <c r="AH765" s="7"/>
      <c r="AI765" s="7"/>
      <c r="AJ765" s="7"/>
      <c r="AK765" s="434" t="str">
        <f t="shared" si="277"/>
        <v xml:space="preserve">   </v>
      </c>
      <c r="AL765" s="7"/>
      <c r="AM765" s="191"/>
      <c r="AN765" s="189" t="s">
        <v>1087</v>
      </c>
      <c r="AO765" s="7"/>
      <c r="AP765" s="7" t="s">
        <v>1087</v>
      </c>
      <c r="AQ765" s="7">
        <v>4</v>
      </c>
      <c r="AR765" s="7">
        <v>2</v>
      </c>
      <c r="AS765" s="7"/>
      <c r="AT765" s="192" t="s">
        <v>1147</v>
      </c>
      <c r="AU765" s="7"/>
      <c r="AV765" s="193" t="s">
        <v>1163</v>
      </c>
      <c r="AW765" s="7"/>
      <c r="AX765" s="192"/>
      <c r="AY765" s="7"/>
      <c r="AZ765" s="7"/>
      <c r="BA765" s="7"/>
      <c r="BB765" s="7" t="s">
        <v>1086</v>
      </c>
      <c r="BC765" s="7">
        <v>36753</v>
      </c>
      <c r="BD765" s="7" t="s">
        <v>1086</v>
      </c>
      <c r="BE765" s="7">
        <v>0</v>
      </c>
      <c r="BF765" s="7" t="s">
        <v>1086</v>
      </c>
      <c r="BG765" s="7">
        <v>16690</v>
      </c>
      <c r="BH765" s="188" t="s">
        <v>1167</v>
      </c>
      <c r="BI765" s="195" t="s">
        <v>1175</v>
      </c>
      <c r="BJ765" s="6" t="s">
        <v>1180</v>
      </c>
      <c r="BK765" s="6" t="s">
        <v>1189</v>
      </c>
      <c r="BL765" s="6" t="s">
        <v>1086</v>
      </c>
      <c r="BM765" s="191" t="s">
        <v>1086</v>
      </c>
      <c r="BN765" s="195" t="s">
        <v>1086</v>
      </c>
      <c r="BO765" s="6" t="s">
        <v>1086</v>
      </c>
      <c r="BP765" s="6" t="s">
        <v>1086</v>
      </c>
      <c r="BQ765" s="6" t="s">
        <v>1086</v>
      </c>
      <c r="BR765" s="6" t="s">
        <v>1086</v>
      </c>
      <c r="BS765" s="6" t="s">
        <v>1086</v>
      </c>
      <c r="BT765" s="6" t="s">
        <v>1086</v>
      </c>
      <c r="BU765" s="6" t="s">
        <v>1087</v>
      </c>
      <c r="BV765" s="6" t="s">
        <v>1087</v>
      </c>
      <c r="BW765" s="6" t="s">
        <v>1087</v>
      </c>
      <c r="BX765" s="6" t="s">
        <v>1086</v>
      </c>
      <c r="BY765" s="6" t="s">
        <v>1086</v>
      </c>
      <c r="BZ765" s="6" t="s">
        <v>1087</v>
      </c>
      <c r="CA765" s="6" t="s">
        <v>1087</v>
      </c>
      <c r="CB765" s="6" t="s">
        <v>1087</v>
      </c>
      <c r="CC765" s="6" t="s">
        <v>1086</v>
      </c>
      <c r="CD765" s="6" t="s">
        <v>1194</v>
      </c>
      <c r="CE765" s="318" t="s">
        <v>3318</v>
      </c>
      <c r="CF765" s="6"/>
      <c r="CG765" s="6"/>
      <c r="CH765" s="6"/>
      <c r="CI765" s="6"/>
      <c r="CJ765" s="6" t="s">
        <v>1607</v>
      </c>
      <c r="CK765" s="6" t="s">
        <v>1608</v>
      </c>
      <c r="CL765" s="6" t="s">
        <v>1086</v>
      </c>
      <c r="CM765" s="6" t="s">
        <v>1087</v>
      </c>
      <c r="CN765" s="6" t="s">
        <v>1087</v>
      </c>
      <c r="CO765" s="6" t="s">
        <v>3302</v>
      </c>
      <c r="CP765" s="6" t="s">
        <v>1086</v>
      </c>
      <c r="CQ765" s="6" t="s">
        <v>1087</v>
      </c>
      <c r="CR765" s="6" t="s">
        <v>1087</v>
      </c>
      <c r="CS765" s="6" t="s">
        <v>1087</v>
      </c>
      <c r="CT765" s="6" t="s">
        <v>1086</v>
      </c>
      <c r="CU765" s="191" t="s">
        <v>1451</v>
      </c>
      <c r="CV765" s="6" t="str">
        <f t="shared" si="278"/>
        <v>OASIS 220587990000</v>
      </c>
      <c r="CW765" s="46" t="str">
        <f t="shared" si="279"/>
        <v>OK</v>
      </c>
      <c r="CX765" s="47" t="str">
        <f t="shared" si="280"/>
        <v>SI</v>
      </c>
      <c r="CY765" s="47">
        <f t="shared" si="281"/>
        <v>1</v>
      </c>
      <c r="CZ765" s="47" t="str">
        <f t="shared" si="282"/>
        <v/>
      </c>
      <c r="DA765" s="47">
        <f t="shared" si="283"/>
        <v>3</v>
      </c>
      <c r="DB765" s="47">
        <f t="shared" si="284"/>
        <v>4</v>
      </c>
      <c r="DC765" s="47">
        <f t="shared" si="285"/>
        <v>5</v>
      </c>
      <c r="DD765" s="47"/>
      <c r="DE765" s="47">
        <f t="shared" si="286"/>
        <v>7</v>
      </c>
      <c r="DF765" s="47">
        <f t="shared" si="287"/>
        <v>8</v>
      </c>
      <c r="DG765" s="47" t="str">
        <f t="shared" si="288"/>
        <v/>
      </c>
      <c r="DH765" s="47" t="str">
        <f t="shared" si="289"/>
        <v/>
      </c>
      <c r="DI765" s="47" t="str">
        <f t="shared" si="290"/>
        <v/>
      </c>
      <c r="DJ765" s="47">
        <f t="shared" si="291"/>
        <v>4</v>
      </c>
      <c r="DK765" s="48">
        <f>IF(CX765="NO",0,IF(CY765=1,Tipologías!$E$11,0)+IF(CZ765=2,Tipologías!$E$10,0)+IF(DA765=3,Tipologías!$E$9,0)+IF(DB765=4,Tipologías!$E$13,0)+IF(DC765=5,Tipologías!$E$12,0)+IF(DD765=6,Tipologías!$E$14,0)+IF(DE765=7,Tipologías!$E$20,0)+IF(DG765=9,Tipologías!$E$16,0)+IF(DF765=8,Tipologías!$E$23,0)+IF(DH765=10,Tipologías!$E$7,0)+IF(DI765=11,Tipologías!$E$8,0))</f>
        <v>6640634.0016719997</v>
      </c>
      <c r="DL765" s="49">
        <f t="shared" si="292"/>
        <v>6099266.2918499997</v>
      </c>
      <c r="DM765" s="50" t="str">
        <f t="shared" si="293"/>
        <v/>
      </c>
      <c r="DN765" s="50" t="str">
        <f t="shared" si="294"/>
        <v/>
      </c>
      <c r="DO765" s="50">
        <f t="shared" si="295"/>
        <v>0</v>
      </c>
      <c r="DP765" s="51" t="str">
        <f t="shared" si="296"/>
        <v/>
      </c>
      <c r="DQ765" s="51">
        <f>IF(DM765=17,Tipologías!$E$18,0)+IF(ENCUESTAS!DN765=18,Tipologías!$E$17,0)+IF(ENCUESTAS!DO765=19,Tipologías!$E$19,0)+IF(ENCUESTAS!DP765=20,Tipologías!$E$21,0)</f>
        <v>0</v>
      </c>
      <c r="DR765" s="47" t="str">
        <f t="shared" si="297"/>
        <v>NO</v>
      </c>
      <c r="DS765" s="49">
        <f t="shared" si="298"/>
        <v>0</v>
      </c>
      <c r="DT765" s="52">
        <f>IF(DL765=0,"",(DL765+DS765+Tipologías!$E$6+Tipologías!$H$2))</f>
        <v>6296343.6843899637</v>
      </c>
      <c r="DU765" s="53" t="str">
        <f t="shared" si="299"/>
        <v>SI</v>
      </c>
      <c r="DV765" s="436" t="s">
        <v>3757</v>
      </c>
    </row>
    <row r="766" spans="1:126" x14ac:dyDescent="0.25">
      <c r="A766" s="22"/>
      <c r="B766" s="7" t="s">
        <v>1</v>
      </c>
      <c r="C766" s="7" t="s">
        <v>630</v>
      </c>
      <c r="D766" s="7">
        <v>579</v>
      </c>
      <c r="E766" s="7">
        <v>43654191</v>
      </c>
      <c r="F766" s="7">
        <v>3122373072</v>
      </c>
      <c r="G766" s="188">
        <v>763</v>
      </c>
      <c r="H766" s="189" t="s">
        <v>1603</v>
      </c>
      <c r="I766" s="7"/>
      <c r="J766" s="7"/>
      <c r="K766" s="7"/>
      <c r="L766" s="7"/>
      <c r="M766" s="7"/>
      <c r="N766" s="7"/>
      <c r="O766" s="7"/>
      <c r="P766" s="7"/>
      <c r="Q766" s="7"/>
      <c r="R766" s="200">
        <v>220593800000</v>
      </c>
      <c r="S766" s="7"/>
      <c r="T766" s="7"/>
      <c r="U766" s="362" t="str">
        <f t="shared" si="275"/>
        <v xml:space="preserve">   #   -  220593800000 </v>
      </c>
      <c r="V766" s="7">
        <v>3147768765</v>
      </c>
      <c r="W766" s="7" t="s">
        <v>2288</v>
      </c>
      <c r="X766" s="7" t="s">
        <v>1709</v>
      </c>
      <c r="Y766" s="7" t="s">
        <v>1332</v>
      </c>
      <c r="Z766" s="7" t="s">
        <v>1644</v>
      </c>
      <c r="AA766" s="434" t="str">
        <f t="shared" si="276"/>
        <v>ARNULFO DE JESUS  RIVERA RODRIGUEZ</v>
      </c>
      <c r="AB766" s="7" t="s">
        <v>1268</v>
      </c>
      <c r="AC766" s="7">
        <v>15363056</v>
      </c>
      <c r="AD766" s="7" t="s">
        <v>1127</v>
      </c>
      <c r="AE766" s="7">
        <v>63</v>
      </c>
      <c r="AF766" s="6" t="s">
        <v>1087</v>
      </c>
      <c r="AG766" s="6" t="s">
        <v>2305</v>
      </c>
      <c r="AH766" s="7" t="s">
        <v>1443</v>
      </c>
      <c r="AI766" s="7" t="s">
        <v>1340</v>
      </c>
      <c r="AJ766" s="7" t="s">
        <v>3294</v>
      </c>
      <c r="AK766" s="434" t="str">
        <f t="shared" si="277"/>
        <v>DORA ELCY CARVAJAL LOPEZ</v>
      </c>
      <c r="AL766" s="7" t="s">
        <v>1268</v>
      </c>
      <c r="AM766" s="191">
        <v>1039695401</v>
      </c>
      <c r="AN766" s="189" t="s">
        <v>1087</v>
      </c>
      <c r="AO766" s="7"/>
      <c r="AP766" s="7" t="s">
        <v>1086</v>
      </c>
      <c r="AQ766" s="7">
        <v>6</v>
      </c>
      <c r="AR766" s="7">
        <v>2</v>
      </c>
      <c r="AS766" s="7"/>
      <c r="AT766" s="192" t="s">
        <v>1148</v>
      </c>
      <c r="AU766" s="7"/>
      <c r="AV766" s="193" t="s">
        <v>1165</v>
      </c>
      <c r="AW766" s="7" t="s">
        <v>3305</v>
      </c>
      <c r="AX766" s="192"/>
      <c r="AY766" s="7"/>
      <c r="AZ766" s="7"/>
      <c r="BA766" s="7"/>
      <c r="BB766" s="7" t="s">
        <v>1086</v>
      </c>
      <c r="BC766" s="7"/>
      <c r="BD766" s="7" t="s">
        <v>1086</v>
      </c>
      <c r="BE766" s="7"/>
      <c r="BF766" s="7" t="s">
        <v>1086</v>
      </c>
      <c r="BG766" s="7"/>
      <c r="BH766" s="188" t="s">
        <v>1167</v>
      </c>
      <c r="BI766" s="195" t="s">
        <v>1175</v>
      </c>
      <c r="BJ766" s="6" t="s">
        <v>1180</v>
      </c>
      <c r="BK766" s="6" t="s">
        <v>1189</v>
      </c>
      <c r="BL766" s="6" t="s">
        <v>1086</v>
      </c>
      <c r="BM766" s="191" t="s">
        <v>1087</v>
      </c>
      <c r="BN766" s="195" t="s">
        <v>1086</v>
      </c>
      <c r="BO766" s="6" t="s">
        <v>1086</v>
      </c>
      <c r="BP766" s="6" t="s">
        <v>1086</v>
      </c>
      <c r="BQ766" s="6" t="s">
        <v>1086</v>
      </c>
      <c r="BR766" s="6" t="s">
        <v>1086</v>
      </c>
      <c r="BS766" s="6" t="s">
        <v>1086</v>
      </c>
      <c r="BT766" s="6" t="s">
        <v>1086</v>
      </c>
      <c r="BU766" s="6" t="s">
        <v>1086</v>
      </c>
      <c r="BV766" s="6" t="s">
        <v>1087</v>
      </c>
      <c r="BW766" s="6" t="s">
        <v>1087</v>
      </c>
      <c r="BX766" s="6" t="s">
        <v>1086</v>
      </c>
      <c r="BY766" s="6" t="s">
        <v>1086</v>
      </c>
      <c r="BZ766" s="6" t="s">
        <v>1086</v>
      </c>
      <c r="CA766" s="6" t="s">
        <v>1087</v>
      </c>
      <c r="CB766" s="6" t="s">
        <v>1087</v>
      </c>
      <c r="CC766" s="6" t="s">
        <v>1086</v>
      </c>
      <c r="CD766" s="6" t="s">
        <v>1193</v>
      </c>
      <c r="CE766" s="318" t="s">
        <v>3330</v>
      </c>
      <c r="CF766" s="6"/>
      <c r="CG766" s="6"/>
      <c r="CH766" s="6"/>
      <c r="CI766" s="6"/>
      <c r="CJ766" s="6" t="s">
        <v>1607</v>
      </c>
      <c r="CK766" s="6" t="s">
        <v>1608</v>
      </c>
      <c r="CL766" s="6" t="s">
        <v>1086</v>
      </c>
      <c r="CM766" s="6" t="s">
        <v>1087</v>
      </c>
      <c r="CN766" s="6" t="s">
        <v>1087</v>
      </c>
      <c r="CO766" s="6" t="s">
        <v>3302</v>
      </c>
      <c r="CP766" s="6" t="s">
        <v>1086</v>
      </c>
      <c r="CQ766" s="6" t="s">
        <v>1086</v>
      </c>
      <c r="CR766" s="6" t="s">
        <v>1087</v>
      </c>
      <c r="CS766" s="6" t="s">
        <v>1087</v>
      </c>
      <c r="CT766" s="6" t="s">
        <v>1086</v>
      </c>
      <c r="CU766" s="191" t="s">
        <v>1288</v>
      </c>
      <c r="CV766" s="6" t="str">
        <f t="shared" si="278"/>
        <v>OASIS 220593800000</v>
      </c>
      <c r="CW766" s="46" t="str">
        <f t="shared" si="279"/>
        <v>OK</v>
      </c>
      <c r="CX766" s="47" t="str">
        <f t="shared" si="280"/>
        <v>SI</v>
      </c>
      <c r="CY766" s="47">
        <f t="shared" si="281"/>
        <v>1</v>
      </c>
      <c r="CZ766" s="47" t="str">
        <f t="shared" si="282"/>
        <v/>
      </c>
      <c r="DA766" s="47" t="str">
        <f t="shared" si="283"/>
        <v/>
      </c>
      <c r="DB766" s="47" t="str">
        <f t="shared" si="284"/>
        <v/>
      </c>
      <c r="DC766" s="47">
        <f t="shared" si="285"/>
        <v>5</v>
      </c>
      <c r="DD766" s="47"/>
      <c r="DE766" s="47" t="str">
        <f t="shared" si="286"/>
        <v/>
      </c>
      <c r="DF766" s="47" t="str">
        <f t="shared" si="287"/>
        <v/>
      </c>
      <c r="DG766" s="47" t="str">
        <f t="shared" si="288"/>
        <v/>
      </c>
      <c r="DH766" s="47" t="str">
        <f t="shared" si="289"/>
        <v/>
      </c>
      <c r="DI766" s="47" t="str">
        <f t="shared" si="290"/>
        <v/>
      </c>
      <c r="DJ766" s="47">
        <f t="shared" si="291"/>
        <v>2</v>
      </c>
      <c r="DK766" s="48">
        <f>IF(CX766="NO",0,IF(CY766=1,Tipologías!$E$11,0)+IF(CZ766=2,Tipologías!$E$10,0)+IF(DA766=3,Tipologías!$E$9,0)+IF(DB766=4,Tipologías!$E$13,0)+IF(DC766=5,Tipologías!$E$12,0)+IF(DD766=6,Tipologías!$E$14,0)+IF(DE766=7,Tipologías!$E$20,0)+IF(DG766=9,Tipologías!$E$16,0)+IF(DF766=8,Tipologías!$E$23,0)+IF(DH766=10,Tipologías!$E$7,0)+IF(DI766=11,Tipologías!$E$8,0))</f>
        <v>770861.43230400002</v>
      </c>
      <c r="DL766" s="49">
        <f t="shared" si="292"/>
        <v>770861.43230400002</v>
      </c>
      <c r="DM766" s="50" t="str">
        <f t="shared" si="293"/>
        <v/>
      </c>
      <c r="DN766" s="50" t="str">
        <f t="shared" si="294"/>
        <v/>
      </c>
      <c r="DO766" s="50">
        <f t="shared" si="295"/>
        <v>0</v>
      </c>
      <c r="DP766" s="51" t="str">
        <f t="shared" si="296"/>
        <v/>
      </c>
      <c r="DQ766" s="51">
        <f>IF(DM766=17,Tipologías!$E$18,0)+IF(ENCUESTAS!DN766=18,Tipologías!$E$17,0)+IF(ENCUESTAS!DO766=19,Tipologías!$E$19,0)+IF(ENCUESTAS!DP766=20,Tipologías!$E$21,0)</f>
        <v>0</v>
      </c>
      <c r="DR766" s="47" t="str">
        <f t="shared" si="297"/>
        <v>NO</v>
      </c>
      <c r="DS766" s="49">
        <f t="shared" si="298"/>
        <v>0</v>
      </c>
      <c r="DT766" s="52">
        <f>IF(DL766=0,"",(DL766+DS766+Tipologías!$E$6+Tipologías!$H$2))</f>
        <v>967938.82484396454</v>
      </c>
      <c r="DU766" s="53" t="str">
        <f t="shared" si="299"/>
        <v>SI</v>
      </c>
      <c r="DV766" s="436" t="s">
        <v>3758</v>
      </c>
    </row>
    <row r="767" spans="1:126" x14ac:dyDescent="0.25">
      <c r="A767" s="22"/>
      <c r="B767" s="7" t="s">
        <v>1</v>
      </c>
      <c r="C767" s="7" t="s">
        <v>630</v>
      </c>
      <c r="D767" s="7">
        <v>579</v>
      </c>
      <c r="E767" s="7">
        <v>71180459</v>
      </c>
      <c r="F767" s="7">
        <v>3147713942</v>
      </c>
      <c r="G767" s="188">
        <v>764</v>
      </c>
      <c r="H767" s="189" t="s">
        <v>1603</v>
      </c>
      <c r="I767" s="7"/>
      <c r="J767" s="7"/>
      <c r="K767" s="7"/>
      <c r="L767" s="7"/>
      <c r="M767" s="7"/>
      <c r="N767" s="7"/>
      <c r="O767" s="7"/>
      <c r="P767" s="7"/>
      <c r="Q767" s="7"/>
      <c r="R767" s="200">
        <v>5816</v>
      </c>
      <c r="S767" s="7"/>
      <c r="T767" s="7"/>
      <c r="U767" s="362" t="str">
        <f t="shared" si="275"/>
        <v xml:space="preserve">   #   -  5816 </v>
      </c>
      <c r="V767" s="7">
        <v>3108215726</v>
      </c>
      <c r="W767" s="7" t="s">
        <v>2037</v>
      </c>
      <c r="X767" s="7" t="s">
        <v>3331</v>
      </c>
      <c r="Y767" s="7" t="s">
        <v>3332</v>
      </c>
      <c r="Z767" s="7" t="s">
        <v>1660</v>
      </c>
      <c r="AA767" s="434" t="str">
        <f t="shared" si="276"/>
        <v xml:space="preserve">DENILSON ALEXANDER CORDOBA  BRAND </v>
      </c>
      <c r="AB767" s="7" t="s">
        <v>1268</v>
      </c>
      <c r="AC767" s="7">
        <v>1039683315</v>
      </c>
      <c r="AD767" s="7" t="s">
        <v>1127</v>
      </c>
      <c r="AE767" s="7">
        <v>29</v>
      </c>
      <c r="AF767" s="6" t="s">
        <v>1087</v>
      </c>
      <c r="AG767" s="6" t="s">
        <v>1720</v>
      </c>
      <c r="AH767" s="7" t="s">
        <v>1907</v>
      </c>
      <c r="AI767" s="7" t="s">
        <v>1965</v>
      </c>
      <c r="AJ767" s="7"/>
      <c r="AK767" s="434" t="str">
        <f t="shared" si="277"/>
        <v>ALEJANDRA  GIL ZAPATA</v>
      </c>
      <c r="AL767" s="7" t="s">
        <v>1268</v>
      </c>
      <c r="AM767" s="191"/>
      <c r="AN767" s="189" t="s">
        <v>1086</v>
      </c>
      <c r="AO767" s="7">
        <v>3165174</v>
      </c>
      <c r="AP767" s="7" t="s">
        <v>1087</v>
      </c>
      <c r="AQ767" s="7">
        <v>4</v>
      </c>
      <c r="AR767" s="7">
        <v>2</v>
      </c>
      <c r="AS767" s="7"/>
      <c r="AT767" s="192" t="s">
        <v>1148</v>
      </c>
      <c r="AU767" s="7"/>
      <c r="AV767" s="193" t="s">
        <v>1163</v>
      </c>
      <c r="AW767" s="7"/>
      <c r="AX767" s="192"/>
      <c r="AY767" s="7"/>
      <c r="AZ767" s="7"/>
      <c r="BA767" s="7"/>
      <c r="BB767" s="7" t="s">
        <v>1086</v>
      </c>
      <c r="BC767" s="7">
        <v>14623</v>
      </c>
      <c r="BD767" s="7" t="s">
        <v>1086</v>
      </c>
      <c r="BE767" s="7">
        <v>0</v>
      </c>
      <c r="BF767" s="7" t="s">
        <v>1086</v>
      </c>
      <c r="BG767" s="7">
        <v>8366</v>
      </c>
      <c r="BH767" s="188" t="s">
        <v>1167</v>
      </c>
      <c r="BI767" s="195" t="s">
        <v>1171</v>
      </c>
      <c r="BJ767" s="6" t="s">
        <v>1180</v>
      </c>
      <c r="BK767" s="6" t="s">
        <v>1189</v>
      </c>
      <c r="BL767" s="6" t="s">
        <v>1086</v>
      </c>
      <c r="BM767" s="191" t="s">
        <v>1086</v>
      </c>
      <c r="BN767" s="195" t="s">
        <v>1086</v>
      </c>
      <c r="BO767" s="6" t="s">
        <v>1086</v>
      </c>
      <c r="BP767" s="6" t="s">
        <v>1086</v>
      </c>
      <c r="BQ767" s="6" t="s">
        <v>1087</v>
      </c>
      <c r="BR767" s="6" t="s">
        <v>1086</v>
      </c>
      <c r="BS767" s="6" t="s">
        <v>1086</v>
      </c>
      <c r="BT767" s="6" t="s">
        <v>1086</v>
      </c>
      <c r="BU767" s="6" t="s">
        <v>1086</v>
      </c>
      <c r="BV767" s="6" t="s">
        <v>1087</v>
      </c>
      <c r="BW767" s="6" t="s">
        <v>1087</v>
      </c>
      <c r="BX767" s="6" t="s">
        <v>1086</v>
      </c>
      <c r="BY767" s="6" t="s">
        <v>1086</v>
      </c>
      <c r="BZ767" s="6" t="s">
        <v>1086</v>
      </c>
      <c r="CA767" s="6" t="s">
        <v>1087</v>
      </c>
      <c r="CB767" s="6" t="s">
        <v>1087</v>
      </c>
      <c r="CC767" s="6" t="s">
        <v>1086</v>
      </c>
      <c r="CD767" s="6" t="s">
        <v>1194</v>
      </c>
      <c r="CE767" s="318" t="s">
        <v>3333</v>
      </c>
      <c r="CF767" s="6"/>
      <c r="CG767" s="6"/>
      <c r="CH767" s="6"/>
      <c r="CI767" s="6"/>
      <c r="CJ767" s="6" t="s">
        <v>1607</v>
      </c>
      <c r="CK767" s="6" t="s">
        <v>1608</v>
      </c>
      <c r="CL767" s="6" t="s">
        <v>1086</v>
      </c>
      <c r="CM767" s="6" t="s">
        <v>1087</v>
      </c>
      <c r="CN767" s="6" t="s">
        <v>1087</v>
      </c>
      <c r="CO767" s="6" t="s">
        <v>3302</v>
      </c>
      <c r="CP767" s="6" t="s">
        <v>1086</v>
      </c>
      <c r="CQ767" s="6" t="s">
        <v>1086</v>
      </c>
      <c r="CR767" s="6" t="s">
        <v>1087</v>
      </c>
      <c r="CS767" s="6" t="s">
        <v>1087</v>
      </c>
      <c r="CT767" s="6" t="s">
        <v>1086</v>
      </c>
      <c r="CU767" s="191" t="s">
        <v>1288</v>
      </c>
      <c r="CV767" s="6" t="str">
        <f t="shared" si="278"/>
        <v>OASIS 5816</v>
      </c>
      <c r="CW767" s="46" t="str">
        <f t="shared" si="279"/>
        <v>OK</v>
      </c>
      <c r="CX767" s="47" t="str">
        <f t="shared" si="280"/>
        <v>SI</v>
      </c>
      <c r="CY767" s="47">
        <f t="shared" si="281"/>
        <v>1</v>
      </c>
      <c r="CZ767" s="47" t="str">
        <f t="shared" si="282"/>
        <v/>
      </c>
      <c r="DA767" s="47">
        <f t="shared" si="283"/>
        <v>3</v>
      </c>
      <c r="DB767" s="47" t="str">
        <f t="shared" si="284"/>
        <v/>
      </c>
      <c r="DC767" s="47">
        <f t="shared" si="285"/>
        <v>5</v>
      </c>
      <c r="DD767" s="47"/>
      <c r="DE767" s="47">
        <f t="shared" si="286"/>
        <v>7</v>
      </c>
      <c r="DF767" s="47" t="str">
        <f t="shared" si="287"/>
        <v/>
      </c>
      <c r="DG767" s="47" t="str">
        <f t="shared" si="288"/>
        <v/>
      </c>
      <c r="DH767" s="47" t="str">
        <f t="shared" si="289"/>
        <v/>
      </c>
      <c r="DI767" s="47" t="str">
        <f t="shared" si="290"/>
        <v/>
      </c>
      <c r="DJ767" s="47">
        <f t="shared" si="291"/>
        <v>3</v>
      </c>
      <c r="DK767" s="48">
        <f>IF(CX767="NO",0,IF(CY767=1,Tipologías!$E$11,0)+IF(CZ767=2,Tipologías!$E$10,0)+IF(DA767=3,Tipologías!$E$9,0)+IF(DB767=4,Tipologías!$E$13,0)+IF(DC767=5,Tipologías!$E$12,0)+IF(DD767=6,Tipologías!$E$14,0)+IF(DE767=7,Tipologías!$E$20,0)+IF(DG767=9,Tipologías!$E$16,0)+IF(DF767=8,Tipologías!$E$23,0)+IF(DH767=10,Tipologías!$E$7,0)+IF(DI767=11,Tipologías!$E$8,0))</f>
        <v>1522785.3967439998</v>
      </c>
      <c r="DL767" s="49">
        <f t="shared" si="292"/>
        <v>1522785.3967439998</v>
      </c>
      <c r="DM767" s="50" t="str">
        <f t="shared" si="293"/>
        <v/>
      </c>
      <c r="DN767" s="50" t="str">
        <f t="shared" si="294"/>
        <v/>
      </c>
      <c r="DO767" s="50">
        <f t="shared" si="295"/>
        <v>0</v>
      </c>
      <c r="DP767" s="51">
        <f t="shared" si="296"/>
        <v>20</v>
      </c>
      <c r="DQ767" s="51">
        <f>IF(DM767=17,Tipologías!$E$18,0)+IF(ENCUESTAS!DN767=18,Tipologías!$E$17,0)+IF(ENCUESTAS!DO767=19,Tipologías!$E$19,0)+IF(ENCUESTAS!DP767=20,Tipologías!$E$21,0)</f>
        <v>487557.07988400001</v>
      </c>
      <c r="DR767" s="47" t="str">
        <f t="shared" si="297"/>
        <v>SI</v>
      </c>
      <c r="DS767" s="49">
        <f t="shared" si="298"/>
        <v>487557.07988400001</v>
      </c>
      <c r="DT767" s="52">
        <f>IF(DL767=0,"",(DL767+DS767+Tipologías!$E$6+Tipologías!$H$2))</f>
        <v>2207419.8691679644</v>
      </c>
      <c r="DU767" s="53" t="str">
        <f t="shared" si="299"/>
        <v>SI</v>
      </c>
      <c r="DV767" s="436" t="s">
        <v>3759</v>
      </c>
    </row>
    <row r="768" spans="1:126" x14ac:dyDescent="0.25">
      <c r="A768" s="22"/>
      <c r="B768" s="7" t="s">
        <v>1</v>
      </c>
      <c r="C768" s="7" t="s">
        <v>630</v>
      </c>
      <c r="D768" s="7">
        <v>579</v>
      </c>
      <c r="E768" s="7">
        <v>71180459</v>
      </c>
      <c r="F768" s="7">
        <v>3147713942</v>
      </c>
      <c r="G768" s="188">
        <v>765</v>
      </c>
      <c r="H768" s="189" t="s">
        <v>1603</v>
      </c>
      <c r="I768" s="7"/>
      <c r="J768" s="7"/>
      <c r="K768" s="7"/>
      <c r="L768" s="7"/>
      <c r="M768" s="7"/>
      <c r="N768" s="7"/>
      <c r="O768" s="7"/>
      <c r="P768" s="7"/>
      <c r="Q768" s="7"/>
      <c r="R768" s="200">
        <v>5956</v>
      </c>
      <c r="S768" s="7"/>
      <c r="T768" s="7"/>
      <c r="U768" s="362" t="str">
        <f t="shared" si="275"/>
        <v xml:space="preserve">   #   -  5956 </v>
      </c>
      <c r="V768" s="7">
        <v>3127849183</v>
      </c>
      <c r="W768" s="7" t="s">
        <v>2499</v>
      </c>
      <c r="X768" s="7" t="s">
        <v>1305</v>
      </c>
      <c r="Y768" s="7" t="s">
        <v>1668</v>
      </c>
      <c r="Z768" s="7" t="s">
        <v>3334</v>
      </c>
      <c r="AA768" s="434" t="str">
        <f t="shared" si="276"/>
        <v>ORLANDO ISRAEL SIERRA  HERNANDEZ</v>
      </c>
      <c r="AB768" s="7" t="s">
        <v>1268</v>
      </c>
      <c r="AC768" s="7">
        <v>14880166</v>
      </c>
      <c r="AD768" s="7" t="s">
        <v>1127</v>
      </c>
      <c r="AE768" s="7">
        <v>60</v>
      </c>
      <c r="AF768" s="6" t="s">
        <v>1087</v>
      </c>
      <c r="AG768" s="6" t="s">
        <v>1494</v>
      </c>
      <c r="AH768" s="7" t="s">
        <v>1494</v>
      </c>
      <c r="AI768" s="7" t="s">
        <v>3335</v>
      </c>
      <c r="AJ768" s="7"/>
      <c r="AK768" s="434" t="str">
        <f t="shared" si="277"/>
        <v>MARYORY  GUZMAN GUZMAN</v>
      </c>
      <c r="AL768" s="7" t="s">
        <v>1268</v>
      </c>
      <c r="AM768" s="191">
        <v>43651978</v>
      </c>
      <c r="AN768" s="189" t="s">
        <v>1087</v>
      </c>
      <c r="AO768" s="7"/>
      <c r="AP768" s="7" t="s">
        <v>1087</v>
      </c>
      <c r="AQ768" s="7">
        <v>4</v>
      </c>
      <c r="AR768" s="7"/>
      <c r="AS768" s="7"/>
      <c r="AT768" s="192" t="s">
        <v>1148</v>
      </c>
      <c r="AU768" s="7"/>
      <c r="AV768" s="193" t="s">
        <v>1163</v>
      </c>
      <c r="AW768" s="7"/>
      <c r="AX768" s="192"/>
      <c r="AY768" s="7"/>
      <c r="AZ768" s="7"/>
      <c r="BA768" s="7"/>
      <c r="BB768" s="7" t="s">
        <v>1086</v>
      </c>
      <c r="BC768" s="7">
        <v>18036</v>
      </c>
      <c r="BD768" s="7" t="s">
        <v>1086</v>
      </c>
      <c r="BE768" s="7">
        <v>13021</v>
      </c>
      <c r="BF768" s="7" t="s">
        <v>1086</v>
      </c>
      <c r="BG768" s="7">
        <v>8324</v>
      </c>
      <c r="BH768" s="188" t="s">
        <v>1167</v>
      </c>
      <c r="BI768" s="195" t="s">
        <v>1175</v>
      </c>
      <c r="BJ768" s="6" t="s">
        <v>1180</v>
      </c>
      <c r="BK768" s="6" t="s">
        <v>1189</v>
      </c>
      <c r="BL768" s="6" t="s">
        <v>1086</v>
      </c>
      <c r="BM768" s="191" t="s">
        <v>1087</v>
      </c>
      <c r="BN768" s="195" t="s">
        <v>1086</v>
      </c>
      <c r="BO768" s="6" t="s">
        <v>1086</v>
      </c>
      <c r="BP768" s="6" t="s">
        <v>1086</v>
      </c>
      <c r="BQ768" s="6" t="s">
        <v>1087</v>
      </c>
      <c r="BR768" s="6" t="s">
        <v>1086</v>
      </c>
      <c r="BS768" s="6" t="s">
        <v>1086</v>
      </c>
      <c r="BT768" s="6" t="s">
        <v>1086</v>
      </c>
      <c r="BU768" s="6" t="s">
        <v>1087</v>
      </c>
      <c r="BV768" s="6" t="s">
        <v>1087</v>
      </c>
      <c r="BW768" s="6" t="s">
        <v>1086</v>
      </c>
      <c r="BX768" s="6" t="s">
        <v>1086</v>
      </c>
      <c r="BY768" s="6" t="s">
        <v>1086</v>
      </c>
      <c r="BZ768" s="6" t="s">
        <v>1087</v>
      </c>
      <c r="CA768" s="6" t="s">
        <v>1087</v>
      </c>
      <c r="CB768" s="6" t="s">
        <v>1086</v>
      </c>
      <c r="CC768" s="6" t="s">
        <v>1086</v>
      </c>
      <c r="CD768" s="6" t="s">
        <v>1194</v>
      </c>
      <c r="CE768" s="318"/>
      <c r="CF768" s="6"/>
      <c r="CG768" s="6"/>
      <c r="CH768" s="6"/>
      <c r="CI768" s="6"/>
      <c r="CJ768" s="6" t="s">
        <v>1607</v>
      </c>
      <c r="CK768" s="6" t="s">
        <v>1608</v>
      </c>
      <c r="CL768" s="6" t="s">
        <v>1086</v>
      </c>
      <c r="CM768" s="6" t="s">
        <v>1087</v>
      </c>
      <c r="CN768" s="6" t="s">
        <v>1087</v>
      </c>
      <c r="CO768" s="6" t="s">
        <v>3302</v>
      </c>
      <c r="CP768" s="6" t="s">
        <v>1086</v>
      </c>
      <c r="CQ768" s="6" t="s">
        <v>1087</v>
      </c>
      <c r="CR768" s="6" t="s">
        <v>1087</v>
      </c>
      <c r="CS768" s="6" t="s">
        <v>1086</v>
      </c>
      <c r="CT768" s="6" t="s">
        <v>1086</v>
      </c>
      <c r="CU768" s="191" t="s">
        <v>1577</v>
      </c>
      <c r="CV768" s="6" t="str">
        <f t="shared" si="278"/>
        <v>OASIS 5956</v>
      </c>
      <c r="CW768" s="46" t="str">
        <f t="shared" si="279"/>
        <v>OK</v>
      </c>
      <c r="CX768" s="47" t="str">
        <f t="shared" si="280"/>
        <v>SI</v>
      </c>
      <c r="CY768" s="47">
        <f t="shared" si="281"/>
        <v>1</v>
      </c>
      <c r="CZ768" s="47" t="str">
        <f t="shared" si="282"/>
        <v/>
      </c>
      <c r="DA768" s="47">
        <f t="shared" si="283"/>
        <v>3</v>
      </c>
      <c r="DB768" s="47">
        <f t="shared" si="284"/>
        <v>4</v>
      </c>
      <c r="DC768" s="47" t="str">
        <f t="shared" si="285"/>
        <v/>
      </c>
      <c r="DD768" s="47"/>
      <c r="DE768" s="47">
        <f t="shared" si="286"/>
        <v>7</v>
      </c>
      <c r="DF768" s="47">
        <f t="shared" si="287"/>
        <v>8</v>
      </c>
      <c r="DG768" s="47" t="str">
        <f t="shared" si="288"/>
        <v/>
      </c>
      <c r="DH768" s="47" t="str">
        <f t="shared" si="289"/>
        <v/>
      </c>
      <c r="DI768" s="47" t="str">
        <f t="shared" si="290"/>
        <v/>
      </c>
      <c r="DJ768" s="47">
        <f t="shared" si="291"/>
        <v>3</v>
      </c>
      <c r="DK768" s="48">
        <f>IF(CX768="NO",0,IF(CY768=1,Tipologías!$E$11,0)+IF(CZ768=2,Tipologías!$E$10,0)+IF(DA768=3,Tipologías!$E$9,0)+IF(DB768=4,Tipologías!$E$13,0)+IF(DC768=5,Tipologías!$E$12,0)+IF(DD768=6,Tipologías!$E$14,0)+IF(DE768=7,Tipologías!$E$20,0)+IF(DG768=9,Tipologías!$E$16,0)+IF(DF768=8,Tipologías!$E$23,0)+IF(DH768=10,Tipologías!$E$7,0)+IF(DI768=11,Tipologías!$E$8,0))</f>
        <v>6092782.0371359996</v>
      </c>
      <c r="DL768" s="49">
        <f t="shared" si="292"/>
        <v>6092782.0371359996</v>
      </c>
      <c r="DM768" s="50" t="str">
        <f t="shared" si="293"/>
        <v/>
      </c>
      <c r="DN768" s="50" t="str">
        <f t="shared" si="294"/>
        <v/>
      </c>
      <c r="DO768" s="50">
        <f t="shared" si="295"/>
        <v>0</v>
      </c>
      <c r="DP768" s="51">
        <f t="shared" si="296"/>
        <v>20</v>
      </c>
      <c r="DQ768" s="51">
        <f>IF(DM768=17,Tipologías!$E$18,0)+IF(ENCUESTAS!DN768=18,Tipologías!$E$17,0)+IF(ENCUESTAS!DO768=19,Tipologías!$E$19,0)+IF(ENCUESTAS!DP768=20,Tipologías!$E$21,0)</f>
        <v>487557.07988400001</v>
      </c>
      <c r="DR768" s="47" t="str">
        <f t="shared" si="297"/>
        <v>SI</v>
      </c>
      <c r="DS768" s="49">
        <f t="shared" si="298"/>
        <v>487557.07988400001</v>
      </c>
      <c r="DT768" s="52">
        <f>IF(DL768=0,"",(DL768+DS768+Tipologías!$E$6+Tipologías!$H$2))</f>
        <v>6777416.5095599638</v>
      </c>
      <c r="DU768" s="53" t="str">
        <f t="shared" si="299"/>
        <v>SI</v>
      </c>
      <c r="DV768" s="436" t="s">
        <v>3760</v>
      </c>
    </row>
    <row r="769" spans="1:126" x14ac:dyDescent="0.25">
      <c r="A769" s="22"/>
      <c r="B769" s="7" t="s">
        <v>1</v>
      </c>
      <c r="C769" s="7" t="s">
        <v>630</v>
      </c>
      <c r="D769" s="7">
        <v>579</v>
      </c>
      <c r="E769" s="7">
        <v>71180459</v>
      </c>
      <c r="F769" s="7">
        <v>3147713942</v>
      </c>
      <c r="G769" s="188">
        <v>766</v>
      </c>
      <c r="H769" s="189" t="s">
        <v>1603</v>
      </c>
      <c r="I769" s="7"/>
      <c r="J769" s="7"/>
      <c r="K769" s="7"/>
      <c r="L769" s="7"/>
      <c r="M769" s="7"/>
      <c r="N769" s="7"/>
      <c r="O769" s="7"/>
      <c r="P769" s="7"/>
      <c r="Q769" s="7"/>
      <c r="R769" s="200"/>
      <c r="S769" s="7"/>
      <c r="T769" s="7"/>
      <c r="U769" s="362" t="str">
        <f t="shared" si="275"/>
        <v xml:space="preserve">   #   -   </v>
      </c>
      <c r="V769" s="7">
        <v>3144035638</v>
      </c>
      <c r="W769" s="7" t="s">
        <v>2395</v>
      </c>
      <c r="X769" s="7" t="s">
        <v>1446</v>
      </c>
      <c r="Y769" s="7" t="s">
        <v>3336</v>
      </c>
      <c r="Z769" s="7" t="s">
        <v>1549</v>
      </c>
      <c r="AA769" s="434" t="str">
        <f t="shared" si="276"/>
        <v>AURO DAVID  PEREA MORENO</v>
      </c>
      <c r="AB769" s="7" t="s">
        <v>1268</v>
      </c>
      <c r="AC769" s="7">
        <v>71190729</v>
      </c>
      <c r="AD769" s="7" t="s">
        <v>1127</v>
      </c>
      <c r="AE769" s="7">
        <v>40</v>
      </c>
      <c r="AF769" s="6" t="s">
        <v>1087</v>
      </c>
      <c r="AG769" s="6" t="s">
        <v>3337</v>
      </c>
      <c r="AH769" s="7" t="s">
        <v>2602</v>
      </c>
      <c r="AI769" s="7" t="s">
        <v>3338</v>
      </c>
      <c r="AJ769" s="7" t="s">
        <v>1440</v>
      </c>
      <c r="AK769" s="434" t="str">
        <f t="shared" si="277"/>
        <v>LADY DIANA CABARCOS MENESES</v>
      </c>
      <c r="AL769" s="7" t="s">
        <v>1268</v>
      </c>
      <c r="AM769" s="191">
        <v>43655974</v>
      </c>
      <c r="AN769" s="189" t="s">
        <v>1087</v>
      </c>
      <c r="AO769" s="7"/>
      <c r="AP769" s="7" t="s">
        <v>1087</v>
      </c>
      <c r="AQ769" s="7">
        <v>4</v>
      </c>
      <c r="AR769" s="7">
        <v>1</v>
      </c>
      <c r="AS769" s="7"/>
      <c r="AT769" s="192" t="s">
        <v>1148</v>
      </c>
      <c r="AU769" s="7"/>
      <c r="AV769" s="193" t="s">
        <v>1163</v>
      </c>
      <c r="AW769" s="7"/>
      <c r="AX769" s="192"/>
      <c r="AY769" s="7"/>
      <c r="AZ769" s="7"/>
      <c r="BA769" s="7"/>
      <c r="BB769" s="7" t="s">
        <v>1086</v>
      </c>
      <c r="BC769" s="7">
        <v>13861</v>
      </c>
      <c r="BD769" s="7" t="s">
        <v>1086</v>
      </c>
      <c r="BE769" s="7">
        <v>9806</v>
      </c>
      <c r="BF769" s="7" t="s">
        <v>1086</v>
      </c>
      <c r="BG769" s="7">
        <v>8366</v>
      </c>
      <c r="BH769" s="188" t="s">
        <v>1167</v>
      </c>
      <c r="BI769" s="195" t="s">
        <v>1171</v>
      </c>
      <c r="BJ769" s="6" t="s">
        <v>1180</v>
      </c>
      <c r="BK769" s="6" t="s">
        <v>1189</v>
      </c>
      <c r="BL769" s="6" t="s">
        <v>1086</v>
      </c>
      <c r="BM769" s="191" t="s">
        <v>1087</v>
      </c>
      <c r="BN769" s="195" t="s">
        <v>1086</v>
      </c>
      <c r="BO769" s="6" t="s">
        <v>1087</v>
      </c>
      <c r="BP769" s="6" t="s">
        <v>1086</v>
      </c>
      <c r="BQ769" s="6" t="s">
        <v>1086</v>
      </c>
      <c r="BR769" s="6" t="s">
        <v>1086</v>
      </c>
      <c r="BS769" s="6" t="s">
        <v>1086</v>
      </c>
      <c r="BT769" s="6" t="s">
        <v>1086</v>
      </c>
      <c r="BU769" s="6" t="s">
        <v>1087</v>
      </c>
      <c r="BV769" s="6" t="s">
        <v>1086</v>
      </c>
      <c r="BW769" s="6" t="s">
        <v>1086</v>
      </c>
      <c r="BX769" s="6" t="s">
        <v>1086</v>
      </c>
      <c r="BY769" s="6" t="s">
        <v>1086</v>
      </c>
      <c r="BZ769" s="6" t="s">
        <v>1087</v>
      </c>
      <c r="CA769" s="6" t="s">
        <v>1086</v>
      </c>
      <c r="CB769" s="6" t="s">
        <v>1086</v>
      </c>
      <c r="CC769" s="6" t="s">
        <v>1086</v>
      </c>
      <c r="CD769" s="6" t="s">
        <v>1193</v>
      </c>
      <c r="CE769" s="318"/>
      <c r="CF769" s="6"/>
      <c r="CG769" s="6"/>
      <c r="CH769" s="6"/>
      <c r="CI769" s="6"/>
      <c r="CJ769" s="6" t="s">
        <v>1607</v>
      </c>
      <c r="CK769" s="6" t="s">
        <v>1608</v>
      </c>
      <c r="CL769" s="6" t="s">
        <v>1086</v>
      </c>
      <c r="CM769" s="6" t="s">
        <v>1087</v>
      </c>
      <c r="CN769" s="6" t="s">
        <v>1087</v>
      </c>
      <c r="CO769" s="6" t="s">
        <v>3302</v>
      </c>
      <c r="CP769" s="6" t="s">
        <v>1086</v>
      </c>
      <c r="CQ769" s="6" t="s">
        <v>1087</v>
      </c>
      <c r="CR769" s="6" t="s">
        <v>1086</v>
      </c>
      <c r="CS769" s="6" t="s">
        <v>1086</v>
      </c>
      <c r="CT769" s="6" t="s">
        <v>1086</v>
      </c>
      <c r="CU769" s="191" t="s">
        <v>1577</v>
      </c>
      <c r="CV769" s="6" t="str">
        <f t="shared" si="278"/>
        <v xml:space="preserve">OASIS </v>
      </c>
      <c r="CW769" s="46" t="str">
        <f t="shared" si="279"/>
        <v>¿REPETIDA?</v>
      </c>
      <c r="CX769" s="47" t="str">
        <f t="shared" si="280"/>
        <v>SI</v>
      </c>
      <c r="CY769" s="47" t="str">
        <f t="shared" si="281"/>
        <v/>
      </c>
      <c r="CZ769" s="47" t="str">
        <f t="shared" si="282"/>
        <v/>
      </c>
      <c r="DA769" s="47" t="str">
        <f t="shared" si="283"/>
        <v/>
      </c>
      <c r="DB769" s="47">
        <f t="shared" si="284"/>
        <v>4</v>
      </c>
      <c r="DC769" s="47" t="str">
        <f t="shared" si="285"/>
        <v/>
      </c>
      <c r="DD769" s="47"/>
      <c r="DE769" s="47" t="str">
        <f t="shared" si="286"/>
        <v/>
      </c>
      <c r="DF769" s="47" t="str">
        <f t="shared" si="287"/>
        <v/>
      </c>
      <c r="DG769" s="47" t="str">
        <f t="shared" si="288"/>
        <v/>
      </c>
      <c r="DH769" s="47" t="str">
        <f t="shared" si="289"/>
        <v/>
      </c>
      <c r="DI769" s="47" t="str">
        <f t="shared" si="290"/>
        <v/>
      </c>
      <c r="DJ769" s="47">
        <f t="shared" si="291"/>
        <v>1</v>
      </c>
      <c r="DK769" s="48">
        <f>IF(CX769="NO",0,IF(CY769=1,Tipologías!$E$11,0)+IF(CZ769=2,Tipologías!$E$10,0)+IF(DA769=3,Tipologías!$E$9,0)+IF(DB769=4,Tipologías!$E$13,0)+IF(DC769=5,Tipologías!$E$12,0)+IF(DD769=6,Tipologías!$E$14,0)+IF(DE769=7,Tipologías!$E$20,0)+IF(DG769=9,Tipologías!$E$16,0)+IF(DF769=8,Tipologías!$E$23,0)+IF(DH769=10,Tipologías!$E$7,0)+IF(DI769=11,Tipologías!$E$8,0))</f>
        <v>633254.07790799986</v>
      </c>
      <c r="DL769" s="49">
        <f t="shared" si="292"/>
        <v>633254.07790799986</v>
      </c>
      <c r="DM769" s="50" t="str">
        <f t="shared" si="293"/>
        <v/>
      </c>
      <c r="DN769" s="50">
        <f t="shared" si="294"/>
        <v>18</v>
      </c>
      <c r="DO769" s="50">
        <f t="shared" si="295"/>
        <v>0</v>
      </c>
      <c r="DP769" s="51" t="str">
        <f t="shared" si="296"/>
        <v/>
      </c>
      <c r="DQ769" s="51">
        <f>IF(DM769=17,Tipologías!$E$18,0)+IF(ENCUESTAS!DN769=18,Tipologías!$E$17,0)+IF(ENCUESTAS!DO769=19,Tipologías!$E$19,0)+IF(ENCUESTAS!DP769=20,Tipologías!$E$21,0)</f>
        <v>1270146.3406199999</v>
      </c>
      <c r="DR769" s="47" t="str">
        <f t="shared" si="297"/>
        <v>SI</v>
      </c>
      <c r="DS769" s="49">
        <f t="shared" si="298"/>
        <v>1270146.3406199999</v>
      </c>
      <c r="DT769" s="52">
        <f>IF(DL769=0,"",(DL769+DS769+Tipologías!$E$6+Tipologías!$H$2))</f>
        <v>2100477.8110679644</v>
      </c>
      <c r="DU769" s="53" t="str">
        <f t="shared" si="299"/>
        <v>SI</v>
      </c>
      <c r="DV769" s="436" t="s">
        <v>3761</v>
      </c>
    </row>
    <row r="770" spans="1:126" x14ac:dyDescent="0.25">
      <c r="A770" s="22"/>
      <c r="B770" s="7" t="s">
        <v>1</v>
      </c>
      <c r="C770" s="7" t="s">
        <v>630</v>
      </c>
      <c r="D770" s="7">
        <v>579</v>
      </c>
      <c r="E770" s="7">
        <v>71187461</v>
      </c>
      <c r="F770" s="7">
        <v>3147476437</v>
      </c>
      <c r="G770" s="188">
        <v>767</v>
      </c>
      <c r="H770" s="189" t="s">
        <v>1603</v>
      </c>
      <c r="I770" s="7"/>
      <c r="J770" s="7"/>
      <c r="K770" s="7"/>
      <c r="L770" s="7"/>
      <c r="M770" s="7"/>
      <c r="N770" s="7"/>
      <c r="O770" s="7"/>
      <c r="P770" s="7"/>
      <c r="Q770" s="7"/>
      <c r="R770" s="200">
        <v>8795</v>
      </c>
      <c r="S770" s="7"/>
      <c r="T770" s="7"/>
      <c r="U770" s="362" t="str">
        <f t="shared" si="275"/>
        <v xml:space="preserve">   #   -  8795 </v>
      </c>
      <c r="V770" s="7" t="s">
        <v>1524</v>
      </c>
      <c r="W770" s="7" t="s">
        <v>1303</v>
      </c>
      <c r="X770" s="7"/>
      <c r="Y770" s="7" t="s">
        <v>1422</v>
      </c>
      <c r="Z770" s="7" t="s">
        <v>1564</v>
      </c>
      <c r="AA770" s="434" t="str">
        <f t="shared" si="276"/>
        <v xml:space="preserve">PEDRO NEL QUINTERO </v>
      </c>
      <c r="AB770" s="7" t="s">
        <v>1268</v>
      </c>
      <c r="AC770" s="7">
        <v>3524287</v>
      </c>
      <c r="AD770" s="7" t="s">
        <v>1127</v>
      </c>
      <c r="AE770" s="7">
        <v>78</v>
      </c>
      <c r="AF770" s="6" t="s">
        <v>1086</v>
      </c>
      <c r="AG770" s="6"/>
      <c r="AH770" s="7"/>
      <c r="AI770" s="7"/>
      <c r="AJ770" s="7"/>
      <c r="AK770" s="434" t="str">
        <f t="shared" si="277"/>
        <v xml:space="preserve">   </v>
      </c>
      <c r="AL770" s="7"/>
      <c r="AM770" s="191"/>
      <c r="AN770" s="189" t="s">
        <v>1087</v>
      </c>
      <c r="AO770" s="7"/>
      <c r="AP770" s="7" t="s">
        <v>1087</v>
      </c>
      <c r="AQ770" s="7">
        <v>4</v>
      </c>
      <c r="AR770" s="7">
        <v>2</v>
      </c>
      <c r="AS770" s="7"/>
      <c r="AT770" s="192" t="s">
        <v>1148</v>
      </c>
      <c r="AU770" s="7"/>
      <c r="AV770" s="193" t="s">
        <v>1163</v>
      </c>
      <c r="AW770" s="7"/>
      <c r="AX770" s="192"/>
      <c r="AY770" s="7"/>
      <c r="AZ770" s="7"/>
      <c r="BA770" s="7"/>
      <c r="BB770" s="7" t="s">
        <v>1086</v>
      </c>
      <c r="BC770" s="7">
        <v>31488</v>
      </c>
      <c r="BD770" s="7" t="s">
        <v>1086</v>
      </c>
      <c r="BE770" s="7">
        <v>22515</v>
      </c>
      <c r="BF770" s="7" t="s">
        <v>1086</v>
      </c>
      <c r="BG770" s="7">
        <v>16732</v>
      </c>
      <c r="BH770" s="188" t="s">
        <v>1167</v>
      </c>
      <c r="BI770" s="195" t="s">
        <v>1175</v>
      </c>
      <c r="BJ770" s="6" t="s">
        <v>1180</v>
      </c>
      <c r="BK770" s="6" t="s">
        <v>1189</v>
      </c>
      <c r="BL770" s="6" t="s">
        <v>1086</v>
      </c>
      <c r="BM770" s="191" t="s">
        <v>1087</v>
      </c>
      <c r="BN770" s="195" t="s">
        <v>1086</v>
      </c>
      <c r="BO770" s="6" t="s">
        <v>1086</v>
      </c>
      <c r="BP770" s="6" t="s">
        <v>1086</v>
      </c>
      <c r="BQ770" s="6" t="s">
        <v>1087</v>
      </c>
      <c r="BR770" s="6" t="s">
        <v>1086</v>
      </c>
      <c r="BS770" s="6" t="s">
        <v>1086</v>
      </c>
      <c r="BT770" s="6" t="s">
        <v>1086</v>
      </c>
      <c r="BU770" s="6" t="s">
        <v>1087</v>
      </c>
      <c r="BV770" s="6" t="s">
        <v>1087</v>
      </c>
      <c r="BW770" s="6" t="s">
        <v>1086</v>
      </c>
      <c r="BX770" s="6" t="s">
        <v>1086</v>
      </c>
      <c r="BY770" s="6" t="s">
        <v>1086</v>
      </c>
      <c r="BZ770" s="6" t="s">
        <v>1087</v>
      </c>
      <c r="CA770" s="6" t="s">
        <v>1087</v>
      </c>
      <c r="CB770" s="6" t="s">
        <v>1086</v>
      </c>
      <c r="CC770" s="6" t="s">
        <v>1086</v>
      </c>
      <c r="CD770" s="6" t="s">
        <v>1193</v>
      </c>
      <c r="CE770" s="318" t="s">
        <v>3308</v>
      </c>
      <c r="CF770" s="6"/>
      <c r="CG770" s="6"/>
      <c r="CH770" s="6"/>
      <c r="CI770" s="6"/>
      <c r="CJ770" s="6" t="s">
        <v>1607</v>
      </c>
      <c r="CK770" s="6" t="s">
        <v>1608</v>
      </c>
      <c r="CL770" s="6" t="s">
        <v>1086</v>
      </c>
      <c r="CM770" s="6" t="s">
        <v>1087</v>
      </c>
      <c r="CN770" s="6" t="s">
        <v>1087</v>
      </c>
      <c r="CO770" s="6" t="s">
        <v>3302</v>
      </c>
      <c r="CP770" s="6" t="s">
        <v>1086</v>
      </c>
      <c r="CQ770" s="6" t="s">
        <v>1087</v>
      </c>
      <c r="CR770" s="6" t="s">
        <v>1087</v>
      </c>
      <c r="CS770" s="6" t="s">
        <v>1086</v>
      </c>
      <c r="CT770" s="6" t="s">
        <v>1086</v>
      </c>
      <c r="CU770" s="191" t="s">
        <v>1451</v>
      </c>
      <c r="CV770" s="6" t="str">
        <f t="shared" si="278"/>
        <v>OASIS 8795</v>
      </c>
      <c r="CW770" s="46" t="str">
        <f t="shared" si="279"/>
        <v>OK</v>
      </c>
      <c r="CX770" s="47" t="str">
        <f t="shared" si="280"/>
        <v>SI</v>
      </c>
      <c r="CY770" s="47">
        <f t="shared" si="281"/>
        <v>1</v>
      </c>
      <c r="CZ770" s="47" t="str">
        <f t="shared" si="282"/>
        <v/>
      </c>
      <c r="DA770" s="47" t="str">
        <f t="shared" si="283"/>
        <v/>
      </c>
      <c r="DB770" s="47">
        <f t="shared" si="284"/>
        <v>4</v>
      </c>
      <c r="DC770" s="47" t="str">
        <f t="shared" si="285"/>
        <v/>
      </c>
      <c r="DD770" s="47"/>
      <c r="DE770" s="47">
        <f t="shared" si="286"/>
        <v>7</v>
      </c>
      <c r="DF770" s="47">
        <f t="shared" si="287"/>
        <v>8</v>
      </c>
      <c r="DG770" s="47" t="str">
        <f t="shared" si="288"/>
        <v/>
      </c>
      <c r="DH770" s="47" t="str">
        <f t="shared" si="289"/>
        <v/>
      </c>
      <c r="DI770" s="47" t="str">
        <f t="shared" si="290"/>
        <v/>
      </c>
      <c r="DJ770" s="47">
        <f t="shared" si="291"/>
        <v>2</v>
      </c>
      <c r="DK770" s="48">
        <f>IF(CX770="NO",0,IF(CY770=1,Tipologías!$E$11,0)+IF(CZ770=2,Tipologías!$E$10,0)+IF(DA770=3,Tipologías!$E$9,0)+IF(DB770=4,Tipologías!$E$13,0)+IF(DC770=5,Tipologías!$E$12,0)+IF(DD770=6,Tipologías!$E$14,0)+IF(DE770=7,Tipologías!$E$20,0)+IF(DG770=9,Tipologías!$E$16,0)+IF(DF770=8,Tipologías!$E$23,0)+IF(DH770=10,Tipologías!$E$7,0)+IF(DI770=11,Tipologías!$E$8,0))</f>
        <v>5709387.9815640002</v>
      </c>
      <c r="DL770" s="49">
        <f t="shared" si="292"/>
        <v>5709387.9815640002</v>
      </c>
      <c r="DM770" s="50" t="str">
        <f t="shared" si="293"/>
        <v/>
      </c>
      <c r="DN770" s="50" t="str">
        <f t="shared" si="294"/>
        <v/>
      </c>
      <c r="DO770" s="50">
        <f t="shared" si="295"/>
        <v>0</v>
      </c>
      <c r="DP770" s="51">
        <f t="shared" si="296"/>
        <v>20</v>
      </c>
      <c r="DQ770" s="51">
        <f>IF(DM770=17,Tipologías!$E$18,0)+IF(ENCUESTAS!DN770=18,Tipologías!$E$17,0)+IF(ENCUESTAS!DO770=19,Tipologías!$E$19,0)+IF(ENCUESTAS!DP770=20,Tipologías!$E$21,0)</f>
        <v>487557.07988400001</v>
      </c>
      <c r="DR770" s="47" t="str">
        <f t="shared" si="297"/>
        <v>SI</v>
      </c>
      <c r="DS770" s="49">
        <f t="shared" si="298"/>
        <v>487557.07988400001</v>
      </c>
      <c r="DT770" s="52">
        <f>IF(DL770=0,"",(DL770+DS770+Tipologías!$E$6+Tipologías!$H$2))</f>
        <v>6394022.4539879644</v>
      </c>
      <c r="DU770" s="53" t="str">
        <f t="shared" si="299"/>
        <v>SI</v>
      </c>
      <c r="DV770" s="436" t="s">
        <v>3762</v>
      </c>
    </row>
    <row r="771" spans="1:126" x14ac:dyDescent="0.25">
      <c r="A771" s="22"/>
      <c r="B771" s="7" t="s">
        <v>1</v>
      </c>
      <c r="C771" s="7" t="s">
        <v>630</v>
      </c>
      <c r="D771" s="7">
        <v>579</v>
      </c>
      <c r="E771" s="7">
        <v>71187461</v>
      </c>
      <c r="F771" s="7">
        <v>3147476437</v>
      </c>
      <c r="G771" s="188">
        <v>768</v>
      </c>
      <c r="H771" s="189" t="s">
        <v>1603</v>
      </c>
      <c r="I771" s="7"/>
      <c r="J771" s="7"/>
      <c r="K771" s="7"/>
      <c r="L771" s="7"/>
      <c r="M771" s="7"/>
      <c r="N771" s="7"/>
      <c r="O771" s="7"/>
      <c r="P771" s="7"/>
      <c r="Q771" s="7"/>
      <c r="R771" s="200">
        <v>5778</v>
      </c>
      <c r="S771" s="7"/>
      <c r="T771" s="7"/>
      <c r="U771" s="362" t="str">
        <f t="shared" si="275"/>
        <v xml:space="preserve">   #   -  5778 </v>
      </c>
      <c r="V771" s="7">
        <v>3105938015</v>
      </c>
      <c r="W771" s="7" t="s">
        <v>1299</v>
      </c>
      <c r="X771" s="7" t="s">
        <v>3210</v>
      </c>
      <c r="Y771" s="7" t="s">
        <v>1331</v>
      </c>
      <c r="Z771" s="7" t="s">
        <v>1423</v>
      </c>
      <c r="AA771" s="434" t="str">
        <f t="shared" si="276"/>
        <v>LUIS CARLOS SANCHEZ TORREZ</v>
      </c>
      <c r="AB771" s="7" t="s">
        <v>1268</v>
      </c>
      <c r="AC771" s="7">
        <v>98465933</v>
      </c>
      <c r="AD771" s="7" t="s">
        <v>1127</v>
      </c>
      <c r="AE771" s="7">
        <v>47</v>
      </c>
      <c r="AF771" s="6" t="s">
        <v>1087</v>
      </c>
      <c r="AG771" s="6" t="s">
        <v>2855</v>
      </c>
      <c r="AH771" s="7" t="s">
        <v>2193</v>
      </c>
      <c r="AI771" s="7" t="s">
        <v>1459</v>
      </c>
      <c r="AJ771" s="7" t="s">
        <v>1436</v>
      </c>
      <c r="AK771" s="434" t="str">
        <f t="shared" si="277"/>
        <v>MARIA  VICTORIA VALLEJO POSADA</v>
      </c>
      <c r="AL771" s="7" t="s">
        <v>1268</v>
      </c>
      <c r="AM771" s="191">
        <v>43792148</v>
      </c>
      <c r="AN771" s="189" t="s">
        <v>1087</v>
      </c>
      <c r="AO771" s="7"/>
      <c r="AP771" s="7" t="s">
        <v>1087</v>
      </c>
      <c r="AQ771" s="7">
        <v>3</v>
      </c>
      <c r="AR771" s="7">
        <v>1</v>
      </c>
      <c r="AS771" s="7"/>
      <c r="AT771" s="192" t="s">
        <v>1147</v>
      </c>
      <c r="AU771" s="7"/>
      <c r="AV771" s="193" t="s">
        <v>1165</v>
      </c>
      <c r="AW771" s="7" t="s">
        <v>3305</v>
      </c>
      <c r="AX771" s="192"/>
      <c r="AY771" s="7"/>
      <c r="AZ771" s="7"/>
      <c r="BA771" s="7"/>
      <c r="BB771" s="7" t="s">
        <v>1086</v>
      </c>
      <c r="BC771" s="7"/>
      <c r="BD771" s="7" t="s">
        <v>1086</v>
      </c>
      <c r="BE771" s="7"/>
      <c r="BF771" s="7" t="s">
        <v>1087</v>
      </c>
      <c r="BG771" s="7"/>
      <c r="BH771" s="188" t="s">
        <v>1167</v>
      </c>
      <c r="BI771" s="195" t="s">
        <v>1171</v>
      </c>
      <c r="BJ771" s="6" t="s">
        <v>1180</v>
      </c>
      <c r="BK771" s="6" t="s">
        <v>1189</v>
      </c>
      <c r="BL771" s="6" t="s">
        <v>1087</v>
      </c>
      <c r="BM771" s="191" t="s">
        <v>1087</v>
      </c>
      <c r="BN771" s="195" t="s">
        <v>1086</v>
      </c>
      <c r="BO771" s="6" t="s">
        <v>1086</v>
      </c>
      <c r="BP771" s="6" t="s">
        <v>1086</v>
      </c>
      <c r="BQ771" s="6" t="s">
        <v>1086</v>
      </c>
      <c r="BR771" s="6" t="s">
        <v>1086</v>
      </c>
      <c r="BS771" s="6" t="s">
        <v>1086</v>
      </c>
      <c r="BT771" s="6" t="s">
        <v>1086</v>
      </c>
      <c r="BU771" s="6" t="s">
        <v>1087</v>
      </c>
      <c r="BV771" s="6" t="s">
        <v>1087</v>
      </c>
      <c r="BW771" s="6" t="s">
        <v>1087</v>
      </c>
      <c r="BX771" s="6" t="s">
        <v>1086</v>
      </c>
      <c r="BY771" s="6" t="s">
        <v>1086</v>
      </c>
      <c r="BZ771" s="6" t="s">
        <v>1087</v>
      </c>
      <c r="CA771" s="6" t="s">
        <v>1087</v>
      </c>
      <c r="CB771" s="6" t="s">
        <v>1087</v>
      </c>
      <c r="CC771" s="6" t="s">
        <v>1086</v>
      </c>
      <c r="CD771" s="6" t="s">
        <v>1193</v>
      </c>
      <c r="CE771" s="318" t="s">
        <v>3339</v>
      </c>
      <c r="CF771" s="6"/>
      <c r="CG771" s="6"/>
      <c r="CH771" s="6"/>
      <c r="CI771" s="6"/>
      <c r="CJ771" s="6" t="s">
        <v>1607</v>
      </c>
      <c r="CK771" s="6" t="s">
        <v>1608</v>
      </c>
      <c r="CL771" s="6" t="s">
        <v>1086</v>
      </c>
      <c r="CM771" s="6" t="s">
        <v>1087</v>
      </c>
      <c r="CN771" s="6" t="s">
        <v>1087</v>
      </c>
      <c r="CO771" s="6" t="s">
        <v>3302</v>
      </c>
      <c r="CP771" s="6" t="s">
        <v>1086</v>
      </c>
      <c r="CQ771" s="6" t="s">
        <v>1087</v>
      </c>
      <c r="CR771" s="6" t="s">
        <v>1087</v>
      </c>
      <c r="CS771" s="6" t="s">
        <v>1087</v>
      </c>
      <c r="CT771" s="6" t="s">
        <v>1086</v>
      </c>
      <c r="CU771" s="191" t="s">
        <v>1307</v>
      </c>
      <c r="CV771" s="6" t="str">
        <f t="shared" si="278"/>
        <v>OASIS 5778</v>
      </c>
      <c r="CW771" s="46" t="str">
        <f t="shared" si="279"/>
        <v>OK</v>
      </c>
      <c r="CX771" s="47" t="str">
        <f t="shared" si="280"/>
        <v>SI</v>
      </c>
      <c r="CY771" s="47">
        <f t="shared" si="281"/>
        <v>1</v>
      </c>
      <c r="CZ771" s="47" t="str">
        <f t="shared" si="282"/>
        <v/>
      </c>
      <c r="DA771" s="47" t="str">
        <f t="shared" si="283"/>
        <v/>
      </c>
      <c r="DB771" s="47">
        <f t="shared" si="284"/>
        <v>4</v>
      </c>
      <c r="DC771" s="47">
        <f t="shared" si="285"/>
        <v>5</v>
      </c>
      <c r="DD771" s="47"/>
      <c r="DE771" s="47">
        <f t="shared" si="286"/>
        <v>7</v>
      </c>
      <c r="DF771" s="47">
        <f t="shared" si="287"/>
        <v>8</v>
      </c>
      <c r="DG771" s="47" t="str">
        <f t="shared" si="288"/>
        <v/>
      </c>
      <c r="DH771" s="47" t="str">
        <f t="shared" si="289"/>
        <v/>
      </c>
      <c r="DI771" s="47" t="str">
        <f t="shared" si="290"/>
        <v/>
      </c>
      <c r="DJ771" s="47">
        <f t="shared" si="291"/>
        <v>3</v>
      </c>
      <c r="DK771" s="48">
        <f>IF(CX771="NO",0,IF(CY771=1,Tipologías!$E$11,0)+IF(CZ771=2,Tipologías!$E$10,0)+IF(DA771=3,Tipologías!$E$9,0)+IF(DB771=4,Tipologías!$E$13,0)+IF(DC771=5,Tipologías!$E$12,0)+IF(DD771=6,Tipologías!$E$14,0)+IF(DE771=7,Tipologías!$E$20,0)+IF(DG771=9,Tipologías!$E$16,0)+IF(DF771=8,Tipologías!$E$23,0)+IF(DH771=10,Tipologías!$E$7,0)+IF(DI771=11,Tipologías!$E$8,0))</f>
        <v>6257239.9461000003</v>
      </c>
      <c r="DL771" s="49">
        <f t="shared" si="292"/>
        <v>6099266.2918499997</v>
      </c>
      <c r="DM771" s="50" t="str">
        <f t="shared" si="293"/>
        <v/>
      </c>
      <c r="DN771" s="50" t="str">
        <f t="shared" si="294"/>
        <v/>
      </c>
      <c r="DO771" s="50">
        <f t="shared" si="295"/>
        <v>0</v>
      </c>
      <c r="DP771" s="51" t="str">
        <f t="shared" si="296"/>
        <v/>
      </c>
      <c r="DQ771" s="51">
        <f>IF(DM771=17,Tipologías!$E$18,0)+IF(ENCUESTAS!DN771=18,Tipologías!$E$17,0)+IF(ENCUESTAS!DO771=19,Tipologías!$E$19,0)+IF(ENCUESTAS!DP771=20,Tipologías!$E$21,0)</f>
        <v>0</v>
      </c>
      <c r="DR771" s="47" t="str">
        <f t="shared" si="297"/>
        <v>NO</v>
      </c>
      <c r="DS771" s="49">
        <f t="shared" si="298"/>
        <v>0</v>
      </c>
      <c r="DT771" s="52">
        <f>IF(DL771=0,"",(DL771+DS771+Tipologías!$E$6+Tipologías!$H$2))</f>
        <v>6296343.6843899637</v>
      </c>
      <c r="DU771" s="53" t="str">
        <f t="shared" si="299"/>
        <v>SI</v>
      </c>
      <c r="DV771" s="436" t="s">
        <v>3763</v>
      </c>
    </row>
    <row r="772" spans="1:126" hidden="1" x14ac:dyDescent="0.25">
      <c r="A772" s="22"/>
      <c r="B772" s="7" t="s">
        <v>1</v>
      </c>
      <c r="C772" s="7" t="s">
        <v>630</v>
      </c>
      <c r="D772" s="7">
        <v>579</v>
      </c>
      <c r="E772" s="7">
        <v>71187461</v>
      </c>
      <c r="F772" s="7">
        <v>3147476437</v>
      </c>
      <c r="G772" s="188">
        <v>769</v>
      </c>
      <c r="H772" s="189" t="s">
        <v>1603</v>
      </c>
      <c r="I772" s="7"/>
      <c r="J772" s="7"/>
      <c r="K772" s="7"/>
      <c r="L772" s="7"/>
      <c r="M772" s="7"/>
      <c r="N772" s="7"/>
      <c r="O772" s="7"/>
      <c r="P772" s="7"/>
      <c r="Q772" s="7"/>
      <c r="R772" s="200">
        <v>5857</v>
      </c>
      <c r="S772" s="7"/>
      <c r="T772" s="7"/>
      <c r="U772" s="362" t="str">
        <f t="shared" si="275"/>
        <v xml:space="preserve">   #   -  5857 </v>
      </c>
      <c r="V772" s="7" t="s">
        <v>1524</v>
      </c>
      <c r="W772" s="7" t="s">
        <v>1809</v>
      </c>
      <c r="X772" s="7" t="s">
        <v>1634</v>
      </c>
      <c r="Y772" s="7" t="s">
        <v>2316</v>
      </c>
      <c r="Z772" s="7" t="s">
        <v>1328</v>
      </c>
      <c r="AA772" s="434" t="str">
        <f t="shared" si="276"/>
        <v>SOR NIDIA CARMONA OSPINA</v>
      </c>
      <c r="AB772" s="7" t="s">
        <v>1268</v>
      </c>
      <c r="AC772" s="7">
        <v>32212616</v>
      </c>
      <c r="AD772" s="7" t="s">
        <v>1118</v>
      </c>
      <c r="AE772" s="7">
        <v>38</v>
      </c>
      <c r="AF772" s="6" t="s">
        <v>1086</v>
      </c>
      <c r="AG772" s="6"/>
      <c r="AH772" s="7"/>
      <c r="AI772" s="7"/>
      <c r="AJ772" s="7"/>
      <c r="AK772" s="434" t="str">
        <f t="shared" si="277"/>
        <v xml:space="preserve">   </v>
      </c>
      <c r="AL772" s="7"/>
      <c r="AM772" s="191"/>
      <c r="AN772" s="189" t="s">
        <v>1087</v>
      </c>
      <c r="AO772" s="7"/>
      <c r="AP772" s="7" t="s">
        <v>1087</v>
      </c>
      <c r="AQ772" s="7">
        <v>2</v>
      </c>
      <c r="AR772" s="7">
        <v>1</v>
      </c>
      <c r="AS772" s="7"/>
      <c r="AT772" s="192" t="s">
        <v>1149</v>
      </c>
      <c r="AU772" s="7"/>
      <c r="AV772" s="193"/>
      <c r="AW772" s="7"/>
      <c r="AX772" s="192" t="s">
        <v>1153</v>
      </c>
      <c r="AY772" s="7"/>
      <c r="AZ772" s="7"/>
      <c r="BA772" s="7">
        <v>130000</v>
      </c>
      <c r="BB772" s="7" t="s">
        <v>1086</v>
      </c>
      <c r="BC772" s="7">
        <v>7190</v>
      </c>
      <c r="BD772" s="7" t="s">
        <v>1086</v>
      </c>
      <c r="BE772" s="7">
        <v>4604</v>
      </c>
      <c r="BF772" s="7" t="s">
        <v>1086</v>
      </c>
      <c r="BG772" s="7">
        <v>8366</v>
      </c>
      <c r="BH772" s="188" t="s">
        <v>1167</v>
      </c>
      <c r="BI772" s="195" t="s">
        <v>1175</v>
      </c>
      <c r="BJ772" s="6" t="s">
        <v>1180</v>
      </c>
      <c r="BK772" s="6" t="s">
        <v>1189</v>
      </c>
      <c r="BL772" s="6" t="s">
        <v>1086</v>
      </c>
      <c r="BM772" s="191" t="s">
        <v>1086</v>
      </c>
      <c r="BN772" s="195" t="s">
        <v>1086</v>
      </c>
      <c r="BO772" s="6" t="s">
        <v>1086</v>
      </c>
      <c r="BP772" s="6" t="s">
        <v>1086</v>
      </c>
      <c r="BQ772" s="6" t="s">
        <v>1087</v>
      </c>
      <c r="BR772" s="6" t="s">
        <v>1086</v>
      </c>
      <c r="BS772" s="6" t="s">
        <v>1086</v>
      </c>
      <c r="BT772" s="6" t="s">
        <v>1086</v>
      </c>
      <c r="BU772" s="6" t="s">
        <v>1086</v>
      </c>
      <c r="BV772" s="6" t="s">
        <v>1086</v>
      </c>
      <c r="BW772" s="6" t="s">
        <v>1086</v>
      </c>
      <c r="BX772" s="6" t="s">
        <v>1086</v>
      </c>
      <c r="BY772" s="6" t="s">
        <v>1086</v>
      </c>
      <c r="BZ772" s="6" t="s">
        <v>1086</v>
      </c>
      <c r="CA772" s="6" t="s">
        <v>1086</v>
      </c>
      <c r="CB772" s="6" t="s">
        <v>1086</v>
      </c>
      <c r="CC772" s="6" t="s">
        <v>1086</v>
      </c>
      <c r="CD772" s="6" t="s">
        <v>1193</v>
      </c>
      <c r="CE772" s="318" t="s">
        <v>3340</v>
      </c>
      <c r="CF772" s="6"/>
      <c r="CG772" s="6"/>
      <c r="CH772" s="6"/>
      <c r="CI772" s="6"/>
      <c r="CJ772" s="6" t="s">
        <v>1607</v>
      </c>
      <c r="CK772" s="6" t="s">
        <v>1608</v>
      </c>
      <c r="CL772" s="6" t="s">
        <v>1086</v>
      </c>
      <c r="CM772" s="6" t="s">
        <v>1087</v>
      </c>
      <c r="CN772" s="6" t="s">
        <v>1087</v>
      </c>
      <c r="CO772" s="6" t="s">
        <v>3302</v>
      </c>
      <c r="CP772" s="6" t="s">
        <v>1086</v>
      </c>
      <c r="CQ772" s="6" t="s">
        <v>1086</v>
      </c>
      <c r="CR772" s="6" t="s">
        <v>1086</v>
      </c>
      <c r="CS772" s="6" t="s">
        <v>1086</v>
      </c>
      <c r="CT772" s="6" t="s">
        <v>1086</v>
      </c>
      <c r="CU772" s="191" t="s">
        <v>1451</v>
      </c>
      <c r="CV772" s="6" t="str">
        <f t="shared" si="278"/>
        <v>OASIS 5857</v>
      </c>
      <c r="CW772" s="46" t="str">
        <f t="shared" si="279"/>
        <v>OK</v>
      </c>
      <c r="CX772" s="47" t="str">
        <f t="shared" si="280"/>
        <v>SI</v>
      </c>
      <c r="CY772" s="47" t="str">
        <f t="shared" si="281"/>
        <v/>
      </c>
      <c r="CZ772" s="47" t="str">
        <f t="shared" si="282"/>
        <v/>
      </c>
      <c r="DA772" s="47" t="str">
        <f t="shared" si="283"/>
        <v/>
      </c>
      <c r="DB772" s="47" t="str">
        <f t="shared" si="284"/>
        <v/>
      </c>
      <c r="DC772" s="47" t="str">
        <f t="shared" si="285"/>
        <v/>
      </c>
      <c r="DD772" s="47"/>
      <c r="DE772" s="47" t="str">
        <f t="shared" si="286"/>
        <v/>
      </c>
      <c r="DF772" s="47" t="str">
        <f t="shared" si="287"/>
        <v/>
      </c>
      <c r="DG772" s="47" t="str">
        <f t="shared" si="288"/>
        <v/>
      </c>
      <c r="DH772" s="47" t="str">
        <f t="shared" si="289"/>
        <v/>
      </c>
      <c r="DI772" s="47" t="str">
        <f t="shared" si="290"/>
        <v/>
      </c>
      <c r="DJ772" s="47">
        <f t="shared" si="291"/>
        <v>0</v>
      </c>
      <c r="DK772" s="48">
        <f>IF(CX772="NO",0,IF(CY772=1,Tipologías!$E$11,0)+IF(CZ772=2,Tipologías!$E$10,0)+IF(DA772=3,Tipologías!$E$9,0)+IF(DB772=4,Tipologías!$E$13,0)+IF(DC772=5,Tipologías!$E$12,0)+IF(DD772=6,Tipologías!$E$14,0)+IF(DE772=7,Tipologías!$E$20,0)+IF(DG772=9,Tipologías!$E$16,0)+IF(DF772=8,Tipologías!$E$23,0)+IF(DH772=10,Tipologías!$E$7,0)+IF(DI772=11,Tipologías!$E$8,0))</f>
        <v>0</v>
      </c>
      <c r="DL772" s="49">
        <f t="shared" si="292"/>
        <v>0</v>
      </c>
      <c r="DM772" s="50" t="str">
        <f t="shared" si="293"/>
        <v/>
      </c>
      <c r="DN772" s="50" t="str">
        <f t="shared" si="294"/>
        <v/>
      </c>
      <c r="DO772" s="50" t="str">
        <f t="shared" si="295"/>
        <v/>
      </c>
      <c r="DP772" s="51" t="str">
        <f t="shared" si="296"/>
        <v/>
      </c>
      <c r="DQ772" s="51">
        <f>IF(DM772=17,Tipologías!$E$18,0)+IF(ENCUESTAS!DN772=18,Tipologías!$E$17,0)+IF(ENCUESTAS!DO772=19,Tipologías!$E$19,0)+IF(ENCUESTAS!DP772=20,Tipologías!$E$21,0)</f>
        <v>0</v>
      </c>
      <c r="DR772" s="47" t="str">
        <f t="shared" si="297"/>
        <v>NO</v>
      </c>
      <c r="DS772" s="49">
        <f t="shared" si="298"/>
        <v>0</v>
      </c>
      <c r="DT772" s="52" t="str">
        <f>IF(DL772=0,"",(DL772+DS772+Tipologías!$E$6+Tipologías!$H$2))</f>
        <v/>
      </c>
      <c r="DU772" s="53" t="str">
        <f t="shared" si="299"/>
        <v>NO</v>
      </c>
      <c r="DV772" s="436"/>
    </row>
    <row r="773" spans="1:126" x14ac:dyDescent="0.25">
      <c r="A773" s="22"/>
      <c r="B773" s="7" t="s">
        <v>1</v>
      </c>
      <c r="C773" s="7" t="s">
        <v>630</v>
      </c>
      <c r="D773" s="7">
        <v>579</v>
      </c>
      <c r="E773" s="7">
        <v>71187461</v>
      </c>
      <c r="F773" s="7">
        <v>3147476437</v>
      </c>
      <c r="G773" s="188">
        <v>770</v>
      </c>
      <c r="H773" s="189" t="s">
        <v>1603</v>
      </c>
      <c r="I773" s="7"/>
      <c r="J773" s="7"/>
      <c r="K773" s="7"/>
      <c r="L773" s="7"/>
      <c r="M773" s="7"/>
      <c r="N773" s="7"/>
      <c r="O773" s="7"/>
      <c r="P773" s="7"/>
      <c r="Q773" s="7"/>
      <c r="R773" s="200">
        <v>5763</v>
      </c>
      <c r="S773" s="7"/>
      <c r="T773" s="7"/>
      <c r="U773" s="362" t="str">
        <f t="shared" si="275"/>
        <v xml:space="preserve">   #   -  5763 </v>
      </c>
      <c r="V773" s="7" t="s">
        <v>1524</v>
      </c>
      <c r="W773" s="7" t="s">
        <v>3341</v>
      </c>
      <c r="X773" s="7" t="s">
        <v>1526</v>
      </c>
      <c r="Y773" s="7" t="s">
        <v>1883</v>
      </c>
      <c r="Z773" s="7" t="s">
        <v>1644</v>
      </c>
      <c r="AA773" s="434" t="str">
        <f t="shared" si="276"/>
        <v>DIEGO  DE JESUS  CARO  GONZALEZ</v>
      </c>
      <c r="AB773" s="7" t="s">
        <v>1268</v>
      </c>
      <c r="AC773" s="7">
        <v>71187296</v>
      </c>
      <c r="AD773" s="7" t="s">
        <v>1127</v>
      </c>
      <c r="AE773" s="7">
        <v>48</v>
      </c>
      <c r="AF773" s="6" t="s">
        <v>1086</v>
      </c>
      <c r="AG773" s="6"/>
      <c r="AH773" s="7"/>
      <c r="AI773" s="7"/>
      <c r="AJ773" s="7"/>
      <c r="AK773" s="434" t="str">
        <f t="shared" si="277"/>
        <v xml:space="preserve">   </v>
      </c>
      <c r="AL773" s="7"/>
      <c r="AM773" s="191"/>
      <c r="AN773" s="189" t="s">
        <v>1087</v>
      </c>
      <c r="AO773" s="7"/>
      <c r="AP773" s="7" t="s">
        <v>1087</v>
      </c>
      <c r="AQ773" s="7">
        <v>2</v>
      </c>
      <c r="AR773" s="7">
        <v>1</v>
      </c>
      <c r="AS773" s="7"/>
      <c r="AT773" s="192" t="s">
        <v>1148</v>
      </c>
      <c r="AU773" s="7"/>
      <c r="AV773" s="193"/>
      <c r="AW773" s="7" t="s">
        <v>1166</v>
      </c>
      <c r="AX773" s="192"/>
      <c r="AY773" s="7"/>
      <c r="AZ773" s="7"/>
      <c r="BA773" s="7"/>
      <c r="BB773" s="7" t="s">
        <v>1086</v>
      </c>
      <c r="BC773" s="7">
        <v>16656</v>
      </c>
      <c r="BD773" s="7" t="s">
        <v>1086</v>
      </c>
      <c r="BE773" s="7">
        <v>4334</v>
      </c>
      <c r="BF773" s="7" t="s">
        <v>1086</v>
      </c>
      <c r="BG773" s="7">
        <v>8362</v>
      </c>
      <c r="BH773" s="188" t="s">
        <v>1167</v>
      </c>
      <c r="BI773" s="195" t="s">
        <v>1175</v>
      </c>
      <c r="BJ773" s="6" t="s">
        <v>1180</v>
      </c>
      <c r="BK773" s="6" t="s">
        <v>1189</v>
      </c>
      <c r="BL773" s="6" t="s">
        <v>1087</v>
      </c>
      <c r="BM773" s="191" t="s">
        <v>1087</v>
      </c>
      <c r="BN773" s="195" t="s">
        <v>1086</v>
      </c>
      <c r="BO773" s="6" t="s">
        <v>1086</v>
      </c>
      <c r="BP773" s="6" t="s">
        <v>1086</v>
      </c>
      <c r="BQ773" s="6" t="s">
        <v>1087</v>
      </c>
      <c r="BR773" s="6" t="s">
        <v>1086</v>
      </c>
      <c r="BS773" s="6" t="s">
        <v>1086</v>
      </c>
      <c r="BT773" s="6" t="s">
        <v>1087</v>
      </c>
      <c r="BU773" s="6" t="s">
        <v>1087</v>
      </c>
      <c r="BV773" s="6" t="s">
        <v>1087</v>
      </c>
      <c r="BW773" s="6" t="s">
        <v>1087</v>
      </c>
      <c r="BX773" s="6" t="s">
        <v>1086</v>
      </c>
      <c r="BY773" s="6" t="s">
        <v>1087</v>
      </c>
      <c r="BZ773" s="6" t="s">
        <v>1087</v>
      </c>
      <c r="CA773" s="6" t="s">
        <v>1087</v>
      </c>
      <c r="CB773" s="6" t="s">
        <v>1087</v>
      </c>
      <c r="CC773" s="6" t="s">
        <v>1086</v>
      </c>
      <c r="CD773" s="6" t="s">
        <v>1195</v>
      </c>
      <c r="CE773" s="318" t="s">
        <v>2721</v>
      </c>
      <c r="CF773" s="6"/>
      <c r="CG773" s="6"/>
      <c r="CH773" s="6"/>
      <c r="CI773" s="6"/>
      <c r="CJ773" s="6" t="s">
        <v>1607</v>
      </c>
      <c r="CK773" s="6" t="s">
        <v>1608</v>
      </c>
      <c r="CL773" s="6" t="s">
        <v>1086</v>
      </c>
      <c r="CM773" s="6" t="s">
        <v>1087</v>
      </c>
      <c r="CN773" s="6" t="s">
        <v>1087</v>
      </c>
      <c r="CO773" s="6" t="s">
        <v>3302</v>
      </c>
      <c r="CP773" s="6" t="s">
        <v>1087</v>
      </c>
      <c r="CQ773" s="6" t="s">
        <v>1087</v>
      </c>
      <c r="CR773" s="6" t="s">
        <v>1087</v>
      </c>
      <c r="CS773" s="6" t="s">
        <v>1087</v>
      </c>
      <c r="CT773" s="6" t="s">
        <v>1086</v>
      </c>
      <c r="CU773" s="191" t="s">
        <v>1307</v>
      </c>
      <c r="CV773" s="6" t="str">
        <f t="shared" si="278"/>
        <v>OASIS 5763</v>
      </c>
      <c r="CW773" s="46" t="str">
        <f t="shared" si="279"/>
        <v>OK</v>
      </c>
      <c r="CX773" s="47" t="str">
        <f t="shared" si="280"/>
        <v>SI</v>
      </c>
      <c r="CY773" s="47">
        <f t="shared" si="281"/>
        <v>1</v>
      </c>
      <c r="CZ773" s="47" t="str">
        <f t="shared" si="282"/>
        <v/>
      </c>
      <c r="DA773" s="47">
        <f t="shared" si="283"/>
        <v>3</v>
      </c>
      <c r="DB773" s="47">
        <f t="shared" si="284"/>
        <v>4</v>
      </c>
      <c r="DC773" s="47">
        <f t="shared" si="285"/>
        <v>5</v>
      </c>
      <c r="DD773" s="47"/>
      <c r="DE773" s="47">
        <f t="shared" si="286"/>
        <v>7</v>
      </c>
      <c r="DF773" s="47">
        <f t="shared" si="287"/>
        <v>8</v>
      </c>
      <c r="DG773" s="47" t="str">
        <f t="shared" si="288"/>
        <v/>
      </c>
      <c r="DH773" s="47" t="str">
        <f t="shared" si="289"/>
        <v/>
      </c>
      <c r="DI773" s="47" t="str">
        <f t="shared" si="290"/>
        <v/>
      </c>
      <c r="DJ773" s="47">
        <f t="shared" si="291"/>
        <v>4</v>
      </c>
      <c r="DK773" s="48">
        <f>IF(CX773="NO",0,IF(CY773=1,Tipologías!$E$11,0)+IF(CZ773=2,Tipologías!$E$10,0)+IF(DA773=3,Tipologías!$E$9,0)+IF(DB773=4,Tipologías!$E$13,0)+IF(DC773=5,Tipologías!$E$12,0)+IF(DD773=6,Tipologías!$E$14,0)+IF(DE773=7,Tipologías!$E$20,0)+IF(DG773=9,Tipologías!$E$16,0)+IF(DF773=8,Tipologías!$E$23,0)+IF(DH773=10,Tipologías!$E$7,0)+IF(DI773=11,Tipologías!$E$8,0))</f>
        <v>6640634.0016719997</v>
      </c>
      <c r="DL773" s="49">
        <f t="shared" si="292"/>
        <v>6099266.2918499997</v>
      </c>
      <c r="DM773" s="50" t="str">
        <f t="shared" si="293"/>
        <v/>
      </c>
      <c r="DN773" s="50" t="str">
        <f t="shared" si="294"/>
        <v/>
      </c>
      <c r="DO773" s="50">
        <f t="shared" si="295"/>
        <v>0</v>
      </c>
      <c r="DP773" s="51">
        <f t="shared" si="296"/>
        <v>20</v>
      </c>
      <c r="DQ773" s="51">
        <f>IF(DM773=17,Tipologías!$E$18,0)+IF(ENCUESTAS!DN773=18,Tipologías!$E$17,0)+IF(ENCUESTAS!DO773=19,Tipologías!$E$19,0)+IF(ENCUESTAS!DP773=20,Tipologías!$E$21,0)</f>
        <v>487557.07988400001</v>
      </c>
      <c r="DR773" s="47" t="str">
        <f t="shared" si="297"/>
        <v>SI</v>
      </c>
      <c r="DS773" s="49">
        <f t="shared" si="298"/>
        <v>487557.07988400001</v>
      </c>
      <c r="DT773" s="52">
        <f>IF(DL773=0,"",(DL773+DS773+Tipologías!$E$6+Tipologías!$H$2))</f>
        <v>6783900.7642739639</v>
      </c>
      <c r="DU773" s="53" t="str">
        <f t="shared" si="299"/>
        <v>SI</v>
      </c>
      <c r="DV773" s="436" t="s">
        <v>3764</v>
      </c>
    </row>
    <row r="774" spans="1:126" x14ac:dyDescent="0.25">
      <c r="A774" s="22"/>
      <c r="B774" s="7" t="s">
        <v>1</v>
      </c>
      <c r="C774" s="7" t="s">
        <v>630</v>
      </c>
      <c r="D774" s="7">
        <v>579</v>
      </c>
      <c r="E774" s="7">
        <v>71187461</v>
      </c>
      <c r="F774" s="7">
        <v>3147476437</v>
      </c>
      <c r="G774" s="188">
        <v>771</v>
      </c>
      <c r="H774" s="189" t="s">
        <v>1603</v>
      </c>
      <c r="I774" s="7"/>
      <c r="J774" s="7"/>
      <c r="K774" s="7"/>
      <c r="L774" s="7"/>
      <c r="M774" s="7"/>
      <c r="N774" s="7"/>
      <c r="O774" s="7"/>
      <c r="P774" s="7"/>
      <c r="Q774" s="7"/>
      <c r="R774" s="200">
        <v>5742</v>
      </c>
      <c r="S774" s="7"/>
      <c r="T774" s="7"/>
      <c r="U774" s="362" t="str">
        <f t="shared" si="275"/>
        <v xml:space="preserve">   #   -  5742 </v>
      </c>
      <c r="V774" s="7" t="s">
        <v>1524</v>
      </c>
      <c r="W774" s="7" t="s">
        <v>1768</v>
      </c>
      <c r="X774" s="7" t="s">
        <v>1768</v>
      </c>
      <c r="Y774" s="7" t="s">
        <v>1270</v>
      </c>
      <c r="Z774" s="7" t="s">
        <v>1836</v>
      </c>
      <c r="AA774" s="434" t="str">
        <f t="shared" si="276"/>
        <v>LUZ ESTELLA BARON BARON</v>
      </c>
      <c r="AB774" s="7" t="s">
        <v>1268</v>
      </c>
      <c r="AC774" s="7">
        <v>37926093</v>
      </c>
      <c r="AD774" s="7" t="s">
        <v>1118</v>
      </c>
      <c r="AE774" s="7">
        <v>59</v>
      </c>
      <c r="AF774" s="6" t="s">
        <v>1086</v>
      </c>
      <c r="AG774" s="6"/>
      <c r="AH774" s="7"/>
      <c r="AI774" s="7"/>
      <c r="AJ774" s="7"/>
      <c r="AK774" s="434" t="str">
        <f t="shared" si="277"/>
        <v xml:space="preserve">   </v>
      </c>
      <c r="AL774" s="7"/>
      <c r="AM774" s="191"/>
      <c r="AN774" s="189" t="s">
        <v>1086</v>
      </c>
      <c r="AO774" s="7"/>
      <c r="AP774" s="7" t="s">
        <v>1087</v>
      </c>
      <c r="AQ774" s="7">
        <v>3</v>
      </c>
      <c r="AR774" s="7">
        <v>1</v>
      </c>
      <c r="AS774" s="7"/>
      <c r="AT774" s="192" t="s">
        <v>1148</v>
      </c>
      <c r="AU774" s="7"/>
      <c r="AV774" s="193" t="s">
        <v>1165</v>
      </c>
      <c r="AW774" s="7"/>
      <c r="AX774" s="192"/>
      <c r="AY774" s="7"/>
      <c r="AZ774" s="7"/>
      <c r="BA774" s="7"/>
      <c r="BB774" s="7" t="s">
        <v>1086</v>
      </c>
      <c r="BC774" s="7">
        <v>17967</v>
      </c>
      <c r="BD774" s="7" t="s">
        <v>1086</v>
      </c>
      <c r="BE774" s="7">
        <v>12095</v>
      </c>
      <c r="BF774" s="7" t="s">
        <v>1086</v>
      </c>
      <c r="BG774" s="7">
        <v>16732</v>
      </c>
      <c r="BH774" s="188" t="s">
        <v>1167</v>
      </c>
      <c r="BI774" s="195" t="s">
        <v>1175</v>
      </c>
      <c r="BJ774" s="6" t="s">
        <v>1180</v>
      </c>
      <c r="BK774" s="6" t="s">
        <v>1189</v>
      </c>
      <c r="BL774" s="6" t="s">
        <v>1087</v>
      </c>
      <c r="BM774" s="191" t="s">
        <v>1087</v>
      </c>
      <c r="BN774" s="195" t="s">
        <v>1086</v>
      </c>
      <c r="BO774" s="6" t="s">
        <v>1086</v>
      </c>
      <c r="BP774" s="6" t="s">
        <v>1086</v>
      </c>
      <c r="BQ774" s="6" t="s">
        <v>1087</v>
      </c>
      <c r="BR774" s="6" t="s">
        <v>1086</v>
      </c>
      <c r="BS774" s="6" t="s">
        <v>1086</v>
      </c>
      <c r="BT774" s="6" t="s">
        <v>1086</v>
      </c>
      <c r="BU774" s="6" t="s">
        <v>1087</v>
      </c>
      <c r="BV774" s="6" t="s">
        <v>1087</v>
      </c>
      <c r="BW774" s="6" t="s">
        <v>1086</v>
      </c>
      <c r="BX774" s="6" t="s">
        <v>1087</v>
      </c>
      <c r="BY774" s="6" t="s">
        <v>1086</v>
      </c>
      <c r="BZ774" s="6" t="s">
        <v>1087</v>
      </c>
      <c r="CA774" s="6" t="s">
        <v>1087</v>
      </c>
      <c r="CB774" s="6" t="s">
        <v>1086</v>
      </c>
      <c r="CC774" s="6" t="s">
        <v>1087</v>
      </c>
      <c r="CD774" s="6" t="s">
        <v>1194</v>
      </c>
      <c r="CE774" s="318" t="s">
        <v>2719</v>
      </c>
      <c r="CF774" s="6"/>
      <c r="CG774" s="6"/>
      <c r="CH774" s="6"/>
      <c r="CI774" s="6"/>
      <c r="CJ774" s="6" t="s">
        <v>1607</v>
      </c>
      <c r="CK774" s="6" t="s">
        <v>1608</v>
      </c>
      <c r="CL774" s="6" t="s">
        <v>1086</v>
      </c>
      <c r="CM774" s="6" t="s">
        <v>1087</v>
      </c>
      <c r="CN774" s="6" t="s">
        <v>1087</v>
      </c>
      <c r="CO774" s="6" t="s">
        <v>3302</v>
      </c>
      <c r="CP774" s="6" t="s">
        <v>1086</v>
      </c>
      <c r="CQ774" s="6" t="s">
        <v>1087</v>
      </c>
      <c r="CR774" s="6" t="s">
        <v>1087</v>
      </c>
      <c r="CS774" s="6" t="s">
        <v>1086</v>
      </c>
      <c r="CT774" s="6" t="s">
        <v>1087</v>
      </c>
      <c r="CU774" s="191" t="s">
        <v>1286</v>
      </c>
      <c r="CV774" s="6" t="str">
        <f t="shared" si="278"/>
        <v>OASIS 5742</v>
      </c>
      <c r="CW774" s="46" t="str">
        <f t="shared" si="279"/>
        <v>OK</v>
      </c>
      <c r="CX774" s="47" t="str">
        <f t="shared" si="280"/>
        <v>SI</v>
      </c>
      <c r="CY774" s="47">
        <f t="shared" si="281"/>
        <v>1</v>
      </c>
      <c r="CZ774" s="47">
        <f t="shared" si="282"/>
        <v>2</v>
      </c>
      <c r="DA774" s="47">
        <f t="shared" si="283"/>
        <v>3</v>
      </c>
      <c r="DB774" s="47">
        <f t="shared" si="284"/>
        <v>4</v>
      </c>
      <c r="DC774" s="47" t="str">
        <f t="shared" si="285"/>
        <v/>
      </c>
      <c r="DD774" s="47"/>
      <c r="DE774" s="47">
        <f t="shared" si="286"/>
        <v>7</v>
      </c>
      <c r="DF774" s="47">
        <f t="shared" si="287"/>
        <v>8</v>
      </c>
      <c r="DG774" s="47" t="str">
        <f t="shared" si="288"/>
        <v/>
      </c>
      <c r="DH774" s="47" t="str">
        <f t="shared" si="289"/>
        <v/>
      </c>
      <c r="DI774" s="47" t="str">
        <f t="shared" si="290"/>
        <v/>
      </c>
      <c r="DJ774" s="47">
        <f t="shared" si="291"/>
        <v>4</v>
      </c>
      <c r="DK774" s="48">
        <f>IF(CX774="NO",0,IF(CY774=1,Tipologías!$E$11,0)+IF(CZ774=2,Tipologías!$E$10,0)+IF(DA774=3,Tipologías!$E$9,0)+IF(DB774=4,Tipologías!$E$13,0)+IF(DC774=5,Tipologías!$E$12,0)+IF(DD774=6,Tipologías!$E$14,0)+IF(DE774=7,Tipologías!$E$20,0)+IF(DG774=9,Tipologías!$E$16,0)+IF(DF774=8,Tipologías!$E$23,0)+IF(DH774=10,Tipologías!$E$7,0)+IF(DI774=11,Tipologías!$E$8,0))</f>
        <v>6287129.5040999996</v>
      </c>
      <c r="DL774" s="49">
        <f t="shared" si="292"/>
        <v>6099266.2918499997</v>
      </c>
      <c r="DM774" s="50" t="str">
        <f t="shared" si="293"/>
        <v/>
      </c>
      <c r="DN774" s="50" t="str">
        <f t="shared" si="294"/>
        <v/>
      </c>
      <c r="DO774" s="50">
        <f t="shared" si="295"/>
        <v>0</v>
      </c>
      <c r="DP774" s="51">
        <f t="shared" si="296"/>
        <v>20</v>
      </c>
      <c r="DQ774" s="51">
        <f>IF(DM774=17,Tipologías!$E$18,0)+IF(ENCUESTAS!DN774=18,Tipologías!$E$17,0)+IF(ENCUESTAS!DO774=19,Tipologías!$E$19,0)+IF(ENCUESTAS!DP774=20,Tipologías!$E$21,0)</f>
        <v>487557.07988400001</v>
      </c>
      <c r="DR774" s="47" t="str">
        <f t="shared" si="297"/>
        <v>SI</v>
      </c>
      <c r="DS774" s="49">
        <f t="shared" si="298"/>
        <v>487557.07988400001</v>
      </c>
      <c r="DT774" s="52">
        <f>IF(DL774=0,"",(DL774+DS774+Tipologías!$E$6+Tipologías!$H$2))</f>
        <v>6783900.7642739639</v>
      </c>
      <c r="DU774" s="53" t="str">
        <f t="shared" si="299"/>
        <v>SI</v>
      </c>
      <c r="DV774" s="436" t="s">
        <v>3765</v>
      </c>
    </row>
    <row r="775" spans="1:126" x14ac:dyDescent="0.25">
      <c r="A775" s="22"/>
      <c r="B775" s="7" t="s">
        <v>1</v>
      </c>
      <c r="C775" s="7" t="s">
        <v>630</v>
      </c>
      <c r="D775" s="7">
        <v>579</v>
      </c>
      <c r="E775" s="7">
        <v>71180459</v>
      </c>
      <c r="F775" s="7">
        <v>3147713942</v>
      </c>
      <c r="G775" s="188">
        <v>772</v>
      </c>
      <c r="H775" s="189" t="s">
        <v>1603</v>
      </c>
      <c r="I775" s="7"/>
      <c r="J775" s="7"/>
      <c r="K775" s="7"/>
      <c r="L775" s="7"/>
      <c r="M775" s="7"/>
      <c r="N775" s="7"/>
      <c r="O775" s="7"/>
      <c r="P775" s="7"/>
      <c r="Q775" s="7"/>
      <c r="R775" s="200"/>
      <c r="S775" s="7"/>
      <c r="T775" s="7"/>
      <c r="U775" s="362" t="str">
        <f>CONCATENATE(I775," ",J775,K775," ",L775," ",M775,"# "," ",N775,O775," ",P775,"- ",Q775," ",R775," ",S775)</f>
        <v xml:space="preserve">   #   -   </v>
      </c>
      <c r="V775" s="7">
        <v>3208343304</v>
      </c>
      <c r="W775" s="7" t="s">
        <v>1317</v>
      </c>
      <c r="X775" s="7" t="s">
        <v>3342</v>
      </c>
      <c r="Y775" s="7" t="s">
        <v>3343</v>
      </c>
      <c r="Z775" s="7"/>
      <c r="AA775" s="434" t="str">
        <f>+CONCATENATE(Y775," ",Z775," ",W775," ",X775)</f>
        <v>ADEISON  DIAZ BARRIEL</v>
      </c>
      <c r="AB775" s="7" t="s">
        <v>1268</v>
      </c>
      <c r="AC775" s="7">
        <v>11171162</v>
      </c>
      <c r="AD775" s="7" t="s">
        <v>1127</v>
      </c>
      <c r="AE775" s="7">
        <v>52</v>
      </c>
      <c r="AF775" s="6" t="s">
        <v>1087</v>
      </c>
      <c r="AG775" s="6" t="s">
        <v>3344</v>
      </c>
      <c r="AH775" s="7"/>
      <c r="AI775" s="7" t="s">
        <v>3345</v>
      </c>
      <c r="AJ775" s="7"/>
      <c r="AK775" s="434" t="str">
        <f>+CONCATENATE(AI775," ",AJ775," ",AG775," ",AH775)</f>
        <v xml:space="preserve">ANAYA  MONTAÑO </v>
      </c>
      <c r="AL775" s="7" t="s">
        <v>1268</v>
      </c>
      <c r="AM775" s="191">
        <v>50968862</v>
      </c>
      <c r="AN775" s="189" t="s">
        <v>1086</v>
      </c>
      <c r="AO775" s="7">
        <v>941983</v>
      </c>
      <c r="AP775" s="7" t="s">
        <v>1087</v>
      </c>
      <c r="AQ775" s="7">
        <v>6</v>
      </c>
      <c r="AR775" s="7">
        <v>1</v>
      </c>
      <c r="AS775" s="7"/>
      <c r="AT775" s="192" t="s">
        <v>1148</v>
      </c>
      <c r="AU775" s="7"/>
      <c r="AV775" s="193" t="s">
        <v>1163</v>
      </c>
      <c r="AW775" s="7"/>
      <c r="AX775" s="192"/>
      <c r="AY775" s="7"/>
      <c r="AZ775" s="7"/>
      <c r="BA775" s="7"/>
      <c r="BB775" s="7" t="s">
        <v>1086</v>
      </c>
      <c r="BC775" s="7">
        <v>15345</v>
      </c>
      <c r="BD775" s="7" t="s">
        <v>1086</v>
      </c>
      <c r="BE775" s="7">
        <v>10732</v>
      </c>
      <c r="BF775" s="7" t="s">
        <v>1086</v>
      </c>
      <c r="BG775" s="7">
        <v>8366</v>
      </c>
      <c r="BH775" s="188" t="s">
        <v>1167</v>
      </c>
      <c r="BI775" s="195" t="s">
        <v>1171</v>
      </c>
      <c r="BJ775" s="6" t="s">
        <v>1180</v>
      </c>
      <c r="BK775" s="6" t="s">
        <v>1189</v>
      </c>
      <c r="BL775" s="6" t="s">
        <v>1087</v>
      </c>
      <c r="BM775" s="191" t="s">
        <v>1087</v>
      </c>
      <c r="BN775" s="195" t="s">
        <v>1086</v>
      </c>
      <c r="BO775" s="6" t="s">
        <v>1086</v>
      </c>
      <c r="BP775" s="6" t="s">
        <v>1086</v>
      </c>
      <c r="BQ775" s="6" t="s">
        <v>1087</v>
      </c>
      <c r="BR775" s="6" t="s">
        <v>1086</v>
      </c>
      <c r="BS775" s="6" t="s">
        <v>1086</v>
      </c>
      <c r="BT775" s="6" t="s">
        <v>1086</v>
      </c>
      <c r="BU775" s="6" t="s">
        <v>1086</v>
      </c>
      <c r="BV775" s="6" t="s">
        <v>1087</v>
      </c>
      <c r="BW775" s="6" t="s">
        <v>1087</v>
      </c>
      <c r="BX775" s="6" t="s">
        <v>1087</v>
      </c>
      <c r="BY775" s="6" t="s">
        <v>1086</v>
      </c>
      <c r="BZ775" s="6" t="s">
        <v>1086</v>
      </c>
      <c r="CA775" s="6" t="s">
        <v>1087</v>
      </c>
      <c r="CB775" s="6" t="s">
        <v>1087</v>
      </c>
      <c r="CC775" s="6" t="s">
        <v>1087</v>
      </c>
      <c r="CD775" s="6" t="s">
        <v>1194</v>
      </c>
      <c r="CE775" s="318"/>
      <c r="CF775" s="6"/>
      <c r="CG775" s="6"/>
      <c r="CH775" s="6"/>
      <c r="CI775" s="6"/>
      <c r="CJ775" s="6" t="s">
        <v>1607</v>
      </c>
      <c r="CK775" s="6" t="s">
        <v>1608</v>
      </c>
      <c r="CL775" s="6" t="s">
        <v>1086</v>
      </c>
      <c r="CM775" s="6" t="s">
        <v>1087</v>
      </c>
      <c r="CN775" s="6" t="s">
        <v>1087</v>
      </c>
      <c r="CO775" s="6" t="s">
        <v>3302</v>
      </c>
      <c r="CP775" s="6" t="s">
        <v>1086</v>
      </c>
      <c r="CQ775" s="6" t="s">
        <v>1086</v>
      </c>
      <c r="CR775" s="6" t="s">
        <v>1087</v>
      </c>
      <c r="CS775" s="6" t="s">
        <v>1087</v>
      </c>
      <c r="CT775" s="6" t="s">
        <v>1087</v>
      </c>
      <c r="CU775" s="191" t="s">
        <v>1269</v>
      </c>
      <c r="CV775" s="6" t="str">
        <f>CONCATENATE(H775,I775,J775,K775,L775,M775,N775,O775,P775,Q775,R775,S775,T775)</f>
        <v xml:space="preserve">OASIS </v>
      </c>
      <c r="CW775" s="46" t="str">
        <f>IF(CV775="","",IF(COUNTIF($CV$6:$CV$777,CV775)=1,"OK","¿REPETIDA?"))</f>
        <v>¿REPETIDA?</v>
      </c>
      <c r="CX775" s="47" t="str">
        <f>IF(COUNTBLANK(AC775)+COUNTBLANK(BH775)+COUNTBLANK(BN775:CD775)&gt;11,"NO","SI")</f>
        <v>SI</v>
      </c>
      <c r="CY775" s="47">
        <f>IF(CX775="NO","",IF(BV775="NO",$CY$5,IF(CA775="SI",IF(CR775="SI","",$CY$5),$CY$5)))</f>
        <v>1</v>
      </c>
      <c r="CZ775" s="47">
        <f>IF(CX775="NO","",IF(BX775="NO",$CZ$5,IF(CC775="SI",IF(CT775="SI","",$CZ$5),$CZ$5)))</f>
        <v>2</v>
      </c>
      <c r="DA775" s="47">
        <f>IF(CX775="NO","",IF(BT775="SI",IF(CD775="INODORO CON TANQUE",IF(BY775="SI",IF(CP775="SI","",$DA$5),$DA$5),$DA$5),$DA$5))</f>
        <v>3</v>
      </c>
      <c r="DB775" s="47" t="str">
        <f>IF(CX775="NO","",IF(BU775="NO",$DB$5,IF(BZ775="SI",IF(CQ775="SI","",$DB$5),$DB$5)))</f>
        <v/>
      </c>
      <c r="DC775" s="47">
        <f>IF(CX775="NO","",IF(BW775="NO",$DC$5,IF(CB775="SI",IF(CS775="SI","",$DC$5),$DC$5)))</f>
        <v>5</v>
      </c>
      <c r="DD775" s="47"/>
      <c r="DE775" s="47">
        <f>IF(DF775=8,$DE$5,IF(COUNT(CY775:DC775)&lt;3,"",$DE$5))</f>
        <v>7</v>
      </c>
      <c r="DF775" s="47" t="str">
        <f>IF(CX775="NO","",IF(COUNT(CY775:DA775)&lt;1,"",IF(CU775="OBRA GRIS","",IF(CU775="OBRA BLANCA","",IF(CU775="OBRA NEGRA","",$DF$5)))))</f>
        <v/>
      </c>
      <c r="DG775" s="47">
        <f>IF(DF775=8,"",IF(COUNT(CY775:DA775)&lt;1,"",IF(CU775="OBRA GRIS",$DG$5,IF(CU775="OBRA NEGRA",$DG$5,""))))</f>
        <v>9</v>
      </c>
      <c r="DH775" s="47" t="str">
        <f>IF(CX775="NO","",IF(BR775="SI","",$DH$5))</f>
        <v/>
      </c>
      <c r="DI775" s="47" t="str">
        <f>IF(CX775="NO","",IF(BS775="SI","",$DI$5))</f>
        <v/>
      </c>
      <c r="DJ775" s="47">
        <f>IF(CX775="NO","",COUNT(CY775:DC775))</f>
        <v>4</v>
      </c>
      <c r="DK775" s="48">
        <f>IF(CX775="NO",0,IF(CY775=1,Tipologías!$E$11,0)+IF(CZ775=2,Tipologías!$E$10,0)+IF(DA775=3,Tipologías!$E$9,0)+IF(DB775=4,Tipologías!$E$13,0)+IF(DC775=5,Tipologías!$E$12,0)+IF(DD775=6,Tipologías!$E$14,0)+IF(DE775=7,Tipologías!$E$20,0)+IF(DG775=9,Tipologías!$E$16,0)+IF(DF775=8,Tipologías!$E$23,0)+IF(DH775=10,Tipologías!$E$7,0)+IF(DI775=11,Tipologías!$E$8,0))</f>
        <v>3719341.90503</v>
      </c>
      <c r="DL775" s="49">
        <f>IF(DK775&gt;0,IF(DK775&gt;$DM$1,$DM$1,DK775),0)</f>
        <v>3719341.90503</v>
      </c>
      <c r="DM775" s="50" t="str">
        <f>IF(DK775=0,"",IF(BN775="SI","",$DM$5))</f>
        <v/>
      </c>
      <c r="DN775" s="50" t="str">
        <f>IF(DK775=0,"",IF(BO775="SI","",$DN$5))</f>
        <v/>
      </c>
      <c r="DO775" s="50">
        <f>IF(DK775=0,"",IF(BP775="SI",0,$DO$5))</f>
        <v>0</v>
      </c>
      <c r="DP775" s="51">
        <f>IF(DK775=0,"",IF(BQ775="SI","",$DP$5))</f>
        <v>20</v>
      </c>
      <c r="DQ775" s="51">
        <f>IF(DM775=17,Tipologías!$E$18,0)+IF(ENCUESTAS!DN775=18,Tipologías!$E$17,0)+IF(ENCUESTAS!DO775=19,Tipologías!$E$19,0)+IF(ENCUESTAS!DP775=20,Tipologías!$E$21,0)</f>
        <v>487557.07988400001</v>
      </c>
      <c r="DR775" s="47" t="str">
        <f>IF(DK775="0","NO",IF(SUM(DM775:DP775)&lt;1,"NO","SI"))</f>
        <v>SI</v>
      </c>
      <c r="DS775" s="49">
        <f>IF(DL775&gt;0,IF(DR775="SI",IF(DQ775&gt;$DS$1,$DS$1,DQ775),0),0)</f>
        <v>487557.07988400001</v>
      </c>
      <c r="DT775" s="52">
        <f>IF(DL775=0,"",(DL775+DS775+Tipologías!$E$6+Tipologías!$H$2))</f>
        <v>4403976.3774539642</v>
      </c>
      <c r="DU775" s="53" t="str">
        <f>IF(CX775="NO","NO",IF(DK775&gt;0,"SI","NO"))</f>
        <v>SI</v>
      </c>
      <c r="DV775" s="436" t="s">
        <v>3766</v>
      </c>
    </row>
    <row r="776" spans="1:126" x14ac:dyDescent="0.25">
      <c r="A776" s="22"/>
      <c r="B776" s="7" t="s">
        <v>1</v>
      </c>
      <c r="C776" s="7" t="s">
        <v>630</v>
      </c>
      <c r="D776" s="7">
        <v>579</v>
      </c>
      <c r="E776" s="7">
        <v>71180459</v>
      </c>
      <c r="F776" s="7">
        <v>3147713942</v>
      </c>
      <c r="G776" s="188">
        <v>773</v>
      </c>
      <c r="H776" s="189" t="s">
        <v>1603</v>
      </c>
      <c r="I776" s="7"/>
      <c r="J776" s="7"/>
      <c r="K776" s="7"/>
      <c r="L776" s="7"/>
      <c r="M776" s="7"/>
      <c r="N776" s="7"/>
      <c r="O776" s="7"/>
      <c r="P776" s="7"/>
      <c r="Q776" s="7"/>
      <c r="R776" s="200">
        <v>220574800000</v>
      </c>
      <c r="S776" s="7"/>
      <c r="T776" s="7"/>
      <c r="U776" s="362" t="str">
        <f>CONCATENATE(I776," ",J776,K776," ",L776," ",M776,"# "," ",N776,O776," ",P776,"- ",Q776," ",R776," ",S776)</f>
        <v xml:space="preserve">   #   -  220574800000 </v>
      </c>
      <c r="V776" s="7">
        <v>3128648392</v>
      </c>
      <c r="W776" s="7" t="s">
        <v>1652</v>
      </c>
      <c r="X776" s="7" t="s">
        <v>3346</v>
      </c>
      <c r="Y776" s="7" t="s">
        <v>3347</v>
      </c>
      <c r="Z776" s="7" t="s">
        <v>1287</v>
      </c>
      <c r="AA776" s="434" t="str">
        <f>+CONCATENATE(Y776," ",Z776," ",W776," ",X776)</f>
        <v xml:space="preserve"> JOSE MARIA JARAMILLO VAHOZ</v>
      </c>
      <c r="AB776" s="7" t="s">
        <v>1268</v>
      </c>
      <c r="AC776" s="7">
        <v>3445924</v>
      </c>
      <c r="AD776" s="7" t="s">
        <v>1127</v>
      </c>
      <c r="AE776" s="7">
        <v>64</v>
      </c>
      <c r="AF776" s="6" t="s">
        <v>1087</v>
      </c>
      <c r="AG776" s="6" t="s">
        <v>2312</v>
      </c>
      <c r="AH776" s="7" t="s">
        <v>1676</v>
      </c>
      <c r="AI776" s="7" t="s">
        <v>1270</v>
      </c>
      <c r="AJ776" s="7" t="s">
        <v>1503</v>
      </c>
      <c r="AK776" s="434" t="str">
        <f>+CONCATENATE(AI776," ",AJ776," ",AG776," ",AH776)</f>
        <v>LUZ ELENA CANO OSORIO</v>
      </c>
      <c r="AL776" s="7" t="s">
        <v>1268</v>
      </c>
      <c r="AM776" s="191">
        <v>21651548</v>
      </c>
      <c r="AN776" s="189" t="s">
        <v>1087</v>
      </c>
      <c r="AO776" s="7">
        <v>2181053</v>
      </c>
      <c r="AP776" s="7" t="s">
        <v>1087</v>
      </c>
      <c r="AQ776" s="7">
        <v>3</v>
      </c>
      <c r="AR776" s="7"/>
      <c r="AS776" s="7"/>
      <c r="AT776" s="192" t="s">
        <v>1148</v>
      </c>
      <c r="AU776" s="7"/>
      <c r="AV776" s="193" t="s">
        <v>1163</v>
      </c>
      <c r="AW776" s="7"/>
      <c r="AX776" s="192"/>
      <c r="AY776" s="7"/>
      <c r="AZ776" s="7"/>
      <c r="BA776" s="7"/>
      <c r="BB776" s="7" t="s">
        <v>1086</v>
      </c>
      <c r="BC776" s="7">
        <v>15363</v>
      </c>
      <c r="BD776" s="7" t="s">
        <v>1086</v>
      </c>
      <c r="BE776" s="7">
        <v>10964</v>
      </c>
      <c r="BF776" s="7" t="s">
        <v>1086</v>
      </c>
      <c r="BG776" s="7">
        <v>8366</v>
      </c>
      <c r="BH776" s="188" t="s">
        <v>1167</v>
      </c>
      <c r="BI776" s="195" t="s">
        <v>1175</v>
      </c>
      <c r="BJ776" s="6" t="s">
        <v>1180</v>
      </c>
      <c r="BK776" s="6" t="s">
        <v>1189</v>
      </c>
      <c r="BL776" s="6" t="s">
        <v>1086</v>
      </c>
      <c r="BM776" s="191" t="s">
        <v>1086</v>
      </c>
      <c r="BN776" s="195" t="s">
        <v>1086</v>
      </c>
      <c r="BO776" s="6" t="s">
        <v>1086</v>
      </c>
      <c r="BP776" s="6" t="s">
        <v>1086</v>
      </c>
      <c r="BQ776" s="6" t="s">
        <v>1086</v>
      </c>
      <c r="BR776" s="6" t="s">
        <v>1086</v>
      </c>
      <c r="BS776" s="6" t="s">
        <v>1086</v>
      </c>
      <c r="BT776" s="6" t="s">
        <v>1086</v>
      </c>
      <c r="BU776" s="6" t="s">
        <v>1087</v>
      </c>
      <c r="BV776" s="6" t="s">
        <v>1087</v>
      </c>
      <c r="BW776" s="6" t="s">
        <v>1087</v>
      </c>
      <c r="BX776" s="6" t="s">
        <v>1086</v>
      </c>
      <c r="BY776" s="6" t="s">
        <v>1086</v>
      </c>
      <c r="BZ776" s="6" t="s">
        <v>1087</v>
      </c>
      <c r="CA776" s="6" t="s">
        <v>1087</v>
      </c>
      <c r="CB776" s="6" t="s">
        <v>1087</v>
      </c>
      <c r="CC776" s="6" t="s">
        <v>1086</v>
      </c>
      <c r="CD776" s="6" t="s">
        <v>1193</v>
      </c>
      <c r="CE776" s="318" t="s">
        <v>3348</v>
      </c>
      <c r="CF776" s="6"/>
      <c r="CG776" s="6"/>
      <c r="CH776" s="6"/>
      <c r="CI776" s="6"/>
      <c r="CJ776" s="6" t="s">
        <v>1607</v>
      </c>
      <c r="CK776" s="6" t="s">
        <v>1608</v>
      </c>
      <c r="CL776" s="6" t="s">
        <v>1086</v>
      </c>
      <c r="CM776" s="6" t="s">
        <v>1087</v>
      </c>
      <c r="CN776" s="6" t="s">
        <v>1087</v>
      </c>
      <c r="CO776" s="6" t="s">
        <v>3302</v>
      </c>
      <c r="CP776" s="6" t="s">
        <v>1086</v>
      </c>
      <c r="CQ776" s="6" t="s">
        <v>1087</v>
      </c>
      <c r="CR776" s="6" t="s">
        <v>1087</v>
      </c>
      <c r="CS776" s="6" t="s">
        <v>1087</v>
      </c>
      <c r="CT776" s="6" t="s">
        <v>1086</v>
      </c>
      <c r="CU776" s="191" t="s">
        <v>1577</v>
      </c>
      <c r="CV776" s="6" t="str">
        <f>CONCATENATE(H776,I776,J776,K776,L776,M776,N776,O776,P776,Q776,R776,S776,T776)</f>
        <v>OASIS 220574800000</v>
      </c>
      <c r="CW776" s="46" t="str">
        <f>IF(CV776="","",IF(COUNTIF($CV$6:$CV$777,CV776)=1,"OK","¿REPETIDA?"))</f>
        <v>OK</v>
      </c>
      <c r="CX776" s="47" t="str">
        <f>IF(COUNTBLANK(AC776)+COUNTBLANK(BH776)+COUNTBLANK(BN776:CD776)&gt;11,"NO","SI")</f>
        <v>SI</v>
      </c>
      <c r="CY776" s="47">
        <f>IF(CX776="NO","",IF(BV776="NO",$CY$5,IF(CA776="SI",IF(CR776="SI","",$CY$5),$CY$5)))</f>
        <v>1</v>
      </c>
      <c r="CZ776" s="47" t="str">
        <f>IF(CX776="NO","",IF(BX776="NO",$CZ$5,IF(CC776="SI",IF(CT776="SI","",$CZ$5),$CZ$5)))</f>
        <v/>
      </c>
      <c r="DA776" s="47" t="str">
        <f>IF(CX776="NO","",IF(BT776="SI",IF(CD776="INODORO CON TANQUE",IF(BY776="SI",IF(CP776="SI","",$DA$5),$DA$5),$DA$5),$DA$5))</f>
        <v/>
      </c>
      <c r="DB776" s="47">
        <f>IF(CX776="NO","",IF(BU776="NO",$DB$5,IF(BZ776="SI",IF(CQ776="SI","",$DB$5),$DB$5)))</f>
        <v>4</v>
      </c>
      <c r="DC776" s="47">
        <f>IF(CX776="NO","",IF(BW776="NO",$DC$5,IF(CB776="SI",IF(CS776="SI","",$DC$5),$DC$5)))</f>
        <v>5</v>
      </c>
      <c r="DD776" s="47"/>
      <c r="DE776" s="47">
        <f>IF(DF776=8,$DE$5,IF(COUNT(CY776:DC776)&lt;3,"",$DE$5))</f>
        <v>7</v>
      </c>
      <c r="DF776" s="47">
        <f>IF(CX776="NO","",IF(COUNT(CY776:DA776)&lt;1,"",IF(CU776="OBRA GRIS","",IF(CU776="OBRA BLANCA","",IF(CU776="OBRA NEGRA","",$DF$5)))))</f>
        <v>8</v>
      </c>
      <c r="DG776" s="47" t="str">
        <f>IF(DF776=8,"",IF(COUNT(CY776:DA776)&lt;1,"",IF(CU776="OBRA GRIS",$DG$5,IF(CU776="OBRA NEGRA",$DG$5,""))))</f>
        <v/>
      </c>
      <c r="DH776" s="47" t="str">
        <f>IF(CX776="NO","",IF(BR776="SI","",$DH$5))</f>
        <v/>
      </c>
      <c r="DI776" s="47" t="str">
        <f>IF(CX776="NO","",IF(BS776="SI","",$DI$5))</f>
        <v/>
      </c>
      <c r="DJ776" s="47">
        <f>IF(CX776="NO","",COUNT(CY776:DC776))</f>
        <v>3</v>
      </c>
      <c r="DK776" s="48">
        <f>IF(CX776="NO",0,IF(CY776=1,Tipologías!$E$11,0)+IF(CZ776=2,Tipologías!$E$10,0)+IF(DA776=3,Tipologías!$E$9,0)+IF(DB776=4,Tipologías!$E$13,0)+IF(DC776=5,Tipologías!$E$12,0)+IF(DD776=6,Tipologías!$E$14,0)+IF(DE776=7,Tipologías!$E$20,0)+IF(DG776=9,Tipologías!$E$16,0)+IF(DF776=8,Tipologías!$E$23,0)+IF(DH776=10,Tipologías!$E$7,0)+IF(DI776=11,Tipologías!$E$8,0))</f>
        <v>6257239.9461000003</v>
      </c>
      <c r="DL776" s="49">
        <f>IF(DK776&gt;0,IF(DK776&gt;$DM$1,$DM$1,DK776),0)</f>
        <v>6099266.2918499997</v>
      </c>
      <c r="DM776" s="50" t="str">
        <f>IF(DK776=0,"",IF(BN776="SI","",$DM$5))</f>
        <v/>
      </c>
      <c r="DN776" s="50" t="str">
        <f>IF(DK776=0,"",IF(BO776="SI","",$DN$5))</f>
        <v/>
      </c>
      <c r="DO776" s="50">
        <f>IF(DK776=0,"",IF(BP776="SI",0,$DO$5))</f>
        <v>0</v>
      </c>
      <c r="DP776" s="51" t="str">
        <f>IF(DK776=0,"",IF(BQ776="SI","",$DP$5))</f>
        <v/>
      </c>
      <c r="DQ776" s="51">
        <f>IF(DM776=17,Tipologías!$E$18,0)+IF(ENCUESTAS!DN776=18,Tipologías!$E$17,0)+IF(ENCUESTAS!DO776=19,Tipologías!$E$19,0)+IF(ENCUESTAS!DP776=20,Tipologías!$E$21,0)</f>
        <v>0</v>
      </c>
      <c r="DR776" s="47" t="str">
        <f>IF(DK776="0","NO",IF(SUM(DM776:DP776)&lt;1,"NO","SI"))</f>
        <v>NO</v>
      </c>
      <c r="DS776" s="49">
        <f>IF(DL776&gt;0,IF(DR776="SI",IF(DQ776&gt;$DS$1,$DS$1,DQ776),0),0)</f>
        <v>0</v>
      </c>
      <c r="DT776" s="52">
        <f>IF(DL776=0,"",(DL776+DS776+Tipologías!$E$6+Tipologías!$H$2))</f>
        <v>6296343.6843899637</v>
      </c>
      <c r="DU776" s="53" t="str">
        <f>IF(CX776="NO","NO",IF(DK776&gt;0,"SI","NO"))</f>
        <v>SI</v>
      </c>
      <c r="DV776" s="436" t="s">
        <v>3767</v>
      </c>
    </row>
    <row r="777" spans="1:126" x14ac:dyDescent="0.25">
      <c r="A777" s="22"/>
      <c r="B777" s="7" t="s">
        <v>1</v>
      </c>
      <c r="C777" s="7" t="s">
        <v>630</v>
      </c>
      <c r="D777" s="7">
        <v>579</v>
      </c>
      <c r="E777" s="7">
        <v>71180459</v>
      </c>
      <c r="F777" s="7">
        <v>3147713942</v>
      </c>
      <c r="G777" s="188">
        <v>774</v>
      </c>
      <c r="H777" s="189" t="s">
        <v>1603</v>
      </c>
      <c r="I777" s="7"/>
      <c r="J777" s="7"/>
      <c r="K777" s="7"/>
      <c r="L777" s="7"/>
      <c r="M777" s="7"/>
      <c r="N777" s="7"/>
      <c r="O777" s="7"/>
      <c r="P777" s="7"/>
      <c r="Q777" s="7"/>
      <c r="R777" s="200">
        <v>5885</v>
      </c>
      <c r="S777" s="7"/>
      <c r="T777" s="7"/>
      <c r="U777" s="362" t="str">
        <f>CONCATENATE(I777," ",J777,K777," ",L777," ",M777,"# "," ",N777,O777," ",P777,"- ",Q777," ",R777," ",S777)</f>
        <v xml:space="preserve">   #   -  5885 </v>
      </c>
      <c r="V777" s="7">
        <v>3147080732</v>
      </c>
      <c r="W777" s="7" t="s">
        <v>3349</v>
      </c>
      <c r="X777" s="7"/>
      <c r="Y777" s="7" t="s">
        <v>3350</v>
      </c>
      <c r="Z777" s="7"/>
      <c r="AA777" s="434" t="str">
        <f>+CONCATENATE(Y777," ",Z777," ",W777," ",X777)</f>
        <v xml:space="preserve">ROSALBA   DE USUGA  </v>
      </c>
      <c r="AB777" s="7" t="s">
        <v>1268</v>
      </c>
      <c r="AC777" s="7">
        <v>21393017</v>
      </c>
      <c r="AD777" s="7" t="s">
        <v>1118</v>
      </c>
      <c r="AE777" s="7">
        <v>63</v>
      </c>
      <c r="AF777" s="6" t="s">
        <v>1087</v>
      </c>
      <c r="AG777" s="6"/>
      <c r="AH777" s="7"/>
      <c r="AI777" s="7"/>
      <c r="AJ777" s="7"/>
      <c r="AK777" s="434" t="str">
        <f>+CONCATENATE(AI777," ",AJ777," ",AG777," ",AH777)</f>
        <v xml:space="preserve">   </v>
      </c>
      <c r="AL777" s="7"/>
      <c r="AM777" s="191"/>
      <c r="AN777" s="189" t="s">
        <v>1087</v>
      </c>
      <c r="AO777" s="7"/>
      <c r="AP777" s="7" t="s">
        <v>1087</v>
      </c>
      <c r="AQ777" s="7">
        <v>4</v>
      </c>
      <c r="AR777" s="7">
        <v>2</v>
      </c>
      <c r="AS777" s="7"/>
      <c r="AT777" s="192" t="s">
        <v>1147</v>
      </c>
      <c r="AU777" s="7"/>
      <c r="AV777" s="193"/>
      <c r="AW777" s="7" t="s">
        <v>3305</v>
      </c>
      <c r="AX777" s="192"/>
      <c r="AY777" s="7"/>
      <c r="AZ777" s="7"/>
      <c r="BA777" s="7"/>
      <c r="BB777" s="7" t="s">
        <v>1086</v>
      </c>
      <c r="BC777" s="7"/>
      <c r="BD777" s="7" t="s">
        <v>1086</v>
      </c>
      <c r="BE777" s="7"/>
      <c r="BF777" s="7" t="s">
        <v>1086</v>
      </c>
      <c r="BG777" s="7"/>
      <c r="BH777" s="188" t="s">
        <v>1167</v>
      </c>
      <c r="BI777" s="195" t="s">
        <v>1175</v>
      </c>
      <c r="BJ777" s="6" t="s">
        <v>1180</v>
      </c>
      <c r="BK777" s="6" t="s">
        <v>1189</v>
      </c>
      <c r="BL777" s="6" t="s">
        <v>1087</v>
      </c>
      <c r="BM777" s="191" t="s">
        <v>1087</v>
      </c>
      <c r="BN777" s="195" t="s">
        <v>1086</v>
      </c>
      <c r="BO777" s="6" t="s">
        <v>1086</v>
      </c>
      <c r="BP777" s="6" t="s">
        <v>1086</v>
      </c>
      <c r="BQ777" s="6" t="s">
        <v>1087</v>
      </c>
      <c r="BR777" s="6" t="s">
        <v>1086</v>
      </c>
      <c r="BS777" s="6" t="s">
        <v>1086</v>
      </c>
      <c r="BT777" s="6" t="s">
        <v>1086</v>
      </c>
      <c r="BU777" s="6" t="s">
        <v>1087</v>
      </c>
      <c r="BV777" s="6" t="s">
        <v>1087</v>
      </c>
      <c r="BW777" s="6" t="s">
        <v>1086</v>
      </c>
      <c r="BX777" s="6" t="s">
        <v>1086</v>
      </c>
      <c r="BY777" s="6" t="s">
        <v>1086</v>
      </c>
      <c r="BZ777" s="6" t="s">
        <v>1087</v>
      </c>
      <c r="CA777" s="6" t="s">
        <v>1087</v>
      </c>
      <c r="CB777" s="6" t="s">
        <v>1086</v>
      </c>
      <c r="CC777" s="6" t="s">
        <v>1086</v>
      </c>
      <c r="CD777" s="6" t="s">
        <v>1193</v>
      </c>
      <c r="CE777" s="318" t="s">
        <v>3351</v>
      </c>
      <c r="CF777" s="6"/>
      <c r="CG777" s="6"/>
      <c r="CH777" s="6"/>
      <c r="CI777" s="6"/>
      <c r="CJ777" s="6" t="s">
        <v>1607</v>
      </c>
      <c r="CK777" s="6" t="s">
        <v>1608</v>
      </c>
      <c r="CL777" s="6" t="s">
        <v>1086</v>
      </c>
      <c r="CM777" s="6" t="s">
        <v>1087</v>
      </c>
      <c r="CN777" s="6" t="s">
        <v>1087</v>
      </c>
      <c r="CO777" s="6" t="s">
        <v>3302</v>
      </c>
      <c r="CP777" s="6" t="s">
        <v>1086</v>
      </c>
      <c r="CQ777" s="6" t="s">
        <v>1087</v>
      </c>
      <c r="CR777" s="6" t="s">
        <v>1087</v>
      </c>
      <c r="CS777" s="6" t="s">
        <v>1086</v>
      </c>
      <c r="CT777" s="6" t="s">
        <v>1086</v>
      </c>
      <c r="CU777" s="191" t="s">
        <v>1577</v>
      </c>
      <c r="CV777" s="6" t="str">
        <f>CONCATENATE(H777,I777,J777,K777,L777,M777,N777,O777,P777,Q777,R777,S777,T777)</f>
        <v>OASIS 5885</v>
      </c>
      <c r="CW777" s="46" t="str">
        <f>IF(CV777="","",IF(COUNTIF($CV$6:$CV$777,CV777)=1,"OK","¿REPETIDA?"))</f>
        <v>OK</v>
      </c>
      <c r="CX777" s="47" t="str">
        <f>IF(COUNTBLANK(AC777)+COUNTBLANK(BH777)+COUNTBLANK(BN777:CD777)&gt;11,"NO","SI")</f>
        <v>SI</v>
      </c>
      <c r="CY777" s="47">
        <f>IF(CX777="NO","",IF(BV777="NO",$CY$5,IF(CA777="SI",IF(CR777="SI","",$CY$5),$CY$5)))</f>
        <v>1</v>
      </c>
      <c r="CZ777" s="47" t="str">
        <f>IF(CX777="NO","",IF(BX777="NO",$CZ$5,IF(CC777="SI",IF(CT777="SI","",$CZ$5),$CZ$5)))</f>
        <v/>
      </c>
      <c r="DA777" s="47" t="str">
        <f>IF(CX777="NO","",IF(BT777="SI",IF(CD777="INODORO CON TANQUE",IF(BY777="SI",IF(CP777="SI","",$DA$5),$DA$5),$DA$5),$DA$5))</f>
        <v/>
      </c>
      <c r="DB777" s="47">
        <f>IF(CX777="NO","",IF(BU777="NO",$DB$5,IF(BZ777="SI",IF(CQ777="SI","",$DB$5),$DB$5)))</f>
        <v>4</v>
      </c>
      <c r="DC777" s="47" t="str">
        <f>IF(CX777="NO","",IF(BW777="NO",$DC$5,IF(CB777="SI",IF(CS777="SI","",$DC$5),$DC$5)))</f>
        <v/>
      </c>
      <c r="DD777" s="47"/>
      <c r="DE777" s="47">
        <f>IF(DF777=8,$DE$5,IF(COUNT(CY777:DC777)&lt;3,"",$DE$5))</f>
        <v>7</v>
      </c>
      <c r="DF777" s="47">
        <f>IF(CX777="NO","",IF(COUNT(CY777:DA777)&lt;1,"",IF(CU777="OBRA GRIS","",IF(CU777="OBRA BLANCA","",IF(CU777="OBRA NEGRA","",$DF$5)))))</f>
        <v>8</v>
      </c>
      <c r="DG777" s="47" t="str">
        <f>IF(DF777=8,"",IF(COUNT(CY777:DA777)&lt;1,"",IF(CU777="OBRA GRIS",$DG$5,IF(CU777="OBRA NEGRA",$DG$5,""))))</f>
        <v/>
      </c>
      <c r="DH777" s="47" t="str">
        <f>IF(CX777="NO","",IF(BR777="SI","",$DH$5))</f>
        <v/>
      </c>
      <c r="DI777" s="47" t="str">
        <f>IF(CX777="NO","",IF(BS777="SI","",$DI$5))</f>
        <v/>
      </c>
      <c r="DJ777" s="47">
        <f>IF(CX777="NO","",COUNT(CY777:DC777))</f>
        <v>2</v>
      </c>
      <c r="DK777" s="48">
        <f>IF(CX777="NO",0,IF(CY777=1,Tipologías!$E$11,0)+IF(CZ777=2,Tipologías!$E$10,0)+IF(DA777=3,Tipologías!$E$9,0)+IF(DB777=4,Tipologías!$E$13,0)+IF(DC777=5,Tipologías!$E$12,0)+IF(DD777=6,Tipologías!$E$14,0)+IF(DE777=7,Tipologías!$E$20,0)+IF(DG777=9,Tipologías!$E$16,0)+IF(DF777=8,Tipologías!$E$23,0)+IF(DH777=10,Tipologías!$E$7,0)+IF(DI777=11,Tipologías!$E$8,0))</f>
        <v>5709387.9815640002</v>
      </c>
      <c r="DL777" s="49">
        <f>IF(DK777&gt;0,IF(DK777&gt;$DM$1,$DM$1,DK777),0)</f>
        <v>5709387.9815640002</v>
      </c>
      <c r="DM777" s="50" t="str">
        <f>IF(DK777=0,"",IF(BN777="SI","",$DM$5))</f>
        <v/>
      </c>
      <c r="DN777" s="50" t="str">
        <f>IF(DK777=0,"",IF(BO777="SI","",$DN$5))</f>
        <v/>
      </c>
      <c r="DO777" s="50">
        <f>IF(DK777=0,"",IF(BP777="SI",0,$DO$5))</f>
        <v>0</v>
      </c>
      <c r="DP777" s="51">
        <f>IF(DK777=0,"",IF(BQ777="SI","",$DP$5))</f>
        <v>20</v>
      </c>
      <c r="DQ777" s="51">
        <f>IF(DM777=17,Tipologías!$E$18,0)+IF(ENCUESTAS!DN777=18,Tipologías!$E$17,0)+IF(ENCUESTAS!DO777=19,Tipologías!$E$19,0)+IF(ENCUESTAS!DP777=20,Tipologías!$E$21,0)</f>
        <v>487557.07988400001</v>
      </c>
      <c r="DR777" s="47" t="str">
        <f>IF(DK777="0","NO",IF(SUM(DM777:DP777)&lt;1,"NO","SI"))</f>
        <v>SI</v>
      </c>
      <c r="DS777" s="49">
        <f>IF(DL777&gt;0,IF(DR777="SI",IF(DQ777&gt;$DS$1,$DS$1,DQ777),0),0)</f>
        <v>487557.07988400001</v>
      </c>
      <c r="DT777" s="52">
        <f>IF(DL777=0,"",(DL777+DS777+Tipologías!$E$6+Tipologías!$H$2))</f>
        <v>6394022.4539879644</v>
      </c>
      <c r="DU777" s="53" t="str">
        <f>IF(CX777="NO","NO",IF(DK777&gt;0,"SI","NO"))</f>
        <v>SI</v>
      </c>
      <c r="DV777" s="436" t="s">
        <v>3768</v>
      </c>
    </row>
    <row r="1048489" spans="1:4" x14ac:dyDescent="0.25">
      <c r="A1048489" s="22">
        <v>42626</v>
      </c>
      <c r="C1048489" s="7" t="s">
        <v>1267</v>
      </c>
      <c r="D1048489" s="7">
        <v>4139</v>
      </c>
    </row>
  </sheetData>
  <sheetProtection insertRows="0" sort="0" autoFilter="0"/>
  <autoFilter ref="A5:DV777">
    <filterColumn colId="124">
      <filters>
        <filter val="SI"/>
      </filters>
    </filterColumn>
  </autoFilter>
  <dataConsolidate/>
  <mergeCells count="18">
    <mergeCell ref="BI3:BM3"/>
    <mergeCell ref="A3:G4"/>
    <mergeCell ref="AV4:AW4"/>
    <mergeCell ref="AN3:BH3"/>
    <mergeCell ref="AG4:AM4"/>
    <mergeCell ref="H4:T4"/>
    <mergeCell ref="V4:AF4"/>
    <mergeCell ref="AY4:BA4"/>
    <mergeCell ref="BB4:BG4"/>
    <mergeCell ref="H3:AM3"/>
    <mergeCell ref="AN4:AO4"/>
    <mergeCell ref="AT4:AU4"/>
    <mergeCell ref="BT4:BX4"/>
    <mergeCell ref="BY4:CC4"/>
    <mergeCell ref="BN3:CD3"/>
    <mergeCell ref="CY3:DK3"/>
    <mergeCell ref="DM3:DR3"/>
    <mergeCell ref="CE3:CU3"/>
  </mergeCells>
  <conditionalFormatting sqref="C1048489:D1048576">
    <cfRule type="containsBlanks" dxfId="35" priority="932">
      <formula>LEN(TRIM(C1048489))=0</formula>
    </cfRule>
  </conditionalFormatting>
  <conditionalFormatting sqref="A1048489:A1048576">
    <cfRule type="containsBlanks" dxfId="34" priority="904">
      <formula>LEN(TRIM(A1048489))=0</formula>
    </cfRule>
  </conditionalFormatting>
  <conditionalFormatting sqref="CG751:CU777">
    <cfRule type="containsBlanks" dxfId="33" priority="4">
      <formula>LEN(TRIM(CG751))=0</formula>
    </cfRule>
  </conditionalFormatting>
  <conditionalFormatting sqref="CG6:CU79 CG80:CH80 CJ80:CK80 CG97:CU100 CG81:CK96 CL80:CU96 A6:T6 CE106:CE122 R106:T106 I132:T145 R146:T146 I146:P146 I147:T185 R186:T186 I186:P186 A250:C250 I187:T204 B240:C249 B251:C299 CE124:CE238 CE240:CE278 D279:G299 AB6:AJ750 CG106:CU399 CF106:CF300 CF302:CF303 B363:D399 I240:T327 CF365:CF366 CF368:CF399 E375:G399 C433:G433 D434:G434 B428:G432 B400:G411 I363:T411 E435:G435 E436:T439 B433:B439 C434:C439 D435:D439 C539:D551 C552:C565 B440:T536 B537:G538 E544:F551 D552:F552 B539:B565 E539:G539 H537:T539 I626:T635 CL625:CN632 CK633:CN646 CG647:CU647 CG648:CN664 I620:T624 CG620:CJ646 CL620:CU624 CK620:CK632 CO625:CU646 CG604:CU619 R625:T625 B584:D694 E647:G656 I625:P625 G657:G658 I661:T664 CE604:CF664 R665:T665 I665:P665 E680:G694 I666:T666 CE665:CN694 CO648:CU694 E657:F674 B695:G750 I680:T750 A7:A249 CF305 CF307:CF308 CF310:CF363 B300:G327 B566:G583 CE581:CU603 E584:G596 A251:A750 I107:T112 I106:P106 B106:H112 E540:T542 E543:G543 G544 H543:T544 D553:T563 I564:T596 D564:H565 G659:T660 G667:T674 B113:T131 B132:H204 B205:T239 D240:H278 H279:H327 B328:T362 E363:H374 H375:H411 B412:T427 H428:T435 G545:T552 H566:H596 E597:T619 E620:H635 E636:T646 H647:T658 G661:H666 E675:T679 H680:H777 AL400:CU580 AL581:CD694 AL695:CU750 AL6:CF100 AL101:CU105 AL280:CE399 AL106:CD279 B7:T105 V6:Z750">
    <cfRule type="containsBlanks" dxfId="32" priority="8">
      <formula>LEN(TRIM(A6))=0</formula>
    </cfRule>
  </conditionalFormatting>
  <conditionalFormatting sqref="A751:G777 I751:T777 AB751:AJ777 AL751:CD777 V751:Z777">
    <cfRule type="containsBlanks" dxfId="31" priority="7">
      <formula>LEN(TRIM(A751))=0</formula>
    </cfRule>
  </conditionalFormatting>
  <conditionalFormatting sqref="CE751:CE777">
    <cfRule type="containsBlanks" dxfId="30" priority="6">
      <formula>LEN(TRIM(CE751))=0</formula>
    </cfRule>
  </conditionalFormatting>
  <conditionalFormatting sqref="CF751:CF777">
    <cfRule type="containsBlanks" dxfId="29" priority="5">
      <formula>LEN(TRIM(CF751))=0</formula>
    </cfRule>
  </conditionalFormatting>
  <conditionalFormatting sqref="AA6:AA777">
    <cfRule type="containsBlanks" dxfId="28" priority="3">
      <formula>LEN(TRIM(AA6))=0</formula>
    </cfRule>
  </conditionalFormatting>
  <conditionalFormatting sqref="AK6:AK777">
    <cfRule type="containsBlanks" dxfId="27" priority="2">
      <formula>LEN(TRIM(AK6))=0</formula>
    </cfRule>
  </conditionalFormatting>
  <dataValidations xWindow="1271" yWindow="827" count="34">
    <dataValidation type="list" allowBlank="1" showInputMessage="1" showErrorMessage="1" sqref="AZ778:AZ1048576 BF5:BF777 BL6:CC777 BB5:BB1048576 BD5:BD1048576 BK778:CA1048576">
      <formula1>Siono</formula1>
    </dataValidation>
    <dataValidation type="list" allowBlank="1" showInputMessage="1" showErrorMessage="1" sqref="CB1:CB3 CD6:CD777 CB778:CB1048576">
      <formula1>TIPOINODORO</formula1>
    </dataValidation>
    <dataValidation type="list" allowBlank="1" showInputMessage="1" showErrorMessage="1" promptTitle="Tipo de servicio sanitario" prompt="Tipo de servicio sanitario" sqref="BH5:BH777 BG778:BG1048576">
      <formula1>SANITARIO</formula1>
    </dataValidation>
    <dataValidation type="list" allowBlank="1" showInputMessage="1" showErrorMessage="1" sqref="BI6:BI777 BH778:BH1048576">
      <formula1>MATERIALPAREDES</formula1>
    </dataValidation>
    <dataValidation type="list" allowBlank="1" showInputMessage="1" showErrorMessage="1" sqref="BJ6:BJ777 BI778:BI1048576">
      <formula1>MATERIALTECHO</formula1>
    </dataValidation>
    <dataValidation type="list" allowBlank="1" showInputMessage="1" showErrorMessage="1" sqref="BK6:BK777 BJ778:BJ1048576">
      <formula1>MATERIALPISO</formula1>
    </dataValidation>
    <dataValidation type="list" allowBlank="1" showInputMessage="1" showErrorMessage="1" sqref="AV6:AV777 BF778:BF1048576">
      <formula1>ACREDITACION</formula1>
    </dataValidation>
    <dataValidation type="list" allowBlank="1" showInputMessage="1" showErrorMessage="1" promptTitle="Tipo de propiedad de la vivienda" prompt="Seleccione una opción de la lista." sqref="AT6:AT777">
      <formula1>VIVIENDA</formula1>
    </dataValidation>
    <dataValidation type="list" allowBlank="1" showInputMessage="1" showErrorMessage="1" sqref="AX6:AX777 AU778:AU1048576">
      <formula1>CONTRATO</formula1>
    </dataValidation>
    <dataValidation type="list" allowBlank="1" showInputMessage="1" showErrorMessage="1" promptTitle="Años ó meses" prompt="Seleccione la opción del listado." sqref="AX778:AX1048576">
      <formula1>TIEMPO</formula1>
    </dataValidation>
    <dataValidation type="whole" operator="greaterThanOrEqual" allowBlank="1" showInputMessage="1" showErrorMessage="1" promptTitle="Valor que paga" prompt="Ingrese el valor que paga sin puntos ni comas." sqref="BG6:BG777 BE6:BE1048576 BA6:BA1048576 BC6:BC1048576">
      <formula1>0</formula1>
    </dataValidation>
    <dataValidation type="whole" operator="greaterThanOrEqual" allowBlank="1" showInputMessage="1" showErrorMessage="1" promptTitle="Duración del contrato" prompt="Ingrese un número sin puntos ni comas." sqref="AY6:AZ777 AV778:AW1048576">
      <formula1>0</formula1>
    </dataValidation>
    <dataValidation type="whole" operator="greaterThanOrEqual" allowBlank="1" showInputMessage="1" showErrorMessage="1" promptTitle="Cánon de arrendamiento" prompt="Ingrese el valor SIN puntos ni comas." sqref="AY778:AY1048576">
      <formula1>0</formula1>
    </dataValidation>
    <dataValidation type="list" allowBlank="1" showInputMessage="1" showErrorMessage="1" promptTitle="Municipio" prompt="Seleccione el Municipio de la lista" sqref="C1048489:C1048576 C6:C777 I778:I1048576">
      <formula1>Municipios</formula1>
    </dataValidation>
    <dataValidation type="list" allowBlank="1" showInputMessage="1" showErrorMessage="1" promptTitle="DEPARTAMENTO" prompt="Seleccione el Departamento de la lista" sqref="B6:B777 H778:H1048576">
      <formula1>DEPARTAMENTOS</formula1>
    </dataValidation>
    <dataValidation type="whole" operator="greaterThanOrEqual" allowBlank="1" showInputMessage="1" showErrorMessage="1" sqref="AO4:AP4 A1:D2 F1:J2 E2 D778:D1048488 AR6:AS777 AQ5:AQ777 E778:G1048576">
      <formula1>0</formula1>
    </dataValidation>
    <dataValidation type="list" allowBlank="1" showInputMessage="1" showErrorMessage="1" sqref="AD5:AD777 AP778:AP1048576">
      <formula1>SEXO</formula1>
    </dataValidation>
    <dataValidation type="list" allowBlank="1" showInputMessage="1" showErrorMessage="1" error="Seleccione un valor 'SI' ó 'NO'" promptTitle="Seleccione únicamente SI ó NO" prompt="Seleccione únicamente SI ó NO" sqref="C778:C1048488 A778:A1048488 AN6:AN777 AF5:AF777 AP6:AP777 B778:B1048576">
      <formula1>Siono</formula1>
    </dataValidation>
    <dataValidation type="list" allowBlank="1" showInputMessage="1" showErrorMessage="1" sqref="AL6:AL777 AB6:AB777">
      <formula1>"Cédula,Ced. Extranjería,Tarjeta identida,Otro"</formula1>
    </dataValidation>
    <dataValidation type="list" allowBlank="1" showInputMessage="1" showErrorMessage="1" sqref="S5:S777 Q778:Q1048576 N5:N777 W778:W1048576">
      <formula1>CUADRANTE</formula1>
    </dataValidation>
    <dataValidation type="list" allowBlank="1" showInputMessage="1" showErrorMessage="1" sqref="S778:S1048576 P5:P105 N778:N1048576 P147:P185 K5:K777 M5:M777 P187:P624 P626:P664 P107:P145 P666:P1048576">
      <formula1>LETRAS</formula1>
    </dataValidation>
    <dataValidation type="list" allowBlank="1" showInputMessage="1" showErrorMessage="1" sqref="Q5:Q105 O778:O1048576 P186 L5:L777 Q666:Q777 Q187:Q624 P625 Q626:Q664 P665 Q147:Q185 P146 P106 Q107:Q145 T778:V1048576">
      <formula1>"BIS"</formula1>
    </dataValidation>
    <dataValidation type="list" allowBlank="1" showInputMessage="1" showErrorMessage="1" errorTitle="Error en el ingreso" error="Por favor seleccione uno de los valores de la lista." promptTitle="Tipo Vía" prompt="Seleccione un valor de la lista, ejemplo: Avenida, Calle, Carrera, Diagonal, Transversal." sqref="I52:I777 H4 I5:I50 L778:L1048576">
      <formula1>TIPOVIA</formula1>
    </dataValidation>
    <dataValidation type="decimal" operator="greaterThanOrEqual" allowBlank="1" showInputMessage="1" showErrorMessage="1" errorTitle="Número" error="Ingrese un valor numérico positivo." promptTitle="Número" prompt="Ingrese un número." sqref="O5:O777 R778:R1048576">
      <formula1>0</formula1>
    </dataValidation>
    <dataValidation type="whole" operator="greaterThanOrEqual" allowBlank="1" showInputMessage="1" showErrorMessage="1" errorTitle="Número" error="Ingrese un valor numérico positivo" promptTitle="Número" prompt="Ingrese un valor numérico positivo" sqref="R5:R777">
      <formula1>0</formula1>
    </dataValidation>
    <dataValidation type="list" allowBlank="1" showInputMessage="1" showErrorMessage="1" sqref="CF365:CF366 CF368:CF777 CF310:CF363 CF305 CE307 CF6:CF300 CF307:CF308 CE365 CF302:CF303 CE302">
      <formula1>"DIRECTO RIO, POZO, PILA, COMPRA, RECIBE VECINOS, OTRA, NO CONSUME"</formula1>
    </dataValidation>
    <dataValidation type="list" allowBlank="1" showInputMessage="1" showErrorMessage="1" sqref="CG6:CI79 CG81:CI777 CG80:CH80">
      <formula1>"VAN A POZO SEPTICO, SE DESECHAN EN CAMPO, SE VIERTEN A CANAL O QUEBRADA, NO TIENE - NO APLICA"</formula1>
    </dataValidation>
    <dataValidation type="list" allowBlank="1" showInputMessage="1" showErrorMessage="1" sqref="CJ6:CJ777">
      <formula1>"BAJA, INTERMITENTE, NORMAL - BUENA, NO LE LLEGA AGUA - SIN PRESION, NO LE LLEGA AGUA - SERVICIO SUSPENDIDO"</formula1>
    </dataValidation>
    <dataValidation type="list" allowBlank="1" showInputMessage="1" showErrorMessage="1" sqref="CK6:CK174 CK655:CK777 CK176:CK653">
      <formula1>"NO LE LLEGA AGUA, MENOS DE 1 HORA, MAS DE 1 HOARA - MENOS DE 12 AL DIA, MAS DE 12 HORAS - MENOS DE 20 AL DIA, TIENE AGUA LAS 24 HORAS"</formula1>
    </dataValidation>
    <dataValidation type="list" allowBlank="1" showInputMessage="1" showErrorMessage="1" sqref="CL6:CL777">
      <formula1>"SI, NO, NO SABE"</formula1>
    </dataValidation>
    <dataValidation type="list" allowBlank="1" showInputMessage="1" showErrorMessage="1" sqref="CM6:CN777">
      <formula1>"SI, NO"</formula1>
    </dataValidation>
    <dataValidation type="list" allowBlank="1" showInputMessage="1" showErrorMessage="1" sqref="CO6:CO777">
      <formula1>"PVC, MANGUERA, GALVANIZADA, NO TIENE - NO APLICA"</formula1>
    </dataValidation>
    <dataValidation type="list" allowBlank="1" showInputMessage="1" showErrorMessage="1" sqref="CP6:CT777">
      <formula1>"SI, NO, NO APLICA"</formula1>
    </dataValidation>
    <dataValidation type="list" allowBlank="1" showInputMessage="1" showErrorMessage="1" sqref="CU6:CU777">
      <formula1>"OBRA BLANCA, OBRA GRIS, OBRA NEGRA, OTROS, NO TIENE - NO APLICA"</formula1>
    </dataValidation>
  </dataValidations>
  <pageMargins left="0.7" right="0.7" top="0.75" bottom="0.75" header="0.3" footer="0.3"/>
  <pageSetup orientation="portrait" horizontalDpi="4294967295" verticalDpi="4294967295" r:id="rId1"/>
  <extLst>
    <ext xmlns:x14="http://schemas.microsoft.com/office/spreadsheetml/2009/9/main" uri="{78C0D931-6437-407d-A8EE-F0AAD7539E65}">
      <x14:conditionalFormattings>
        <x14:conditionalFormatting xmlns:xm="http://schemas.microsoft.com/office/excel/2006/main">
          <x14:cfRule type="cellIs" priority="1" operator="equal" id="{40556E03-2A6F-439D-B2EB-1F1EDAD3F2F7}">
            <xm:f>'C:\Users\mavila\AppData\Local\Microsoft\Windows\Temporary Internet Files\Content.Outlook\EV4TVLCA\[Matriz PCI La Jagua de Ibirico Cesar (3).xlsx]ENCUESTAS'!#REF!</xm:f>
            <x14:dxf>
              <font>
                <color rgb="FF006100"/>
              </font>
              <fill>
                <patternFill>
                  <bgColor rgb="FFC6EFCE"/>
                </patternFill>
              </fill>
            </x14:dxf>
          </x14:cfRule>
          <xm:sqref>U6:U777</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2:AO812"/>
  <sheetViews>
    <sheetView zoomScale="85" zoomScaleNormal="85" zoomScaleSheetLayoutView="70" workbookViewId="0">
      <pane xSplit="2" ySplit="5" topLeftCell="C6" activePane="bottomRight" state="frozen"/>
      <selection pane="topRight" activeCell="C1" sqref="C1"/>
      <selection pane="bottomLeft" activeCell="A6" sqref="A6"/>
      <selection pane="bottomRight" activeCell="Y169" sqref="Y169"/>
    </sheetView>
  </sheetViews>
  <sheetFormatPr baseColWidth="10" defaultColWidth="11.42578125" defaultRowHeight="15" x14ac:dyDescent="0.25"/>
  <cols>
    <col min="1" max="2" width="22.7109375" style="374" customWidth="1"/>
    <col min="3" max="3" width="22.7109375" style="375" customWidth="1"/>
    <col min="4" max="4" width="22.7109375" style="376" customWidth="1"/>
    <col min="5" max="6" width="11.42578125" style="374" customWidth="1"/>
    <col min="7" max="7" width="11.140625" style="374" customWidth="1"/>
    <col min="8" max="9" width="11.42578125" style="374" customWidth="1"/>
    <col min="10" max="10" width="12.7109375" style="374" customWidth="1"/>
    <col min="11" max="11" width="11.42578125" style="374" customWidth="1"/>
    <col min="12" max="12" width="13" style="374" customWidth="1"/>
    <col min="13" max="13" width="13.5703125" style="376" customWidth="1"/>
    <col min="14" max="14" width="14.42578125" style="374" customWidth="1"/>
    <col min="15" max="15" width="14.28515625" style="460" bestFit="1" customWidth="1"/>
    <col min="16" max="16" width="45.5703125" style="374" customWidth="1"/>
    <col min="17" max="17" width="31.85546875" style="374" customWidth="1"/>
    <col min="18" max="19" width="22.7109375" style="377" customWidth="1"/>
    <col min="20" max="20" width="34.28515625" style="374" customWidth="1"/>
    <col min="21" max="21" width="55.42578125" style="468" customWidth="1"/>
    <col min="22" max="22" width="25.5703125" style="374" customWidth="1"/>
    <col min="23" max="26" width="29.140625" style="374" customWidth="1"/>
    <col min="27" max="27" width="29.140625" style="377" customWidth="1"/>
    <col min="28" max="28" width="36.28515625" style="374" bestFit="1" customWidth="1"/>
    <col min="29" max="29" width="49.42578125" style="374" bestFit="1" customWidth="1"/>
    <col min="30" max="31" width="29.140625" style="374" customWidth="1"/>
    <col min="32" max="32" width="45.42578125" style="468" customWidth="1"/>
    <col min="33" max="33" width="21.85546875" style="374" customWidth="1"/>
    <col min="34" max="34" width="23.42578125" style="378" customWidth="1"/>
    <col min="35" max="35" width="23.42578125" style="375" customWidth="1"/>
    <col min="36" max="36" width="22.85546875" style="374" customWidth="1"/>
    <col min="37" max="37" width="51.7109375" style="374" customWidth="1"/>
    <col min="38" max="38" width="22.7109375" style="379" customWidth="1"/>
    <col min="39" max="40" width="11.42578125" style="332"/>
    <col min="41" max="41" width="18" style="332" bestFit="1" customWidth="1"/>
    <col min="42" max="16384" width="11.42578125" style="332"/>
  </cols>
  <sheetData>
    <row r="2" spans="1:41" x14ac:dyDescent="0.25">
      <c r="A2" s="327"/>
      <c r="B2" s="327"/>
      <c r="C2" s="328"/>
      <c r="D2" s="329"/>
      <c r="E2" s="327"/>
      <c r="F2" s="327"/>
      <c r="G2" s="327"/>
      <c r="H2" s="327"/>
      <c r="I2" s="327"/>
      <c r="J2" s="327"/>
      <c r="K2" s="327"/>
      <c r="L2" s="327"/>
      <c r="M2" s="329"/>
      <c r="N2" s="327"/>
      <c r="O2" s="461"/>
      <c r="P2" s="327"/>
      <c r="Q2" s="327"/>
      <c r="R2" s="330"/>
      <c r="S2" s="330"/>
      <c r="T2" s="327"/>
      <c r="U2" s="469"/>
      <c r="V2" s="327"/>
      <c r="W2" s="327"/>
      <c r="X2" s="327"/>
      <c r="Y2" s="327"/>
      <c r="Z2" s="327"/>
      <c r="AA2" s="330"/>
      <c r="AB2" s="327"/>
      <c r="AC2" s="327"/>
      <c r="AD2" s="327"/>
      <c r="AE2" s="327"/>
      <c r="AF2" s="469"/>
      <c r="AG2" s="327"/>
      <c r="AH2" s="331"/>
      <c r="AI2" s="328"/>
      <c r="AJ2" s="327"/>
      <c r="AK2" s="327"/>
      <c r="AL2" s="327"/>
    </row>
    <row r="3" spans="1:41" ht="57.75" customHeight="1" x14ac:dyDescent="0.25">
      <c r="A3" s="333"/>
      <c r="B3" s="334"/>
      <c r="C3" s="334"/>
      <c r="D3" s="335"/>
      <c r="E3" s="334"/>
      <c r="F3" s="334"/>
      <c r="G3" s="334"/>
      <c r="H3" s="334"/>
      <c r="I3" s="334"/>
      <c r="J3" s="334"/>
      <c r="K3" s="334"/>
      <c r="L3" s="334"/>
      <c r="M3" s="334"/>
      <c r="N3" s="334"/>
      <c r="O3" s="462"/>
      <c r="P3" s="334"/>
      <c r="Q3" s="334"/>
      <c r="R3" s="334"/>
      <c r="S3" s="334"/>
      <c r="T3" s="334"/>
      <c r="U3" s="470"/>
      <c r="V3" s="334"/>
      <c r="W3" s="334"/>
      <c r="X3" s="334"/>
      <c r="Y3" s="334"/>
      <c r="Z3" s="334"/>
      <c r="AA3" s="336"/>
      <c r="AB3" s="334"/>
      <c r="AC3" s="334"/>
      <c r="AD3" s="334"/>
      <c r="AE3" s="334"/>
      <c r="AF3" s="470"/>
      <c r="AG3" s="334"/>
      <c r="AH3" s="334"/>
      <c r="AI3" s="334"/>
      <c r="AJ3" s="334"/>
      <c r="AK3" s="334"/>
      <c r="AL3" s="337"/>
    </row>
    <row r="4" spans="1:41" ht="37.5" x14ac:dyDescent="0.25">
      <c r="A4" s="338"/>
      <c r="B4" s="339"/>
      <c r="C4" s="340"/>
      <c r="D4" s="341"/>
      <c r="E4" s="1205" t="s">
        <v>3363</v>
      </c>
      <c r="F4" s="1205"/>
      <c r="G4" s="1205"/>
      <c r="H4" s="1205"/>
      <c r="I4" s="1205"/>
      <c r="J4" s="1205"/>
      <c r="K4" s="1205"/>
      <c r="L4" s="1205"/>
      <c r="M4" s="1205"/>
      <c r="N4" s="1205"/>
      <c r="O4" s="1206"/>
      <c r="P4" s="339"/>
      <c r="Q4" s="342"/>
      <c r="R4" s="1207" t="s">
        <v>3364</v>
      </c>
      <c r="S4" s="1207"/>
      <c r="T4" s="343" t="s">
        <v>3365</v>
      </c>
      <c r="U4" s="471"/>
      <c r="V4" s="339"/>
      <c r="W4" s="339"/>
      <c r="X4" s="339"/>
      <c r="Y4" s="339"/>
      <c r="Z4" s="339"/>
      <c r="AA4" s="344"/>
      <c r="AB4" s="339"/>
      <c r="AC4" s="339"/>
      <c r="AD4" s="342"/>
      <c r="AE4" s="342"/>
      <c r="AF4" s="347"/>
      <c r="AG4" s="339"/>
      <c r="AH4" s="345"/>
      <c r="AI4" s="340"/>
      <c r="AJ4" s="339"/>
      <c r="AK4" s="339"/>
      <c r="AL4" s="339"/>
    </row>
    <row r="5" spans="1:41" s="357" customFormat="1" ht="75" x14ac:dyDescent="0.25">
      <c r="A5" s="346" t="s">
        <v>3366</v>
      </c>
      <c r="B5" s="347" t="s">
        <v>3367</v>
      </c>
      <c r="C5" s="348" t="s">
        <v>3368</v>
      </c>
      <c r="D5" s="349" t="s">
        <v>3369</v>
      </c>
      <c r="E5" s="350" t="s">
        <v>1089</v>
      </c>
      <c r="F5" s="350" t="s">
        <v>1090</v>
      </c>
      <c r="G5" s="350" t="s">
        <v>1091</v>
      </c>
      <c r="H5" s="350" t="s">
        <v>1092</v>
      </c>
      <c r="I5" s="350" t="s">
        <v>1094</v>
      </c>
      <c r="J5" s="350" t="s">
        <v>1145</v>
      </c>
      <c r="K5" s="350" t="s">
        <v>1095</v>
      </c>
      <c r="L5" s="350" t="s">
        <v>1146</v>
      </c>
      <c r="M5" s="351" t="s">
        <v>1198</v>
      </c>
      <c r="N5" s="350" t="s">
        <v>1094</v>
      </c>
      <c r="O5" s="463" t="s">
        <v>1096</v>
      </c>
      <c r="P5" s="350" t="s">
        <v>3370</v>
      </c>
      <c r="Q5" s="352" t="s">
        <v>3371</v>
      </c>
      <c r="R5" s="353" t="s">
        <v>1138</v>
      </c>
      <c r="S5" s="353" t="s">
        <v>1139</v>
      </c>
      <c r="T5" s="347" t="s">
        <v>3372</v>
      </c>
      <c r="U5" s="347" t="s">
        <v>3373</v>
      </c>
      <c r="V5" s="347" t="s">
        <v>3374</v>
      </c>
      <c r="W5" s="347" t="s">
        <v>3375</v>
      </c>
      <c r="X5" s="347" t="s">
        <v>3376</v>
      </c>
      <c r="Y5" s="347" t="s">
        <v>3377</v>
      </c>
      <c r="Z5" s="347" t="s">
        <v>3378</v>
      </c>
      <c r="AA5" s="354" t="s">
        <v>3379</v>
      </c>
      <c r="AB5" s="347" t="s">
        <v>3380</v>
      </c>
      <c r="AC5" s="347" t="s">
        <v>3381</v>
      </c>
      <c r="AD5" s="355" t="s">
        <v>3382</v>
      </c>
      <c r="AE5" s="355" t="s">
        <v>3383</v>
      </c>
      <c r="AF5" s="347" t="s">
        <v>3384</v>
      </c>
      <c r="AG5" s="347" t="s">
        <v>3385</v>
      </c>
      <c r="AH5" s="356" t="s">
        <v>3386</v>
      </c>
      <c r="AI5" s="348" t="s">
        <v>3387</v>
      </c>
      <c r="AJ5" s="347" t="s">
        <v>3388</v>
      </c>
      <c r="AK5" s="347" t="s">
        <v>3389</v>
      </c>
      <c r="AL5" s="347" t="s">
        <v>3390</v>
      </c>
      <c r="AN5" s="357" t="s">
        <v>3893</v>
      </c>
      <c r="AO5" s="357" t="s">
        <v>3892</v>
      </c>
    </row>
    <row r="6" spans="1:41" s="365" customFormat="1" hidden="1" x14ac:dyDescent="0.25">
      <c r="A6" s="358" t="str">
        <f>+IF(ENCUESTAS!DU6="SI",ENCUESTAS!DV6,"")</f>
        <v/>
      </c>
      <c r="B6" s="359"/>
      <c r="C6" s="360"/>
      <c r="D6" s="361" t="str">
        <f>+ENCUESTAS!H6</f>
        <v xml:space="preserve">OASIS </v>
      </c>
      <c r="E6" s="359"/>
      <c r="F6" s="359"/>
      <c r="G6" s="359"/>
      <c r="H6" s="359"/>
      <c r="I6" s="359"/>
      <c r="J6" s="359"/>
      <c r="K6" s="359"/>
      <c r="L6" s="359"/>
      <c r="M6" s="359"/>
      <c r="N6" s="359"/>
      <c r="O6" s="465"/>
      <c r="P6" s="362" t="str">
        <f t="shared" ref="P6:P69" si="0">CONCATENATE(E6," ",F6,G6," ",H6," ",I6,"# "," ",J6,K6," ",L6,"- ",M6," ",N6," ",O6)</f>
        <v xml:space="preserve">   #   -   </v>
      </c>
      <c r="Q6" s="362" t="str">
        <f>IF(COUNTIFS($P$6:$P$777,P6)=1,"NO","REPETIDA")</f>
        <v>REPETIDA</v>
      </c>
      <c r="R6" s="363"/>
      <c r="S6" s="363"/>
      <c r="T6" s="359"/>
      <c r="U6" s="359"/>
      <c r="V6" s="359"/>
      <c r="W6" s="359"/>
      <c r="X6" s="359"/>
      <c r="Y6" s="359"/>
      <c r="Z6" s="359"/>
      <c r="AA6" s="363"/>
      <c r="AB6" s="359"/>
      <c r="AC6" s="362" t="str">
        <f t="shared" ref="AC6:AC69" si="1">+CONCATENATE(Y6," ",Z6," ",W6," ",X6)</f>
        <v xml:space="preserve">   </v>
      </c>
      <c r="AD6" s="362" t="str">
        <f>IF(COUNTIFS($AC$6:$AC$777,AC6)=1,"NO","REPETIDA")</f>
        <v>REPETIDA</v>
      </c>
      <c r="AE6" s="362" t="str">
        <f>IF(COUNTIFS($AA$6:$AA$777,AA6)=1,"NO","REPETIDA")</f>
        <v>REPETIDA</v>
      </c>
      <c r="AF6" s="359"/>
      <c r="AG6" s="359"/>
      <c r="AH6" s="364"/>
      <c r="AI6" s="360"/>
      <c r="AJ6" s="359"/>
      <c r="AK6" s="359"/>
      <c r="AL6" s="362" t="str">
        <f t="shared" ref="AL6:AL69" si="2">IF(AND(AG6="SI",AJ6="SI"),"SI",IF(AND(AG6="",AJ6=""),"","NO"))</f>
        <v/>
      </c>
    </row>
    <row r="7" spans="1:41" ht="105" hidden="1" x14ac:dyDescent="0.25">
      <c r="A7" s="358" t="str">
        <f>+IF(ENCUESTAS!DU7="SI",ENCUESTAS!DV7,"")</f>
        <v>OAS-001</v>
      </c>
      <c r="B7" s="366" t="s">
        <v>1086</v>
      </c>
      <c r="C7" s="367">
        <v>43367</v>
      </c>
      <c r="D7" s="361" t="str">
        <f>+ENCUESTAS!H7</f>
        <v xml:space="preserve">OASIS </v>
      </c>
      <c r="E7" s="366"/>
      <c r="F7" s="366"/>
      <c r="G7" s="366"/>
      <c r="H7" s="366"/>
      <c r="I7" s="366"/>
      <c r="J7" s="366"/>
      <c r="K7" s="368"/>
      <c r="L7" s="366"/>
      <c r="M7" s="366"/>
      <c r="N7" s="366"/>
      <c r="O7" s="464">
        <v>220554000000</v>
      </c>
      <c r="P7" s="362" t="str">
        <f t="shared" si="0"/>
        <v xml:space="preserve">   #   -   220554000000</v>
      </c>
      <c r="Q7" s="362" t="str">
        <f t="shared" ref="Q7:Q70" si="3">IF(COUNTIFS($P$6:$P$777,P7)=1,"NO","REPETIDA")</f>
        <v>NO</v>
      </c>
      <c r="R7" s="369">
        <v>963115</v>
      </c>
      <c r="S7" s="369">
        <v>1209907</v>
      </c>
      <c r="T7" s="366" t="s">
        <v>1086</v>
      </c>
      <c r="U7" s="467" t="s">
        <v>3904</v>
      </c>
      <c r="V7" s="366" t="s">
        <v>1086</v>
      </c>
      <c r="W7" s="366" t="s">
        <v>1613</v>
      </c>
      <c r="X7" s="366" t="s">
        <v>4418</v>
      </c>
      <c r="Y7" s="366" t="s">
        <v>1274</v>
      </c>
      <c r="Z7" s="366" t="s">
        <v>2990</v>
      </c>
      <c r="AA7" s="369">
        <v>1039687016</v>
      </c>
      <c r="AB7" s="366">
        <v>3137233151</v>
      </c>
      <c r="AC7" s="362" t="str">
        <f t="shared" si="1"/>
        <v>JOSE ROBINSON CAPERA CEDEÑO</v>
      </c>
      <c r="AD7" s="362" t="str">
        <f t="shared" ref="AD7:AD70" si="4">IF(COUNTIFS($AC$6:$AC$777,AC7)=1,"NO","REPETIDA")</f>
        <v>NO</v>
      </c>
      <c r="AE7" s="362" t="str">
        <f t="shared" ref="AE7:AE70" si="5">IF(COUNTIFS($AA$6:$AA$777,AA7)=1,"NO","REPETIDA")</f>
        <v>NO</v>
      </c>
      <c r="AF7" s="467" t="s">
        <v>4441</v>
      </c>
      <c r="AG7" s="366"/>
      <c r="AH7" s="370"/>
      <c r="AI7" s="367"/>
      <c r="AJ7" s="366"/>
      <c r="AK7" s="366"/>
      <c r="AL7" s="362" t="str">
        <f t="shared" si="2"/>
        <v/>
      </c>
      <c r="AN7" s="332" t="s">
        <v>1121</v>
      </c>
    </row>
    <row r="8" spans="1:41" ht="75" hidden="1" x14ac:dyDescent="0.25">
      <c r="A8" s="358" t="str">
        <f>+IF(ENCUESTAS!DU8="SI",ENCUESTAS!DV8,"")</f>
        <v>OAS-002</v>
      </c>
      <c r="B8" s="366" t="s">
        <v>1086</v>
      </c>
      <c r="C8" s="367">
        <v>43376</v>
      </c>
      <c r="D8" s="361" t="str">
        <f>+ENCUESTAS!H8</f>
        <v xml:space="preserve">OASIS </v>
      </c>
      <c r="E8" s="366" t="s">
        <v>1102</v>
      </c>
      <c r="F8" s="366">
        <v>14</v>
      </c>
      <c r="G8" s="366"/>
      <c r="H8" s="366"/>
      <c r="I8" s="366"/>
      <c r="J8" s="366">
        <v>56</v>
      </c>
      <c r="K8" s="368"/>
      <c r="L8" s="366"/>
      <c r="M8" s="366">
        <v>81</v>
      </c>
      <c r="N8" s="366"/>
      <c r="O8" s="464">
        <v>220555390000</v>
      </c>
      <c r="P8" s="362" t="str">
        <f t="shared" si="0"/>
        <v>CARRERA 14  #  56 - 81  220555390000</v>
      </c>
      <c r="Q8" s="362" t="str">
        <f t="shared" si="3"/>
        <v>NO</v>
      </c>
      <c r="R8" s="369">
        <v>963251</v>
      </c>
      <c r="S8" s="369">
        <v>1210005</v>
      </c>
      <c r="T8" s="366" t="s">
        <v>1086</v>
      </c>
      <c r="U8" s="467"/>
      <c r="V8" s="366" t="s">
        <v>1086</v>
      </c>
      <c r="W8" s="366" t="s">
        <v>1619</v>
      </c>
      <c r="X8" s="366" t="s">
        <v>4119</v>
      </c>
      <c r="Y8" s="366" t="s">
        <v>1274</v>
      </c>
      <c r="Z8" s="366" t="s">
        <v>1316</v>
      </c>
      <c r="AA8" s="369">
        <v>11296179</v>
      </c>
      <c r="AB8" s="366"/>
      <c r="AC8" s="362" t="str">
        <f t="shared" si="1"/>
        <v>JOSE ANTONIO BARRERO HORTUA</v>
      </c>
      <c r="AD8" s="362" t="str">
        <f t="shared" si="4"/>
        <v>NO</v>
      </c>
      <c r="AE8" s="362" t="str">
        <f t="shared" si="5"/>
        <v>NO</v>
      </c>
      <c r="AF8" s="467" t="s">
        <v>4121</v>
      </c>
      <c r="AG8" s="366" t="s">
        <v>1086</v>
      </c>
      <c r="AH8" s="370">
        <v>7019666.2484926768</v>
      </c>
      <c r="AI8" s="367">
        <v>43392</v>
      </c>
      <c r="AJ8" s="366" t="s">
        <v>1086</v>
      </c>
      <c r="AK8" s="366"/>
      <c r="AL8" s="362" t="str">
        <f t="shared" si="2"/>
        <v>SI</v>
      </c>
      <c r="AN8" s="332" t="s">
        <v>1121</v>
      </c>
      <c r="AO8" s="332">
        <v>2</v>
      </c>
    </row>
    <row r="9" spans="1:41" ht="120" hidden="1" x14ac:dyDescent="0.25">
      <c r="A9" s="358" t="str">
        <f>+IF(ENCUESTAS!DU9="SI",ENCUESTAS!DV9,"")</f>
        <v>OAS-003</v>
      </c>
      <c r="B9" s="366" t="s">
        <v>1086</v>
      </c>
      <c r="C9" s="367">
        <v>43363</v>
      </c>
      <c r="D9" s="361" t="str">
        <f>+ENCUESTAS!H9</f>
        <v xml:space="preserve">OASIS </v>
      </c>
      <c r="E9" s="366" t="s">
        <v>1102</v>
      </c>
      <c r="F9" s="366">
        <v>14</v>
      </c>
      <c r="G9" s="366"/>
      <c r="H9" s="366"/>
      <c r="I9" s="366"/>
      <c r="J9" s="366">
        <v>53</v>
      </c>
      <c r="K9" s="368"/>
      <c r="L9" s="366"/>
      <c r="M9" s="366">
        <v>79</v>
      </c>
      <c r="N9" s="366"/>
      <c r="O9" s="464">
        <v>220548690026</v>
      </c>
      <c r="P9" s="362" t="str">
        <f t="shared" si="0"/>
        <v>CARRERA 14  #  53 - 79  220548690026</v>
      </c>
      <c r="Q9" s="362" t="str">
        <f t="shared" si="3"/>
        <v>NO</v>
      </c>
      <c r="R9" s="369">
        <v>963052</v>
      </c>
      <c r="S9" s="369">
        <v>1209859</v>
      </c>
      <c r="T9" s="366" t="s">
        <v>1086</v>
      </c>
      <c r="U9" s="467"/>
      <c r="V9" s="366" t="s">
        <v>1086</v>
      </c>
      <c r="W9" s="366" t="s">
        <v>1774</v>
      </c>
      <c r="X9" s="366"/>
      <c r="Y9" s="366" t="s">
        <v>2396</v>
      </c>
      <c r="Z9" s="366" t="s">
        <v>2050</v>
      </c>
      <c r="AA9" s="369">
        <v>71188859</v>
      </c>
      <c r="AB9" s="366">
        <v>43653140</v>
      </c>
      <c r="AC9" s="362" t="str">
        <f t="shared" si="1"/>
        <v xml:space="preserve">JOHNNY JAIRO SALDARRIAGA </v>
      </c>
      <c r="AD9" s="362" t="str">
        <f t="shared" si="4"/>
        <v>NO</v>
      </c>
      <c r="AE9" s="362" t="str">
        <f t="shared" si="5"/>
        <v>NO</v>
      </c>
      <c r="AF9" s="467" t="s">
        <v>4442</v>
      </c>
      <c r="AG9" s="366"/>
      <c r="AH9" s="370"/>
      <c r="AI9" s="367"/>
      <c r="AJ9" s="366"/>
      <c r="AK9" s="366"/>
      <c r="AL9" s="362" t="str">
        <f t="shared" si="2"/>
        <v/>
      </c>
      <c r="AN9" s="332" t="s">
        <v>1121</v>
      </c>
    </row>
    <row r="10" spans="1:41" ht="120" hidden="1" x14ac:dyDescent="0.25">
      <c r="A10" s="358" t="str">
        <f>+IF(ENCUESTAS!DU10="SI",ENCUESTAS!DV10,"")</f>
        <v>OAS-004</v>
      </c>
      <c r="B10" s="366" t="s">
        <v>1086</v>
      </c>
      <c r="C10" s="367">
        <v>43411</v>
      </c>
      <c r="D10" s="361" t="str">
        <f>+ENCUESTAS!H10</f>
        <v xml:space="preserve">OASIS </v>
      </c>
      <c r="E10" s="366"/>
      <c r="F10" s="366"/>
      <c r="G10" s="366"/>
      <c r="H10" s="366"/>
      <c r="I10" s="366"/>
      <c r="J10" s="366"/>
      <c r="K10" s="368"/>
      <c r="L10" s="366"/>
      <c r="M10" s="366"/>
      <c r="N10" s="366"/>
      <c r="O10" s="464">
        <v>220587560000</v>
      </c>
      <c r="P10" s="362" t="str">
        <f t="shared" si="0"/>
        <v xml:space="preserve">   #   -   220587560000</v>
      </c>
      <c r="Q10" s="362" t="str">
        <f t="shared" si="3"/>
        <v>NO</v>
      </c>
      <c r="R10" s="369">
        <v>963056</v>
      </c>
      <c r="S10" s="369">
        <v>1209958</v>
      </c>
      <c r="T10" s="366" t="s">
        <v>1086</v>
      </c>
      <c r="U10" s="467" t="s">
        <v>3904</v>
      </c>
      <c r="V10" s="366" t="s">
        <v>1086</v>
      </c>
      <c r="W10" s="366" t="s">
        <v>1629</v>
      </c>
      <c r="X10" s="366" t="s">
        <v>1630</v>
      </c>
      <c r="Y10" s="366" t="s">
        <v>1493</v>
      </c>
      <c r="Z10" s="366"/>
      <c r="AA10" s="369">
        <v>43654055</v>
      </c>
      <c r="AB10" s="366">
        <v>3107470943</v>
      </c>
      <c r="AC10" s="362" t="str">
        <f t="shared" si="1"/>
        <v>DOMINGA  PALACIOS MOSQUERA</v>
      </c>
      <c r="AD10" s="362" t="str">
        <f t="shared" si="4"/>
        <v>NO</v>
      </c>
      <c r="AE10" s="362" t="str">
        <f t="shared" si="5"/>
        <v>NO</v>
      </c>
      <c r="AF10" s="467" t="s">
        <v>4443</v>
      </c>
      <c r="AG10" s="366"/>
      <c r="AH10" s="370"/>
      <c r="AI10" s="367"/>
      <c r="AJ10" s="366"/>
      <c r="AK10" s="366"/>
      <c r="AL10" s="362" t="str">
        <f t="shared" si="2"/>
        <v/>
      </c>
      <c r="AN10" s="332" t="s">
        <v>1133</v>
      </c>
    </row>
    <row r="11" spans="1:41" hidden="1" x14ac:dyDescent="0.25">
      <c r="A11" s="358" t="str">
        <f>+IF(ENCUESTAS!DU11="SI",ENCUESTAS!DV11,"")</f>
        <v/>
      </c>
      <c r="B11" s="366"/>
      <c r="C11" s="367"/>
      <c r="D11" s="361" t="str">
        <f>+ENCUESTAS!H11</f>
        <v xml:space="preserve">SAN MARTIN </v>
      </c>
      <c r="E11" s="366"/>
      <c r="F11" s="366"/>
      <c r="G11" s="366"/>
      <c r="H11" s="366"/>
      <c r="I11" s="366"/>
      <c r="J11" s="366"/>
      <c r="K11" s="368"/>
      <c r="L11" s="366"/>
      <c r="M11" s="366"/>
      <c r="N11" s="366"/>
      <c r="O11" s="366"/>
      <c r="P11" s="362" t="str">
        <f t="shared" si="0"/>
        <v xml:space="preserve">   #   -   </v>
      </c>
      <c r="Q11" s="362" t="str">
        <f t="shared" si="3"/>
        <v>REPETIDA</v>
      </c>
      <c r="R11" s="369"/>
      <c r="S11" s="369"/>
      <c r="T11" s="366"/>
      <c r="U11" s="366"/>
      <c r="V11" s="366"/>
      <c r="W11" s="366"/>
      <c r="X11" s="366"/>
      <c r="Y11" s="366"/>
      <c r="Z11" s="366"/>
      <c r="AA11" s="369"/>
      <c r="AB11" s="366"/>
      <c r="AC11" s="362" t="str">
        <f t="shared" si="1"/>
        <v xml:space="preserve">   </v>
      </c>
      <c r="AD11" s="362" t="str">
        <f t="shared" si="4"/>
        <v>REPETIDA</v>
      </c>
      <c r="AE11" s="362" t="str">
        <f t="shared" si="5"/>
        <v>REPETIDA</v>
      </c>
      <c r="AF11" s="366"/>
      <c r="AG11" s="366"/>
      <c r="AH11" s="370"/>
      <c r="AI11" s="367"/>
      <c r="AJ11" s="366"/>
      <c r="AK11" s="366"/>
      <c r="AL11" s="362" t="str">
        <f t="shared" si="2"/>
        <v/>
      </c>
    </row>
    <row r="12" spans="1:41" ht="90" hidden="1" x14ac:dyDescent="0.25">
      <c r="A12" s="358" t="str">
        <f>+IF(ENCUESTAS!DU12="SI",ENCUESTAS!DV12,"")</f>
        <v>MIL-001</v>
      </c>
      <c r="B12" s="366" t="s">
        <v>1086</v>
      </c>
      <c r="C12" s="367">
        <v>43369</v>
      </c>
      <c r="D12" s="361" t="str">
        <f>+ENCUESTAS!H12</f>
        <v>NUEVO MILENIO</v>
      </c>
      <c r="E12" s="366" t="s">
        <v>1097</v>
      </c>
      <c r="F12" s="366">
        <v>53</v>
      </c>
      <c r="G12" s="366"/>
      <c r="H12" s="366"/>
      <c r="I12" s="366"/>
      <c r="J12" s="366">
        <v>15</v>
      </c>
      <c r="K12" s="368"/>
      <c r="L12" s="366"/>
      <c r="M12" s="366">
        <v>31</v>
      </c>
      <c r="N12" s="366"/>
      <c r="O12" s="464">
        <v>220548690154</v>
      </c>
      <c r="P12" s="362" t="str">
        <f t="shared" si="0"/>
        <v>CALLE 53  #  15 - 31  220548690154</v>
      </c>
      <c r="Q12" s="362" t="str">
        <f t="shared" si="3"/>
        <v>NO</v>
      </c>
      <c r="R12" s="369">
        <v>962941</v>
      </c>
      <c r="S12" s="369">
        <v>1209886</v>
      </c>
      <c r="T12" s="366" t="s">
        <v>1086</v>
      </c>
      <c r="U12" s="366"/>
      <c r="V12" s="366" t="s">
        <v>1086</v>
      </c>
      <c r="W12" s="366" t="s">
        <v>1424</v>
      </c>
      <c r="X12" s="366" t="s">
        <v>1642</v>
      </c>
      <c r="Y12" s="366" t="s">
        <v>1643</v>
      </c>
      <c r="Z12" s="366" t="s">
        <v>1465</v>
      </c>
      <c r="AA12" s="369">
        <v>3550420</v>
      </c>
      <c r="AB12" s="366">
        <v>3113797790</v>
      </c>
      <c r="AC12" s="362" t="str">
        <f t="shared" si="1"/>
        <v>FRAN DE JESUS SUAREZ ARAQUE</v>
      </c>
      <c r="AD12" s="362" t="str">
        <f t="shared" si="4"/>
        <v>NO</v>
      </c>
      <c r="AE12" s="362" t="str">
        <f t="shared" si="5"/>
        <v>NO</v>
      </c>
      <c r="AF12" s="467" t="s">
        <v>4147</v>
      </c>
      <c r="AG12" s="366" t="s">
        <v>1086</v>
      </c>
      <c r="AH12" s="370">
        <v>3587851.2935945317</v>
      </c>
      <c r="AI12" s="367">
        <v>43392</v>
      </c>
      <c r="AJ12" s="366" t="s">
        <v>1086</v>
      </c>
      <c r="AK12" s="366"/>
      <c r="AL12" s="362" t="str">
        <f t="shared" si="2"/>
        <v>SI</v>
      </c>
      <c r="AN12" s="332" t="s">
        <v>1129</v>
      </c>
      <c r="AO12" s="332">
        <v>2</v>
      </c>
    </row>
    <row r="13" spans="1:41" hidden="1" x14ac:dyDescent="0.25">
      <c r="A13" s="358" t="str">
        <f>+IF(ENCUESTAS!DU13="SI",ENCUESTAS!DV13,"")</f>
        <v>HOR-001</v>
      </c>
      <c r="B13" s="366"/>
      <c r="C13" s="367"/>
      <c r="D13" s="361" t="str">
        <f>+ENCUESTAS!H13</f>
        <v xml:space="preserve">NUEVO HORIZONTE </v>
      </c>
      <c r="E13" s="366"/>
      <c r="F13" s="366"/>
      <c r="G13" s="366"/>
      <c r="H13" s="366"/>
      <c r="I13" s="366"/>
      <c r="J13" s="366"/>
      <c r="K13" s="368"/>
      <c r="L13" s="366"/>
      <c r="M13" s="371"/>
      <c r="N13" s="366"/>
      <c r="O13" s="366"/>
      <c r="P13" s="362" t="str">
        <f t="shared" si="0"/>
        <v xml:space="preserve">   #   -   </v>
      </c>
      <c r="Q13" s="362" t="str">
        <f t="shared" si="3"/>
        <v>REPETIDA</v>
      </c>
      <c r="R13" s="369"/>
      <c r="S13" s="369"/>
      <c r="T13" s="366"/>
      <c r="U13" s="366"/>
      <c r="V13" s="366"/>
      <c r="W13" s="366"/>
      <c r="X13" s="366"/>
      <c r="Y13" s="366"/>
      <c r="Z13" s="366"/>
      <c r="AA13" s="369"/>
      <c r="AB13" s="366"/>
      <c r="AC13" s="362" t="str">
        <f t="shared" si="1"/>
        <v xml:space="preserve">   </v>
      </c>
      <c r="AD13" s="362" t="str">
        <f t="shared" si="4"/>
        <v>REPETIDA</v>
      </c>
      <c r="AE13" s="362" t="str">
        <f t="shared" si="5"/>
        <v>REPETIDA</v>
      </c>
      <c r="AF13" s="366"/>
      <c r="AG13" s="366"/>
      <c r="AH13" s="370"/>
      <c r="AI13" s="367"/>
      <c r="AJ13" s="366"/>
      <c r="AK13" s="366"/>
      <c r="AL13" s="362" t="str">
        <f t="shared" si="2"/>
        <v/>
      </c>
    </row>
    <row r="14" spans="1:41" hidden="1" x14ac:dyDescent="0.25">
      <c r="A14" s="358" t="str">
        <f>+IF(ENCUESTAS!DU14="SI",ENCUESTAS!DV14,"")</f>
        <v/>
      </c>
      <c r="B14" s="366"/>
      <c r="C14" s="367"/>
      <c r="D14" s="361" t="str">
        <f>+ENCUESTAS!H14</f>
        <v xml:space="preserve">NUEVO HORIZONTE </v>
      </c>
      <c r="E14" s="366"/>
      <c r="F14" s="366"/>
      <c r="G14" s="366"/>
      <c r="H14" s="366"/>
      <c r="I14" s="366"/>
      <c r="J14" s="366"/>
      <c r="K14" s="368"/>
      <c r="L14" s="366"/>
      <c r="M14" s="371"/>
      <c r="N14" s="366"/>
      <c r="O14" s="366"/>
      <c r="P14" s="362" t="str">
        <f t="shared" si="0"/>
        <v xml:space="preserve">   #   -   </v>
      </c>
      <c r="Q14" s="362" t="str">
        <f t="shared" si="3"/>
        <v>REPETIDA</v>
      </c>
      <c r="R14" s="369"/>
      <c r="S14" s="369"/>
      <c r="T14" s="366"/>
      <c r="U14" s="366"/>
      <c r="V14" s="366"/>
      <c r="W14" s="366"/>
      <c r="X14" s="366"/>
      <c r="Y14" s="366"/>
      <c r="Z14" s="366"/>
      <c r="AA14" s="369"/>
      <c r="AB14" s="366"/>
      <c r="AC14" s="362" t="str">
        <f t="shared" si="1"/>
        <v xml:space="preserve">   </v>
      </c>
      <c r="AD14" s="362" t="str">
        <f t="shared" si="4"/>
        <v>REPETIDA</v>
      </c>
      <c r="AE14" s="362" t="str">
        <f t="shared" si="5"/>
        <v>REPETIDA</v>
      </c>
      <c r="AF14" s="366"/>
      <c r="AG14" s="366"/>
      <c r="AH14" s="370"/>
      <c r="AI14" s="367"/>
      <c r="AJ14" s="366"/>
      <c r="AK14" s="366"/>
      <c r="AL14" s="362" t="str">
        <f t="shared" si="2"/>
        <v/>
      </c>
    </row>
    <row r="15" spans="1:41" hidden="1" x14ac:dyDescent="0.25">
      <c r="A15" s="358" t="str">
        <f>+IF(ENCUESTAS!DU15="SI",ENCUESTAS!DV15,"")</f>
        <v>HOR-002</v>
      </c>
      <c r="B15" s="366"/>
      <c r="C15" s="367"/>
      <c r="D15" s="361" t="str">
        <f>+ENCUESTAS!H15</f>
        <v xml:space="preserve">NUEVO HORIZONTE </v>
      </c>
      <c r="E15" s="366"/>
      <c r="F15" s="366"/>
      <c r="G15" s="366"/>
      <c r="H15" s="366"/>
      <c r="I15" s="366"/>
      <c r="J15" s="366"/>
      <c r="K15" s="368"/>
      <c r="L15" s="366"/>
      <c r="M15" s="371"/>
      <c r="N15" s="366"/>
      <c r="O15" s="366"/>
      <c r="P15" s="362" t="str">
        <f t="shared" si="0"/>
        <v xml:space="preserve">   #   -   </v>
      </c>
      <c r="Q15" s="362" t="str">
        <f t="shared" si="3"/>
        <v>REPETIDA</v>
      </c>
      <c r="R15" s="369"/>
      <c r="S15" s="369"/>
      <c r="T15" s="366"/>
      <c r="U15" s="366"/>
      <c r="V15" s="366"/>
      <c r="W15" s="366"/>
      <c r="X15" s="366"/>
      <c r="Y15" s="366"/>
      <c r="Z15" s="366"/>
      <c r="AA15" s="369"/>
      <c r="AB15" s="366"/>
      <c r="AC15" s="362" t="str">
        <f t="shared" si="1"/>
        <v xml:space="preserve">   </v>
      </c>
      <c r="AD15" s="362" t="str">
        <f t="shared" si="4"/>
        <v>REPETIDA</v>
      </c>
      <c r="AE15" s="362" t="str">
        <f t="shared" si="5"/>
        <v>REPETIDA</v>
      </c>
      <c r="AF15" s="370"/>
      <c r="AG15" s="366"/>
      <c r="AH15" s="370"/>
      <c r="AI15" s="367"/>
      <c r="AJ15" s="366"/>
      <c r="AK15" s="366"/>
      <c r="AL15" s="362" t="str">
        <f t="shared" si="2"/>
        <v/>
      </c>
    </row>
    <row r="16" spans="1:41" hidden="1" x14ac:dyDescent="0.25">
      <c r="A16" s="358" t="str">
        <f>+IF(ENCUESTAS!DU16="SI",ENCUESTAS!DV16,"")</f>
        <v/>
      </c>
      <c r="B16" s="366"/>
      <c r="C16" s="367"/>
      <c r="D16" s="361" t="str">
        <f>+ENCUESTAS!H16</f>
        <v xml:space="preserve">NUEVO HORIZONTE </v>
      </c>
      <c r="E16" s="366"/>
      <c r="F16" s="366"/>
      <c r="G16" s="366"/>
      <c r="H16" s="366"/>
      <c r="I16" s="366"/>
      <c r="J16" s="366"/>
      <c r="K16" s="368"/>
      <c r="L16" s="366"/>
      <c r="M16" s="371"/>
      <c r="N16" s="366"/>
      <c r="O16" s="366"/>
      <c r="P16" s="362" t="str">
        <f t="shared" si="0"/>
        <v xml:space="preserve">   #   -   </v>
      </c>
      <c r="Q16" s="362" t="str">
        <f t="shared" si="3"/>
        <v>REPETIDA</v>
      </c>
      <c r="R16" s="369"/>
      <c r="S16" s="369"/>
      <c r="T16" s="366"/>
      <c r="U16" s="366"/>
      <c r="V16" s="366"/>
      <c r="W16" s="366"/>
      <c r="X16" s="366"/>
      <c r="Y16" s="366"/>
      <c r="Z16" s="366"/>
      <c r="AA16" s="369"/>
      <c r="AB16" s="366"/>
      <c r="AC16" s="362" t="str">
        <f t="shared" si="1"/>
        <v xml:space="preserve">   </v>
      </c>
      <c r="AD16" s="362" t="str">
        <f t="shared" si="4"/>
        <v>REPETIDA</v>
      </c>
      <c r="AE16" s="362" t="str">
        <f t="shared" si="5"/>
        <v>REPETIDA</v>
      </c>
      <c r="AF16" s="370"/>
      <c r="AG16" s="366"/>
      <c r="AH16" s="370"/>
      <c r="AI16" s="367"/>
      <c r="AJ16" s="366"/>
      <c r="AK16" s="366"/>
      <c r="AL16" s="362" t="str">
        <f t="shared" si="2"/>
        <v/>
      </c>
    </row>
    <row r="17" spans="1:41" hidden="1" x14ac:dyDescent="0.25">
      <c r="A17" s="358" t="str">
        <f>+IF(ENCUESTAS!DU17="SI",ENCUESTAS!DV17,"")</f>
        <v>HOR-003</v>
      </c>
      <c r="B17" s="366"/>
      <c r="C17" s="367"/>
      <c r="D17" s="361" t="str">
        <f>+ENCUESTAS!H17</f>
        <v xml:space="preserve">NUEVO HORIZONTE </v>
      </c>
      <c r="E17" s="366"/>
      <c r="F17" s="366"/>
      <c r="G17" s="366"/>
      <c r="H17" s="366"/>
      <c r="I17" s="366"/>
      <c r="J17" s="366"/>
      <c r="K17" s="368"/>
      <c r="L17" s="366"/>
      <c r="M17" s="366"/>
      <c r="N17" s="366"/>
      <c r="O17" s="366"/>
      <c r="P17" s="362" t="str">
        <f t="shared" si="0"/>
        <v xml:space="preserve">   #   -   </v>
      </c>
      <c r="Q17" s="362" t="str">
        <f t="shared" si="3"/>
        <v>REPETIDA</v>
      </c>
      <c r="R17" s="369"/>
      <c r="S17" s="369"/>
      <c r="T17" s="366"/>
      <c r="U17" s="366"/>
      <c r="V17" s="366"/>
      <c r="W17" s="366"/>
      <c r="X17" s="366"/>
      <c r="Y17" s="366"/>
      <c r="Z17" s="366"/>
      <c r="AA17" s="369"/>
      <c r="AB17" s="366"/>
      <c r="AC17" s="362" t="str">
        <f t="shared" si="1"/>
        <v xml:space="preserve">   </v>
      </c>
      <c r="AD17" s="362" t="str">
        <f t="shared" si="4"/>
        <v>REPETIDA</v>
      </c>
      <c r="AE17" s="362" t="str">
        <f t="shared" si="5"/>
        <v>REPETIDA</v>
      </c>
      <c r="AF17" s="370"/>
      <c r="AG17" s="366"/>
      <c r="AH17" s="370"/>
      <c r="AI17" s="367"/>
      <c r="AJ17" s="366"/>
      <c r="AK17" s="366"/>
      <c r="AL17" s="362" t="str">
        <f t="shared" si="2"/>
        <v/>
      </c>
    </row>
    <row r="18" spans="1:41" hidden="1" x14ac:dyDescent="0.25">
      <c r="A18" s="358" t="str">
        <f>+IF(ENCUESTAS!DU18="SI",ENCUESTAS!DV18,"")</f>
        <v/>
      </c>
      <c r="B18" s="366"/>
      <c r="C18" s="367"/>
      <c r="D18" s="361" t="str">
        <f>+ENCUESTAS!H18</f>
        <v xml:space="preserve">SAN MARTIN </v>
      </c>
      <c r="E18" s="366"/>
      <c r="F18" s="366"/>
      <c r="G18" s="366"/>
      <c r="H18" s="366"/>
      <c r="I18" s="366"/>
      <c r="J18" s="366"/>
      <c r="K18" s="368"/>
      <c r="L18" s="366"/>
      <c r="M18" s="371"/>
      <c r="N18" s="366"/>
      <c r="O18" s="366"/>
      <c r="P18" s="362" t="str">
        <f t="shared" si="0"/>
        <v xml:space="preserve">   #   -   </v>
      </c>
      <c r="Q18" s="362" t="str">
        <f t="shared" si="3"/>
        <v>REPETIDA</v>
      </c>
      <c r="R18" s="369"/>
      <c r="S18" s="369"/>
      <c r="T18" s="366"/>
      <c r="U18" s="366"/>
      <c r="V18" s="366"/>
      <c r="W18" s="366"/>
      <c r="X18" s="366"/>
      <c r="Y18" s="366"/>
      <c r="Z18" s="366"/>
      <c r="AA18" s="369"/>
      <c r="AB18" s="366"/>
      <c r="AC18" s="362" t="str">
        <f t="shared" si="1"/>
        <v xml:space="preserve">   </v>
      </c>
      <c r="AD18" s="362" t="str">
        <f t="shared" si="4"/>
        <v>REPETIDA</v>
      </c>
      <c r="AE18" s="362" t="str">
        <f t="shared" si="5"/>
        <v>REPETIDA</v>
      </c>
      <c r="AF18" s="370"/>
      <c r="AG18" s="366"/>
      <c r="AH18" s="370"/>
      <c r="AI18" s="367"/>
      <c r="AJ18" s="366"/>
      <c r="AK18" s="366"/>
      <c r="AL18" s="362" t="str">
        <f t="shared" si="2"/>
        <v/>
      </c>
    </row>
    <row r="19" spans="1:41" hidden="1" x14ac:dyDescent="0.25">
      <c r="A19" s="358" t="str">
        <f>+IF(ENCUESTAS!DU19="SI",ENCUESTAS!DV19,"")</f>
        <v>MAR-001</v>
      </c>
      <c r="B19" s="366"/>
      <c r="C19" s="367"/>
      <c r="D19" s="361" t="str">
        <f>+ENCUESTAS!H19</f>
        <v xml:space="preserve">SAN MARTIN </v>
      </c>
      <c r="E19" s="366"/>
      <c r="F19" s="366"/>
      <c r="G19" s="366"/>
      <c r="H19" s="366"/>
      <c r="I19" s="366"/>
      <c r="J19" s="366"/>
      <c r="K19" s="368"/>
      <c r="L19" s="366"/>
      <c r="M19" s="366"/>
      <c r="N19" s="366"/>
      <c r="O19" s="366"/>
      <c r="P19" s="362" t="str">
        <f t="shared" si="0"/>
        <v xml:space="preserve">   #   -   </v>
      </c>
      <c r="Q19" s="362" t="str">
        <f t="shared" si="3"/>
        <v>REPETIDA</v>
      </c>
      <c r="R19" s="369"/>
      <c r="S19" s="369"/>
      <c r="T19" s="366"/>
      <c r="U19" s="366"/>
      <c r="V19" s="366"/>
      <c r="W19" s="366"/>
      <c r="X19" s="366"/>
      <c r="Y19" s="366"/>
      <c r="Z19" s="366"/>
      <c r="AA19" s="369"/>
      <c r="AB19" s="366"/>
      <c r="AC19" s="362" t="str">
        <f t="shared" si="1"/>
        <v xml:space="preserve">   </v>
      </c>
      <c r="AD19" s="362" t="str">
        <f t="shared" si="4"/>
        <v>REPETIDA</v>
      </c>
      <c r="AE19" s="362" t="str">
        <f t="shared" si="5"/>
        <v>REPETIDA</v>
      </c>
      <c r="AF19" s="370"/>
      <c r="AG19" s="366"/>
      <c r="AH19" s="370"/>
      <c r="AI19" s="367"/>
      <c r="AJ19" s="366"/>
      <c r="AK19" s="366"/>
      <c r="AL19" s="362" t="str">
        <f t="shared" si="2"/>
        <v/>
      </c>
    </row>
    <row r="20" spans="1:41" hidden="1" x14ac:dyDescent="0.25">
      <c r="A20" s="358" t="str">
        <f>+IF(ENCUESTAS!DU20="SI",ENCUESTAS!DV20,"")</f>
        <v>MAR-002</v>
      </c>
      <c r="B20" s="366"/>
      <c r="C20" s="367"/>
      <c r="D20" s="361" t="str">
        <f>+ENCUESTAS!H20</f>
        <v xml:space="preserve">SAN MARTIN </v>
      </c>
      <c r="E20" s="366"/>
      <c r="F20" s="366"/>
      <c r="G20" s="366"/>
      <c r="H20" s="366"/>
      <c r="I20" s="366"/>
      <c r="J20" s="366"/>
      <c r="K20" s="368"/>
      <c r="L20" s="366"/>
      <c r="M20" s="366"/>
      <c r="N20" s="366"/>
      <c r="O20" s="366"/>
      <c r="P20" s="362" t="str">
        <f t="shared" si="0"/>
        <v xml:space="preserve">   #   -   </v>
      </c>
      <c r="Q20" s="362" t="str">
        <f t="shared" si="3"/>
        <v>REPETIDA</v>
      </c>
      <c r="R20" s="369"/>
      <c r="S20" s="369"/>
      <c r="T20" s="366"/>
      <c r="U20" s="366"/>
      <c r="V20" s="366"/>
      <c r="W20" s="366"/>
      <c r="X20" s="366"/>
      <c r="Y20" s="366"/>
      <c r="Z20" s="366"/>
      <c r="AA20" s="369"/>
      <c r="AB20" s="366"/>
      <c r="AC20" s="362" t="str">
        <f t="shared" si="1"/>
        <v xml:space="preserve">   </v>
      </c>
      <c r="AD20" s="362" t="str">
        <f t="shared" si="4"/>
        <v>REPETIDA</v>
      </c>
      <c r="AE20" s="362" t="str">
        <f t="shared" si="5"/>
        <v>REPETIDA</v>
      </c>
      <c r="AF20" s="370"/>
      <c r="AG20" s="366"/>
      <c r="AH20" s="370"/>
      <c r="AI20" s="367"/>
      <c r="AJ20" s="366"/>
      <c r="AK20" s="366"/>
      <c r="AL20" s="362" t="str">
        <f t="shared" si="2"/>
        <v/>
      </c>
    </row>
    <row r="21" spans="1:41" hidden="1" x14ac:dyDescent="0.25">
      <c r="A21" s="358" t="str">
        <f>+IF(ENCUESTAS!DU21="SI",ENCUESTAS!DV21,"")</f>
        <v>MAR-003</v>
      </c>
      <c r="B21" s="366"/>
      <c r="C21" s="367"/>
      <c r="D21" s="361" t="str">
        <f>+ENCUESTAS!H21</f>
        <v xml:space="preserve">SAN MARTIN </v>
      </c>
      <c r="E21" s="366"/>
      <c r="F21" s="366"/>
      <c r="G21" s="366"/>
      <c r="H21" s="366"/>
      <c r="I21" s="366"/>
      <c r="J21" s="366"/>
      <c r="K21" s="368"/>
      <c r="L21" s="366"/>
      <c r="M21" s="366"/>
      <c r="N21" s="366"/>
      <c r="O21" s="366"/>
      <c r="P21" s="362" t="str">
        <f t="shared" si="0"/>
        <v xml:space="preserve">   #   -   </v>
      </c>
      <c r="Q21" s="362" t="str">
        <f t="shared" si="3"/>
        <v>REPETIDA</v>
      </c>
      <c r="R21" s="369"/>
      <c r="S21" s="369"/>
      <c r="T21" s="366"/>
      <c r="U21" s="366"/>
      <c r="V21" s="366"/>
      <c r="W21" s="366"/>
      <c r="X21" s="366"/>
      <c r="Y21" s="366"/>
      <c r="Z21" s="366"/>
      <c r="AA21" s="369"/>
      <c r="AB21" s="366"/>
      <c r="AC21" s="362" t="str">
        <f t="shared" si="1"/>
        <v xml:space="preserve">   </v>
      </c>
      <c r="AD21" s="362" t="str">
        <f t="shared" si="4"/>
        <v>REPETIDA</v>
      </c>
      <c r="AE21" s="362" t="str">
        <f t="shared" si="5"/>
        <v>REPETIDA</v>
      </c>
      <c r="AF21" s="370"/>
      <c r="AG21" s="366"/>
      <c r="AH21" s="370"/>
      <c r="AI21" s="367"/>
      <c r="AJ21" s="366"/>
      <c r="AK21" s="366"/>
      <c r="AL21" s="362" t="str">
        <f t="shared" si="2"/>
        <v/>
      </c>
    </row>
    <row r="22" spans="1:41" hidden="1" x14ac:dyDescent="0.25">
      <c r="A22" s="358" t="str">
        <f>+IF(ENCUESTAS!DU22="SI",ENCUESTAS!DV22,"")</f>
        <v>MAR-004</v>
      </c>
      <c r="B22" s="366"/>
      <c r="C22" s="367"/>
      <c r="D22" s="361" t="str">
        <f>+ENCUESTAS!H22</f>
        <v xml:space="preserve">SAN MARTIN </v>
      </c>
      <c r="E22" s="366"/>
      <c r="F22" s="366"/>
      <c r="G22" s="366"/>
      <c r="H22" s="366"/>
      <c r="I22" s="366"/>
      <c r="J22" s="366"/>
      <c r="K22" s="368"/>
      <c r="L22" s="366"/>
      <c r="M22" s="366"/>
      <c r="N22" s="366"/>
      <c r="O22" s="366"/>
      <c r="P22" s="362" t="str">
        <f t="shared" si="0"/>
        <v xml:space="preserve">   #   -   </v>
      </c>
      <c r="Q22" s="362" t="str">
        <f t="shared" si="3"/>
        <v>REPETIDA</v>
      </c>
      <c r="R22" s="369"/>
      <c r="S22" s="369"/>
      <c r="T22" s="366"/>
      <c r="U22" s="366"/>
      <c r="V22" s="366"/>
      <c r="W22" s="366"/>
      <c r="X22" s="366"/>
      <c r="Y22" s="366"/>
      <c r="Z22" s="366"/>
      <c r="AA22" s="369"/>
      <c r="AB22" s="366"/>
      <c r="AC22" s="362" t="str">
        <f t="shared" si="1"/>
        <v xml:space="preserve">   </v>
      </c>
      <c r="AD22" s="362" t="str">
        <f t="shared" si="4"/>
        <v>REPETIDA</v>
      </c>
      <c r="AE22" s="362" t="str">
        <f t="shared" si="5"/>
        <v>REPETIDA</v>
      </c>
      <c r="AF22" s="370"/>
      <c r="AG22" s="366"/>
      <c r="AH22" s="370"/>
      <c r="AI22" s="367"/>
      <c r="AJ22" s="366"/>
      <c r="AK22" s="366"/>
      <c r="AL22" s="362" t="str">
        <f t="shared" si="2"/>
        <v/>
      </c>
    </row>
    <row r="23" spans="1:41" hidden="1" x14ac:dyDescent="0.25">
      <c r="A23" s="358" t="str">
        <f>+IF(ENCUESTAS!DU23="SI",ENCUESTAS!DV23,"")</f>
        <v/>
      </c>
      <c r="B23" s="366"/>
      <c r="C23" s="367"/>
      <c r="D23" s="361" t="str">
        <f>+ENCUESTAS!H23</f>
        <v xml:space="preserve">SAN MARTIN </v>
      </c>
      <c r="E23" s="372"/>
      <c r="F23" s="372"/>
      <c r="G23" s="372"/>
      <c r="H23" s="372"/>
      <c r="I23" s="372"/>
      <c r="J23" s="372"/>
      <c r="K23" s="372"/>
      <c r="L23" s="372"/>
      <c r="M23" s="372"/>
      <c r="N23" s="372"/>
      <c r="O23" s="372"/>
      <c r="P23" s="362" t="str">
        <f t="shared" si="0"/>
        <v xml:space="preserve">   #   -   </v>
      </c>
      <c r="Q23" s="362" t="str">
        <f t="shared" si="3"/>
        <v>REPETIDA</v>
      </c>
      <c r="R23" s="369"/>
      <c r="S23" s="369"/>
      <c r="T23" s="366"/>
      <c r="U23" s="366"/>
      <c r="V23" s="366"/>
      <c r="W23" s="366"/>
      <c r="X23" s="366"/>
      <c r="Y23" s="366"/>
      <c r="Z23" s="366"/>
      <c r="AA23" s="369"/>
      <c r="AB23" s="366"/>
      <c r="AC23" s="362" t="str">
        <f t="shared" si="1"/>
        <v xml:space="preserve">   </v>
      </c>
      <c r="AD23" s="362" t="str">
        <f t="shared" si="4"/>
        <v>REPETIDA</v>
      </c>
      <c r="AE23" s="362" t="str">
        <f t="shared" si="5"/>
        <v>REPETIDA</v>
      </c>
      <c r="AF23" s="366"/>
      <c r="AG23" s="366"/>
      <c r="AH23" s="370"/>
      <c r="AI23" s="367"/>
      <c r="AJ23" s="366"/>
      <c r="AK23" s="366"/>
      <c r="AL23" s="362" t="str">
        <f t="shared" si="2"/>
        <v/>
      </c>
    </row>
    <row r="24" spans="1:41" hidden="1" x14ac:dyDescent="0.25">
      <c r="A24" s="358" t="str">
        <f>+IF(ENCUESTAS!DU24="SI",ENCUESTAS!DV24,"")</f>
        <v>MAR-005</v>
      </c>
      <c r="B24" s="366"/>
      <c r="C24" s="367"/>
      <c r="D24" s="361" t="str">
        <f>+ENCUESTAS!H24</f>
        <v xml:space="preserve">SAN MARTIN </v>
      </c>
      <c r="E24" s="372"/>
      <c r="F24" s="372"/>
      <c r="G24" s="372"/>
      <c r="H24" s="372"/>
      <c r="I24" s="372"/>
      <c r="J24" s="372"/>
      <c r="K24" s="372"/>
      <c r="L24" s="372"/>
      <c r="M24" s="372"/>
      <c r="N24" s="372"/>
      <c r="O24" s="372"/>
      <c r="P24" s="362" t="str">
        <f t="shared" si="0"/>
        <v xml:space="preserve">   #   -   </v>
      </c>
      <c r="Q24" s="362" t="str">
        <f t="shared" si="3"/>
        <v>REPETIDA</v>
      </c>
      <c r="R24" s="369"/>
      <c r="S24" s="369"/>
      <c r="T24" s="366"/>
      <c r="U24" s="366"/>
      <c r="V24" s="366"/>
      <c r="W24" s="366"/>
      <c r="X24" s="366"/>
      <c r="Y24" s="366"/>
      <c r="Z24" s="366"/>
      <c r="AA24" s="369"/>
      <c r="AB24" s="366"/>
      <c r="AC24" s="362" t="str">
        <f t="shared" si="1"/>
        <v xml:space="preserve">   </v>
      </c>
      <c r="AD24" s="362" t="str">
        <f t="shared" si="4"/>
        <v>REPETIDA</v>
      </c>
      <c r="AE24" s="362" t="str">
        <f t="shared" si="5"/>
        <v>REPETIDA</v>
      </c>
      <c r="AF24" s="366"/>
      <c r="AG24" s="366"/>
      <c r="AH24" s="370"/>
      <c r="AI24" s="367"/>
      <c r="AJ24" s="366"/>
      <c r="AK24" s="366"/>
      <c r="AL24" s="362" t="str">
        <f t="shared" si="2"/>
        <v/>
      </c>
    </row>
    <row r="25" spans="1:41" hidden="1" x14ac:dyDescent="0.25">
      <c r="A25" s="358" t="str">
        <f>+IF(ENCUESTAS!DU25="SI",ENCUESTAS!DV25,"")</f>
        <v/>
      </c>
      <c r="B25" s="366"/>
      <c r="C25" s="367"/>
      <c r="D25" s="361" t="str">
        <f>+ENCUESTAS!H25</f>
        <v>PATIO BONITO</v>
      </c>
      <c r="E25" s="372"/>
      <c r="F25" s="372"/>
      <c r="G25" s="372"/>
      <c r="H25" s="372"/>
      <c r="I25" s="372"/>
      <c r="J25" s="372"/>
      <c r="K25" s="368"/>
      <c r="L25" s="372"/>
      <c r="M25" s="372"/>
      <c r="N25" s="372"/>
      <c r="O25" s="372"/>
      <c r="P25" s="362" t="str">
        <f t="shared" si="0"/>
        <v xml:space="preserve">   #   -   </v>
      </c>
      <c r="Q25" s="362" t="str">
        <f t="shared" si="3"/>
        <v>REPETIDA</v>
      </c>
      <c r="R25" s="369"/>
      <c r="S25" s="369"/>
      <c r="T25" s="366"/>
      <c r="U25" s="366"/>
      <c r="V25" s="366"/>
      <c r="W25" s="366"/>
      <c r="X25" s="366"/>
      <c r="Y25" s="366"/>
      <c r="Z25" s="366"/>
      <c r="AA25" s="369"/>
      <c r="AB25" s="366"/>
      <c r="AC25" s="362" t="str">
        <f t="shared" si="1"/>
        <v xml:space="preserve">   </v>
      </c>
      <c r="AD25" s="362" t="str">
        <f t="shared" si="4"/>
        <v>REPETIDA</v>
      </c>
      <c r="AE25" s="362" t="str">
        <f t="shared" si="5"/>
        <v>REPETIDA</v>
      </c>
      <c r="AF25" s="370"/>
      <c r="AG25" s="366"/>
      <c r="AH25" s="370"/>
      <c r="AI25" s="367"/>
      <c r="AJ25" s="366"/>
      <c r="AK25" s="366"/>
      <c r="AL25" s="362" t="str">
        <f t="shared" si="2"/>
        <v/>
      </c>
    </row>
    <row r="26" spans="1:41" hidden="1" x14ac:dyDescent="0.25">
      <c r="A26" s="358" t="str">
        <f>+IF(ENCUESTAS!DU26="SI",ENCUESTAS!DV26,"")</f>
        <v>MAR-006</v>
      </c>
      <c r="B26" s="366"/>
      <c r="C26" s="367"/>
      <c r="D26" s="361" t="str">
        <f>+ENCUESTAS!H26</f>
        <v xml:space="preserve">SAN MARTIN </v>
      </c>
      <c r="E26" s="372"/>
      <c r="F26" s="372"/>
      <c r="G26" s="372"/>
      <c r="H26" s="372"/>
      <c r="I26" s="372"/>
      <c r="J26" s="372"/>
      <c r="K26" s="368"/>
      <c r="L26" s="372"/>
      <c r="M26" s="372"/>
      <c r="N26" s="372"/>
      <c r="O26" s="372"/>
      <c r="P26" s="362" t="str">
        <f t="shared" si="0"/>
        <v xml:space="preserve">   #   -   </v>
      </c>
      <c r="Q26" s="362" t="str">
        <f t="shared" si="3"/>
        <v>REPETIDA</v>
      </c>
      <c r="R26" s="369"/>
      <c r="S26" s="369"/>
      <c r="T26" s="366"/>
      <c r="U26" s="366"/>
      <c r="V26" s="366"/>
      <c r="W26" s="366"/>
      <c r="X26" s="366"/>
      <c r="Y26" s="366"/>
      <c r="Z26" s="366"/>
      <c r="AA26" s="369"/>
      <c r="AB26" s="366"/>
      <c r="AC26" s="362" t="str">
        <f t="shared" si="1"/>
        <v xml:space="preserve">   </v>
      </c>
      <c r="AD26" s="362" t="str">
        <f t="shared" si="4"/>
        <v>REPETIDA</v>
      </c>
      <c r="AE26" s="362" t="str">
        <f t="shared" si="5"/>
        <v>REPETIDA</v>
      </c>
      <c r="AF26" s="370"/>
      <c r="AG26" s="366"/>
      <c r="AH26" s="370"/>
      <c r="AI26" s="367"/>
      <c r="AJ26" s="366"/>
      <c r="AK26" s="366"/>
      <c r="AL26" s="362" t="str">
        <f t="shared" si="2"/>
        <v/>
      </c>
    </row>
    <row r="27" spans="1:41" hidden="1" x14ac:dyDescent="0.25">
      <c r="A27" s="358" t="str">
        <f>+IF(ENCUESTAS!DU27="SI",ENCUESTAS!DV27,"")</f>
        <v/>
      </c>
      <c r="B27" s="366"/>
      <c r="C27" s="367"/>
      <c r="D27" s="361" t="str">
        <f>+ENCUESTAS!H27</f>
        <v>NUEVO MILENIO</v>
      </c>
      <c r="E27" s="372"/>
      <c r="F27" s="372"/>
      <c r="G27" s="372"/>
      <c r="H27" s="372"/>
      <c r="I27" s="372"/>
      <c r="J27" s="372"/>
      <c r="K27" s="368"/>
      <c r="L27" s="372"/>
      <c r="M27" s="372"/>
      <c r="N27" s="372"/>
      <c r="O27" s="372"/>
      <c r="P27" s="362" t="str">
        <f t="shared" si="0"/>
        <v xml:space="preserve">   #   -   </v>
      </c>
      <c r="Q27" s="362" t="str">
        <f t="shared" si="3"/>
        <v>REPETIDA</v>
      </c>
      <c r="R27" s="369"/>
      <c r="S27" s="369"/>
      <c r="T27" s="366"/>
      <c r="U27" s="366"/>
      <c r="V27" s="366"/>
      <c r="W27" s="366"/>
      <c r="X27" s="366"/>
      <c r="Y27" s="366"/>
      <c r="Z27" s="366"/>
      <c r="AA27" s="369"/>
      <c r="AB27" s="366"/>
      <c r="AC27" s="362" t="str">
        <f t="shared" si="1"/>
        <v xml:space="preserve">   </v>
      </c>
      <c r="AD27" s="362" t="str">
        <f t="shared" si="4"/>
        <v>REPETIDA</v>
      </c>
      <c r="AE27" s="362" t="str">
        <f t="shared" si="5"/>
        <v>REPETIDA</v>
      </c>
      <c r="AF27" s="366"/>
      <c r="AG27" s="366"/>
      <c r="AH27" s="370"/>
      <c r="AI27" s="367"/>
      <c r="AJ27" s="366"/>
      <c r="AK27" s="366"/>
      <c r="AL27" s="362" t="str">
        <f t="shared" si="2"/>
        <v/>
      </c>
    </row>
    <row r="28" spans="1:41" ht="45" hidden="1" x14ac:dyDescent="0.25">
      <c r="A28" s="358" t="str">
        <f>+IF(ENCUESTAS!DU28="SI",ENCUESTAS!DV28,"")</f>
        <v>MIL-002</v>
      </c>
      <c r="B28" s="366" t="s">
        <v>1086</v>
      </c>
      <c r="C28" s="367">
        <v>43369</v>
      </c>
      <c r="D28" s="361" t="str">
        <f>+ENCUESTAS!H28</f>
        <v>NUEVO MILENIO</v>
      </c>
      <c r="E28" s="372" t="s">
        <v>1102</v>
      </c>
      <c r="F28" s="372">
        <v>15</v>
      </c>
      <c r="G28" s="372" t="s">
        <v>1117</v>
      </c>
      <c r="H28" s="372"/>
      <c r="I28" s="372"/>
      <c r="J28" s="372">
        <v>51</v>
      </c>
      <c r="K28" s="368"/>
      <c r="L28" s="372"/>
      <c r="M28" s="372">
        <v>78</v>
      </c>
      <c r="N28" s="372"/>
      <c r="O28" s="466">
        <v>220583140044</v>
      </c>
      <c r="P28" s="362" t="str">
        <f t="shared" si="0"/>
        <v>CARRERA 15C  #  51 - 78  220583140044</v>
      </c>
      <c r="Q28" s="362" t="str">
        <f t="shared" si="3"/>
        <v>NO</v>
      </c>
      <c r="R28" s="369">
        <v>962867</v>
      </c>
      <c r="S28" s="369">
        <v>1209873</v>
      </c>
      <c r="T28" s="366" t="s">
        <v>1086</v>
      </c>
      <c r="U28" s="366"/>
      <c r="V28" s="366" t="s">
        <v>1086</v>
      </c>
      <c r="W28" s="366" t="s">
        <v>1705</v>
      </c>
      <c r="X28" s="366" t="s">
        <v>4082</v>
      </c>
      <c r="Y28" s="366" t="s">
        <v>1707</v>
      </c>
      <c r="Z28" s="366"/>
      <c r="AA28" s="369">
        <v>21924746</v>
      </c>
      <c r="AB28" s="366">
        <v>3136744099</v>
      </c>
      <c r="AC28" s="362" t="str">
        <f t="shared" si="1"/>
        <v>FLORINDA  ANGARITA DE CHAVARRIA</v>
      </c>
      <c r="AD28" s="362" t="str">
        <f t="shared" si="4"/>
        <v>NO</v>
      </c>
      <c r="AE28" s="362" t="str">
        <f t="shared" si="5"/>
        <v>NO</v>
      </c>
      <c r="AF28" s="473" t="s">
        <v>4146</v>
      </c>
      <c r="AG28" s="366" t="s">
        <v>1086</v>
      </c>
      <c r="AH28" s="370">
        <v>6246298.7924742363</v>
      </c>
      <c r="AI28" s="367">
        <v>43392</v>
      </c>
      <c r="AJ28" s="366" t="s">
        <v>1086</v>
      </c>
      <c r="AK28" s="366"/>
      <c r="AL28" s="362" t="str">
        <f t="shared" si="2"/>
        <v>SI</v>
      </c>
      <c r="AN28" s="332" t="s">
        <v>1129</v>
      </c>
      <c r="AO28" s="332">
        <v>2</v>
      </c>
    </row>
    <row r="29" spans="1:41" hidden="1" x14ac:dyDescent="0.25">
      <c r="A29" s="358" t="str">
        <f>+IF(ENCUESTAS!DU29="SI",ENCUESTAS!DV29,"")</f>
        <v>MIL-003</v>
      </c>
      <c r="B29" s="366" t="s">
        <v>1086</v>
      </c>
      <c r="C29" s="367">
        <v>43374</v>
      </c>
      <c r="D29" s="361" t="str">
        <f>+ENCUESTAS!H29</f>
        <v>NUEVO MILENIO</v>
      </c>
      <c r="E29" s="366"/>
      <c r="F29" s="366"/>
      <c r="G29" s="366"/>
      <c r="H29" s="366"/>
      <c r="I29" s="366"/>
      <c r="J29" s="366"/>
      <c r="K29" s="366"/>
      <c r="L29" s="366"/>
      <c r="M29" s="366"/>
      <c r="N29" s="366"/>
      <c r="O29" s="466">
        <v>220583160004</v>
      </c>
      <c r="P29" s="362" t="str">
        <f t="shared" si="0"/>
        <v xml:space="preserve">   #   -   220583160004</v>
      </c>
      <c r="Q29" s="362" t="str">
        <f t="shared" si="3"/>
        <v>NO</v>
      </c>
      <c r="R29" s="369"/>
      <c r="S29" s="369"/>
      <c r="T29" s="366" t="s">
        <v>1087</v>
      </c>
      <c r="U29" s="467" t="s">
        <v>4149</v>
      </c>
      <c r="V29" s="366" t="s">
        <v>1086</v>
      </c>
      <c r="W29" s="366" t="s">
        <v>1709</v>
      </c>
      <c r="X29" s="366" t="s">
        <v>1710</v>
      </c>
      <c r="Y29" s="366" t="s">
        <v>1353</v>
      </c>
      <c r="Z29" s="366" t="s">
        <v>1276</v>
      </c>
      <c r="AA29" s="369">
        <v>71187707</v>
      </c>
      <c r="AB29" s="366"/>
      <c r="AC29" s="362" t="str">
        <f t="shared" si="1"/>
        <v>JORGE HERNAN RODRIGUEZ QUICENO</v>
      </c>
      <c r="AD29" s="362" t="str">
        <f t="shared" si="4"/>
        <v>NO</v>
      </c>
      <c r="AE29" s="362" t="str">
        <f t="shared" si="5"/>
        <v>NO</v>
      </c>
      <c r="AF29" s="366"/>
      <c r="AG29" s="366"/>
      <c r="AH29" s="370"/>
      <c r="AI29" s="367"/>
      <c r="AJ29" s="366"/>
      <c r="AK29" s="366"/>
      <c r="AL29" s="362" t="str">
        <f t="shared" si="2"/>
        <v/>
      </c>
    </row>
    <row r="30" spans="1:41" hidden="1" x14ac:dyDescent="0.25">
      <c r="A30" s="358" t="str">
        <f>+IF(ENCUESTAS!DU30="SI",ENCUESTAS!DV30,"")</f>
        <v>MAR-007</v>
      </c>
      <c r="B30" s="366"/>
      <c r="C30" s="367"/>
      <c r="D30" s="361" t="str">
        <f>+ENCUESTAS!H30</f>
        <v>PATIO BONITO</v>
      </c>
      <c r="E30" s="372"/>
      <c r="F30" s="372"/>
      <c r="G30" s="372"/>
      <c r="H30" s="372"/>
      <c r="I30" s="372"/>
      <c r="J30" s="372"/>
      <c r="K30" s="372"/>
      <c r="L30" s="372"/>
      <c r="M30" s="372"/>
      <c r="N30" s="372"/>
      <c r="O30" s="372"/>
      <c r="P30" s="362" t="str">
        <f t="shared" si="0"/>
        <v xml:space="preserve">   #   -   </v>
      </c>
      <c r="Q30" s="362" t="str">
        <f t="shared" si="3"/>
        <v>REPETIDA</v>
      </c>
      <c r="R30" s="369"/>
      <c r="S30" s="369"/>
      <c r="T30" s="366"/>
      <c r="U30" s="366"/>
      <c r="V30" s="366"/>
      <c r="W30" s="366"/>
      <c r="X30" s="366"/>
      <c r="Y30" s="366"/>
      <c r="Z30" s="366"/>
      <c r="AA30" s="369"/>
      <c r="AB30" s="366"/>
      <c r="AC30" s="362" t="str">
        <f t="shared" si="1"/>
        <v xml:space="preserve">   </v>
      </c>
      <c r="AD30" s="362" t="str">
        <f t="shared" si="4"/>
        <v>REPETIDA</v>
      </c>
      <c r="AE30" s="362" t="str">
        <f t="shared" si="5"/>
        <v>REPETIDA</v>
      </c>
      <c r="AF30" s="366"/>
      <c r="AG30" s="366"/>
      <c r="AH30" s="370"/>
      <c r="AI30" s="367"/>
      <c r="AJ30" s="366"/>
      <c r="AK30" s="366"/>
      <c r="AL30" s="362" t="str">
        <f t="shared" si="2"/>
        <v/>
      </c>
    </row>
    <row r="31" spans="1:41" hidden="1" x14ac:dyDescent="0.25">
      <c r="A31" s="358" t="str">
        <f>+IF(ENCUESTAS!DU31="SI",ENCUESTAS!DV31,"")</f>
        <v>MIL-004</v>
      </c>
      <c r="B31" s="366" t="s">
        <v>1086</v>
      </c>
      <c r="C31" s="367"/>
      <c r="D31" s="361" t="str">
        <f>+ENCUESTAS!H31</f>
        <v>NUEVO MILENIO</v>
      </c>
      <c r="E31" s="366"/>
      <c r="F31" s="366"/>
      <c r="G31" s="366"/>
      <c r="H31" s="366"/>
      <c r="I31" s="366"/>
      <c r="J31" s="366"/>
      <c r="K31" s="368"/>
      <c r="L31" s="366"/>
      <c r="M31" s="366"/>
      <c r="N31" s="366"/>
      <c r="O31" s="366"/>
      <c r="P31" s="362" t="str">
        <f t="shared" si="0"/>
        <v xml:space="preserve">   #   -   </v>
      </c>
      <c r="Q31" s="362" t="str">
        <f t="shared" si="3"/>
        <v>REPETIDA</v>
      </c>
      <c r="R31" s="369"/>
      <c r="S31" s="369"/>
      <c r="T31" s="366" t="s">
        <v>1087</v>
      </c>
      <c r="U31" s="366" t="s">
        <v>4018</v>
      </c>
      <c r="V31" s="366"/>
      <c r="W31" s="366"/>
      <c r="X31" s="366"/>
      <c r="Y31" s="366"/>
      <c r="Z31" s="366"/>
      <c r="AA31" s="369"/>
      <c r="AB31" s="366"/>
      <c r="AC31" s="362" t="str">
        <f t="shared" si="1"/>
        <v xml:space="preserve">   </v>
      </c>
      <c r="AD31" s="362" t="str">
        <f t="shared" si="4"/>
        <v>REPETIDA</v>
      </c>
      <c r="AE31" s="362" t="str">
        <f t="shared" si="5"/>
        <v>REPETIDA</v>
      </c>
      <c r="AF31" s="366"/>
      <c r="AG31" s="366"/>
      <c r="AH31" s="370"/>
      <c r="AI31" s="367"/>
      <c r="AJ31" s="366"/>
      <c r="AK31" s="366"/>
      <c r="AL31" s="362" t="str">
        <f t="shared" si="2"/>
        <v/>
      </c>
    </row>
    <row r="32" spans="1:41" hidden="1" x14ac:dyDescent="0.25">
      <c r="A32" s="358" t="str">
        <f>+IF(ENCUESTAS!DU32="SI",ENCUESTAS!DV32,"")</f>
        <v>MAR-008</v>
      </c>
      <c r="B32" s="366"/>
      <c r="C32" s="367"/>
      <c r="D32" s="361" t="str">
        <f>+ENCUESTAS!H32</f>
        <v>PATIO BONITO</v>
      </c>
      <c r="E32" s="366"/>
      <c r="F32" s="366"/>
      <c r="G32" s="366"/>
      <c r="H32" s="366"/>
      <c r="I32" s="366"/>
      <c r="J32" s="366"/>
      <c r="K32" s="368"/>
      <c r="L32" s="366"/>
      <c r="M32" s="366"/>
      <c r="N32" s="366"/>
      <c r="O32" s="366"/>
      <c r="P32" s="362" t="str">
        <f t="shared" si="0"/>
        <v xml:space="preserve">   #   -   </v>
      </c>
      <c r="Q32" s="362" t="str">
        <f t="shared" si="3"/>
        <v>REPETIDA</v>
      </c>
      <c r="R32" s="369"/>
      <c r="S32" s="369"/>
      <c r="T32" s="366"/>
      <c r="U32" s="366"/>
      <c r="V32" s="366"/>
      <c r="W32" s="366"/>
      <c r="X32" s="366"/>
      <c r="Y32" s="366"/>
      <c r="Z32" s="366"/>
      <c r="AA32" s="369"/>
      <c r="AB32" s="366"/>
      <c r="AC32" s="362" t="str">
        <f t="shared" si="1"/>
        <v xml:space="preserve">   </v>
      </c>
      <c r="AD32" s="362" t="str">
        <f t="shared" si="4"/>
        <v>REPETIDA</v>
      </c>
      <c r="AE32" s="362" t="str">
        <f t="shared" si="5"/>
        <v>REPETIDA</v>
      </c>
      <c r="AF32" s="366"/>
      <c r="AG32" s="366"/>
      <c r="AH32" s="370"/>
      <c r="AI32" s="367"/>
      <c r="AJ32" s="366"/>
      <c r="AK32" s="366"/>
      <c r="AL32" s="362" t="str">
        <f t="shared" si="2"/>
        <v/>
      </c>
    </row>
    <row r="33" spans="1:41" hidden="1" x14ac:dyDescent="0.25">
      <c r="A33" s="358" t="str">
        <f>+IF(ENCUESTAS!DU33="SI",ENCUESTAS!DV33,"")</f>
        <v>MAR-009</v>
      </c>
      <c r="B33" s="366"/>
      <c r="C33" s="367"/>
      <c r="D33" s="361" t="str">
        <f>+ENCUESTAS!H33</f>
        <v>PATIO BONITO</v>
      </c>
      <c r="E33" s="366"/>
      <c r="F33" s="366"/>
      <c r="G33" s="366"/>
      <c r="H33" s="366"/>
      <c r="I33" s="366"/>
      <c r="J33" s="366"/>
      <c r="K33" s="368"/>
      <c r="L33" s="366"/>
      <c r="M33" s="366"/>
      <c r="N33" s="366"/>
      <c r="O33" s="366"/>
      <c r="P33" s="362" t="str">
        <f t="shared" si="0"/>
        <v xml:space="preserve">   #   -   </v>
      </c>
      <c r="Q33" s="362" t="str">
        <f t="shared" si="3"/>
        <v>REPETIDA</v>
      </c>
      <c r="R33" s="369"/>
      <c r="S33" s="369"/>
      <c r="T33" s="366"/>
      <c r="U33" s="366"/>
      <c r="V33" s="366"/>
      <c r="W33" s="366"/>
      <c r="X33" s="366"/>
      <c r="Y33" s="366"/>
      <c r="Z33" s="366"/>
      <c r="AA33" s="369"/>
      <c r="AB33" s="366"/>
      <c r="AC33" s="362" t="str">
        <f t="shared" si="1"/>
        <v xml:space="preserve">   </v>
      </c>
      <c r="AD33" s="362" t="str">
        <f t="shared" si="4"/>
        <v>REPETIDA</v>
      </c>
      <c r="AE33" s="362" t="str">
        <f t="shared" si="5"/>
        <v>REPETIDA</v>
      </c>
      <c r="AF33" s="366"/>
      <c r="AG33" s="366"/>
      <c r="AH33" s="370"/>
      <c r="AI33" s="367"/>
      <c r="AJ33" s="366"/>
      <c r="AK33" s="366"/>
      <c r="AL33" s="362" t="str">
        <f t="shared" si="2"/>
        <v/>
      </c>
    </row>
    <row r="34" spans="1:41" hidden="1" x14ac:dyDescent="0.25">
      <c r="A34" s="358" t="str">
        <f>+IF(ENCUESTAS!DU34="SI",ENCUESTAS!DV34,"")</f>
        <v>MAR-010</v>
      </c>
      <c r="B34" s="366"/>
      <c r="C34" s="367"/>
      <c r="D34" s="361" t="str">
        <f>+ENCUESTAS!H34</f>
        <v>PATIO BONITO</v>
      </c>
      <c r="E34" s="366"/>
      <c r="F34" s="366"/>
      <c r="G34" s="366"/>
      <c r="H34" s="366"/>
      <c r="I34" s="366"/>
      <c r="J34" s="366"/>
      <c r="K34" s="368"/>
      <c r="L34" s="366"/>
      <c r="M34" s="366"/>
      <c r="N34" s="366"/>
      <c r="O34" s="366"/>
      <c r="P34" s="362" t="str">
        <f t="shared" si="0"/>
        <v xml:space="preserve">   #   -   </v>
      </c>
      <c r="Q34" s="362" t="str">
        <f t="shared" si="3"/>
        <v>REPETIDA</v>
      </c>
      <c r="R34" s="369"/>
      <c r="S34" s="369"/>
      <c r="T34" s="366"/>
      <c r="U34" s="366"/>
      <c r="V34" s="366"/>
      <c r="W34" s="366"/>
      <c r="X34" s="366"/>
      <c r="Y34" s="366"/>
      <c r="Z34" s="366"/>
      <c r="AA34" s="369"/>
      <c r="AB34" s="366"/>
      <c r="AC34" s="362" t="str">
        <f t="shared" si="1"/>
        <v xml:space="preserve">   </v>
      </c>
      <c r="AD34" s="362" t="str">
        <f t="shared" si="4"/>
        <v>REPETIDA</v>
      </c>
      <c r="AE34" s="362" t="str">
        <f t="shared" si="5"/>
        <v>REPETIDA</v>
      </c>
      <c r="AF34" s="366"/>
      <c r="AG34" s="366"/>
      <c r="AH34" s="370"/>
      <c r="AI34" s="367"/>
      <c r="AJ34" s="366"/>
      <c r="AK34" s="366"/>
      <c r="AL34" s="362" t="str">
        <f t="shared" si="2"/>
        <v/>
      </c>
    </row>
    <row r="35" spans="1:41" hidden="1" x14ac:dyDescent="0.25">
      <c r="A35" s="358" t="str">
        <f>+IF(ENCUESTAS!DU35="SI",ENCUESTAS!DV35,"")</f>
        <v>MIL-005</v>
      </c>
      <c r="B35" s="366" t="s">
        <v>1086</v>
      </c>
      <c r="C35" s="367"/>
      <c r="D35" s="361" t="str">
        <f>+ENCUESTAS!H35</f>
        <v>NUEVO MILENIO</v>
      </c>
      <c r="E35" s="366"/>
      <c r="F35" s="366"/>
      <c r="G35" s="366"/>
      <c r="H35" s="366"/>
      <c r="I35" s="366"/>
      <c r="J35" s="366"/>
      <c r="K35" s="368"/>
      <c r="L35" s="366"/>
      <c r="M35" s="371"/>
      <c r="N35" s="366"/>
      <c r="O35" s="366"/>
      <c r="P35" s="362" t="str">
        <f t="shared" si="0"/>
        <v xml:space="preserve">   #   -   </v>
      </c>
      <c r="Q35" s="362" t="str">
        <f t="shared" si="3"/>
        <v>REPETIDA</v>
      </c>
      <c r="R35" s="369"/>
      <c r="S35" s="369"/>
      <c r="T35" s="366" t="s">
        <v>1087</v>
      </c>
      <c r="U35" s="366" t="s">
        <v>4018</v>
      </c>
      <c r="V35" s="366"/>
      <c r="W35" s="366"/>
      <c r="X35" s="366"/>
      <c r="Y35" s="366"/>
      <c r="Z35" s="366"/>
      <c r="AA35" s="369"/>
      <c r="AB35" s="366"/>
      <c r="AC35" s="362" t="str">
        <f t="shared" si="1"/>
        <v xml:space="preserve">   </v>
      </c>
      <c r="AD35" s="362" t="str">
        <f t="shared" si="4"/>
        <v>REPETIDA</v>
      </c>
      <c r="AE35" s="362" t="str">
        <f t="shared" si="5"/>
        <v>REPETIDA</v>
      </c>
      <c r="AF35" s="366"/>
      <c r="AG35" s="366"/>
      <c r="AH35" s="370"/>
      <c r="AI35" s="367"/>
      <c r="AJ35" s="366"/>
      <c r="AK35" s="366"/>
      <c r="AL35" s="362" t="str">
        <f t="shared" si="2"/>
        <v/>
      </c>
    </row>
    <row r="36" spans="1:41" hidden="1" x14ac:dyDescent="0.25">
      <c r="A36" s="358" t="str">
        <f>+IF(ENCUESTAS!DU36="SI",ENCUESTAS!DV36,"")</f>
        <v>MIL-006</v>
      </c>
      <c r="B36" s="366" t="s">
        <v>1086</v>
      </c>
      <c r="C36" s="367"/>
      <c r="D36" s="361" t="str">
        <f>+ENCUESTAS!H36</f>
        <v>NUEVO MILENIO</v>
      </c>
      <c r="E36" s="366"/>
      <c r="F36" s="366"/>
      <c r="G36" s="366"/>
      <c r="H36" s="366"/>
      <c r="I36" s="366"/>
      <c r="J36" s="366"/>
      <c r="K36" s="368"/>
      <c r="L36" s="366"/>
      <c r="M36" s="371"/>
      <c r="N36" s="366"/>
      <c r="O36" s="366"/>
      <c r="P36" s="362" t="str">
        <f t="shared" si="0"/>
        <v xml:space="preserve">   #   -   </v>
      </c>
      <c r="Q36" s="362" t="str">
        <f t="shared" si="3"/>
        <v>REPETIDA</v>
      </c>
      <c r="R36" s="369"/>
      <c r="S36" s="369"/>
      <c r="T36" s="366" t="s">
        <v>1087</v>
      </c>
      <c r="U36" s="366" t="s">
        <v>4018</v>
      </c>
      <c r="V36" s="366"/>
      <c r="W36" s="366"/>
      <c r="X36" s="366"/>
      <c r="Y36" s="366"/>
      <c r="Z36" s="366"/>
      <c r="AA36" s="369"/>
      <c r="AB36" s="366"/>
      <c r="AC36" s="362" t="str">
        <f t="shared" si="1"/>
        <v xml:space="preserve">   </v>
      </c>
      <c r="AD36" s="362" t="str">
        <f t="shared" si="4"/>
        <v>REPETIDA</v>
      </c>
      <c r="AE36" s="362" t="str">
        <f t="shared" si="5"/>
        <v>REPETIDA</v>
      </c>
      <c r="AF36" s="366"/>
      <c r="AG36" s="366"/>
      <c r="AH36" s="370"/>
      <c r="AI36" s="367"/>
      <c r="AJ36" s="366"/>
      <c r="AK36" s="366"/>
      <c r="AL36" s="362" t="str">
        <f t="shared" si="2"/>
        <v/>
      </c>
    </row>
    <row r="37" spans="1:41" hidden="1" x14ac:dyDescent="0.25">
      <c r="A37" s="358" t="str">
        <f>+IF(ENCUESTAS!DU37="SI",ENCUESTAS!DV37,"")</f>
        <v>TAH-001</v>
      </c>
      <c r="B37" s="366"/>
      <c r="C37" s="367"/>
      <c r="D37" s="361" t="str">
        <f>+ENCUESTAS!H37</f>
        <v>TAHAMI</v>
      </c>
      <c r="E37" s="366"/>
      <c r="F37" s="366"/>
      <c r="G37" s="366"/>
      <c r="H37" s="366"/>
      <c r="I37" s="366"/>
      <c r="J37" s="366"/>
      <c r="K37" s="368"/>
      <c r="L37" s="366"/>
      <c r="M37" s="371"/>
      <c r="N37" s="366"/>
      <c r="O37" s="366"/>
      <c r="P37" s="362" t="str">
        <f t="shared" si="0"/>
        <v xml:space="preserve">   #   -   </v>
      </c>
      <c r="Q37" s="362" t="str">
        <f t="shared" si="3"/>
        <v>REPETIDA</v>
      </c>
      <c r="R37" s="369"/>
      <c r="S37" s="369"/>
      <c r="T37" s="366"/>
      <c r="U37" s="366"/>
      <c r="V37" s="366"/>
      <c r="W37" s="366"/>
      <c r="X37" s="366"/>
      <c r="Y37" s="366"/>
      <c r="Z37" s="366"/>
      <c r="AA37" s="369"/>
      <c r="AB37" s="366"/>
      <c r="AC37" s="362" t="str">
        <f t="shared" si="1"/>
        <v xml:space="preserve">   </v>
      </c>
      <c r="AD37" s="362" t="str">
        <f t="shared" si="4"/>
        <v>REPETIDA</v>
      </c>
      <c r="AE37" s="362" t="str">
        <f t="shared" si="5"/>
        <v>REPETIDA</v>
      </c>
      <c r="AF37" s="366"/>
      <c r="AG37" s="366"/>
      <c r="AH37" s="370"/>
      <c r="AI37" s="367"/>
      <c r="AJ37" s="366"/>
      <c r="AK37" s="366"/>
      <c r="AL37" s="362" t="str">
        <f t="shared" si="2"/>
        <v/>
      </c>
    </row>
    <row r="38" spans="1:41" hidden="1" x14ac:dyDescent="0.25">
      <c r="A38" s="358" t="str">
        <f>+IF(ENCUESTAS!DU38="SI",ENCUESTAS!DV38,"")</f>
        <v>TAH-002</v>
      </c>
      <c r="B38" s="366"/>
      <c r="C38" s="367"/>
      <c r="D38" s="361" t="str">
        <f>+ENCUESTAS!H38</f>
        <v>TAHAMI</v>
      </c>
      <c r="E38" s="366"/>
      <c r="F38" s="366"/>
      <c r="G38" s="366"/>
      <c r="H38" s="366"/>
      <c r="I38" s="366"/>
      <c r="J38" s="366"/>
      <c r="K38" s="368"/>
      <c r="L38" s="366"/>
      <c r="M38" s="371"/>
      <c r="N38" s="366"/>
      <c r="O38" s="366"/>
      <c r="P38" s="362" t="str">
        <f t="shared" si="0"/>
        <v xml:space="preserve">   #   -   </v>
      </c>
      <c r="Q38" s="362" t="str">
        <f t="shared" si="3"/>
        <v>REPETIDA</v>
      </c>
      <c r="R38" s="369"/>
      <c r="S38" s="369"/>
      <c r="T38" s="366"/>
      <c r="U38" s="366"/>
      <c r="V38" s="366"/>
      <c r="W38" s="366"/>
      <c r="X38" s="366"/>
      <c r="Y38" s="366"/>
      <c r="Z38" s="366"/>
      <c r="AA38" s="369"/>
      <c r="AB38" s="366"/>
      <c r="AC38" s="362" t="str">
        <f t="shared" si="1"/>
        <v xml:space="preserve">   </v>
      </c>
      <c r="AD38" s="362" t="str">
        <f t="shared" si="4"/>
        <v>REPETIDA</v>
      </c>
      <c r="AE38" s="362" t="str">
        <f t="shared" si="5"/>
        <v>REPETIDA</v>
      </c>
      <c r="AF38" s="366"/>
      <c r="AG38" s="366"/>
      <c r="AH38" s="370"/>
      <c r="AI38" s="367"/>
      <c r="AJ38" s="366"/>
      <c r="AK38" s="366"/>
      <c r="AL38" s="362" t="str">
        <f t="shared" si="2"/>
        <v/>
      </c>
    </row>
    <row r="39" spans="1:41" hidden="1" x14ac:dyDescent="0.25">
      <c r="A39" s="358" t="str">
        <f>+IF(ENCUESTAS!DU39="SI",ENCUESTAS!DV39,"")</f>
        <v>MIL-007</v>
      </c>
      <c r="B39" s="366" t="s">
        <v>1086</v>
      </c>
      <c r="C39" s="367"/>
      <c r="D39" s="361" t="str">
        <f>+ENCUESTAS!H39</f>
        <v>NUEVO MILENIO</v>
      </c>
      <c r="E39" s="366"/>
      <c r="F39" s="366"/>
      <c r="G39" s="366"/>
      <c r="H39" s="366"/>
      <c r="I39" s="366"/>
      <c r="J39" s="366"/>
      <c r="K39" s="368"/>
      <c r="L39" s="366"/>
      <c r="M39" s="366"/>
      <c r="N39" s="366"/>
      <c r="O39" s="366"/>
      <c r="P39" s="362" t="str">
        <f t="shared" si="0"/>
        <v xml:space="preserve">   #   -   </v>
      </c>
      <c r="Q39" s="362" t="str">
        <f t="shared" si="3"/>
        <v>REPETIDA</v>
      </c>
      <c r="R39" s="369"/>
      <c r="S39" s="369"/>
      <c r="T39" s="366" t="s">
        <v>1087</v>
      </c>
      <c r="U39" s="366" t="s">
        <v>4109</v>
      </c>
      <c r="V39" s="366"/>
      <c r="W39" s="366"/>
      <c r="X39" s="366"/>
      <c r="Y39" s="366"/>
      <c r="Z39" s="366"/>
      <c r="AA39" s="369"/>
      <c r="AB39" s="366"/>
      <c r="AC39" s="362" t="str">
        <f t="shared" si="1"/>
        <v xml:space="preserve">   </v>
      </c>
      <c r="AD39" s="362" t="str">
        <f t="shared" si="4"/>
        <v>REPETIDA</v>
      </c>
      <c r="AE39" s="362" t="str">
        <f t="shared" si="5"/>
        <v>REPETIDA</v>
      </c>
      <c r="AF39" s="366"/>
      <c r="AG39" s="366"/>
      <c r="AH39" s="370"/>
      <c r="AI39" s="367"/>
      <c r="AJ39" s="366"/>
      <c r="AK39" s="366"/>
      <c r="AL39" s="362" t="str">
        <f t="shared" si="2"/>
        <v/>
      </c>
    </row>
    <row r="40" spans="1:41" hidden="1" x14ac:dyDescent="0.25">
      <c r="A40" s="358" t="str">
        <f>+IF(ENCUESTAS!DU40="SI",ENCUESTAS!DV40,"")</f>
        <v>OAS-205</v>
      </c>
      <c r="B40" s="366" t="s">
        <v>1086</v>
      </c>
      <c r="C40" s="367"/>
      <c r="D40" s="361" t="str">
        <f>+ENCUESTAS!H40</f>
        <v xml:space="preserve">OASIS </v>
      </c>
      <c r="E40" s="366"/>
      <c r="F40" s="366"/>
      <c r="G40" s="366"/>
      <c r="H40" s="366"/>
      <c r="I40" s="366"/>
      <c r="J40" s="366"/>
      <c r="K40" s="368"/>
      <c r="L40" s="366"/>
      <c r="M40" s="371"/>
      <c r="N40" s="366"/>
      <c r="O40" s="366"/>
      <c r="P40" s="362" t="str">
        <f t="shared" si="0"/>
        <v xml:space="preserve">   #   -   </v>
      </c>
      <c r="Q40" s="362" t="str">
        <f t="shared" si="3"/>
        <v>REPETIDA</v>
      </c>
      <c r="R40" s="369"/>
      <c r="S40" s="369"/>
      <c r="T40" s="366"/>
      <c r="U40" s="366"/>
      <c r="V40" s="366"/>
      <c r="W40" s="366"/>
      <c r="X40" s="366"/>
      <c r="Y40" s="366"/>
      <c r="Z40" s="366"/>
      <c r="AA40" s="369"/>
      <c r="AB40" s="366"/>
      <c r="AC40" s="362" t="str">
        <f t="shared" si="1"/>
        <v xml:space="preserve">   </v>
      </c>
      <c r="AD40" s="362" t="str">
        <f t="shared" si="4"/>
        <v>REPETIDA</v>
      </c>
      <c r="AE40" s="362" t="str">
        <f t="shared" si="5"/>
        <v>REPETIDA</v>
      </c>
      <c r="AF40" s="366"/>
      <c r="AG40" s="366"/>
      <c r="AH40" s="370"/>
      <c r="AI40" s="367"/>
      <c r="AJ40" s="366"/>
      <c r="AK40" s="366"/>
      <c r="AL40" s="362" t="str">
        <f t="shared" si="2"/>
        <v/>
      </c>
    </row>
    <row r="41" spans="1:41" ht="60" hidden="1" x14ac:dyDescent="0.25">
      <c r="A41" s="358" t="str">
        <f>+IF(ENCUESTAS!DU41="SI",ENCUESTAS!DV41,"")</f>
        <v>OAS-005</v>
      </c>
      <c r="B41" s="366" t="s">
        <v>1086</v>
      </c>
      <c r="C41" s="367">
        <v>43360</v>
      </c>
      <c r="D41" s="361" t="str">
        <f>+ENCUESTAS!H41</f>
        <v xml:space="preserve">OASIS </v>
      </c>
      <c r="E41" s="366"/>
      <c r="F41" s="366"/>
      <c r="G41" s="366"/>
      <c r="H41" s="366"/>
      <c r="I41" s="366"/>
      <c r="J41" s="366"/>
      <c r="K41" s="368"/>
      <c r="L41" s="366"/>
      <c r="M41" s="371"/>
      <c r="N41" s="366"/>
      <c r="O41" s="464">
        <v>220583030093</v>
      </c>
      <c r="P41" s="362" t="str">
        <f t="shared" si="0"/>
        <v xml:space="preserve">   #   -   220583030093</v>
      </c>
      <c r="Q41" s="362" t="str">
        <f t="shared" si="3"/>
        <v>NO</v>
      </c>
      <c r="R41" s="369"/>
      <c r="S41" s="369"/>
      <c r="T41" s="366" t="s">
        <v>1086</v>
      </c>
      <c r="U41" s="467"/>
      <c r="V41" s="366" t="s">
        <v>1086</v>
      </c>
      <c r="W41" s="366" t="s">
        <v>1754</v>
      </c>
      <c r="X41" s="366"/>
      <c r="Y41" s="366" t="s">
        <v>2972</v>
      </c>
      <c r="Z41" s="366" t="s">
        <v>1756</v>
      </c>
      <c r="AA41" s="369">
        <v>22019006</v>
      </c>
      <c r="AB41" s="366"/>
      <c r="AC41" s="362" t="str">
        <f t="shared" si="1"/>
        <v xml:space="preserve">CLARA OFELIA USME </v>
      </c>
      <c r="AD41" s="362" t="str">
        <f t="shared" si="4"/>
        <v>NO</v>
      </c>
      <c r="AE41" s="362" t="str">
        <f t="shared" si="5"/>
        <v>NO</v>
      </c>
      <c r="AF41" s="467" t="s">
        <v>3958</v>
      </c>
      <c r="AG41" s="366" t="s">
        <v>1086</v>
      </c>
      <c r="AH41" s="370">
        <v>6642032.5174077805</v>
      </c>
      <c r="AI41" s="367">
        <v>43378</v>
      </c>
      <c r="AJ41" s="366" t="s">
        <v>1086</v>
      </c>
      <c r="AK41" s="467"/>
      <c r="AL41" s="362" t="str">
        <f t="shared" si="2"/>
        <v>SI</v>
      </c>
      <c r="AN41" s="332" t="s">
        <v>1133</v>
      </c>
      <c r="AO41" s="332">
        <v>1</v>
      </c>
    </row>
    <row r="42" spans="1:41" hidden="1" x14ac:dyDescent="0.25">
      <c r="A42" s="358" t="str">
        <f>+IF(ENCUESTAS!DU42="SI",ENCUESTAS!DV42,"")</f>
        <v>OAS-006</v>
      </c>
      <c r="B42" s="366" t="s">
        <v>1086</v>
      </c>
      <c r="C42" s="367"/>
      <c r="D42" s="361" t="str">
        <f>+ENCUESTAS!H42</f>
        <v xml:space="preserve">OASIS </v>
      </c>
      <c r="E42" s="366"/>
      <c r="F42" s="366"/>
      <c r="G42" s="366"/>
      <c r="H42" s="366"/>
      <c r="I42" s="366"/>
      <c r="J42" s="366"/>
      <c r="K42" s="368"/>
      <c r="L42" s="366"/>
      <c r="M42" s="371"/>
      <c r="N42" s="366"/>
      <c r="O42" s="464"/>
      <c r="P42" s="362" t="str">
        <f t="shared" si="0"/>
        <v xml:space="preserve">   #   -   </v>
      </c>
      <c r="Q42" s="362" t="str">
        <f t="shared" si="3"/>
        <v>REPETIDA</v>
      </c>
      <c r="R42" s="369"/>
      <c r="S42" s="369"/>
      <c r="T42" s="366" t="s">
        <v>1087</v>
      </c>
      <c r="U42" s="467" t="s">
        <v>4017</v>
      </c>
      <c r="V42" s="366"/>
      <c r="W42" s="366"/>
      <c r="X42" s="366"/>
      <c r="Y42" s="366"/>
      <c r="Z42" s="366"/>
      <c r="AA42" s="369"/>
      <c r="AB42" s="366"/>
      <c r="AC42" s="362" t="str">
        <f t="shared" si="1"/>
        <v xml:space="preserve">   </v>
      </c>
      <c r="AD42" s="362" t="str">
        <f t="shared" si="4"/>
        <v>REPETIDA</v>
      </c>
      <c r="AE42" s="362" t="str">
        <f t="shared" si="5"/>
        <v>REPETIDA</v>
      </c>
      <c r="AF42" s="467"/>
      <c r="AG42" s="366"/>
      <c r="AH42" s="370"/>
      <c r="AI42" s="367"/>
      <c r="AJ42" s="366"/>
      <c r="AK42" s="366"/>
      <c r="AL42" s="362" t="str">
        <f t="shared" si="2"/>
        <v/>
      </c>
    </row>
    <row r="43" spans="1:41" hidden="1" x14ac:dyDescent="0.25">
      <c r="A43" s="358" t="str">
        <f>+IF(ENCUESTAS!DU43="SI",ENCUESTAS!DV43,"")</f>
        <v>OAS-007</v>
      </c>
      <c r="B43" s="366" t="s">
        <v>1086</v>
      </c>
      <c r="C43" s="367">
        <v>43364</v>
      </c>
      <c r="D43" s="361" t="str">
        <f>+ENCUESTAS!H43</f>
        <v xml:space="preserve">OASIS </v>
      </c>
      <c r="E43" s="366" t="s">
        <v>1102</v>
      </c>
      <c r="F43" s="366">
        <v>16</v>
      </c>
      <c r="G43" s="366"/>
      <c r="H43" s="366"/>
      <c r="I43" s="366"/>
      <c r="J43" s="366">
        <v>54</v>
      </c>
      <c r="K43" s="368"/>
      <c r="L43" s="366"/>
      <c r="M43" s="371">
        <v>76</v>
      </c>
      <c r="N43" s="366"/>
      <c r="O43" s="464">
        <v>58290</v>
      </c>
      <c r="P43" s="362" t="str">
        <f t="shared" si="0"/>
        <v>CARRERA 16  #  54 - 76  58290</v>
      </c>
      <c r="Q43" s="362" t="str">
        <f t="shared" si="3"/>
        <v>NO</v>
      </c>
      <c r="R43" s="369"/>
      <c r="S43" s="369"/>
      <c r="T43" s="366" t="s">
        <v>1087</v>
      </c>
      <c r="U43" s="467" t="s">
        <v>4149</v>
      </c>
      <c r="V43" s="366" t="s">
        <v>1086</v>
      </c>
      <c r="W43" s="366" t="s">
        <v>1625</v>
      </c>
      <c r="X43" s="366" t="s">
        <v>1762</v>
      </c>
      <c r="Y43" s="366" t="s">
        <v>1763</v>
      </c>
      <c r="Z43" s="366" t="s">
        <v>1764</v>
      </c>
      <c r="AA43" s="369">
        <v>21929029</v>
      </c>
      <c r="AB43" s="366"/>
      <c r="AC43" s="362" t="str">
        <f t="shared" si="1"/>
        <v>ELSA PIEDAD MONTOYA VALDEZ</v>
      </c>
      <c r="AD43" s="362" t="str">
        <f t="shared" si="4"/>
        <v>NO</v>
      </c>
      <c r="AE43" s="362" t="str">
        <f t="shared" si="5"/>
        <v>NO</v>
      </c>
      <c r="AF43" s="467"/>
      <c r="AG43" s="366"/>
      <c r="AH43" s="370"/>
      <c r="AI43" s="367"/>
      <c r="AJ43" s="366"/>
      <c r="AK43" s="366"/>
      <c r="AL43" s="362" t="str">
        <f t="shared" si="2"/>
        <v/>
      </c>
    </row>
    <row r="44" spans="1:41" ht="75" hidden="1" x14ac:dyDescent="0.25">
      <c r="A44" s="358" t="str">
        <f>+IF(ENCUESTAS!DU44="SI",ENCUESTAS!DV44,"")</f>
        <v>OAS-008</v>
      </c>
      <c r="B44" s="366" t="s">
        <v>1086</v>
      </c>
      <c r="C44" s="367">
        <v>43360</v>
      </c>
      <c r="D44" s="361" t="str">
        <f>+ENCUESTAS!H44</f>
        <v xml:space="preserve">OASIS </v>
      </c>
      <c r="E44" s="366" t="s">
        <v>1097</v>
      </c>
      <c r="F44" s="366">
        <v>56</v>
      </c>
      <c r="G44" s="366"/>
      <c r="H44" s="366"/>
      <c r="I44" s="366"/>
      <c r="J44" s="366">
        <v>16</v>
      </c>
      <c r="K44" s="368"/>
      <c r="L44" s="366"/>
      <c r="M44" s="371">
        <v>8</v>
      </c>
      <c r="N44" s="366"/>
      <c r="O44" s="464">
        <v>220578800000</v>
      </c>
      <c r="P44" s="362" t="str">
        <f t="shared" si="0"/>
        <v>CALLE 56  #  16 - 8  220578800000</v>
      </c>
      <c r="Q44" s="362" t="str">
        <f t="shared" si="3"/>
        <v>NO</v>
      </c>
      <c r="R44" s="369">
        <v>963132</v>
      </c>
      <c r="S44" s="369">
        <v>1210075</v>
      </c>
      <c r="T44" s="366" t="s">
        <v>1086</v>
      </c>
      <c r="U44" s="467"/>
      <c r="V44" s="366" t="s">
        <v>1086</v>
      </c>
      <c r="W44" s="366" t="s">
        <v>1439</v>
      </c>
      <c r="X44" s="366"/>
      <c r="Y44" s="366" t="s">
        <v>1318</v>
      </c>
      <c r="Z44" s="366" t="s">
        <v>3914</v>
      </c>
      <c r="AA44" s="369">
        <v>39172746</v>
      </c>
      <c r="AB44" s="366">
        <v>3125103695</v>
      </c>
      <c r="AC44" s="362" t="str">
        <f t="shared" si="1"/>
        <v xml:space="preserve">ANA LUDIVIA MENDOZA </v>
      </c>
      <c r="AD44" s="362" t="str">
        <f t="shared" si="4"/>
        <v>NO</v>
      </c>
      <c r="AE44" s="362" t="str">
        <f t="shared" si="5"/>
        <v>NO</v>
      </c>
      <c r="AF44" s="467" t="s">
        <v>3962</v>
      </c>
      <c r="AG44" s="366" t="s">
        <v>1086</v>
      </c>
      <c r="AH44" s="370">
        <v>6242070.8833156526</v>
      </c>
      <c r="AI44" s="367">
        <v>43378</v>
      </c>
      <c r="AJ44" s="366" t="s">
        <v>1086</v>
      </c>
      <c r="AK44" s="366"/>
      <c r="AL44" s="362" t="str">
        <f t="shared" si="2"/>
        <v>SI</v>
      </c>
      <c r="AN44" s="332" t="s">
        <v>1133</v>
      </c>
      <c r="AO44" s="332">
        <v>1</v>
      </c>
    </row>
    <row r="45" spans="1:41" ht="75" hidden="1" x14ac:dyDescent="0.25">
      <c r="A45" s="358" t="str">
        <f>+IF(ENCUESTAS!DU45="SI",ENCUESTAS!DV45,"")</f>
        <v>OAS-009</v>
      </c>
      <c r="B45" s="366" t="s">
        <v>1086</v>
      </c>
      <c r="C45" s="367">
        <v>43360</v>
      </c>
      <c r="D45" s="361" t="str">
        <f>+ENCUESTAS!H45</f>
        <v xml:space="preserve">OASIS </v>
      </c>
      <c r="E45" s="366"/>
      <c r="F45" s="366"/>
      <c r="G45" s="366"/>
      <c r="H45" s="366"/>
      <c r="I45" s="366"/>
      <c r="J45" s="366"/>
      <c r="K45" s="368"/>
      <c r="L45" s="366"/>
      <c r="M45" s="371"/>
      <c r="N45" s="366"/>
      <c r="O45" s="464">
        <v>220578700000</v>
      </c>
      <c r="P45" s="362" t="str">
        <f t="shared" si="0"/>
        <v xml:space="preserve">   #   -   220578700000</v>
      </c>
      <c r="Q45" s="362" t="str">
        <f t="shared" si="3"/>
        <v>NO</v>
      </c>
      <c r="R45" s="369">
        <v>963135</v>
      </c>
      <c r="S45" s="369">
        <v>1210073</v>
      </c>
      <c r="T45" s="366" t="s">
        <v>1086</v>
      </c>
      <c r="U45" s="467" t="s">
        <v>3904</v>
      </c>
      <c r="V45" s="366" t="s">
        <v>1086</v>
      </c>
      <c r="W45" s="366" t="s">
        <v>1768</v>
      </c>
      <c r="X45" s="366"/>
      <c r="Y45" s="366" t="s">
        <v>1769</v>
      </c>
      <c r="Z45" s="366"/>
      <c r="AA45" s="369">
        <v>71185884</v>
      </c>
      <c r="AB45" s="366">
        <v>3139008611</v>
      </c>
      <c r="AC45" s="362" t="str">
        <f t="shared" si="1"/>
        <v xml:space="preserve">EXPEDITO  BARON </v>
      </c>
      <c r="AD45" s="362" t="str">
        <f t="shared" si="4"/>
        <v>NO</v>
      </c>
      <c r="AE45" s="362" t="str">
        <f t="shared" si="5"/>
        <v>NO</v>
      </c>
      <c r="AF45" s="467" t="s">
        <v>3961</v>
      </c>
      <c r="AG45" s="366" t="s">
        <v>1086</v>
      </c>
      <c r="AH45" s="370">
        <v>4096408.8997361255</v>
      </c>
      <c r="AI45" s="367">
        <v>43378</v>
      </c>
      <c r="AJ45" s="366" t="s">
        <v>1086</v>
      </c>
      <c r="AK45" s="366"/>
      <c r="AL45" s="362" t="str">
        <f t="shared" si="2"/>
        <v>SI</v>
      </c>
      <c r="AN45" s="332" t="s">
        <v>1133</v>
      </c>
      <c r="AO45" s="332">
        <v>1</v>
      </c>
    </row>
    <row r="46" spans="1:41" hidden="1" x14ac:dyDescent="0.25">
      <c r="A46" s="358" t="str">
        <f>+IF(ENCUESTAS!DU46="SI",ENCUESTAS!DV46,"")</f>
        <v/>
      </c>
      <c r="B46" s="366"/>
      <c r="C46" s="367"/>
      <c r="D46" s="361" t="str">
        <f>+ENCUESTAS!H46</f>
        <v>NUEVO MILENIO</v>
      </c>
      <c r="E46" s="366"/>
      <c r="F46" s="366"/>
      <c r="G46" s="366"/>
      <c r="H46" s="366"/>
      <c r="I46" s="366"/>
      <c r="J46" s="366"/>
      <c r="K46" s="368"/>
      <c r="L46" s="366"/>
      <c r="M46" s="371"/>
      <c r="N46" s="366"/>
      <c r="O46" s="366"/>
      <c r="P46" s="362" t="str">
        <f t="shared" si="0"/>
        <v xml:space="preserve">   #   -   </v>
      </c>
      <c r="Q46" s="362" t="str">
        <f t="shared" si="3"/>
        <v>REPETIDA</v>
      </c>
      <c r="R46" s="369"/>
      <c r="S46" s="369"/>
      <c r="T46" s="366"/>
      <c r="U46" s="366"/>
      <c r="V46" s="366"/>
      <c r="W46" s="366"/>
      <c r="X46" s="366"/>
      <c r="Y46" s="366"/>
      <c r="Z46" s="366"/>
      <c r="AA46" s="369"/>
      <c r="AB46" s="366"/>
      <c r="AC46" s="362" t="str">
        <f t="shared" si="1"/>
        <v xml:space="preserve">   </v>
      </c>
      <c r="AD46" s="362" t="str">
        <f t="shared" si="4"/>
        <v>REPETIDA</v>
      </c>
      <c r="AE46" s="362" t="str">
        <f t="shared" si="5"/>
        <v>REPETIDA</v>
      </c>
      <c r="AF46" s="366"/>
      <c r="AG46" s="366"/>
      <c r="AH46" s="370"/>
      <c r="AI46" s="367"/>
      <c r="AJ46" s="366"/>
      <c r="AK46" s="366"/>
      <c r="AL46" s="362" t="str">
        <f t="shared" si="2"/>
        <v/>
      </c>
    </row>
    <row r="47" spans="1:41" ht="60" hidden="1" x14ac:dyDescent="0.25">
      <c r="A47" s="358" t="str">
        <f>+IF(ENCUESTAS!DU47="SI",ENCUESTAS!DV47,"")</f>
        <v>OAS-010</v>
      </c>
      <c r="B47" s="366" t="s">
        <v>1086</v>
      </c>
      <c r="C47" s="367">
        <v>43362</v>
      </c>
      <c r="D47" s="361" t="str">
        <f>+ENCUESTAS!H47</f>
        <v xml:space="preserve">OASIS </v>
      </c>
      <c r="E47" s="366" t="s">
        <v>1102</v>
      </c>
      <c r="F47" s="366">
        <v>15</v>
      </c>
      <c r="G47" s="366"/>
      <c r="H47" s="366"/>
      <c r="I47" s="366"/>
      <c r="J47" s="366">
        <v>56</v>
      </c>
      <c r="K47" s="368"/>
      <c r="L47" s="366"/>
      <c r="M47" s="371">
        <v>69</v>
      </c>
      <c r="N47" s="366"/>
      <c r="O47" s="464">
        <v>220573600000</v>
      </c>
      <c r="P47" s="362" t="str">
        <f t="shared" si="0"/>
        <v>CARRERA 15  #  56 - 69  220573600000</v>
      </c>
      <c r="Q47" s="362" t="str">
        <f t="shared" si="3"/>
        <v>NO</v>
      </c>
      <c r="R47" s="369">
        <v>963198</v>
      </c>
      <c r="S47" s="369">
        <v>1210047</v>
      </c>
      <c r="T47" s="366" t="s">
        <v>1086</v>
      </c>
      <c r="U47" s="467"/>
      <c r="V47" s="366" t="s">
        <v>1086</v>
      </c>
      <c r="W47" s="366" t="s">
        <v>1317</v>
      </c>
      <c r="X47" s="366" t="s">
        <v>3931</v>
      </c>
      <c r="Y47" s="366" t="s">
        <v>1287</v>
      </c>
      <c r="Z47" s="366" t="s">
        <v>1777</v>
      </c>
      <c r="AA47" s="369">
        <v>21932463</v>
      </c>
      <c r="AB47" s="366">
        <v>3126966768</v>
      </c>
      <c r="AC47" s="362" t="str">
        <f t="shared" si="1"/>
        <v>MARIA VIRGELINA DIAZ DE VALLADALES</v>
      </c>
      <c r="AD47" s="362" t="str">
        <f t="shared" si="4"/>
        <v>NO</v>
      </c>
      <c r="AE47" s="362" t="str">
        <f t="shared" si="5"/>
        <v>NO</v>
      </c>
      <c r="AF47" s="467" t="s">
        <v>3960</v>
      </c>
      <c r="AG47" s="366" t="s">
        <v>1086</v>
      </c>
      <c r="AH47" s="370">
        <v>6496621.1908368282</v>
      </c>
      <c r="AI47" s="367">
        <v>43378</v>
      </c>
      <c r="AJ47" s="366" t="s">
        <v>1086</v>
      </c>
      <c r="AK47" s="366"/>
      <c r="AL47" s="362" t="str">
        <f t="shared" si="2"/>
        <v>SI</v>
      </c>
      <c r="AN47" s="332" t="s">
        <v>1129</v>
      </c>
      <c r="AO47" s="332">
        <v>1</v>
      </c>
    </row>
    <row r="48" spans="1:41" hidden="1" x14ac:dyDescent="0.25">
      <c r="A48" s="358" t="str">
        <f>+IF(ENCUESTAS!DU48="SI",ENCUESTAS!DV48,"")</f>
        <v/>
      </c>
      <c r="B48" s="366"/>
      <c r="C48" s="367"/>
      <c r="D48" s="361" t="str">
        <f>+ENCUESTAS!H48</f>
        <v xml:space="preserve">OASIS </v>
      </c>
      <c r="E48" s="359"/>
      <c r="F48" s="359"/>
      <c r="G48" s="359"/>
      <c r="H48" s="359"/>
      <c r="I48" s="359"/>
      <c r="J48" s="359"/>
      <c r="K48" s="359"/>
      <c r="L48" s="359"/>
      <c r="M48" s="359"/>
      <c r="N48" s="359"/>
      <c r="O48" s="465"/>
      <c r="P48" s="362" t="str">
        <f t="shared" si="0"/>
        <v xml:space="preserve">   #   -   </v>
      </c>
      <c r="Q48" s="362" t="str">
        <f t="shared" si="3"/>
        <v>REPETIDA</v>
      </c>
      <c r="R48" s="369"/>
      <c r="S48" s="369"/>
      <c r="T48" s="366"/>
      <c r="U48" s="366"/>
      <c r="V48" s="366"/>
      <c r="W48" s="366"/>
      <c r="X48" s="366"/>
      <c r="Y48" s="366"/>
      <c r="Z48" s="366"/>
      <c r="AA48" s="369"/>
      <c r="AB48" s="366"/>
      <c r="AC48" s="362" t="str">
        <f t="shared" si="1"/>
        <v xml:space="preserve">   </v>
      </c>
      <c r="AD48" s="362" t="str">
        <f t="shared" si="4"/>
        <v>REPETIDA</v>
      </c>
      <c r="AE48" s="362" t="str">
        <f t="shared" si="5"/>
        <v>REPETIDA</v>
      </c>
      <c r="AF48" s="366"/>
      <c r="AG48" s="366"/>
      <c r="AH48" s="370"/>
      <c r="AI48" s="367"/>
      <c r="AJ48" s="366"/>
      <c r="AK48" s="366"/>
      <c r="AL48" s="362" t="str">
        <f t="shared" si="2"/>
        <v/>
      </c>
    </row>
    <row r="49" spans="1:41" ht="60" hidden="1" x14ac:dyDescent="0.25">
      <c r="A49" s="358" t="str">
        <f>+IF(ENCUESTAS!DU49="SI",ENCUESTAS!DV49,"")</f>
        <v>OAS-011</v>
      </c>
      <c r="B49" s="366" t="s">
        <v>1086</v>
      </c>
      <c r="C49" s="367">
        <v>43355</v>
      </c>
      <c r="D49" s="361" t="str">
        <f>+ENCUESTAS!H49</f>
        <v xml:space="preserve">OASIS </v>
      </c>
      <c r="E49" s="366" t="s">
        <v>1097</v>
      </c>
      <c r="F49" s="366">
        <v>56</v>
      </c>
      <c r="G49" s="366"/>
      <c r="H49" s="366"/>
      <c r="I49" s="366"/>
      <c r="J49" s="366">
        <v>16</v>
      </c>
      <c r="K49" s="366"/>
      <c r="L49" s="366"/>
      <c r="M49" s="366">
        <v>8</v>
      </c>
      <c r="N49" s="366"/>
      <c r="O49" s="464">
        <v>220577600000</v>
      </c>
      <c r="P49" s="362" t="str">
        <f t="shared" si="0"/>
        <v>CALLE 56  #  16 - 8  220577600000</v>
      </c>
      <c r="Q49" s="362" t="str">
        <f t="shared" si="3"/>
        <v>NO</v>
      </c>
      <c r="R49" s="369">
        <v>963165</v>
      </c>
      <c r="S49" s="369">
        <v>1210047</v>
      </c>
      <c r="T49" s="366" t="s">
        <v>1086</v>
      </c>
      <c r="U49" s="467"/>
      <c r="V49" s="366" t="s">
        <v>1086</v>
      </c>
      <c r="W49" s="366" t="s">
        <v>1456</v>
      </c>
      <c r="X49" s="366" t="s">
        <v>1456</v>
      </c>
      <c r="Y49" s="366" t="s">
        <v>1428</v>
      </c>
      <c r="Z49" s="366" t="s">
        <v>1783</v>
      </c>
      <c r="AA49" s="369">
        <v>21929450</v>
      </c>
      <c r="AB49" s="366">
        <v>3173520210</v>
      </c>
      <c r="AC49" s="362" t="str">
        <f t="shared" si="1"/>
        <v>BLANCA OLIVA PEREZ PEREZ</v>
      </c>
      <c r="AD49" s="362" t="str">
        <f t="shared" si="4"/>
        <v>NO</v>
      </c>
      <c r="AE49" s="362" t="str">
        <f t="shared" si="5"/>
        <v>NO</v>
      </c>
      <c r="AF49" s="467" t="s">
        <v>3959</v>
      </c>
      <c r="AG49" s="366" t="s">
        <v>1086</v>
      </c>
      <c r="AH49" s="370">
        <v>6264916.8430966809</v>
      </c>
      <c r="AI49" s="367">
        <v>43378</v>
      </c>
      <c r="AJ49" s="366" t="s">
        <v>1086</v>
      </c>
      <c r="AK49" s="366"/>
      <c r="AL49" s="362" t="str">
        <f t="shared" si="2"/>
        <v>SI</v>
      </c>
      <c r="AN49" s="332" t="s">
        <v>1129</v>
      </c>
      <c r="AO49" s="332">
        <v>1</v>
      </c>
    </row>
    <row r="50" spans="1:41" ht="60" hidden="1" x14ac:dyDescent="0.25">
      <c r="A50" s="358" t="str">
        <f>+IF(ENCUESTAS!DU50="SI",ENCUESTAS!DV50,"")</f>
        <v>OAS-012</v>
      </c>
      <c r="B50" s="366" t="s">
        <v>1086</v>
      </c>
      <c r="C50" s="367">
        <v>43361</v>
      </c>
      <c r="D50" s="361" t="str">
        <f>+ENCUESTAS!H50</f>
        <v xml:space="preserve">OASIS </v>
      </c>
      <c r="E50" s="366" t="s">
        <v>1102</v>
      </c>
      <c r="F50" s="366">
        <v>15</v>
      </c>
      <c r="G50" s="366"/>
      <c r="H50" s="366"/>
      <c r="I50" s="366"/>
      <c r="J50" s="366">
        <v>54</v>
      </c>
      <c r="K50" s="366"/>
      <c r="L50" s="366"/>
      <c r="M50" s="366">
        <v>65</v>
      </c>
      <c r="N50" s="366"/>
      <c r="O50" s="464">
        <v>220590800000</v>
      </c>
      <c r="P50" s="362" t="str">
        <f t="shared" si="0"/>
        <v>CARRERA 15  #  54 - 65  220590800000</v>
      </c>
      <c r="Q50" s="362" t="str">
        <f t="shared" si="3"/>
        <v>NO</v>
      </c>
      <c r="R50" s="369">
        <v>963147</v>
      </c>
      <c r="S50" s="369">
        <v>1209923</v>
      </c>
      <c r="T50" s="366" t="s">
        <v>1086</v>
      </c>
      <c r="U50" s="467"/>
      <c r="V50" s="366" t="s">
        <v>1086</v>
      </c>
      <c r="W50" s="366" t="s">
        <v>1785</v>
      </c>
      <c r="X50" s="366" t="s">
        <v>1785</v>
      </c>
      <c r="Y50" s="366" t="s">
        <v>1426</v>
      </c>
      <c r="Z50" s="366" t="s">
        <v>1315</v>
      </c>
      <c r="AA50" s="369">
        <v>43652531</v>
      </c>
      <c r="AB50" s="366">
        <v>3144868872</v>
      </c>
      <c r="AC50" s="362" t="str">
        <f t="shared" si="1"/>
        <v>CLAUDIA PATRICIA TOBON TOBON</v>
      </c>
      <c r="AD50" s="362" t="str">
        <f t="shared" si="4"/>
        <v>NO</v>
      </c>
      <c r="AE50" s="362" t="str">
        <f t="shared" si="5"/>
        <v>NO</v>
      </c>
      <c r="AF50" s="467" t="s">
        <v>3958</v>
      </c>
      <c r="AG50" s="366" t="s">
        <v>1086</v>
      </c>
      <c r="AH50" s="370">
        <v>6202199.5259677395</v>
      </c>
      <c r="AI50" s="367">
        <v>43378</v>
      </c>
      <c r="AJ50" s="366" t="s">
        <v>1086</v>
      </c>
      <c r="AK50" s="366"/>
      <c r="AL50" s="362" t="str">
        <f t="shared" si="2"/>
        <v>SI</v>
      </c>
      <c r="AN50" s="332" t="s">
        <v>1133</v>
      </c>
      <c r="AO50" s="332">
        <v>1</v>
      </c>
    </row>
    <row r="51" spans="1:41" hidden="1" x14ac:dyDescent="0.25">
      <c r="A51" s="358" t="str">
        <f>+IF(ENCUESTAS!DU51="SI",ENCUESTAS!DV51,"")</f>
        <v>TAH-003</v>
      </c>
      <c r="B51" s="366"/>
      <c r="C51" s="367"/>
      <c r="D51" s="361" t="str">
        <f>+ENCUESTAS!H51</f>
        <v>TAHAMI</v>
      </c>
      <c r="E51" s="366"/>
      <c r="F51" s="366"/>
      <c r="G51" s="366"/>
      <c r="H51" s="366"/>
      <c r="I51" s="366"/>
      <c r="J51" s="366"/>
      <c r="K51" s="368"/>
      <c r="L51" s="366"/>
      <c r="M51" s="366"/>
      <c r="N51" s="366"/>
      <c r="O51" s="366"/>
      <c r="P51" s="362" t="str">
        <f t="shared" si="0"/>
        <v xml:space="preserve">   #   -   </v>
      </c>
      <c r="Q51" s="362" t="str">
        <f t="shared" si="3"/>
        <v>REPETIDA</v>
      </c>
      <c r="R51" s="369"/>
      <c r="S51" s="369"/>
      <c r="T51" s="366"/>
      <c r="U51" s="366"/>
      <c r="V51" s="366"/>
      <c r="W51" s="366"/>
      <c r="X51" s="366"/>
      <c r="Y51" s="366"/>
      <c r="Z51" s="366"/>
      <c r="AA51" s="369"/>
      <c r="AB51" s="366"/>
      <c r="AC51" s="362" t="str">
        <f t="shared" si="1"/>
        <v xml:space="preserve">   </v>
      </c>
      <c r="AD51" s="362" t="str">
        <f t="shared" si="4"/>
        <v>REPETIDA</v>
      </c>
      <c r="AE51" s="362" t="str">
        <f t="shared" si="5"/>
        <v>REPETIDA</v>
      </c>
      <c r="AF51" s="366"/>
      <c r="AG51" s="366"/>
      <c r="AH51" s="370"/>
      <c r="AI51" s="367"/>
      <c r="AJ51" s="366"/>
      <c r="AK51" s="366"/>
      <c r="AL51" s="362" t="str">
        <f t="shared" si="2"/>
        <v/>
      </c>
    </row>
    <row r="52" spans="1:41" hidden="1" x14ac:dyDescent="0.25">
      <c r="A52" s="358" t="str">
        <f>+IF(ENCUESTAS!DU52="SI",ENCUESTAS!DV52,"")</f>
        <v/>
      </c>
      <c r="B52" s="366"/>
      <c r="C52" s="367"/>
      <c r="D52" s="361" t="str">
        <f>+ENCUESTAS!H52</f>
        <v>TAHAMI</v>
      </c>
      <c r="E52" s="372"/>
      <c r="F52" s="372"/>
      <c r="G52" s="372"/>
      <c r="H52" s="372"/>
      <c r="I52" s="372"/>
      <c r="J52" s="372"/>
      <c r="K52" s="372"/>
      <c r="L52" s="372"/>
      <c r="M52" s="372"/>
      <c r="N52" s="372"/>
      <c r="O52" s="372"/>
      <c r="P52" s="362" t="str">
        <f t="shared" si="0"/>
        <v xml:space="preserve">   #   -   </v>
      </c>
      <c r="Q52" s="362" t="str">
        <f t="shared" si="3"/>
        <v>REPETIDA</v>
      </c>
      <c r="R52" s="369"/>
      <c r="S52" s="369"/>
      <c r="T52" s="366"/>
      <c r="U52" s="366"/>
      <c r="V52" s="366"/>
      <c r="W52" s="366"/>
      <c r="X52" s="366"/>
      <c r="Y52" s="366"/>
      <c r="Z52" s="366"/>
      <c r="AA52" s="369"/>
      <c r="AB52" s="366"/>
      <c r="AC52" s="362" t="str">
        <f t="shared" si="1"/>
        <v xml:space="preserve">   </v>
      </c>
      <c r="AD52" s="362" t="str">
        <f t="shared" si="4"/>
        <v>REPETIDA</v>
      </c>
      <c r="AE52" s="362" t="str">
        <f t="shared" si="5"/>
        <v>REPETIDA</v>
      </c>
      <c r="AF52" s="366"/>
      <c r="AG52" s="366"/>
      <c r="AH52" s="370"/>
      <c r="AI52" s="367"/>
      <c r="AJ52" s="366"/>
      <c r="AK52" s="366"/>
      <c r="AL52" s="362" t="str">
        <f t="shared" si="2"/>
        <v/>
      </c>
    </row>
    <row r="53" spans="1:41" hidden="1" x14ac:dyDescent="0.25">
      <c r="A53" s="358" t="str">
        <f>+IF(ENCUESTAS!DU53="SI",ENCUESTAS!DV53,"")</f>
        <v>TAH-004</v>
      </c>
      <c r="B53" s="366"/>
      <c r="C53" s="367"/>
      <c r="D53" s="361" t="str">
        <f>+ENCUESTAS!H53</f>
        <v>TAHAMI</v>
      </c>
      <c r="E53" s="372"/>
      <c r="F53" s="372"/>
      <c r="G53" s="372"/>
      <c r="H53" s="372"/>
      <c r="I53" s="372"/>
      <c r="J53" s="372"/>
      <c r="K53" s="372"/>
      <c r="L53" s="372"/>
      <c r="M53" s="372"/>
      <c r="N53" s="372"/>
      <c r="O53" s="372"/>
      <c r="P53" s="362" t="str">
        <f t="shared" si="0"/>
        <v xml:space="preserve">   #   -   </v>
      </c>
      <c r="Q53" s="362" t="str">
        <f t="shared" si="3"/>
        <v>REPETIDA</v>
      </c>
      <c r="R53" s="369"/>
      <c r="S53" s="369"/>
      <c r="T53" s="366"/>
      <c r="U53" s="366"/>
      <c r="V53" s="366"/>
      <c r="W53" s="366"/>
      <c r="X53" s="366"/>
      <c r="Y53" s="366"/>
      <c r="Z53" s="366"/>
      <c r="AA53" s="369"/>
      <c r="AB53" s="366"/>
      <c r="AC53" s="362" t="str">
        <f t="shared" si="1"/>
        <v xml:space="preserve">   </v>
      </c>
      <c r="AD53" s="362" t="str">
        <f t="shared" si="4"/>
        <v>REPETIDA</v>
      </c>
      <c r="AE53" s="362" t="str">
        <f t="shared" si="5"/>
        <v>REPETIDA</v>
      </c>
      <c r="AF53" s="366"/>
      <c r="AG53" s="366"/>
      <c r="AH53" s="370"/>
      <c r="AI53" s="367"/>
      <c r="AJ53" s="366"/>
      <c r="AK53" s="366"/>
      <c r="AL53" s="362" t="str">
        <f t="shared" si="2"/>
        <v/>
      </c>
    </row>
    <row r="54" spans="1:41" hidden="1" x14ac:dyDescent="0.25">
      <c r="A54" s="358" t="str">
        <f>+IF(ENCUESTAS!DU54="SI",ENCUESTAS!DV54,"")</f>
        <v>MAR-011</v>
      </c>
      <c r="B54" s="366"/>
      <c r="C54" s="367"/>
      <c r="D54" s="361" t="str">
        <f>+ENCUESTAS!H54</f>
        <v xml:space="preserve">SAN MARTIN </v>
      </c>
      <c r="E54" s="372"/>
      <c r="F54" s="372"/>
      <c r="G54" s="372"/>
      <c r="H54" s="372"/>
      <c r="I54" s="372"/>
      <c r="J54" s="372"/>
      <c r="K54" s="368"/>
      <c r="L54" s="372"/>
      <c r="M54" s="372"/>
      <c r="N54" s="372"/>
      <c r="O54" s="372"/>
      <c r="P54" s="362" t="str">
        <f t="shared" si="0"/>
        <v xml:space="preserve">   #   -   </v>
      </c>
      <c r="Q54" s="362" t="str">
        <f t="shared" si="3"/>
        <v>REPETIDA</v>
      </c>
      <c r="R54" s="369"/>
      <c r="S54" s="369"/>
      <c r="T54" s="366"/>
      <c r="U54" s="366"/>
      <c r="V54" s="366"/>
      <c r="W54" s="366"/>
      <c r="X54" s="366"/>
      <c r="Y54" s="366"/>
      <c r="Z54" s="366"/>
      <c r="AA54" s="369"/>
      <c r="AB54" s="366"/>
      <c r="AC54" s="362" t="str">
        <f t="shared" si="1"/>
        <v xml:space="preserve">   </v>
      </c>
      <c r="AD54" s="362" t="str">
        <f t="shared" si="4"/>
        <v>REPETIDA</v>
      </c>
      <c r="AE54" s="362" t="str">
        <f t="shared" si="5"/>
        <v>REPETIDA</v>
      </c>
      <c r="AF54" s="366"/>
      <c r="AG54" s="366"/>
      <c r="AH54" s="370"/>
      <c r="AI54" s="367"/>
      <c r="AJ54" s="366"/>
      <c r="AK54" s="366"/>
      <c r="AL54" s="362" t="str">
        <f t="shared" si="2"/>
        <v/>
      </c>
    </row>
    <row r="55" spans="1:41" hidden="1" x14ac:dyDescent="0.25">
      <c r="A55" s="358" t="str">
        <f>+IF(ENCUESTAS!DU55="SI",ENCUESTAS!DV55,"")</f>
        <v>MAR-012</v>
      </c>
      <c r="B55" s="366"/>
      <c r="C55" s="367"/>
      <c r="D55" s="361" t="str">
        <f>+ENCUESTAS!H55</f>
        <v xml:space="preserve">SAN MARTIN </v>
      </c>
      <c r="E55" s="372"/>
      <c r="F55" s="372"/>
      <c r="G55" s="372"/>
      <c r="H55" s="372"/>
      <c r="I55" s="372"/>
      <c r="J55" s="372"/>
      <c r="K55" s="368"/>
      <c r="L55" s="372"/>
      <c r="M55" s="372"/>
      <c r="N55" s="372"/>
      <c r="O55" s="372"/>
      <c r="P55" s="362" t="str">
        <f t="shared" si="0"/>
        <v xml:space="preserve">   #   -   </v>
      </c>
      <c r="Q55" s="362" t="str">
        <f t="shared" si="3"/>
        <v>REPETIDA</v>
      </c>
      <c r="R55" s="369"/>
      <c r="S55" s="369"/>
      <c r="T55" s="366"/>
      <c r="U55" s="366"/>
      <c r="V55" s="366"/>
      <c r="W55" s="366"/>
      <c r="X55" s="366"/>
      <c r="Y55" s="366"/>
      <c r="Z55" s="366"/>
      <c r="AA55" s="369"/>
      <c r="AB55" s="366"/>
      <c r="AC55" s="362" t="str">
        <f t="shared" si="1"/>
        <v xml:space="preserve">   </v>
      </c>
      <c r="AD55" s="362" t="str">
        <f t="shared" si="4"/>
        <v>REPETIDA</v>
      </c>
      <c r="AE55" s="362" t="str">
        <f t="shared" si="5"/>
        <v>REPETIDA</v>
      </c>
      <c r="AF55" s="366"/>
      <c r="AG55" s="366"/>
      <c r="AH55" s="370"/>
      <c r="AI55" s="367"/>
      <c r="AJ55" s="366"/>
      <c r="AK55" s="366"/>
      <c r="AL55" s="362" t="str">
        <f t="shared" si="2"/>
        <v/>
      </c>
    </row>
    <row r="56" spans="1:41" hidden="1" x14ac:dyDescent="0.25">
      <c r="A56" s="358" t="str">
        <f>+IF(ENCUESTAS!DU56="SI",ENCUESTAS!DV56,"")</f>
        <v>MAR-013</v>
      </c>
      <c r="B56" s="366"/>
      <c r="C56" s="367"/>
      <c r="D56" s="361" t="str">
        <f>+ENCUESTAS!H56</f>
        <v xml:space="preserve">SAN MARTIN </v>
      </c>
      <c r="E56" s="366"/>
      <c r="F56" s="366"/>
      <c r="G56" s="366"/>
      <c r="H56" s="366"/>
      <c r="I56" s="366"/>
      <c r="J56" s="366"/>
      <c r="K56" s="366"/>
      <c r="L56" s="366"/>
      <c r="M56" s="366"/>
      <c r="N56" s="366"/>
      <c r="O56" s="366"/>
      <c r="P56" s="362" t="str">
        <f t="shared" si="0"/>
        <v xml:space="preserve">   #   -   </v>
      </c>
      <c r="Q56" s="362" t="str">
        <f t="shared" si="3"/>
        <v>REPETIDA</v>
      </c>
      <c r="R56" s="369"/>
      <c r="S56" s="369"/>
      <c r="T56" s="366"/>
      <c r="U56" s="366"/>
      <c r="V56" s="366"/>
      <c r="W56" s="366"/>
      <c r="X56" s="366"/>
      <c r="Y56" s="366"/>
      <c r="Z56" s="366"/>
      <c r="AA56" s="369"/>
      <c r="AB56" s="366"/>
      <c r="AC56" s="362" t="str">
        <f t="shared" si="1"/>
        <v xml:space="preserve">   </v>
      </c>
      <c r="AD56" s="362" t="str">
        <f t="shared" si="4"/>
        <v>REPETIDA</v>
      </c>
      <c r="AE56" s="362" t="str">
        <f t="shared" si="5"/>
        <v>REPETIDA</v>
      </c>
      <c r="AF56" s="366"/>
      <c r="AG56" s="366"/>
      <c r="AH56" s="370"/>
      <c r="AI56" s="367"/>
      <c r="AJ56" s="366"/>
      <c r="AK56" s="366"/>
      <c r="AL56" s="362" t="str">
        <f t="shared" si="2"/>
        <v/>
      </c>
    </row>
    <row r="57" spans="1:41" hidden="1" x14ac:dyDescent="0.25">
      <c r="A57" s="358" t="str">
        <f>+IF(ENCUESTAS!DU57="SI",ENCUESTAS!DV57,"")</f>
        <v/>
      </c>
      <c r="B57" s="366"/>
      <c r="C57" s="367"/>
      <c r="D57" s="361" t="str">
        <f>+ENCUESTAS!H57</f>
        <v>TAHAMI</v>
      </c>
      <c r="E57" s="366"/>
      <c r="F57" s="366"/>
      <c r="G57" s="366"/>
      <c r="H57" s="366"/>
      <c r="I57" s="366"/>
      <c r="J57" s="366"/>
      <c r="K57" s="366"/>
      <c r="L57" s="366"/>
      <c r="M57" s="366"/>
      <c r="N57" s="366"/>
      <c r="O57" s="366"/>
      <c r="P57" s="362" t="str">
        <f t="shared" si="0"/>
        <v xml:space="preserve">   #   -   </v>
      </c>
      <c r="Q57" s="362" t="str">
        <f t="shared" si="3"/>
        <v>REPETIDA</v>
      </c>
      <c r="R57" s="369"/>
      <c r="S57" s="369"/>
      <c r="T57" s="366"/>
      <c r="U57" s="366"/>
      <c r="V57" s="366"/>
      <c r="W57" s="366"/>
      <c r="X57" s="366"/>
      <c r="Y57" s="366"/>
      <c r="Z57" s="366"/>
      <c r="AA57" s="369"/>
      <c r="AB57" s="366"/>
      <c r="AC57" s="362" t="str">
        <f t="shared" si="1"/>
        <v xml:space="preserve">   </v>
      </c>
      <c r="AD57" s="362" t="str">
        <f t="shared" si="4"/>
        <v>REPETIDA</v>
      </c>
      <c r="AE57" s="362" t="str">
        <f t="shared" si="5"/>
        <v>REPETIDA</v>
      </c>
      <c r="AF57" s="366"/>
      <c r="AG57" s="366"/>
      <c r="AH57" s="370"/>
      <c r="AI57" s="367"/>
      <c r="AJ57" s="366"/>
      <c r="AK57" s="366"/>
      <c r="AL57" s="362" t="str">
        <f t="shared" si="2"/>
        <v/>
      </c>
    </row>
    <row r="58" spans="1:41" hidden="1" x14ac:dyDescent="0.25">
      <c r="A58" s="358" t="str">
        <f>+IF(ENCUESTAS!DU58="SI",ENCUESTAS!DV58,"")</f>
        <v>TAH-005</v>
      </c>
      <c r="B58" s="366"/>
      <c r="C58" s="367"/>
      <c r="D58" s="361" t="str">
        <f>+ENCUESTAS!H58</f>
        <v>TAHAMI</v>
      </c>
      <c r="E58" s="366"/>
      <c r="F58" s="366"/>
      <c r="G58" s="366"/>
      <c r="H58" s="366"/>
      <c r="I58" s="366"/>
      <c r="J58" s="366"/>
      <c r="K58" s="368"/>
      <c r="L58" s="366"/>
      <c r="M58" s="366"/>
      <c r="N58" s="366"/>
      <c r="O58" s="366"/>
      <c r="P58" s="362" t="str">
        <f t="shared" si="0"/>
        <v xml:space="preserve">   #   -   </v>
      </c>
      <c r="Q58" s="362" t="str">
        <f t="shared" si="3"/>
        <v>REPETIDA</v>
      </c>
      <c r="R58" s="369"/>
      <c r="S58" s="369"/>
      <c r="T58" s="366"/>
      <c r="U58" s="366"/>
      <c r="V58" s="366"/>
      <c r="W58" s="366"/>
      <c r="X58" s="366"/>
      <c r="Y58" s="366"/>
      <c r="Z58" s="366"/>
      <c r="AA58" s="369"/>
      <c r="AB58" s="366"/>
      <c r="AC58" s="362" t="str">
        <f t="shared" si="1"/>
        <v xml:space="preserve">   </v>
      </c>
      <c r="AD58" s="362" t="str">
        <f t="shared" si="4"/>
        <v>REPETIDA</v>
      </c>
      <c r="AE58" s="362" t="str">
        <f t="shared" si="5"/>
        <v>REPETIDA</v>
      </c>
      <c r="AF58" s="366"/>
      <c r="AG58" s="366"/>
      <c r="AH58" s="370"/>
      <c r="AI58" s="367"/>
      <c r="AJ58" s="366"/>
      <c r="AK58" s="366"/>
      <c r="AL58" s="362" t="str">
        <f t="shared" si="2"/>
        <v/>
      </c>
    </row>
    <row r="59" spans="1:41" hidden="1" x14ac:dyDescent="0.25">
      <c r="A59" s="358" t="str">
        <f>+IF(ENCUESTAS!DU59="SI",ENCUESTAS!DV59,"")</f>
        <v>OAS-013</v>
      </c>
      <c r="B59" s="366" t="s">
        <v>1086</v>
      </c>
      <c r="C59" s="367">
        <v>43363</v>
      </c>
      <c r="D59" s="361" t="str">
        <f>+ENCUESTAS!H59</f>
        <v xml:space="preserve">OASIS </v>
      </c>
      <c r="E59" s="366"/>
      <c r="F59" s="366"/>
      <c r="G59" s="366"/>
      <c r="H59" s="366"/>
      <c r="I59" s="366"/>
      <c r="J59" s="366"/>
      <c r="K59" s="366"/>
      <c r="L59" s="366"/>
      <c r="M59" s="366"/>
      <c r="N59" s="366"/>
      <c r="O59" s="464">
        <v>57616</v>
      </c>
      <c r="P59" s="362" t="str">
        <f t="shared" si="0"/>
        <v xml:space="preserve">   #   -   57616</v>
      </c>
      <c r="Q59" s="362" t="str">
        <f t="shared" si="3"/>
        <v>NO</v>
      </c>
      <c r="R59" s="369"/>
      <c r="S59" s="369"/>
      <c r="T59" s="366" t="s">
        <v>1087</v>
      </c>
      <c r="U59" s="467" t="s">
        <v>4150</v>
      </c>
      <c r="V59" s="366" t="s">
        <v>1086</v>
      </c>
      <c r="W59" s="366" t="s">
        <v>1725</v>
      </c>
      <c r="X59" s="366"/>
      <c r="Y59" s="366" t="s">
        <v>1814</v>
      </c>
      <c r="Z59" s="366" t="s">
        <v>1272</v>
      </c>
      <c r="AA59" s="369"/>
      <c r="AB59" s="366"/>
      <c r="AC59" s="362" t="str">
        <f t="shared" si="1"/>
        <v xml:space="preserve">ALBA ROSA CRUZ </v>
      </c>
      <c r="AD59" s="362" t="str">
        <f t="shared" si="4"/>
        <v>NO</v>
      </c>
      <c r="AE59" s="362" t="str">
        <f t="shared" si="5"/>
        <v>REPETIDA</v>
      </c>
      <c r="AF59" s="467"/>
      <c r="AG59" s="366"/>
      <c r="AH59" s="370"/>
      <c r="AI59" s="367"/>
      <c r="AJ59" s="366"/>
      <c r="AK59" s="366"/>
      <c r="AL59" s="362" t="str">
        <f t="shared" si="2"/>
        <v/>
      </c>
    </row>
    <row r="60" spans="1:41" hidden="1" x14ac:dyDescent="0.25">
      <c r="A60" s="358" t="str">
        <f>+IF(ENCUESTAS!DU60="SI",ENCUESTAS!DV60,"")</f>
        <v/>
      </c>
      <c r="B60" s="366"/>
      <c r="C60" s="367"/>
      <c r="D60" s="361" t="str">
        <f>+ENCUESTAS!H60</f>
        <v>TAHAMI</v>
      </c>
      <c r="E60" s="366"/>
      <c r="F60" s="366"/>
      <c r="G60" s="366"/>
      <c r="H60" s="366"/>
      <c r="I60" s="366"/>
      <c r="J60" s="366"/>
      <c r="K60" s="366"/>
      <c r="L60" s="366"/>
      <c r="M60" s="366"/>
      <c r="N60" s="366"/>
      <c r="O60" s="366"/>
      <c r="P60" s="362" t="str">
        <f t="shared" si="0"/>
        <v xml:space="preserve">   #   -   </v>
      </c>
      <c r="Q60" s="362" t="str">
        <f t="shared" si="3"/>
        <v>REPETIDA</v>
      </c>
      <c r="R60" s="369"/>
      <c r="S60" s="369"/>
      <c r="T60" s="366"/>
      <c r="U60" s="366"/>
      <c r="V60" s="366"/>
      <c r="W60" s="366"/>
      <c r="X60" s="366"/>
      <c r="Y60" s="366"/>
      <c r="Z60" s="366"/>
      <c r="AA60" s="369"/>
      <c r="AB60" s="366"/>
      <c r="AC60" s="362" t="str">
        <f t="shared" si="1"/>
        <v xml:space="preserve">   </v>
      </c>
      <c r="AD60" s="362" t="str">
        <f t="shared" si="4"/>
        <v>REPETIDA</v>
      </c>
      <c r="AE60" s="362" t="str">
        <f t="shared" si="5"/>
        <v>REPETIDA</v>
      </c>
      <c r="AF60" s="366"/>
      <c r="AG60" s="366"/>
      <c r="AH60" s="370"/>
      <c r="AI60" s="367"/>
      <c r="AJ60" s="366"/>
      <c r="AK60" s="366"/>
      <c r="AL60" s="362" t="str">
        <f t="shared" si="2"/>
        <v/>
      </c>
    </row>
    <row r="61" spans="1:41" ht="60" hidden="1" x14ac:dyDescent="0.25">
      <c r="A61" s="358" t="str">
        <f>+IF(ENCUESTAS!DU61="SI",ENCUESTAS!DV61,"")</f>
        <v>OAS-014</v>
      </c>
      <c r="B61" s="366" t="s">
        <v>1086</v>
      </c>
      <c r="C61" s="367">
        <v>43356</v>
      </c>
      <c r="D61" s="361" t="str">
        <f>+ENCUESTAS!H61</f>
        <v xml:space="preserve">OASIS </v>
      </c>
      <c r="E61" s="366"/>
      <c r="F61" s="366"/>
      <c r="G61" s="366"/>
      <c r="H61" s="366"/>
      <c r="I61" s="366"/>
      <c r="J61" s="366"/>
      <c r="K61" s="368"/>
      <c r="L61" s="366"/>
      <c r="M61" s="366"/>
      <c r="N61" s="366"/>
      <c r="O61" s="464">
        <v>220590200000</v>
      </c>
      <c r="P61" s="362" t="str">
        <f t="shared" si="0"/>
        <v xml:space="preserve">   #   -   220590200000</v>
      </c>
      <c r="Q61" s="362" t="str">
        <f t="shared" si="3"/>
        <v>NO</v>
      </c>
      <c r="R61" s="369">
        <v>963149</v>
      </c>
      <c r="S61" s="369">
        <v>1209972</v>
      </c>
      <c r="T61" s="366" t="s">
        <v>1086</v>
      </c>
      <c r="U61" s="467" t="s">
        <v>3904</v>
      </c>
      <c r="V61" s="366" t="s">
        <v>1086</v>
      </c>
      <c r="W61" s="366" t="s">
        <v>1819</v>
      </c>
      <c r="X61" s="366" t="s">
        <v>1820</v>
      </c>
      <c r="Y61" s="366" t="s">
        <v>1821</v>
      </c>
      <c r="Z61" s="366"/>
      <c r="AA61" s="369">
        <v>43651729</v>
      </c>
      <c r="AB61" s="366"/>
      <c r="AC61" s="362" t="str">
        <f t="shared" si="1"/>
        <v>EUCARIS  CARRASCO MARIN</v>
      </c>
      <c r="AD61" s="362" t="str">
        <f t="shared" si="4"/>
        <v>NO</v>
      </c>
      <c r="AE61" s="362" t="str">
        <f t="shared" si="5"/>
        <v>NO</v>
      </c>
      <c r="AF61" s="467" t="s">
        <v>3951</v>
      </c>
      <c r="AG61" s="366" t="s">
        <v>1086</v>
      </c>
      <c r="AH61" s="370">
        <v>6234980.9424814489</v>
      </c>
      <c r="AI61" s="367">
        <v>43378</v>
      </c>
      <c r="AJ61" s="366" t="s">
        <v>1086</v>
      </c>
      <c r="AK61" s="366"/>
      <c r="AL61" s="362" t="str">
        <f t="shared" si="2"/>
        <v>SI</v>
      </c>
      <c r="AN61" s="332" t="s">
        <v>1133</v>
      </c>
      <c r="AO61" s="332">
        <v>1</v>
      </c>
    </row>
    <row r="62" spans="1:41" ht="60" hidden="1" x14ac:dyDescent="0.25">
      <c r="A62" s="358" t="str">
        <f>+IF(ENCUESTAS!DU62="SI",ENCUESTAS!DV62,"")</f>
        <v>OAS-015</v>
      </c>
      <c r="B62" s="366" t="s">
        <v>1086</v>
      </c>
      <c r="C62" s="367">
        <v>43364</v>
      </c>
      <c r="D62" s="361" t="str">
        <f>+ENCUESTAS!H62</f>
        <v xml:space="preserve">OASIS </v>
      </c>
      <c r="E62" s="372" t="s">
        <v>1097</v>
      </c>
      <c r="F62" s="372">
        <v>56</v>
      </c>
      <c r="G62" s="372"/>
      <c r="H62" s="372"/>
      <c r="I62" s="372"/>
      <c r="J62" s="372">
        <v>15</v>
      </c>
      <c r="K62" s="368"/>
      <c r="L62" s="372"/>
      <c r="M62" s="372">
        <v>73</v>
      </c>
      <c r="N62" s="372"/>
      <c r="O62" s="466">
        <v>220576100000</v>
      </c>
      <c r="P62" s="362" t="str">
        <f t="shared" si="0"/>
        <v>CALLE 56  #  15 - 73  220576100000</v>
      </c>
      <c r="Q62" s="362" t="str">
        <f t="shared" si="3"/>
        <v>NO</v>
      </c>
      <c r="R62" s="369">
        <v>963139</v>
      </c>
      <c r="S62" s="369">
        <v>1210038</v>
      </c>
      <c r="T62" s="366" t="s">
        <v>1086</v>
      </c>
      <c r="U62" s="467"/>
      <c r="V62" s="366" t="s">
        <v>1086</v>
      </c>
      <c r="W62" s="366" t="s">
        <v>1305</v>
      </c>
      <c r="X62" s="366"/>
      <c r="Y62" s="366" t="s">
        <v>1554</v>
      </c>
      <c r="Z62" s="366" t="s">
        <v>2112</v>
      </c>
      <c r="AA62" s="369">
        <v>22233727</v>
      </c>
      <c r="AB62" s="366">
        <v>3214944105</v>
      </c>
      <c r="AC62" s="362" t="str">
        <f t="shared" si="1"/>
        <v xml:space="preserve">SILVIA NORA HERNANDEZ </v>
      </c>
      <c r="AD62" s="362" t="str">
        <f t="shared" si="4"/>
        <v>REPETIDA</v>
      </c>
      <c r="AE62" s="362" t="str">
        <f t="shared" si="5"/>
        <v>REPETIDA</v>
      </c>
      <c r="AF62" s="467" t="s">
        <v>4032</v>
      </c>
      <c r="AG62" s="366" t="s">
        <v>1086</v>
      </c>
      <c r="AH62" s="370">
        <v>5879168.9658622276</v>
      </c>
      <c r="AI62" s="367">
        <v>43392</v>
      </c>
      <c r="AJ62" s="366" t="s">
        <v>1086</v>
      </c>
      <c r="AK62" s="366"/>
      <c r="AL62" s="362" t="str">
        <f t="shared" si="2"/>
        <v>SI</v>
      </c>
      <c r="AN62" s="332" t="s">
        <v>1129</v>
      </c>
      <c r="AO62" s="332">
        <v>2</v>
      </c>
    </row>
    <row r="63" spans="1:41" hidden="1" x14ac:dyDescent="0.25">
      <c r="A63" s="358" t="str">
        <f>+IF(ENCUESTAS!DU63="SI",ENCUESTAS!DV63,"")</f>
        <v>MAR-014</v>
      </c>
      <c r="B63" s="366"/>
      <c r="C63" s="367"/>
      <c r="D63" s="361" t="str">
        <f>+ENCUESTAS!H63</f>
        <v xml:space="preserve">SAN MARTIN </v>
      </c>
      <c r="E63" s="366"/>
      <c r="F63" s="366"/>
      <c r="G63" s="366"/>
      <c r="H63" s="366"/>
      <c r="I63" s="366"/>
      <c r="J63" s="366"/>
      <c r="K63" s="368"/>
      <c r="L63" s="366"/>
      <c r="M63" s="366"/>
      <c r="N63" s="366"/>
      <c r="O63" s="366"/>
      <c r="P63" s="362" t="str">
        <f t="shared" si="0"/>
        <v xml:space="preserve">   #   -   </v>
      </c>
      <c r="Q63" s="362" t="str">
        <f t="shared" si="3"/>
        <v>REPETIDA</v>
      </c>
      <c r="R63" s="369"/>
      <c r="S63" s="369"/>
      <c r="T63" s="366"/>
      <c r="U63" s="366"/>
      <c r="V63" s="366"/>
      <c r="W63" s="366"/>
      <c r="X63" s="366"/>
      <c r="Y63" s="366"/>
      <c r="Z63" s="366"/>
      <c r="AA63" s="369"/>
      <c r="AB63" s="366"/>
      <c r="AC63" s="362" t="str">
        <f t="shared" si="1"/>
        <v xml:space="preserve">   </v>
      </c>
      <c r="AD63" s="362" t="str">
        <f t="shared" si="4"/>
        <v>REPETIDA</v>
      </c>
      <c r="AE63" s="362" t="str">
        <f t="shared" si="5"/>
        <v>REPETIDA</v>
      </c>
      <c r="AF63" s="366"/>
      <c r="AG63" s="366"/>
      <c r="AH63" s="370"/>
      <c r="AI63" s="367"/>
      <c r="AJ63" s="366"/>
      <c r="AK63" s="366"/>
      <c r="AL63" s="362" t="str">
        <f t="shared" si="2"/>
        <v/>
      </c>
    </row>
    <row r="64" spans="1:41" hidden="1" x14ac:dyDescent="0.25">
      <c r="A64" s="358" t="str">
        <f>+IF(ENCUESTAS!DU64="SI",ENCUESTAS!DV64,"")</f>
        <v/>
      </c>
      <c r="B64" s="366"/>
      <c r="C64" s="367"/>
      <c r="D64" s="361" t="str">
        <f>+ENCUESTAS!H64</f>
        <v xml:space="preserve">SAN MARTIN </v>
      </c>
      <c r="E64" s="372"/>
      <c r="F64" s="372"/>
      <c r="G64" s="372"/>
      <c r="H64" s="372"/>
      <c r="I64" s="372"/>
      <c r="J64" s="372"/>
      <c r="K64" s="368"/>
      <c r="L64" s="372"/>
      <c r="M64" s="372"/>
      <c r="N64" s="372"/>
      <c r="O64" s="372"/>
      <c r="P64" s="362" t="str">
        <f t="shared" si="0"/>
        <v xml:space="preserve">   #   -   </v>
      </c>
      <c r="Q64" s="362" t="str">
        <f t="shared" si="3"/>
        <v>REPETIDA</v>
      </c>
      <c r="R64" s="369"/>
      <c r="S64" s="369"/>
      <c r="T64" s="366"/>
      <c r="U64" s="366"/>
      <c r="V64" s="366"/>
      <c r="W64" s="366"/>
      <c r="X64" s="366"/>
      <c r="Y64" s="366"/>
      <c r="Z64" s="366"/>
      <c r="AA64" s="369"/>
      <c r="AB64" s="366"/>
      <c r="AC64" s="362" t="str">
        <f t="shared" si="1"/>
        <v xml:space="preserve">   </v>
      </c>
      <c r="AD64" s="362" t="str">
        <f t="shared" si="4"/>
        <v>REPETIDA</v>
      </c>
      <c r="AE64" s="362" t="str">
        <f t="shared" si="5"/>
        <v>REPETIDA</v>
      </c>
      <c r="AF64" s="366"/>
      <c r="AG64" s="366"/>
      <c r="AH64" s="370"/>
      <c r="AI64" s="367"/>
      <c r="AJ64" s="366"/>
      <c r="AK64" s="366"/>
      <c r="AL64" s="362" t="str">
        <f t="shared" si="2"/>
        <v/>
      </c>
    </row>
    <row r="65" spans="1:41" ht="60.75" thickBot="1" x14ac:dyDescent="0.3">
      <c r="A65" s="358" t="str">
        <f>+IF(ENCUESTAS!DU65="SI",ENCUESTAS!DV65,"")</f>
        <v>OAS-016</v>
      </c>
      <c r="B65" s="366" t="s">
        <v>1086</v>
      </c>
      <c r="C65" s="367">
        <v>43363</v>
      </c>
      <c r="D65" s="361" t="str">
        <f>+ENCUESTAS!H65</f>
        <v xml:space="preserve">OASIS </v>
      </c>
      <c r="E65" s="372" t="s">
        <v>1102</v>
      </c>
      <c r="F65" s="372">
        <v>15</v>
      </c>
      <c r="G65" s="372"/>
      <c r="H65" s="372"/>
      <c r="I65" s="372"/>
      <c r="J65" s="372">
        <v>54</v>
      </c>
      <c r="K65" s="368"/>
      <c r="L65" s="372"/>
      <c r="M65" s="372">
        <v>29</v>
      </c>
      <c r="N65" s="372"/>
      <c r="O65" s="466">
        <v>220591500000</v>
      </c>
      <c r="P65" s="362" t="str">
        <f t="shared" si="0"/>
        <v>CARRERA 15  #  54 - 29  220591500000</v>
      </c>
      <c r="Q65" s="362" t="str">
        <f t="shared" si="3"/>
        <v>NO</v>
      </c>
      <c r="R65" s="369">
        <v>963109</v>
      </c>
      <c r="S65" s="369">
        <v>1209900</v>
      </c>
      <c r="T65" s="366" t="s">
        <v>1086</v>
      </c>
      <c r="U65" s="467"/>
      <c r="V65" s="366" t="s">
        <v>1086</v>
      </c>
      <c r="W65" s="366" t="s">
        <v>1478</v>
      </c>
      <c r="X65" s="366" t="s">
        <v>1868</v>
      </c>
      <c r="Y65" s="366" t="s">
        <v>3932</v>
      </c>
      <c r="Z65" s="366" t="s">
        <v>1840</v>
      </c>
      <c r="AA65" s="369">
        <v>1039684098</v>
      </c>
      <c r="AB65" s="366">
        <v>3114794624</v>
      </c>
      <c r="AC65" s="362" t="str">
        <f t="shared" si="1"/>
        <v>SURLEY LILIANA VELASQUEZ CASTRILLON</v>
      </c>
      <c r="AD65" s="362" t="str">
        <f t="shared" si="4"/>
        <v>NO</v>
      </c>
      <c r="AE65" s="362" t="str">
        <f t="shared" si="5"/>
        <v>NO</v>
      </c>
      <c r="AF65" s="467" t="s">
        <v>3957</v>
      </c>
      <c r="AG65" s="366" t="s">
        <v>1086</v>
      </c>
      <c r="AH65" s="373">
        <v>6390250.1762617566</v>
      </c>
      <c r="AI65" s="367">
        <v>43378</v>
      </c>
      <c r="AJ65" s="366" t="s">
        <v>1086</v>
      </c>
      <c r="AK65" s="366"/>
      <c r="AL65" s="362" t="str">
        <f t="shared" si="2"/>
        <v>SI</v>
      </c>
      <c r="AN65" s="332" t="s">
        <v>1129</v>
      </c>
      <c r="AO65" s="332">
        <v>1</v>
      </c>
    </row>
    <row r="66" spans="1:41" ht="75.75" hidden="1" thickTop="1" x14ac:dyDescent="0.25">
      <c r="A66" s="358" t="str">
        <f>+IF(ENCUESTAS!DU66="SI",ENCUESTAS!DV66,"")</f>
        <v>MIL-008</v>
      </c>
      <c r="B66" s="366" t="s">
        <v>1086</v>
      </c>
      <c r="C66" s="367">
        <v>43371</v>
      </c>
      <c r="D66" s="361" t="str">
        <f>+ENCUESTAS!H66</f>
        <v>NUEVO MILENIO</v>
      </c>
      <c r="E66" s="366" t="s">
        <v>1097</v>
      </c>
      <c r="F66" s="366">
        <v>53</v>
      </c>
      <c r="G66" s="366"/>
      <c r="H66" s="366"/>
      <c r="I66" s="366"/>
      <c r="J66" s="366">
        <v>15</v>
      </c>
      <c r="K66" s="368"/>
      <c r="L66" s="366"/>
      <c r="M66" s="371">
        <v>19</v>
      </c>
      <c r="N66" s="366"/>
      <c r="O66" s="464">
        <v>220548690150</v>
      </c>
      <c r="P66" s="362" t="str">
        <f t="shared" si="0"/>
        <v>CALLE 53  #  15 - 19  220548690150</v>
      </c>
      <c r="Q66" s="362" t="str">
        <f t="shared" si="3"/>
        <v>NO</v>
      </c>
      <c r="R66" s="369">
        <v>962945</v>
      </c>
      <c r="S66" s="369">
        <v>1209875</v>
      </c>
      <c r="T66" s="366" t="s">
        <v>1086</v>
      </c>
      <c r="U66" s="366"/>
      <c r="V66" s="366" t="s">
        <v>1086</v>
      </c>
      <c r="W66" s="366" t="s">
        <v>1647</v>
      </c>
      <c r="X66" s="366" t="s">
        <v>1630</v>
      </c>
      <c r="Y66" s="366" t="s">
        <v>1832</v>
      </c>
      <c r="Z66" s="366"/>
      <c r="AA66" s="369">
        <v>21933169</v>
      </c>
      <c r="AB66" s="366"/>
      <c r="AC66" s="362" t="str">
        <f t="shared" si="1"/>
        <v>ZURELLA  CARDONA MOSQUERA</v>
      </c>
      <c r="AD66" s="362" t="str">
        <f t="shared" si="4"/>
        <v>NO</v>
      </c>
      <c r="AE66" s="362" t="str">
        <f t="shared" si="5"/>
        <v>NO</v>
      </c>
      <c r="AF66" s="467" t="s">
        <v>4145</v>
      </c>
      <c r="AG66" s="366" t="s">
        <v>1086</v>
      </c>
      <c r="AH66" s="370">
        <v>7580078.6899755765</v>
      </c>
      <c r="AI66" s="367">
        <v>43392</v>
      </c>
      <c r="AJ66" s="366" t="s">
        <v>1086</v>
      </c>
      <c r="AK66" s="366"/>
      <c r="AL66" s="362" t="str">
        <f t="shared" si="2"/>
        <v>SI</v>
      </c>
      <c r="AN66" s="332" t="s">
        <v>1133</v>
      </c>
      <c r="AO66" s="332">
        <v>2</v>
      </c>
    </row>
    <row r="67" spans="1:41" ht="15.75" thickTop="1" x14ac:dyDescent="0.25">
      <c r="A67" s="358" t="str">
        <f>+IF(ENCUESTAS!DU67="SI",ENCUESTAS!DV67,"")</f>
        <v>OAS-017</v>
      </c>
      <c r="B67" s="366" t="s">
        <v>1086</v>
      </c>
      <c r="C67" s="367"/>
      <c r="D67" s="361" t="str">
        <f>+ENCUESTAS!H67</f>
        <v xml:space="preserve">OASIS </v>
      </c>
      <c r="E67" s="366"/>
      <c r="F67" s="366"/>
      <c r="G67" s="366"/>
      <c r="H67" s="366"/>
      <c r="I67" s="366"/>
      <c r="J67" s="366"/>
      <c r="K67" s="368"/>
      <c r="L67" s="366"/>
      <c r="M67" s="371"/>
      <c r="N67" s="366"/>
      <c r="O67" s="464"/>
      <c r="P67" s="362" t="str">
        <f t="shared" si="0"/>
        <v xml:space="preserve">   #   -   </v>
      </c>
      <c r="Q67" s="362" t="str">
        <f t="shared" si="3"/>
        <v>REPETIDA</v>
      </c>
      <c r="R67" s="369"/>
      <c r="S67" s="369"/>
      <c r="T67" s="366" t="s">
        <v>1087</v>
      </c>
      <c r="U67" s="467" t="s">
        <v>4016</v>
      </c>
      <c r="V67" s="366"/>
      <c r="W67" s="366"/>
      <c r="X67" s="366"/>
      <c r="Y67" s="366"/>
      <c r="Z67" s="366"/>
      <c r="AA67" s="369"/>
      <c r="AB67" s="366"/>
      <c r="AC67" s="362" t="str">
        <f t="shared" si="1"/>
        <v xml:space="preserve">   </v>
      </c>
      <c r="AD67" s="362" t="str">
        <f t="shared" si="4"/>
        <v>REPETIDA</v>
      </c>
      <c r="AE67" s="362" t="str">
        <f t="shared" si="5"/>
        <v>REPETIDA</v>
      </c>
      <c r="AF67" s="467"/>
      <c r="AG67" s="366"/>
      <c r="AH67" s="370"/>
      <c r="AI67" s="367"/>
      <c r="AJ67" s="366"/>
      <c r="AK67" s="366"/>
      <c r="AL67" s="362" t="str">
        <f t="shared" si="2"/>
        <v/>
      </c>
    </row>
    <row r="68" spans="1:41" hidden="1" x14ac:dyDescent="0.25">
      <c r="A68" s="358" t="str">
        <f>+IF(ENCUESTAS!DU68="SI",ENCUESTAS!DV68,"")</f>
        <v>MAR-015</v>
      </c>
      <c r="B68" s="366"/>
      <c r="C68" s="367"/>
      <c r="D68" s="361" t="str">
        <f>+ENCUESTAS!H68</f>
        <v xml:space="preserve">SAN MARTIN </v>
      </c>
      <c r="E68" s="372"/>
      <c r="F68" s="372"/>
      <c r="G68" s="372"/>
      <c r="H68" s="372"/>
      <c r="I68" s="372"/>
      <c r="J68" s="372"/>
      <c r="K68" s="368"/>
      <c r="L68" s="372"/>
      <c r="M68" s="372"/>
      <c r="N68" s="372"/>
      <c r="O68" s="372"/>
      <c r="P68" s="362" t="str">
        <f t="shared" si="0"/>
        <v xml:space="preserve">   #   -   </v>
      </c>
      <c r="Q68" s="362" t="str">
        <f t="shared" si="3"/>
        <v>REPETIDA</v>
      </c>
      <c r="R68" s="369"/>
      <c r="S68" s="369"/>
      <c r="T68" s="366"/>
      <c r="U68" s="366"/>
      <c r="V68" s="366"/>
      <c r="W68" s="366"/>
      <c r="X68" s="366"/>
      <c r="Y68" s="366"/>
      <c r="Z68" s="366"/>
      <c r="AA68" s="369"/>
      <c r="AB68" s="366"/>
      <c r="AC68" s="362" t="str">
        <f t="shared" si="1"/>
        <v xml:space="preserve">   </v>
      </c>
      <c r="AD68" s="362" t="str">
        <f t="shared" si="4"/>
        <v>REPETIDA</v>
      </c>
      <c r="AE68" s="362" t="str">
        <f t="shared" si="5"/>
        <v>REPETIDA</v>
      </c>
      <c r="AF68" s="366"/>
      <c r="AG68" s="366"/>
      <c r="AH68" s="370"/>
      <c r="AI68" s="367"/>
      <c r="AJ68" s="366"/>
      <c r="AK68" s="366"/>
      <c r="AL68" s="362" t="str">
        <f t="shared" si="2"/>
        <v/>
      </c>
    </row>
    <row r="69" spans="1:41" hidden="1" x14ac:dyDescent="0.25">
      <c r="A69" s="358" t="str">
        <f>+IF(ENCUESTAS!DU69="SI",ENCUESTAS!DV69,"")</f>
        <v>MAR-016</v>
      </c>
      <c r="B69" s="366"/>
      <c r="C69" s="367"/>
      <c r="D69" s="361" t="str">
        <f>+ENCUESTAS!H69</f>
        <v xml:space="preserve">SAN MARTIN </v>
      </c>
      <c r="E69" s="372"/>
      <c r="F69" s="372"/>
      <c r="G69" s="372"/>
      <c r="H69" s="372"/>
      <c r="I69" s="372"/>
      <c r="J69" s="372"/>
      <c r="K69" s="372"/>
      <c r="L69" s="372"/>
      <c r="M69" s="372"/>
      <c r="N69" s="372"/>
      <c r="O69" s="372"/>
      <c r="P69" s="362" t="str">
        <f t="shared" si="0"/>
        <v xml:space="preserve">   #   -   </v>
      </c>
      <c r="Q69" s="362" t="str">
        <f t="shared" si="3"/>
        <v>REPETIDA</v>
      </c>
      <c r="R69" s="369"/>
      <c r="S69" s="369"/>
      <c r="T69" s="366"/>
      <c r="U69" s="366"/>
      <c r="V69" s="366"/>
      <c r="W69" s="366"/>
      <c r="X69" s="366"/>
      <c r="Y69" s="366"/>
      <c r="Z69" s="366"/>
      <c r="AA69" s="369"/>
      <c r="AB69" s="366"/>
      <c r="AC69" s="362" t="str">
        <f t="shared" si="1"/>
        <v xml:space="preserve">   </v>
      </c>
      <c r="AD69" s="362" t="str">
        <f t="shared" si="4"/>
        <v>REPETIDA</v>
      </c>
      <c r="AE69" s="362" t="str">
        <f t="shared" si="5"/>
        <v>REPETIDA</v>
      </c>
      <c r="AF69" s="366"/>
      <c r="AG69" s="366"/>
      <c r="AH69" s="370"/>
      <c r="AI69" s="367"/>
      <c r="AJ69" s="366"/>
      <c r="AK69" s="366"/>
      <c r="AL69" s="362" t="str">
        <f t="shared" si="2"/>
        <v/>
      </c>
    </row>
    <row r="70" spans="1:41" hidden="1" x14ac:dyDescent="0.25">
      <c r="A70" s="358" t="str">
        <f>+IF(ENCUESTAS!DU70="SI",ENCUESTAS!DV70,"")</f>
        <v/>
      </c>
      <c r="B70" s="366"/>
      <c r="C70" s="367"/>
      <c r="D70" s="361" t="str">
        <f>+ENCUESTAS!H70</f>
        <v xml:space="preserve">SAN MARTIN </v>
      </c>
      <c r="E70" s="372"/>
      <c r="F70" s="372"/>
      <c r="G70" s="372"/>
      <c r="H70" s="372"/>
      <c r="I70" s="372"/>
      <c r="J70" s="372"/>
      <c r="K70" s="368"/>
      <c r="L70" s="372"/>
      <c r="M70" s="372"/>
      <c r="N70" s="372"/>
      <c r="O70" s="372"/>
      <c r="P70" s="362" t="str">
        <f t="shared" ref="P70:P133" si="6">CONCATENATE(E70," ",F70,G70," ",H70," ",I70,"# "," ",J70,K70," ",L70,"- ",M70," ",N70," ",O70)</f>
        <v xml:space="preserve">   #   -   </v>
      </c>
      <c r="Q70" s="362" t="str">
        <f t="shared" si="3"/>
        <v>REPETIDA</v>
      </c>
      <c r="R70" s="369"/>
      <c r="S70" s="369"/>
      <c r="T70" s="366"/>
      <c r="U70" s="366"/>
      <c r="V70" s="366"/>
      <c r="W70" s="366"/>
      <c r="X70" s="366"/>
      <c r="Y70" s="366"/>
      <c r="Z70" s="366"/>
      <c r="AA70" s="369"/>
      <c r="AB70" s="366"/>
      <c r="AC70" s="362" t="str">
        <f t="shared" ref="AC70:AC133" si="7">+CONCATENATE(Y70," ",Z70," ",W70," ",X70)</f>
        <v xml:space="preserve">   </v>
      </c>
      <c r="AD70" s="362" t="str">
        <f t="shared" si="4"/>
        <v>REPETIDA</v>
      </c>
      <c r="AE70" s="362" t="str">
        <f t="shared" si="5"/>
        <v>REPETIDA</v>
      </c>
      <c r="AF70" s="366"/>
      <c r="AG70" s="366"/>
      <c r="AH70" s="370"/>
      <c r="AI70" s="367"/>
      <c r="AJ70" s="366"/>
      <c r="AK70" s="366"/>
      <c r="AL70" s="362" t="str">
        <f t="shared" ref="AL70:AL133" si="8">IF(AND(AG70="SI",AJ70="SI"),"SI",IF(AND(AG70="",AJ70=""),"","NO"))</f>
        <v/>
      </c>
    </row>
    <row r="71" spans="1:41" hidden="1" x14ac:dyDescent="0.25">
      <c r="A71" s="358" t="str">
        <f>+IF(ENCUESTAS!DU71="SI",ENCUESTAS!DV71,"")</f>
        <v>MAR-017</v>
      </c>
      <c r="B71" s="366"/>
      <c r="C71" s="367"/>
      <c r="D71" s="361" t="str">
        <f>+ENCUESTAS!H71</f>
        <v xml:space="preserve">SAN MARTIN </v>
      </c>
      <c r="E71" s="372"/>
      <c r="F71" s="372"/>
      <c r="G71" s="372"/>
      <c r="H71" s="372"/>
      <c r="I71" s="372"/>
      <c r="J71" s="372"/>
      <c r="K71" s="368"/>
      <c r="L71" s="372"/>
      <c r="M71" s="372"/>
      <c r="N71" s="372"/>
      <c r="O71" s="372"/>
      <c r="P71" s="362" t="str">
        <f t="shared" si="6"/>
        <v xml:space="preserve">   #   -   </v>
      </c>
      <c r="Q71" s="362" t="str">
        <f t="shared" ref="Q71:Q134" si="9">IF(COUNTIFS($P$6:$P$777,P71)=1,"NO","REPETIDA")</f>
        <v>REPETIDA</v>
      </c>
      <c r="R71" s="369"/>
      <c r="S71" s="369"/>
      <c r="T71" s="366"/>
      <c r="U71" s="366"/>
      <c r="V71" s="366"/>
      <c r="W71" s="366"/>
      <c r="X71" s="366"/>
      <c r="Y71" s="366"/>
      <c r="Z71" s="366"/>
      <c r="AA71" s="369"/>
      <c r="AB71" s="366"/>
      <c r="AC71" s="362" t="str">
        <f t="shared" si="7"/>
        <v xml:space="preserve">   </v>
      </c>
      <c r="AD71" s="362" t="str">
        <f t="shared" ref="AD71:AD134" si="10">IF(COUNTIFS($AC$6:$AC$777,AC71)=1,"NO","REPETIDA")</f>
        <v>REPETIDA</v>
      </c>
      <c r="AE71" s="362" t="str">
        <f t="shared" ref="AE71:AE134" si="11">IF(COUNTIFS($AA$6:$AA$777,AA71)=1,"NO","REPETIDA")</f>
        <v>REPETIDA</v>
      </c>
      <c r="AF71" s="366"/>
      <c r="AG71" s="366"/>
      <c r="AH71" s="370"/>
      <c r="AI71" s="367"/>
      <c r="AJ71" s="366"/>
      <c r="AK71" s="366"/>
      <c r="AL71" s="362" t="str">
        <f t="shared" si="8"/>
        <v/>
      </c>
    </row>
    <row r="72" spans="1:41" hidden="1" x14ac:dyDescent="0.25">
      <c r="A72" s="358" t="str">
        <f>+IF(ENCUESTAS!DU72="SI",ENCUESTAS!DV72,"")</f>
        <v/>
      </c>
      <c r="B72" s="366"/>
      <c r="C72" s="367"/>
      <c r="D72" s="361" t="str">
        <f>+ENCUESTAS!H72</f>
        <v xml:space="preserve">SAN MARTIN </v>
      </c>
      <c r="E72" s="372"/>
      <c r="F72" s="372"/>
      <c r="G72" s="372"/>
      <c r="H72" s="372"/>
      <c r="I72" s="372"/>
      <c r="J72" s="372"/>
      <c r="K72" s="368"/>
      <c r="L72" s="372"/>
      <c r="M72" s="372"/>
      <c r="N72" s="372"/>
      <c r="O72" s="372"/>
      <c r="P72" s="362" t="str">
        <f t="shared" si="6"/>
        <v xml:space="preserve">   #   -   </v>
      </c>
      <c r="Q72" s="362" t="str">
        <f t="shared" si="9"/>
        <v>REPETIDA</v>
      </c>
      <c r="R72" s="369"/>
      <c r="S72" s="369"/>
      <c r="T72" s="366"/>
      <c r="U72" s="366"/>
      <c r="V72" s="366"/>
      <c r="W72" s="366"/>
      <c r="X72" s="366"/>
      <c r="Y72" s="366"/>
      <c r="Z72" s="366"/>
      <c r="AA72" s="369"/>
      <c r="AB72" s="366"/>
      <c r="AC72" s="362" t="str">
        <f t="shared" si="7"/>
        <v xml:space="preserve">   </v>
      </c>
      <c r="AD72" s="362" t="str">
        <f t="shared" si="10"/>
        <v>REPETIDA</v>
      </c>
      <c r="AE72" s="362" t="str">
        <f t="shared" si="11"/>
        <v>REPETIDA</v>
      </c>
      <c r="AF72" s="366"/>
      <c r="AG72" s="366"/>
      <c r="AH72" s="370"/>
      <c r="AI72" s="367"/>
      <c r="AJ72" s="366"/>
      <c r="AK72" s="366"/>
      <c r="AL72" s="362" t="str">
        <f t="shared" si="8"/>
        <v/>
      </c>
    </row>
    <row r="73" spans="1:41" hidden="1" x14ac:dyDescent="0.25">
      <c r="A73" s="358" t="str">
        <f>+IF(ENCUESTAS!DU73="SI",ENCUESTAS!DV73,"")</f>
        <v>MAR-018</v>
      </c>
      <c r="B73" s="366"/>
      <c r="C73" s="367"/>
      <c r="D73" s="361" t="str">
        <f>+ENCUESTAS!H73</f>
        <v xml:space="preserve">SAN MARTIN </v>
      </c>
      <c r="E73" s="372"/>
      <c r="F73" s="372"/>
      <c r="G73" s="372"/>
      <c r="H73" s="372"/>
      <c r="I73" s="372"/>
      <c r="J73" s="372"/>
      <c r="K73" s="368"/>
      <c r="L73" s="372"/>
      <c r="M73" s="372"/>
      <c r="N73" s="372"/>
      <c r="O73" s="372"/>
      <c r="P73" s="362" t="str">
        <f t="shared" si="6"/>
        <v xml:space="preserve">   #   -   </v>
      </c>
      <c r="Q73" s="362" t="str">
        <f t="shared" si="9"/>
        <v>REPETIDA</v>
      </c>
      <c r="R73" s="369"/>
      <c r="S73" s="369"/>
      <c r="T73" s="366"/>
      <c r="U73" s="366"/>
      <c r="V73" s="366"/>
      <c r="W73" s="366"/>
      <c r="X73" s="366"/>
      <c r="Y73" s="366"/>
      <c r="Z73" s="366"/>
      <c r="AA73" s="369"/>
      <c r="AB73" s="366"/>
      <c r="AC73" s="362" t="str">
        <f t="shared" si="7"/>
        <v xml:space="preserve">   </v>
      </c>
      <c r="AD73" s="362" t="str">
        <f t="shared" si="10"/>
        <v>REPETIDA</v>
      </c>
      <c r="AE73" s="362" t="str">
        <f t="shared" si="11"/>
        <v>REPETIDA</v>
      </c>
      <c r="AF73" s="366"/>
      <c r="AG73" s="366"/>
      <c r="AH73" s="370"/>
      <c r="AI73" s="367"/>
      <c r="AJ73" s="366"/>
      <c r="AK73" s="366"/>
      <c r="AL73" s="362" t="str">
        <f t="shared" si="8"/>
        <v/>
      </c>
    </row>
    <row r="74" spans="1:41" hidden="1" x14ac:dyDescent="0.25">
      <c r="A74" s="358" t="str">
        <f>+IF(ENCUESTAS!DU74="SI",ENCUESTAS!DV74,"")</f>
        <v>MAR-019</v>
      </c>
      <c r="B74" s="366"/>
      <c r="C74" s="367"/>
      <c r="D74" s="361" t="str">
        <f>+ENCUESTAS!H74</f>
        <v xml:space="preserve">SAN MARTIN </v>
      </c>
      <c r="E74" s="372"/>
      <c r="F74" s="372"/>
      <c r="G74" s="372"/>
      <c r="H74" s="372"/>
      <c r="I74" s="372"/>
      <c r="J74" s="372"/>
      <c r="K74" s="368"/>
      <c r="L74" s="372"/>
      <c r="M74" s="372"/>
      <c r="N74" s="372"/>
      <c r="O74" s="372"/>
      <c r="P74" s="362" t="str">
        <f t="shared" si="6"/>
        <v xml:space="preserve">   #   -   </v>
      </c>
      <c r="Q74" s="362" t="str">
        <f t="shared" si="9"/>
        <v>REPETIDA</v>
      </c>
      <c r="R74" s="369"/>
      <c r="S74" s="369"/>
      <c r="T74" s="366"/>
      <c r="U74" s="366"/>
      <c r="V74" s="366"/>
      <c r="W74" s="366"/>
      <c r="X74" s="366"/>
      <c r="Y74" s="366"/>
      <c r="Z74" s="366"/>
      <c r="AA74" s="369"/>
      <c r="AB74" s="366"/>
      <c r="AC74" s="362" t="str">
        <f t="shared" si="7"/>
        <v xml:space="preserve">   </v>
      </c>
      <c r="AD74" s="362" t="str">
        <f t="shared" si="10"/>
        <v>REPETIDA</v>
      </c>
      <c r="AE74" s="362" t="str">
        <f t="shared" si="11"/>
        <v>REPETIDA</v>
      </c>
      <c r="AF74" s="366"/>
      <c r="AG74" s="366"/>
      <c r="AH74" s="370"/>
      <c r="AI74" s="367"/>
      <c r="AJ74" s="366"/>
      <c r="AK74" s="366"/>
      <c r="AL74" s="362" t="str">
        <f t="shared" si="8"/>
        <v/>
      </c>
    </row>
    <row r="75" spans="1:41" hidden="1" x14ac:dyDescent="0.25">
      <c r="A75" s="358" t="str">
        <f>+IF(ENCUESTAS!DU75="SI",ENCUESTAS!DV75,"")</f>
        <v>MAR-020</v>
      </c>
      <c r="B75" s="366"/>
      <c r="C75" s="367"/>
      <c r="D75" s="361" t="str">
        <f>+ENCUESTAS!H75</f>
        <v xml:space="preserve">SAN MARTIN </v>
      </c>
      <c r="E75" s="372"/>
      <c r="F75" s="372"/>
      <c r="G75" s="372"/>
      <c r="H75" s="372"/>
      <c r="I75" s="372"/>
      <c r="J75" s="372"/>
      <c r="K75" s="368"/>
      <c r="L75" s="372"/>
      <c r="M75" s="372"/>
      <c r="N75" s="372"/>
      <c r="O75" s="372"/>
      <c r="P75" s="362" t="str">
        <f t="shared" si="6"/>
        <v xml:space="preserve">   #   -   </v>
      </c>
      <c r="Q75" s="362" t="str">
        <f t="shared" si="9"/>
        <v>REPETIDA</v>
      </c>
      <c r="R75" s="369"/>
      <c r="S75" s="369"/>
      <c r="T75" s="366"/>
      <c r="U75" s="366"/>
      <c r="V75" s="366"/>
      <c r="W75" s="366"/>
      <c r="X75" s="366"/>
      <c r="Y75" s="366"/>
      <c r="Z75" s="366"/>
      <c r="AA75" s="369"/>
      <c r="AB75" s="366"/>
      <c r="AC75" s="362" t="str">
        <f t="shared" si="7"/>
        <v xml:space="preserve">   </v>
      </c>
      <c r="AD75" s="362" t="str">
        <f t="shared" si="10"/>
        <v>REPETIDA</v>
      </c>
      <c r="AE75" s="362" t="str">
        <f t="shared" si="11"/>
        <v>REPETIDA</v>
      </c>
      <c r="AF75" s="366"/>
      <c r="AG75" s="366"/>
      <c r="AH75" s="370"/>
      <c r="AI75" s="367"/>
      <c r="AJ75" s="366"/>
      <c r="AK75" s="366"/>
      <c r="AL75" s="362" t="str">
        <f t="shared" si="8"/>
        <v/>
      </c>
    </row>
    <row r="76" spans="1:41" hidden="1" x14ac:dyDescent="0.25">
      <c r="A76" s="358" t="str">
        <f>+IF(ENCUESTAS!DU76="SI",ENCUESTAS!DV76,"")</f>
        <v/>
      </c>
      <c r="B76" s="366"/>
      <c r="C76" s="367"/>
      <c r="D76" s="361" t="str">
        <f>+ENCUESTAS!H76</f>
        <v xml:space="preserve">SAN MARTIN </v>
      </c>
      <c r="E76" s="372"/>
      <c r="F76" s="372"/>
      <c r="G76" s="372"/>
      <c r="H76" s="372"/>
      <c r="I76" s="372"/>
      <c r="J76" s="372"/>
      <c r="K76" s="368"/>
      <c r="L76" s="372"/>
      <c r="M76" s="372"/>
      <c r="N76" s="372"/>
      <c r="O76" s="372"/>
      <c r="P76" s="362" t="str">
        <f t="shared" si="6"/>
        <v xml:space="preserve">   #   -   </v>
      </c>
      <c r="Q76" s="362" t="str">
        <f t="shared" si="9"/>
        <v>REPETIDA</v>
      </c>
      <c r="R76" s="369"/>
      <c r="S76" s="369"/>
      <c r="T76" s="366"/>
      <c r="U76" s="366"/>
      <c r="V76" s="366"/>
      <c r="W76" s="366"/>
      <c r="X76" s="366"/>
      <c r="Y76" s="366"/>
      <c r="Z76" s="366"/>
      <c r="AA76" s="369"/>
      <c r="AB76" s="366"/>
      <c r="AC76" s="362" t="str">
        <f t="shared" si="7"/>
        <v xml:space="preserve">   </v>
      </c>
      <c r="AD76" s="362" t="str">
        <f t="shared" si="10"/>
        <v>REPETIDA</v>
      </c>
      <c r="AE76" s="362" t="str">
        <f t="shared" si="11"/>
        <v>REPETIDA</v>
      </c>
      <c r="AF76" s="366"/>
      <c r="AG76" s="366"/>
      <c r="AH76" s="370"/>
      <c r="AI76" s="367"/>
      <c r="AJ76" s="366"/>
      <c r="AK76" s="366"/>
      <c r="AL76" s="362" t="str">
        <f t="shared" si="8"/>
        <v/>
      </c>
    </row>
    <row r="77" spans="1:41" hidden="1" x14ac:dyDescent="0.25">
      <c r="A77" s="358" t="str">
        <f>+IF(ENCUESTAS!DU77="SI",ENCUESTAS!DV77,"")</f>
        <v/>
      </c>
      <c r="B77" s="366"/>
      <c r="C77" s="367"/>
      <c r="D77" s="361" t="str">
        <f>+ENCUESTAS!H77</f>
        <v xml:space="preserve">SAN MARTIN </v>
      </c>
      <c r="E77" s="372"/>
      <c r="F77" s="372"/>
      <c r="G77" s="372"/>
      <c r="H77" s="372"/>
      <c r="I77" s="372"/>
      <c r="J77" s="372"/>
      <c r="K77" s="368"/>
      <c r="L77" s="372"/>
      <c r="M77" s="372"/>
      <c r="N77" s="372"/>
      <c r="O77" s="372"/>
      <c r="P77" s="362" t="str">
        <f t="shared" si="6"/>
        <v xml:space="preserve">   #   -   </v>
      </c>
      <c r="Q77" s="362" t="str">
        <f t="shared" si="9"/>
        <v>REPETIDA</v>
      </c>
      <c r="R77" s="369"/>
      <c r="S77" s="369"/>
      <c r="T77" s="366"/>
      <c r="U77" s="366"/>
      <c r="V77" s="366"/>
      <c r="W77" s="366"/>
      <c r="X77" s="366"/>
      <c r="Y77" s="366"/>
      <c r="Z77" s="366"/>
      <c r="AA77" s="369"/>
      <c r="AB77" s="366"/>
      <c r="AC77" s="362" t="str">
        <f t="shared" si="7"/>
        <v xml:space="preserve">   </v>
      </c>
      <c r="AD77" s="362" t="str">
        <f t="shared" si="10"/>
        <v>REPETIDA</v>
      </c>
      <c r="AE77" s="362" t="str">
        <f t="shared" si="11"/>
        <v>REPETIDA</v>
      </c>
      <c r="AF77" s="366"/>
      <c r="AG77" s="366"/>
      <c r="AH77" s="370"/>
      <c r="AI77" s="367"/>
      <c r="AJ77" s="366"/>
      <c r="AK77" s="366"/>
      <c r="AL77" s="362" t="str">
        <f t="shared" si="8"/>
        <v/>
      </c>
    </row>
    <row r="78" spans="1:41" hidden="1" x14ac:dyDescent="0.25">
      <c r="A78" s="358" t="str">
        <f>+IF(ENCUESTAS!DU78="SI",ENCUESTAS!DV78,"")</f>
        <v>MAR-021</v>
      </c>
      <c r="B78" s="366"/>
      <c r="C78" s="367"/>
      <c r="D78" s="361" t="str">
        <f>+ENCUESTAS!H78</f>
        <v xml:space="preserve">SAN MARTIN </v>
      </c>
      <c r="E78" s="372"/>
      <c r="F78" s="372"/>
      <c r="G78" s="372"/>
      <c r="H78" s="372"/>
      <c r="I78" s="372"/>
      <c r="J78" s="372"/>
      <c r="K78" s="368"/>
      <c r="L78" s="372"/>
      <c r="M78" s="372"/>
      <c r="N78" s="372"/>
      <c r="O78" s="372"/>
      <c r="P78" s="362" t="str">
        <f t="shared" si="6"/>
        <v xml:space="preserve">   #   -   </v>
      </c>
      <c r="Q78" s="362" t="str">
        <f t="shared" si="9"/>
        <v>REPETIDA</v>
      </c>
      <c r="R78" s="369"/>
      <c r="S78" s="369"/>
      <c r="T78" s="366"/>
      <c r="U78" s="366"/>
      <c r="V78" s="366"/>
      <c r="W78" s="366"/>
      <c r="X78" s="366"/>
      <c r="Y78" s="366"/>
      <c r="Z78" s="366"/>
      <c r="AA78" s="369"/>
      <c r="AB78" s="366"/>
      <c r="AC78" s="362" t="str">
        <f t="shared" si="7"/>
        <v xml:space="preserve">   </v>
      </c>
      <c r="AD78" s="362" t="str">
        <f t="shared" si="10"/>
        <v>REPETIDA</v>
      </c>
      <c r="AE78" s="362" t="str">
        <f t="shared" si="11"/>
        <v>REPETIDA</v>
      </c>
      <c r="AF78" s="366"/>
      <c r="AG78" s="366"/>
      <c r="AH78" s="370"/>
      <c r="AI78" s="367"/>
      <c r="AJ78" s="366"/>
      <c r="AK78" s="366"/>
      <c r="AL78" s="362" t="str">
        <f t="shared" si="8"/>
        <v/>
      </c>
    </row>
    <row r="79" spans="1:41" hidden="1" x14ac:dyDescent="0.25">
      <c r="A79" s="358" t="str">
        <f>+IF(ENCUESTAS!DU79="SI",ENCUESTAS!DV79,"")</f>
        <v>MAR-022</v>
      </c>
      <c r="B79" s="366"/>
      <c r="C79" s="367"/>
      <c r="D79" s="361" t="str">
        <f>+ENCUESTAS!H79</f>
        <v xml:space="preserve">SAN MARTIN </v>
      </c>
      <c r="E79" s="372"/>
      <c r="F79" s="372"/>
      <c r="G79" s="372"/>
      <c r="H79" s="372"/>
      <c r="I79" s="372"/>
      <c r="J79" s="372"/>
      <c r="K79" s="368"/>
      <c r="L79" s="372"/>
      <c r="M79" s="372"/>
      <c r="N79" s="372"/>
      <c r="O79" s="372"/>
      <c r="P79" s="362" t="str">
        <f t="shared" si="6"/>
        <v xml:space="preserve">   #   -   </v>
      </c>
      <c r="Q79" s="362" t="str">
        <f t="shared" si="9"/>
        <v>REPETIDA</v>
      </c>
      <c r="R79" s="369"/>
      <c r="S79" s="369"/>
      <c r="T79" s="366"/>
      <c r="U79" s="366"/>
      <c r="V79" s="366"/>
      <c r="W79" s="366"/>
      <c r="X79" s="366"/>
      <c r="Y79" s="366"/>
      <c r="Z79" s="366"/>
      <c r="AA79" s="369"/>
      <c r="AB79" s="366"/>
      <c r="AC79" s="362" t="str">
        <f t="shared" si="7"/>
        <v xml:space="preserve">   </v>
      </c>
      <c r="AD79" s="362" t="str">
        <f t="shared" si="10"/>
        <v>REPETIDA</v>
      </c>
      <c r="AE79" s="362" t="str">
        <f t="shared" si="11"/>
        <v>REPETIDA</v>
      </c>
      <c r="AF79" s="366"/>
      <c r="AG79" s="366"/>
      <c r="AH79" s="370"/>
      <c r="AI79" s="367"/>
      <c r="AJ79" s="366"/>
      <c r="AK79" s="366"/>
      <c r="AL79" s="362" t="str">
        <f t="shared" si="8"/>
        <v/>
      </c>
    </row>
    <row r="80" spans="1:41" hidden="1" x14ac:dyDescent="0.25">
      <c r="A80" s="358" t="str">
        <f>+IF(ENCUESTAS!DU80="SI",ENCUESTAS!DV80,"")</f>
        <v>MAR-023</v>
      </c>
      <c r="B80" s="366"/>
      <c r="C80" s="367"/>
      <c r="D80" s="361" t="str">
        <f>+ENCUESTAS!H80</f>
        <v xml:space="preserve">SAN MARTIN </v>
      </c>
      <c r="E80" s="372"/>
      <c r="F80" s="372"/>
      <c r="G80" s="372"/>
      <c r="H80" s="372"/>
      <c r="I80" s="372"/>
      <c r="J80" s="372"/>
      <c r="K80" s="368"/>
      <c r="L80" s="372"/>
      <c r="M80" s="372"/>
      <c r="N80" s="372"/>
      <c r="O80" s="372"/>
      <c r="P80" s="362" t="str">
        <f t="shared" si="6"/>
        <v xml:space="preserve">   #   -   </v>
      </c>
      <c r="Q80" s="362" t="str">
        <f t="shared" si="9"/>
        <v>REPETIDA</v>
      </c>
      <c r="R80" s="369"/>
      <c r="S80" s="369"/>
      <c r="T80" s="366"/>
      <c r="U80" s="366"/>
      <c r="V80" s="366"/>
      <c r="W80" s="366"/>
      <c r="X80" s="366"/>
      <c r="Y80" s="366"/>
      <c r="Z80" s="366"/>
      <c r="AA80" s="369"/>
      <c r="AB80" s="366"/>
      <c r="AC80" s="362" t="str">
        <f t="shared" si="7"/>
        <v xml:space="preserve">   </v>
      </c>
      <c r="AD80" s="362" t="str">
        <f t="shared" si="10"/>
        <v>REPETIDA</v>
      </c>
      <c r="AE80" s="362" t="str">
        <f t="shared" si="11"/>
        <v>REPETIDA</v>
      </c>
      <c r="AF80" s="366"/>
      <c r="AG80" s="366"/>
      <c r="AH80" s="370"/>
      <c r="AI80" s="367"/>
      <c r="AJ80" s="366"/>
      <c r="AK80" s="366"/>
      <c r="AL80" s="362" t="str">
        <f t="shared" si="8"/>
        <v/>
      </c>
    </row>
    <row r="81" spans="1:41" hidden="1" x14ac:dyDescent="0.25">
      <c r="A81" s="358" t="str">
        <f>+IF(ENCUESTAS!DU81="SI",ENCUESTAS!DV81,"")</f>
        <v>OAS-018</v>
      </c>
      <c r="B81" s="366" t="s">
        <v>1086</v>
      </c>
      <c r="C81" s="367"/>
      <c r="D81" s="361" t="str">
        <f>+ENCUESTAS!H81</f>
        <v xml:space="preserve">OASIS </v>
      </c>
      <c r="E81" s="372"/>
      <c r="F81" s="372"/>
      <c r="G81" s="372"/>
      <c r="H81" s="372"/>
      <c r="I81" s="372"/>
      <c r="J81" s="372"/>
      <c r="K81" s="368"/>
      <c r="L81" s="372"/>
      <c r="M81" s="372"/>
      <c r="N81" s="372"/>
      <c r="O81" s="466"/>
      <c r="P81" s="362" t="str">
        <f t="shared" si="6"/>
        <v xml:space="preserve">   #   -   </v>
      </c>
      <c r="Q81" s="362" t="str">
        <f t="shared" si="9"/>
        <v>REPETIDA</v>
      </c>
      <c r="R81" s="369"/>
      <c r="S81" s="369"/>
      <c r="T81" s="366" t="s">
        <v>1087</v>
      </c>
      <c r="U81" s="467" t="s">
        <v>4065</v>
      </c>
      <c r="V81" s="366"/>
      <c r="W81" s="366"/>
      <c r="X81" s="366"/>
      <c r="Y81" s="366"/>
      <c r="Z81" s="366"/>
      <c r="AA81" s="369"/>
      <c r="AB81" s="366"/>
      <c r="AC81" s="362" t="str">
        <f t="shared" si="7"/>
        <v xml:space="preserve">   </v>
      </c>
      <c r="AD81" s="362" t="str">
        <f t="shared" si="10"/>
        <v>REPETIDA</v>
      </c>
      <c r="AE81" s="362" t="str">
        <f t="shared" si="11"/>
        <v>REPETIDA</v>
      </c>
      <c r="AF81" s="467"/>
      <c r="AG81" s="366"/>
      <c r="AH81" s="370"/>
      <c r="AI81" s="367"/>
      <c r="AJ81" s="366"/>
      <c r="AK81" s="366"/>
      <c r="AL81" s="362" t="str">
        <f t="shared" si="8"/>
        <v/>
      </c>
    </row>
    <row r="82" spans="1:41" hidden="1" x14ac:dyDescent="0.25">
      <c r="A82" s="358" t="str">
        <f>+IF(ENCUESTAS!DU82="SI",ENCUESTAS!DV82,"")</f>
        <v/>
      </c>
      <c r="B82" s="366"/>
      <c r="C82" s="367"/>
      <c r="D82" s="361" t="str">
        <f>+ENCUESTAS!H82</f>
        <v xml:space="preserve">NUEVO HORIZONTE </v>
      </c>
      <c r="E82" s="372"/>
      <c r="F82" s="372"/>
      <c r="G82" s="372"/>
      <c r="H82" s="372"/>
      <c r="I82" s="372"/>
      <c r="J82" s="372"/>
      <c r="K82" s="368"/>
      <c r="L82" s="372"/>
      <c r="M82" s="372"/>
      <c r="N82" s="372"/>
      <c r="O82" s="372"/>
      <c r="P82" s="362" t="str">
        <f t="shared" si="6"/>
        <v xml:space="preserve">   #   -   </v>
      </c>
      <c r="Q82" s="362" t="str">
        <f t="shared" si="9"/>
        <v>REPETIDA</v>
      </c>
      <c r="R82" s="369"/>
      <c r="S82" s="369"/>
      <c r="T82" s="366"/>
      <c r="U82" s="366"/>
      <c r="V82" s="366"/>
      <c r="W82" s="366"/>
      <c r="X82" s="366"/>
      <c r="Y82" s="366"/>
      <c r="Z82" s="366"/>
      <c r="AA82" s="369"/>
      <c r="AB82" s="366"/>
      <c r="AC82" s="362" t="str">
        <f t="shared" si="7"/>
        <v xml:space="preserve">   </v>
      </c>
      <c r="AD82" s="362" t="str">
        <f t="shared" si="10"/>
        <v>REPETIDA</v>
      </c>
      <c r="AE82" s="362" t="str">
        <f t="shared" si="11"/>
        <v>REPETIDA</v>
      </c>
      <c r="AF82" s="366"/>
      <c r="AG82" s="366"/>
      <c r="AH82" s="370"/>
      <c r="AI82" s="367"/>
      <c r="AJ82" s="366"/>
      <c r="AK82" s="366"/>
      <c r="AL82" s="362" t="str">
        <f t="shared" si="8"/>
        <v/>
      </c>
    </row>
    <row r="83" spans="1:41" hidden="1" x14ac:dyDescent="0.25">
      <c r="A83" s="358" t="str">
        <f>+IF(ENCUESTAS!DU83="SI",ENCUESTAS!DV83,"")</f>
        <v/>
      </c>
      <c r="B83" s="366"/>
      <c r="C83" s="367"/>
      <c r="D83" s="361" t="str">
        <f>+ENCUESTAS!H83</f>
        <v xml:space="preserve">NUEVO HORIZONTE </v>
      </c>
      <c r="E83" s="372"/>
      <c r="F83" s="372"/>
      <c r="G83" s="372"/>
      <c r="H83" s="372"/>
      <c r="I83" s="372"/>
      <c r="J83" s="372"/>
      <c r="K83" s="368"/>
      <c r="L83" s="372"/>
      <c r="M83" s="372"/>
      <c r="N83" s="372"/>
      <c r="O83" s="372"/>
      <c r="P83" s="362" t="str">
        <f t="shared" si="6"/>
        <v xml:space="preserve">   #   -   </v>
      </c>
      <c r="Q83" s="362" t="str">
        <f t="shared" si="9"/>
        <v>REPETIDA</v>
      </c>
      <c r="R83" s="369"/>
      <c r="S83" s="369"/>
      <c r="T83" s="366"/>
      <c r="U83" s="366"/>
      <c r="V83" s="366"/>
      <c r="W83" s="366"/>
      <c r="X83" s="366"/>
      <c r="Y83" s="366"/>
      <c r="Z83" s="366"/>
      <c r="AA83" s="369"/>
      <c r="AB83" s="366"/>
      <c r="AC83" s="362" t="str">
        <f t="shared" si="7"/>
        <v xml:space="preserve">   </v>
      </c>
      <c r="AD83" s="362" t="str">
        <f t="shared" si="10"/>
        <v>REPETIDA</v>
      </c>
      <c r="AE83" s="362" t="str">
        <f t="shared" si="11"/>
        <v>REPETIDA</v>
      </c>
      <c r="AF83" s="366"/>
      <c r="AG83" s="366"/>
      <c r="AH83" s="370"/>
      <c r="AI83" s="367"/>
      <c r="AJ83" s="366"/>
      <c r="AK83" s="366"/>
      <c r="AL83" s="362" t="str">
        <f t="shared" si="8"/>
        <v/>
      </c>
    </row>
    <row r="84" spans="1:41" hidden="1" x14ac:dyDescent="0.25">
      <c r="A84" s="358" t="str">
        <f>+IF(ENCUESTAS!DU84="SI",ENCUESTAS!DV84,"")</f>
        <v>HOR-004</v>
      </c>
      <c r="B84" s="366"/>
      <c r="C84" s="367"/>
      <c r="D84" s="361" t="str">
        <f>+ENCUESTAS!H84</f>
        <v xml:space="preserve">NUEVO HORIZONTE </v>
      </c>
      <c r="E84" s="372"/>
      <c r="F84" s="372"/>
      <c r="G84" s="372"/>
      <c r="H84" s="372"/>
      <c r="I84" s="372"/>
      <c r="J84" s="372"/>
      <c r="K84" s="368"/>
      <c r="L84" s="372"/>
      <c r="M84" s="372"/>
      <c r="N84" s="372"/>
      <c r="O84" s="372"/>
      <c r="P84" s="362" t="str">
        <f t="shared" si="6"/>
        <v xml:space="preserve">   #   -   </v>
      </c>
      <c r="Q84" s="362" t="str">
        <f t="shared" si="9"/>
        <v>REPETIDA</v>
      </c>
      <c r="R84" s="369"/>
      <c r="S84" s="369"/>
      <c r="T84" s="366"/>
      <c r="U84" s="366"/>
      <c r="V84" s="366"/>
      <c r="W84" s="366"/>
      <c r="X84" s="366"/>
      <c r="Y84" s="366"/>
      <c r="Z84" s="366"/>
      <c r="AA84" s="369"/>
      <c r="AB84" s="366"/>
      <c r="AC84" s="362" t="str">
        <f t="shared" si="7"/>
        <v xml:space="preserve">   </v>
      </c>
      <c r="AD84" s="362" t="str">
        <f t="shared" si="10"/>
        <v>REPETIDA</v>
      </c>
      <c r="AE84" s="362" t="str">
        <f t="shared" si="11"/>
        <v>REPETIDA</v>
      </c>
      <c r="AF84" s="366"/>
      <c r="AG84" s="366"/>
      <c r="AH84" s="370"/>
      <c r="AI84" s="367"/>
      <c r="AJ84" s="366"/>
      <c r="AK84" s="366"/>
      <c r="AL84" s="362" t="str">
        <f t="shared" si="8"/>
        <v/>
      </c>
    </row>
    <row r="85" spans="1:41" hidden="1" x14ac:dyDescent="0.25">
      <c r="A85" s="358" t="str">
        <f>+IF(ENCUESTAS!DU85="SI",ENCUESTAS!DV85,"")</f>
        <v>HOR-005</v>
      </c>
      <c r="B85" s="366"/>
      <c r="C85" s="367"/>
      <c r="D85" s="361" t="str">
        <f>+ENCUESTAS!H85</f>
        <v xml:space="preserve">NUEVO HORIZONTE </v>
      </c>
      <c r="E85" s="372"/>
      <c r="F85" s="372"/>
      <c r="G85" s="372"/>
      <c r="H85" s="372"/>
      <c r="I85" s="372"/>
      <c r="J85" s="372"/>
      <c r="K85" s="368"/>
      <c r="L85" s="372"/>
      <c r="M85" s="372"/>
      <c r="N85" s="372"/>
      <c r="O85" s="372"/>
      <c r="P85" s="362" t="str">
        <f t="shared" si="6"/>
        <v xml:space="preserve">   #   -   </v>
      </c>
      <c r="Q85" s="362" t="str">
        <f t="shared" si="9"/>
        <v>REPETIDA</v>
      </c>
      <c r="R85" s="369"/>
      <c r="S85" s="369"/>
      <c r="T85" s="366"/>
      <c r="U85" s="366"/>
      <c r="V85" s="366"/>
      <c r="W85" s="366"/>
      <c r="X85" s="366"/>
      <c r="Y85" s="366"/>
      <c r="Z85" s="366"/>
      <c r="AA85" s="369"/>
      <c r="AB85" s="366"/>
      <c r="AC85" s="362" t="str">
        <f t="shared" si="7"/>
        <v xml:space="preserve">   </v>
      </c>
      <c r="AD85" s="362" t="str">
        <f t="shared" si="10"/>
        <v>REPETIDA</v>
      </c>
      <c r="AE85" s="362" t="str">
        <f t="shared" si="11"/>
        <v>REPETIDA</v>
      </c>
      <c r="AF85" s="366"/>
      <c r="AG85" s="366"/>
      <c r="AH85" s="370"/>
      <c r="AI85" s="367"/>
      <c r="AJ85" s="366"/>
      <c r="AK85" s="366"/>
      <c r="AL85" s="362" t="str">
        <f t="shared" si="8"/>
        <v/>
      </c>
    </row>
    <row r="86" spans="1:41" hidden="1" x14ac:dyDescent="0.25">
      <c r="A86" s="358" t="str">
        <f>+IF(ENCUESTAS!DU86="SI",ENCUESTAS!DV86,"")</f>
        <v>HOR-006</v>
      </c>
      <c r="B86" s="366"/>
      <c r="C86" s="367"/>
      <c r="D86" s="361" t="str">
        <f>+ENCUESTAS!H86</f>
        <v xml:space="preserve">NUEVO HORIZONTE </v>
      </c>
      <c r="E86" s="372"/>
      <c r="F86" s="372"/>
      <c r="G86" s="372"/>
      <c r="H86" s="372"/>
      <c r="I86" s="372"/>
      <c r="J86" s="372"/>
      <c r="K86" s="368"/>
      <c r="L86" s="372"/>
      <c r="M86" s="372"/>
      <c r="N86" s="372"/>
      <c r="O86" s="372"/>
      <c r="P86" s="362" t="str">
        <f t="shared" si="6"/>
        <v xml:space="preserve">   #   -   </v>
      </c>
      <c r="Q86" s="362" t="str">
        <f t="shared" si="9"/>
        <v>REPETIDA</v>
      </c>
      <c r="R86" s="369"/>
      <c r="S86" s="369"/>
      <c r="T86" s="366"/>
      <c r="U86" s="366"/>
      <c r="V86" s="366"/>
      <c r="W86" s="366"/>
      <c r="X86" s="366"/>
      <c r="Y86" s="366"/>
      <c r="Z86" s="366"/>
      <c r="AA86" s="369"/>
      <c r="AB86" s="366"/>
      <c r="AC86" s="362" t="str">
        <f t="shared" si="7"/>
        <v xml:space="preserve">   </v>
      </c>
      <c r="AD86" s="362" t="str">
        <f t="shared" si="10"/>
        <v>REPETIDA</v>
      </c>
      <c r="AE86" s="362" t="str">
        <f t="shared" si="11"/>
        <v>REPETIDA</v>
      </c>
      <c r="AF86" s="366"/>
      <c r="AG86" s="366"/>
      <c r="AH86" s="370"/>
      <c r="AI86" s="367"/>
      <c r="AJ86" s="366"/>
      <c r="AK86" s="366"/>
      <c r="AL86" s="362" t="str">
        <f t="shared" si="8"/>
        <v/>
      </c>
    </row>
    <row r="87" spans="1:41" hidden="1" x14ac:dyDescent="0.25">
      <c r="A87" s="358" t="str">
        <f>+IF(ENCUESTAS!DU87="SI",ENCUESTAS!DV87,"")</f>
        <v/>
      </c>
      <c r="B87" s="366"/>
      <c r="C87" s="367"/>
      <c r="D87" s="361" t="str">
        <f>+ENCUESTAS!H87</f>
        <v xml:space="preserve">NUEVO HORIZONTE </v>
      </c>
      <c r="E87" s="372"/>
      <c r="F87" s="372"/>
      <c r="G87" s="372"/>
      <c r="H87" s="372"/>
      <c r="I87" s="372"/>
      <c r="J87" s="372"/>
      <c r="K87" s="368"/>
      <c r="L87" s="372"/>
      <c r="M87" s="372"/>
      <c r="N87" s="372"/>
      <c r="O87" s="372"/>
      <c r="P87" s="362" t="str">
        <f t="shared" si="6"/>
        <v xml:space="preserve">   #   -   </v>
      </c>
      <c r="Q87" s="362" t="str">
        <f t="shared" si="9"/>
        <v>REPETIDA</v>
      </c>
      <c r="R87" s="369"/>
      <c r="S87" s="369"/>
      <c r="T87" s="366"/>
      <c r="U87" s="366"/>
      <c r="V87" s="366"/>
      <c r="W87" s="366"/>
      <c r="X87" s="366"/>
      <c r="Y87" s="366"/>
      <c r="Z87" s="366"/>
      <c r="AA87" s="369"/>
      <c r="AB87" s="366"/>
      <c r="AC87" s="362" t="str">
        <f t="shared" si="7"/>
        <v xml:space="preserve">   </v>
      </c>
      <c r="AD87" s="362" t="str">
        <f t="shared" si="10"/>
        <v>REPETIDA</v>
      </c>
      <c r="AE87" s="362" t="str">
        <f t="shared" si="11"/>
        <v>REPETIDA</v>
      </c>
      <c r="AF87" s="366"/>
      <c r="AG87" s="366"/>
      <c r="AH87" s="370"/>
      <c r="AI87" s="367"/>
      <c r="AJ87" s="366"/>
      <c r="AK87" s="366"/>
      <c r="AL87" s="362" t="str">
        <f t="shared" si="8"/>
        <v/>
      </c>
    </row>
    <row r="88" spans="1:41" hidden="1" x14ac:dyDescent="0.25">
      <c r="A88" s="358" t="str">
        <f>+IF(ENCUESTAS!DU88="SI",ENCUESTAS!DV88,"")</f>
        <v/>
      </c>
      <c r="B88" s="366"/>
      <c r="C88" s="367"/>
      <c r="D88" s="361" t="str">
        <f>+ENCUESTAS!H88</f>
        <v>NUEVO MILENIO</v>
      </c>
      <c r="E88" s="372"/>
      <c r="F88" s="372"/>
      <c r="G88" s="372"/>
      <c r="H88" s="372"/>
      <c r="I88" s="372"/>
      <c r="J88" s="372"/>
      <c r="K88" s="368"/>
      <c r="L88" s="372"/>
      <c r="M88" s="372"/>
      <c r="N88" s="372"/>
      <c r="O88" s="372"/>
      <c r="P88" s="362" t="str">
        <f t="shared" si="6"/>
        <v xml:space="preserve">   #   -   </v>
      </c>
      <c r="Q88" s="362" t="str">
        <f t="shared" si="9"/>
        <v>REPETIDA</v>
      </c>
      <c r="R88" s="369"/>
      <c r="S88" s="369"/>
      <c r="T88" s="366"/>
      <c r="U88" s="366"/>
      <c r="V88" s="366"/>
      <c r="W88" s="366"/>
      <c r="X88" s="366"/>
      <c r="Y88" s="366"/>
      <c r="Z88" s="366"/>
      <c r="AA88" s="369"/>
      <c r="AB88" s="366"/>
      <c r="AC88" s="362" t="str">
        <f t="shared" si="7"/>
        <v xml:space="preserve">   </v>
      </c>
      <c r="AD88" s="362" t="str">
        <f t="shared" si="10"/>
        <v>REPETIDA</v>
      </c>
      <c r="AE88" s="362" t="str">
        <f t="shared" si="11"/>
        <v>REPETIDA</v>
      </c>
      <c r="AF88" s="366"/>
      <c r="AG88" s="366"/>
      <c r="AH88" s="370"/>
      <c r="AI88" s="367"/>
      <c r="AJ88" s="366"/>
      <c r="AK88" s="366"/>
      <c r="AL88" s="362" t="str">
        <f t="shared" si="8"/>
        <v/>
      </c>
    </row>
    <row r="89" spans="1:41" ht="120" hidden="1" x14ac:dyDescent="0.25">
      <c r="A89" s="358" t="str">
        <f>+IF(ENCUESTAS!DU89="SI",ENCUESTAS!DV89,"")</f>
        <v>MIL-009</v>
      </c>
      <c r="B89" s="366" t="s">
        <v>1086</v>
      </c>
      <c r="C89" s="367">
        <v>43382</v>
      </c>
      <c r="D89" s="361" t="str">
        <f>+ENCUESTAS!H89</f>
        <v>NUEVO MILENIO</v>
      </c>
      <c r="E89" s="372" t="s">
        <v>1097</v>
      </c>
      <c r="F89" s="372">
        <v>52</v>
      </c>
      <c r="G89" s="372"/>
      <c r="H89" s="372"/>
      <c r="I89" s="372"/>
      <c r="J89" s="372">
        <v>15</v>
      </c>
      <c r="K89" s="368"/>
      <c r="L89" s="372"/>
      <c r="M89" s="372">
        <v>3</v>
      </c>
      <c r="N89" s="372"/>
      <c r="O89" s="464">
        <v>220548690100</v>
      </c>
      <c r="P89" s="362" t="str">
        <f t="shared" si="6"/>
        <v>CALLE 52  #  15 - 3  220548690100</v>
      </c>
      <c r="Q89" s="362" t="str">
        <f t="shared" si="9"/>
        <v>NO</v>
      </c>
      <c r="R89" s="369"/>
      <c r="S89" s="369"/>
      <c r="T89" s="366" t="s">
        <v>1086</v>
      </c>
      <c r="U89" s="467"/>
      <c r="V89" s="366" t="s">
        <v>1086</v>
      </c>
      <c r="W89" s="366" t="s">
        <v>1901</v>
      </c>
      <c r="X89" s="366" t="s">
        <v>2022</v>
      </c>
      <c r="Y89" s="366" t="s">
        <v>1287</v>
      </c>
      <c r="Z89" s="366" t="s">
        <v>4425</v>
      </c>
      <c r="AA89" s="369">
        <v>43656682</v>
      </c>
      <c r="AB89" s="366">
        <v>3216137028</v>
      </c>
      <c r="AC89" s="362" t="str">
        <f t="shared" si="7"/>
        <v>MARIA DE LOS SANTOS PALACIO  MURILLO</v>
      </c>
      <c r="AD89" s="362" t="str">
        <f t="shared" si="10"/>
        <v>NO</v>
      </c>
      <c r="AE89" s="362" t="str">
        <f t="shared" si="11"/>
        <v>NO</v>
      </c>
      <c r="AF89" s="467" t="s">
        <v>4436</v>
      </c>
      <c r="AG89" s="366"/>
      <c r="AH89" s="370"/>
      <c r="AI89" s="367"/>
      <c r="AJ89" s="366"/>
      <c r="AK89" s="366"/>
      <c r="AL89" s="362" t="str">
        <f t="shared" si="8"/>
        <v/>
      </c>
    </row>
    <row r="90" spans="1:41" hidden="1" x14ac:dyDescent="0.25">
      <c r="A90" s="358" t="str">
        <f>+IF(ENCUESTAS!DU90="SI",ENCUESTAS!DV90,"")</f>
        <v>MIL-010</v>
      </c>
      <c r="B90" s="366" t="s">
        <v>1086</v>
      </c>
      <c r="C90" s="367">
        <v>43371</v>
      </c>
      <c r="D90" s="361" t="str">
        <f>+ENCUESTAS!H90</f>
        <v>NUEVO MILENIO</v>
      </c>
      <c r="E90" s="372" t="s">
        <v>1102</v>
      </c>
      <c r="F90" s="372">
        <v>15</v>
      </c>
      <c r="G90" s="372" t="s">
        <v>1117</v>
      </c>
      <c r="H90" s="372"/>
      <c r="I90" s="372"/>
      <c r="J90" s="372">
        <v>51</v>
      </c>
      <c r="K90" s="368"/>
      <c r="L90" s="372"/>
      <c r="M90" s="372">
        <v>48</v>
      </c>
      <c r="N90" s="372"/>
      <c r="O90" s="466">
        <v>220583140032</v>
      </c>
      <c r="P90" s="362" t="str">
        <f t="shared" si="6"/>
        <v>CARRERA 15C  #  51 - 48  220583140032</v>
      </c>
      <c r="Q90" s="362" t="str">
        <f t="shared" si="9"/>
        <v>NO</v>
      </c>
      <c r="R90" s="369">
        <v>962841</v>
      </c>
      <c r="S90" s="369">
        <v>1209851</v>
      </c>
      <c r="T90" s="366" t="s">
        <v>1086</v>
      </c>
      <c r="U90" s="366"/>
      <c r="V90" s="366" t="s">
        <v>1086</v>
      </c>
      <c r="W90" s="366" t="s">
        <v>2022</v>
      </c>
      <c r="X90" s="366" t="s">
        <v>1629</v>
      </c>
      <c r="Y90" s="366" t="s">
        <v>1340</v>
      </c>
      <c r="Z90" s="366" t="s">
        <v>1343</v>
      </c>
      <c r="AA90" s="369">
        <v>54253222</v>
      </c>
      <c r="AB90" s="366">
        <v>3122622837</v>
      </c>
      <c r="AC90" s="362" t="str">
        <f t="shared" si="7"/>
        <v>DORA CECILIA MURILLO PALACIOS</v>
      </c>
      <c r="AD90" s="362" t="str">
        <f t="shared" si="10"/>
        <v>NO</v>
      </c>
      <c r="AE90" s="362" t="str">
        <f t="shared" si="11"/>
        <v>NO</v>
      </c>
      <c r="AF90" s="467" t="s">
        <v>4144</v>
      </c>
      <c r="AG90" s="366" t="s">
        <v>1086</v>
      </c>
      <c r="AH90" s="370">
        <v>1630973.1115556695</v>
      </c>
      <c r="AI90" s="367">
        <v>43392</v>
      </c>
      <c r="AJ90" s="366" t="s">
        <v>1086</v>
      </c>
      <c r="AK90" s="366"/>
      <c r="AL90" s="362" t="str">
        <f t="shared" si="8"/>
        <v>SI</v>
      </c>
      <c r="AN90" s="332" t="s">
        <v>1133</v>
      </c>
      <c r="AO90" s="332">
        <v>2</v>
      </c>
    </row>
    <row r="91" spans="1:41" ht="60" hidden="1" x14ac:dyDescent="0.25">
      <c r="A91" s="358" t="str">
        <f>+IF(ENCUESTAS!DU91="SI",ENCUESTAS!DV91,"")</f>
        <v>MIL-011</v>
      </c>
      <c r="B91" s="366" t="s">
        <v>1086</v>
      </c>
      <c r="C91" s="367">
        <v>43369</v>
      </c>
      <c r="D91" s="361" t="str">
        <f>+ENCUESTAS!H91</f>
        <v>NUEVO MILENIO</v>
      </c>
      <c r="E91" s="372" t="s">
        <v>1102</v>
      </c>
      <c r="F91" s="372">
        <v>15</v>
      </c>
      <c r="G91" s="372" t="s">
        <v>1117</v>
      </c>
      <c r="H91" s="372"/>
      <c r="I91" s="372"/>
      <c r="J91" s="372">
        <v>52</v>
      </c>
      <c r="K91" s="368"/>
      <c r="L91" s="372"/>
      <c r="M91" s="372">
        <v>78</v>
      </c>
      <c r="N91" s="372"/>
      <c r="O91" s="466">
        <v>220583140068</v>
      </c>
      <c r="P91" s="362" t="str">
        <f t="shared" si="6"/>
        <v>CARRERA 15C  #  52 - 78  220583140068</v>
      </c>
      <c r="Q91" s="362" t="str">
        <f t="shared" si="9"/>
        <v>NO</v>
      </c>
      <c r="R91" s="369">
        <v>962923</v>
      </c>
      <c r="S91" s="369">
        <v>1209921</v>
      </c>
      <c r="T91" s="366" t="s">
        <v>1086</v>
      </c>
      <c r="U91" s="366"/>
      <c r="V91" s="366" t="s">
        <v>1086</v>
      </c>
      <c r="W91" s="366" t="s">
        <v>1833</v>
      </c>
      <c r="X91" s="366" t="s">
        <v>2501</v>
      </c>
      <c r="Y91" s="366" t="s">
        <v>1272</v>
      </c>
      <c r="Z91" s="366" t="s">
        <v>4083</v>
      </c>
      <c r="AA91" s="369">
        <v>43652806</v>
      </c>
      <c r="AB91" s="366"/>
      <c r="AC91" s="362" t="str">
        <f t="shared" si="7"/>
        <v>ROSA ADELA MESA CARDENAS</v>
      </c>
      <c r="AD91" s="362" t="str">
        <f t="shared" si="10"/>
        <v>NO</v>
      </c>
      <c r="AE91" s="362" t="str">
        <f t="shared" si="11"/>
        <v>NO</v>
      </c>
      <c r="AF91" s="467" t="s">
        <v>4143</v>
      </c>
      <c r="AG91" s="366" t="s">
        <v>1086</v>
      </c>
      <c r="AH91" s="370">
        <v>5871173.3828751054</v>
      </c>
      <c r="AI91" s="367">
        <v>43392</v>
      </c>
      <c r="AJ91" s="366" t="s">
        <v>1086</v>
      </c>
      <c r="AK91" s="366"/>
      <c r="AL91" s="362" t="str">
        <f t="shared" si="8"/>
        <v>SI</v>
      </c>
      <c r="AN91" s="332" t="s">
        <v>1133</v>
      </c>
      <c r="AO91" s="332">
        <v>2</v>
      </c>
    </row>
    <row r="92" spans="1:41" ht="60" hidden="1" x14ac:dyDescent="0.25">
      <c r="A92" s="358" t="str">
        <f>+IF(ENCUESTAS!DU92="SI",ENCUESTAS!DV92,"")</f>
        <v>MIL-012</v>
      </c>
      <c r="B92" s="366" t="s">
        <v>1086</v>
      </c>
      <c r="C92" s="367">
        <v>43370</v>
      </c>
      <c r="D92" s="361" t="str">
        <f>+ENCUESTAS!H92</f>
        <v>NUEVO MILENIO</v>
      </c>
      <c r="E92" s="372" t="s">
        <v>1102</v>
      </c>
      <c r="F92" s="372">
        <v>15</v>
      </c>
      <c r="G92" s="372" t="s">
        <v>1117</v>
      </c>
      <c r="H92" s="372"/>
      <c r="I92" s="372"/>
      <c r="J92" s="372">
        <v>53</v>
      </c>
      <c r="K92" s="368"/>
      <c r="L92" s="372"/>
      <c r="M92" s="372">
        <v>37</v>
      </c>
      <c r="N92" s="372"/>
      <c r="O92" s="466">
        <v>220583150082</v>
      </c>
      <c r="P92" s="362" t="str">
        <f t="shared" si="6"/>
        <v>CARRERA 15C  #  53 - 37  220583150082</v>
      </c>
      <c r="Q92" s="362" t="str">
        <f t="shared" si="9"/>
        <v>NO</v>
      </c>
      <c r="R92" s="369">
        <v>962965</v>
      </c>
      <c r="S92" s="369">
        <v>1209933</v>
      </c>
      <c r="T92" s="366" t="s">
        <v>1086</v>
      </c>
      <c r="U92" s="366"/>
      <c r="V92" s="366" t="s">
        <v>1086</v>
      </c>
      <c r="W92" s="366" t="s">
        <v>1906</v>
      </c>
      <c r="X92" s="366" t="s">
        <v>1907</v>
      </c>
      <c r="Y92" s="366" t="s">
        <v>4084</v>
      </c>
      <c r="Z92" s="366" t="s">
        <v>1821</v>
      </c>
      <c r="AA92" s="369">
        <v>43651077</v>
      </c>
      <c r="AB92" s="366">
        <v>3218047355</v>
      </c>
      <c r="AC92" s="362" t="str">
        <f t="shared" si="7"/>
        <v>YASMIN EUCARIS HOLGUIN ZAPATA</v>
      </c>
      <c r="AD92" s="362" t="str">
        <f t="shared" si="10"/>
        <v>NO</v>
      </c>
      <c r="AE92" s="362" t="str">
        <f t="shared" si="11"/>
        <v>NO</v>
      </c>
      <c r="AF92" s="467" t="s">
        <v>4142</v>
      </c>
      <c r="AG92" s="366" t="s">
        <v>1086</v>
      </c>
      <c r="AH92" s="370">
        <v>6578765.409850724</v>
      </c>
      <c r="AI92" s="367">
        <v>43392</v>
      </c>
      <c r="AJ92" s="366" t="s">
        <v>1086</v>
      </c>
      <c r="AK92" s="366"/>
      <c r="AL92" s="362" t="str">
        <f t="shared" si="8"/>
        <v>SI</v>
      </c>
      <c r="AN92" s="332" t="s">
        <v>1133</v>
      </c>
      <c r="AO92" s="332">
        <v>2</v>
      </c>
    </row>
    <row r="93" spans="1:41" ht="90" hidden="1" x14ac:dyDescent="0.25">
      <c r="A93" s="358" t="str">
        <f>+IF(ENCUESTAS!DU93="SI",ENCUESTAS!DV93,"")</f>
        <v>MIL-013</v>
      </c>
      <c r="B93" s="366" t="s">
        <v>1086</v>
      </c>
      <c r="C93" s="367">
        <v>43369</v>
      </c>
      <c r="D93" s="361" t="str">
        <f>+ENCUESTAS!H93</f>
        <v>NUEVO MILENIO</v>
      </c>
      <c r="E93" s="372"/>
      <c r="F93" s="372"/>
      <c r="G93" s="372"/>
      <c r="H93" s="372"/>
      <c r="I93" s="372"/>
      <c r="J93" s="372"/>
      <c r="K93" s="368"/>
      <c r="L93" s="372"/>
      <c r="M93" s="372"/>
      <c r="N93" s="372"/>
      <c r="O93" s="466">
        <v>220583150052</v>
      </c>
      <c r="P93" s="362" t="str">
        <f t="shared" si="6"/>
        <v xml:space="preserve">   #   -   220583150052</v>
      </c>
      <c r="Q93" s="362" t="str">
        <f t="shared" si="9"/>
        <v>NO</v>
      </c>
      <c r="R93" s="369">
        <v>962939</v>
      </c>
      <c r="S93" s="369">
        <v>1209927</v>
      </c>
      <c r="T93" s="366" t="s">
        <v>1086</v>
      </c>
      <c r="U93" s="467" t="s">
        <v>3904</v>
      </c>
      <c r="V93" s="366" t="s">
        <v>1086</v>
      </c>
      <c r="W93" s="366" t="s">
        <v>1855</v>
      </c>
      <c r="X93" s="366" t="s">
        <v>1581</v>
      </c>
      <c r="Y93" s="366" t="s">
        <v>1300</v>
      </c>
      <c r="Z93" s="366" t="s">
        <v>1343</v>
      </c>
      <c r="AA93" s="369">
        <v>43649912</v>
      </c>
      <c r="AB93" s="366">
        <v>3128587220</v>
      </c>
      <c r="AC93" s="362" t="str">
        <f t="shared" si="7"/>
        <v>MARTHA CECILIA AGUIRRE GALEANO</v>
      </c>
      <c r="AD93" s="362" t="str">
        <f t="shared" si="10"/>
        <v>NO</v>
      </c>
      <c r="AE93" s="362" t="str">
        <f t="shared" si="11"/>
        <v>NO</v>
      </c>
      <c r="AF93" s="467" t="s">
        <v>4141</v>
      </c>
      <c r="AG93" s="366" t="s">
        <v>1086</v>
      </c>
      <c r="AH93" s="370">
        <v>4849038.8669254463</v>
      </c>
      <c r="AI93" s="367">
        <v>43392</v>
      </c>
      <c r="AJ93" s="366" t="s">
        <v>1086</v>
      </c>
      <c r="AK93" s="366"/>
      <c r="AL93" s="362" t="str">
        <f t="shared" si="8"/>
        <v>SI</v>
      </c>
      <c r="AN93" s="332" t="s">
        <v>1121</v>
      </c>
      <c r="AO93" s="332">
        <v>2</v>
      </c>
    </row>
    <row r="94" spans="1:41" ht="75" hidden="1" x14ac:dyDescent="0.25">
      <c r="A94" s="358" t="str">
        <f>+IF(ENCUESTAS!DU94="SI",ENCUESTAS!DV94,"")</f>
        <v>MIL-014</v>
      </c>
      <c r="B94" s="366" t="s">
        <v>1086</v>
      </c>
      <c r="C94" s="367">
        <v>43371</v>
      </c>
      <c r="D94" s="361" t="str">
        <f>+ENCUESTAS!H94</f>
        <v>NUEVO MILENIO</v>
      </c>
      <c r="E94" s="372"/>
      <c r="F94" s="372"/>
      <c r="G94" s="372"/>
      <c r="H94" s="372"/>
      <c r="I94" s="372"/>
      <c r="J94" s="372"/>
      <c r="K94" s="368"/>
      <c r="L94" s="372"/>
      <c r="M94" s="372"/>
      <c r="N94" s="372"/>
      <c r="O94" s="466">
        <v>220548690124</v>
      </c>
      <c r="P94" s="362" t="str">
        <f t="shared" si="6"/>
        <v xml:space="preserve">   #   -   220548690124</v>
      </c>
      <c r="Q94" s="362" t="str">
        <f t="shared" si="9"/>
        <v>NO</v>
      </c>
      <c r="R94" s="369">
        <v>962907</v>
      </c>
      <c r="S94" s="369">
        <v>1209890</v>
      </c>
      <c r="T94" s="366" t="s">
        <v>1086</v>
      </c>
      <c r="U94" s="467" t="s">
        <v>3904</v>
      </c>
      <c r="V94" s="366" t="s">
        <v>1086</v>
      </c>
      <c r="W94" s="366" t="s">
        <v>1526</v>
      </c>
      <c r="X94" s="366" t="s">
        <v>1915</v>
      </c>
      <c r="Y94" s="366" t="s">
        <v>1916</v>
      </c>
      <c r="Z94" s="366" t="s">
        <v>1503</v>
      </c>
      <c r="AA94" s="369">
        <v>43657669</v>
      </c>
      <c r="AB94" s="366">
        <v>3041078101</v>
      </c>
      <c r="AC94" s="362" t="str">
        <f t="shared" si="7"/>
        <v>FRANCIA ELENA GONZALEZ JAIMES</v>
      </c>
      <c r="AD94" s="362" t="str">
        <f t="shared" si="10"/>
        <v>NO</v>
      </c>
      <c r="AE94" s="362" t="str">
        <f t="shared" si="11"/>
        <v>NO</v>
      </c>
      <c r="AF94" s="467" t="s">
        <v>4140</v>
      </c>
      <c r="AG94" s="366" t="s">
        <v>1086</v>
      </c>
      <c r="AH94" s="370">
        <v>6364701.015314173</v>
      </c>
      <c r="AI94" s="367">
        <v>43392</v>
      </c>
      <c r="AJ94" s="366" t="s">
        <v>1086</v>
      </c>
      <c r="AK94" s="366"/>
      <c r="AL94" s="362" t="str">
        <f t="shared" si="8"/>
        <v>SI</v>
      </c>
      <c r="AN94" s="332" t="s">
        <v>1121</v>
      </c>
      <c r="AO94" s="332">
        <v>2</v>
      </c>
    </row>
    <row r="95" spans="1:41" ht="75" hidden="1" x14ac:dyDescent="0.25">
      <c r="A95" s="358" t="str">
        <f>+IF(ENCUESTAS!DU95="SI",ENCUESTAS!DV95,"")</f>
        <v>MIL-015</v>
      </c>
      <c r="B95" s="366" t="s">
        <v>1086</v>
      </c>
      <c r="C95" s="367">
        <v>43371</v>
      </c>
      <c r="D95" s="361" t="str">
        <f>+ENCUESTAS!H95</f>
        <v>NUEVO MILENIO</v>
      </c>
      <c r="E95" s="372" t="s">
        <v>1097</v>
      </c>
      <c r="F95" s="372">
        <v>52</v>
      </c>
      <c r="G95" s="372" t="s">
        <v>1115</v>
      </c>
      <c r="H95" s="372"/>
      <c r="I95" s="372"/>
      <c r="J95" s="372">
        <v>15</v>
      </c>
      <c r="K95" s="368"/>
      <c r="L95" s="372"/>
      <c r="M95" s="372">
        <v>23</v>
      </c>
      <c r="N95" s="372"/>
      <c r="O95" s="466">
        <v>220581810011</v>
      </c>
      <c r="P95" s="362" t="str">
        <f t="shared" si="6"/>
        <v>CALLE 52A  #  15 - 23  220581810011</v>
      </c>
      <c r="Q95" s="362" t="str">
        <f t="shared" si="9"/>
        <v>NO</v>
      </c>
      <c r="R95" s="369">
        <v>962901</v>
      </c>
      <c r="S95" s="369">
        <v>1209883</v>
      </c>
      <c r="T95" s="366" t="s">
        <v>1086</v>
      </c>
      <c r="U95" s="366"/>
      <c r="V95" s="366" t="s">
        <v>1086</v>
      </c>
      <c r="W95" s="366" t="s">
        <v>1277</v>
      </c>
      <c r="X95" s="366" t="s">
        <v>1919</v>
      </c>
      <c r="Y95" s="366" t="s">
        <v>1434</v>
      </c>
      <c r="Z95" s="366" t="s">
        <v>2105</v>
      </c>
      <c r="AA95" s="369">
        <v>3369051</v>
      </c>
      <c r="AB95" s="366"/>
      <c r="AC95" s="362" t="str">
        <f t="shared" si="7"/>
        <v>JESUS IVAN GOMEZ ARANGO</v>
      </c>
      <c r="AD95" s="362" t="str">
        <f t="shared" si="10"/>
        <v>NO</v>
      </c>
      <c r="AE95" s="362" t="str">
        <f t="shared" si="11"/>
        <v>NO</v>
      </c>
      <c r="AF95" s="467" t="s">
        <v>4139</v>
      </c>
      <c r="AG95" s="366" t="s">
        <v>1086</v>
      </c>
      <c r="AH95" s="370">
        <v>6383432.3077091705</v>
      </c>
      <c r="AI95" s="367">
        <v>43392</v>
      </c>
      <c r="AJ95" s="366" t="s">
        <v>1086</v>
      </c>
      <c r="AK95" s="366"/>
      <c r="AL95" s="362" t="str">
        <f t="shared" si="8"/>
        <v>SI</v>
      </c>
      <c r="AN95" s="332" t="s">
        <v>1121</v>
      </c>
      <c r="AO95" s="332">
        <v>2</v>
      </c>
    </row>
    <row r="96" spans="1:41" hidden="1" x14ac:dyDescent="0.25">
      <c r="A96" s="358" t="str">
        <f>+IF(ENCUESTAS!DU96="SI",ENCUESTAS!DV96,"")</f>
        <v>TAH-006</v>
      </c>
      <c r="B96" s="366"/>
      <c r="C96" s="367"/>
      <c r="D96" s="361" t="str">
        <f>+ENCUESTAS!H96</f>
        <v>TAHAMI</v>
      </c>
      <c r="E96" s="372"/>
      <c r="F96" s="372"/>
      <c r="G96" s="372"/>
      <c r="H96" s="372"/>
      <c r="I96" s="372"/>
      <c r="J96" s="372"/>
      <c r="K96" s="368"/>
      <c r="L96" s="372"/>
      <c r="M96" s="372"/>
      <c r="N96" s="372"/>
      <c r="O96" s="372"/>
      <c r="P96" s="362" t="str">
        <f t="shared" si="6"/>
        <v xml:space="preserve">   #   -   </v>
      </c>
      <c r="Q96" s="362" t="str">
        <f t="shared" si="9"/>
        <v>REPETIDA</v>
      </c>
      <c r="R96" s="369"/>
      <c r="S96" s="369"/>
      <c r="T96" s="366"/>
      <c r="U96" s="366"/>
      <c r="V96" s="366"/>
      <c r="W96" s="366"/>
      <c r="X96" s="366"/>
      <c r="Y96" s="366"/>
      <c r="Z96" s="366"/>
      <c r="AA96" s="369"/>
      <c r="AB96" s="366"/>
      <c r="AC96" s="362" t="str">
        <f t="shared" si="7"/>
        <v xml:space="preserve">   </v>
      </c>
      <c r="AD96" s="362" t="str">
        <f t="shared" si="10"/>
        <v>REPETIDA</v>
      </c>
      <c r="AE96" s="362" t="str">
        <f t="shared" si="11"/>
        <v>REPETIDA</v>
      </c>
      <c r="AF96" s="366"/>
      <c r="AG96" s="366"/>
      <c r="AH96" s="370"/>
      <c r="AI96" s="367"/>
      <c r="AJ96" s="366"/>
      <c r="AK96" s="366"/>
      <c r="AL96" s="362" t="str">
        <f t="shared" si="8"/>
        <v/>
      </c>
    </row>
    <row r="97" spans="1:41" hidden="1" x14ac:dyDescent="0.25">
      <c r="A97" s="358" t="str">
        <f>+IF(ENCUESTAS!DU97="SI",ENCUESTAS!DV97,"")</f>
        <v>MIL-016</v>
      </c>
      <c r="B97" s="366" t="s">
        <v>1086</v>
      </c>
      <c r="C97" s="367">
        <v>43374</v>
      </c>
      <c r="D97" s="361" t="str">
        <f>+ENCUESTAS!H97</f>
        <v>NUEVO MILENIO</v>
      </c>
      <c r="E97" s="372"/>
      <c r="F97" s="372"/>
      <c r="G97" s="372"/>
      <c r="H97" s="372"/>
      <c r="I97" s="372"/>
      <c r="J97" s="372"/>
      <c r="K97" s="368"/>
      <c r="L97" s="372"/>
      <c r="M97" s="372"/>
      <c r="N97" s="372"/>
      <c r="O97" s="466">
        <v>2205486900130</v>
      </c>
      <c r="P97" s="362" t="str">
        <f t="shared" si="6"/>
        <v xml:space="preserve">   #   -   2205486900130</v>
      </c>
      <c r="Q97" s="362" t="str">
        <f t="shared" si="9"/>
        <v>NO</v>
      </c>
      <c r="R97" s="369"/>
      <c r="S97" s="369"/>
      <c r="T97" s="366" t="s">
        <v>1087</v>
      </c>
      <c r="U97" s="467" t="s">
        <v>4149</v>
      </c>
      <c r="V97" s="366" t="s">
        <v>1086</v>
      </c>
      <c r="W97" s="366" t="s">
        <v>1299</v>
      </c>
      <c r="X97" s="366"/>
      <c r="Y97" s="366" t="s">
        <v>1925</v>
      </c>
      <c r="Z97" s="366"/>
      <c r="AA97" s="369">
        <v>3838112</v>
      </c>
      <c r="AB97" s="366"/>
      <c r="AC97" s="362" t="str">
        <f t="shared" si="7"/>
        <v xml:space="preserve">GABRIELA  SANCHEZ </v>
      </c>
      <c r="AD97" s="362" t="str">
        <f t="shared" si="10"/>
        <v>NO</v>
      </c>
      <c r="AE97" s="362" t="str">
        <f t="shared" si="11"/>
        <v>NO</v>
      </c>
      <c r="AF97" s="366"/>
      <c r="AG97" s="366"/>
      <c r="AH97" s="370"/>
      <c r="AI97" s="367"/>
      <c r="AJ97" s="366"/>
      <c r="AK97" s="366"/>
      <c r="AL97" s="362" t="str">
        <f t="shared" si="8"/>
        <v/>
      </c>
    </row>
    <row r="98" spans="1:41" hidden="1" x14ac:dyDescent="0.25">
      <c r="A98" s="358" t="str">
        <f>+IF(ENCUESTAS!DU98="SI",ENCUESTAS!DV98,"")</f>
        <v>TAH-007</v>
      </c>
      <c r="B98" s="366"/>
      <c r="C98" s="367"/>
      <c r="D98" s="361" t="str">
        <f>+ENCUESTAS!H98</f>
        <v>TAHAMI</v>
      </c>
      <c r="E98" s="372"/>
      <c r="F98" s="372"/>
      <c r="G98" s="372"/>
      <c r="H98" s="372"/>
      <c r="I98" s="372"/>
      <c r="J98" s="372"/>
      <c r="K98" s="368"/>
      <c r="L98" s="372"/>
      <c r="M98" s="372"/>
      <c r="N98" s="372"/>
      <c r="O98" s="372"/>
      <c r="P98" s="362" t="str">
        <f t="shared" si="6"/>
        <v xml:space="preserve">   #   -   </v>
      </c>
      <c r="Q98" s="362" t="str">
        <f t="shared" si="9"/>
        <v>REPETIDA</v>
      </c>
      <c r="R98" s="369"/>
      <c r="S98" s="369"/>
      <c r="T98" s="366"/>
      <c r="U98" s="366"/>
      <c r="V98" s="366"/>
      <c r="W98" s="366"/>
      <c r="X98" s="366"/>
      <c r="Y98" s="366"/>
      <c r="Z98" s="366"/>
      <c r="AA98" s="369"/>
      <c r="AB98" s="366"/>
      <c r="AC98" s="362" t="str">
        <f t="shared" si="7"/>
        <v xml:space="preserve">   </v>
      </c>
      <c r="AD98" s="362" t="str">
        <f t="shared" si="10"/>
        <v>REPETIDA</v>
      </c>
      <c r="AE98" s="362" t="str">
        <f t="shared" si="11"/>
        <v>REPETIDA</v>
      </c>
      <c r="AF98" s="366"/>
      <c r="AG98" s="366"/>
      <c r="AH98" s="370"/>
      <c r="AI98" s="367"/>
      <c r="AJ98" s="366"/>
      <c r="AK98" s="366"/>
      <c r="AL98" s="362" t="str">
        <f t="shared" si="8"/>
        <v/>
      </c>
    </row>
    <row r="99" spans="1:41" hidden="1" x14ac:dyDescent="0.25">
      <c r="A99" s="358" t="str">
        <f>+IF(ENCUESTAS!DU99="SI",ENCUESTAS!DV99,"")</f>
        <v>MAR-024</v>
      </c>
      <c r="B99" s="366"/>
      <c r="C99" s="367"/>
      <c r="D99" s="361" t="str">
        <f>+ENCUESTAS!H99</f>
        <v>PATIO BONITO</v>
      </c>
      <c r="E99" s="372"/>
      <c r="F99" s="372"/>
      <c r="G99" s="372"/>
      <c r="H99" s="372"/>
      <c r="I99" s="372"/>
      <c r="J99" s="372"/>
      <c r="K99" s="368"/>
      <c r="L99" s="372"/>
      <c r="M99" s="372"/>
      <c r="N99" s="372"/>
      <c r="O99" s="372"/>
      <c r="P99" s="362" t="str">
        <f t="shared" si="6"/>
        <v xml:space="preserve">   #   -   </v>
      </c>
      <c r="Q99" s="362" t="str">
        <f t="shared" si="9"/>
        <v>REPETIDA</v>
      </c>
      <c r="R99" s="369"/>
      <c r="S99" s="369"/>
      <c r="T99" s="366"/>
      <c r="U99" s="366"/>
      <c r="V99" s="366"/>
      <c r="W99" s="366"/>
      <c r="X99" s="366"/>
      <c r="Y99" s="366"/>
      <c r="Z99" s="366"/>
      <c r="AA99" s="369"/>
      <c r="AB99" s="366"/>
      <c r="AC99" s="362" t="str">
        <f t="shared" si="7"/>
        <v xml:space="preserve">   </v>
      </c>
      <c r="AD99" s="362" t="str">
        <f t="shared" si="10"/>
        <v>REPETIDA</v>
      </c>
      <c r="AE99" s="362" t="str">
        <f t="shared" si="11"/>
        <v>REPETIDA</v>
      </c>
      <c r="AF99" s="366"/>
      <c r="AG99" s="366"/>
      <c r="AH99" s="370"/>
      <c r="AI99" s="367"/>
      <c r="AJ99" s="366"/>
      <c r="AK99" s="366"/>
      <c r="AL99" s="362" t="str">
        <f t="shared" si="8"/>
        <v/>
      </c>
    </row>
    <row r="100" spans="1:41" hidden="1" x14ac:dyDescent="0.25">
      <c r="A100" s="358" t="str">
        <f>+IF(ENCUESTAS!DU100="SI",ENCUESTAS!DV100,"")</f>
        <v>MAR-025</v>
      </c>
      <c r="B100" s="366"/>
      <c r="C100" s="367"/>
      <c r="D100" s="361" t="str">
        <f>+ENCUESTAS!H100</f>
        <v>PATIO BONITO</v>
      </c>
      <c r="E100" s="372"/>
      <c r="F100" s="372"/>
      <c r="G100" s="372"/>
      <c r="H100" s="372"/>
      <c r="I100" s="372"/>
      <c r="J100" s="372"/>
      <c r="K100" s="368"/>
      <c r="L100" s="372"/>
      <c r="M100" s="372"/>
      <c r="N100" s="372"/>
      <c r="O100" s="372"/>
      <c r="P100" s="362" t="str">
        <f t="shared" si="6"/>
        <v xml:space="preserve">   #   -   </v>
      </c>
      <c r="Q100" s="362" t="str">
        <f t="shared" si="9"/>
        <v>REPETIDA</v>
      </c>
      <c r="R100" s="369"/>
      <c r="S100" s="369"/>
      <c r="T100" s="366"/>
      <c r="U100" s="366"/>
      <c r="V100" s="366"/>
      <c r="W100" s="366"/>
      <c r="X100" s="366"/>
      <c r="Y100" s="366"/>
      <c r="Z100" s="366"/>
      <c r="AA100" s="369"/>
      <c r="AB100" s="366"/>
      <c r="AC100" s="362" t="str">
        <f t="shared" si="7"/>
        <v xml:space="preserve">   </v>
      </c>
      <c r="AD100" s="362" t="str">
        <f t="shared" si="10"/>
        <v>REPETIDA</v>
      </c>
      <c r="AE100" s="362" t="str">
        <f t="shared" si="11"/>
        <v>REPETIDA</v>
      </c>
      <c r="AF100" s="366"/>
      <c r="AG100" s="366"/>
      <c r="AH100" s="370"/>
      <c r="AI100" s="367"/>
      <c r="AJ100" s="366"/>
      <c r="AK100" s="366"/>
      <c r="AL100" s="362" t="str">
        <f t="shared" si="8"/>
        <v/>
      </c>
    </row>
    <row r="101" spans="1:41" ht="90" x14ac:dyDescent="0.25">
      <c r="A101" s="358" t="str">
        <f>+IF(ENCUESTAS!DU101="SI",ENCUESTAS!DV101,"")</f>
        <v>OAS-019</v>
      </c>
      <c r="B101" s="366" t="s">
        <v>1086</v>
      </c>
      <c r="C101" s="367">
        <v>43357</v>
      </c>
      <c r="D101" s="361" t="str">
        <f>+ENCUESTAS!H101</f>
        <v xml:space="preserve">OASIS </v>
      </c>
      <c r="E101" s="372" t="s">
        <v>1102</v>
      </c>
      <c r="F101" s="372">
        <v>15</v>
      </c>
      <c r="G101" s="372" t="s">
        <v>1115</v>
      </c>
      <c r="H101" s="372"/>
      <c r="I101" s="372"/>
      <c r="J101" s="372">
        <v>54</v>
      </c>
      <c r="K101" s="368"/>
      <c r="L101" s="372"/>
      <c r="M101" s="372">
        <v>13</v>
      </c>
      <c r="N101" s="372"/>
      <c r="O101" s="466">
        <v>220594310000</v>
      </c>
      <c r="P101" s="362" t="str">
        <f t="shared" si="6"/>
        <v>CARRERA 15A  #  54 - 13  220594310000</v>
      </c>
      <c r="Q101" s="362" t="str">
        <f t="shared" si="9"/>
        <v>NO</v>
      </c>
      <c r="R101" s="369">
        <v>963080</v>
      </c>
      <c r="S101" s="369">
        <v>1209915</v>
      </c>
      <c r="T101" s="366" t="s">
        <v>1086</v>
      </c>
      <c r="U101" s="467"/>
      <c r="V101" s="366" t="s">
        <v>1086</v>
      </c>
      <c r="W101" s="366" t="s">
        <v>1932</v>
      </c>
      <c r="X101" s="366" t="s">
        <v>1872</v>
      </c>
      <c r="Y101" s="366" t="s">
        <v>2117</v>
      </c>
      <c r="Z101" s="366" t="s">
        <v>1433</v>
      </c>
      <c r="AA101" s="369">
        <v>1039684765</v>
      </c>
      <c r="AB101" s="366">
        <v>3222278763</v>
      </c>
      <c r="AC101" s="362" t="str">
        <f t="shared" si="7"/>
        <v>SONIA MARCELA ROMAÑA MENA</v>
      </c>
      <c r="AD101" s="362" t="str">
        <f t="shared" si="10"/>
        <v>NO</v>
      </c>
      <c r="AE101" s="362" t="str">
        <f t="shared" si="11"/>
        <v>NO</v>
      </c>
      <c r="AF101" s="467" t="s">
        <v>3956</v>
      </c>
      <c r="AG101" s="366" t="s">
        <v>1086</v>
      </c>
      <c r="AH101" s="370">
        <v>5064477.6207212824</v>
      </c>
      <c r="AI101" s="367">
        <v>43378</v>
      </c>
      <c r="AJ101" s="366" t="s">
        <v>1086</v>
      </c>
      <c r="AK101" s="366"/>
      <c r="AL101" s="362" t="str">
        <f t="shared" si="8"/>
        <v>SI</v>
      </c>
      <c r="AN101" s="332" t="s">
        <v>1133</v>
      </c>
      <c r="AO101" s="332">
        <v>1</v>
      </c>
    </row>
    <row r="102" spans="1:41" ht="105" hidden="1" x14ac:dyDescent="0.25">
      <c r="A102" s="358" t="str">
        <f>+IF(ENCUESTAS!DU102="SI",ENCUESTAS!DV102,"")</f>
        <v>OAS-020</v>
      </c>
      <c r="B102" s="366" t="s">
        <v>1086</v>
      </c>
      <c r="C102" s="367">
        <v>43363</v>
      </c>
      <c r="D102" s="361" t="str">
        <f>+ENCUESTAS!H102</f>
        <v xml:space="preserve">OASIS </v>
      </c>
      <c r="E102" s="372" t="s">
        <v>1102</v>
      </c>
      <c r="F102" s="372">
        <v>15</v>
      </c>
      <c r="G102" s="372"/>
      <c r="H102" s="372"/>
      <c r="I102" s="372"/>
      <c r="J102" s="372">
        <v>54</v>
      </c>
      <c r="K102" s="368"/>
      <c r="L102" s="372"/>
      <c r="M102" s="372">
        <v>20</v>
      </c>
      <c r="N102" s="372"/>
      <c r="O102" s="466">
        <v>220554120000</v>
      </c>
      <c r="P102" s="362" t="str">
        <f t="shared" si="6"/>
        <v>CARRERA 15  #  54 - 20  220554120000</v>
      </c>
      <c r="Q102" s="362" t="str">
        <f t="shared" si="9"/>
        <v>NO</v>
      </c>
      <c r="R102" s="369">
        <v>963107</v>
      </c>
      <c r="S102" s="369">
        <v>1209895</v>
      </c>
      <c r="T102" s="366" t="s">
        <v>1086</v>
      </c>
      <c r="U102" s="467"/>
      <c r="V102" s="366" t="s">
        <v>1086</v>
      </c>
      <c r="W102" s="366" t="s">
        <v>3933</v>
      </c>
      <c r="X102" s="366"/>
      <c r="Y102" s="366" t="s">
        <v>3934</v>
      </c>
      <c r="Z102" s="366"/>
      <c r="AA102" s="369">
        <v>21930480</v>
      </c>
      <c r="AB102" s="366">
        <v>3233746337</v>
      </c>
      <c r="AC102" s="362" t="str">
        <f t="shared" si="7"/>
        <v xml:space="preserve">EUNICE  GALLON </v>
      </c>
      <c r="AD102" s="362" t="str">
        <f t="shared" si="10"/>
        <v>NO</v>
      </c>
      <c r="AE102" s="362" t="str">
        <f t="shared" si="11"/>
        <v>NO</v>
      </c>
      <c r="AF102" s="467" t="s">
        <v>4444</v>
      </c>
      <c r="AG102" s="366"/>
      <c r="AH102" s="370"/>
      <c r="AI102" s="367"/>
      <c r="AJ102" s="366"/>
      <c r="AK102" s="366"/>
      <c r="AL102" s="362" t="str">
        <f t="shared" si="8"/>
        <v/>
      </c>
      <c r="AN102" s="332" t="s">
        <v>1133</v>
      </c>
    </row>
    <row r="103" spans="1:41" hidden="1" x14ac:dyDescent="0.25">
      <c r="A103" s="358" t="str">
        <f>+IF(ENCUESTAS!DU103="SI",ENCUESTAS!DV103,"")</f>
        <v>OAS-021</v>
      </c>
      <c r="B103" s="366" t="s">
        <v>1086</v>
      </c>
      <c r="C103" s="367">
        <v>43363</v>
      </c>
      <c r="D103" s="361" t="str">
        <f>+ENCUESTAS!H103</f>
        <v xml:space="preserve">OASIS </v>
      </c>
      <c r="E103" s="372"/>
      <c r="F103" s="372"/>
      <c r="G103" s="372"/>
      <c r="H103" s="372"/>
      <c r="I103" s="372"/>
      <c r="J103" s="372"/>
      <c r="K103" s="368"/>
      <c r="L103" s="372"/>
      <c r="M103" s="372"/>
      <c r="N103" s="372"/>
      <c r="O103" s="466">
        <v>220591100000</v>
      </c>
      <c r="P103" s="362" t="str">
        <f t="shared" si="6"/>
        <v xml:space="preserve">   #   -   220591100000</v>
      </c>
      <c r="Q103" s="362" t="str">
        <f t="shared" si="9"/>
        <v>NO</v>
      </c>
      <c r="R103" s="369"/>
      <c r="S103" s="369"/>
      <c r="T103" s="366" t="s">
        <v>1087</v>
      </c>
      <c r="U103" s="467" t="s">
        <v>4149</v>
      </c>
      <c r="V103" s="366" t="s">
        <v>1086</v>
      </c>
      <c r="W103" s="366" t="s">
        <v>1791</v>
      </c>
      <c r="X103" s="366" t="s">
        <v>1339</v>
      </c>
      <c r="Y103" s="366" t="s">
        <v>1939</v>
      </c>
      <c r="Z103" s="366"/>
      <c r="AA103" s="369">
        <v>1039702606</v>
      </c>
      <c r="AB103" s="366"/>
      <c r="AC103" s="362" t="str">
        <f t="shared" si="7"/>
        <v>DANIELA  RESTREPO GUTIERREZ</v>
      </c>
      <c r="AD103" s="362" t="str">
        <f t="shared" si="10"/>
        <v>NO</v>
      </c>
      <c r="AE103" s="362" t="str">
        <f t="shared" si="11"/>
        <v>NO</v>
      </c>
      <c r="AF103" s="467"/>
      <c r="AG103" s="366"/>
      <c r="AH103" s="370"/>
      <c r="AI103" s="367"/>
      <c r="AJ103" s="366"/>
      <c r="AK103" s="366"/>
      <c r="AL103" s="362" t="str">
        <f t="shared" si="8"/>
        <v/>
      </c>
    </row>
    <row r="104" spans="1:41" ht="75" hidden="1" x14ac:dyDescent="0.25">
      <c r="A104" s="358" t="str">
        <f>+IF(ENCUESTAS!DU104="SI",ENCUESTAS!DV104,"")</f>
        <v>OAS-022</v>
      </c>
      <c r="B104" s="366" t="s">
        <v>1086</v>
      </c>
      <c r="C104" s="367">
        <v>43363</v>
      </c>
      <c r="D104" s="361" t="str">
        <f>+ENCUESTAS!H104</f>
        <v xml:space="preserve">OASIS </v>
      </c>
      <c r="E104" s="372" t="s">
        <v>1102</v>
      </c>
      <c r="F104" s="372">
        <v>15</v>
      </c>
      <c r="G104" s="372"/>
      <c r="H104" s="372"/>
      <c r="I104" s="372"/>
      <c r="J104" s="372">
        <v>54</v>
      </c>
      <c r="K104" s="368"/>
      <c r="L104" s="372"/>
      <c r="M104" s="372">
        <v>45</v>
      </c>
      <c r="N104" s="372"/>
      <c r="O104" s="466">
        <v>220591200000</v>
      </c>
      <c r="P104" s="362" t="str">
        <f t="shared" si="6"/>
        <v>CARRERA 15  #  54 - 45  220591200000</v>
      </c>
      <c r="Q104" s="362" t="str">
        <f t="shared" si="9"/>
        <v>NO</v>
      </c>
      <c r="R104" s="369">
        <v>963125</v>
      </c>
      <c r="S104" s="369">
        <v>1209918</v>
      </c>
      <c r="T104" s="366" t="s">
        <v>1086</v>
      </c>
      <c r="U104" s="467"/>
      <c r="V104" s="366" t="s">
        <v>1086</v>
      </c>
      <c r="W104" s="366" t="s">
        <v>1942</v>
      </c>
      <c r="X104" s="366" t="s">
        <v>1943</v>
      </c>
      <c r="Y104" s="366" t="s">
        <v>1287</v>
      </c>
      <c r="Z104" s="366" t="s">
        <v>1297</v>
      </c>
      <c r="AA104" s="369">
        <v>43650853</v>
      </c>
      <c r="AB104" s="366"/>
      <c r="AC104" s="362" t="str">
        <f t="shared" si="7"/>
        <v>MARIA DEL CARMEN QUINTANA TAMAYO</v>
      </c>
      <c r="AD104" s="362" t="str">
        <f t="shared" si="10"/>
        <v>NO</v>
      </c>
      <c r="AE104" s="362" t="str">
        <f t="shared" si="11"/>
        <v>NO</v>
      </c>
      <c r="AF104" s="467" t="s">
        <v>4033</v>
      </c>
      <c r="AG104" s="366" t="s">
        <v>1086</v>
      </c>
      <c r="AH104" s="370">
        <v>4479930.2620162219</v>
      </c>
      <c r="AI104" s="367">
        <v>43392</v>
      </c>
      <c r="AJ104" s="366" t="s">
        <v>1086</v>
      </c>
      <c r="AK104" s="366"/>
      <c r="AL104" s="362" t="str">
        <f t="shared" si="8"/>
        <v>SI</v>
      </c>
      <c r="AN104" s="332" t="s">
        <v>1121</v>
      </c>
      <c r="AO104" s="332">
        <v>2</v>
      </c>
    </row>
    <row r="105" spans="1:41" hidden="1" x14ac:dyDescent="0.25">
      <c r="A105" s="358" t="str">
        <f>+IF(ENCUESTAS!DU105="SI",ENCUESTAS!DV105,"")</f>
        <v>OAS-023</v>
      </c>
      <c r="B105" s="366" t="s">
        <v>1086</v>
      </c>
      <c r="C105" s="367"/>
      <c r="D105" s="361" t="str">
        <f>+ENCUESTAS!H105</f>
        <v xml:space="preserve">OASIS </v>
      </c>
      <c r="E105" s="372"/>
      <c r="F105" s="372"/>
      <c r="G105" s="372"/>
      <c r="H105" s="372"/>
      <c r="I105" s="372"/>
      <c r="J105" s="372"/>
      <c r="K105" s="368"/>
      <c r="L105" s="372"/>
      <c r="M105" s="372"/>
      <c r="N105" s="372"/>
      <c r="O105" s="466"/>
      <c r="P105" s="362" t="str">
        <f t="shared" si="6"/>
        <v xml:space="preserve">   #   -   </v>
      </c>
      <c r="Q105" s="362" t="str">
        <f t="shared" si="9"/>
        <v>REPETIDA</v>
      </c>
      <c r="R105" s="369"/>
      <c r="S105" s="369"/>
      <c r="T105" s="366" t="s">
        <v>1087</v>
      </c>
      <c r="U105" s="467" t="s">
        <v>4018</v>
      </c>
      <c r="V105" s="366"/>
      <c r="W105" s="366"/>
      <c r="X105" s="366"/>
      <c r="Y105" s="366"/>
      <c r="Z105" s="366"/>
      <c r="AA105" s="369"/>
      <c r="AB105" s="366"/>
      <c r="AC105" s="362" t="str">
        <f t="shared" si="7"/>
        <v xml:space="preserve">   </v>
      </c>
      <c r="AD105" s="362" t="str">
        <f t="shared" si="10"/>
        <v>REPETIDA</v>
      </c>
      <c r="AE105" s="362" t="str">
        <f t="shared" si="11"/>
        <v>REPETIDA</v>
      </c>
      <c r="AF105" s="467"/>
      <c r="AG105" s="366"/>
      <c r="AH105" s="370"/>
      <c r="AI105" s="367"/>
      <c r="AJ105" s="366"/>
      <c r="AK105" s="366"/>
      <c r="AL105" s="362" t="str">
        <f t="shared" si="8"/>
        <v/>
      </c>
    </row>
    <row r="106" spans="1:41" hidden="1" x14ac:dyDescent="0.25">
      <c r="A106" s="358" t="str">
        <f>+IF(ENCUESTAS!DU106="SI",ENCUESTAS!DV106,"")</f>
        <v>TAH-008</v>
      </c>
      <c r="B106" s="366"/>
      <c r="C106" s="367"/>
      <c r="D106" s="361" t="str">
        <f>+ENCUESTAS!H106</f>
        <v>TAHAMI</v>
      </c>
      <c r="E106" s="372"/>
      <c r="F106" s="372"/>
      <c r="G106" s="372"/>
      <c r="H106" s="372"/>
      <c r="I106" s="372"/>
      <c r="J106" s="372"/>
      <c r="K106" s="368"/>
      <c r="L106" s="372"/>
      <c r="M106" s="372"/>
      <c r="N106" s="372"/>
      <c r="O106" s="372"/>
      <c r="P106" s="362" t="str">
        <f t="shared" si="6"/>
        <v xml:space="preserve">   #   -   </v>
      </c>
      <c r="Q106" s="362" t="str">
        <f t="shared" si="9"/>
        <v>REPETIDA</v>
      </c>
      <c r="R106" s="369"/>
      <c r="S106" s="369"/>
      <c r="T106" s="366"/>
      <c r="U106" s="366"/>
      <c r="V106" s="366"/>
      <c r="W106" s="366"/>
      <c r="X106" s="366"/>
      <c r="Y106" s="366"/>
      <c r="Z106" s="366"/>
      <c r="AA106" s="369"/>
      <c r="AB106" s="366"/>
      <c r="AC106" s="362" t="str">
        <f t="shared" si="7"/>
        <v xml:space="preserve">   </v>
      </c>
      <c r="AD106" s="362" t="str">
        <f t="shared" si="10"/>
        <v>REPETIDA</v>
      </c>
      <c r="AE106" s="362" t="str">
        <f t="shared" si="11"/>
        <v>REPETIDA</v>
      </c>
      <c r="AF106" s="366"/>
      <c r="AG106" s="366"/>
      <c r="AH106" s="370"/>
      <c r="AI106" s="367"/>
      <c r="AJ106" s="366"/>
      <c r="AK106" s="366"/>
      <c r="AL106" s="362" t="str">
        <f t="shared" si="8"/>
        <v/>
      </c>
    </row>
    <row r="107" spans="1:41" hidden="1" x14ac:dyDescent="0.25">
      <c r="A107" s="358" t="str">
        <f>+IF(ENCUESTAS!DU107="SI",ENCUESTAS!DV107,"")</f>
        <v/>
      </c>
      <c r="B107" s="366"/>
      <c r="C107" s="367"/>
      <c r="D107" s="361" t="str">
        <f>+ENCUESTAS!H107</f>
        <v>TAHAMI</v>
      </c>
      <c r="E107" s="372"/>
      <c r="F107" s="372"/>
      <c r="G107" s="372"/>
      <c r="H107" s="372"/>
      <c r="I107" s="372"/>
      <c r="J107" s="372"/>
      <c r="K107" s="368"/>
      <c r="L107" s="372"/>
      <c r="M107" s="372"/>
      <c r="N107" s="372"/>
      <c r="O107" s="372"/>
      <c r="P107" s="362" t="str">
        <f t="shared" si="6"/>
        <v xml:space="preserve">   #   -   </v>
      </c>
      <c r="Q107" s="362" t="str">
        <f t="shared" si="9"/>
        <v>REPETIDA</v>
      </c>
      <c r="R107" s="369"/>
      <c r="S107" s="369"/>
      <c r="T107" s="366"/>
      <c r="U107" s="366"/>
      <c r="V107" s="366"/>
      <c r="W107" s="366"/>
      <c r="X107" s="366"/>
      <c r="Y107" s="366"/>
      <c r="Z107" s="366"/>
      <c r="AA107" s="369"/>
      <c r="AB107" s="366"/>
      <c r="AC107" s="362" t="str">
        <f t="shared" si="7"/>
        <v xml:space="preserve">   </v>
      </c>
      <c r="AD107" s="362" t="str">
        <f t="shared" si="10"/>
        <v>REPETIDA</v>
      </c>
      <c r="AE107" s="362" t="str">
        <f t="shared" si="11"/>
        <v>REPETIDA</v>
      </c>
      <c r="AF107" s="366"/>
      <c r="AG107" s="366"/>
      <c r="AH107" s="370"/>
      <c r="AI107" s="367"/>
      <c r="AJ107" s="366"/>
      <c r="AK107" s="366"/>
      <c r="AL107" s="362" t="str">
        <f t="shared" si="8"/>
        <v/>
      </c>
    </row>
    <row r="108" spans="1:41" hidden="1" x14ac:dyDescent="0.25">
      <c r="A108" s="358" t="str">
        <f>+IF(ENCUESTAS!DU108="SI",ENCUESTAS!DV108,"")</f>
        <v/>
      </c>
      <c r="B108" s="366"/>
      <c r="C108" s="367"/>
      <c r="D108" s="361" t="str">
        <f>+ENCUESTAS!H108</f>
        <v>TAHAMI</v>
      </c>
      <c r="E108" s="372"/>
      <c r="F108" s="372"/>
      <c r="G108" s="372"/>
      <c r="H108" s="372"/>
      <c r="I108" s="372"/>
      <c r="J108" s="372"/>
      <c r="K108" s="368"/>
      <c r="L108" s="372"/>
      <c r="M108" s="372"/>
      <c r="N108" s="372"/>
      <c r="O108" s="372"/>
      <c r="P108" s="362" t="str">
        <f t="shared" si="6"/>
        <v xml:space="preserve">   #   -   </v>
      </c>
      <c r="Q108" s="362" t="str">
        <f t="shared" si="9"/>
        <v>REPETIDA</v>
      </c>
      <c r="R108" s="369"/>
      <c r="S108" s="369"/>
      <c r="T108" s="366"/>
      <c r="U108" s="366"/>
      <c r="V108" s="366"/>
      <c r="W108" s="366"/>
      <c r="X108" s="366"/>
      <c r="Y108" s="366"/>
      <c r="Z108" s="366"/>
      <c r="AA108" s="369"/>
      <c r="AB108" s="366"/>
      <c r="AC108" s="362" t="str">
        <f t="shared" si="7"/>
        <v xml:space="preserve">   </v>
      </c>
      <c r="AD108" s="362" t="str">
        <f t="shared" si="10"/>
        <v>REPETIDA</v>
      </c>
      <c r="AE108" s="362" t="str">
        <f t="shared" si="11"/>
        <v>REPETIDA</v>
      </c>
      <c r="AF108" s="366"/>
      <c r="AG108" s="366"/>
      <c r="AH108" s="370"/>
      <c r="AI108" s="367"/>
      <c r="AJ108" s="366"/>
      <c r="AK108" s="366"/>
      <c r="AL108" s="362" t="str">
        <f t="shared" si="8"/>
        <v/>
      </c>
    </row>
    <row r="109" spans="1:41" hidden="1" x14ac:dyDescent="0.25">
      <c r="A109" s="358" t="str">
        <f>+IF(ENCUESTAS!DU109="SI",ENCUESTAS!DV109,"")</f>
        <v>TAH-009</v>
      </c>
      <c r="B109" s="366"/>
      <c r="C109" s="367"/>
      <c r="D109" s="361" t="str">
        <f>+ENCUESTAS!H109</f>
        <v>TAHAMI</v>
      </c>
      <c r="E109" s="372"/>
      <c r="F109" s="372"/>
      <c r="G109" s="372"/>
      <c r="H109" s="372"/>
      <c r="I109" s="372"/>
      <c r="J109" s="372"/>
      <c r="K109" s="368"/>
      <c r="L109" s="372"/>
      <c r="M109" s="372"/>
      <c r="N109" s="372"/>
      <c r="O109" s="372"/>
      <c r="P109" s="362" t="str">
        <f t="shared" si="6"/>
        <v xml:space="preserve">   #   -   </v>
      </c>
      <c r="Q109" s="362" t="str">
        <f t="shared" si="9"/>
        <v>REPETIDA</v>
      </c>
      <c r="R109" s="369"/>
      <c r="S109" s="369"/>
      <c r="T109" s="366"/>
      <c r="U109" s="366"/>
      <c r="V109" s="366"/>
      <c r="W109" s="366"/>
      <c r="X109" s="366"/>
      <c r="Y109" s="366"/>
      <c r="Z109" s="366"/>
      <c r="AA109" s="369"/>
      <c r="AB109" s="366"/>
      <c r="AC109" s="362" t="str">
        <f t="shared" si="7"/>
        <v xml:space="preserve">   </v>
      </c>
      <c r="AD109" s="362" t="str">
        <f t="shared" si="10"/>
        <v>REPETIDA</v>
      </c>
      <c r="AE109" s="362" t="str">
        <f t="shared" si="11"/>
        <v>REPETIDA</v>
      </c>
      <c r="AF109" s="366"/>
      <c r="AG109" s="366"/>
      <c r="AH109" s="370"/>
      <c r="AI109" s="367"/>
      <c r="AJ109" s="366"/>
      <c r="AK109" s="366"/>
      <c r="AL109" s="362" t="str">
        <f t="shared" si="8"/>
        <v/>
      </c>
    </row>
    <row r="110" spans="1:41" hidden="1" x14ac:dyDescent="0.25">
      <c r="A110" s="358" t="str">
        <f>+IF(ENCUESTAS!DU110="SI",ENCUESTAS!DV110,"")</f>
        <v/>
      </c>
      <c r="B110" s="366"/>
      <c r="C110" s="367"/>
      <c r="D110" s="361" t="str">
        <f>+ENCUESTAS!H110</f>
        <v>TAHAMI</v>
      </c>
      <c r="E110" s="372"/>
      <c r="F110" s="372"/>
      <c r="G110" s="372"/>
      <c r="H110" s="372"/>
      <c r="I110" s="372"/>
      <c r="J110" s="372"/>
      <c r="K110" s="368"/>
      <c r="L110" s="372"/>
      <c r="M110" s="372"/>
      <c r="N110" s="372"/>
      <c r="O110" s="372"/>
      <c r="P110" s="362" t="str">
        <f t="shared" si="6"/>
        <v xml:space="preserve">   #   -   </v>
      </c>
      <c r="Q110" s="362" t="str">
        <f t="shared" si="9"/>
        <v>REPETIDA</v>
      </c>
      <c r="R110" s="369"/>
      <c r="S110" s="369"/>
      <c r="T110" s="366"/>
      <c r="U110" s="366"/>
      <c r="V110" s="366"/>
      <c r="W110" s="366"/>
      <c r="X110" s="366"/>
      <c r="Y110" s="366"/>
      <c r="Z110" s="366"/>
      <c r="AA110" s="369"/>
      <c r="AB110" s="366"/>
      <c r="AC110" s="362" t="str">
        <f t="shared" si="7"/>
        <v xml:space="preserve">   </v>
      </c>
      <c r="AD110" s="362" t="str">
        <f t="shared" si="10"/>
        <v>REPETIDA</v>
      </c>
      <c r="AE110" s="362" t="str">
        <f t="shared" si="11"/>
        <v>REPETIDA</v>
      </c>
      <c r="AF110" s="366"/>
      <c r="AG110" s="366"/>
      <c r="AH110" s="370"/>
      <c r="AI110" s="367"/>
      <c r="AJ110" s="366"/>
      <c r="AK110" s="366"/>
      <c r="AL110" s="362" t="str">
        <f t="shared" si="8"/>
        <v/>
      </c>
    </row>
    <row r="111" spans="1:41" hidden="1" x14ac:dyDescent="0.25">
      <c r="A111" s="358" t="str">
        <f>+IF(ENCUESTAS!DU111="SI",ENCUESTAS!DV111,"")</f>
        <v>TAH-010</v>
      </c>
      <c r="B111" s="366"/>
      <c r="C111" s="367"/>
      <c r="D111" s="361" t="str">
        <f>+ENCUESTAS!H111</f>
        <v>TAHAMI</v>
      </c>
      <c r="E111" s="372"/>
      <c r="F111" s="372"/>
      <c r="G111" s="372"/>
      <c r="H111" s="372"/>
      <c r="I111" s="372"/>
      <c r="J111" s="372"/>
      <c r="K111" s="368"/>
      <c r="L111" s="372"/>
      <c r="M111" s="372"/>
      <c r="N111" s="372"/>
      <c r="O111" s="372"/>
      <c r="P111" s="362" t="str">
        <f t="shared" si="6"/>
        <v xml:space="preserve">   #   -   </v>
      </c>
      <c r="Q111" s="362" t="str">
        <f t="shared" si="9"/>
        <v>REPETIDA</v>
      </c>
      <c r="R111" s="369"/>
      <c r="S111" s="369"/>
      <c r="T111" s="366"/>
      <c r="U111" s="366"/>
      <c r="V111" s="366"/>
      <c r="W111" s="366"/>
      <c r="X111" s="366"/>
      <c r="Y111" s="366"/>
      <c r="Z111" s="366"/>
      <c r="AA111" s="369"/>
      <c r="AB111" s="366"/>
      <c r="AC111" s="362" t="str">
        <f t="shared" si="7"/>
        <v xml:space="preserve">   </v>
      </c>
      <c r="AD111" s="362" t="str">
        <f t="shared" si="10"/>
        <v>REPETIDA</v>
      </c>
      <c r="AE111" s="362" t="str">
        <f t="shared" si="11"/>
        <v>REPETIDA</v>
      </c>
      <c r="AF111" s="366"/>
      <c r="AG111" s="366"/>
      <c r="AH111" s="370"/>
      <c r="AI111" s="367"/>
      <c r="AJ111" s="366"/>
      <c r="AK111" s="366"/>
      <c r="AL111" s="362" t="str">
        <f t="shared" si="8"/>
        <v/>
      </c>
    </row>
    <row r="112" spans="1:41" hidden="1" x14ac:dyDescent="0.25">
      <c r="A112" s="358" t="str">
        <f>+IF(ENCUESTAS!DU112="SI",ENCUESTAS!DV112,"")</f>
        <v/>
      </c>
      <c r="B112" s="366"/>
      <c r="C112" s="367"/>
      <c r="D112" s="361" t="str">
        <f>+ENCUESTAS!H112</f>
        <v>TAHAMI</v>
      </c>
      <c r="E112" s="372"/>
      <c r="F112" s="372"/>
      <c r="G112" s="372"/>
      <c r="H112" s="372"/>
      <c r="I112" s="372"/>
      <c r="J112" s="372"/>
      <c r="K112" s="368"/>
      <c r="L112" s="372"/>
      <c r="M112" s="372"/>
      <c r="N112" s="372"/>
      <c r="O112" s="372"/>
      <c r="P112" s="362" t="str">
        <f t="shared" si="6"/>
        <v xml:space="preserve">   #   -   </v>
      </c>
      <c r="Q112" s="362" t="str">
        <f t="shared" si="9"/>
        <v>REPETIDA</v>
      </c>
      <c r="R112" s="369"/>
      <c r="S112" s="369"/>
      <c r="T112" s="366"/>
      <c r="U112" s="366"/>
      <c r="V112" s="366"/>
      <c r="W112" s="366"/>
      <c r="X112" s="366"/>
      <c r="Y112" s="366"/>
      <c r="Z112" s="366"/>
      <c r="AA112" s="369"/>
      <c r="AB112" s="366"/>
      <c r="AC112" s="362" t="str">
        <f t="shared" si="7"/>
        <v xml:space="preserve">   </v>
      </c>
      <c r="AD112" s="362" t="str">
        <f t="shared" si="10"/>
        <v>REPETIDA</v>
      </c>
      <c r="AE112" s="362" t="str">
        <f t="shared" si="11"/>
        <v>REPETIDA</v>
      </c>
      <c r="AF112" s="366"/>
      <c r="AG112" s="366"/>
      <c r="AH112" s="370"/>
      <c r="AI112" s="367"/>
      <c r="AJ112" s="366"/>
      <c r="AK112" s="366"/>
      <c r="AL112" s="362" t="str">
        <f t="shared" si="8"/>
        <v/>
      </c>
    </row>
    <row r="113" spans="1:41" hidden="1" x14ac:dyDescent="0.25">
      <c r="A113" s="358" t="str">
        <f>+IF(ENCUESTAS!DU113="SI",ENCUESTAS!DV113,"")</f>
        <v>MIL-017</v>
      </c>
      <c r="B113" s="366" t="s">
        <v>1086</v>
      </c>
      <c r="C113" s="367"/>
      <c r="D113" s="361" t="str">
        <f>+ENCUESTAS!H113</f>
        <v>NUEVO MILENIO</v>
      </c>
      <c r="E113" s="372"/>
      <c r="F113" s="372"/>
      <c r="G113" s="372"/>
      <c r="H113" s="372"/>
      <c r="I113" s="372"/>
      <c r="J113" s="372"/>
      <c r="K113" s="368"/>
      <c r="L113" s="372"/>
      <c r="M113" s="372"/>
      <c r="N113" s="372"/>
      <c r="O113" s="372"/>
      <c r="P113" s="362" t="str">
        <f t="shared" si="6"/>
        <v xml:space="preserve">   #   -   </v>
      </c>
      <c r="Q113" s="362" t="str">
        <f t="shared" si="9"/>
        <v>REPETIDA</v>
      </c>
      <c r="R113" s="369"/>
      <c r="S113" s="369"/>
      <c r="T113" s="366" t="s">
        <v>1087</v>
      </c>
      <c r="U113" s="366" t="s">
        <v>4015</v>
      </c>
      <c r="V113" s="366"/>
      <c r="W113" s="366"/>
      <c r="X113" s="366"/>
      <c r="Y113" s="366"/>
      <c r="Z113" s="366"/>
      <c r="AA113" s="369"/>
      <c r="AB113" s="366"/>
      <c r="AC113" s="362" t="str">
        <f t="shared" si="7"/>
        <v xml:space="preserve">   </v>
      </c>
      <c r="AD113" s="362" t="str">
        <f t="shared" si="10"/>
        <v>REPETIDA</v>
      </c>
      <c r="AE113" s="362" t="str">
        <f t="shared" si="11"/>
        <v>REPETIDA</v>
      </c>
      <c r="AF113" s="366"/>
      <c r="AG113" s="366"/>
      <c r="AH113" s="370"/>
      <c r="AI113" s="367"/>
      <c r="AJ113" s="366"/>
      <c r="AK113" s="366"/>
      <c r="AL113" s="362" t="str">
        <f t="shared" si="8"/>
        <v/>
      </c>
    </row>
    <row r="114" spans="1:41" hidden="1" x14ac:dyDescent="0.25">
      <c r="A114" s="358" t="str">
        <f>+IF(ENCUESTAS!DU114="SI",ENCUESTAS!DV114,"")</f>
        <v>TAH-011</v>
      </c>
      <c r="B114" s="366"/>
      <c r="C114" s="367"/>
      <c r="D114" s="361" t="str">
        <f>+ENCUESTAS!H114</f>
        <v>TAHAMI</v>
      </c>
      <c r="E114" s="372"/>
      <c r="F114" s="372"/>
      <c r="G114" s="372"/>
      <c r="H114" s="372"/>
      <c r="I114" s="372"/>
      <c r="J114" s="372"/>
      <c r="K114" s="368"/>
      <c r="L114" s="372"/>
      <c r="M114" s="372"/>
      <c r="N114" s="372"/>
      <c r="O114" s="372"/>
      <c r="P114" s="362" t="str">
        <f t="shared" si="6"/>
        <v xml:space="preserve">   #   -   </v>
      </c>
      <c r="Q114" s="362" t="str">
        <f t="shared" si="9"/>
        <v>REPETIDA</v>
      </c>
      <c r="R114" s="369"/>
      <c r="S114" s="369"/>
      <c r="T114" s="366"/>
      <c r="U114" s="366"/>
      <c r="V114" s="366"/>
      <c r="W114" s="366"/>
      <c r="X114" s="366"/>
      <c r="Y114" s="366"/>
      <c r="Z114" s="366"/>
      <c r="AA114" s="369"/>
      <c r="AB114" s="366"/>
      <c r="AC114" s="362" t="str">
        <f t="shared" si="7"/>
        <v xml:space="preserve">   </v>
      </c>
      <c r="AD114" s="362" t="str">
        <f t="shared" si="10"/>
        <v>REPETIDA</v>
      </c>
      <c r="AE114" s="362" t="str">
        <f t="shared" si="11"/>
        <v>REPETIDA</v>
      </c>
      <c r="AF114" s="366"/>
      <c r="AG114" s="366"/>
      <c r="AH114" s="370"/>
      <c r="AI114" s="367"/>
      <c r="AJ114" s="366"/>
      <c r="AK114" s="366"/>
      <c r="AL114" s="362" t="str">
        <f t="shared" si="8"/>
        <v/>
      </c>
    </row>
    <row r="115" spans="1:41" hidden="1" x14ac:dyDescent="0.25">
      <c r="A115" s="358" t="str">
        <f>+IF(ENCUESTAS!DU115="SI",ENCUESTAS!DV115,"")</f>
        <v>TAH-012</v>
      </c>
      <c r="B115" s="366"/>
      <c r="C115" s="367"/>
      <c r="D115" s="361" t="str">
        <f>+ENCUESTAS!H115</f>
        <v>TAHAMI</v>
      </c>
      <c r="E115" s="372"/>
      <c r="F115" s="372"/>
      <c r="G115" s="372"/>
      <c r="H115" s="372"/>
      <c r="I115" s="372"/>
      <c r="J115" s="372"/>
      <c r="K115" s="368"/>
      <c r="L115" s="372"/>
      <c r="M115" s="372"/>
      <c r="N115" s="372"/>
      <c r="O115" s="372"/>
      <c r="P115" s="362" t="str">
        <f t="shared" si="6"/>
        <v xml:space="preserve">   #   -   </v>
      </c>
      <c r="Q115" s="362" t="str">
        <f t="shared" si="9"/>
        <v>REPETIDA</v>
      </c>
      <c r="R115" s="369"/>
      <c r="S115" s="369"/>
      <c r="T115" s="366"/>
      <c r="U115" s="366"/>
      <c r="V115" s="366"/>
      <c r="W115" s="366"/>
      <c r="X115" s="366"/>
      <c r="Y115" s="366"/>
      <c r="Z115" s="366"/>
      <c r="AA115" s="369"/>
      <c r="AB115" s="366"/>
      <c r="AC115" s="362" t="str">
        <f t="shared" si="7"/>
        <v xml:space="preserve">   </v>
      </c>
      <c r="AD115" s="362" t="str">
        <f t="shared" si="10"/>
        <v>REPETIDA</v>
      </c>
      <c r="AE115" s="362" t="str">
        <f t="shared" si="11"/>
        <v>REPETIDA</v>
      </c>
      <c r="AF115" s="366"/>
      <c r="AG115" s="366"/>
      <c r="AH115" s="370"/>
      <c r="AI115" s="367"/>
      <c r="AJ115" s="366"/>
      <c r="AK115" s="366"/>
      <c r="AL115" s="362" t="str">
        <f t="shared" si="8"/>
        <v/>
      </c>
    </row>
    <row r="116" spans="1:41" hidden="1" x14ac:dyDescent="0.25">
      <c r="A116" s="358" t="str">
        <f>+IF(ENCUESTAS!DU116="SI",ENCUESTAS!DV116,"")</f>
        <v>TAH-013</v>
      </c>
      <c r="B116" s="366"/>
      <c r="C116" s="367"/>
      <c r="D116" s="361" t="str">
        <f>+ENCUESTAS!H116</f>
        <v>TAHAMI</v>
      </c>
      <c r="E116" s="372"/>
      <c r="F116" s="372"/>
      <c r="G116" s="372"/>
      <c r="H116" s="372"/>
      <c r="I116" s="372"/>
      <c r="J116" s="372"/>
      <c r="K116" s="368"/>
      <c r="L116" s="372"/>
      <c r="M116" s="372"/>
      <c r="N116" s="372"/>
      <c r="O116" s="372"/>
      <c r="P116" s="362" t="str">
        <f t="shared" si="6"/>
        <v xml:space="preserve">   #   -   </v>
      </c>
      <c r="Q116" s="362" t="str">
        <f t="shared" si="9"/>
        <v>REPETIDA</v>
      </c>
      <c r="R116" s="369"/>
      <c r="S116" s="369"/>
      <c r="T116" s="366"/>
      <c r="U116" s="366"/>
      <c r="V116" s="366"/>
      <c r="W116" s="366"/>
      <c r="X116" s="366"/>
      <c r="Y116" s="366"/>
      <c r="Z116" s="366"/>
      <c r="AA116" s="369"/>
      <c r="AB116" s="366"/>
      <c r="AC116" s="362" t="str">
        <f t="shared" si="7"/>
        <v xml:space="preserve">   </v>
      </c>
      <c r="AD116" s="362" t="str">
        <f t="shared" si="10"/>
        <v>REPETIDA</v>
      </c>
      <c r="AE116" s="362" t="str">
        <f t="shared" si="11"/>
        <v>REPETIDA</v>
      </c>
      <c r="AF116" s="366"/>
      <c r="AG116" s="366"/>
      <c r="AH116" s="370"/>
      <c r="AI116" s="367"/>
      <c r="AJ116" s="366"/>
      <c r="AK116" s="366"/>
      <c r="AL116" s="362" t="str">
        <f t="shared" si="8"/>
        <v/>
      </c>
    </row>
    <row r="117" spans="1:41" hidden="1" x14ac:dyDescent="0.25">
      <c r="A117" s="358" t="str">
        <f>+IF(ENCUESTAS!DU117="SI",ENCUESTAS!DV117,"")</f>
        <v/>
      </c>
      <c r="B117" s="366"/>
      <c r="C117" s="367"/>
      <c r="D117" s="361" t="str">
        <f>+ENCUESTAS!H117</f>
        <v>NUEVO MILENIO</v>
      </c>
      <c r="E117" s="372"/>
      <c r="F117" s="372"/>
      <c r="G117" s="372"/>
      <c r="H117" s="372"/>
      <c r="I117" s="372"/>
      <c r="J117" s="372"/>
      <c r="K117" s="368"/>
      <c r="L117" s="372"/>
      <c r="M117" s="372"/>
      <c r="N117" s="372"/>
      <c r="O117" s="372"/>
      <c r="P117" s="362" t="str">
        <f t="shared" si="6"/>
        <v xml:space="preserve">   #   -   </v>
      </c>
      <c r="Q117" s="362" t="str">
        <f t="shared" si="9"/>
        <v>REPETIDA</v>
      </c>
      <c r="R117" s="369"/>
      <c r="S117" s="369"/>
      <c r="T117" s="366"/>
      <c r="U117" s="366"/>
      <c r="V117" s="366"/>
      <c r="W117" s="366"/>
      <c r="X117" s="366"/>
      <c r="Y117" s="366"/>
      <c r="Z117" s="366"/>
      <c r="AA117" s="369"/>
      <c r="AB117" s="366"/>
      <c r="AC117" s="362" t="str">
        <f t="shared" si="7"/>
        <v xml:space="preserve">   </v>
      </c>
      <c r="AD117" s="362" t="str">
        <f t="shared" si="10"/>
        <v>REPETIDA</v>
      </c>
      <c r="AE117" s="362" t="str">
        <f t="shared" si="11"/>
        <v>REPETIDA</v>
      </c>
      <c r="AF117" s="366"/>
      <c r="AG117" s="366"/>
      <c r="AH117" s="370"/>
      <c r="AI117" s="367"/>
      <c r="AJ117" s="366"/>
      <c r="AK117" s="366"/>
      <c r="AL117" s="362" t="str">
        <f t="shared" si="8"/>
        <v/>
      </c>
    </row>
    <row r="118" spans="1:41" ht="75" hidden="1" x14ac:dyDescent="0.25">
      <c r="A118" s="358" t="str">
        <f>+IF(ENCUESTAS!DU118="SI",ENCUESTAS!DV118,"")</f>
        <v>OAS-024</v>
      </c>
      <c r="B118" s="366" t="s">
        <v>1086</v>
      </c>
      <c r="C118" s="367">
        <v>43363</v>
      </c>
      <c r="D118" s="361" t="str">
        <f>+ENCUESTAS!H118</f>
        <v xml:space="preserve">OASIS </v>
      </c>
      <c r="E118" s="372" t="s">
        <v>1097</v>
      </c>
      <c r="F118" s="372">
        <v>54</v>
      </c>
      <c r="G118" s="372"/>
      <c r="H118" s="372"/>
      <c r="I118" s="372"/>
      <c r="J118" s="372">
        <v>14</v>
      </c>
      <c r="K118" s="368" t="s">
        <v>1115</v>
      </c>
      <c r="L118" s="372"/>
      <c r="M118" s="372">
        <v>17</v>
      </c>
      <c r="N118" s="372"/>
      <c r="O118" s="466">
        <v>220594350000</v>
      </c>
      <c r="P118" s="362" t="str">
        <f t="shared" si="6"/>
        <v>CALLE 54  #  14A - 17  220594350000</v>
      </c>
      <c r="Q118" s="362" t="str">
        <f t="shared" si="9"/>
        <v>NO</v>
      </c>
      <c r="R118" s="369"/>
      <c r="S118" s="369"/>
      <c r="T118" s="366" t="s">
        <v>1087</v>
      </c>
      <c r="U118" s="467" t="s">
        <v>4016</v>
      </c>
      <c r="V118" s="366" t="s">
        <v>1086</v>
      </c>
      <c r="W118" s="366" t="s">
        <v>1833</v>
      </c>
      <c r="X118" s="366" t="s">
        <v>1295</v>
      </c>
      <c r="Y118" s="366" t="s">
        <v>1981</v>
      </c>
      <c r="Z118" s="366" t="s">
        <v>1836</v>
      </c>
      <c r="AA118" s="369">
        <v>43650361</v>
      </c>
      <c r="AB118" s="366">
        <v>3125592299</v>
      </c>
      <c r="AC118" s="362" t="str">
        <f t="shared" si="7"/>
        <v>ROCIO ESTELLA MESA GARCIA</v>
      </c>
      <c r="AD118" s="362" t="str">
        <f t="shared" si="10"/>
        <v>NO</v>
      </c>
      <c r="AE118" s="362" t="str">
        <f t="shared" si="11"/>
        <v>NO</v>
      </c>
      <c r="AF118" s="467" t="s">
        <v>4034</v>
      </c>
      <c r="AG118" s="366"/>
      <c r="AH118" s="370"/>
      <c r="AI118" s="367"/>
      <c r="AJ118" s="366"/>
      <c r="AK118" s="366"/>
      <c r="AL118" s="362" t="str">
        <f t="shared" si="8"/>
        <v/>
      </c>
    </row>
    <row r="119" spans="1:41" hidden="1" x14ac:dyDescent="0.25">
      <c r="A119" s="358" t="str">
        <f>+IF(ENCUESTAS!DU119="SI",ENCUESTAS!DV119,"")</f>
        <v>MAR-026</v>
      </c>
      <c r="B119" s="366"/>
      <c r="C119" s="367"/>
      <c r="D119" s="361" t="str">
        <f>+ENCUESTAS!H119</f>
        <v xml:space="preserve">SAN MARTIN </v>
      </c>
      <c r="E119" s="372"/>
      <c r="F119" s="372"/>
      <c r="G119" s="372"/>
      <c r="H119" s="372"/>
      <c r="I119" s="372"/>
      <c r="J119" s="372"/>
      <c r="K119" s="368"/>
      <c r="L119" s="372"/>
      <c r="M119" s="372"/>
      <c r="N119" s="372"/>
      <c r="O119" s="372"/>
      <c r="P119" s="362" t="str">
        <f t="shared" si="6"/>
        <v xml:space="preserve">   #   -   </v>
      </c>
      <c r="Q119" s="362" t="str">
        <f t="shared" si="9"/>
        <v>REPETIDA</v>
      </c>
      <c r="R119" s="369"/>
      <c r="S119" s="369"/>
      <c r="T119" s="366"/>
      <c r="U119" s="366"/>
      <c r="V119" s="366"/>
      <c r="W119" s="366"/>
      <c r="X119" s="366"/>
      <c r="Y119" s="366"/>
      <c r="Z119" s="366"/>
      <c r="AA119" s="369"/>
      <c r="AB119" s="366"/>
      <c r="AC119" s="362" t="str">
        <f t="shared" si="7"/>
        <v xml:space="preserve">   </v>
      </c>
      <c r="AD119" s="362" t="str">
        <f t="shared" si="10"/>
        <v>REPETIDA</v>
      </c>
      <c r="AE119" s="362" t="str">
        <f t="shared" si="11"/>
        <v>REPETIDA</v>
      </c>
      <c r="AF119" s="366"/>
      <c r="AG119" s="366"/>
      <c r="AH119" s="370"/>
      <c r="AI119" s="367"/>
      <c r="AJ119" s="366"/>
      <c r="AK119" s="366"/>
      <c r="AL119" s="362" t="str">
        <f t="shared" si="8"/>
        <v/>
      </c>
    </row>
    <row r="120" spans="1:41" hidden="1" x14ac:dyDescent="0.25">
      <c r="A120" s="358" t="str">
        <f>+IF(ENCUESTAS!DU120="SI",ENCUESTAS!DV120,"")</f>
        <v>MIL-018</v>
      </c>
      <c r="B120" s="366" t="s">
        <v>1086</v>
      </c>
      <c r="C120" s="367">
        <v>43374</v>
      </c>
      <c r="D120" s="361" t="str">
        <f>+ENCUESTAS!H120</f>
        <v>NUEVO MILENIO</v>
      </c>
      <c r="E120" s="372" t="s">
        <v>1102</v>
      </c>
      <c r="F120" s="372">
        <v>15</v>
      </c>
      <c r="G120" s="372"/>
      <c r="H120" s="372"/>
      <c r="I120" s="372"/>
      <c r="J120" s="372">
        <v>52</v>
      </c>
      <c r="K120" s="368"/>
      <c r="L120" s="372"/>
      <c r="M120" s="372">
        <v>12</v>
      </c>
      <c r="N120" s="372"/>
      <c r="O120" s="466">
        <v>220548690090</v>
      </c>
      <c r="P120" s="362" t="str">
        <f t="shared" si="6"/>
        <v>CARRERA 15  #  52 - 12  220548690090</v>
      </c>
      <c r="Q120" s="362" t="str">
        <f t="shared" si="9"/>
        <v>NO</v>
      </c>
      <c r="R120" s="369"/>
      <c r="S120" s="369"/>
      <c r="T120" s="366" t="s">
        <v>1087</v>
      </c>
      <c r="U120" s="467" t="s">
        <v>4149</v>
      </c>
      <c r="V120" s="366" t="s">
        <v>1086</v>
      </c>
      <c r="W120" s="366" t="s">
        <v>2034</v>
      </c>
      <c r="X120" s="366"/>
      <c r="Y120" s="366" t="s">
        <v>2049</v>
      </c>
      <c r="Z120" s="366" t="s">
        <v>1699</v>
      </c>
      <c r="AA120" s="369">
        <v>7191181</v>
      </c>
      <c r="AB120" s="366"/>
      <c r="AC120" s="362" t="str">
        <f t="shared" si="7"/>
        <v xml:space="preserve">JHON FREDY RIOS </v>
      </c>
      <c r="AD120" s="362" t="str">
        <f t="shared" si="10"/>
        <v>NO</v>
      </c>
      <c r="AE120" s="362" t="str">
        <f t="shared" si="11"/>
        <v>NO</v>
      </c>
      <c r="AF120" s="366"/>
      <c r="AG120" s="366"/>
      <c r="AH120" s="370"/>
      <c r="AI120" s="367"/>
      <c r="AJ120" s="366"/>
      <c r="AK120" s="366"/>
      <c r="AL120" s="362" t="str">
        <f t="shared" si="8"/>
        <v/>
      </c>
    </row>
    <row r="121" spans="1:41" hidden="1" x14ac:dyDescent="0.25">
      <c r="A121" s="358" t="str">
        <f>+IF(ENCUESTAS!DU121="SI",ENCUESTAS!DV121,"")</f>
        <v>TAH-014</v>
      </c>
      <c r="B121" s="366"/>
      <c r="C121" s="367"/>
      <c r="D121" s="361" t="str">
        <f>+ENCUESTAS!H121</f>
        <v>TAHAMI</v>
      </c>
      <c r="E121" s="372"/>
      <c r="F121" s="372"/>
      <c r="G121" s="372"/>
      <c r="H121" s="372"/>
      <c r="I121" s="372"/>
      <c r="J121" s="372"/>
      <c r="K121" s="368"/>
      <c r="L121" s="372"/>
      <c r="M121" s="372"/>
      <c r="N121" s="372"/>
      <c r="O121" s="372"/>
      <c r="P121" s="362" t="str">
        <f t="shared" si="6"/>
        <v xml:space="preserve">   #   -   </v>
      </c>
      <c r="Q121" s="362" t="str">
        <f t="shared" si="9"/>
        <v>REPETIDA</v>
      </c>
      <c r="R121" s="369"/>
      <c r="S121" s="369"/>
      <c r="T121" s="366"/>
      <c r="U121" s="366"/>
      <c r="V121" s="366"/>
      <c r="W121" s="366"/>
      <c r="X121" s="366"/>
      <c r="Y121" s="366"/>
      <c r="Z121" s="366"/>
      <c r="AA121" s="369"/>
      <c r="AB121" s="366"/>
      <c r="AC121" s="362" t="str">
        <f t="shared" si="7"/>
        <v xml:space="preserve">   </v>
      </c>
      <c r="AD121" s="362" t="str">
        <f t="shared" si="10"/>
        <v>REPETIDA</v>
      </c>
      <c r="AE121" s="362" t="str">
        <f t="shared" si="11"/>
        <v>REPETIDA</v>
      </c>
      <c r="AF121" s="366"/>
      <c r="AG121" s="366"/>
      <c r="AH121" s="370"/>
      <c r="AI121" s="367"/>
      <c r="AJ121" s="366"/>
      <c r="AK121" s="366"/>
      <c r="AL121" s="362" t="str">
        <f t="shared" si="8"/>
        <v/>
      </c>
    </row>
    <row r="122" spans="1:41" ht="45" hidden="1" x14ac:dyDescent="0.25">
      <c r="A122" s="358" t="str">
        <f>+IF(ENCUESTAS!DU122="SI",ENCUESTAS!DV122,"")</f>
        <v>OAS-025</v>
      </c>
      <c r="B122" s="366" t="s">
        <v>1086</v>
      </c>
      <c r="C122" s="367">
        <v>43359</v>
      </c>
      <c r="D122" s="361" t="str">
        <f>+ENCUESTAS!H122</f>
        <v xml:space="preserve">OASIS </v>
      </c>
      <c r="E122" s="372" t="s">
        <v>1102</v>
      </c>
      <c r="F122" s="372">
        <v>16</v>
      </c>
      <c r="G122" s="372"/>
      <c r="H122" s="372"/>
      <c r="I122" s="372"/>
      <c r="J122" s="372">
        <v>54</v>
      </c>
      <c r="K122" s="368"/>
      <c r="L122" s="372"/>
      <c r="M122" s="372">
        <v>102</v>
      </c>
      <c r="N122" s="372"/>
      <c r="O122" s="466">
        <v>220584210000</v>
      </c>
      <c r="P122" s="362" t="str">
        <f t="shared" si="6"/>
        <v>CARRERA 16  #  54 - 102  220584210000</v>
      </c>
      <c r="Q122" s="362" t="str">
        <f t="shared" si="9"/>
        <v>NO</v>
      </c>
      <c r="R122" s="369">
        <v>963092</v>
      </c>
      <c r="S122" s="369">
        <v>1210026</v>
      </c>
      <c r="T122" s="366" t="s">
        <v>1086</v>
      </c>
      <c r="U122" s="467"/>
      <c r="V122" s="366" t="s">
        <v>1086</v>
      </c>
      <c r="W122" s="366" t="s">
        <v>1647</v>
      </c>
      <c r="X122" s="366" t="s">
        <v>1988</v>
      </c>
      <c r="Y122" s="366" t="s">
        <v>1270</v>
      </c>
      <c r="Z122" s="366" t="s">
        <v>1989</v>
      </c>
      <c r="AA122" s="369">
        <v>43652630</v>
      </c>
      <c r="AB122" s="366">
        <v>3193732366</v>
      </c>
      <c r="AC122" s="362" t="str">
        <f t="shared" si="7"/>
        <v>LUZ DARY CARDONA BUITRAGO</v>
      </c>
      <c r="AD122" s="362" t="str">
        <f t="shared" si="10"/>
        <v>NO</v>
      </c>
      <c r="AE122" s="362" t="str">
        <f t="shared" si="11"/>
        <v>NO</v>
      </c>
      <c r="AF122" s="467" t="s">
        <v>3955</v>
      </c>
      <c r="AG122" s="366" t="s">
        <v>1086</v>
      </c>
      <c r="AH122" s="370">
        <v>6050872.0468497053</v>
      </c>
      <c r="AI122" s="367">
        <v>43378</v>
      </c>
      <c r="AJ122" s="366" t="s">
        <v>1086</v>
      </c>
      <c r="AK122" s="366"/>
      <c r="AL122" s="362" t="str">
        <f t="shared" si="8"/>
        <v>SI</v>
      </c>
      <c r="AN122" s="332" t="s">
        <v>1129</v>
      </c>
      <c r="AO122" s="332">
        <v>1</v>
      </c>
    </row>
    <row r="123" spans="1:41" hidden="1" x14ac:dyDescent="0.25">
      <c r="A123" s="358" t="str">
        <f>+IF(ENCUESTAS!DU123="SI",ENCUESTAS!DV123,"")</f>
        <v>OAS-026</v>
      </c>
      <c r="B123" s="366" t="s">
        <v>1086</v>
      </c>
      <c r="C123" s="367">
        <v>43363</v>
      </c>
      <c r="D123" s="361" t="str">
        <f>+ENCUESTAS!H123</f>
        <v xml:space="preserve">OASIS </v>
      </c>
      <c r="E123" s="372"/>
      <c r="F123" s="372"/>
      <c r="G123" s="372"/>
      <c r="H123" s="372"/>
      <c r="I123" s="372"/>
      <c r="J123" s="372"/>
      <c r="K123" s="368"/>
      <c r="L123" s="372"/>
      <c r="M123" s="372"/>
      <c r="N123" s="372"/>
      <c r="O123" s="466">
        <v>5765</v>
      </c>
      <c r="P123" s="362" t="str">
        <f t="shared" si="6"/>
        <v xml:space="preserve">   #   -   5765</v>
      </c>
      <c r="Q123" s="362" t="str">
        <f t="shared" si="9"/>
        <v>NO</v>
      </c>
      <c r="R123" s="369"/>
      <c r="S123" s="369"/>
      <c r="T123" s="366" t="s">
        <v>1087</v>
      </c>
      <c r="U123" s="467" t="s">
        <v>4149</v>
      </c>
      <c r="V123" s="366" t="s">
        <v>1086</v>
      </c>
      <c r="W123" s="366" t="s">
        <v>1991</v>
      </c>
      <c r="X123" s="366" t="s">
        <v>4151</v>
      </c>
      <c r="Y123" s="366" t="s">
        <v>11</v>
      </c>
      <c r="Z123" s="366" t="s">
        <v>1992</v>
      </c>
      <c r="AA123" s="369">
        <v>1133795772</v>
      </c>
      <c r="AB123" s="366"/>
      <c r="AC123" s="362" t="str">
        <f t="shared" si="7"/>
        <v>CESAR AUGUSTO MADRID MAESTRA</v>
      </c>
      <c r="AD123" s="362" t="str">
        <f t="shared" si="10"/>
        <v>NO</v>
      </c>
      <c r="AE123" s="362" t="str">
        <f t="shared" si="11"/>
        <v>NO</v>
      </c>
      <c r="AF123" s="467"/>
      <c r="AG123" s="366"/>
      <c r="AH123" s="370"/>
      <c r="AI123" s="367"/>
      <c r="AJ123" s="366"/>
      <c r="AK123" s="366"/>
      <c r="AL123" s="362" t="str">
        <f t="shared" si="8"/>
        <v/>
      </c>
    </row>
    <row r="124" spans="1:41" hidden="1" x14ac:dyDescent="0.25">
      <c r="A124" s="358" t="str">
        <f>+IF(ENCUESTAS!DU124="SI",ENCUESTAS!DV124,"")</f>
        <v/>
      </c>
      <c r="B124" s="366"/>
      <c r="C124" s="367"/>
      <c r="D124" s="361" t="str">
        <f>+ENCUESTAS!H124</f>
        <v xml:space="preserve">OASIS </v>
      </c>
      <c r="E124" s="372"/>
      <c r="F124" s="372"/>
      <c r="G124" s="372"/>
      <c r="H124" s="372"/>
      <c r="I124" s="372"/>
      <c r="J124" s="372"/>
      <c r="K124" s="368"/>
      <c r="L124" s="372"/>
      <c r="M124" s="372"/>
      <c r="N124" s="372"/>
      <c r="O124" s="466"/>
      <c r="P124" s="362" t="str">
        <f t="shared" si="6"/>
        <v xml:space="preserve">   #   -   </v>
      </c>
      <c r="Q124" s="362" t="str">
        <f t="shared" si="9"/>
        <v>REPETIDA</v>
      </c>
      <c r="R124" s="369"/>
      <c r="S124" s="369"/>
      <c r="T124" s="366"/>
      <c r="U124" s="366"/>
      <c r="V124" s="366"/>
      <c r="W124" s="366"/>
      <c r="X124" s="366"/>
      <c r="Y124" s="366"/>
      <c r="Z124" s="366"/>
      <c r="AA124" s="369"/>
      <c r="AB124" s="366"/>
      <c r="AC124" s="362" t="str">
        <f t="shared" si="7"/>
        <v xml:space="preserve">   </v>
      </c>
      <c r="AD124" s="362" t="str">
        <f t="shared" si="10"/>
        <v>REPETIDA</v>
      </c>
      <c r="AE124" s="362" t="str">
        <f t="shared" si="11"/>
        <v>REPETIDA</v>
      </c>
      <c r="AF124" s="366"/>
      <c r="AG124" s="366"/>
      <c r="AH124" s="370"/>
      <c r="AI124" s="367"/>
      <c r="AJ124" s="366"/>
      <c r="AK124" s="366"/>
      <c r="AL124" s="362" t="str">
        <f t="shared" si="8"/>
        <v/>
      </c>
    </row>
    <row r="125" spans="1:41" hidden="1" x14ac:dyDescent="0.25">
      <c r="A125" s="358" t="str">
        <f>+IF(ENCUESTAS!DU125="SI",ENCUESTAS!DV125,"")</f>
        <v>OAS-027</v>
      </c>
      <c r="B125" s="366" t="s">
        <v>1086</v>
      </c>
      <c r="C125" s="367">
        <v>43376</v>
      </c>
      <c r="D125" s="361" t="str">
        <f>+ENCUESTAS!H125</f>
        <v xml:space="preserve">OASIS </v>
      </c>
      <c r="E125" s="372"/>
      <c r="F125" s="372"/>
      <c r="G125" s="372"/>
      <c r="H125" s="372"/>
      <c r="I125" s="372"/>
      <c r="J125" s="372"/>
      <c r="K125" s="368"/>
      <c r="L125" s="372"/>
      <c r="M125" s="372"/>
      <c r="N125" s="372"/>
      <c r="O125" s="466">
        <v>220572800000</v>
      </c>
      <c r="P125" s="362" t="str">
        <f t="shared" si="6"/>
        <v xml:space="preserve">   #   -   220572800000</v>
      </c>
      <c r="Q125" s="362" t="str">
        <f t="shared" si="9"/>
        <v>NO</v>
      </c>
      <c r="R125" s="369"/>
      <c r="S125" s="369"/>
      <c r="T125" s="366" t="s">
        <v>1087</v>
      </c>
      <c r="U125" s="467" t="s">
        <v>4149</v>
      </c>
      <c r="V125" s="366" t="s">
        <v>1086</v>
      </c>
      <c r="W125" s="366" t="s">
        <v>1277</v>
      </c>
      <c r="X125" s="366" t="s">
        <v>1876</v>
      </c>
      <c r="Y125" s="366" t="s">
        <v>1999</v>
      </c>
      <c r="Z125" s="366" t="s">
        <v>1465</v>
      </c>
      <c r="AA125" s="369">
        <v>21934233</v>
      </c>
      <c r="AB125" s="366"/>
      <c r="AC125" s="362" t="str">
        <f t="shared" si="7"/>
        <v>YAMILE DE JESUS GOMEZ PULGARIN</v>
      </c>
      <c r="AD125" s="362" t="str">
        <f t="shared" si="10"/>
        <v>NO</v>
      </c>
      <c r="AE125" s="362" t="str">
        <f t="shared" si="11"/>
        <v>NO</v>
      </c>
      <c r="AF125" s="467"/>
      <c r="AG125" s="366"/>
      <c r="AH125" s="370"/>
      <c r="AI125" s="367"/>
      <c r="AJ125" s="366"/>
      <c r="AK125" s="366"/>
      <c r="AL125" s="362" t="str">
        <f t="shared" si="8"/>
        <v/>
      </c>
    </row>
    <row r="126" spans="1:41" hidden="1" x14ac:dyDescent="0.25">
      <c r="A126" s="358" t="str">
        <f>+IF(ENCUESTAS!DU126="SI",ENCUESTAS!DV126,"")</f>
        <v>OAS-028</v>
      </c>
      <c r="B126" s="366" t="s">
        <v>1086</v>
      </c>
      <c r="C126" s="367"/>
      <c r="D126" s="361" t="str">
        <f>+ENCUESTAS!H126</f>
        <v xml:space="preserve">OASIS </v>
      </c>
      <c r="E126" s="372"/>
      <c r="F126" s="372"/>
      <c r="G126" s="372"/>
      <c r="H126" s="372"/>
      <c r="I126" s="372"/>
      <c r="J126" s="372"/>
      <c r="K126" s="368"/>
      <c r="L126" s="372"/>
      <c r="M126" s="372"/>
      <c r="N126" s="372"/>
      <c r="O126" s="466"/>
      <c r="P126" s="362" t="str">
        <f t="shared" si="6"/>
        <v xml:space="preserve">   #   -   </v>
      </c>
      <c r="Q126" s="362" t="str">
        <f t="shared" si="9"/>
        <v>REPETIDA</v>
      </c>
      <c r="R126" s="369"/>
      <c r="S126" s="369"/>
      <c r="T126" s="366" t="s">
        <v>1087</v>
      </c>
      <c r="U126" s="467" t="s">
        <v>4019</v>
      </c>
      <c r="V126" s="366"/>
      <c r="W126" s="366"/>
      <c r="X126" s="366"/>
      <c r="Y126" s="366"/>
      <c r="Z126" s="366"/>
      <c r="AA126" s="369"/>
      <c r="AB126" s="366"/>
      <c r="AC126" s="362" t="str">
        <f t="shared" si="7"/>
        <v xml:space="preserve">   </v>
      </c>
      <c r="AD126" s="362" t="str">
        <f t="shared" si="10"/>
        <v>REPETIDA</v>
      </c>
      <c r="AE126" s="362" t="str">
        <f t="shared" si="11"/>
        <v>REPETIDA</v>
      </c>
      <c r="AF126" s="467"/>
      <c r="AG126" s="366"/>
      <c r="AH126" s="370"/>
      <c r="AI126" s="367"/>
      <c r="AJ126" s="366"/>
      <c r="AK126" s="366"/>
      <c r="AL126" s="362" t="str">
        <f t="shared" si="8"/>
        <v/>
      </c>
    </row>
    <row r="127" spans="1:41" hidden="1" x14ac:dyDescent="0.25">
      <c r="A127" s="358" t="str">
        <f>+IF(ENCUESTAS!DU127="SI",ENCUESTAS!DV127,"")</f>
        <v>OAS-029</v>
      </c>
      <c r="B127" s="366" t="s">
        <v>1086</v>
      </c>
      <c r="C127" s="367"/>
      <c r="D127" s="361" t="str">
        <f>+ENCUESTAS!H127</f>
        <v xml:space="preserve">OASIS </v>
      </c>
      <c r="E127" s="372"/>
      <c r="F127" s="372"/>
      <c r="G127" s="372"/>
      <c r="H127" s="372"/>
      <c r="I127" s="372"/>
      <c r="J127" s="372"/>
      <c r="K127" s="368"/>
      <c r="L127" s="372"/>
      <c r="M127" s="372"/>
      <c r="N127" s="372"/>
      <c r="O127" s="466"/>
      <c r="P127" s="362" t="str">
        <f t="shared" si="6"/>
        <v xml:space="preserve">   #   -   </v>
      </c>
      <c r="Q127" s="362" t="str">
        <f t="shared" si="9"/>
        <v>REPETIDA</v>
      </c>
      <c r="R127" s="369"/>
      <c r="S127" s="369"/>
      <c r="T127" s="366" t="s">
        <v>1087</v>
      </c>
      <c r="U127" s="467" t="s">
        <v>4018</v>
      </c>
      <c r="V127" s="366"/>
      <c r="W127" s="366"/>
      <c r="X127" s="366"/>
      <c r="Y127" s="366"/>
      <c r="Z127" s="366"/>
      <c r="AA127" s="369"/>
      <c r="AB127" s="366"/>
      <c r="AC127" s="362" t="str">
        <f t="shared" si="7"/>
        <v xml:space="preserve">   </v>
      </c>
      <c r="AD127" s="362" t="str">
        <f t="shared" si="10"/>
        <v>REPETIDA</v>
      </c>
      <c r="AE127" s="362" t="str">
        <f t="shared" si="11"/>
        <v>REPETIDA</v>
      </c>
      <c r="AF127" s="467"/>
      <c r="AG127" s="366"/>
      <c r="AH127" s="370"/>
      <c r="AI127" s="367"/>
      <c r="AJ127" s="366"/>
      <c r="AK127" s="366"/>
      <c r="AL127" s="362" t="str">
        <f t="shared" si="8"/>
        <v/>
      </c>
    </row>
    <row r="128" spans="1:41" hidden="1" x14ac:dyDescent="0.25">
      <c r="A128" s="358" t="str">
        <f>+IF(ENCUESTAS!DU128="SI",ENCUESTAS!DV128,"")</f>
        <v>TAH-015</v>
      </c>
      <c r="B128" s="366"/>
      <c r="C128" s="367"/>
      <c r="D128" s="361" t="str">
        <f>+ENCUESTAS!H128</f>
        <v>TAHAMI</v>
      </c>
      <c r="E128" s="372"/>
      <c r="F128" s="372"/>
      <c r="G128" s="372"/>
      <c r="H128" s="372"/>
      <c r="I128" s="372"/>
      <c r="J128" s="372"/>
      <c r="K128" s="368"/>
      <c r="L128" s="372"/>
      <c r="M128" s="372"/>
      <c r="N128" s="372"/>
      <c r="O128" s="372"/>
      <c r="P128" s="362" t="str">
        <f t="shared" si="6"/>
        <v xml:space="preserve">   #   -   </v>
      </c>
      <c r="Q128" s="362" t="str">
        <f t="shared" si="9"/>
        <v>REPETIDA</v>
      </c>
      <c r="R128" s="369"/>
      <c r="S128" s="369"/>
      <c r="T128" s="366"/>
      <c r="U128" s="366"/>
      <c r="V128" s="366"/>
      <c r="W128" s="366"/>
      <c r="X128" s="366"/>
      <c r="Y128" s="366"/>
      <c r="Z128" s="366"/>
      <c r="AA128" s="369"/>
      <c r="AB128" s="366"/>
      <c r="AC128" s="362" t="str">
        <f t="shared" si="7"/>
        <v xml:space="preserve">   </v>
      </c>
      <c r="AD128" s="362" t="str">
        <f t="shared" si="10"/>
        <v>REPETIDA</v>
      </c>
      <c r="AE128" s="362" t="str">
        <f t="shared" si="11"/>
        <v>REPETIDA</v>
      </c>
      <c r="AF128" s="366"/>
      <c r="AG128" s="366"/>
      <c r="AH128" s="370"/>
      <c r="AI128" s="367"/>
      <c r="AJ128" s="366"/>
      <c r="AK128" s="366"/>
      <c r="AL128" s="362" t="str">
        <f t="shared" si="8"/>
        <v/>
      </c>
    </row>
    <row r="129" spans="1:41" hidden="1" x14ac:dyDescent="0.25">
      <c r="A129" s="358" t="str">
        <f>+IF(ENCUESTAS!DU129="SI",ENCUESTAS!DV129,"")</f>
        <v>TAH-016</v>
      </c>
      <c r="B129" s="366"/>
      <c r="C129" s="367"/>
      <c r="D129" s="361" t="str">
        <f>+ENCUESTAS!H129</f>
        <v>TAHAMI</v>
      </c>
      <c r="E129" s="372"/>
      <c r="F129" s="372"/>
      <c r="G129" s="372"/>
      <c r="H129" s="372"/>
      <c r="I129" s="372"/>
      <c r="J129" s="372"/>
      <c r="K129" s="368"/>
      <c r="L129" s="372"/>
      <c r="M129" s="372"/>
      <c r="N129" s="372"/>
      <c r="O129" s="372"/>
      <c r="P129" s="362" t="str">
        <f t="shared" si="6"/>
        <v xml:space="preserve">   #   -   </v>
      </c>
      <c r="Q129" s="362" t="str">
        <f t="shared" si="9"/>
        <v>REPETIDA</v>
      </c>
      <c r="R129" s="369"/>
      <c r="S129" s="369"/>
      <c r="T129" s="366"/>
      <c r="U129" s="366"/>
      <c r="V129" s="366"/>
      <c r="W129" s="366"/>
      <c r="X129" s="366"/>
      <c r="Y129" s="366"/>
      <c r="Z129" s="366"/>
      <c r="AA129" s="369"/>
      <c r="AB129" s="366"/>
      <c r="AC129" s="362" t="str">
        <f t="shared" si="7"/>
        <v xml:space="preserve">   </v>
      </c>
      <c r="AD129" s="362" t="str">
        <f t="shared" si="10"/>
        <v>REPETIDA</v>
      </c>
      <c r="AE129" s="362" t="str">
        <f t="shared" si="11"/>
        <v>REPETIDA</v>
      </c>
      <c r="AF129" s="366"/>
      <c r="AG129" s="366"/>
      <c r="AH129" s="370"/>
      <c r="AI129" s="367"/>
      <c r="AJ129" s="366"/>
      <c r="AK129" s="366"/>
      <c r="AL129" s="362" t="str">
        <f t="shared" si="8"/>
        <v/>
      </c>
    </row>
    <row r="130" spans="1:41" hidden="1" x14ac:dyDescent="0.25">
      <c r="A130" s="358" t="str">
        <f>+IF(ENCUESTAS!DU130="SI",ENCUESTAS!DV130,"")</f>
        <v/>
      </c>
      <c r="B130" s="366"/>
      <c r="C130" s="367"/>
      <c r="D130" s="361" t="str">
        <f>+ENCUESTAS!H130</f>
        <v>TAHAMI</v>
      </c>
      <c r="E130" s="372"/>
      <c r="F130" s="372"/>
      <c r="G130" s="372"/>
      <c r="H130" s="372"/>
      <c r="I130" s="372"/>
      <c r="J130" s="372"/>
      <c r="K130" s="368"/>
      <c r="L130" s="372"/>
      <c r="M130" s="372"/>
      <c r="N130" s="372"/>
      <c r="O130" s="372"/>
      <c r="P130" s="362" t="str">
        <f t="shared" si="6"/>
        <v xml:space="preserve">   #   -   </v>
      </c>
      <c r="Q130" s="362" t="str">
        <f t="shared" si="9"/>
        <v>REPETIDA</v>
      </c>
      <c r="R130" s="369"/>
      <c r="S130" s="369"/>
      <c r="T130" s="366"/>
      <c r="U130" s="366"/>
      <c r="V130" s="366"/>
      <c r="W130" s="366"/>
      <c r="X130" s="366"/>
      <c r="Y130" s="366"/>
      <c r="Z130" s="366"/>
      <c r="AA130" s="369"/>
      <c r="AB130" s="366"/>
      <c r="AC130" s="362" t="str">
        <f t="shared" si="7"/>
        <v xml:space="preserve">   </v>
      </c>
      <c r="AD130" s="362" t="str">
        <f t="shared" si="10"/>
        <v>REPETIDA</v>
      </c>
      <c r="AE130" s="362" t="str">
        <f t="shared" si="11"/>
        <v>REPETIDA</v>
      </c>
      <c r="AF130" s="366"/>
      <c r="AG130" s="366"/>
      <c r="AH130" s="370"/>
      <c r="AI130" s="367"/>
      <c r="AJ130" s="366"/>
      <c r="AK130" s="366"/>
      <c r="AL130" s="362" t="str">
        <f t="shared" si="8"/>
        <v/>
      </c>
    </row>
    <row r="131" spans="1:41" hidden="1" x14ac:dyDescent="0.25">
      <c r="A131" s="358" t="str">
        <f>+IF(ENCUESTAS!DU131="SI",ENCUESTAS!DV131,"")</f>
        <v>TAH-017</v>
      </c>
      <c r="B131" s="366"/>
      <c r="C131" s="367"/>
      <c r="D131" s="361" t="str">
        <f>+ENCUESTAS!H131</f>
        <v>TAHAMI</v>
      </c>
      <c r="E131" s="372"/>
      <c r="F131" s="372"/>
      <c r="G131" s="372"/>
      <c r="H131" s="372"/>
      <c r="I131" s="372"/>
      <c r="J131" s="372"/>
      <c r="K131" s="368"/>
      <c r="L131" s="372"/>
      <c r="M131" s="372"/>
      <c r="N131" s="372"/>
      <c r="O131" s="372"/>
      <c r="P131" s="362" t="str">
        <f t="shared" si="6"/>
        <v xml:space="preserve">   #   -   </v>
      </c>
      <c r="Q131" s="362" t="str">
        <f t="shared" si="9"/>
        <v>REPETIDA</v>
      </c>
      <c r="R131" s="369"/>
      <c r="S131" s="369"/>
      <c r="T131" s="366"/>
      <c r="U131" s="366"/>
      <c r="V131" s="366"/>
      <c r="W131" s="366"/>
      <c r="X131" s="366"/>
      <c r="Y131" s="366"/>
      <c r="Z131" s="366"/>
      <c r="AA131" s="369"/>
      <c r="AB131" s="366"/>
      <c r="AC131" s="362" t="str">
        <f t="shared" si="7"/>
        <v xml:space="preserve">   </v>
      </c>
      <c r="AD131" s="362" t="str">
        <f t="shared" si="10"/>
        <v>REPETIDA</v>
      </c>
      <c r="AE131" s="362" t="str">
        <f t="shared" si="11"/>
        <v>REPETIDA</v>
      </c>
      <c r="AF131" s="366"/>
      <c r="AG131" s="366"/>
      <c r="AH131" s="370"/>
      <c r="AI131" s="367"/>
      <c r="AJ131" s="366"/>
      <c r="AK131" s="366"/>
      <c r="AL131" s="362" t="str">
        <f t="shared" si="8"/>
        <v/>
      </c>
    </row>
    <row r="132" spans="1:41" hidden="1" x14ac:dyDescent="0.25">
      <c r="A132" s="358" t="str">
        <f>+IF(ENCUESTAS!DU132="SI",ENCUESTAS!DV132,"")</f>
        <v>MIL-019</v>
      </c>
      <c r="B132" s="366" t="s">
        <v>1086</v>
      </c>
      <c r="C132" s="367">
        <v>43371</v>
      </c>
      <c r="D132" s="361" t="str">
        <f>+ENCUESTAS!H132</f>
        <v>NUEVO MILENIO</v>
      </c>
      <c r="E132" s="372"/>
      <c r="F132" s="372"/>
      <c r="G132" s="372"/>
      <c r="H132" s="372"/>
      <c r="I132" s="372"/>
      <c r="J132" s="372"/>
      <c r="K132" s="368"/>
      <c r="L132" s="372"/>
      <c r="M132" s="372"/>
      <c r="N132" s="372"/>
      <c r="O132" s="372">
        <v>22058130076</v>
      </c>
      <c r="P132" s="362" t="str">
        <f t="shared" si="6"/>
        <v xml:space="preserve">   #   -   22058130076</v>
      </c>
      <c r="Q132" s="362" t="str">
        <f t="shared" si="9"/>
        <v>NO</v>
      </c>
      <c r="R132" s="369"/>
      <c r="S132" s="369"/>
      <c r="T132" s="366" t="s">
        <v>1087</v>
      </c>
      <c r="U132" s="467" t="s">
        <v>4149</v>
      </c>
      <c r="V132" s="366" t="s">
        <v>1086</v>
      </c>
      <c r="W132" s="366" t="s">
        <v>1820</v>
      </c>
      <c r="X132" s="366" t="s">
        <v>2015</v>
      </c>
      <c r="Y132" s="366" t="s">
        <v>1313</v>
      </c>
      <c r="Z132" s="366" t="s">
        <v>1840</v>
      </c>
      <c r="AA132" s="369">
        <v>43654993</v>
      </c>
      <c r="AB132" s="366"/>
      <c r="AC132" s="362" t="str">
        <f t="shared" si="7"/>
        <v>SANDRA LILIANA MARIN BETANCUR</v>
      </c>
      <c r="AD132" s="362" t="str">
        <f t="shared" si="10"/>
        <v>NO</v>
      </c>
      <c r="AE132" s="362" t="str">
        <f t="shared" si="11"/>
        <v>NO</v>
      </c>
      <c r="AF132" s="366"/>
      <c r="AG132" s="366"/>
      <c r="AH132" s="370"/>
      <c r="AI132" s="367"/>
      <c r="AJ132" s="366"/>
      <c r="AK132" s="366"/>
      <c r="AL132" s="362" t="str">
        <f t="shared" si="8"/>
        <v/>
      </c>
    </row>
    <row r="133" spans="1:41" hidden="1" x14ac:dyDescent="0.25">
      <c r="A133" s="358" t="str">
        <f>+IF(ENCUESTAS!DU133="SI",ENCUESTAS!DV133,"")</f>
        <v/>
      </c>
      <c r="B133" s="366"/>
      <c r="C133" s="367"/>
      <c r="D133" s="361" t="str">
        <f>+ENCUESTAS!H133</f>
        <v>NUEVO MILENIO</v>
      </c>
      <c r="E133" s="372"/>
      <c r="F133" s="372"/>
      <c r="G133" s="372"/>
      <c r="H133" s="372"/>
      <c r="I133" s="372"/>
      <c r="J133" s="372"/>
      <c r="K133" s="368"/>
      <c r="L133" s="372"/>
      <c r="M133" s="372"/>
      <c r="N133" s="372"/>
      <c r="O133" s="372"/>
      <c r="P133" s="362" t="str">
        <f t="shared" si="6"/>
        <v xml:space="preserve">   #   -   </v>
      </c>
      <c r="Q133" s="362" t="str">
        <f t="shared" si="9"/>
        <v>REPETIDA</v>
      </c>
      <c r="R133" s="369"/>
      <c r="S133" s="369"/>
      <c r="T133" s="366"/>
      <c r="U133" s="366"/>
      <c r="V133" s="366"/>
      <c r="W133" s="366"/>
      <c r="X133" s="366"/>
      <c r="Y133" s="366"/>
      <c r="Z133" s="366"/>
      <c r="AA133" s="369"/>
      <c r="AB133" s="366"/>
      <c r="AC133" s="362" t="str">
        <f t="shared" si="7"/>
        <v xml:space="preserve">   </v>
      </c>
      <c r="AD133" s="362" t="str">
        <f t="shared" si="10"/>
        <v>REPETIDA</v>
      </c>
      <c r="AE133" s="362" t="str">
        <f t="shared" si="11"/>
        <v>REPETIDA</v>
      </c>
      <c r="AF133" s="366"/>
      <c r="AG133" s="366"/>
      <c r="AH133" s="370"/>
      <c r="AI133" s="367"/>
      <c r="AJ133" s="366"/>
      <c r="AK133" s="366"/>
      <c r="AL133" s="362" t="str">
        <f t="shared" si="8"/>
        <v/>
      </c>
    </row>
    <row r="134" spans="1:41" hidden="1" x14ac:dyDescent="0.25">
      <c r="A134" s="358" t="str">
        <f>+IF(ENCUESTAS!DU134="SI",ENCUESTAS!DV134,"")</f>
        <v>OAS-030</v>
      </c>
      <c r="B134" s="366" t="s">
        <v>1086</v>
      </c>
      <c r="C134" s="367"/>
      <c r="D134" s="361" t="str">
        <f>+ENCUESTAS!H134</f>
        <v xml:space="preserve">OASIS </v>
      </c>
      <c r="E134" s="372"/>
      <c r="F134" s="372"/>
      <c r="G134" s="372"/>
      <c r="H134" s="372"/>
      <c r="I134" s="372"/>
      <c r="J134" s="372"/>
      <c r="K134" s="368"/>
      <c r="L134" s="372"/>
      <c r="M134" s="372"/>
      <c r="N134" s="372"/>
      <c r="O134" s="466"/>
      <c r="P134" s="362" t="str">
        <f t="shared" ref="P134:P174" si="12">CONCATENATE(E134," ",F134,G134," ",H134," ",I134,"# "," ",J134,K134," ",L134,"- ",M134," ",N134," ",O134)</f>
        <v xml:space="preserve">   #   -   </v>
      </c>
      <c r="Q134" s="362" t="str">
        <f t="shared" si="9"/>
        <v>REPETIDA</v>
      </c>
      <c r="R134" s="369"/>
      <c r="S134" s="369"/>
      <c r="T134" s="366" t="s">
        <v>1087</v>
      </c>
      <c r="U134" s="467" t="s">
        <v>4015</v>
      </c>
      <c r="V134" s="366"/>
      <c r="W134" s="366"/>
      <c r="X134" s="366"/>
      <c r="Y134" s="366"/>
      <c r="Z134" s="366"/>
      <c r="AA134" s="369"/>
      <c r="AB134" s="366"/>
      <c r="AC134" s="362" t="str">
        <f t="shared" ref="AC134:AC174" si="13">+CONCATENATE(Y134," ",Z134," ",W134," ",X134)</f>
        <v xml:space="preserve">   </v>
      </c>
      <c r="AD134" s="362" t="str">
        <f t="shared" si="10"/>
        <v>REPETIDA</v>
      </c>
      <c r="AE134" s="362" t="str">
        <f t="shared" si="11"/>
        <v>REPETIDA</v>
      </c>
      <c r="AF134" s="467"/>
      <c r="AG134" s="366"/>
      <c r="AH134" s="370"/>
      <c r="AI134" s="367"/>
      <c r="AJ134" s="366"/>
      <c r="AK134" s="366"/>
      <c r="AL134" s="362" t="str">
        <f t="shared" ref="AL134:AL174" si="14">IF(AND(AG134="SI",AJ134="SI"),"SI",IF(AND(AG134="",AJ134=""),"","NO"))</f>
        <v/>
      </c>
    </row>
    <row r="135" spans="1:41" ht="75" hidden="1" x14ac:dyDescent="0.25">
      <c r="A135" s="358" t="str">
        <f>+IF(ENCUESTAS!DU135="SI",ENCUESTAS!DV135,"")</f>
        <v>OAS-031</v>
      </c>
      <c r="B135" s="366" t="s">
        <v>1086</v>
      </c>
      <c r="C135" s="367">
        <v>43364</v>
      </c>
      <c r="D135" s="361" t="str">
        <f>+ENCUESTAS!H135</f>
        <v xml:space="preserve">OASIS </v>
      </c>
      <c r="E135" s="372"/>
      <c r="F135" s="372"/>
      <c r="G135" s="372"/>
      <c r="H135" s="372"/>
      <c r="I135" s="372"/>
      <c r="J135" s="372"/>
      <c r="K135" s="368"/>
      <c r="L135" s="372"/>
      <c r="M135" s="372"/>
      <c r="N135" s="372"/>
      <c r="O135" s="466">
        <v>220591800000</v>
      </c>
      <c r="P135" s="362" t="str">
        <f t="shared" si="12"/>
        <v xml:space="preserve">   #   -   220591800000</v>
      </c>
      <c r="Q135" s="362" t="str">
        <f t="shared" ref="Q135:Q198" si="15">IF(COUNTIFS($P$6:$P$777,P135)=1,"NO","REPETIDA")</f>
        <v>NO</v>
      </c>
      <c r="R135" s="369"/>
      <c r="S135" s="369"/>
      <c r="T135" s="366" t="s">
        <v>1086</v>
      </c>
      <c r="U135" s="467"/>
      <c r="V135" s="366" t="s">
        <v>1086</v>
      </c>
      <c r="W135" s="366" t="s">
        <v>1630</v>
      </c>
      <c r="X135" s="366" t="s">
        <v>2022</v>
      </c>
      <c r="Y135" s="366" t="s">
        <v>2023</v>
      </c>
      <c r="Z135" s="366"/>
      <c r="AA135" s="369">
        <v>82382408</v>
      </c>
      <c r="AB135" s="366">
        <v>3137134742</v>
      </c>
      <c r="AC135" s="362" t="str">
        <f t="shared" si="13"/>
        <v>NELSON  MOSQUERA MURILLO</v>
      </c>
      <c r="AD135" s="362" t="str">
        <f t="shared" ref="AD135:AD198" si="16">IF(COUNTIFS($AC$6:$AC$777,AC135)=1,"NO","REPETIDA")</f>
        <v>NO</v>
      </c>
      <c r="AE135" s="362" t="str">
        <f t="shared" ref="AE135:AE198" si="17">IF(COUNTIFS($AA$6:$AA$777,AA135)=1,"NO","REPETIDA")</f>
        <v>NO</v>
      </c>
      <c r="AF135" s="467" t="s">
        <v>4445</v>
      </c>
      <c r="AG135" s="366"/>
      <c r="AH135" s="370"/>
      <c r="AI135" s="367"/>
      <c r="AJ135" s="366"/>
      <c r="AK135" s="366"/>
      <c r="AL135" s="362" t="str">
        <f t="shared" si="14"/>
        <v/>
      </c>
      <c r="AN135" s="332" t="s">
        <v>1133</v>
      </c>
    </row>
    <row r="136" spans="1:41" hidden="1" x14ac:dyDescent="0.25">
      <c r="A136" s="358" t="str">
        <f>+IF(ENCUESTAS!DU136="SI",ENCUESTAS!DV136,"")</f>
        <v/>
      </c>
      <c r="B136" s="366"/>
      <c r="C136" s="367"/>
      <c r="D136" s="361" t="str">
        <f>+ENCUESTAS!H136</f>
        <v xml:space="preserve">OASIS </v>
      </c>
      <c r="E136" s="372"/>
      <c r="F136" s="372"/>
      <c r="G136" s="372"/>
      <c r="H136" s="372"/>
      <c r="I136" s="372"/>
      <c r="J136" s="372"/>
      <c r="K136" s="368"/>
      <c r="L136" s="372"/>
      <c r="M136" s="372"/>
      <c r="N136" s="372"/>
      <c r="O136" s="466"/>
      <c r="P136" s="362" t="str">
        <f t="shared" si="12"/>
        <v xml:space="preserve">   #   -   </v>
      </c>
      <c r="Q136" s="362" t="str">
        <f t="shared" si="15"/>
        <v>REPETIDA</v>
      </c>
      <c r="R136" s="369"/>
      <c r="S136" s="369"/>
      <c r="T136" s="366"/>
      <c r="U136" s="366"/>
      <c r="V136" s="366"/>
      <c r="W136" s="366"/>
      <c r="X136" s="366"/>
      <c r="Y136" s="366"/>
      <c r="Z136" s="366"/>
      <c r="AA136" s="369"/>
      <c r="AB136" s="366"/>
      <c r="AC136" s="362" t="str">
        <f t="shared" si="13"/>
        <v xml:space="preserve">   </v>
      </c>
      <c r="AD136" s="362" t="str">
        <f t="shared" si="16"/>
        <v>REPETIDA</v>
      </c>
      <c r="AE136" s="362" t="str">
        <f t="shared" si="17"/>
        <v>REPETIDA</v>
      </c>
      <c r="AF136" s="366"/>
      <c r="AG136" s="366"/>
      <c r="AH136" s="370"/>
      <c r="AI136" s="367"/>
      <c r="AJ136" s="366"/>
      <c r="AK136" s="366"/>
      <c r="AL136" s="362" t="str">
        <f t="shared" si="14"/>
        <v/>
      </c>
    </row>
    <row r="137" spans="1:41" ht="75" hidden="1" x14ac:dyDescent="0.25">
      <c r="A137" s="358" t="str">
        <f>+IF(ENCUESTAS!DU137="SI",ENCUESTAS!DV137,"")</f>
        <v>MIL-020</v>
      </c>
      <c r="B137" s="366" t="s">
        <v>1086</v>
      </c>
      <c r="C137" s="367">
        <v>43370</v>
      </c>
      <c r="D137" s="361" t="str">
        <f>+ENCUESTAS!H137</f>
        <v>NUEVO MILENIO</v>
      </c>
      <c r="E137" s="372" t="s">
        <v>1102</v>
      </c>
      <c r="F137" s="372">
        <v>15</v>
      </c>
      <c r="G137" s="372" t="s">
        <v>1117</v>
      </c>
      <c r="H137" s="372"/>
      <c r="I137" s="372"/>
      <c r="J137" s="372">
        <v>53</v>
      </c>
      <c r="K137" s="368"/>
      <c r="L137" s="372"/>
      <c r="M137" s="372">
        <v>16</v>
      </c>
      <c r="N137" s="372"/>
      <c r="O137" s="466">
        <v>220583150054</v>
      </c>
      <c r="P137" s="362" t="str">
        <f t="shared" si="12"/>
        <v>CARRERA 15C  #  53 - 16  220583150054</v>
      </c>
      <c r="Q137" s="362" t="str">
        <f t="shared" si="15"/>
        <v>NO</v>
      </c>
      <c r="R137" s="369">
        <v>962943</v>
      </c>
      <c r="S137" s="369">
        <v>1209928</v>
      </c>
      <c r="T137" s="366" t="s">
        <v>1086</v>
      </c>
      <c r="U137" s="366"/>
      <c r="V137" s="366" t="s">
        <v>1086</v>
      </c>
      <c r="W137" s="366" t="s">
        <v>2029</v>
      </c>
      <c r="X137" s="366"/>
      <c r="Y137" s="366" t="s">
        <v>2030</v>
      </c>
      <c r="Z137" s="366" t="s">
        <v>4460</v>
      </c>
      <c r="AA137" s="369">
        <v>43655653</v>
      </c>
      <c r="AB137" s="366">
        <v>3112780100</v>
      </c>
      <c r="AC137" s="362" t="str">
        <f t="shared" si="13"/>
        <v xml:space="preserve">LENIS EVERILDES CIFUENTES </v>
      </c>
      <c r="AD137" s="362" t="str">
        <f t="shared" si="16"/>
        <v>NO</v>
      </c>
      <c r="AE137" s="362" t="str">
        <f t="shared" si="17"/>
        <v>NO</v>
      </c>
      <c r="AF137" s="467" t="s">
        <v>4138</v>
      </c>
      <c r="AG137" s="366" t="s">
        <v>1086</v>
      </c>
      <c r="AH137" s="370">
        <v>6684074.0932987668</v>
      </c>
      <c r="AI137" s="367">
        <v>43392</v>
      </c>
      <c r="AJ137" s="366" t="s">
        <v>1086</v>
      </c>
      <c r="AK137" s="366"/>
      <c r="AL137" s="362" t="str">
        <f t="shared" si="14"/>
        <v>SI</v>
      </c>
      <c r="AN137" s="332" t="s">
        <v>1133</v>
      </c>
      <c r="AO137" s="332">
        <v>2</v>
      </c>
    </row>
    <row r="138" spans="1:41" hidden="1" x14ac:dyDescent="0.25">
      <c r="A138" s="358" t="str">
        <f>+IF(ENCUESTAS!DU138="SI",ENCUESTAS!DV138,"")</f>
        <v>MIL-021</v>
      </c>
      <c r="B138" s="366" t="s">
        <v>1086</v>
      </c>
      <c r="C138" s="367">
        <v>43374</v>
      </c>
      <c r="D138" s="361" t="str">
        <f>+ENCUESTAS!H138</f>
        <v>NUEVO MILENIO</v>
      </c>
      <c r="E138" s="372" t="s">
        <v>1102</v>
      </c>
      <c r="F138" s="372">
        <v>15</v>
      </c>
      <c r="G138" s="372"/>
      <c r="H138" s="372"/>
      <c r="I138" s="372"/>
      <c r="J138" s="372">
        <v>52</v>
      </c>
      <c r="K138" s="368"/>
      <c r="L138" s="372"/>
      <c r="M138" s="372">
        <v>30</v>
      </c>
      <c r="N138" s="372"/>
      <c r="O138" s="372"/>
      <c r="P138" s="362" t="str">
        <f t="shared" si="12"/>
        <v xml:space="preserve">CARRERA 15  #  52 - 30  </v>
      </c>
      <c r="Q138" s="362" t="str">
        <f t="shared" si="15"/>
        <v>NO</v>
      </c>
      <c r="R138" s="369"/>
      <c r="S138" s="369"/>
      <c r="T138" s="366" t="s">
        <v>1087</v>
      </c>
      <c r="U138" s="467" t="s">
        <v>4149</v>
      </c>
      <c r="V138" s="366" t="s">
        <v>1086</v>
      </c>
      <c r="W138" s="366" t="s">
        <v>1741</v>
      </c>
      <c r="X138" s="366" t="s">
        <v>2034</v>
      </c>
      <c r="Y138" s="366" t="s">
        <v>1352</v>
      </c>
      <c r="Z138" s="366" t="s">
        <v>1465</v>
      </c>
      <c r="AA138" s="369">
        <v>70135009</v>
      </c>
      <c r="AB138" s="366"/>
      <c r="AC138" s="362" t="str">
        <f t="shared" si="13"/>
        <v>ALFREDO DE JESUS PUERTA RIOS</v>
      </c>
      <c r="AD138" s="362" t="str">
        <f t="shared" si="16"/>
        <v>NO</v>
      </c>
      <c r="AE138" s="362" t="str">
        <f t="shared" si="17"/>
        <v>NO</v>
      </c>
      <c r="AF138" s="366"/>
      <c r="AG138" s="366"/>
      <c r="AH138" s="370"/>
      <c r="AI138" s="367"/>
      <c r="AJ138" s="366"/>
      <c r="AK138" s="366"/>
      <c r="AL138" s="362" t="str">
        <f t="shared" si="14"/>
        <v/>
      </c>
    </row>
    <row r="139" spans="1:41" hidden="1" x14ac:dyDescent="0.25">
      <c r="A139" s="358" t="str">
        <f>+IF(ENCUESTAS!DU139="SI",ENCUESTAS!DV139,"")</f>
        <v>MAR-027</v>
      </c>
      <c r="B139" s="366"/>
      <c r="C139" s="367"/>
      <c r="D139" s="361" t="str">
        <f>+ENCUESTAS!H139</f>
        <v xml:space="preserve">SAN MARTIN </v>
      </c>
      <c r="E139" s="372"/>
      <c r="F139" s="372"/>
      <c r="G139" s="372"/>
      <c r="H139" s="372"/>
      <c r="I139" s="372"/>
      <c r="J139" s="372"/>
      <c r="K139" s="368"/>
      <c r="L139" s="372"/>
      <c r="M139" s="372"/>
      <c r="N139" s="372"/>
      <c r="O139" s="372"/>
      <c r="P139" s="362" t="str">
        <f t="shared" si="12"/>
        <v xml:space="preserve">   #   -   </v>
      </c>
      <c r="Q139" s="362" t="str">
        <f t="shared" si="15"/>
        <v>REPETIDA</v>
      </c>
      <c r="R139" s="369"/>
      <c r="S139" s="369"/>
      <c r="T139" s="366"/>
      <c r="U139" s="366"/>
      <c r="V139" s="366"/>
      <c r="W139" s="366"/>
      <c r="X139" s="366"/>
      <c r="Y139" s="366"/>
      <c r="Z139" s="366"/>
      <c r="AA139" s="369"/>
      <c r="AB139" s="366"/>
      <c r="AC139" s="362" t="str">
        <f t="shared" si="13"/>
        <v xml:space="preserve">   </v>
      </c>
      <c r="AD139" s="362" t="str">
        <f t="shared" si="16"/>
        <v>REPETIDA</v>
      </c>
      <c r="AE139" s="362" t="str">
        <f t="shared" si="17"/>
        <v>REPETIDA</v>
      </c>
      <c r="AF139" s="366"/>
      <c r="AG139" s="366"/>
      <c r="AH139" s="370"/>
      <c r="AI139" s="367"/>
      <c r="AJ139" s="366"/>
      <c r="AK139" s="366"/>
      <c r="AL139" s="362" t="str">
        <f t="shared" si="14"/>
        <v/>
      </c>
    </row>
    <row r="140" spans="1:41" ht="75" hidden="1" x14ac:dyDescent="0.25">
      <c r="A140" s="358" t="str">
        <f>+IF(ENCUESTAS!DU140="SI",ENCUESTAS!DV140,"")</f>
        <v>MIL-022</v>
      </c>
      <c r="B140" s="366" t="s">
        <v>1086</v>
      </c>
      <c r="C140" s="367">
        <v>43370</v>
      </c>
      <c r="D140" s="361" t="str">
        <f>+ENCUESTAS!H140</f>
        <v>NUEVO MILENIO</v>
      </c>
      <c r="E140" s="372" t="s">
        <v>1102</v>
      </c>
      <c r="F140" s="372">
        <v>15</v>
      </c>
      <c r="G140" s="372" t="s">
        <v>1117</v>
      </c>
      <c r="H140" s="372"/>
      <c r="I140" s="372"/>
      <c r="J140" s="372">
        <v>51</v>
      </c>
      <c r="K140" s="368"/>
      <c r="L140" s="372"/>
      <c r="M140" s="372">
        <v>59</v>
      </c>
      <c r="N140" s="372"/>
      <c r="O140" s="466">
        <v>220583140010</v>
      </c>
      <c r="P140" s="362" t="str">
        <f t="shared" si="12"/>
        <v>CARRERA 15C  #  51 - 59  220583140010</v>
      </c>
      <c r="Q140" s="362" t="str">
        <f t="shared" si="15"/>
        <v>NO</v>
      </c>
      <c r="R140" s="369">
        <v>962844</v>
      </c>
      <c r="S140" s="369">
        <v>1209861</v>
      </c>
      <c r="T140" s="366" t="s">
        <v>1086</v>
      </c>
      <c r="U140" s="366"/>
      <c r="V140" s="366" t="s">
        <v>1086</v>
      </c>
      <c r="W140" s="366" t="s">
        <v>4078</v>
      </c>
      <c r="X140" s="366" t="s">
        <v>1672</v>
      </c>
      <c r="Y140" s="366" t="s">
        <v>2246</v>
      </c>
      <c r="Z140" s="366" t="s">
        <v>1997</v>
      </c>
      <c r="AA140" s="369">
        <v>21933545</v>
      </c>
      <c r="AB140" s="366">
        <v>3117869080</v>
      </c>
      <c r="AC140" s="362" t="str">
        <f t="shared" si="13"/>
        <v>OMAIRA AMPARO MALDONADO GAVIRIA</v>
      </c>
      <c r="AD140" s="362" t="str">
        <f t="shared" si="16"/>
        <v>NO</v>
      </c>
      <c r="AE140" s="362" t="str">
        <f t="shared" si="17"/>
        <v>NO</v>
      </c>
      <c r="AF140" s="467" t="s">
        <v>4108</v>
      </c>
      <c r="AG140" s="366" t="s">
        <v>1086</v>
      </c>
      <c r="AH140" s="370">
        <v>6364701.015314173</v>
      </c>
      <c r="AI140" s="367">
        <v>43392</v>
      </c>
      <c r="AJ140" s="366" t="s">
        <v>1086</v>
      </c>
      <c r="AK140" s="366"/>
      <c r="AL140" s="362" t="str">
        <f t="shared" si="14"/>
        <v>SI</v>
      </c>
      <c r="AN140" s="332" t="s">
        <v>1121</v>
      </c>
      <c r="AO140" s="332">
        <v>2</v>
      </c>
    </row>
    <row r="141" spans="1:41" hidden="1" x14ac:dyDescent="0.25">
      <c r="A141" s="358" t="str">
        <f>+IF(ENCUESTAS!DU141="SI",ENCUESTAS!DV141,"")</f>
        <v>MAR-028</v>
      </c>
      <c r="B141" s="366"/>
      <c r="C141" s="367"/>
      <c r="D141" s="361" t="str">
        <f>+ENCUESTAS!H141</f>
        <v xml:space="preserve">SAN MARTIN </v>
      </c>
      <c r="E141" s="372"/>
      <c r="F141" s="372"/>
      <c r="G141" s="372"/>
      <c r="H141" s="372"/>
      <c r="I141" s="372"/>
      <c r="J141" s="372"/>
      <c r="K141" s="368"/>
      <c r="L141" s="372"/>
      <c r="M141" s="372"/>
      <c r="N141" s="372"/>
      <c r="O141" s="372"/>
      <c r="P141" s="362" t="str">
        <f t="shared" si="12"/>
        <v xml:space="preserve">   #   -   </v>
      </c>
      <c r="Q141" s="362" t="str">
        <f t="shared" si="15"/>
        <v>REPETIDA</v>
      </c>
      <c r="R141" s="369"/>
      <c r="S141" s="369"/>
      <c r="T141" s="366"/>
      <c r="U141" s="366"/>
      <c r="V141" s="366"/>
      <c r="W141" s="366"/>
      <c r="X141" s="366"/>
      <c r="Y141" s="366"/>
      <c r="Z141" s="366"/>
      <c r="AA141" s="369"/>
      <c r="AB141" s="366"/>
      <c r="AC141" s="362" t="str">
        <f t="shared" si="13"/>
        <v xml:space="preserve">   </v>
      </c>
      <c r="AD141" s="362" t="str">
        <f t="shared" si="16"/>
        <v>REPETIDA</v>
      </c>
      <c r="AE141" s="362" t="str">
        <f t="shared" si="17"/>
        <v>REPETIDA</v>
      </c>
      <c r="AF141" s="366"/>
      <c r="AG141" s="366"/>
      <c r="AH141" s="370"/>
      <c r="AI141" s="367"/>
      <c r="AJ141" s="366"/>
      <c r="AK141" s="366"/>
      <c r="AL141" s="362" t="str">
        <f t="shared" si="14"/>
        <v/>
      </c>
    </row>
    <row r="142" spans="1:41" hidden="1" x14ac:dyDescent="0.25">
      <c r="A142" s="358" t="str">
        <f>+IF(ENCUESTAS!DU142="SI",ENCUESTAS!DV142,"")</f>
        <v>MAR-029</v>
      </c>
      <c r="B142" s="366"/>
      <c r="C142" s="367"/>
      <c r="D142" s="361" t="str">
        <f>+ENCUESTAS!H142</f>
        <v xml:space="preserve">SAN MARTIN </v>
      </c>
      <c r="E142" s="372"/>
      <c r="F142" s="372"/>
      <c r="G142" s="372"/>
      <c r="H142" s="372"/>
      <c r="I142" s="372"/>
      <c r="J142" s="372"/>
      <c r="K142" s="368"/>
      <c r="L142" s="372"/>
      <c r="M142" s="372"/>
      <c r="N142" s="372"/>
      <c r="O142" s="372"/>
      <c r="P142" s="362" t="str">
        <f t="shared" si="12"/>
        <v xml:space="preserve">   #   -   </v>
      </c>
      <c r="Q142" s="362" t="str">
        <f t="shared" si="15"/>
        <v>REPETIDA</v>
      </c>
      <c r="R142" s="369"/>
      <c r="S142" s="369"/>
      <c r="T142" s="366"/>
      <c r="U142" s="366"/>
      <c r="V142" s="366"/>
      <c r="W142" s="366"/>
      <c r="X142" s="366"/>
      <c r="Y142" s="366"/>
      <c r="Z142" s="366"/>
      <c r="AA142" s="369"/>
      <c r="AB142" s="366"/>
      <c r="AC142" s="362" t="str">
        <f t="shared" si="13"/>
        <v xml:space="preserve">   </v>
      </c>
      <c r="AD142" s="362" t="str">
        <f t="shared" si="16"/>
        <v>REPETIDA</v>
      </c>
      <c r="AE142" s="362" t="str">
        <f t="shared" si="17"/>
        <v>REPETIDA</v>
      </c>
      <c r="AF142" s="366"/>
      <c r="AG142" s="366"/>
      <c r="AH142" s="370"/>
      <c r="AI142" s="367"/>
      <c r="AJ142" s="366"/>
      <c r="AK142" s="366"/>
      <c r="AL142" s="362" t="str">
        <f t="shared" si="14"/>
        <v/>
      </c>
    </row>
    <row r="143" spans="1:41" ht="75" hidden="1" x14ac:dyDescent="0.25">
      <c r="A143" s="358" t="str">
        <f>+IF(ENCUESTAS!DU143="SI",ENCUESTAS!DV143,"")</f>
        <v>MIL-023</v>
      </c>
      <c r="B143" s="366" t="s">
        <v>1086</v>
      </c>
      <c r="C143" s="367">
        <v>43375</v>
      </c>
      <c r="D143" s="361" t="str">
        <f>+ENCUESTAS!H143</f>
        <v>NUEVO MILENIO</v>
      </c>
      <c r="E143" s="372" t="s">
        <v>1102</v>
      </c>
      <c r="F143" s="372">
        <v>15</v>
      </c>
      <c r="G143" s="372" t="s">
        <v>1116</v>
      </c>
      <c r="H143" s="372"/>
      <c r="I143" s="372"/>
      <c r="J143" s="372">
        <v>53</v>
      </c>
      <c r="K143" s="368"/>
      <c r="L143" s="372"/>
      <c r="M143" s="372">
        <v>43</v>
      </c>
      <c r="N143" s="372"/>
      <c r="O143" s="466">
        <v>220583150036</v>
      </c>
      <c r="P143" s="362" t="str">
        <f t="shared" si="12"/>
        <v>CARRERA 15B  #  53 - 43  220583150036</v>
      </c>
      <c r="Q143" s="362" t="str">
        <f t="shared" si="15"/>
        <v>NO</v>
      </c>
      <c r="R143" s="369">
        <v>962980</v>
      </c>
      <c r="S143" s="369">
        <v>1209910</v>
      </c>
      <c r="T143" s="366" t="s">
        <v>1086</v>
      </c>
      <c r="U143" s="467"/>
      <c r="V143" s="366" t="s">
        <v>1086</v>
      </c>
      <c r="W143" s="366" t="s">
        <v>2048</v>
      </c>
      <c r="X143" s="366" t="s">
        <v>1443</v>
      </c>
      <c r="Y143" s="366" t="s">
        <v>2049</v>
      </c>
      <c r="Z143" s="366" t="s">
        <v>2050</v>
      </c>
      <c r="AA143" s="369">
        <v>10187385</v>
      </c>
      <c r="AB143" s="366"/>
      <c r="AC143" s="362" t="str">
        <f t="shared" si="13"/>
        <v>JHON JAIRO SUACHE LOPEZ</v>
      </c>
      <c r="AD143" s="362" t="str">
        <f t="shared" si="16"/>
        <v>NO</v>
      </c>
      <c r="AE143" s="362" t="str">
        <f t="shared" si="17"/>
        <v>NO</v>
      </c>
      <c r="AF143" s="467" t="s">
        <v>4107</v>
      </c>
      <c r="AG143" s="366" t="s">
        <v>1086</v>
      </c>
      <c r="AH143" s="370">
        <v>6326168.3119973168</v>
      </c>
      <c r="AI143" s="367">
        <v>43392</v>
      </c>
      <c r="AJ143" s="366" t="s">
        <v>1086</v>
      </c>
      <c r="AK143" s="366"/>
      <c r="AL143" s="362" t="str">
        <f t="shared" si="14"/>
        <v>SI</v>
      </c>
      <c r="AN143" s="332" t="s">
        <v>1121</v>
      </c>
      <c r="AO143" s="332">
        <v>2</v>
      </c>
    </row>
    <row r="144" spans="1:41" ht="45" hidden="1" x14ac:dyDescent="0.25">
      <c r="A144" s="358" t="str">
        <f>+IF(ENCUESTAS!DU144="SI",ENCUESTAS!DV144,"")</f>
        <v>MIL-024</v>
      </c>
      <c r="B144" s="366" t="s">
        <v>1086</v>
      </c>
      <c r="C144" s="367">
        <v>43370</v>
      </c>
      <c r="D144" s="361" t="str">
        <f>+ENCUESTAS!H144</f>
        <v>NUEVO MILENIO</v>
      </c>
      <c r="E144" s="372" t="s">
        <v>1102</v>
      </c>
      <c r="F144" s="372">
        <v>15</v>
      </c>
      <c r="G144" s="372"/>
      <c r="H144" s="372"/>
      <c r="I144" s="372"/>
      <c r="J144" s="372">
        <v>52</v>
      </c>
      <c r="K144" s="368"/>
      <c r="L144" s="372"/>
      <c r="M144" s="372">
        <v>70</v>
      </c>
      <c r="N144" s="372"/>
      <c r="O144" s="466">
        <v>220548690068</v>
      </c>
      <c r="P144" s="362" t="str">
        <f t="shared" si="12"/>
        <v>CARRERA 15  #  52 - 70  220548690068</v>
      </c>
      <c r="Q144" s="362" t="str">
        <f t="shared" si="15"/>
        <v>NO</v>
      </c>
      <c r="R144" s="369">
        <v>962956</v>
      </c>
      <c r="S144" s="369">
        <v>1209853</v>
      </c>
      <c r="T144" s="366" t="s">
        <v>1087</v>
      </c>
      <c r="U144" s="467" t="s">
        <v>4016</v>
      </c>
      <c r="V144" s="366" t="s">
        <v>1086</v>
      </c>
      <c r="W144" s="366" t="s">
        <v>1293</v>
      </c>
      <c r="X144" s="366" t="s">
        <v>1295</v>
      </c>
      <c r="Y144" s="366" t="s">
        <v>1426</v>
      </c>
      <c r="Z144" s="366" t="s">
        <v>1433</v>
      </c>
      <c r="AA144" s="369">
        <v>43916219</v>
      </c>
      <c r="AB144" s="366">
        <v>3128223852</v>
      </c>
      <c r="AC144" s="362" t="str">
        <f t="shared" si="13"/>
        <v>CLAUDIA MARCELA BEDOYA GARCIA</v>
      </c>
      <c r="AD144" s="362" t="str">
        <f t="shared" si="16"/>
        <v>NO</v>
      </c>
      <c r="AE144" s="362" t="str">
        <f t="shared" si="17"/>
        <v>NO</v>
      </c>
      <c r="AF144" s="467" t="s">
        <v>4106</v>
      </c>
      <c r="AG144" s="366"/>
      <c r="AH144" s="370"/>
      <c r="AI144" s="367"/>
      <c r="AJ144" s="366"/>
      <c r="AK144" s="366"/>
      <c r="AL144" s="362" t="str">
        <f t="shared" si="14"/>
        <v/>
      </c>
    </row>
    <row r="145" spans="1:41" hidden="1" x14ac:dyDescent="0.25">
      <c r="A145" s="358" t="str">
        <f>+IF(ENCUESTAS!DU145="SI",ENCUESTAS!DV145,"")</f>
        <v>MIL-025</v>
      </c>
      <c r="B145" s="366" t="s">
        <v>1086</v>
      </c>
      <c r="C145" s="367">
        <v>43371</v>
      </c>
      <c r="D145" s="361" t="str">
        <f>+ENCUESTAS!H145</f>
        <v>NUEVO MILENIO</v>
      </c>
      <c r="E145" s="372"/>
      <c r="F145" s="372"/>
      <c r="G145" s="372"/>
      <c r="H145" s="372"/>
      <c r="I145" s="372"/>
      <c r="J145" s="372"/>
      <c r="K145" s="368"/>
      <c r="L145" s="372"/>
      <c r="M145" s="372"/>
      <c r="N145" s="372"/>
      <c r="O145" s="372">
        <v>583130088</v>
      </c>
      <c r="P145" s="362" t="str">
        <f t="shared" si="12"/>
        <v xml:space="preserve">   #   -   583130088</v>
      </c>
      <c r="Q145" s="362" t="str">
        <f t="shared" si="15"/>
        <v>NO</v>
      </c>
      <c r="R145" s="369"/>
      <c r="S145" s="369"/>
      <c r="T145" s="366" t="s">
        <v>1087</v>
      </c>
      <c r="U145" s="467" t="s">
        <v>4149</v>
      </c>
      <c r="V145" s="366" t="s">
        <v>1086</v>
      </c>
      <c r="W145" s="366" t="s">
        <v>2055</v>
      </c>
      <c r="X145" s="366" t="s">
        <v>1317</v>
      </c>
      <c r="Y145" s="366" t="s">
        <v>2056</v>
      </c>
      <c r="Z145" s="366" t="s">
        <v>1465</v>
      </c>
      <c r="AA145" s="369">
        <v>3524167</v>
      </c>
      <c r="AB145" s="366"/>
      <c r="AC145" s="362" t="str">
        <f t="shared" si="13"/>
        <v>MARIO DE JESUS MUÑETON DIAZ</v>
      </c>
      <c r="AD145" s="362" t="str">
        <f t="shared" si="16"/>
        <v>NO</v>
      </c>
      <c r="AE145" s="362" t="str">
        <f t="shared" si="17"/>
        <v>NO</v>
      </c>
      <c r="AF145" s="366"/>
      <c r="AG145" s="366"/>
      <c r="AH145" s="370"/>
      <c r="AI145" s="367"/>
      <c r="AJ145" s="366"/>
      <c r="AK145" s="366"/>
      <c r="AL145" s="362" t="str">
        <f t="shared" si="14"/>
        <v/>
      </c>
    </row>
    <row r="146" spans="1:41" ht="45" hidden="1" x14ac:dyDescent="0.25">
      <c r="A146" s="358" t="str">
        <f>+IF(ENCUESTAS!DU146="SI",ENCUESTAS!DV146,"")</f>
        <v>MIL-026</v>
      </c>
      <c r="B146" s="366" t="s">
        <v>1086</v>
      </c>
      <c r="C146" s="367">
        <v>43370</v>
      </c>
      <c r="D146" s="361" t="str">
        <f>+ENCUESTAS!H146</f>
        <v>NUEVO MILENIO</v>
      </c>
      <c r="E146" s="372" t="s">
        <v>1102</v>
      </c>
      <c r="F146" s="372">
        <v>15</v>
      </c>
      <c r="G146" s="372"/>
      <c r="H146" s="372"/>
      <c r="I146" s="372"/>
      <c r="J146" s="372">
        <v>52</v>
      </c>
      <c r="K146" s="368"/>
      <c r="L146" s="372"/>
      <c r="M146" s="372">
        <v>68</v>
      </c>
      <c r="N146" s="372"/>
      <c r="O146" s="466">
        <v>220548690070</v>
      </c>
      <c r="P146" s="362" t="str">
        <f t="shared" si="12"/>
        <v>CARRERA 15  #  52 - 68  220548690070</v>
      </c>
      <c r="Q146" s="362" t="str">
        <f t="shared" si="15"/>
        <v>NO</v>
      </c>
      <c r="R146" s="369">
        <v>962955</v>
      </c>
      <c r="S146" s="369">
        <v>1209859</v>
      </c>
      <c r="T146" s="366" t="s">
        <v>1086</v>
      </c>
      <c r="U146" s="467"/>
      <c r="V146" s="366" t="s">
        <v>1086</v>
      </c>
      <c r="W146" s="366" t="s">
        <v>1293</v>
      </c>
      <c r="X146" s="366" t="s">
        <v>1838</v>
      </c>
      <c r="Y146" s="366" t="s">
        <v>1282</v>
      </c>
      <c r="Z146" s="366" t="s">
        <v>1465</v>
      </c>
      <c r="AA146" s="369">
        <v>3586991</v>
      </c>
      <c r="AB146" s="366">
        <v>3146459111</v>
      </c>
      <c r="AC146" s="362" t="str">
        <f t="shared" si="13"/>
        <v>JAVIER DE JESUS BEDOYA AGUDELO</v>
      </c>
      <c r="AD146" s="362" t="str">
        <f t="shared" si="16"/>
        <v>NO</v>
      </c>
      <c r="AE146" s="362" t="str">
        <f t="shared" si="17"/>
        <v>NO</v>
      </c>
      <c r="AF146" s="467" t="s">
        <v>4106</v>
      </c>
      <c r="AG146" s="366" t="s">
        <v>1086</v>
      </c>
      <c r="AH146" s="370">
        <v>6223983.9982567225</v>
      </c>
      <c r="AI146" s="367">
        <v>43392</v>
      </c>
      <c r="AJ146" s="366" t="s">
        <v>1086</v>
      </c>
      <c r="AK146" s="366"/>
      <c r="AL146" s="362" t="str">
        <f t="shared" si="14"/>
        <v>SI</v>
      </c>
      <c r="AN146" s="332" t="s">
        <v>1129</v>
      </c>
      <c r="AO146" s="332">
        <v>2</v>
      </c>
    </row>
    <row r="147" spans="1:41" hidden="1" x14ac:dyDescent="0.25">
      <c r="A147" s="358" t="str">
        <f>+IF(ENCUESTAS!DU147="SI",ENCUESTAS!DV147,"")</f>
        <v/>
      </c>
      <c r="B147" s="366"/>
      <c r="C147" s="367"/>
      <c r="D147" s="361" t="str">
        <f>+ENCUESTAS!H147</f>
        <v>NUEVO MILENIO</v>
      </c>
      <c r="E147" s="372"/>
      <c r="F147" s="372"/>
      <c r="G147" s="372"/>
      <c r="H147" s="372"/>
      <c r="I147" s="372"/>
      <c r="J147" s="372"/>
      <c r="K147" s="368"/>
      <c r="L147" s="372"/>
      <c r="M147" s="372"/>
      <c r="N147" s="372"/>
      <c r="O147" s="372"/>
      <c r="P147" s="362" t="str">
        <f t="shared" si="12"/>
        <v xml:space="preserve">   #   -   </v>
      </c>
      <c r="Q147" s="362" t="str">
        <f t="shared" si="15"/>
        <v>REPETIDA</v>
      </c>
      <c r="R147" s="369"/>
      <c r="S147" s="369"/>
      <c r="T147" s="366"/>
      <c r="U147" s="366"/>
      <c r="V147" s="366"/>
      <c r="W147" s="366"/>
      <c r="X147" s="366"/>
      <c r="Y147" s="366"/>
      <c r="Z147" s="366"/>
      <c r="AA147" s="369"/>
      <c r="AB147" s="366"/>
      <c r="AC147" s="362" t="str">
        <f t="shared" si="13"/>
        <v xml:space="preserve">   </v>
      </c>
      <c r="AD147" s="362" t="str">
        <f t="shared" si="16"/>
        <v>REPETIDA</v>
      </c>
      <c r="AE147" s="362" t="str">
        <f t="shared" si="17"/>
        <v>REPETIDA</v>
      </c>
      <c r="AF147" s="366"/>
      <c r="AG147" s="366"/>
      <c r="AH147" s="370"/>
      <c r="AI147" s="367"/>
      <c r="AJ147" s="366"/>
      <c r="AK147" s="366"/>
      <c r="AL147" s="362" t="str">
        <f t="shared" si="14"/>
        <v/>
      </c>
    </row>
    <row r="148" spans="1:41" ht="60" hidden="1" x14ac:dyDescent="0.25">
      <c r="A148" s="358" t="str">
        <f>+IF(ENCUESTAS!DU148="SI",ENCUESTAS!DV148,"")</f>
        <v>MIL-027</v>
      </c>
      <c r="B148" s="366" t="s">
        <v>1086</v>
      </c>
      <c r="C148" s="367">
        <v>43370</v>
      </c>
      <c r="D148" s="361" t="str">
        <f>+ENCUESTAS!H148</f>
        <v>NUEVO MILENIO</v>
      </c>
      <c r="E148" s="372" t="s">
        <v>1102</v>
      </c>
      <c r="F148" s="372">
        <v>15</v>
      </c>
      <c r="G148" s="372" t="s">
        <v>1117</v>
      </c>
      <c r="H148" s="372"/>
      <c r="I148" s="372"/>
      <c r="J148" s="372">
        <v>51</v>
      </c>
      <c r="K148" s="368"/>
      <c r="L148" s="372"/>
      <c r="M148" s="372">
        <v>23</v>
      </c>
      <c r="N148" s="372"/>
      <c r="O148" s="466">
        <v>220583140020</v>
      </c>
      <c r="P148" s="362" t="str">
        <f t="shared" si="12"/>
        <v>CARRERA 15C  #  51 - 23  220583140020</v>
      </c>
      <c r="Q148" s="362" t="str">
        <f t="shared" si="15"/>
        <v>NO</v>
      </c>
      <c r="R148" s="369">
        <v>962828</v>
      </c>
      <c r="S148" s="369">
        <v>1209834</v>
      </c>
      <c r="T148" s="366" t="s">
        <v>1086</v>
      </c>
      <c r="U148" s="467"/>
      <c r="V148" s="366" t="s">
        <v>1086</v>
      </c>
      <c r="W148" s="366" t="s">
        <v>2009</v>
      </c>
      <c r="X148" s="366" t="s">
        <v>1305</v>
      </c>
      <c r="Y148" s="366" t="s">
        <v>1862</v>
      </c>
      <c r="Z148" s="366"/>
      <c r="AA148" s="369">
        <v>21932326</v>
      </c>
      <c r="AB148" s="366"/>
      <c r="AC148" s="362" t="str">
        <f t="shared" si="13"/>
        <v>AURORA  AVENDAÑO HERNANDEZ</v>
      </c>
      <c r="AD148" s="362" t="str">
        <f t="shared" si="16"/>
        <v>NO</v>
      </c>
      <c r="AE148" s="362" t="str">
        <f t="shared" si="17"/>
        <v>NO</v>
      </c>
      <c r="AF148" s="467" t="s">
        <v>4105</v>
      </c>
      <c r="AG148" s="366" t="s">
        <v>1086</v>
      </c>
      <c r="AH148" s="370">
        <v>3520917.1643517655</v>
      </c>
      <c r="AI148" s="367">
        <v>43392</v>
      </c>
      <c r="AJ148" s="366" t="s">
        <v>1086</v>
      </c>
      <c r="AK148" s="366"/>
      <c r="AL148" s="362" t="str">
        <f t="shared" si="14"/>
        <v>SI</v>
      </c>
      <c r="AN148" s="332" t="s">
        <v>1121</v>
      </c>
      <c r="AO148" s="332">
        <v>2</v>
      </c>
    </row>
    <row r="149" spans="1:41" ht="60" hidden="1" x14ac:dyDescent="0.25">
      <c r="A149" s="358" t="str">
        <f>+IF(ENCUESTAS!DU149="SI",ENCUESTAS!DV149,"")</f>
        <v>OAS-032</v>
      </c>
      <c r="B149" s="366" t="s">
        <v>1086</v>
      </c>
      <c r="C149" s="367">
        <v>43359</v>
      </c>
      <c r="D149" s="361" t="str">
        <f>+ENCUESTAS!H149</f>
        <v xml:space="preserve">OASIS </v>
      </c>
      <c r="E149" s="372" t="s">
        <v>1097</v>
      </c>
      <c r="F149" s="372">
        <v>56</v>
      </c>
      <c r="G149" s="372"/>
      <c r="H149" s="372"/>
      <c r="I149" s="372"/>
      <c r="J149" s="372">
        <v>16</v>
      </c>
      <c r="K149" s="368"/>
      <c r="L149" s="372"/>
      <c r="M149" s="372">
        <v>8</v>
      </c>
      <c r="N149" s="372"/>
      <c r="O149" s="466">
        <v>220580610000</v>
      </c>
      <c r="P149" s="362" t="str">
        <f t="shared" si="12"/>
        <v>CALLE 56  #  16 - 8  220580610000</v>
      </c>
      <c r="Q149" s="362" t="str">
        <f t="shared" si="15"/>
        <v>NO</v>
      </c>
      <c r="R149" s="369">
        <v>963132</v>
      </c>
      <c r="S149" s="369">
        <v>1210097</v>
      </c>
      <c r="T149" s="366" t="s">
        <v>1086</v>
      </c>
      <c r="U149" s="467"/>
      <c r="V149" s="366" t="s">
        <v>1086</v>
      </c>
      <c r="W149" s="366" t="s">
        <v>2064</v>
      </c>
      <c r="X149" s="366" t="s">
        <v>3915</v>
      </c>
      <c r="Y149" s="366" t="s">
        <v>1338</v>
      </c>
      <c r="Z149" s="366"/>
      <c r="AA149" s="369">
        <v>43650615</v>
      </c>
      <c r="AB149" s="366"/>
      <c r="AC149" s="362" t="str">
        <f t="shared" si="13"/>
        <v>BEATRIZ  ESCALANTE NORIEGA</v>
      </c>
      <c r="AD149" s="362" t="str">
        <f t="shared" si="16"/>
        <v>NO</v>
      </c>
      <c r="AE149" s="362" t="str">
        <f t="shared" si="17"/>
        <v>NO</v>
      </c>
      <c r="AF149" s="467" t="s">
        <v>3954</v>
      </c>
      <c r="AG149" s="366" t="s">
        <v>1086</v>
      </c>
      <c r="AH149" s="370">
        <v>5686552.822626926</v>
      </c>
      <c r="AI149" s="367">
        <v>43378</v>
      </c>
      <c r="AJ149" s="366" t="s">
        <v>1086</v>
      </c>
      <c r="AK149" s="366"/>
      <c r="AL149" s="362" t="str">
        <f t="shared" si="14"/>
        <v>SI</v>
      </c>
      <c r="AN149" s="332" t="s">
        <v>1129</v>
      </c>
      <c r="AO149" s="332">
        <v>1</v>
      </c>
    </row>
    <row r="150" spans="1:41" ht="90" hidden="1" x14ac:dyDescent="0.25">
      <c r="A150" s="358" t="str">
        <f>+IF(ENCUESTAS!DU150="SI",ENCUESTAS!DV150,"")</f>
        <v>OAS-033</v>
      </c>
      <c r="B150" s="366" t="s">
        <v>1086</v>
      </c>
      <c r="C150" s="367">
        <v>43360</v>
      </c>
      <c r="D150" s="361" t="str">
        <f>+ENCUESTAS!H150</f>
        <v xml:space="preserve">OASIS </v>
      </c>
      <c r="E150" s="372" t="s">
        <v>1097</v>
      </c>
      <c r="F150" s="372">
        <v>56</v>
      </c>
      <c r="G150" s="372"/>
      <c r="H150" s="372"/>
      <c r="I150" s="372"/>
      <c r="J150" s="372">
        <v>16</v>
      </c>
      <c r="K150" s="368"/>
      <c r="L150" s="372"/>
      <c r="M150" s="372">
        <v>8</v>
      </c>
      <c r="N150" s="372"/>
      <c r="O150" s="466">
        <v>220579100000</v>
      </c>
      <c r="P150" s="362" t="str">
        <f t="shared" si="12"/>
        <v>CALLE 56  #  16 - 8  220579100000</v>
      </c>
      <c r="Q150" s="362" t="str">
        <f t="shared" si="15"/>
        <v>NO</v>
      </c>
      <c r="R150" s="369">
        <v>963132</v>
      </c>
      <c r="S150" s="369">
        <v>1210077</v>
      </c>
      <c r="T150" s="366" t="s">
        <v>1086</v>
      </c>
      <c r="U150" s="467"/>
      <c r="V150" s="366" t="s">
        <v>1086</v>
      </c>
      <c r="W150" s="366" t="s">
        <v>1536</v>
      </c>
      <c r="X150" s="366" t="s">
        <v>2066</v>
      </c>
      <c r="Y150" s="366" t="s">
        <v>2067</v>
      </c>
      <c r="Z150" s="366" t="s">
        <v>3916</v>
      </c>
      <c r="AA150" s="369">
        <v>92257780</v>
      </c>
      <c r="AB150" s="366">
        <v>3148158161</v>
      </c>
      <c r="AC150" s="362" t="str">
        <f t="shared" si="13"/>
        <v>ALDEMAR DEL CRISTO NISPERUZA MONTALVO</v>
      </c>
      <c r="AD150" s="362" t="str">
        <f t="shared" si="16"/>
        <v>NO</v>
      </c>
      <c r="AE150" s="362" t="str">
        <f t="shared" si="17"/>
        <v>NO</v>
      </c>
      <c r="AF150" s="467" t="s">
        <v>3953</v>
      </c>
      <c r="AG150" s="366" t="s">
        <v>1086</v>
      </c>
      <c r="AH150" s="370">
        <v>6480842.2964029945</v>
      </c>
      <c r="AI150" s="367">
        <v>43378</v>
      </c>
      <c r="AJ150" s="366" t="s">
        <v>1086</v>
      </c>
      <c r="AK150" s="366"/>
      <c r="AL150" s="362" t="str">
        <f t="shared" si="14"/>
        <v>SI</v>
      </c>
      <c r="AN150" s="332" t="s">
        <v>1129</v>
      </c>
      <c r="AO150" s="332">
        <v>1</v>
      </c>
    </row>
    <row r="151" spans="1:41" ht="45" x14ac:dyDescent="0.25">
      <c r="A151" s="358" t="str">
        <f>+IF(ENCUESTAS!DU151="SI",ENCUESTAS!DV151,"")</f>
        <v>OAS-034</v>
      </c>
      <c r="B151" s="366" t="s">
        <v>1086</v>
      </c>
      <c r="C151" s="367">
        <v>43358</v>
      </c>
      <c r="D151" s="361" t="str">
        <f>+ENCUESTAS!H151</f>
        <v xml:space="preserve">OASIS </v>
      </c>
      <c r="E151" s="372"/>
      <c r="F151" s="372"/>
      <c r="G151" s="372"/>
      <c r="H151" s="372"/>
      <c r="I151" s="372"/>
      <c r="J151" s="372"/>
      <c r="K151" s="368"/>
      <c r="L151" s="372"/>
      <c r="M151" s="372"/>
      <c r="N151" s="372"/>
      <c r="O151" s="466">
        <v>220593700000</v>
      </c>
      <c r="P151" s="362" t="str">
        <f t="shared" si="12"/>
        <v xml:space="preserve">   #   -   220593700000</v>
      </c>
      <c r="Q151" s="362" t="str">
        <f t="shared" si="15"/>
        <v>NO</v>
      </c>
      <c r="R151" s="369">
        <v>963113</v>
      </c>
      <c r="S151" s="369">
        <v>1209940</v>
      </c>
      <c r="T151" s="366" t="s">
        <v>1086</v>
      </c>
      <c r="U151" s="467" t="s">
        <v>3904</v>
      </c>
      <c r="V151" s="366" t="s">
        <v>1086</v>
      </c>
      <c r="W151" s="366" t="s">
        <v>1700</v>
      </c>
      <c r="X151" s="366" t="s">
        <v>1950</v>
      </c>
      <c r="Y151" s="366" t="s">
        <v>2070</v>
      </c>
      <c r="Z151" s="366" t="s">
        <v>1465</v>
      </c>
      <c r="AA151" s="369">
        <v>71189170</v>
      </c>
      <c r="AB151" s="366">
        <v>3223733365</v>
      </c>
      <c r="AC151" s="362" t="str">
        <f t="shared" si="13"/>
        <v>EFREN DE JESUS VALENCIA CASTAÑEDA</v>
      </c>
      <c r="AD151" s="362" t="str">
        <f t="shared" si="16"/>
        <v>NO</v>
      </c>
      <c r="AE151" s="362" t="str">
        <f t="shared" si="17"/>
        <v>NO</v>
      </c>
      <c r="AF151" s="467" t="s">
        <v>3985</v>
      </c>
      <c r="AG151" s="366" t="s">
        <v>1086</v>
      </c>
      <c r="AH151" s="370">
        <v>6369311.1560144927</v>
      </c>
      <c r="AI151" s="367">
        <v>43392</v>
      </c>
      <c r="AJ151" s="366" t="s">
        <v>1086</v>
      </c>
      <c r="AK151" s="366"/>
      <c r="AL151" s="362" t="str">
        <f t="shared" si="14"/>
        <v>SI</v>
      </c>
      <c r="AN151" s="332" t="s">
        <v>1129</v>
      </c>
      <c r="AO151" s="332">
        <v>2</v>
      </c>
    </row>
    <row r="152" spans="1:41" hidden="1" x14ac:dyDescent="0.25">
      <c r="A152" s="358" t="str">
        <f>+IF(ENCUESTAS!DU152="SI",ENCUESTAS!DV152,"")</f>
        <v>OAS-035</v>
      </c>
      <c r="B152" s="366" t="s">
        <v>1086</v>
      </c>
      <c r="C152" s="367"/>
      <c r="D152" s="361" t="str">
        <f>+ENCUESTAS!H152</f>
        <v xml:space="preserve">OASIS </v>
      </c>
      <c r="E152" s="372"/>
      <c r="F152" s="372"/>
      <c r="G152" s="372"/>
      <c r="H152" s="372"/>
      <c r="I152" s="372"/>
      <c r="J152" s="372"/>
      <c r="K152" s="368"/>
      <c r="L152" s="372"/>
      <c r="M152" s="372"/>
      <c r="N152" s="372"/>
      <c r="O152" s="466"/>
      <c r="P152" s="362" t="str">
        <f t="shared" si="12"/>
        <v xml:space="preserve">   #   -   </v>
      </c>
      <c r="Q152" s="362" t="str">
        <f t="shared" si="15"/>
        <v>REPETIDA</v>
      </c>
      <c r="R152" s="369"/>
      <c r="S152" s="369"/>
      <c r="T152" s="366" t="s">
        <v>1087</v>
      </c>
      <c r="U152" s="467" t="s">
        <v>4018</v>
      </c>
      <c r="V152" s="366"/>
      <c r="W152" s="366"/>
      <c r="X152" s="366"/>
      <c r="Y152" s="366"/>
      <c r="Z152" s="366"/>
      <c r="AA152" s="369"/>
      <c r="AB152" s="366"/>
      <c r="AC152" s="362" t="str">
        <f t="shared" si="13"/>
        <v xml:space="preserve">   </v>
      </c>
      <c r="AD152" s="362" t="str">
        <f t="shared" si="16"/>
        <v>REPETIDA</v>
      </c>
      <c r="AE152" s="362" t="str">
        <f t="shared" si="17"/>
        <v>REPETIDA</v>
      </c>
      <c r="AF152" s="467"/>
      <c r="AG152" s="366"/>
      <c r="AH152" s="370"/>
      <c r="AI152" s="367"/>
      <c r="AJ152" s="366"/>
      <c r="AK152" s="366"/>
      <c r="AL152" s="362" t="str">
        <f t="shared" si="14"/>
        <v/>
      </c>
    </row>
    <row r="153" spans="1:41" ht="30" x14ac:dyDescent="0.25">
      <c r="A153" s="358" t="str">
        <f>+IF(ENCUESTAS!DU153="SI",ENCUESTAS!DV153,"")</f>
        <v>OAS-036</v>
      </c>
      <c r="B153" s="366" t="s">
        <v>1086</v>
      </c>
      <c r="C153" s="367">
        <v>43367</v>
      </c>
      <c r="D153" s="361" t="str">
        <f>+ENCUESTAS!H153</f>
        <v xml:space="preserve">OASIS </v>
      </c>
      <c r="E153" s="372"/>
      <c r="F153" s="372"/>
      <c r="G153" s="372"/>
      <c r="H153" s="372"/>
      <c r="I153" s="372"/>
      <c r="J153" s="372"/>
      <c r="K153" s="368"/>
      <c r="L153" s="372"/>
      <c r="M153" s="372"/>
      <c r="N153" s="372"/>
      <c r="O153" s="466">
        <v>220592900000</v>
      </c>
      <c r="P153" s="362" t="str">
        <f t="shared" si="12"/>
        <v xml:space="preserve">   #   -   220592900000</v>
      </c>
      <c r="Q153" s="362" t="str">
        <f t="shared" si="15"/>
        <v>NO</v>
      </c>
      <c r="R153" s="369">
        <v>963118</v>
      </c>
      <c r="S153" s="369">
        <v>1209945</v>
      </c>
      <c r="T153" s="366" t="s">
        <v>1086</v>
      </c>
      <c r="U153" s="467" t="s">
        <v>3904</v>
      </c>
      <c r="V153" s="366" t="s">
        <v>1086</v>
      </c>
      <c r="W153" s="366" t="s">
        <v>1305</v>
      </c>
      <c r="X153" s="366" t="s">
        <v>4030</v>
      </c>
      <c r="Y153" s="366" t="s">
        <v>1318</v>
      </c>
      <c r="Z153" s="366" t="s">
        <v>4031</v>
      </c>
      <c r="AA153" s="369">
        <v>25123971</v>
      </c>
      <c r="AB153" s="366">
        <v>3508541219</v>
      </c>
      <c r="AC153" s="362" t="str">
        <f t="shared" si="13"/>
        <v>ANA FELISA HERNANDEZ DE VASQUEZ</v>
      </c>
      <c r="AD153" s="362" t="str">
        <f t="shared" si="16"/>
        <v>NO</v>
      </c>
      <c r="AE153" s="362" t="str">
        <f t="shared" si="17"/>
        <v>NO</v>
      </c>
      <c r="AF153" s="467" t="s">
        <v>4035</v>
      </c>
      <c r="AG153" s="366" t="s">
        <v>1086</v>
      </c>
      <c r="AH153" s="370">
        <v>6081540.1252866089</v>
      </c>
      <c r="AI153" s="367">
        <v>43392</v>
      </c>
      <c r="AJ153" s="366" t="s">
        <v>1086</v>
      </c>
      <c r="AK153" s="366"/>
      <c r="AL153" s="362" t="str">
        <f t="shared" si="14"/>
        <v>SI</v>
      </c>
      <c r="AN153" s="332" t="s">
        <v>1129</v>
      </c>
      <c r="AO153" s="332">
        <v>2</v>
      </c>
    </row>
    <row r="154" spans="1:41" ht="90" x14ac:dyDescent="0.25">
      <c r="A154" s="358" t="str">
        <f>+IF(ENCUESTAS!DU154="SI",ENCUESTAS!DV154,"")</f>
        <v>OAS-037</v>
      </c>
      <c r="B154" s="366" t="s">
        <v>1086</v>
      </c>
      <c r="C154" s="367">
        <v>43357</v>
      </c>
      <c r="D154" s="361" t="str">
        <f>+ENCUESTAS!H154</f>
        <v xml:space="preserve">OASIS </v>
      </c>
      <c r="E154" s="372" t="s">
        <v>1102</v>
      </c>
      <c r="F154" s="372">
        <v>15</v>
      </c>
      <c r="G154" s="372" t="s">
        <v>1115</v>
      </c>
      <c r="H154" s="372"/>
      <c r="I154" s="372"/>
      <c r="J154" s="372">
        <v>54</v>
      </c>
      <c r="K154" s="368"/>
      <c r="L154" s="372"/>
      <c r="M154" s="372">
        <v>22</v>
      </c>
      <c r="N154" s="372"/>
      <c r="O154" s="466">
        <v>220592300000</v>
      </c>
      <c r="P154" s="362" t="str">
        <f t="shared" si="12"/>
        <v>CARRERA 15A  #  54 - 22  220592300000</v>
      </c>
      <c r="Q154" s="362" t="str">
        <f t="shared" si="15"/>
        <v>NO</v>
      </c>
      <c r="R154" s="369">
        <v>963093</v>
      </c>
      <c r="S154" s="369">
        <v>1209927</v>
      </c>
      <c r="T154" s="366" t="s">
        <v>1086</v>
      </c>
      <c r="U154" s="467"/>
      <c r="V154" s="366" t="s">
        <v>1086</v>
      </c>
      <c r="W154" s="366" t="s">
        <v>2077</v>
      </c>
      <c r="X154" s="366" t="s">
        <v>1736</v>
      </c>
      <c r="Y154" s="366" t="s">
        <v>2020</v>
      </c>
      <c r="Z154" s="366" t="s">
        <v>1287</v>
      </c>
      <c r="AA154" s="369">
        <v>37327041</v>
      </c>
      <c r="AB154" s="366">
        <v>3117414652</v>
      </c>
      <c r="AC154" s="362" t="str">
        <f t="shared" si="13"/>
        <v>NURY MARIA ROJAS JIMENEZ</v>
      </c>
      <c r="AD154" s="362" t="str">
        <f t="shared" si="16"/>
        <v>NO</v>
      </c>
      <c r="AE154" s="362" t="str">
        <f t="shared" si="17"/>
        <v>NO</v>
      </c>
      <c r="AF154" s="467" t="s">
        <v>3952</v>
      </c>
      <c r="AG154" s="366" t="s">
        <v>1086</v>
      </c>
      <c r="AH154" s="370">
        <v>3668558.6075494988</v>
      </c>
      <c r="AI154" s="367">
        <v>43378</v>
      </c>
      <c r="AJ154" s="366" t="s">
        <v>1086</v>
      </c>
      <c r="AK154" s="366"/>
      <c r="AL154" s="362" t="str">
        <f t="shared" si="14"/>
        <v>SI</v>
      </c>
      <c r="AN154" s="332" t="s">
        <v>1133</v>
      </c>
      <c r="AO154" s="332">
        <v>1</v>
      </c>
    </row>
    <row r="155" spans="1:41" ht="60" x14ac:dyDescent="0.25">
      <c r="A155" s="358" t="str">
        <f>+IF(ENCUESTAS!DU155="SI",ENCUESTAS!DV155,"")</f>
        <v>OAS-038</v>
      </c>
      <c r="B155" s="366" t="s">
        <v>1086</v>
      </c>
      <c r="C155" s="367">
        <v>43365</v>
      </c>
      <c r="D155" s="361" t="str">
        <f>+ENCUESTAS!H155</f>
        <v xml:space="preserve">OASIS </v>
      </c>
      <c r="E155" s="372" t="s">
        <v>1102</v>
      </c>
      <c r="F155" s="372">
        <v>15</v>
      </c>
      <c r="G155" s="372" t="s">
        <v>1115</v>
      </c>
      <c r="H155" s="372"/>
      <c r="I155" s="372"/>
      <c r="J155" s="372">
        <v>54</v>
      </c>
      <c r="K155" s="368"/>
      <c r="L155" s="372"/>
      <c r="M155" s="372">
        <v>73</v>
      </c>
      <c r="N155" s="372"/>
      <c r="O155" s="466">
        <v>220593300000</v>
      </c>
      <c r="P155" s="362" t="str">
        <f t="shared" si="12"/>
        <v>CARRERA 15A  #  54 - 73  220593300000</v>
      </c>
      <c r="Q155" s="362" t="str">
        <f t="shared" si="15"/>
        <v>NO</v>
      </c>
      <c r="R155" s="369">
        <v>963116</v>
      </c>
      <c r="S155" s="369">
        <v>1209956</v>
      </c>
      <c r="T155" s="366" t="s">
        <v>1086</v>
      </c>
      <c r="U155" s="467"/>
      <c r="V155" s="366" t="s">
        <v>1086</v>
      </c>
      <c r="W155" s="366" t="s">
        <v>2064</v>
      </c>
      <c r="X155" s="366" t="s">
        <v>3915</v>
      </c>
      <c r="Y155" s="366" t="s">
        <v>1272</v>
      </c>
      <c r="Z155" s="366" t="s">
        <v>1472</v>
      </c>
      <c r="AA155" s="369">
        <v>63357190</v>
      </c>
      <c r="AB155" s="366">
        <v>3118746577</v>
      </c>
      <c r="AC155" s="362" t="str">
        <f t="shared" si="13"/>
        <v>ROSA LINA ESCALANTE NORIEGA</v>
      </c>
      <c r="AD155" s="362" t="str">
        <f t="shared" si="16"/>
        <v>NO</v>
      </c>
      <c r="AE155" s="362" t="str">
        <f t="shared" si="17"/>
        <v>NO</v>
      </c>
      <c r="AF155" s="467" t="s">
        <v>4001</v>
      </c>
      <c r="AG155" s="366" t="s">
        <v>1086</v>
      </c>
      <c r="AH155" s="370">
        <v>6532311.817690134</v>
      </c>
      <c r="AI155" s="367">
        <v>43392</v>
      </c>
      <c r="AJ155" s="366" t="s">
        <v>1086</v>
      </c>
      <c r="AK155" s="366"/>
      <c r="AL155" s="362" t="str">
        <f t="shared" si="14"/>
        <v>SI</v>
      </c>
      <c r="AN155" s="332" t="s">
        <v>1129</v>
      </c>
      <c r="AO155" s="332">
        <v>2</v>
      </c>
    </row>
    <row r="156" spans="1:41" hidden="1" x14ac:dyDescent="0.25">
      <c r="A156" s="358" t="str">
        <f>+IF(ENCUESTAS!DU156="SI",ENCUESTAS!DV156,"")</f>
        <v>OAS-039</v>
      </c>
      <c r="B156" s="366" t="s">
        <v>1086</v>
      </c>
      <c r="C156" s="367"/>
      <c r="D156" s="361" t="str">
        <f>+ENCUESTAS!H156</f>
        <v xml:space="preserve">OASIS </v>
      </c>
      <c r="E156" s="372"/>
      <c r="F156" s="372"/>
      <c r="G156" s="372"/>
      <c r="H156" s="372"/>
      <c r="I156" s="372"/>
      <c r="J156" s="372"/>
      <c r="K156" s="368"/>
      <c r="L156" s="372"/>
      <c r="M156" s="372"/>
      <c r="N156" s="372"/>
      <c r="O156" s="466"/>
      <c r="P156" s="362" t="str">
        <f t="shared" si="12"/>
        <v xml:space="preserve">   #   -   </v>
      </c>
      <c r="Q156" s="362" t="str">
        <f t="shared" si="15"/>
        <v>REPETIDA</v>
      </c>
      <c r="R156" s="369"/>
      <c r="S156" s="369"/>
      <c r="T156" s="366" t="s">
        <v>1087</v>
      </c>
      <c r="U156" s="467" t="s">
        <v>4179</v>
      </c>
      <c r="V156" s="366"/>
      <c r="W156" s="366"/>
      <c r="X156" s="366"/>
      <c r="Y156" s="366"/>
      <c r="Z156" s="366"/>
      <c r="AA156" s="369"/>
      <c r="AB156" s="366"/>
      <c r="AC156" s="362" t="str">
        <f t="shared" si="13"/>
        <v xml:space="preserve">   </v>
      </c>
      <c r="AD156" s="362" t="str">
        <f t="shared" si="16"/>
        <v>REPETIDA</v>
      </c>
      <c r="AE156" s="362" t="str">
        <f t="shared" si="17"/>
        <v>REPETIDA</v>
      </c>
      <c r="AF156" s="467"/>
      <c r="AG156" s="366"/>
      <c r="AH156" s="370"/>
      <c r="AI156" s="367"/>
      <c r="AJ156" s="366"/>
      <c r="AK156" s="366"/>
      <c r="AL156" s="362" t="str">
        <f t="shared" si="14"/>
        <v/>
      </c>
    </row>
    <row r="157" spans="1:41" hidden="1" x14ac:dyDescent="0.25">
      <c r="A157" s="358" t="str">
        <f>+IF(ENCUESTAS!DU157="SI",ENCUESTAS!DV157,"")</f>
        <v>MAR-030</v>
      </c>
      <c r="B157" s="366"/>
      <c r="C157" s="367"/>
      <c r="D157" s="361" t="str">
        <f>+ENCUESTAS!H157</f>
        <v xml:space="preserve">SAN MARTIN </v>
      </c>
      <c r="E157" s="372"/>
      <c r="F157" s="372"/>
      <c r="G157" s="372"/>
      <c r="H157" s="372"/>
      <c r="I157" s="372"/>
      <c r="J157" s="372"/>
      <c r="K157" s="368"/>
      <c r="L157" s="372"/>
      <c r="M157" s="372"/>
      <c r="N157" s="372"/>
      <c r="O157" s="372"/>
      <c r="P157" s="362" t="str">
        <f t="shared" si="12"/>
        <v xml:space="preserve">   #   -   </v>
      </c>
      <c r="Q157" s="362" t="str">
        <f t="shared" si="15"/>
        <v>REPETIDA</v>
      </c>
      <c r="R157" s="369"/>
      <c r="S157" s="369"/>
      <c r="T157" s="366"/>
      <c r="U157" s="366"/>
      <c r="V157" s="366"/>
      <c r="W157" s="366"/>
      <c r="X157" s="366"/>
      <c r="Y157" s="366"/>
      <c r="Z157" s="366"/>
      <c r="AA157" s="369"/>
      <c r="AB157" s="366"/>
      <c r="AC157" s="362" t="str">
        <f t="shared" si="13"/>
        <v xml:space="preserve">   </v>
      </c>
      <c r="AD157" s="362" t="str">
        <f t="shared" si="16"/>
        <v>REPETIDA</v>
      </c>
      <c r="AE157" s="362" t="str">
        <f t="shared" si="17"/>
        <v>REPETIDA</v>
      </c>
      <c r="AF157" s="366"/>
      <c r="AG157" s="366"/>
      <c r="AH157" s="370"/>
      <c r="AI157" s="367"/>
      <c r="AJ157" s="366"/>
      <c r="AK157" s="366"/>
      <c r="AL157" s="362" t="str">
        <f t="shared" si="14"/>
        <v/>
      </c>
    </row>
    <row r="158" spans="1:41" ht="120" hidden="1" x14ac:dyDescent="0.25">
      <c r="A158" s="358" t="str">
        <f>+IF(ENCUESTAS!DU158="SI",ENCUESTAS!DV158,"")</f>
        <v>MIL-028</v>
      </c>
      <c r="B158" s="366" t="s">
        <v>1086</v>
      </c>
      <c r="C158" s="367">
        <v>43370</v>
      </c>
      <c r="D158" s="361" t="str">
        <f>+ENCUESTAS!H158</f>
        <v>NUEVO MILENIO</v>
      </c>
      <c r="E158" s="372" t="s">
        <v>1102</v>
      </c>
      <c r="F158" s="372">
        <v>16</v>
      </c>
      <c r="G158" s="372"/>
      <c r="H158" s="372"/>
      <c r="I158" s="372"/>
      <c r="J158" s="372">
        <v>53</v>
      </c>
      <c r="K158" s="368"/>
      <c r="L158" s="372"/>
      <c r="M158" s="372">
        <v>17</v>
      </c>
      <c r="N158" s="372"/>
      <c r="O158" s="466">
        <v>220583160088</v>
      </c>
      <c r="P158" s="362" t="str">
        <f t="shared" si="12"/>
        <v>CARRERA 16  #  53 - 17  220583160088</v>
      </c>
      <c r="Q158" s="362" t="str">
        <f t="shared" si="15"/>
        <v>NO</v>
      </c>
      <c r="R158" s="369">
        <v>962890</v>
      </c>
      <c r="S158" s="369">
        <v>1209940</v>
      </c>
      <c r="T158" s="366" t="s">
        <v>1086</v>
      </c>
      <c r="U158" s="467"/>
      <c r="V158" s="366" t="s">
        <v>1086</v>
      </c>
      <c r="W158" s="366" t="s">
        <v>1967</v>
      </c>
      <c r="X158" s="366" t="s">
        <v>1968</v>
      </c>
      <c r="Y158" s="366" t="s">
        <v>1835</v>
      </c>
      <c r="Z158" s="366"/>
      <c r="AA158" s="369">
        <v>21930666</v>
      </c>
      <c r="AB158" s="366">
        <v>3022967939</v>
      </c>
      <c r="AC158" s="362" t="str">
        <f t="shared" si="13"/>
        <v>DORIS  CHINCHILLA HUERTAS</v>
      </c>
      <c r="AD158" s="362" t="str">
        <f t="shared" si="16"/>
        <v>NO</v>
      </c>
      <c r="AE158" s="362" t="str">
        <f t="shared" si="17"/>
        <v>NO</v>
      </c>
      <c r="AF158" s="467" t="s">
        <v>4104</v>
      </c>
      <c r="AG158" s="366" t="s">
        <v>1086</v>
      </c>
      <c r="AH158" s="370">
        <v>3911953.1403368823</v>
      </c>
      <c r="AI158" s="367">
        <v>43392</v>
      </c>
      <c r="AJ158" s="366" t="s">
        <v>1086</v>
      </c>
      <c r="AK158" s="366"/>
      <c r="AL158" s="362" t="str">
        <f t="shared" si="14"/>
        <v>SI</v>
      </c>
      <c r="AN158" s="332" t="s">
        <v>1129</v>
      </c>
      <c r="AO158" s="332">
        <v>2</v>
      </c>
    </row>
    <row r="159" spans="1:41" hidden="1" x14ac:dyDescent="0.25">
      <c r="A159" s="358" t="str">
        <f>+IF(ENCUESTAS!DU159="SI",ENCUESTAS!DV159,"")</f>
        <v>MIL-029</v>
      </c>
      <c r="B159" s="366" t="s">
        <v>1086</v>
      </c>
      <c r="C159" s="367"/>
      <c r="D159" s="361" t="str">
        <f>+ENCUESTAS!H159</f>
        <v>NUEVO MILENIO</v>
      </c>
      <c r="E159" s="372"/>
      <c r="F159" s="372"/>
      <c r="G159" s="372"/>
      <c r="H159" s="372"/>
      <c r="I159" s="372"/>
      <c r="J159" s="372"/>
      <c r="K159" s="368"/>
      <c r="L159" s="372"/>
      <c r="M159" s="372"/>
      <c r="N159" s="372"/>
      <c r="O159" s="372"/>
      <c r="P159" s="362" t="str">
        <f t="shared" si="12"/>
        <v xml:space="preserve">   #   -   </v>
      </c>
      <c r="Q159" s="362" t="str">
        <f t="shared" si="15"/>
        <v>REPETIDA</v>
      </c>
      <c r="R159" s="369"/>
      <c r="S159" s="369"/>
      <c r="T159" s="366" t="s">
        <v>1087</v>
      </c>
      <c r="U159" s="366" t="s">
        <v>4155</v>
      </c>
      <c r="V159" s="366"/>
      <c r="W159" s="366"/>
      <c r="X159" s="366"/>
      <c r="Y159" s="366"/>
      <c r="Z159" s="366"/>
      <c r="AA159" s="369"/>
      <c r="AB159" s="366"/>
      <c r="AC159" s="362" t="str">
        <f t="shared" si="13"/>
        <v xml:space="preserve">   </v>
      </c>
      <c r="AD159" s="362" t="str">
        <f t="shared" si="16"/>
        <v>REPETIDA</v>
      </c>
      <c r="AE159" s="362" t="str">
        <f t="shared" si="17"/>
        <v>REPETIDA</v>
      </c>
      <c r="AF159" s="366"/>
      <c r="AG159" s="366"/>
      <c r="AH159" s="370"/>
      <c r="AI159" s="367"/>
      <c r="AJ159" s="366"/>
      <c r="AK159" s="366"/>
      <c r="AL159" s="362" t="str">
        <f t="shared" si="14"/>
        <v/>
      </c>
    </row>
    <row r="160" spans="1:41" hidden="1" x14ac:dyDescent="0.25">
      <c r="A160" s="358" t="str">
        <f>+IF(ENCUESTAS!DU160="SI",ENCUESTAS!DV160,"")</f>
        <v>MAR-031</v>
      </c>
      <c r="B160" s="366"/>
      <c r="C160" s="367"/>
      <c r="D160" s="361" t="str">
        <f>+ENCUESTAS!H160</f>
        <v xml:space="preserve">SAN MARTIN </v>
      </c>
      <c r="E160" s="372"/>
      <c r="F160" s="372"/>
      <c r="G160" s="372"/>
      <c r="H160" s="372"/>
      <c r="I160" s="372"/>
      <c r="J160" s="372"/>
      <c r="K160" s="368"/>
      <c r="L160" s="372"/>
      <c r="M160" s="372"/>
      <c r="N160" s="372"/>
      <c r="O160" s="372"/>
      <c r="P160" s="362" t="str">
        <f t="shared" si="12"/>
        <v xml:space="preserve">   #   -   </v>
      </c>
      <c r="Q160" s="362" t="str">
        <f t="shared" si="15"/>
        <v>REPETIDA</v>
      </c>
      <c r="R160" s="369"/>
      <c r="S160" s="369"/>
      <c r="T160" s="366"/>
      <c r="U160" s="366"/>
      <c r="V160" s="366"/>
      <c r="W160" s="366"/>
      <c r="X160" s="366"/>
      <c r="Y160" s="366"/>
      <c r="Z160" s="366"/>
      <c r="AA160" s="369"/>
      <c r="AB160" s="366"/>
      <c r="AC160" s="362" t="str">
        <f t="shared" si="13"/>
        <v xml:space="preserve">   </v>
      </c>
      <c r="AD160" s="362" t="str">
        <f t="shared" si="16"/>
        <v>REPETIDA</v>
      </c>
      <c r="AE160" s="362" t="str">
        <f t="shared" si="17"/>
        <v>REPETIDA</v>
      </c>
      <c r="AF160" s="366"/>
      <c r="AG160" s="366"/>
      <c r="AH160" s="370"/>
      <c r="AI160" s="367"/>
      <c r="AJ160" s="366"/>
      <c r="AK160" s="366"/>
      <c r="AL160" s="362" t="str">
        <f t="shared" si="14"/>
        <v/>
      </c>
    </row>
    <row r="161" spans="1:41" hidden="1" x14ac:dyDescent="0.25">
      <c r="A161" s="358" t="str">
        <f>+IF(ENCUESTAS!DU161="SI",ENCUESTAS!DV161,"")</f>
        <v/>
      </c>
      <c r="B161" s="366"/>
      <c r="C161" s="367"/>
      <c r="D161" s="361" t="str">
        <f>+ENCUESTAS!H161</f>
        <v xml:space="preserve">SAN MARTIN </v>
      </c>
      <c r="E161" s="372"/>
      <c r="F161" s="372"/>
      <c r="G161" s="372"/>
      <c r="H161" s="372"/>
      <c r="I161" s="372"/>
      <c r="J161" s="372"/>
      <c r="K161" s="368"/>
      <c r="L161" s="372"/>
      <c r="M161" s="372"/>
      <c r="N161" s="372"/>
      <c r="O161" s="372"/>
      <c r="P161" s="362" t="str">
        <f t="shared" si="12"/>
        <v xml:space="preserve">   #   -   </v>
      </c>
      <c r="Q161" s="362" t="str">
        <f t="shared" si="15"/>
        <v>REPETIDA</v>
      </c>
      <c r="R161" s="369"/>
      <c r="S161" s="369"/>
      <c r="T161" s="366"/>
      <c r="U161" s="366"/>
      <c r="V161" s="366"/>
      <c r="W161" s="366"/>
      <c r="X161" s="366"/>
      <c r="Y161" s="366"/>
      <c r="Z161" s="366"/>
      <c r="AA161" s="369"/>
      <c r="AB161" s="366"/>
      <c r="AC161" s="362" t="str">
        <f t="shared" si="13"/>
        <v xml:space="preserve">   </v>
      </c>
      <c r="AD161" s="362" t="str">
        <f t="shared" si="16"/>
        <v>REPETIDA</v>
      </c>
      <c r="AE161" s="362" t="str">
        <f t="shared" si="17"/>
        <v>REPETIDA</v>
      </c>
      <c r="AF161" s="366"/>
      <c r="AG161" s="366"/>
      <c r="AH161" s="370"/>
      <c r="AI161" s="367"/>
      <c r="AJ161" s="366"/>
      <c r="AK161" s="366"/>
      <c r="AL161" s="362" t="str">
        <f t="shared" si="14"/>
        <v/>
      </c>
    </row>
    <row r="162" spans="1:41" hidden="1" x14ac:dyDescent="0.25">
      <c r="A162" s="358" t="str">
        <f>+IF(ENCUESTAS!DU162="SI",ENCUESTAS!DV162,"")</f>
        <v>MAR-032</v>
      </c>
      <c r="B162" s="366"/>
      <c r="C162" s="367"/>
      <c r="D162" s="361" t="str">
        <f>+ENCUESTAS!H162</f>
        <v xml:space="preserve">SAN MARTIN </v>
      </c>
      <c r="E162" s="372"/>
      <c r="F162" s="372"/>
      <c r="G162" s="372"/>
      <c r="H162" s="372"/>
      <c r="I162" s="372"/>
      <c r="J162" s="372"/>
      <c r="K162" s="368"/>
      <c r="L162" s="372"/>
      <c r="M162" s="372"/>
      <c r="N162" s="372"/>
      <c r="O162" s="372"/>
      <c r="P162" s="362" t="str">
        <f t="shared" si="12"/>
        <v xml:space="preserve">   #   -   </v>
      </c>
      <c r="Q162" s="362" t="str">
        <f t="shared" si="15"/>
        <v>REPETIDA</v>
      </c>
      <c r="R162" s="369"/>
      <c r="S162" s="369"/>
      <c r="T162" s="366"/>
      <c r="U162" s="366"/>
      <c r="V162" s="366"/>
      <c r="W162" s="366"/>
      <c r="X162" s="366"/>
      <c r="Y162" s="366"/>
      <c r="Z162" s="366"/>
      <c r="AA162" s="369"/>
      <c r="AB162" s="366"/>
      <c r="AC162" s="362" t="str">
        <f t="shared" si="13"/>
        <v xml:space="preserve">   </v>
      </c>
      <c r="AD162" s="362" t="str">
        <f t="shared" si="16"/>
        <v>REPETIDA</v>
      </c>
      <c r="AE162" s="362" t="str">
        <f t="shared" si="17"/>
        <v>REPETIDA</v>
      </c>
      <c r="AF162" s="366"/>
      <c r="AG162" s="366"/>
      <c r="AH162" s="370"/>
      <c r="AI162" s="367"/>
      <c r="AJ162" s="366"/>
      <c r="AK162" s="366"/>
      <c r="AL162" s="362" t="str">
        <f t="shared" si="14"/>
        <v/>
      </c>
    </row>
    <row r="163" spans="1:41" hidden="1" x14ac:dyDescent="0.25">
      <c r="A163" s="358" t="str">
        <f>+IF(ENCUESTAS!DU163="SI",ENCUESTAS!DV163,"")</f>
        <v>MAR-033</v>
      </c>
      <c r="B163" s="366"/>
      <c r="C163" s="367"/>
      <c r="D163" s="361" t="str">
        <f>+ENCUESTAS!H163</f>
        <v xml:space="preserve">SAN MARTIN </v>
      </c>
      <c r="E163" s="372"/>
      <c r="F163" s="372"/>
      <c r="G163" s="372"/>
      <c r="H163" s="372"/>
      <c r="I163" s="372"/>
      <c r="J163" s="372"/>
      <c r="K163" s="368"/>
      <c r="L163" s="372"/>
      <c r="M163" s="372"/>
      <c r="N163" s="372"/>
      <c r="O163" s="372"/>
      <c r="P163" s="362" t="str">
        <f t="shared" si="12"/>
        <v xml:space="preserve">   #   -   </v>
      </c>
      <c r="Q163" s="362" t="str">
        <f t="shared" si="15"/>
        <v>REPETIDA</v>
      </c>
      <c r="R163" s="369"/>
      <c r="S163" s="369"/>
      <c r="T163" s="366"/>
      <c r="U163" s="366"/>
      <c r="V163" s="366"/>
      <c r="W163" s="366"/>
      <c r="X163" s="366"/>
      <c r="Y163" s="366"/>
      <c r="Z163" s="366"/>
      <c r="AA163" s="369"/>
      <c r="AB163" s="366"/>
      <c r="AC163" s="362" t="str">
        <f t="shared" si="13"/>
        <v xml:space="preserve">   </v>
      </c>
      <c r="AD163" s="362" t="str">
        <f t="shared" si="16"/>
        <v>REPETIDA</v>
      </c>
      <c r="AE163" s="362" t="str">
        <f t="shared" si="17"/>
        <v>REPETIDA</v>
      </c>
      <c r="AF163" s="366"/>
      <c r="AG163" s="366"/>
      <c r="AH163" s="370"/>
      <c r="AI163" s="367"/>
      <c r="AJ163" s="366"/>
      <c r="AK163" s="366"/>
      <c r="AL163" s="362" t="str">
        <f t="shared" si="14"/>
        <v/>
      </c>
    </row>
    <row r="164" spans="1:41" hidden="1" x14ac:dyDescent="0.25">
      <c r="A164" s="358" t="str">
        <f>+IF(ENCUESTAS!DU164="SI",ENCUESTAS!DV164,"")</f>
        <v/>
      </c>
      <c r="B164" s="366"/>
      <c r="C164" s="367"/>
      <c r="D164" s="361" t="str">
        <f>+ENCUESTAS!H164</f>
        <v xml:space="preserve">SAN MARTIN </v>
      </c>
      <c r="E164" s="372"/>
      <c r="F164" s="372"/>
      <c r="G164" s="372"/>
      <c r="H164" s="372"/>
      <c r="I164" s="372"/>
      <c r="J164" s="372"/>
      <c r="K164" s="368"/>
      <c r="L164" s="372"/>
      <c r="M164" s="372"/>
      <c r="N164" s="372"/>
      <c r="O164" s="372"/>
      <c r="P164" s="362" t="str">
        <f t="shared" si="12"/>
        <v xml:space="preserve">   #   -   </v>
      </c>
      <c r="Q164" s="362" t="str">
        <f t="shared" si="15"/>
        <v>REPETIDA</v>
      </c>
      <c r="R164" s="369"/>
      <c r="S164" s="369"/>
      <c r="T164" s="366"/>
      <c r="U164" s="366"/>
      <c r="V164" s="366"/>
      <c r="W164" s="366"/>
      <c r="X164" s="366"/>
      <c r="Y164" s="366"/>
      <c r="Z164" s="366"/>
      <c r="AA164" s="369"/>
      <c r="AB164" s="366"/>
      <c r="AC164" s="362" t="str">
        <f t="shared" si="13"/>
        <v xml:space="preserve">   </v>
      </c>
      <c r="AD164" s="362" t="str">
        <f t="shared" si="16"/>
        <v>REPETIDA</v>
      </c>
      <c r="AE164" s="362" t="str">
        <f t="shared" si="17"/>
        <v>REPETIDA</v>
      </c>
      <c r="AF164" s="366"/>
      <c r="AG164" s="366"/>
      <c r="AH164" s="370"/>
      <c r="AI164" s="367"/>
      <c r="AJ164" s="366"/>
      <c r="AK164" s="366"/>
      <c r="AL164" s="362" t="str">
        <f t="shared" si="14"/>
        <v/>
      </c>
    </row>
    <row r="165" spans="1:41" hidden="1" x14ac:dyDescent="0.25">
      <c r="A165" s="358" t="str">
        <f>+IF(ENCUESTAS!DU165="SI",ENCUESTAS!DV165,"")</f>
        <v>MAR-034</v>
      </c>
      <c r="B165" s="366"/>
      <c r="C165" s="367"/>
      <c r="D165" s="361" t="str">
        <f>+ENCUESTAS!H165</f>
        <v xml:space="preserve">SAN MARTIN </v>
      </c>
      <c r="E165" s="372"/>
      <c r="F165" s="372"/>
      <c r="G165" s="372"/>
      <c r="H165" s="372"/>
      <c r="I165" s="372"/>
      <c r="J165" s="372"/>
      <c r="K165" s="368"/>
      <c r="L165" s="372"/>
      <c r="M165" s="372"/>
      <c r="N165" s="372"/>
      <c r="O165" s="372"/>
      <c r="P165" s="362" t="str">
        <f t="shared" si="12"/>
        <v xml:space="preserve">   #   -   </v>
      </c>
      <c r="Q165" s="362" t="str">
        <f t="shared" si="15"/>
        <v>REPETIDA</v>
      </c>
      <c r="R165" s="369"/>
      <c r="S165" s="369"/>
      <c r="T165" s="366"/>
      <c r="U165" s="366"/>
      <c r="V165" s="366"/>
      <c r="W165" s="366"/>
      <c r="X165" s="366"/>
      <c r="Y165" s="366"/>
      <c r="Z165" s="366"/>
      <c r="AA165" s="369"/>
      <c r="AB165" s="366"/>
      <c r="AC165" s="362" t="str">
        <f t="shared" si="13"/>
        <v xml:space="preserve">   </v>
      </c>
      <c r="AD165" s="362" t="str">
        <f t="shared" si="16"/>
        <v>REPETIDA</v>
      </c>
      <c r="AE165" s="362" t="str">
        <f t="shared" si="17"/>
        <v>REPETIDA</v>
      </c>
      <c r="AF165" s="366"/>
      <c r="AG165" s="366"/>
      <c r="AH165" s="370"/>
      <c r="AI165" s="367"/>
      <c r="AJ165" s="366"/>
      <c r="AK165" s="366"/>
      <c r="AL165" s="362" t="str">
        <f t="shared" si="14"/>
        <v/>
      </c>
    </row>
    <row r="166" spans="1:41" hidden="1" x14ac:dyDescent="0.25">
      <c r="A166" s="358" t="str">
        <f>+IF(ENCUESTAS!DU166="SI",ENCUESTAS!DV166,"")</f>
        <v/>
      </c>
      <c r="B166" s="366"/>
      <c r="C166" s="367"/>
      <c r="D166" s="361" t="str">
        <f>+ENCUESTAS!H166</f>
        <v xml:space="preserve">SAN MARTIN </v>
      </c>
      <c r="E166" s="372"/>
      <c r="F166" s="372"/>
      <c r="G166" s="372"/>
      <c r="H166" s="372"/>
      <c r="I166" s="372"/>
      <c r="J166" s="372"/>
      <c r="K166" s="368"/>
      <c r="L166" s="372"/>
      <c r="M166" s="372"/>
      <c r="N166" s="372"/>
      <c r="O166" s="372"/>
      <c r="P166" s="362" t="str">
        <f t="shared" si="12"/>
        <v xml:space="preserve">   #   -   </v>
      </c>
      <c r="Q166" s="362" t="str">
        <f t="shared" si="15"/>
        <v>REPETIDA</v>
      </c>
      <c r="R166" s="369"/>
      <c r="S166" s="369"/>
      <c r="T166" s="366"/>
      <c r="U166" s="366"/>
      <c r="V166" s="366"/>
      <c r="W166" s="366"/>
      <c r="X166" s="366"/>
      <c r="Y166" s="366"/>
      <c r="Z166" s="366"/>
      <c r="AA166" s="369"/>
      <c r="AB166" s="366"/>
      <c r="AC166" s="362" t="str">
        <f t="shared" si="13"/>
        <v xml:space="preserve">   </v>
      </c>
      <c r="AD166" s="362" t="str">
        <f t="shared" si="16"/>
        <v>REPETIDA</v>
      </c>
      <c r="AE166" s="362" t="str">
        <f t="shared" si="17"/>
        <v>REPETIDA</v>
      </c>
      <c r="AF166" s="366"/>
      <c r="AG166" s="366"/>
      <c r="AH166" s="370"/>
      <c r="AI166" s="367"/>
      <c r="AJ166" s="366"/>
      <c r="AK166" s="366"/>
      <c r="AL166" s="362" t="str">
        <f t="shared" si="14"/>
        <v/>
      </c>
    </row>
    <row r="167" spans="1:41" hidden="1" x14ac:dyDescent="0.25">
      <c r="A167" s="358" t="str">
        <f>+IF(ENCUESTAS!DU167="SI",ENCUESTAS!DV167,"")</f>
        <v>MAR-035</v>
      </c>
      <c r="B167" s="366"/>
      <c r="C167" s="367"/>
      <c r="D167" s="361" t="str">
        <f>+ENCUESTAS!H167</f>
        <v xml:space="preserve">SAN MARTIN </v>
      </c>
      <c r="E167" s="372"/>
      <c r="F167" s="372"/>
      <c r="G167" s="372"/>
      <c r="H167" s="372"/>
      <c r="I167" s="372"/>
      <c r="J167" s="372"/>
      <c r="K167" s="368"/>
      <c r="L167" s="372"/>
      <c r="M167" s="372"/>
      <c r="N167" s="372"/>
      <c r="O167" s="372"/>
      <c r="P167" s="362" t="str">
        <f t="shared" si="12"/>
        <v xml:space="preserve">   #   -   </v>
      </c>
      <c r="Q167" s="362" t="str">
        <f t="shared" si="15"/>
        <v>REPETIDA</v>
      </c>
      <c r="R167" s="369"/>
      <c r="S167" s="369"/>
      <c r="T167" s="366"/>
      <c r="U167" s="366"/>
      <c r="V167" s="366"/>
      <c r="W167" s="366"/>
      <c r="X167" s="366"/>
      <c r="Y167" s="366"/>
      <c r="Z167" s="366"/>
      <c r="AA167" s="369"/>
      <c r="AB167" s="366"/>
      <c r="AC167" s="362" t="str">
        <f t="shared" si="13"/>
        <v xml:space="preserve">   </v>
      </c>
      <c r="AD167" s="362" t="str">
        <f t="shared" si="16"/>
        <v>REPETIDA</v>
      </c>
      <c r="AE167" s="362" t="str">
        <f t="shared" si="17"/>
        <v>REPETIDA</v>
      </c>
      <c r="AF167" s="366"/>
      <c r="AG167" s="366"/>
      <c r="AH167" s="370"/>
      <c r="AI167" s="367"/>
      <c r="AJ167" s="366"/>
      <c r="AK167" s="366"/>
      <c r="AL167" s="362" t="str">
        <f t="shared" si="14"/>
        <v/>
      </c>
    </row>
    <row r="168" spans="1:41" hidden="1" x14ac:dyDescent="0.25">
      <c r="A168" s="358" t="str">
        <f>+IF(ENCUESTAS!DU168="SI",ENCUESTAS!DV168,"")</f>
        <v>OAS-040</v>
      </c>
      <c r="B168" s="366" t="s">
        <v>1086</v>
      </c>
      <c r="C168" s="367"/>
      <c r="D168" s="361" t="str">
        <f>+ENCUESTAS!H168</f>
        <v xml:space="preserve">OASIS </v>
      </c>
      <c r="E168" s="372"/>
      <c r="F168" s="372"/>
      <c r="G168" s="372"/>
      <c r="H168" s="372"/>
      <c r="I168" s="372"/>
      <c r="J168" s="372"/>
      <c r="K168" s="368"/>
      <c r="L168" s="372"/>
      <c r="M168" s="372"/>
      <c r="N168" s="372"/>
      <c r="O168" s="466"/>
      <c r="P168" s="362" t="str">
        <f t="shared" si="12"/>
        <v xml:space="preserve">   #   -   </v>
      </c>
      <c r="Q168" s="362" t="str">
        <f t="shared" si="15"/>
        <v>REPETIDA</v>
      </c>
      <c r="R168" s="369"/>
      <c r="S168" s="369"/>
      <c r="T168" s="366" t="s">
        <v>1087</v>
      </c>
      <c r="U168" s="467" t="s">
        <v>4158</v>
      </c>
      <c r="V168" s="366"/>
      <c r="W168" s="366"/>
      <c r="X168" s="366"/>
      <c r="Y168" s="366"/>
      <c r="Z168" s="366"/>
      <c r="AA168" s="369"/>
      <c r="AB168" s="366"/>
      <c r="AC168" s="362" t="str">
        <f t="shared" si="13"/>
        <v xml:space="preserve">   </v>
      </c>
      <c r="AD168" s="362" t="str">
        <f t="shared" si="16"/>
        <v>REPETIDA</v>
      </c>
      <c r="AE168" s="362" t="str">
        <f t="shared" si="17"/>
        <v>REPETIDA</v>
      </c>
      <c r="AF168" s="467"/>
      <c r="AG168" s="366"/>
      <c r="AH168" s="370"/>
      <c r="AI168" s="367"/>
      <c r="AJ168" s="366"/>
      <c r="AK168" s="366"/>
      <c r="AL168" s="362" t="str">
        <f t="shared" si="14"/>
        <v/>
      </c>
    </row>
    <row r="169" spans="1:41" ht="60" x14ac:dyDescent="0.25">
      <c r="A169" s="358" t="str">
        <f>+IF(ENCUESTAS!DU169="SI",ENCUESTAS!DV169,"")</f>
        <v>OAS-041</v>
      </c>
      <c r="B169" s="366" t="s">
        <v>1086</v>
      </c>
      <c r="C169" s="367">
        <v>43363</v>
      </c>
      <c r="D169" s="361" t="str">
        <f>+ENCUESTAS!H169</f>
        <v xml:space="preserve">OASIS </v>
      </c>
      <c r="E169" s="372" t="s">
        <v>1102</v>
      </c>
      <c r="F169" s="372">
        <v>15</v>
      </c>
      <c r="G169" s="372" t="s">
        <v>1115</v>
      </c>
      <c r="H169" s="372"/>
      <c r="I169" s="372"/>
      <c r="J169" s="372">
        <v>54</v>
      </c>
      <c r="K169" s="368"/>
      <c r="L169" s="372"/>
      <c r="M169" s="372">
        <v>65</v>
      </c>
      <c r="N169" s="372"/>
      <c r="O169" s="466">
        <v>220593500000</v>
      </c>
      <c r="P169" s="362" t="str">
        <f t="shared" si="12"/>
        <v>CARRERA 15A  #  54 - 65  220593500000</v>
      </c>
      <c r="Q169" s="362" t="str">
        <f t="shared" si="15"/>
        <v>NO</v>
      </c>
      <c r="R169" s="369">
        <v>963119</v>
      </c>
      <c r="S169" s="369">
        <v>1209954</v>
      </c>
      <c r="T169" s="366" t="s">
        <v>1086</v>
      </c>
      <c r="U169" s="467"/>
      <c r="V169" s="366" t="s">
        <v>1086</v>
      </c>
      <c r="W169" s="366" t="s">
        <v>1560</v>
      </c>
      <c r="X169" s="366" t="s">
        <v>1625</v>
      </c>
      <c r="Y169" s="366" t="s">
        <v>1426</v>
      </c>
      <c r="Z169" s="366" t="s">
        <v>1287</v>
      </c>
      <c r="AA169" s="369">
        <v>43653814</v>
      </c>
      <c r="AB169" s="366">
        <v>3508753373</v>
      </c>
      <c r="AC169" s="362" t="str">
        <f t="shared" si="13"/>
        <v>CLAUDIA MARIA CARRASQUILLA MONTOYA</v>
      </c>
      <c r="AD169" s="362" t="str">
        <f t="shared" si="16"/>
        <v>NO</v>
      </c>
      <c r="AE169" s="362" t="str">
        <f t="shared" si="17"/>
        <v>NO</v>
      </c>
      <c r="AF169" s="467" t="s">
        <v>3951</v>
      </c>
      <c r="AG169" s="366" t="s">
        <v>1086</v>
      </c>
      <c r="AH169" s="370">
        <v>6026041.6629065815</v>
      </c>
      <c r="AI169" s="367">
        <v>43378</v>
      </c>
      <c r="AJ169" s="366" t="s">
        <v>1086</v>
      </c>
      <c r="AK169" s="366"/>
      <c r="AL169" s="362" t="str">
        <f t="shared" si="14"/>
        <v>SI</v>
      </c>
      <c r="AN169" s="332" t="s">
        <v>1133</v>
      </c>
      <c r="AO169" s="332">
        <v>1</v>
      </c>
    </row>
    <row r="170" spans="1:41" hidden="1" x14ac:dyDescent="0.25">
      <c r="A170" s="358" t="str">
        <f>+IF(ENCUESTAS!DU170="SI",ENCUESTAS!DV170,"")</f>
        <v/>
      </c>
      <c r="B170" s="366"/>
      <c r="C170" s="367"/>
      <c r="D170" s="361" t="str">
        <f>+ENCUESTAS!H170</f>
        <v xml:space="preserve">NUEVO HORIZONTE </v>
      </c>
      <c r="E170" s="372"/>
      <c r="F170" s="372"/>
      <c r="G170" s="372"/>
      <c r="H170" s="372"/>
      <c r="I170" s="372"/>
      <c r="J170" s="372"/>
      <c r="K170" s="368"/>
      <c r="L170" s="372"/>
      <c r="M170" s="372"/>
      <c r="N170" s="372"/>
      <c r="O170" s="372"/>
      <c r="P170" s="362" t="str">
        <f t="shared" si="12"/>
        <v xml:space="preserve">   #   -   </v>
      </c>
      <c r="Q170" s="362" t="str">
        <f t="shared" si="15"/>
        <v>REPETIDA</v>
      </c>
      <c r="R170" s="369"/>
      <c r="S170" s="369"/>
      <c r="T170" s="366"/>
      <c r="U170" s="366"/>
      <c r="V170" s="366"/>
      <c r="W170" s="366"/>
      <c r="X170" s="366"/>
      <c r="Y170" s="366"/>
      <c r="Z170" s="366"/>
      <c r="AA170" s="369"/>
      <c r="AB170" s="366"/>
      <c r="AC170" s="362" t="str">
        <f t="shared" si="13"/>
        <v xml:space="preserve">   </v>
      </c>
      <c r="AD170" s="362" t="str">
        <f t="shared" si="16"/>
        <v>REPETIDA</v>
      </c>
      <c r="AE170" s="362" t="str">
        <f t="shared" si="17"/>
        <v>REPETIDA</v>
      </c>
      <c r="AF170" s="366"/>
      <c r="AG170" s="366"/>
      <c r="AH170" s="370"/>
      <c r="AI170" s="367"/>
      <c r="AJ170" s="366"/>
      <c r="AK170" s="366"/>
      <c r="AL170" s="362" t="str">
        <f t="shared" si="14"/>
        <v/>
      </c>
    </row>
    <row r="171" spans="1:41" hidden="1" x14ac:dyDescent="0.25">
      <c r="A171" s="358" t="str">
        <f>+IF(ENCUESTAS!DU171="SI",ENCUESTAS!DV171,"")</f>
        <v>HOR-007</v>
      </c>
      <c r="B171" s="366"/>
      <c r="C171" s="367"/>
      <c r="D171" s="361" t="str">
        <f>+ENCUESTAS!H171</f>
        <v xml:space="preserve">NUEVO HORIZONTE </v>
      </c>
      <c r="E171" s="372"/>
      <c r="F171" s="372"/>
      <c r="G171" s="372"/>
      <c r="H171" s="372"/>
      <c r="I171" s="372"/>
      <c r="J171" s="372"/>
      <c r="K171" s="368"/>
      <c r="L171" s="372"/>
      <c r="M171" s="372"/>
      <c r="N171" s="372"/>
      <c r="O171" s="372"/>
      <c r="P171" s="362" t="str">
        <f t="shared" si="12"/>
        <v xml:space="preserve">   #   -   </v>
      </c>
      <c r="Q171" s="362" t="str">
        <f t="shared" si="15"/>
        <v>REPETIDA</v>
      </c>
      <c r="R171" s="369"/>
      <c r="S171" s="369"/>
      <c r="T171" s="366"/>
      <c r="U171" s="366"/>
      <c r="V171" s="366"/>
      <c r="W171" s="366"/>
      <c r="X171" s="366"/>
      <c r="Y171" s="366"/>
      <c r="Z171" s="366"/>
      <c r="AA171" s="369"/>
      <c r="AB171" s="366"/>
      <c r="AC171" s="362" t="str">
        <f t="shared" si="13"/>
        <v xml:space="preserve">   </v>
      </c>
      <c r="AD171" s="362" t="str">
        <f t="shared" si="16"/>
        <v>REPETIDA</v>
      </c>
      <c r="AE171" s="362" t="str">
        <f t="shared" si="17"/>
        <v>REPETIDA</v>
      </c>
      <c r="AF171" s="366"/>
      <c r="AG171" s="366"/>
      <c r="AH171" s="370"/>
      <c r="AI171" s="367"/>
      <c r="AJ171" s="366"/>
      <c r="AK171" s="366"/>
      <c r="AL171" s="362" t="str">
        <f t="shared" si="14"/>
        <v/>
      </c>
    </row>
    <row r="172" spans="1:41" hidden="1" x14ac:dyDescent="0.25">
      <c r="A172" s="358" t="str">
        <f>+IF(ENCUESTAS!DU172="SI",ENCUESTAS!DV172,"")</f>
        <v/>
      </c>
      <c r="B172" s="366"/>
      <c r="C172" s="367"/>
      <c r="D172" s="361" t="str">
        <f>+ENCUESTAS!H172</f>
        <v xml:space="preserve">SAN MARTIN </v>
      </c>
      <c r="E172" s="372"/>
      <c r="F172" s="372"/>
      <c r="G172" s="372"/>
      <c r="H172" s="372"/>
      <c r="I172" s="372"/>
      <c r="J172" s="372"/>
      <c r="K172" s="368"/>
      <c r="L172" s="372"/>
      <c r="M172" s="372"/>
      <c r="N172" s="372"/>
      <c r="O172" s="372"/>
      <c r="P172" s="362" t="str">
        <f t="shared" si="12"/>
        <v xml:space="preserve">   #   -   </v>
      </c>
      <c r="Q172" s="362" t="str">
        <f t="shared" si="15"/>
        <v>REPETIDA</v>
      </c>
      <c r="R172" s="369"/>
      <c r="S172" s="369"/>
      <c r="T172" s="366"/>
      <c r="U172" s="366"/>
      <c r="V172" s="366"/>
      <c r="W172" s="366"/>
      <c r="X172" s="366"/>
      <c r="Y172" s="366"/>
      <c r="Z172" s="366"/>
      <c r="AA172" s="369"/>
      <c r="AB172" s="366"/>
      <c r="AC172" s="362" t="str">
        <f t="shared" si="13"/>
        <v xml:space="preserve">   </v>
      </c>
      <c r="AD172" s="362" t="str">
        <f t="shared" si="16"/>
        <v>REPETIDA</v>
      </c>
      <c r="AE172" s="362" t="str">
        <f t="shared" si="17"/>
        <v>REPETIDA</v>
      </c>
      <c r="AF172" s="366"/>
      <c r="AG172" s="366"/>
      <c r="AH172" s="370"/>
      <c r="AI172" s="367"/>
      <c r="AJ172" s="366"/>
      <c r="AK172" s="366"/>
      <c r="AL172" s="362" t="str">
        <f t="shared" si="14"/>
        <v/>
      </c>
    </row>
    <row r="173" spans="1:41" hidden="1" x14ac:dyDescent="0.25">
      <c r="A173" s="358" t="str">
        <f>+IF(ENCUESTAS!DU173="SI",ENCUESTAS!DV173,"")</f>
        <v>MAR-036</v>
      </c>
      <c r="B173" s="366"/>
      <c r="C173" s="367"/>
      <c r="D173" s="361" t="str">
        <f>+ENCUESTAS!H173</f>
        <v xml:space="preserve">SAN MARTIN </v>
      </c>
      <c r="E173" s="372"/>
      <c r="F173" s="372"/>
      <c r="G173" s="372"/>
      <c r="H173" s="372"/>
      <c r="I173" s="372"/>
      <c r="J173" s="372"/>
      <c r="K173" s="368"/>
      <c r="L173" s="372"/>
      <c r="M173" s="372"/>
      <c r="N173" s="372"/>
      <c r="O173" s="372"/>
      <c r="P173" s="362" t="str">
        <f t="shared" si="12"/>
        <v xml:space="preserve">   #   -   </v>
      </c>
      <c r="Q173" s="362" t="str">
        <f t="shared" si="15"/>
        <v>REPETIDA</v>
      </c>
      <c r="R173" s="369"/>
      <c r="S173" s="369"/>
      <c r="T173" s="366"/>
      <c r="U173" s="366"/>
      <c r="V173" s="366"/>
      <c r="W173" s="366"/>
      <c r="X173" s="366"/>
      <c r="Y173" s="366"/>
      <c r="Z173" s="366"/>
      <c r="AA173" s="369"/>
      <c r="AB173" s="366"/>
      <c r="AC173" s="362" t="str">
        <f t="shared" si="13"/>
        <v xml:space="preserve">   </v>
      </c>
      <c r="AD173" s="362" t="str">
        <f t="shared" si="16"/>
        <v>REPETIDA</v>
      </c>
      <c r="AE173" s="362" t="str">
        <f t="shared" si="17"/>
        <v>REPETIDA</v>
      </c>
      <c r="AF173" s="366"/>
      <c r="AG173" s="366"/>
      <c r="AH173" s="370"/>
      <c r="AI173" s="367"/>
      <c r="AJ173" s="366"/>
      <c r="AK173" s="366"/>
      <c r="AL173" s="362" t="str">
        <f t="shared" si="14"/>
        <v/>
      </c>
    </row>
    <row r="174" spans="1:41" hidden="1" x14ac:dyDescent="0.25">
      <c r="A174" s="358" t="str">
        <f>+IF(ENCUESTAS!DU174="SI",ENCUESTAS!DV174,"")</f>
        <v/>
      </c>
      <c r="B174" s="366"/>
      <c r="C174" s="367"/>
      <c r="D174" s="361" t="str">
        <f>+ENCUESTAS!H174</f>
        <v xml:space="preserve">NUEVO HORIZONTE </v>
      </c>
      <c r="E174" s="372"/>
      <c r="F174" s="372"/>
      <c r="G174" s="372"/>
      <c r="H174" s="372"/>
      <c r="I174" s="372"/>
      <c r="J174" s="372"/>
      <c r="K174" s="368"/>
      <c r="L174" s="372"/>
      <c r="M174" s="372"/>
      <c r="N174" s="372"/>
      <c r="O174" s="372"/>
      <c r="P174" s="362" t="str">
        <f t="shared" si="12"/>
        <v xml:space="preserve">   #   -   </v>
      </c>
      <c r="Q174" s="362" t="str">
        <f t="shared" si="15"/>
        <v>REPETIDA</v>
      </c>
      <c r="R174" s="369"/>
      <c r="S174" s="369"/>
      <c r="T174" s="366"/>
      <c r="U174" s="366"/>
      <c r="V174" s="366"/>
      <c r="W174" s="366"/>
      <c r="X174" s="366"/>
      <c r="Y174" s="366"/>
      <c r="Z174" s="366"/>
      <c r="AA174" s="369"/>
      <c r="AB174" s="366"/>
      <c r="AC174" s="362" t="str">
        <f t="shared" si="13"/>
        <v xml:space="preserve">   </v>
      </c>
      <c r="AD174" s="362" t="str">
        <f t="shared" si="16"/>
        <v>REPETIDA</v>
      </c>
      <c r="AE174" s="362" t="str">
        <f t="shared" si="17"/>
        <v>REPETIDA</v>
      </c>
      <c r="AF174" s="366"/>
      <c r="AG174" s="366"/>
      <c r="AH174" s="370"/>
      <c r="AI174" s="367"/>
      <c r="AJ174" s="366"/>
      <c r="AK174" s="366"/>
      <c r="AL174" s="362" t="str">
        <f t="shared" si="14"/>
        <v/>
      </c>
    </row>
    <row r="175" spans="1:41" hidden="1" x14ac:dyDescent="0.25">
      <c r="A175" s="358" t="str">
        <f>+IF(ENCUESTAS!DU175="SI",ENCUESTAS!DV175,"")</f>
        <v/>
      </c>
      <c r="B175" s="366"/>
      <c r="C175" s="367"/>
      <c r="D175" s="361" t="str">
        <f>+ENCUESTAS!H175</f>
        <v xml:space="preserve">NUEVO HORIZONTE </v>
      </c>
      <c r="E175" s="372"/>
      <c r="F175" s="372"/>
      <c r="G175" s="372"/>
      <c r="H175" s="372"/>
      <c r="I175" s="372"/>
      <c r="J175" s="372"/>
      <c r="K175" s="368"/>
      <c r="L175" s="372"/>
      <c r="M175" s="372"/>
      <c r="N175" s="372"/>
      <c r="O175" s="372"/>
      <c r="P175" s="362" t="str">
        <f t="shared" ref="P175:P238" si="18">CONCATENATE(E175," ",F175,G175," ",H175," ",I175,"# "," ",J175,K175," ",L175,"- ",M175," ",N175," ",O175)</f>
        <v xml:space="preserve">   #   -   </v>
      </c>
      <c r="Q175" s="362" t="str">
        <f t="shared" si="15"/>
        <v>REPETIDA</v>
      </c>
      <c r="R175" s="369"/>
      <c r="S175" s="369"/>
      <c r="T175" s="366"/>
      <c r="U175" s="366"/>
      <c r="V175" s="366"/>
      <c r="W175" s="366"/>
      <c r="X175" s="366"/>
      <c r="Y175" s="366"/>
      <c r="Z175" s="366"/>
      <c r="AA175" s="369"/>
      <c r="AB175" s="366"/>
      <c r="AC175" s="362" t="str">
        <f t="shared" ref="AC175:AC238" si="19">+CONCATENATE(Y175," ",Z175," ",W175," ",X175)</f>
        <v xml:space="preserve">   </v>
      </c>
      <c r="AD175" s="362" t="str">
        <f t="shared" si="16"/>
        <v>REPETIDA</v>
      </c>
      <c r="AE175" s="362" t="str">
        <f t="shared" si="17"/>
        <v>REPETIDA</v>
      </c>
      <c r="AF175" s="366"/>
      <c r="AG175" s="366"/>
      <c r="AH175" s="370"/>
      <c r="AI175" s="367"/>
      <c r="AJ175" s="366"/>
      <c r="AK175" s="366"/>
      <c r="AL175" s="362" t="str">
        <f t="shared" ref="AL175:AL238" si="20">IF(AND(AG175="SI",AJ175="SI"),"SI",IF(AND(AG175="",AJ175=""),"","NO"))</f>
        <v/>
      </c>
    </row>
    <row r="176" spans="1:41" hidden="1" x14ac:dyDescent="0.25">
      <c r="A176" s="358" t="str">
        <f>+IF(ENCUESTAS!DU176="SI",ENCUESTAS!DV176,"")</f>
        <v>MAR-037</v>
      </c>
      <c r="B176" s="366"/>
      <c r="C176" s="367"/>
      <c r="D176" s="361" t="str">
        <f>+ENCUESTAS!H176</f>
        <v xml:space="preserve">SAN MARTIN </v>
      </c>
      <c r="E176" s="372"/>
      <c r="F176" s="372"/>
      <c r="G176" s="372"/>
      <c r="H176" s="372"/>
      <c r="I176" s="372"/>
      <c r="J176" s="372"/>
      <c r="K176" s="368"/>
      <c r="L176" s="372"/>
      <c r="M176" s="372"/>
      <c r="N176" s="372"/>
      <c r="O176" s="372"/>
      <c r="P176" s="362" t="str">
        <f t="shared" si="18"/>
        <v xml:space="preserve">   #   -   </v>
      </c>
      <c r="Q176" s="362" t="str">
        <f t="shared" si="15"/>
        <v>REPETIDA</v>
      </c>
      <c r="R176" s="369"/>
      <c r="S176" s="369"/>
      <c r="T176" s="366"/>
      <c r="U176" s="366"/>
      <c r="V176" s="366"/>
      <c r="W176" s="366"/>
      <c r="X176" s="366"/>
      <c r="Y176" s="366"/>
      <c r="Z176" s="366"/>
      <c r="AA176" s="369"/>
      <c r="AB176" s="366"/>
      <c r="AC176" s="362" t="str">
        <f t="shared" si="19"/>
        <v xml:space="preserve">   </v>
      </c>
      <c r="AD176" s="362" t="str">
        <f t="shared" si="16"/>
        <v>REPETIDA</v>
      </c>
      <c r="AE176" s="362" t="str">
        <f t="shared" si="17"/>
        <v>REPETIDA</v>
      </c>
      <c r="AF176" s="366"/>
      <c r="AG176" s="366"/>
      <c r="AH176" s="370"/>
      <c r="AI176" s="367"/>
      <c r="AJ176" s="366"/>
      <c r="AK176" s="366"/>
      <c r="AL176" s="362" t="str">
        <f t="shared" si="20"/>
        <v/>
      </c>
    </row>
    <row r="177" spans="1:41" hidden="1" x14ac:dyDescent="0.25">
      <c r="A177" s="358" t="str">
        <f>+IF(ENCUESTAS!DU177="SI",ENCUESTAS!DV177,"")</f>
        <v/>
      </c>
      <c r="B177" s="366"/>
      <c r="C177" s="367"/>
      <c r="D177" s="361" t="str">
        <f>+ENCUESTAS!H177</f>
        <v xml:space="preserve">NUEVO HORIZONTE </v>
      </c>
      <c r="E177" s="372"/>
      <c r="F177" s="372"/>
      <c r="G177" s="372"/>
      <c r="H177" s="372"/>
      <c r="I177" s="372"/>
      <c r="J177" s="372"/>
      <c r="K177" s="368"/>
      <c r="L177" s="372"/>
      <c r="M177" s="372"/>
      <c r="N177" s="372"/>
      <c r="O177" s="372"/>
      <c r="P177" s="362" t="str">
        <f t="shared" si="18"/>
        <v xml:space="preserve">   #   -   </v>
      </c>
      <c r="Q177" s="362" t="str">
        <f t="shared" si="15"/>
        <v>REPETIDA</v>
      </c>
      <c r="R177" s="369"/>
      <c r="S177" s="369"/>
      <c r="T177" s="366"/>
      <c r="U177" s="366"/>
      <c r="V177" s="366"/>
      <c r="W177" s="366"/>
      <c r="X177" s="366"/>
      <c r="Y177" s="366"/>
      <c r="Z177" s="366"/>
      <c r="AA177" s="369"/>
      <c r="AB177" s="366"/>
      <c r="AC177" s="362" t="str">
        <f t="shared" si="19"/>
        <v xml:space="preserve">   </v>
      </c>
      <c r="AD177" s="362" t="str">
        <f t="shared" si="16"/>
        <v>REPETIDA</v>
      </c>
      <c r="AE177" s="362" t="str">
        <f t="shared" si="17"/>
        <v>REPETIDA</v>
      </c>
      <c r="AF177" s="366"/>
      <c r="AG177" s="366"/>
      <c r="AH177" s="370"/>
      <c r="AI177" s="367"/>
      <c r="AJ177" s="366"/>
      <c r="AK177" s="366"/>
      <c r="AL177" s="362" t="str">
        <f t="shared" si="20"/>
        <v/>
      </c>
    </row>
    <row r="178" spans="1:41" hidden="1" x14ac:dyDescent="0.25">
      <c r="A178" s="358" t="str">
        <f>+IF(ENCUESTAS!DU178="SI",ENCUESTAS!DV178,"")</f>
        <v>HOR-008</v>
      </c>
      <c r="B178" s="366"/>
      <c r="C178" s="367"/>
      <c r="D178" s="361" t="str">
        <f>+ENCUESTAS!H178</f>
        <v xml:space="preserve">NUEVO HORIZONTE </v>
      </c>
      <c r="E178" s="372"/>
      <c r="F178" s="372"/>
      <c r="G178" s="372"/>
      <c r="H178" s="372"/>
      <c r="I178" s="372"/>
      <c r="J178" s="372"/>
      <c r="K178" s="368"/>
      <c r="L178" s="372"/>
      <c r="M178" s="372"/>
      <c r="N178" s="372"/>
      <c r="O178" s="372"/>
      <c r="P178" s="362" t="str">
        <f t="shared" si="18"/>
        <v xml:space="preserve">   #   -   </v>
      </c>
      <c r="Q178" s="362" t="str">
        <f t="shared" si="15"/>
        <v>REPETIDA</v>
      </c>
      <c r="R178" s="369"/>
      <c r="S178" s="369"/>
      <c r="T178" s="366"/>
      <c r="U178" s="366"/>
      <c r="V178" s="366"/>
      <c r="W178" s="366"/>
      <c r="X178" s="366"/>
      <c r="Y178" s="366"/>
      <c r="Z178" s="366"/>
      <c r="AA178" s="369"/>
      <c r="AB178" s="366"/>
      <c r="AC178" s="362" t="str">
        <f t="shared" si="19"/>
        <v xml:space="preserve">   </v>
      </c>
      <c r="AD178" s="362" t="str">
        <f t="shared" si="16"/>
        <v>REPETIDA</v>
      </c>
      <c r="AE178" s="362" t="str">
        <f t="shared" si="17"/>
        <v>REPETIDA</v>
      </c>
      <c r="AF178" s="366"/>
      <c r="AG178" s="366"/>
      <c r="AH178" s="370"/>
      <c r="AI178" s="367"/>
      <c r="AJ178" s="366"/>
      <c r="AK178" s="366"/>
      <c r="AL178" s="362" t="str">
        <f t="shared" si="20"/>
        <v/>
      </c>
    </row>
    <row r="179" spans="1:41" hidden="1" x14ac:dyDescent="0.25">
      <c r="A179" s="358" t="str">
        <f>+IF(ENCUESTAS!DU179="SI",ENCUESTAS!DV179,"")</f>
        <v>HOR-009</v>
      </c>
      <c r="B179" s="366"/>
      <c r="C179" s="367"/>
      <c r="D179" s="361" t="str">
        <f>+ENCUESTAS!H179</f>
        <v xml:space="preserve">NUEVO HORIZONTE </v>
      </c>
      <c r="E179" s="372"/>
      <c r="F179" s="372"/>
      <c r="G179" s="372"/>
      <c r="H179" s="372"/>
      <c r="I179" s="372"/>
      <c r="J179" s="372"/>
      <c r="K179" s="368"/>
      <c r="L179" s="372"/>
      <c r="M179" s="372"/>
      <c r="N179" s="372"/>
      <c r="O179" s="372"/>
      <c r="P179" s="362" t="str">
        <f t="shared" si="18"/>
        <v xml:space="preserve">   #   -   </v>
      </c>
      <c r="Q179" s="362" t="str">
        <f t="shared" si="15"/>
        <v>REPETIDA</v>
      </c>
      <c r="R179" s="369"/>
      <c r="S179" s="369"/>
      <c r="T179" s="366"/>
      <c r="U179" s="366"/>
      <c r="V179" s="366"/>
      <c r="W179" s="366"/>
      <c r="X179" s="366"/>
      <c r="Y179" s="366"/>
      <c r="Z179" s="366"/>
      <c r="AA179" s="369"/>
      <c r="AB179" s="366"/>
      <c r="AC179" s="362" t="str">
        <f t="shared" si="19"/>
        <v xml:space="preserve">   </v>
      </c>
      <c r="AD179" s="362" t="str">
        <f t="shared" si="16"/>
        <v>REPETIDA</v>
      </c>
      <c r="AE179" s="362" t="str">
        <f t="shared" si="17"/>
        <v>REPETIDA</v>
      </c>
      <c r="AF179" s="366"/>
      <c r="AG179" s="366"/>
      <c r="AH179" s="370"/>
      <c r="AI179" s="367"/>
      <c r="AJ179" s="366"/>
      <c r="AK179" s="366"/>
      <c r="AL179" s="362" t="str">
        <f t="shared" si="20"/>
        <v/>
      </c>
    </row>
    <row r="180" spans="1:41" hidden="1" x14ac:dyDescent="0.25">
      <c r="A180" s="358" t="str">
        <f>+IF(ENCUESTAS!DU180="SI",ENCUESTAS!DV180,"")</f>
        <v>MAR-038</v>
      </c>
      <c r="B180" s="366"/>
      <c r="C180" s="367"/>
      <c r="D180" s="361" t="str">
        <f>+ENCUESTAS!H180</f>
        <v xml:space="preserve">SAN MARTIN </v>
      </c>
      <c r="E180" s="372"/>
      <c r="F180" s="372"/>
      <c r="G180" s="372"/>
      <c r="H180" s="372"/>
      <c r="I180" s="372"/>
      <c r="J180" s="372"/>
      <c r="K180" s="368"/>
      <c r="L180" s="372"/>
      <c r="M180" s="372"/>
      <c r="N180" s="372"/>
      <c r="O180" s="372"/>
      <c r="P180" s="362" t="str">
        <f t="shared" si="18"/>
        <v xml:space="preserve">   #   -   </v>
      </c>
      <c r="Q180" s="362" t="str">
        <f t="shared" si="15"/>
        <v>REPETIDA</v>
      </c>
      <c r="R180" s="369"/>
      <c r="S180" s="369"/>
      <c r="T180" s="366"/>
      <c r="U180" s="366"/>
      <c r="V180" s="366"/>
      <c r="W180" s="366"/>
      <c r="X180" s="366"/>
      <c r="Y180" s="366"/>
      <c r="Z180" s="366"/>
      <c r="AA180" s="369"/>
      <c r="AB180" s="366"/>
      <c r="AC180" s="362" t="str">
        <f t="shared" si="19"/>
        <v xml:space="preserve">   </v>
      </c>
      <c r="AD180" s="362" t="str">
        <f t="shared" si="16"/>
        <v>REPETIDA</v>
      </c>
      <c r="AE180" s="362" t="str">
        <f t="shared" si="17"/>
        <v>REPETIDA</v>
      </c>
      <c r="AF180" s="366"/>
      <c r="AG180" s="366"/>
      <c r="AH180" s="370"/>
      <c r="AI180" s="367"/>
      <c r="AJ180" s="366"/>
      <c r="AK180" s="366"/>
      <c r="AL180" s="362" t="str">
        <f t="shared" si="20"/>
        <v/>
      </c>
    </row>
    <row r="181" spans="1:41" hidden="1" x14ac:dyDescent="0.25">
      <c r="A181" s="358" t="str">
        <f>+IF(ENCUESTAS!DU181="SI",ENCUESTAS!DV181,"")</f>
        <v>MAR-039</v>
      </c>
      <c r="B181" s="366"/>
      <c r="C181" s="367"/>
      <c r="D181" s="361" t="str">
        <f>+ENCUESTAS!H181</f>
        <v xml:space="preserve">SAN MARTIN </v>
      </c>
      <c r="E181" s="372"/>
      <c r="F181" s="372"/>
      <c r="G181" s="372"/>
      <c r="H181" s="372"/>
      <c r="I181" s="372"/>
      <c r="J181" s="372"/>
      <c r="K181" s="368"/>
      <c r="L181" s="372"/>
      <c r="M181" s="372"/>
      <c r="N181" s="372"/>
      <c r="O181" s="372"/>
      <c r="P181" s="362" t="str">
        <f t="shared" si="18"/>
        <v xml:space="preserve">   #   -   </v>
      </c>
      <c r="Q181" s="362" t="str">
        <f t="shared" si="15"/>
        <v>REPETIDA</v>
      </c>
      <c r="R181" s="369"/>
      <c r="S181" s="369"/>
      <c r="T181" s="366"/>
      <c r="U181" s="366"/>
      <c r="V181" s="366"/>
      <c r="W181" s="366"/>
      <c r="X181" s="366"/>
      <c r="Y181" s="366"/>
      <c r="Z181" s="366"/>
      <c r="AA181" s="369"/>
      <c r="AB181" s="366"/>
      <c r="AC181" s="362" t="str">
        <f t="shared" si="19"/>
        <v xml:space="preserve">   </v>
      </c>
      <c r="AD181" s="362" t="str">
        <f t="shared" si="16"/>
        <v>REPETIDA</v>
      </c>
      <c r="AE181" s="362" t="str">
        <f t="shared" si="17"/>
        <v>REPETIDA</v>
      </c>
      <c r="AF181" s="366"/>
      <c r="AG181" s="366"/>
      <c r="AH181" s="370"/>
      <c r="AI181" s="367"/>
      <c r="AJ181" s="366"/>
      <c r="AK181" s="366"/>
      <c r="AL181" s="362" t="str">
        <f t="shared" si="20"/>
        <v/>
      </c>
    </row>
    <row r="182" spans="1:41" hidden="1" x14ac:dyDescent="0.25">
      <c r="A182" s="358" t="str">
        <f>+IF(ENCUESTAS!DU182="SI",ENCUESTAS!DV182,"")</f>
        <v/>
      </c>
      <c r="B182" s="366"/>
      <c r="C182" s="367"/>
      <c r="D182" s="361" t="str">
        <f>+ENCUESTAS!H182</f>
        <v xml:space="preserve">SAN MARTIN </v>
      </c>
      <c r="E182" s="372"/>
      <c r="F182" s="372"/>
      <c r="G182" s="372"/>
      <c r="H182" s="372"/>
      <c r="I182" s="372"/>
      <c r="J182" s="372"/>
      <c r="K182" s="368"/>
      <c r="L182" s="372"/>
      <c r="M182" s="372"/>
      <c r="N182" s="372"/>
      <c r="O182" s="372"/>
      <c r="P182" s="362" t="str">
        <f t="shared" si="18"/>
        <v xml:space="preserve">   #   -   </v>
      </c>
      <c r="Q182" s="362" t="str">
        <f t="shared" si="15"/>
        <v>REPETIDA</v>
      </c>
      <c r="R182" s="369"/>
      <c r="S182" s="369"/>
      <c r="T182" s="366"/>
      <c r="U182" s="366"/>
      <c r="V182" s="366"/>
      <c r="W182" s="366"/>
      <c r="X182" s="366"/>
      <c r="Y182" s="366"/>
      <c r="Z182" s="366"/>
      <c r="AA182" s="369"/>
      <c r="AB182" s="366"/>
      <c r="AC182" s="362" t="str">
        <f t="shared" si="19"/>
        <v xml:space="preserve">   </v>
      </c>
      <c r="AD182" s="362" t="str">
        <f t="shared" si="16"/>
        <v>REPETIDA</v>
      </c>
      <c r="AE182" s="362" t="str">
        <f t="shared" si="17"/>
        <v>REPETIDA</v>
      </c>
      <c r="AF182" s="366"/>
      <c r="AG182" s="366"/>
      <c r="AH182" s="370"/>
      <c r="AI182" s="367"/>
      <c r="AJ182" s="366"/>
      <c r="AK182" s="366"/>
      <c r="AL182" s="362" t="str">
        <f t="shared" si="20"/>
        <v/>
      </c>
    </row>
    <row r="183" spans="1:41" hidden="1" x14ac:dyDescent="0.25">
      <c r="A183" s="358" t="str">
        <f>+IF(ENCUESTAS!DU183="SI",ENCUESTAS!DV183,"")</f>
        <v/>
      </c>
      <c r="B183" s="366"/>
      <c r="C183" s="367"/>
      <c r="D183" s="361" t="str">
        <f>+ENCUESTAS!H183</f>
        <v xml:space="preserve">SAN MARTIN </v>
      </c>
      <c r="E183" s="372"/>
      <c r="F183" s="372"/>
      <c r="G183" s="372"/>
      <c r="H183" s="372"/>
      <c r="I183" s="372"/>
      <c r="J183" s="372"/>
      <c r="K183" s="368"/>
      <c r="L183" s="372"/>
      <c r="M183" s="372"/>
      <c r="N183" s="372"/>
      <c r="O183" s="372"/>
      <c r="P183" s="362" t="str">
        <f t="shared" si="18"/>
        <v xml:space="preserve">   #   -   </v>
      </c>
      <c r="Q183" s="362" t="str">
        <f t="shared" si="15"/>
        <v>REPETIDA</v>
      </c>
      <c r="R183" s="369"/>
      <c r="S183" s="369"/>
      <c r="T183" s="366"/>
      <c r="U183" s="366"/>
      <c r="V183" s="366"/>
      <c r="W183" s="366"/>
      <c r="X183" s="366"/>
      <c r="Y183" s="366"/>
      <c r="Z183" s="366"/>
      <c r="AA183" s="369"/>
      <c r="AB183" s="366"/>
      <c r="AC183" s="362" t="str">
        <f t="shared" si="19"/>
        <v xml:space="preserve">   </v>
      </c>
      <c r="AD183" s="362" t="str">
        <f t="shared" si="16"/>
        <v>REPETIDA</v>
      </c>
      <c r="AE183" s="362" t="str">
        <f t="shared" si="17"/>
        <v>REPETIDA</v>
      </c>
      <c r="AF183" s="366"/>
      <c r="AG183" s="366"/>
      <c r="AH183" s="370"/>
      <c r="AI183" s="367"/>
      <c r="AJ183" s="366"/>
      <c r="AK183" s="366"/>
      <c r="AL183" s="362" t="str">
        <f t="shared" si="20"/>
        <v/>
      </c>
    </row>
    <row r="184" spans="1:41" hidden="1" x14ac:dyDescent="0.25">
      <c r="A184" s="358" t="str">
        <f>+IF(ENCUESTAS!DU184="SI",ENCUESTAS!DV184,"")</f>
        <v>MAR-040</v>
      </c>
      <c r="B184" s="366"/>
      <c r="C184" s="367"/>
      <c r="D184" s="361" t="str">
        <f>+ENCUESTAS!H184</f>
        <v xml:space="preserve">SAN MARTIN </v>
      </c>
      <c r="E184" s="372"/>
      <c r="F184" s="372"/>
      <c r="G184" s="372"/>
      <c r="H184" s="372"/>
      <c r="I184" s="372"/>
      <c r="J184" s="372"/>
      <c r="K184" s="368"/>
      <c r="L184" s="372"/>
      <c r="M184" s="372"/>
      <c r="N184" s="372"/>
      <c r="O184" s="372"/>
      <c r="P184" s="362" t="str">
        <f t="shared" si="18"/>
        <v xml:space="preserve">   #   -   </v>
      </c>
      <c r="Q184" s="362" t="str">
        <f t="shared" si="15"/>
        <v>REPETIDA</v>
      </c>
      <c r="R184" s="369"/>
      <c r="S184" s="369"/>
      <c r="T184" s="366"/>
      <c r="U184" s="366"/>
      <c r="V184" s="366"/>
      <c r="W184" s="366"/>
      <c r="X184" s="366"/>
      <c r="Y184" s="366"/>
      <c r="Z184" s="366"/>
      <c r="AA184" s="369"/>
      <c r="AB184" s="366"/>
      <c r="AC184" s="362" t="str">
        <f t="shared" si="19"/>
        <v xml:space="preserve">   </v>
      </c>
      <c r="AD184" s="362" t="str">
        <f t="shared" si="16"/>
        <v>REPETIDA</v>
      </c>
      <c r="AE184" s="362" t="str">
        <f t="shared" si="17"/>
        <v>REPETIDA</v>
      </c>
      <c r="AF184" s="366"/>
      <c r="AG184" s="366"/>
      <c r="AH184" s="370"/>
      <c r="AI184" s="367"/>
      <c r="AJ184" s="366"/>
      <c r="AK184" s="366"/>
      <c r="AL184" s="362" t="str">
        <f t="shared" si="20"/>
        <v/>
      </c>
    </row>
    <row r="185" spans="1:41" hidden="1" x14ac:dyDescent="0.25">
      <c r="A185" s="358" t="str">
        <f>+IF(ENCUESTAS!DU185="SI",ENCUESTAS!DV185,"")</f>
        <v/>
      </c>
      <c r="B185" s="366"/>
      <c r="C185" s="367"/>
      <c r="D185" s="361" t="str">
        <f>+ENCUESTAS!H185</f>
        <v xml:space="preserve">SAN MARTIN </v>
      </c>
      <c r="E185" s="372"/>
      <c r="F185" s="372"/>
      <c r="G185" s="372"/>
      <c r="H185" s="372"/>
      <c r="I185" s="372"/>
      <c r="J185" s="372"/>
      <c r="K185" s="368"/>
      <c r="L185" s="372"/>
      <c r="M185" s="372"/>
      <c r="N185" s="372"/>
      <c r="O185" s="372"/>
      <c r="P185" s="362" t="str">
        <f t="shared" si="18"/>
        <v xml:space="preserve">   #   -   </v>
      </c>
      <c r="Q185" s="362" t="str">
        <f t="shared" si="15"/>
        <v>REPETIDA</v>
      </c>
      <c r="R185" s="369"/>
      <c r="S185" s="369"/>
      <c r="T185" s="366"/>
      <c r="U185" s="366"/>
      <c r="V185" s="366"/>
      <c r="W185" s="366"/>
      <c r="X185" s="366"/>
      <c r="Y185" s="366"/>
      <c r="Z185" s="366"/>
      <c r="AA185" s="369"/>
      <c r="AB185" s="366"/>
      <c r="AC185" s="362" t="str">
        <f t="shared" si="19"/>
        <v xml:space="preserve">   </v>
      </c>
      <c r="AD185" s="362" t="str">
        <f t="shared" si="16"/>
        <v>REPETIDA</v>
      </c>
      <c r="AE185" s="362" t="str">
        <f t="shared" si="17"/>
        <v>REPETIDA</v>
      </c>
      <c r="AF185" s="366"/>
      <c r="AG185" s="366"/>
      <c r="AH185" s="370"/>
      <c r="AI185" s="367"/>
      <c r="AJ185" s="366"/>
      <c r="AK185" s="366"/>
      <c r="AL185" s="362" t="str">
        <f t="shared" si="20"/>
        <v/>
      </c>
    </row>
    <row r="186" spans="1:41" hidden="1" x14ac:dyDescent="0.25">
      <c r="A186" s="358" t="str">
        <f>+IF(ENCUESTAS!DU186="SI",ENCUESTAS!DV186,"")</f>
        <v/>
      </c>
      <c r="B186" s="366"/>
      <c r="C186" s="367"/>
      <c r="D186" s="361" t="str">
        <f>+ENCUESTAS!H186</f>
        <v xml:space="preserve">NUEVO HORIZONTE </v>
      </c>
      <c r="E186" s="372"/>
      <c r="F186" s="372"/>
      <c r="G186" s="372"/>
      <c r="H186" s="372"/>
      <c r="I186" s="372"/>
      <c r="J186" s="372"/>
      <c r="K186" s="368"/>
      <c r="L186" s="372"/>
      <c r="M186" s="372"/>
      <c r="N186" s="372"/>
      <c r="O186" s="372"/>
      <c r="P186" s="362" t="str">
        <f t="shared" si="18"/>
        <v xml:space="preserve">   #   -   </v>
      </c>
      <c r="Q186" s="362" t="str">
        <f t="shared" si="15"/>
        <v>REPETIDA</v>
      </c>
      <c r="R186" s="369"/>
      <c r="S186" s="369"/>
      <c r="T186" s="366"/>
      <c r="U186" s="366"/>
      <c r="V186" s="366"/>
      <c r="W186" s="366"/>
      <c r="X186" s="366"/>
      <c r="Y186" s="366"/>
      <c r="Z186" s="366"/>
      <c r="AA186" s="369"/>
      <c r="AB186" s="366"/>
      <c r="AC186" s="362" t="str">
        <f t="shared" si="19"/>
        <v xml:space="preserve">   </v>
      </c>
      <c r="AD186" s="362" t="str">
        <f t="shared" si="16"/>
        <v>REPETIDA</v>
      </c>
      <c r="AE186" s="362" t="str">
        <f t="shared" si="17"/>
        <v>REPETIDA</v>
      </c>
      <c r="AF186" s="366"/>
      <c r="AG186" s="366"/>
      <c r="AH186" s="370"/>
      <c r="AI186" s="367"/>
      <c r="AJ186" s="366"/>
      <c r="AK186" s="366"/>
      <c r="AL186" s="362" t="str">
        <f t="shared" si="20"/>
        <v/>
      </c>
    </row>
    <row r="187" spans="1:41" hidden="1" x14ac:dyDescent="0.25">
      <c r="A187" s="358" t="str">
        <f>+IF(ENCUESTAS!DU187="SI",ENCUESTAS!DV187,"")</f>
        <v>HOR-010</v>
      </c>
      <c r="B187" s="366"/>
      <c r="C187" s="367"/>
      <c r="D187" s="361" t="str">
        <f>+ENCUESTAS!H187</f>
        <v xml:space="preserve">NUEVO HORIZONTE </v>
      </c>
      <c r="E187" s="372"/>
      <c r="F187" s="372"/>
      <c r="G187" s="372"/>
      <c r="H187" s="372"/>
      <c r="I187" s="372"/>
      <c r="J187" s="372"/>
      <c r="K187" s="368"/>
      <c r="L187" s="372"/>
      <c r="M187" s="372"/>
      <c r="N187" s="372"/>
      <c r="O187" s="372"/>
      <c r="P187" s="362" t="str">
        <f t="shared" si="18"/>
        <v xml:space="preserve">   #   -   </v>
      </c>
      <c r="Q187" s="362" t="str">
        <f t="shared" si="15"/>
        <v>REPETIDA</v>
      </c>
      <c r="R187" s="369"/>
      <c r="S187" s="369"/>
      <c r="T187" s="366"/>
      <c r="U187" s="366"/>
      <c r="V187" s="366"/>
      <c r="W187" s="366"/>
      <c r="X187" s="366"/>
      <c r="Y187" s="366"/>
      <c r="Z187" s="366"/>
      <c r="AA187" s="369"/>
      <c r="AB187" s="366"/>
      <c r="AC187" s="362" t="str">
        <f t="shared" si="19"/>
        <v xml:space="preserve">   </v>
      </c>
      <c r="AD187" s="362" t="str">
        <f t="shared" si="16"/>
        <v>REPETIDA</v>
      </c>
      <c r="AE187" s="362" t="str">
        <f t="shared" si="17"/>
        <v>REPETIDA</v>
      </c>
      <c r="AF187" s="366"/>
      <c r="AG187" s="366"/>
      <c r="AH187" s="370"/>
      <c r="AI187" s="367"/>
      <c r="AJ187" s="366"/>
      <c r="AK187" s="366"/>
      <c r="AL187" s="362" t="str">
        <f t="shared" si="20"/>
        <v/>
      </c>
    </row>
    <row r="188" spans="1:41" hidden="1" x14ac:dyDescent="0.25">
      <c r="A188" s="358" t="str">
        <f>+IF(ENCUESTAS!DU188="SI",ENCUESTAS!DV188,"")</f>
        <v>HOR-011</v>
      </c>
      <c r="B188" s="366"/>
      <c r="C188" s="367"/>
      <c r="D188" s="361" t="str">
        <f>+ENCUESTAS!H188</f>
        <v xml:space="preserve">NUEVO HORIZONTE </v>
      </c>
      <c r="E188" s="372"/>
      <c r="F188" s="372"/>
      <c r="G188" s="372"/>
      <c r="H188" s="372"/>
      <c r="I188" s="372"/>
      <c r="J188" s="372"/>
      <c r="K188" s="368"/>
      <c r="L188" s="372"/>
      <c r="M188" s="372"/>
      <c r="N188" s="372"/>
      <c r="O188" s="372"/>
      <c r="P188" s="362" t="str">
        <f t="shared" si="18"/>
        <v xml:space="preserve">   #   -   </v>
      </c>
      <c r="Q188" s="362" t="str">
        <f t="shared" si="15"/>
        <v>REPETIDA</v>
      </c>
      <c r="R188" s="369"/>
      <c r="S188" s="369"/>
      <c r="T188" s="366"/>
      <c r="U188" s="366"/>
      <c r="V188" s="366"/>
      <c r="W188" s="366"/>
      <c r="X188" s="366"/>
      <c r="Y188" s="366"/>
      <c r="Z188" s="366"/>
      <c r="AA188" s="369"/>
      <c r="AB188" s="366"/>
      <c r="AC188" s="362" t="str">
        <f t="shared" si="19"/>
        <v xml:space="preserve">   </v>
      </c>
      <c r="AD188" s="362" t="str">
        <f t="shared" si="16"/>
        <v>REPETIDA</v>
      </c>
      <c r="AE188" s="362" t="str">
        <f t="shared" si="17"/>
        <v>REPETIDA</v>
      </c>
      <c r="AF188" s="366"/>
      <c r="AG188" s="366"/>
      <c r="AH188" s="370"/>
      <c r="AI188" s="367"/>
      <c r="AJ188" s="366"/>
      <c r="AK188" s="366"/>
      <c r="AL188" s="362" t="str">
        <f t="shared" si="20"/>
        <v/>
      </c>
    </row>
    <row r="189" spans="1:41" hidden="1" x14ac:dyDescent="0.25">
      <c r="A189" s="358" t="str">
        <f>+IF(ENCUESTAS!DU189="SI",ENCUESTAS!DV189,"")</f>
        <v>HOR-012</v>
      </c>
      <c r="B189" s="366"/>
      <c r="C189" s="367"/>
      <c r="D189" s="361" t="str">
        <f>+ENCUESTAS!H189</f>
        <v xml:space="preserve">NUEVO HORIZONTE </v>
      </c>
      <c r="E189" s="372"/>
      <c r="F189" s="372"/>
      <c r="G189" s="372"/>
      <c r="H189" s="372"/>
      <c r="I189" s="372"/>
      <c r="J189" s="372"/>
      <c r="K189" s="368"/>
      <c r="L189" s="372"/>
      <c r="M189" s="372"/>
      <c r="N189" s="372"/>
      <c r="O189" s="372"/>
      <c r="P189" s="362" t="str">
        <f t="shared" si="18"/>
        <v xml:space="preserve">   #   -   </v>
      </c>
      <c r="Q189" s="362" t="str">
        <f t="shared" si="15"/>
        <v>REPETIDA</v>
      </c>
      <c r="R189" s="369"/>
      <c r="S189" s="369"/>
      <c r="T189" s="366"/>
      <c r="U189" s="366"/>
      <c r="V189" s="366"/>
      <c r="W189" s="366"/>
      <c r="X189" s="366"/>
      <c r="Y189" s="366"/>
      <c r="Z189" s="366"/>
      <c r="AA189" s="369"/>
      <c r="AB189" s="366"/>
      <c r="AC189" s="362" t="str">
        <f t="shared" si="19"/>
        <v xml:space="preserve">   </v>
      </c>
      <c r="AD189" s="362" t="str">
        <f t="shared" si="16"/>
        <v>REPETIDA</v>
      </c>
      <c r="AE189" s="362" t="str">
        <f t="shared" si="17"/>
        <v>REPETIDA</v>
      </c>
      <c r="AF189" s="366"/>
      <c r="AG189" s="366"/>
      <c r="AH189" s="370"/>
      <c r="AI189" s="367"/>
      <c r="AJ189" s="366"/>
      <c r="AK189" s="366"/>
      <c r="AL189" s="362" t="str">
        <f t="shared" si="20"/>
        <v/>
      </c>
    </row>
    <row r="190" spans="1:41" hidden="1" x14ac:dyDescent="0.25">
      <c r="A190" s="358" t="str">
        <f>+IF(ENCUESTAS!DU190="SI",ENCUESTAS!DV190,"")</f>
        <v>HOR-013</v>
      </c>
      <c r="B190" s="366"/>
      <c r="C190" s="367"/>
      <c r="D190" s="361" t="str">
        <f>+ENCUESTAS!H190</f>
        <v xml:space="preserve">NUEVO HORIZONTE </v>
      </c>
      <c r="E190" s="372"/>
      <c r="F190" s="372"/>
      <c r="G190" s="372"/>
      <c r="H190" s="372"/>
      <c r="I190" s="372"/>
      <c r="J190" s="372"/>
      <c r="K190" s="368"/>
      <c r="L190" s="372"/>
      <c r="M190" s="372"/>
      <c r="N190" s="372"/>
      <c r="O190" s="372"/>
      <c r="P190" s="362" t="str">
        <f t="shared" si="18"/>
        <v xml:space="preserve">   #   -   </v>
      </c>
      <c r="Q190" s="362" t="str">
        <f t="shared" si="15"/>
        <v>REPETIDA</v>
      </c>
      <c r="R190" s="369"/>
      <c r="S190" s="369"/>
      <c r="T190" s="366"/>
      <c r="U190" s="366"/>
      <c r="V190" s="366"/>
      <c r="W190" s="366"/>
      <c r="X190" s="366"/>
      <c r="Y190" s="366"/>
      <c r="Z190" s="366"/>
      <c r="AA190" s="369"/>
      <c r="AB190" s="366"/>
      <c r="AC190" s="362" t="str">
        <f t="shared" si="19"/>
        <v xml:space="preserve">   </v>
      </c>
      <c r="AD190" s="362" t="str">
        <f t="shared" si="16"/>
        <v>REPETIDA</v>
      </c>
      <c r="AE190" s="362" t="str">
        <f t="shared" si="17"/>
        <v>REPETIDA</v>
      </c>
      <c r="AF190" s="366"/>
      <c r="AG190" s="366"/>
      <c r="AH190" s="370"/>
      <c r="AI190" s="367"/>
      <c r="AJ190" s="366"/>
      <c r="AK190" s="366"/>
      <c r="AL190" s="362" t="str">
        <f t="shared" si="20"/>
        <v/>
      </c>
    </row>
    <row r="191" spans="1:41" hidden="1" x14ac:dyDescent="0.25">
      <c r="A191" s="358" t="str">
        <f>+IF(ENCUESTAS!DU191="SI",ENCUESTAS!DV191,"")</f>
        <v>HOR-014</v>
      </c>
      <c r="B191" s="366"/>
      <c r="C191" s="367"/>
      <c r="D191" s="361" t="str">
        <f>+ENCUESTAS!H191</f>
        <v xml:space="preserve">NUEVO HORIZONTE </v>
      </c>
      <c r="E191" s="372"/>
      <c r="F191" s="372"/>
      <c r="G191" s="372"/>
      <c r="H191" s="372"/>
      <c r="I191" s="372"/>
      <c r="J191" s="372"/>
      <c r="K191" s="368"/>
      <c r="L191" s="372"/>
      <c r="M191" s="372"/>
      <c r="N191" s="372"/>
      <c r="O191" s="372"/>
      <c r="P191" s="362" t="str">
        <f t="shared" si="18"/>
        <v xml:space="preserve">   #   -   </v>
      </c>
      <c r="Q191" s="362" t="str">
        <f t="shared" si="15"/>
        <v>REPETIDA</v>
      </c>
      <c r="R191" s="369"/>
      <c r="S191" s="369"/>
      <c r="T191" s="366"/>
      <c r="U191" s="366"/>
      <c r="V191" s="366"/>
      <c r="W191" s="366"/>
      <c r="X191" s="366"/>
      <c r="Y191" s="366"/>
      <c r="Z191" s="366"/>
      <c r="AA191" s="369"/>
      <c r="AB191" s="366"/>
      <c r="AC191" s="362" t="str">
        <f t="shared" si="19"/>
        <v xml:space="preserve">   </v>
      </c>
      <c r="AD191" s="362" t="str">
        <f t="shared" si="16"/>
        <v>REPETIDA</v>
      </c>
      <c r="AE191" s="362" t="str">
        <f t="shared" si="17"/>
        <v>REPETIDA</v>
      </c>
      <c r="AF191" s="366"/>
      <c r="AG191" s="366"/>
      <c r="AH191" s="370"/>
      <c r="AI191" s="367"/>
      <c r="AJ191" s="366"/>
      <c r="AK191" s="366"/>
      <c r="AL191" s="362" t="str">
        <f t="shared" si="20"/>
        <v/>
      </c>
    </row>
    <row r="192" spans="1:41" ht="90" hidden="1" x14ac:dyDescent="0.25">
      <c r="A192" s="358" t="str">
        <f>+IF(ENCUESTAS!DU192="SI",ENCUESTAS!DV192,"")</f>
        <v>OAS-042</v>
      </c>
      <c r="B192" s="366" t="s">
        <v>1086</v>
      </c>
      <c r="C192" s="367">
        <v>43364</v>
      </c>
      <c r="D192" s="361" t="str">
        <f>+ENCUESTAS!H192</f>
        <v xml:space="preserve">OASIS </v>
      </c>
      <c r="E192" s="372" t="s">
        <v>1102</v>
      </c>
      <c r="F192" s="372">
        <v>15</v>
      </c>
      <c r="G192" s="372" t="s">
        <v>1117</v>
      </c>
      <c r="H192" s="372"/>
      <c r="I192" s="372"/>
      <c r="J192" s="372">
        <v>54</v>
      </c>
      <c r="K192" s="368"/>
      <c r="L192" s="372"/>
      <c r="M192" s="372">
        <v>29</v>
      </c>
      <c r="N192" s="372"/>
      <c r="O192" s="466">
        <v>220587900000</v>
      </c>
      <c r="P192" s="362" t="str">
        <f t="shared" si="18"/>
        <v>CARRERA 15C  #  54 - 29  220587900000</v>
      </c>
      <c r="Q192" s="362" t="str">
        <f t="shared" si="15"/>
        <v>NO</v>
      </c>
      <c r="R192" s="369">
        <v>963047</v>
      </c>
      <c r="S192" s="369">
        <v>1209972</v>
      </c>
      <c r="T192" s="366" t="s">
        <v>1086</v>
      </c>
      <c r="U192" s="467"/>
      <c r="V192" s="366" t="s">
        <v>1086</v>
      </c>
      <c r="W192" s="366" t="s">
        <v>2188</v>
      </c>
      <c r="X192" s="366" t="s">
        <v>2189</v>
      </c>
      <c r="Y192" s="366" t="s">
        <v>2190</v>
      </c>
      <c r="Z192" s="366" t="s">
        <v>1748</v>
      </c>
      <c r="AA192" s="369">
        <v>1039705228</v>
      </c>
      <c r="AB192" s="366">
        <v>3148540038</v>
      </c>
      <c r="AC192" s="362" t="str">
        <f t="shared" si="19"/>
        <v>LUISA FERNANDA AREIZA CHALARCA</v>
      </c>
      <c r="AD192" s="362" t="str">
        <f t="shared" si="16"/>
        <v>NO</v>
      </c>
      <c r="AE192" s="362" t="str">
        <f t="shared" si="17"/>
        <v>NO</v>
      </c>
      <c r="AF192" s="467" t="s">
        <v>4036</v>
      </c>
      <c r="AG192" s="366" t="s">
        <v>1086</v>
      </c>
      <c r="AH192" s="370">
        <v>5281744.9598295819</v>
      </c>
      <c r="AI192" s="367">
        <v>43392</v>
      </c>
      <c r="AJ192" s="366" t="s">
        <v>1086</v>
      </c>
      <c r="AK192" s="366"/>
      <c r="AL192" s="362" t="str">
        <f t="shared" si="20"/>
        <v>SI</v>
      </c>
      <c r="AN192" s="332" t="s">
        <v>1121</v>
      </c>
      <c r="AO192" s="332">
        <v>2</v>
      </c>
    </row>
    <row r="193" spans="1:41" hidden="1" x14ac:dyDescent="0.25">
      <c r="A193" s="358" t="str">
        <f>+IF(ENCUESTAS!DU193="SI",ENCUESTAS!DV193,"")</f>
        <v/>
      </c>
      <c r="B193" s="366"/>
      <c r="C193" s="367"/>
      <c r="D193" s="361" t="str">
        <f>+ENCUESTAS!H193</f>
        <v xml:space="preserve">SAN MARTIN </v>
      </c>
      <c r="E193" s="372"/>
      <c r="F193" s="372"/>
      <c r="G193" s="372"/>
      <c r="H193" s="372"/>
      <c r="I193" s="372"/>
      <c r="J193" s="372"/>
      <c r="K193" s="368"/>
      <c r="L193" s="372"/>
      <c r="M193" s="372"/>
      <c r="N193" s="372"/>
      <c r="O193" s="372"/>
      <c r="P193" s="362" t="str">
        <f t="shared" si="18"/>
        <v xml:space="preserve">   #   -   </v>
      </c>
      <c r="Q193" s="362" t="str">
        <f t="shared" si="15"/>
        <v>REPETIDA</v>
      </c>
      <c r="R193" s="369"/>
      <c r="S193" s="369"/>
      <c r="T193" s="366"/>
      <c r="U193" s="366"/>
      <c r="V193" s="366"/>
      <c r="W193" s="366"/>
      <c r="X193" s="366"/>
      <c r="Y193" s="366"/>
      <c r="Z193" s="366"/>
      <c r="AA193" s="369"/>
      <c r="AB193" s="366"/>
      <c r="AC193" s="362" t="str">
        <f t="shared" si="19"/>
        <v xml:space="preserve">   </v>
      </c>
      <c r="AD193" s="362" t="str">
        <f t="shared" si="16"/>
        <v>REPETIDA</v>
      </c>
      <c r="AE193" s="362" t="str">
        <f t="shared" si="17"/>
        <v>REPETIDA</v>
      </c>
      <c r="AF193" s="366"/>
      <c r="AG193" s="366"/>
      <c r="AH193" s="370"/>
      <c r="AI193" s="367"/>
      <c r="AJ193" s="366"/>
      <c r="AK193" s="366"/>
      <c r="AL193" s="362" t="str">
        <f t="shared" si="20"/>
        <v/>
      </c>
    </row>
    <row r="194" spans="1:41" ht="60" hidden="1" x14ac:dyDescent="0.25">
      <c r="A194" s="358" t="str">
        <f>+IF(ENCUESTAS!DU194="SI",ENCUESTAS!DV194,"")</f>
        <v>OAS-043</v>
      </c>
      <c r="B194" s="366" t="s">
        <v>1086</v>
      </c>
      <c r="C194" s="367">
        <v>43360</v>
      </c>
      <c r="D194" s="361" t="str">
        <f>+ENCUESTAS!H194</f>
        <v xml:space="preserve">OASIS </v>
      </c>
      <c r="E194" s="372" t="s">
        <v>1097</v>
      </c>
      <c r="F194" s="372">
        <v>16</v>
      </c>
      <c r="G194" s="372"/>
      <c r="H194" s="372"/>
      <c r="I194" s="372"/>
      <c r="J194" s="372">
        <v>54</v>
      </c>
      <c r="K194" s="368"/>
      <c r="L194" s="372"/>
      <c r="M194" s="372">
        <v>57</v>
      </c>
      <c r="N194" s="372"/>
      <c r="O194" s="466">
        <v>220582600000</v>
      </c>
      <c r="P194" s="362" t="str">
        <f t="shared" si="18"/>
        <v>CALLE 16  #  54 - 57  220582600000</v>
      </c>
      <c r="Q194" s="362" t="str">
        <f t="shared" si="15"/>
        <v>NO</v>
      </c>
      <c r="R194" s="369">
        <v>963053</v>
      </c>
      <c r="S194" s="369">
        <v>1210010</v>
      </c>
      <c r="T194" s="366" t="s">
        <v>1086</v>
      </c>
      <c r="U194" s="467"/>
      <c r="V194" s="366" t="s">
        <v>1086</v>
      </c>
      <c r="W194" s="366" t="s">
        <v>1299</v>
      </c>
      <c r="X194" s="366" t="s">
        <v>3917</v>
      </c>
      <c r="Y194" s="366" t="s">
        <v>1287</v>
      </c>
      <c r="Z194" s="366" t="s">
        <v>2195</v>
      </c>
      <c r="AA194" s="369">
        <v>21430750</v>
      </c>
      <c r="AB194" s="366">
        <v>3136753773</v>
      </c>
      <c r="AC194" s="362" t="str">
        <f t="shared" si="19"/>
        <v>MARIA OLIVIA SANCHEZ DE CALDERON</v>
      </c>
      <c r="AD194" s="362" t="str">
        <f t="shared" si="16"/>
        <v>NO</v>
      </c>
      <c r="AE194" s="362" t="str">
        <f t="shared" si="17"/>
        <v>NO</v>
      </c>
      <c r="AF194" s="467" t="s">
        <v>3970</v>
      </c>
      <c r="AG194" s="366" t="s">
        <v>1086</v>
      </c>
      <c r="AH194" s="370">
        <v>3805388.3622749997</v>
      </c>
      <c r="AI194" s="367">
        <v>43378</v>
      </c>
      <c r="AJ194" s="366" t="s">
        <v>1086</v>
      </c>
      <c r="AK194" s="366"/>
      <c r="AL194" s="362" t="str">
        <f t="shared" si="20"/>
        <v>SI</v>
      </c>
      <c r="AN194" s="332" t="s">
        <v>1133</v>
      </c>
      <c r="AO194" s="332">
        <v>1</v>
      </c>
    </row>
    <row r="195" spans="1:41" hidden="1" x14ac:dyDescent="0.25">
      <c r="A195" s="358" t="str">
        <f>+IF(ENCUESTAS!DU195="SI",ENCUESTAS!DV195,"")</f>
        <v>HOR-015</v>
      </c>
      <c r="B195" s="366"/>
      <c r="C195" s="367"/>
      <c r="D195" s="361" t="str">
        <f>+ENCUESTAS!H195</f>
        <v xml:space="preserve">NUEVO HORIZONTE </v>
      </c>
      <c r="E195" s="372"/>
      <c r="F195" s="372"/>
      <c r="G195" s="372"/>
      <c r="H195" s="372"/>
      <c r="I195" s="372"/>
      <c r="J195" s="372"/>
      <c r="K195" s="368"/>
      <c r="L195" s="372"/>
      <c r="M195" s="372"/>
      <c r="N195" s="372"/>
      <c r="O195" s="372"/>
      <c r="P195" s="362" t="str">
        <f t="shared" si="18"/>
        <v xml:space="preserve">   #   -   </v>
      </c>
      <c r="Q195" s="362" t="str">
        <f t="shared" si="15"/>
        <v>REPETIDA</v>
      </c>
      <c r="R195" s="369"/>
      <c r="S195" s="369"/>
      <c r="T195" s="366"/>
      <c r="U195" s="366"/>
      <c r="V195" s="366"/>
      <c r="W195" s="366"/>
      <c r="X195" s="366"/>
      <c r="Y195" s="366"/>
      <c r="Z195" s="366"/>
      <c r="AA195" s="369"/>
      <c r="AB195" s="366"/>
      <c r="AC195" s="362" t="str">
        <f t="shared" si="19"/>
        <v xml:space="preserve">   </v>
      </c>
      <c r="AD195" s="362" t="str">
        <f t="shared" si="16"/>
        <v>REPETIDA</v>
      </c>
      <c r="AE195" s="362" t="str">
        <f t="shared" si="17"/>
        <v>REPETIDA</v>
      </c>
      <c r="AF195" s="366"/>
      <c r="AG195" s="366"/>
      <c r="AH195" s="370"/>
      <c r="AI195" s="367"/>
      <c r="AJ195" s="366"/>
      <c r="AK195" s="366"/>
      <c r="AL195" s="362" t="str">
        <f t="shared" si="20"/>
        <v/>
      </c>
    </row>
    <row r="196" spans="1:41" hidden="1" x14ac:dyDescent="0.25">
      <c r="A196" s="358" t="str">
        <f>+IF(ENCUESTAS!DU196="SI",ENCUESTAS!DV196,"")</f>
        <v>HOR-016</v>
      </c>
      <c r="B196" s="366"/>
      <c r="C196" s="367"/>
      <c r="D196" s="361" t="str">
        <f>+ENCUESTAS!H196</f>
        <v xml:space="preserve">NUEVO HORIZONTE </v>
      </c>
      <c r="E196" s="372"/>
      <c r="F196" s="372"/>
      <c r="G196" s="372"/>
      <c r="H196" s="372"/>
      <c r="I196" s="372"/>
      <c r="J196" s="372"/>
      <c r="K196" s="368"/>
      <c r="L196" s="372"/>
      <c r="M196" s="372"/>
      <c r="N196" s="372"/>
      <c r="O196" s="372"/>
      <c r="P196" s="362" t="str">
        <f t="shared" si="18"/>
        <v xml:space="preserve">   #   -   </v>
      </c>
      <c r="Q196" s="362" t="str">
        <f t="shared" si="15"/>
        <v>REPETIDA</v>
      </c>
      <c r="R196" s="369"/>
      <c r="S196" s="369"/>
      <c r="T196" s="366"/>
      <c r="U196" s="366"/>
      <c r="V196" s="366"/>
      <c r="W196" s="366"/>
      <c r="X196" s="366"/>
      <c r="Y196" s="366"/>
      <c r="Z196" s="366"/>
      <c r="AA196" s="369"/>
      <c r="AB196" s="366"/>
      <c r="AC196" s="362" t="str">
        <f t="shared" si="19"/>
        <v xml:space="preserve">   </v>
      </c>
      <c r="AD196" s="362" t="str">
        <f t="shared" si="16"/>
        <v>REPETIDA</v>
      </c>
      <c r="AE196" s="362" t="str">
        <f t="shared" si="17"/>
        <v>REPETIDA</v>
      </c>
      <c r="AF196" s="366"/>
      <c r="AG196" s="366"/>
      <c r="AH196" s="370"/>
      <c r="AI196" s="367"/>
      <c r="AJ196" s="366"/>
      <c r="AK196" s="366"/>
      <c r="AL196" s="362" t="str">
        <f t="shared" si="20"/>
        <v/>
      </c>
    </row>
    <row r="197" spans="1:41" hidden="1" x14ac:dyDescent="0.25">
      <c r="A197" s="358" t="str">
        <f>+IF(ENCUESTAS!DU197="SI",ENCUESTAS!DV197,"")</f>
        <v>HOR-017</v>
      </c>
      <c r="B197" s="366"/>
      <c r="C197" s="367"/>
      <c r="D197" s="361" t="str">
        <f>+ENCUESTAS!H197</f>
        <v xml:space="preserve">NUEVO HORIZONTE </v>
      </c>
      <c r="E197" s="372"/>
      <c r="F197" s="372"/>
      <c r="G197" s="372"/>
      <c r="H197" s="372"/>
      <c r="I197" s="372"/>
      <c r="J197" s="372"/>
      <c r="K197" s="368"/>
      <c r="L197" s="372"/>
      <c r="M197" s="372"/>
      <c r="N197" s="372"/>
      <c r="O197" s="372"/>
      <c r="P197" s="362" t="str">
        <f t="shared" si="18"/>
        <v xml:space="preserve">   #   -   </v>
      </c>
      <c r="Q197" s="362" t="str">
        <f t="shared" si="15"/>
        <v>REPETIDA</v>
      </c>
      <c r="R197" s="369"/>
      <c r="S197" s="369"/>
      <c r="T197" s="366"/>
      <c r="U197" s="366"/>
      <c r="V197" s="366"/>
      <c r="W197" s="366"/>
      <c r="X197" s="366"/>
      <c r="Y197" s="366"/>
      <c r="Z197" s="366"/>
      <c r="AA197" s="369"/>
      <c r="AB197" s="366"/>
      <c r="AC197" s="362" t="str">
        <f t="shared" si="19"/>
        <v xml:space="preserve">   </v>
      </c>
      <c r="AD197" s="362" t="str">
        <f t="shared" si="16"/>
        <v>REPETIDA</v>
      </c>
      <c r="AE197" s="362" t="str">
        <f t="shared" si="17"/>
        <v>REPETIDA</v>
      </c>
      <c r="AF197" s="366"/>
      <c r="AG197" s="366"/>
      <c r="AH197" s="370"/>
      <c r="AI197" s="367"/>
      <c r="AJ197" s="366"/>
      <c r="AK197" s="366"/>
      <c r="AL197" s="362" t="str">
        <f t="shared" si="20"/>
        <v/>
      </c>
    </row>
    <row r="198" spans="1:41" hidden="1" x14ac:dyDescent="0.25">
      <c r="A198" s="358" t="str">
        <f>+IF(ENCUESTAS!DU198="SI",ENCUESTAS!DV198,"")</f>
        <v>HOR-018</v>
      </c>
      <c r="B198" s="366"/>
      <c r="C198" s="367"/>
      <c r="D198" s="361" t="str">
        <f>+ENCUESTAS!H198</f>
        <v xml:space="preserve">NUEVO HORIZONTE </v>
      </c>
      <c r="E198" s="372"/>
      <c r="F198" s="372"/>
      <c r="G198" s="372"/>
      <c r="H198" s="372"/>
      <c r="I198" s="372"/>
      <c r="J198" s="372"/>
      <c r="K198" s="368"/>
      <c r="L198" s="372"/>
      <c r="M198" s="372"/>
      <c r="N198" s="372"/>
      <c r="O198" s="372"/>
      <c r="P198" s="362" t="str">
        <f t="shared" si="18"/>
        <v xml:space="preserve">   #   -   </v>
      </c>
      <c r="Q198" s="362" t="str">
        <f t="shared" si="15"/>
        <v>REPETIDA</v>
      </c>
      <c r="R198" s="369"/>
      <c r="S198" s="369"/>
      <c r="T198" s="366"/>
      <c r="U198" s="366"/>
      <c r="V198" s="366"/>
      <c r="W198" s="366"/>
      <c r="X198" s="366"/>
      <c r="Y198" s="366"/>
      <c r="Z198" s="366"/>
      <c r="AA198" s="369"/>
      <c r="AB198" s="366"/>
      <c r="AC198" s="362" t="str">
        <f t="shared" si="19"/>
        <v xml:space="preserve">   </v>
      </c>
      <c r="AD198" s="362" t="str">
        <f t="shared" si="16"/>
        <v>REPETIDA</v>
      </c>
      <c r="AE198" s="362" t="str">
        <f t="shared" si="17"/>
        <v>REPETIDA</v>
      </c>
      <c r="AF198" s="366"/>
      <c r="AG198" s="366"/>
      <c r="AH198" s="370"/>
      <c r="AI198" s="367"/>
      <c r="AJ198" s="366"/>
      <c r="AK198" s="366"/>
      <c r="AL198" s="362" t="str">
        <f t="shared" si="20"/>
        <v/>
      </c>
    </row>
    <row r="199" spans="1:41" hidden="1" x14ac:dyDescent="0.25">
      <c r="A199" s="358" t="str">
        <f>+IF(ENCUESTAS!DU199="SI",ENCUESTAS!DV199,"")</f>
        <v>MAR-041</v>
      </c>
      <c r="B199" s="366"/>
      <c r="C199" s="367"/>
      <c r="D199" s="361" t="str">
        <f>+ENCUESTAS!H199</f>
        <v xml:space="preserve">SAN MARTIN </v>
      </c>
      <c r="E199" s="372"/>
      <c r="F199" s="372"/>
      <c r="G199" s="372"/>
      <c r="H199" s="372"/>
      <c r="I199" s="372"/>
      <c r="J199" s="372"/>
      <c r="K199" s="368"/>
      <c r="L199" s="372"/>
      <c r="M199" s="372"/>
      <c r="N199" s="372"/>
      <c r="O199" s="372"/>
      <c r="P199" s="362" t="str">
        <f t="shared" si="18"/>
        <v xml:space="preserve">   #   -   </v>
      </c>
      <c r="Q199" s="362" t="str">
        <f t="shared" ref="Q199:Q262" si="21">IF(COUNTIFS($P$6:$P$777,P199)=1,"NO","REPETIDA")</f>
        <v>REPETIDA</v>
      </c>
      <c r="R199" s="369"/>
      <c r="S199" s="369"/>
      <c r="T199" s="366"/>
      <c r="U199" s="366"/>
      <c r="V199" s="366"/>
      <c r="W199" s="366"/>
      <c r="X199" s="366"/>
      <c r="Y199" s="366"/>
      <c r="Z199" s="366"/>
      <c r="AA199" s="369"/>
      <c r="AB199" s="366"/>
      <c r="AC199" s="362" t="str">
        <f t="shared" si="19"/>
        <v xml:space="preserve">   </v>
      </c>
      <c r="AD199" s="362" t="str">
        <f t="shared" ref="AD199:AD262" si="22">IF(COUNTIFS($AC$6:$AC$777,AC199)=1,"NO","REPETIDA")</f>
        <v>REPETIDA</v>
      </c>
      <c r="AE199" s="362" t="str">
        <f t="shared" ref="AE199:AE262" si="23">IF(COUNTIFS($AA$6:$AA$777,AA199)=1,"NO","REPETIDA")</f>
        <v>REPETIDA</v>
      </c>
      <c r="AF199" s="366"/>
      <c r="AG199" s="366"/>
      <c r="AH199" s="370"/>
      <c r="AI199" s="367"/>
      <c r="AJ199" s="366"/>
      <c r="AK199" s="366"/>
      <c r="AL199" s="362" t="str">
        <f t="shared" si="20"/>
        <v/>
      </c>
    </row>
    <row r="200" spans="1:41" hidden="1" x14ac:dyDescent="0.25">
      <c r="A200" s="358" t="str">
        <f>+IF(ENCUESTAS!DU200="SI",ENCUESTAS!DV200,"")</f>
        <v/>
      </c>
      <c r="B200" s="366"/>
      <c r="C200" s="367"/>
      <c r="D200" s="361" t="str">
        <f>+ENCUESTAS!H200</f>
        <v xml:space="preserve">SAN MARTIN </v>
      </c>
      <c r="E200" s="372"/>
      <c r="F200" s="372"/>
      <c r="G200" s="372"/>
      <c r="H200" s="372"/>
      <c r="I200" s="372"/>
      <c r="J200" s="372"/>
      <c r="K200" s="368"/>
      <c r="L200" s="372"/>
      <c r="M200" s="372"/>
      <c r="N200" s="372"/>
      <c r="O200" s="372"/>
      <c r="P200" s="362" t="str">
        <f t="shared" si="18"/>
        <v xml:space="preserve">   #   -   </v>
      </c>
      <c r="Q200" s="362" t="str">
        <f t="shared" si="21"/>
        <v>REPETIDA</v>
      </c>
      <c r="R200" s="369"/>
      <c r="S200" s="369"/>
      <c r="T200" s="366"/>
      <c r="U200" s="366"/>
      <c r="V200" s="366"/>
      <c r="W200" s="366"/>
      <c r="X200" s="366"/>
      <c r="Y200" s="366"/>
      <c r="Z200" s="366"/>
      <c r="AA200" s="369"/>
      <c r="AB200" s="366"/>
      <c r="AC200" s="362" t="str">
        <f t="shared" si="19"/>
        <v xml:space="preserve">   </v>
      </c>
      <c r="AD200" s="362" t="str">
        <f t="shared" si="22"/>
        <v>REPETIDA</v>
      </c>
      <c r="AE200" s="362" t="str">
        <f t="shared" si="23"/>
        <v>REPETIDA</v>
      </c>
      <c r="AF200" s="366"/>
      <c r="AG200" s="366"/>
      <c r="AH200" s="370"/>
      <c r="AI200" s="367"/>
      <c r="AJ200" s="366"/>
      <c r="AK200" s="366"/>
      <c r="AL200" s="362" t="str">
        <f t="shared" si="20"/>
        <v/>
      </c>
    </row>
    <row r="201" spans="1:41" hidden="1" x14ac:dyDescent="0.25">
      <c r="A201" s="358" t="str">
        <f>+IF(ENCUESTAS!DU201="SI",ENCUESTAS!DV201,"")</f>
        <v/>
      </c>
      <c r="B201" s="366"/>
      <c r="C201" s="367"/>
      <c r="D201" s="361" t="str">
        <f>+ENCUESTAS!H201</f>
        <v xml:space="preserve">OASIS </v>
      </c>
      <c r="E201" s="372"/>
      <c r="F201" s="372"/>
      <c r="G201" s="372"/>
      <c r="H201" s="372"/>
      <c r="I201" s="372"/>
      <c r="J201" s="372"/>
      <c r="K201" s="368"/>
      <c r="L201" s="372"/>
      <c r="M201" s="372"/>
      <c r="N201" s="372"/>
      <c r="O201" s="466"/>
      <c r="P201" s="362" t="str">
        <f t="shared" si="18"/>
        <v xml:space="preserve">   #   -   </v>
      </c>
      <c r="Q201" s="362" t="str">
        <f t="shared" si="21"/>
        <v>REPETIDA</v>
      </c>
      <c r="R201" s="369"/>
      <c r="S201" s="369"/>
      <c r="T201" s="366"/>
      <c r="U201" s="366"/>
      <c r="V201" s="366"/>
      <c r="W201" s="366"/>
      <c r="X201" s="366"/>
      <c r="Y201" s="366"/>
      <c r="Z201" s="366"/>
      <c r="AA201" s="369"/>
      <c r="AB201" s="366"/>
      <c r="AC201" s="362" t="str">
        <f t="shared" si="19"/>
        <v xml:space="preserve">   </v>
      </c>
      <c r="AD201" s="362" t="str">
        <f t="shared" si="22"/>
        <v>REPETIDA</v>
      </c>
      <c r="AE201" s="362" t="str">
        <f t="shared" si="23"/>
        <v>REPETIDA</v>
      </c>
      <c r="AF201" s="366"/>
      <c r="AG201" s="366"/>
      <c r="AH201" s="370"/>
      <c r="AI201" s="367"/>
      <c r="AJ201" s="366"/>
      <c r="AK201" s="366"/>
      <c r="AL201" s="362" t="str">
        <f t="shared" si="20"/>
        <v/>
      </c>
    </row>
    <row r="202" spans="1:41" hidden="1" x14ac:dyDescent="0.25">
      <c r="A202" s="358" t="str">
        <f>+IF(ENCUESTAS!DU202="SI",ENCUESTAS!DV202,"")</f>
        <v/>
      </c>
      <c r="B202" s="366"/>
      <c r="C202" s="367"/>
      <c r="D202" s="361" t="str">
        <f>+ENCUESTAS!H202</f>
        <v xml:space="preserve">OASIS </v>
      </c>
      <c r="E202" s="372"/>
      <c r="F202" s="372"/>
      <c r="G202" s="372"/>
      <c r="H202" s="372"/>
      <c r="I202" s="372"/>
      <c r="J202" s="372"/>
      <c r="K202" s="368"/>
      <c r="L202" s="372"/>
      <c r="M202" s="372"/>
      <c r="N202" s="372"/>
      <c r="O202" s="466"/>
      <c r="P202" s="362" t="str">
        <f t="shared" si="18"/>
        <v xml:space="preserve">   #   -   </v>
      </c>
      <c r="Q202" s="362" t="str">
        <f t="shared" si="21"/>
        <v>REPETIDA</v>
      </c>
      <c r="R202" s="369"/>
      <c r="S202" s="369"/>
      <c r="T202" s="366"/>
      <c r="U202" s="366"/>
      <c r="V202" s="366"/>
      <c r="W202" s="366"/>
      <c r="X202" s="366"/>
      <c r="Y202" s="366"/>
      <c r="Z202" s="366"/>
      <c r="AA202" s="369"/>
      <c r="AB202" s="366"/>
      <c r="AC202" s="362" t="str">
        <f t="shared" si="19"/>
        <v xml:space="preserve">   </v>
      </c>
      <c r="AD202" s="362" t="str">
        <f t="shared" si="22"/>
        <v>REPETIDA</v>
      </c>
      <c r="AE202" s="362" t="str">
        <f t="shared" si="23"/>
        <v>REPETIDA</v>
      </c>
      <c r="AF202" s="366"/>
      <c r="AG202" s="366"/>
      <c r="AH202" s="370"/>
      <c r="AI202" s="367"/>
      <c r="AJ202" s="366"/>
      <c r="AK202" s="366"/>
      <c r="AL202" s="362" t="str">
        <f t="shared" si="20"/>
        <v/>
      </c>
    </row>
    <row r="203" spans="1:41" ht="45" hidden="1" x14ac:dyDescent="0.25">
      <c r="A203" s="358" t="str">
        <f>+IF(ENCUESTAS!DU203="SI",ENCUESTAS!DV203,"")</f>
        <v>MIL-030</v>
      </c>
      <c r="B203" s="366" t="s">
        <v>1086</v>
      </c>
      <c r="C203" s="367">
        <v>43369</v>
      </c>
      <c r="D203" s="361" t="str">
        <f>+ENCUESTAS!H203</f>
        <v>NUEVO MILENIO</v>
      </c>
      <c r="E203" s="372" t="s">
        <v>1102</v>
      </c>
      <c r="F203" s="372">
        <v>16</v>
      </c>
      <c r="G203" s="372"/>
      <c r="H203" s="372"/>
      <c r="I203" s="372"/>
      <c r="J203" s="372">
        <v>52</v>
      </c>
      <c r="K203" s="368"/>
      <c r="L203" s="372"/>
      <c r="M203" s="372">
        <v>79</v>
      </c>
      <c r="N203" s="372"/>
      <c r="O203" s="466">
        <v>220583130048</v>
      </c>
      <c r="P203" s="362" t="str">
        <f t="shared" si="18"/>
        <v>CARRERA 16  #  52 - 79  220583130048</v>
      </c>
      <c r="Q203" s="362" t="str">
        <f t="shared" si="21"/>
        <v>NO</v>
      </c>
      <c r="R203" s="369">
        <v>962847</v>
      </c>
      <c r="S203" s="369">
        <v>1209897</v>
      </c>
      <c r="T203" s="366" t="s">
        <v>1087</v>
      </c>
      <c r="U203" s="467" t="s">
        <v>4016</v>
      </c>
      <c r="V203" s="366" t="s">
        <v>1086</v>
      </c>
      <c r="W203" s="366" t="s">
        <v>1907</v>
      </c>
      <c r="X203" s="366"/>
      <c r="Y203" s="366" t="s">
        <v>4079</v>
      </c>
      <c r="Z203" s="366"/>
      <c r="AA203" s="369">
        <v>21926722</v>
      </c>
      <c r="AB203" s="366">
        <v>3202125418</v>
      </c>
      <c r="AC203" s="362" t="str">
        <f t="shared" si="19"/>
        <v xml:space="preserve">JOSEFINA  ZAPATA </v>
      </c>
      <c r="AD203" s="362" t="str">
        <f t="shared" si="22"/>
        <v>NO</v>
      </c>
      <c r="AE203" s="362" t="str">
        <f t="shared" si="23"/>
        <v>NO</v>
      </c>
      <c r="AF203" s="467" t="s">
        <v>4103</v>
      </c>
      <c r="AG203" s="366"/>
      <c r="AH203" s="370"/>
      <c r="AI203" s="367"/>
      <c r="AJ203" s="366"/>
      <c r="AK203" s="366"/>
      <c r="AL203" s="362" t="str">
        <f t="shared" si="20"/>
        <v/>
      </c>
    </row>
    <row r="204" spans="1:41" ht="75" hidden="1" x14ac:dyDescent="0.25">
      <c r="A204" s="358" t="str">
        <f>+IF(ENCUESTAS!DU204="SI",ENCUESTAS!DV204,"")</f>
        <v>MIL-031</v>
      </c>
      <c r="B204" s="366" t="s">
        <v>1086</v>
      </c>
      <c r="C204" s="367">
        <v>43371</v>
      </c>
      <c r="D204" s="361" t="str">
        <f>+ENCUESTAS!H204</f>
        <v>NUEVO MILENIO</v>
      </c>
      <c r="E204" s="372" t="s">
        <v>1097</v>
      </c>
      <c r="F204" s="372">
        <v>52</v>
      </c>
      <c r="G204" s="372" t="s">
        <v>1115</v>
      </c>
      <c r="H204" s="372"/>
      <c r="I204" s="372"/>
      <c r="J204" s="372">
        <v>15</v>
      </c>
      <c r="K204" s="368"/>
      <c r="L204" s="372"/>
      <c r="M204" s="372">
        <v>18</v>
      </c>
      <c r="N204" s="372"/>
      <c r="O204" s="466">
        <v>220548690132</v>
      </c>
      <c r="P204" s="362" t="str">
        <f t="shared" si="18"/>
        <v>CALLE 52A  #  15 - 18  220548690132</v>
      </c>
      <c r="Q204" s="362" t="str">
        <f t="shared" si="21"/>
        <v>NO</v>
      </c>
      <c r="R204" s="369"/>
      <c r="S204" s="369"/>
      <c r="T204" s="366" t="s">
        <v>1086</v>
      </c>
      <c r="U204" s="467"/>
      <c r="V204" s="366" t="s">
        <v>1086</v>
      </c>
      <c r="W204" s="366" t="s">
        <v>1271</v>
      </c>
      <c r="X204" s="366" t="s">
        <v>1996</v>
      </c>
      <c r="Y204" s="366" t="s">
        <v>2260</v>
      </c>
      <c r="Z204" s="366" t="s">
        <v>1783</v>
      </c>
      <c r="AA204" s="369">
        <v>1039681602</v>
      </c>
      <c r="AB204" s="366">
        <v>3128297134</v>
      </c>
      <c r="AC204" s="362" t="str">
        <f t="shared" si="19"/>
        <v>BERTHA OLIVA MORALES ESTRADA</v>
      </c>
      <c r="AD204" s="362" t="str">
        <f t="shared" si="22"/>
        <v>NO</v>
      </c>
      <c r="AE204" s="362" t="str">
        <f t="shared" si="23"/>
        <v>NO</v>
      </c>
      <c r="AF204" s="467" t="s">
        <v>4102</v>
      </c>
      <c r="AG204" s="366" t="s">
        <v>1086</v>
      </c>
      <c r="AH204" s="370">
        <v>5288744.4045882411</v>
      </c>
      <c r="AI204" s="367">
        <v>43392</v>
      </c>
      <c r="AJ204" s="366" t="s">
        <v>1086</v>
      </c>
      <c r="AK204" s="366"/>
      <c r="AL204" s="362" t="str">
        <f t="shared" si="20"/>
        <v>SI</v>
      </c>
      <c r="AN204" s="332" t="s">
        <v>1133</v>
      </c>
      <c r="AO204" s="332">
        <v>2</v>
      </c>
    </row>
    <row r="205" spans="1:41" hidden="1" x14ac:dyDescent="0.25">
      <c r="A205" s="358" t="str">
        <f>+IF(ENCUESTAS!DU205="SI",ENCUESTAS!DV205,"")</f>
        <v>MIL-120</v>
      </c>
      <c r="B205" s="366" t="s">
        <v>1086</v>
      </c>
      <c r="C205" s="367"/>
      <c r="D205" s="361" t="str">
        <f>+ENCUESTAS!H205</f>
        <v>NUEVO MILENIO</v>
      </c>
      <c r="E205" s="372"/>
      <c r="F205" s="372"/>
      <c r="G205" s="372"/>
      <c r="H205" s="372"/>
      <c r="I205" s="372"/>
      <c r="J205" s="372"/>
      <c r="K205" s="368"/>
      <c r="L205" s="372"/>
      <c r="M205" s="372"/>
      <c r="N205" s="372"/>
      <c r="O205" s="372"/>
      <c r="P205" s="362" t="str">
        <f t="shared" si="18"/>
        <v xml:space="preserve">   #   -   </v>
      </c>
      <c r="Q205" s="362" t="str">
        <f t="shared" si="21"/>
        <v>REPETIDA</v>
      </c>
      <c r="R205" s="369"/>
      <c r="S205" s="369"/>
      <c r="T205" s="366"/>
      <c r="U205" s="366"/>
      <c r="V205" s="366"/>
      <c r="W205" s="366"/>
      <c r="X205" s="366"/>
      <c r="Y205" s="366"/>
      <c r="Z205" s="366"/>
      <c r="AA205" s="369"/>
      <c r="AB205" s="366"/>
      <c r="AC205" s="362" t="str">
        <f t="shared" si="19"/>
        <v xml:space="preserve">   </v>
      </c>
      <c r="AD205" s="362" t="str">
        <f t="shared" si="22"/>
        <v>REPETIDA</v>
      </c>
      <c r="AE205" s="362" t="str">
        <f t="shared" si="23"/>
        <v>REPETIDA</v>
      </c>
      <c r="AF205" s="366"/>
      <c r="AG205" s="366"/>
      <c r="AH205" s="370"/>
      <c r="AI205" s="367"/>
      <c r="AJ205" s="366"/>
      <c r="AK205" s="366"/>
      <c r="AL205" s="362" t="str">
        <f t="shared" si="20"/>
        <v/>
      </c>
    </row>
    <row r="206" spans="1:41" hidden="1" x14ac:dyDescent="0.25">
      <c r="A206" s="358" t="str">
        <f>+IF(ENCUESTAS!DU206="SI",ENCUESTAS!DV206,"")</f>
        <v>MAR-042</v>
      </c>
      <c r="B206" s="366"/>
      <c r="C206" s="367"/>
      <c r="D206" s="361" t="str">
        <f>+ENCUESTAS!H206</f>
        <v xml:space="preserve">SAN MARTIN </v>
      </c>
      <c r="E206" s="372"/>
      <c r="F206" s="372"/>
      <c r="G206" s="372"/>
      <c r="H206" s="372"/>
      <c r="I206" s="372"/>
      <c r="J206" s="372"/>
      <c r="K206" s="368"/>
      <c r="L206" s="372"/>
      <c r="M206" s="372"/>
      <c r="N206" s="372"/>
      <c r="O206" s="372"/>
      <c r="P206" s="362" t="str">
        <f t="shared" si="18"/>
        <v xml:space="preserve">   #   -   </v>
      </c>
      <c r="Q206" s="362" t="str">
        <f t="shared" si="21"/>
        <v>REPETIDA</v>
      </c>
      <c r="R206" s="369"/>
      <c r="S206" s="369"/>
      <c r="T206" s="366"/>
      <c r="U206" s="366"/>
      <c r="V206" s="366"/>
      <c r="W206" s="366"/>
      <c r="X206" s="366"/>
      <c r="Y206" s="366"/>
      <c r="Z206" s="366"/>
      <c r="AA206" s="369"/>
      <c r="AB206" s="366"/>
      <c r="AC206" s="362" t="str">
        <f t="shared" si="19"/>
        <v xml:space="preserve">   </v>
      </c>
      <c r="AD206" s="362" t="str">
        <f t="shared" si="22"/>
        <v>REPETIDA</v>
      </c>
      <c r="AE206" s="362" t="str">
        <f t="shared" si="23"/>
        <v>REPETIDA</v>
      </c>
      <c r="AF206" s="366"/>
      <c r="AG206" s="366"/>
      <c r="AH206" s="370"/>
      <c r="AI206" s="367"/>
      <c r="AJ206" s="366"/>
      <c r="AK206" s="366"/>
      <c r="AL206" s="362" t="str">
        <f t="shared" si="20"/>
        <v/>
      </c>
    </row>
    <row r="207" spans="1:41" hidden="1" x14ac:dyDescent="0.25">
      <c r="A207" s="358" t="str">
        <f>+IF(ENCUESTAS!DU207="SI",ENCUESTAS!DV207,"")</f>
        <v/>
      </c>
      <c r="B207" s="366"/>
      <c r="C207" s="367"/>
      <c r="D207" s="361" t="str">
        <f>+ENCUESTAS!H207</f>
        <v xml:space="preserve">SAN MARTIN </v>
      </c>
      <c r="E207" s="372"/>
      <c r="F207" s="372"/>
      <c r="G207" s="372"/>
      <c r="H207" s="372"/>
      <c r="I207" s="372"/>
      <c r="J207" s="372"/>
      <c r="K207" s="368"/>
      <c r="L207" s="372"/>
      <c r="M207" s="372"/>
      <c r="N207" s="372"/>
      <c r="O207" s="372"/>
      <c r="P207" s="362" t="str">
        <f t="shared" si="18"/>
        <v xml:space="preserve">   #   -   </v>
      </c>
      <c r="Q207" s="362" t="str">
        <f t="shared" si="21"/>
        <v>REPETIDA</v>
      </c>
      <c r="R207" s="369"/>
      <c r="S207" s="369"/>
      <c r="T207" s="366"/>
      <c r="U207" s="366"/>
      <c r="V207" s="366"/>
      <c r="W207" s="366"/>
      <c r="X207" s="366"/>
      <c r="Y207" s="366"/>
      <c r="Z207" s="366"/>
      <c r="AA207" s="369"/>
      <c r="AB207" s="366"/>
      <c r="AC207" s="362" t="str">
        <f t="shared" si="19"/>
        <v xml:space="preserve">   </v>
      </c>
      <c r="AD207" s="362" t="str">
        <f t="shared" si="22"/>
        <v>REPETIDA</v>
      </c>
      <c r="AE207" s="362" t="str">
        <f t="shared" si="23"/>
        <v>REPETIDA</v>
      </c>
      <c r="AF207" s="366"/>
      <c r="AG207" s="366"/>
      <c r="AH207" s="370"/>
      <c r="AI207" s="367"/>
      <c r="AJ207" s="366"/>
      <c r="AK207" s="366"/>
      <c r="AL207" s="362" t="str">
        <f t="shared" si="20"/>
        <v/>
      </c>
    </row>
    <row r="208" spans="1:41" hidden="1" x14ac:dyDescent="0.25">
      <c r="A208" s="358" t="str">
        <f>+IF(ENCUESTAS!DU208="SI",ENCUESTAS!DV208,"")</f>
        <v/>
      </c>
      <c r="B208" s="366"/>
      <c r="C208" s="367"/>
      <c r="D208" s="361" t="str">
        <f>+ENCUESTAS!H208</f>
        <v xml:space="preserve">SAN MARTIN </v>
      </c>
      <c r="E208" s="372"/>
      <c r="F208" s="372"/>
      <c r="G208" s="372"/>
      <c r="H208" s="372"/>
      <c r="I208" s="372"/>
      <c r="J208" s="372"/>
      <c r="K208" s="368"/>
      <c r="L208" s="372"/>
      <c r="M208" s="372"/>
      <c r="N208" s="372"/>
      <c r="O208" s="372"/>
      <c r="P208" s="362" t="str">
        <f t="shared" si="18"/>
        <v xml:space="preserve">   #   -   </v>
      </c>
      <c r="Q208" s="362" t="str">
        <f t="shared" si="21"/>
        <v>REPETIDA</v>
      </c>
      <c r="R208" s="369"/>
      <c r="S208" s="369"/>
      <c r="T208" s="366"/>
      <c r="U208" s="366"/>
      <c r="V208" s="366"/>
      <c r="W208" s="366"/>
      <c r="X208" s="366"/>
      <c r="Y208" s="366"/>
      <c r="Z208" s="366"/>
      <c r="AA208" s="369"/>
      <c r="AB208" s="366"/>
      <c r="AC208" s="362" t="str">
        <f t="shared" si="19"/>
        <v xml:space="preserve">   </v>
      </c>
      <c r="AD208" s="362" t="str">
        <f t="shared" si="22"/>
        <v>REPETIDA</v>
      </c>
      <c r="AE208" s="362" t="str">
        <f t="shared" si="23"/>
        <v>REPETIDA</v>
      </c>
      <c r="AF208" s="366"/>
      <c r="AG208" s="366"/>
      <c r="AH208" s="370"/>
      <c r="AI208" s="367"/>
      <c r="AJ208" s="366"/>
      <c r="AK208" s="366"/>
      <c r="AL208" s="362" t="str">
        <f t="shared" si="20"/>
        <v/>
      </c>
    </row>
    <row r="209" spans="1:41" hidden="1" x14ac:dyDescent="0.25">
      <c r="A209" s="358" t="str">
        <f>+IF(ENCUESTAS!DU209="SI",ENCUESTAS!DV209,"")</f>
        <v>MIL-032</v>
      </c>
      <c r="B209" s="366" t="s">
        <v>1086</v>
      </c>
      <c r="C209" s="367"/>
      <c r="D209" s="361" t="str">
        <f>+ENCUESTAS!H209</f>
        <v>NUEVO MILENIO</v>
      </c>
      <c r="E209" s="372"/>
      <c r="F209" s="372"/>
      <c r="G209" s="372"/>
      <c r="H209" s="372"/>
      <c r="I209" s="372"/>
      <c r="J209" s="372"/>
      <c r="K209" s="368"/>
      <c r="L209" s="372"/>
      <c r="M209" s="372"/>
      <c r="N209" s="372"/>
      <c r="O209" s="372"/>
      <c r="P209" s="362" t="str">
        <f t="shared" si="18"/>
        <v xml:space="preserve">   #   -   </v>
      </c>
      <c r="Q209" s="362" t="str">
        <f t="shared" si="21"/>
        <v>REPETIDA</v>
      </c>
      <c r="R209" s="369"/>
      <c r="S209" s="369"/>
      <c r="T209" s="366" t="s">
        <v>1087</v>
      </c>
      <c r="U209" s="366" t="s">
        <v>4015</v>
      </c>
      <c r="V209" s="366"/>
      <c r="W209" s="366"/>
      <c r="X209" s="366"/>
      <c r="Y209" s="366"/>
      <c r="Z209" s="366"/>
      <c r="AA209" s="369"/>
      <c r="AB209" s="366"/>
      <c r="AC209" s="362" t="str">
        <f t="shared" si="19"/>
        <v xml:space="preserve">   </v>
      </c>
      <c r="AD209" s="362" t="str">
        <f t="shared" si="22"/>
        <v>REPETIDA</v>
      </c>
      <c r="AE209" s="362" t="str">
        <f t="shared" si="23"/>
        <v>REPETIDA</v>
      </c>
      <c r="AF209" s="366"/>
      <c r="AG209" s="366"/>
      <c r="AH209" s="370"/>
      <c r="AI209" s="367"/>
      <c r="AJ209" s="366"/>
      <c r="AK209" s="366"/>
      <c r="AL209" s="362" t="str">
        <f t="shared" si="20"/>
        <v/>
      </c>
    </row>
    <row r="210" spans="1:41" hidden="1" x14ac:dyDescent="0.25">
      <c r="A210" s="358" t="str">
        <f>+IF(ENCUESTAS!DU210="SI",ENCUESTAS!DV210,"")</f>
        <v>HOR-019</v>
      </c>
      <c r="B210" s="366"/>
      <c r="C210" s="367"/>
      <c r="D210" s="361" t="str">
        <f>+ENCUESTAS!H210</f>
        <v xml:space="preserve">NUEVO HORIZONTE </v>
      </c>
      <c r="E210" s="372"/>
      <c r="F210" s="372"/>
      <c r="G210" s="372"/>
      <c r="H210" s="372"/>
      <c r="I210" s="372"/>
      <c r="J210" s="372"/>
      <c r="K210" s="368"/>
      <c r="L210" s="372"/>
      <c r="M210" s="372"/>
      <c r="N210" s="372"/>
      <c r="O210" s="372"/>
      <c r="P210" s="362" t="str">
        <f t="shared" si="18"/>
        <v xml:space="preserve">   #   -   </v>
      </c>
      <c r="Q210" s="362" t="str">
        <f t="shared" si="21"/>
        <v>REPETIDA</v>
      </c>
      <c r="R210" s="369"/>
      <c r="S210" s="369"/>
      <c r="T210" s="366"/>
      <c r="U210" s="366"/>
      <c r="V210" s="366"/>
      <c r="W210" s="366"/>
      <c r="X210" s="366"/>
      <c r="Y210" s="366"/>
      <c r="Z210" s="366"/>
      <c r="AA210" s="369"/>
      <c r="AB210" s="366"/>
      <c r="AC210" s="362" t="str">
        <f t="shared" si="19"/>
        <v xml:space="preserve">   </v>
      </c>
      <c r="AD210" s="362" t="str">
        <f t="shared" si="22"/>
        <v>REPETIDA</v>
      </c>
      <c r="AE210" s="362" t="str">
        <f t="shared" si="23"/>
        <v>REPETIDA</v>
      </c>
      <c r="AF210" s="366"/>
      <c r="AG210" s="366"/>
      <c r="AH210" s="370"/>
      <c r="AI210" s="367"/>
      <c r="AJ210" s="366"/>
      <c r="AK210" s="366"/>
      <c r="AL210" s="362" t="str">
        <f t="shared" si="20"/>
        <v/>
      </c>
    </row>
    <row r="211" spans="1:41" hidden="1" x14ac:dyDescent="0.25">
      <c r="A211" s="358" t="str">
        <f>+IF(ENCUESTAS!DU211="SI",ENCUESTAS!DV211,"")</f>
        <v>MIL-033</v>
      </c>
      <c r="B211" s="366" t="s">
        <v>1086</v>
      </c>
      <c r="C211" s="367"/>
      <c r="D211" s="361" t="str">
        <f>+ENCUESTAS!H211</f>
        <v>NUEVO MILENIO</v>
      </c>
      <c r="E211" s="372"/>
      <c r="F211" s="372"/>
      <c r="G211" s="372"/>
      <c r="H211" s="372"/>
      <c r="I211" s="372"/>
      <c r="J211" s="372"/>
      <c r="K211" s="368"/>
      <c r="L211" s="372"/>
      <c r="M211" s="372"/>
      <c r="N211" s="372"/>
      <c r="O211" s="372"/>
      <c r="P211" s="362" t="str">
        <f t="shared" si="18"/>
        <v xml:space="preserve">   #   -   </v>
      </c>
      <c r="Q211" s="362" t="str">
        <f t="shared" si="21"/>
        <v>REPETIDA</v>
      </c>
      <c r="R211" s="369"/>
      <c r="S211" s="369"/>
      <c r="T211" s="366" t="s">
        <v>1087</v>
      </c>
      <c r="U211" s="366" t="s">
        <v>4015</v>
      </c>
      <c r="V211" s="366"/>
      <c r="W211" s="366"/>
      <c r="X211" s="366"/>
      <c r="Y211" s="366"/>
      <c r="Z211" s="366"/>
      <c r="AA211" s="369"/>
      <c r="AB211" s="366"/>
      <c r="AC211" s="362" t="str">
        <f t="shared" si="19"/>
        <v xml:space="preserve">   </v>
      </c>
      <c r="AD211" s="362" t="str">
        <f t="shared" si="22"/>
        <v>REPETIDA</v>
      </c>
      <c r="AE211" s="362" t="str">
        <f t="shared" si="23"/>
        <v>REPETIDA</v>
      </c>
      <c r="AF211" s="366"/>
      <c r="AG211" s="366"/>
      <c r="AH211" s="370"/>
      <c r="AI211" s="367"/>
      <c r="AJ211" s="366"/>
      <c r="AK211" s="366"/>
      <c r="AL211" s="362" t="str">
        <f t="shared" si="20"/>
        <v/>
      </c>
    </row>
    <row r="212" spans="1:41" hidden="1" x14ac:dyDescent="0.25">
      <c r="A212" s="358" t="str">
        <f>+IF(ENCUESTAS!DU212="SI",ENCUESTAS!DV212,"")</f>
        <v/>
      </c>
      <c r="B212" s="366"/>
      <c r="C212" s="367"/>
      <c r="D212" s="361" t="str">
        <f>+ENCUESTAS!H212</f>
        <v xml:space="preserve">SAN MARTIN </v>
      </c>
      <c r="E212" s="372"/>
      <c r="F212" s="372"/>
      <c r="G212" s="372"/>
      <c r="H212" s="372"/>
      <c r="I212" s="372"/>
      <c r="J212" s="372"/>
      <c r="K212" s="368"/>
      <c r="L212" s="372"/>
      <c r="M212" s="372"/>
      <c r="N212" s="372"/>
      <c r="O212" s="372"/>
      <c r="P212" s="362" t="str">
        <f t="shared" si="18"/>
        <v xml:space="preserve">   #   -   </v>
      </c>
      <c r="Q212" s="362" t="str">
        <f t="shared" si="21"/>
        <v>REPETIDA</v>
      </c>
      <c r="R212" s="369"/>
      <c r="S212" s="369"/>
      <c r="T212" s="366"/>
      <c r="U212" s="366"/>
      <c r="V212" s="366"/>
      <c r="W212" s="366"/>
      <c r="X212" s="366"/>
      <c r="Y212" s="366"/>
      <c r="Z212" s="366"/>
      <c r="AA212" s="369"/>
      <c r="AB212" s="366"/>
      <c r="AC212" s="362" t="str">
        <f t="shared" si="19"/>
        <v xml:space="preserve">   </v>
      </c>
      <c r="AD212" s="362" t="str">
        <f t="shared" si="22"/>
        <v>REPETIDA</v>
      </c>
      <c r="AE212" s="362" t="str">
        <f t="shared" si="23"/>
        <v>REPETIDA</v>
      </c>
      <c r="AF212" s="366"/>
      <c r="AG212" s="366"/>
      <c r="AH212" s="370"/>
      <c r="AI212" s="367"/>
      <c r="AJ212" s="366"/>
      <c r="AK212" s="366"/>
      <c r="AL212" s="362" t="str">
        <f t="shared" si="20"/>
        <v/>
      </c>
    </row>
    <row r="213" spans="1:41" hidden="1" x14ac:dyDescent="0.25">
      <c r="A213" s="358" t="str">
        <f>+IF(ENCUESTAS!DU213="SI",ENCUESTAS!DV213,"")</f>
        <v/>
      </c>
      <c r="B213" s="366"/>
      <c r="C213" s="367"/>
      <c r="D213" s="361" t="str">
        <f>+ENCUESTAS!H213</f>
        <v xml:space="preserve">SAN MARTIN </v>
      </c>
      <c r="E213" s="372"/>
      <c r="F213" s="372"/>
      <c r="G213" s="372"/>
      <c r="H213" s="372"/>
      <c r="I213" s="372"/>
      <c r="J213" s="372"/>
      <c r="K213" s="368"/>
      <c r="L213" s="372"/>
      <c r="M213" s="372"/>
      <c r="N213" s="372"/>
      <c r="O213" s="372"/>
      <c r="P213" s="362" t="str">
        <f t="shared" si="18"/>
        <v xml:space="preserve">   #   -   </v>
      </c>
      <c r="Q213" s="362" t="str">
        <f t="shared" si="21"/>
        <v>REPETIDA</v>
      </c>
      <c r="R213" s="369"/>
      <c r="S213" s="369"/>
      <c r="T213" s="366"/>
      <c r="U213" s="366"/>
      <c r="V213" s="366"/>
      <c r="W213" s="366"/>
      <c r="X213" s="366"/>
      <c r="Y213" s="366"/>
      <c r="Z213" s="366"/>
      <c r="AA213" s="369"/>
      <c r="AB213" s="366"/>
      <c r="AC213" s="362" t="str">
        <f t="shared" si="19"/>
        <v xml:space="preserve">   </v>
      </c>
      <c r="AD213" s="362" t="str">
        <f t="shared" si="22"/>
        <v>REPETIDA</v>
      </c>
      <c r="AE213" s="362" t="str">
        <f t="shared" si="23"/>
        <v>REPETIDA</v>
      </c>
      <c r="AF213" s="366"/>
      <c r="AG213" s="366"/>
      <c r="AH213" s="370"/>
      <c r="AI213" s="367"/>
      <c r="AJ213" s="366"/>
      <c r="AK213" s="366"/>
      <c r="AL213" s="362" t="str">
        <f t="shared" si="20"/>
        <v/>
      </c>
    </row>
    <row r="214" spans="1:41" hidden="1" x14ac:dyDescent="0.25">
      <c r="A214" s="358" t="str">
        <f>+IF(ENCUESTAS!DU214="SI",ENCUESTAS!DV214,"")</f>
        <v/>
      </c>
      <c r="B214" s="366"/>
      <c r="C214" s="367"/>
      <c r="D214" s="361" t="str">
        <f>+ENCUESTAS!H214</f>
        <v xml:space="preserve">SAN MARTIN </v>
      </c>
      <c r="E214" s="372"/>
      <c r="F214" s="372"/>
      <c r="G214" s="372"/>
      <c r="H214" s="372"/>
      <c r="I214" s="372"/>
      <c r="J214" s="372"/>
      <c r="K214" s="368"/>
      <c r="L214" s="372"/>
      <c r="M214" s="372"/>
      <c r="N214" s="372"/>
      <c r="O214" s="372"/>
      <c r="P214" s="362" t="str">
        <f t="shared" si="18"/>
        <v xml:space="preserve">   #   -   </v>
      </c>
      <c r="Q214" s="362" t="str">
        <f t="shared" si="21"/>
        <v>REPETIDA</v>
      </c>
      <c r="R214" s="369"/>
      <c r="S214" s="369"/>
      <c r="T214" s="366"/>
      <c r="U214" s="366"/>
      <c r="V214" s="366"/>
      <c r="W214" s="366"/>
      <c r="X214" s="366"/>
      <c r="Y214" s="366"/>
      <c r="Z214" s="366"/>
      <c r="AA214" s="369"/>
      <c r="AB214" s="366"/>
      <c r="AC214" s="362" t="str">
        <f t="shared" si="19"/>
        <v xml:space="preserve">   </v>
      </c>
      <c r="AD214" s="362" t="str">
        <f t="shared" si="22"/>
        <v>REPETIDA</v>
      </c>
      <c r="AE214" s="362" t="str">
        <f t="shared" si="23"/>
        <v>REPETIDA</v>
      </c>
      <c r="AF214" s="366"/>
      <c r="AG214" s="366"/>
      <c r="AH214" s="370"/>
      <c r="AI214" s="367"/>
      <c r="AJ214" s="366"/>
      <c r="AK214" s="366"/>
      <c r="AL214" s="362" t="str">
        <f t="shared" si="20"/>
        <v/>
      </c>
    </row>
    <row r="215" spans="1:41" hidden="1" x14ac:dyDescent="0.25">
      <c r="A215" s="358" t="str">
        <f>+IF(ENCUESTAS!DU215="SI",ENCUESTAS!DV215,"")</f>
        <v>MAR-043</v>
      </c>
      <c r="B215" s="366"/>
      <c r="C215" s="367"/>
      <c r="D215" s="361" t="str">
        <f>+ENCUESTAS!H215</f>
        <v xml:space="preserve">SAN MARTIN </v>
      </c>
      <c r="E215" s="372"/>
      <c r="F215" s="372"/>
      <c r="G215" s="372"/>
      <c r="H215" s="372"/>
      <c r="I215" s="372"/>
      <c r="J215" s="372"/>
      <c r="K215" s="368"/>
      <c r="L215" s="372"/>
      <c r="M215" s="372"/>
      <c r="N215" s="372"/>
      <c r="O215" s="372"/>
      <c r="P215" s="362" t="str">
        <f t="shared" si="18"/>
        <v xml:space="preserve">   #   -   </v>
      </c>
      <c r="Q215" s="362" t="str">
        <f t="shared" si="21"/>
        <v>REPETIDA</v>
      </c>
      <c r="R215" s="369"/>
      <c r="S215" s="369"/>
      <c r="T215" s="366"/>
      <c r="U215" s="366"/>
      <c r="V215" s="366"/>
      <c r="W215" s="366"/>
      <c r="X215" s="366"/>
      <c r="Y215" s="366"/>
      <c r="Z215" s="366"/>
      <c r="AA215" s="369"/>
      <c r="AB215" s="366"/>
      <c r="AC215" s="362" t="str">
        <f t="shared" si="19"/>
        <v xml:space="preserve">   </v>
      </c>
      <c r="AD215" s="362" t="str">
        <f t="shared" si="22"/>
        <v>REPETIDA</v>
      </c>
      <c r="AE215" s="362" t="str">
        <f t="shared" si="23"/>
        <v>REPETIDA</v>
      </c>
      <c r="AF215" s="366"/>
      <c r="AG215" s="366"/>
      <c r="AH215" s="370"/>
      <c r="AI215" s="367"/>
      <c r="AJ215" s="366"/>
      <c r="AK215" s="366"/>
      <c r="AL215" s="362" t="str">
        <f t="shared" si="20"/>
        <v/>
      </c>
    </row>
    <row r="216" spans="1:41" ht="60" hidden="1" x14ac:dyDescent="0.25">
      <c r="A216" s="358" t="str">
        <f>+IF(ENCUESTAS!DU216="SI",ENCUESTAS!DV216,"")</f>
        <v>OAS-044</v>
      </c>
      <c r="B216" s="366" t="s">
        <v>1086</v>
      </c>
      <c r="C216" s="367">
        <v>43368</v>
      </c>
      <c r="D216" s="361" t="str">
        <f>+ENCUESTAS!H216</f>
        <v xml:space="preserve">OASIS </v>
      </c>
      <c r="E216" s="372"/>
      <c r="F216" s="372"/>
      <c r="G216" s="372"/>
      <c r="H216" s="372"/>
      <c r="I216" s="372"/>
      <c r="J216" s="372"/>
      <c r="K216" s="368"/>
      <c r="L216" s="372"/>
      <c r="M216" s="372"/>
      <c r="N216" s="372"/>
      <c r="O216" s="466">
        <v>220583030000</v>
      </c>
      <c r="P216" s="362" t="str">
        <f t="shared" si="18"/>
        <v xml:space="preserve">   #   -   220583030000</v>
      </c>
      <c r="Q216" s="362" t="str">
        <f t="shared" si="21"/>
        <v>NO</v>
      </c>
      <c r="R216" s="369">
        <v>963003</v>
      </c>
      <c r="S216" s="369">
        <v>1209976</v>
      </c>
      <c r="T216" s="366" t="s">
        <v>1086</v>
      </c>
      <c r="U216" s="467" t="s">
        <v>3904</v>
      </c>
      <c r="V216" s="366" t="s">
        <v>1086</v>
      </c>
      <c r="W216" s="366" t="s">
        <v>4014</v>
      </c>
      <c r="X216" s="366" t="s">
        <v>2501</v>
      </c>
      <c r="Y216" s="366" t="s">
        <v>2023</v>
      </c>
      <c r="Z216" s="366" t="s">
        <v>1455</v>
      </c>
      <c r="AA216" s="369">
        <v>71706906</v>
      </c>
      <c r="AB216" s="366"/>
      <c r="AC216" s="362" t="str">
        <f t="shared" si="19"/>
        <v>NELSON DARIO LORENZANA CARDENAS</v>
      </c>
      <c r="AD216" s="362" t="str">
        <f t="shared" si="22"/>
        <v>NO</v>
      </c>
      <c r="AE216" s="362" t="str">
        <f t="shared" si="23"/>
        <v>NO</v>
      </c>
      <c r="AF216" s="467" t="s">
        <v>4037</v>
      </c>
      <c r="AG216" s="366" t="s">
        <v>1086</v>
      </c>
      <c r="AH216" s="370">
        <v>6364833.4011113103</v>
      </c>
      <c r="AI216" s="367">
        <v>43392</v>
      </c>
      <c r="AJ216" s="366" t="s">
        <v>1086</v>
      </c>
      <c r="AK216" s="366"/>
      <c r="AL216" s="362" t="str">
        <f t="shared" si="20"/>
        <v>SI</v>
      </c>
      <c r="AN216" s="332" t="s">
        <v>1121</v>
      </c>
      <c r="AO216" s="332">
        <v>2</v>
      </c>
    </row>
    <row r="217" spans="1:41" hidden="1" x14ac:dyDescent="0.25">
      <c r="A217" s="358" t="str">
        <f>+IF(ENCUESTAS!DU217="SI",ENCUESTAS!DV217,"")</f>
        <v>TAH-018</v>
      </c>
      <c r="B217" s="366"/>
      <c r="C217" s="367"/>
      <c r="D217" s="361" t="str">
        <f>+ENCUESTAS!H217</f>
        <v>TAHAMI</v>
      </c>
      <c r="E217" s="372"/>
      <c r="F217" s="372"/>
      <c r="G217" s="372"/>
      <c r="H217" s="372"/>
      <c r="I217" s="372"/>
      <c r="J217" s="372"/>
      <c r="K217" s="368"/>
      <c r="L217" s="372"/>
      <c r="M217" s="372"/>
      <c r="N217" s="372"/>
      <c r="O217" s="372"/>
      <c r="P217" s="362" t="str">
        <f t="shared" si="18"/>
        <v xml:space="preserve">   #   -   </v>
      </c>
      <c r="Q217" s="362" t="str">
        <f t="shared" si="21"/>
        <v>REPETIDA</v>
      </c>
      <c r="R217" s="369"/>
      <c r="S217" s="369"/>
      <c r="T217" s="366"/>
      <c r="U217" s="366"/>
      <c r="V217" s="366"/>
      <c r="W217" s="366"/>
      <c r="X217" s="366"/>
      <c r="Y217" s="366"/>
      <c r="Z217" s="366"/>
      <c r="AA217" s="369"/>
      <c r="AB217" s="366"/>
      <c r="AC217" s="362" t="str">
        <f t="shared" si="19"/>
        <v xml:space="preserve">   </v>
      </c>
      <c r="AD217" s="362" t="str">
        <f t="shared" si="22"/>
        <v>REPETIDA</v>
      </c>
      <c r="AE217" s="362" t="str">
        <f t="shared" si="23"/>
        <v>REPETIDA</v>
      </c>
      <c r="AF217" s="366"/>
      <c r="AG217" s="366"/>
      <c r="AH217" s="370"/>
      <c r="AI217" s="367"/>
      <c r="AJ217" s="366"/>
      <c r="AK217" s="366"/>
      <c r="AL217" s="362" t="str">
        <f t="shared" si="20"/>
        <v/>
      </c>
    </row>
    <row r="218" spans="1:41" hidden="1" x14ac:dyDescent="0.25">
      <c r="A218" s="358" t="str">
        <f>+IF(ENCUESTAS!DU218="SI",ENCUESTAS!DV218,"")</f>
        <v/>
      </c>
      <c r="B218" s="366"/>
      <c r="C218" s="367"/>
      <c r="D218" s="361" t="str">
        <f>+ENCUESTAS!H218</f>
        <v>NUEVO MILENIO</v>
      </c>
      <c r="E218" s="372"/>
      <c r="F218" s="372"/>
      <c r="G218" s="372"/>
      <c r="H218" s="372"/>
      <c r="I218" s="372"/>
      <c r="J218" s="372"/>
      <c r="K218" s="368"/>
      <c r="L218" s="372"/>
      <c r="M218" s="372"/>
      <c r="N218" s="372"/>
      <c r="O218" s="372"/>
      <c r="P218" s="362" t="str">
        <f t="shared" si="18"/>
        <v xml:space="preserve">   #   -   </v>
      </c>
      <c r="Q218" s="362" t="str">
        <f t="shared" si="21"/>
        <v>REPETIDA</v>
      </c>
      <c r="R218" s="369"/>
      <c r="S218" s="369"/>
      <c r="T218" s="366"/>
      <c r="U218" s="366"/>
      <c r="V218" s="366"/>
      <c r="W218" s="366"/>
      <c r="X218" s="366"/>
      <c r="Y218" s="366"/>
      <c r="Z218" s="366"/>
      <c r="AA218" s="369"/>
      <c r="AB218" s="366"/>
      <c r="AC218" s="362" t="str">
        <f t="shared" si="19"/>
        <v xml:space="preserve">   </v>
      </c>
      <c r="AD218" s="362" t="str">
        <f t="shared" si="22"/>
        <v>REPETIDA</v>
      </c>
      <c r="AE218" s="362" t="str">
        <f t="shared" si="23"/>
        <v>REPETIDA</v>
      </c>
      <c r="AF218" s="366"/>
      <c r="AG218" s="366"/>
      <c r="AH218" s="370"/>
      <c r="AI218" s="367"/>
      <c r="AJ218" s="366"/>
      <c r="AK218" s="366"/>
      <c r="AL218" s="362" t="str">
        <f t="shared" si="20"/>
        <v/>
      </c>
    </row>
    <row r="219" spans="1:41" hidden="1" x14ac:dyDescent="0.25">
      <c r="A219" s="358" t="str">
        <f>+IF(ENCUESTAS!DU219="SI",ENCUESTAS!DV219,"")</f>
        <v>TAH-019</v>
      </c>
      <c r="B219" s="366"/>
      <c r="C219" s="367"/>
      <c r="D219" s="361" t="str">
        <f>+ENCUESTAS!H219</f>
        <v>TAHAMI</v>
      </c>
      <c r="E219" s="372"/>
      <c r="F219" s="372"/>
      <c r="G219" s="372"/>
      <c r="H219" s="372"/>
      <c r="I219" s="372"/>
      <c r="J219" s="372"/>
      <c r="K219" s="368"/>
      <c r="L219" s="372"/>
      <c r="M219" s="372"/>
      <c r="N219" s="372"/>
      <c r="O219" s="372"/>
      <c r="P219" s="362" t="str">
        <f t="shared" si="18"/>
        <v xml:space="preserve">   #   -   </v>
      </c>
      <c r="Q219" s="362" t="str">
        <f t="shared" si="21"/>
        <v>REPETIDA</v>
      </c>
      <c r="R219" s="369"/>
      <c r="S219" s="369"/>
      <c r="T219" s="366"/>
      <c r="U219" s="366"/>
      <c r="V219" s="366"/>
      <c r="W219" s="366"/>
      <c r="X219" s="366"/>
      <c r="Y219" s="366"/>
      <c r="Z219" s="366"/>
      <c r="AA219" s="369"/>
      <c r="AB219" s="366"/>
      <c r="AC219" s="362" t="str">
        <f t="shared" si="19"/>
        <v xml:space="preserve">   </v>
      </c>
      <c r="AD219" s="362" t="str">
        <f t="shared" si="22"/>
        <v>REPETIDA</v>
      </c>
      <c r="AE219" s="362" t="str">
        <f t="shared" si="23"/>
        <v>REPETIDA</v>
      </c>
      <c r="AF219" s="366"/>
      <c r="AG219" s="366"/>
      <c r="AH219" s="370"/>
      <c r="AI219" s="367"/>
      <c r="AJ219" s="366"/>
      <c r="AK219" s="366"/>
      <c r="AL219" s="362" t="str">
        <f t="shared" si="20"/>
        <v/>
      </c>
    </row>
    <row r="220" spans="1:41" ht="30" hidden="1" x14ac:dyDescent="0.25">
      <c r="A220" s="358" t="str">
        <f>+IF(ENCUESTAS!DU220="SI",ENCUESTAS!DV220,"")</f>
        <v>MIL-034</v>
      </c>
      <c r="B220" s="366" t="s">
        <v>1086</v>
      </c>
      <c r="C220" s="367">
        <v>43369</v>
      </c>
      <c r="D220" s="361" t="str">
        <f>+ENCUESTAS!H220</f>
        <v>NUEVO MILENIO</v>
      </c>
      <c r="E220" s="372"/>
      <c r="F220" s="372"/>
      <c r="G220" s="372"/>
      <c r="H220" s="372"/>
      <c r="I220" s="372"/>
      <c r="J220" s="372"/>
      <c r="K220" s="368"/>
      <c r="L220" s="372"/>
      <c r="M220" s="372"/>
      <c r="N220" s="372"/>
      <c r="O220" s="466">
        <v>220548690016</v>
      </c>
      <c r="P220" s="362" t="str">
        <f t="shared" si="18"/>
        <v xml:space="preserve">   #   -   220548690016</v>
      </c>
      <c r="Q220" s="362" t="str">
        <f t="shared" si="21"/>
        <v>NO</v>
      </c>
      <c r="R220" s="369"/>
      <c r="S220" s="369"/>
      <c r="T220" s="366" t="s">
        <v>1086</v>
      </c>
      <c r="U220" s="467" t="s">
        <v>3904</v>
      </c>
      <c r="V220" s="366" t="s">
        <v>1086</v>
      </c>
      <c r="W220" s="366" t="s">
        <v>1658</v>
      </c>
      <c r="X220" s="366"/>
      <c r="Y220" s="366" t="s">
        <v>1287</v>
      </c>
      <c r="Z220" s="366" t="s">
        <v>2268</v>
      </c>
      <c r="AA220" s="369">
        <v>21928294</v>
      </c>
      <c r="AB220" s="366">
        <v>3113862922</v>
      </c>
      <c r="AC220" s="362" t="str">
        <f t="shared" si="19"/>
        <v xml:space="preserve">MARIA LUCELLY DELGADO </v>
      </c>
      <c r="AD220" s="362" t="str">
        <f t="shared" si="22"/>
        <v>NO</v>
      </c>
      <c r="AE220" s="362" t="str">
        <f t="shared" si="23"/>
        <v>NO</v>
      </c>
      <c r="AF220" s="467" t="s">
        <v>4101</v>
      </c>
      <c r="AG220" s="366" t="s">
        <v>1086</v>
      </c>
      <c r="AH220" s="370">
        <v>1707916.1911170252</v>
      </c>
      <c r="AI220" s="367">
        <v>43392</v>
      </c>
      <c r="AJ220" s="366" t="s">
        <v>1086</v>
      </c>
      <c r="AK220" s="366"/>
      <c r="AL220" s="362" t="str">
        <f t="shared" si="20"/>
        <v>SI</v>
      </c>
      <c r="AN220" s="332" t="s">
        <v>1133</v>
      </c>
      <c r="AO220" s="332">
        <v>2</v>
      </c>
    </row>
    <row r="221" spans="1:41" ht="75" hidden="1" x14ac:dyDescent="0.25">
      <c r="A221" s="358" t="str">
        <f>+IF(ENCUESTAS!DU221="SI",ENCUESTAS!DV221,"")</f>
        <v>MIL-035</v>
      </c>
      <c r="B221" s="366" t="s">
        <v>1086</v>
      </c>
      <c r="C221" s="367">
        <v>43369</v>
      </c>
      <c r="D221" s="361" t="str">
        <f>+ENCUESTAS!H221</f>
        <v>NUEVO MILENIO</v>
      </c>
      <c r="E221" s="372"/>
      <c r="F221" s="372"/>
      <c r="G221" s="372"/>
      <c r="H221" s="372"/>
      <c r="I221" s="372"/>
      <c r="J221" s="372"/>
      <c r="K221" s="368"/>
      <c r="L221" s="372"/>
      <c r="M221" s="372"/>
      <c r="N221" s="372"/>
      <c r="O221" s="466">
        <v>220548690009</v>
      </c>
      <c r="P221" s="362" t="str">
        <f t="shared" si="18"/>
        <v xml:space="preserve">   #   -   220548690009</v>
      </c>
      <c r="Q221" s="362" t="str">
        <f t="shared" si="21"/>
        <v>NO</v>
      </c>
      <c r="R221" s="369">
        <v>963020</v>
      </c>
      <c r="S221" s="369">
        <v>1209840</v>
      </c>
      <c r="T221" s="366" t="s">
        <v>1087</v>
      </c>
      <c r="U221" s="467" t="s">
        <v>4016</v>
      </c>
      <c r="V221" s="366" t="s">
        <v>1086</v>
      </c>
      <c r="W221" s="366" t="s">
        <v>1305</v>
      </c>
      <c r="X221" s="366"/>
      <c r="Y221" s="366" t="s">
        <v>1318</v>
      </c>
      <c r="Z221" s="366" t="s">
        <v>1925</v>
      </c>
      <c r="AA221" s="369">
        <v>1039679483</v>
      </c>
      <c r="AB221" s="366">
        <v>3206115053</v>
      </c>
      <c r="AC221" s="362" t="str">
        <f t="shared" si="19"/>
        <v xml:space="preserve">ANA GABRIELA HERNANDEZ </v>
      </c>
      <c r="AD221" s="362" t="str">
        <f t="shared" si="22"/>
        <v>NO</v>
      </c>
      <c r="AE221" s="362" t="str">
        <f t="shared" si="23"/>
        <v>NO</v>
      </c>
      <c r="AF221" s="467" t="s">
        <v>4100</v>
      </c>
      <c r="AG221" s="366"/>
      <c r="AH221" s="370"/>
      <c r="AI221" s="367"/>
      <c r="AJ221" s="366"/>
      <c r="AK221" s="366"/>
      <c r="AL221" s="362" t="str">
        <f t="shared" si="20"/>
        <v/>
      </c>
    </row>
    <row r="222" spans="1:41" ht="60" hidden="1" x14ac:dyDescent="0.25">
      <c r="A222" s="358" t="str">
        <f>+IF(ENCUESTAS!DU222="SI",ENCUESTAS!DV222,"")</f>
        <v>OAS-045</v>
      </c>
      <c r="B222" s="366" t="s">
        <v>1086</v>
      </c>
      <c r="C222" s="367">
        <v>43355</v>
      </c>
      <c r="D222" s="361" t="str">
        <f>+ENCUESTAS!H222</f>
        <v xml:space="preserve">OASIS </v>
      </c>
      <c r="E222" s="372" t="s">
        <v>1102</v>
      </c>
      <c r="F222" s="372">
        <v>15</v>
      </c>
      <c r="G222" s="372"/>
      <c r="H222" s="372"/>
      <c r="I222" s="372"/>
      <c r="J222" s="372">
        <v>56</v>
      </c>
      <c r="K222" s="368"/>
      <c r="L222" s="372"/>
      <c r="M222" s="372">
        <v>69</v>
      </c>
      <c r="N222" s="372"/>
      <c r="O222" s="466">
        <v>220571500000</v>
      </c>
      <c r="P222" s="362" t="str">
        <f t="shared" si="18"/>
        <v>CARRERA 15  #  56 - 69  220571500000</v>
      </c>
      <c r="Q222" s="362" t="str">
        <f t="shared" si="21"/>
        <v>NO</v>
      </c>
      <c r="R222" s="369">
        <v>963193</v>
      </c>
      <c r="S222" s="369">
        <v>1210047</v>
      </c>
      <c r="T222" s="366" t="s">
        <v>1086</v>
      </c>
      <c r="U222" s="467"/>
      <c r="V222" s="366" t="s">
        <v>1086</v>
      </c>
      <c r="W222" s="366" t="s">
        <v>1899</v>
      </c>
      <c r="X222" s="366" t="s">
        <v>1580</v>
      </c>
      <c r="Y222" s="366" t="s">
        <v>2271</v>
      </c>
      <c r="Z222" s="366"/>
      <c r="AA222" s="369">
        <v>43653408</v>
      </c>
      <c r="AB222" s="366">
        <v>3218688561</v>
      </c>
      <c r="AC222" s="362" t="str">
        <f t="shared" si="19"/>
        <v>BERTALINA  LONDOÑO ALVAREZ</v>
      </c>
      <c r="AD222" s="362" t="str">
        <f t="shared" si="22"/>
        <v>NO</v>
      </c>
      <c r="AE222" s="362" t="str">
        <f t="shared" si="23"/>
        <v>NO</v>
      </c>
      <c r="AF222" s="467" t="s">
        <v>3969</v>
      </c>
      <c r="AG222" s="366" t="s">
        <v>1086</v>
      </c>
      <c r="AH222" s="370">
        <v>6354115.9920930397</v>
      </c>
      <c r="AI222" s="367">
        <v>43378</v>
      </c>
      <c r="AJ222" s="366" t="s">
        <v>1086</v>
      </c>
      <c r="AK222" s="366"/>
      <c r="AL222" s="362" t="str">
        <f t="shared" si="20"/>
        <v>SI</v>
      </c>
      <c r="AN222" s="332" t="s">
        <v>1133</v>
      </c>
      <c r="AO222" s="332">
        <v>1</v>
      </c>
    </row>
    <row r="223" spans="1:41" hidden="1" x14ac:dyDescent="0.25">
      <c r="A223" s="358" t="str">
        <f>+IF(ENCUESTAS!DU223="SI",ENCUESTAS!DV223,"")</f>
        <v/>
      </c>
      <c r="B223" s="366"/>
      <c r="C223" s="367"/>
      <c r="D223" s="361" t="str">
        <f>+ENCUESTAS!H223</f>
        <v>NUEVO MILENIO</v>
      </c>
      <c r="E223" s="372"/>
      <c r="F223" s="372"/>
      <c r="G223" s="372"/>
      <c r="H223" s="372"/>
      <c r="I223" s="372"/>
      <c r="J223" s="372"/>
      <c r="K223" s="368"/>
      <c r="L223" s="372"/>
      <c r="M223" s="372"/>
      <c r="N223" s="372"/>
      <c r="O223" s="372"/>
      <c r="P223" s="362" t="str">
        <f t="shared" si="18"/>
        <v xml:space="preserve">   #   -   </v>
      </c>
      <c r="Q223" s="362" t="str">
        <f t="shared" si="21"/>
        <v>REPETIDA</v>
      </c>
      <c r="R223" s="369"/>
      <c r="S223" s="369"/>
      <c r="T223" s="366"/>
      <c r="U223" s="366"/>
      <c r="V223" s="366"/>
      <c r="W223" s="366"/>
      <c r="X223" s="366"/>
      <c r="Y223" s="366"/>
      <c r="Z223" s="366"/>
      <c r="AA223" s="369"/>
      <c r="AB223" s="366"/>
      <c r="AC223" s="362" t="str">
        <f t="shared" si="19"/>
        <v xml:space="preserve">   </v>
      </c>
      <c r="AD223" s="362" t="str">
        <f t="shared" si="22"/>
        <v>REPETIDA</v>
      </c>
      <c r="AE223" s="362" t="str">
        <f t="shared" si="23"/>
        <v>REPETIDA</v>
      </c>
      <c r="AF223" s="366"/>
      <c r="AG223" s="366"/>
      <c r="AH223" s="370"/>
      <c r="AI223" s="367"/>
      <c r="AJ223" s="366"/>
      <c r="AK223" s="366"/>
      <c r="AL223" s="362" t="str">
        <f t="shared" si="20"/>
        <v/>
      </c>
    </row>
    <row r="224" spans="1:41" hidden="1" x14ac:dyDescent="0.25">
      <c r="A224" s="358" t="str">
        <f>+IF(ENCUESTAS!DU224="SI",ENCUESTAS!DV224,"")</f>
        <v>HOR-020</v>
      </c>
      <c r="B224" s="366"/>
      <c r="C224" s="367"/>
      <c r="D224" s="361" t="str">
        <f>+ENCUESTAS!H224</f>
        <v xml:space="preserve">NUEVO HORIZONTE </v>
      </c>
      <c r="E224" s="372"/>
      <c r="F224" s="372"/>
      <c r="G224" s="372"/>
      <c r="H224" s="372"/>
      <c r="I224" s="372"/>
      <c r="J224" s="372"/>
      <c r="K224" s="368"/>
      <c r="L224" s="372"/>
      <c r="M224" s="372"/>
      <c r="N224" s="372"/>
      <c r="O224" s="372"/>
      <c r="P224" s="362" t="str">
        <f t="shared" si="18"/>
        <v xml:space="preserve">   #   -   </v>
      </c>
      <c r="Q224" s="362" t="str">
        <f t="shared" si="21"/>
        <v>REPETIDA</v>
      </c>
      <c r="R224" s="369"/>
      <c r="S224" s="369"/>
      <c r="T224" s="366"/>
      <c r="U224" s="366"/>
      <c r="V224" s="366"/>
      <c r="W224" s="366"/>
      <c r="X224" s="366"/>
      <c r="Y224" s="366"/>
      <c r="Z224" s="366"/>
      <c r="AA224" s="369"/>
      <c r="AB224" s="366"/>
      <c r="AC224" s="362" t="str">
        <f t="shared" si="19"/>
        <v xml:space="preserve">   </v>
      </c>
      <c r="AD224" s="362" t="str">
        <f t="shared" si="22"/>
        <v>REPETIDA</v>
      </c>
      <c r="AE224" s="362" t="str">
        <f t="shared" si="23"/>
        <v>REPETIDA</v>
      </c>
      <c r="AF224" s="366"/>
      <c r="AG224" s="366"/>
      <c r="AH224" s="370"/>
      <c r="AI224" s="367"/>
      <c r="AJ224" s="366"/>
      <c r="AK224" s="366"/>
      <c r="AL224" s="362" t="str">
        <f t="shared" si="20"/>
        <v/>
      </c>
    </row>
    <row r="225" spans="1:41" hidden="1" x14ac:dyDescent="0.25">
      <c r="A225" s="358" t="str">
        <f>+IF(ENCUESTAS!DU225="SI",ENCUESTAS!DV225,"")</f>
        <v>MIL-036</v>
      </c>
      <c r="B225" s="366" t="s">
        <v>1086</v>
      </c>
      <c r="C225" s="367"/>
      <c r="D225" s="361" t="str">
        <f>+ENCUESTAS!H225</f>
        <v>NUEVO MILENIO</v>
      </c>
      <c r="E225" s="372"/>
      <c r="F225" s="372"/>
      <c r="G225" s="372"/>
      <c r="H225" s="372"/>
      <c r="I225" s="372"/>
      <c r="J225" s="372"/>
      <c r="K225" s="368"/>
      <c r="L225" s="372"/>
      <c r="M225" s="372"/>
      <c r="N225" s="372"/>
      <c r="O225" s="372"/>
      <c r="P225" s="362" t="str">
        <f t="shared" si="18"/>
        <v xml:space="preserve">   #   -   </v>
      </c>
      <c r="Q225" s="362" t="str">
        <f t="shared" si="21"/>
        <v>REPETIDA</v>
      </c>
      <c r="R225" s="369"/>
      <c r="S225" s="369"/>
      <c r="T225" s="366" t="s">
        <v>1087</v>
      </c>
      <c r="U225" s="366" t="s">
        <v>4156</v>
      </c>
      <c r="V225" s="366"/>
      <c r="W225" s="366"/>
      <c r="X225" s="366"/>
      <c r="Y225" s="366"/>
      <c r="Z225" s="366"/>
      <c r="AA225" s="369"/>
      <c r="AB225" s="366"/>
      <c r="AC225" s="362" t="str">
        <f t="shared" si="19"/>
        <v xml:space="preserve">   </v>
      </c>
      <c r="AD225" s="362" t="str">
        <f t="shared" si="22"/>
        <v>REPETIDA</v>
      </c>
      <c r="AE225" s="362" t="str">
        <f t="shared" si="23"/>
        <v>REPETIDA</v>
      </c>
      <c r="AF225" s="366"/>
      <c r="AG225" s="366"/>
      <c r="AH225" s="370"/>
      <c r="AI225" s="367"/>
      <c r="AJ225" s="366"/>
      <c r="AK225" s="366"/>
      <c r="AL225" s="362" t="str">
        <f t="shared" si="20"/>
        <v/>
      </c>
    </row>
    <row r="226" spans="1:41" ht="75" hidden="1" x14ac:dyDescent="0.25">
      <c r="A226" s="358" t="str">
        <f>+IF(ENCUESTAS!DU226="SI",ENCUESTAS!DV226,"")</f>
        <v>MIL-037</v>
      </c>
      <c r="B226" s="366" t="s">
        <v>1086</v>
      </c>
      <c r="C226" s="367">
        <v>43374</v>
      </c>
      <c r="D226" s="361" t="str">
        <f>+ENCUESTAS!H226</f>
        <v>NUEVO MILENIO</v>
      </c>
      <c r="E226" s="372" t="s">
        <v>1102</v>
      </c>
      <c r="F226" s="372">
        <v>15</v>
      </c>
      <c r="G226" s="372" t="s">
        <v>1117</v>
      </c>
      <c r="H226" s="372"/>
      <c r="I226" s="372"/>
      <c r="J226" s="372">
        <v>52</v>
      </c>
      <c r="K226" s="368"/>
      <c r="L226" s="372"/>
      <c r="M226" s="372">
        <v>3</v>
      </c>
      <c r="N226" s="372"/>
      <c r="O226" s="466">
        <v>220583160018</v>
      </c>
      <c r="P226" s="362" t="str">
        <f t="shared" si="18"/>
        <v>CARRERA 15C  #  52 - 3  220583160018</v>
      </c>
      <c r="Q226" s="362" t="str">
        <f t="shared" si="21"/>
        <v>NO</v>
      </c>
      <c r="R226" s="369">
        <v>962861</v>
      </c>
      <c r="S226" s="369">
        <v>1209885</v>
      </c>
      <c r="T226" s="366" t="s">
        <v>1086</v>
      </c>
      <c r="U226" s="467"/>
      <c r="V226" s="366" t="s">
        <v>1086</v>
      </c>
      <c r="W226" s="366" t="s">
        <v>1779</v>
      </c>
      <c r="X226" s="366" t="s">
        <v>2005</v>
      </c>
      <c r="Y226" s="366" t="s">
        <v>1272</v>
      </c>
      <c r="Z226" s="366" t="s">
        <v>1287</v>
      </c>
      <c r="AA226" s="369">
        <v>21929346</v>
      </c>
      <c r="AB226" s="366">
        <v>3234596669</v>
      </c>
      <c r="AC226" s="362" t="str">
        <f t="shared" si="19"/>
        <v>ROSA MARIA ACEVEDO ANZOLA</v>
      </c>
      <c r="AD226" s="362" t="str">
        <f t="shared" si="22"/>
        <v>NO</v>
      </c>
      <c r="AE226" s="362" t="str">
        <f t="shared" si="23"/>
        <v>NO</v>
      </c>
      <c r="AF226" s="467" t="s">
        <v>4099</v>
      </c>
      <c r="AG226" s="366" t="s">
        <v>1086</v>
      </c>
      <c r="AH226" s="370">
        <v>3148096.1501948098</v>
      </c>
      <c r="AI226" s="367">
        <v>43392</v>
      </c>
      <c r="AJ226" s="366" t="s">
        <v>1086</v>
      </c>
      <c r="AK226" s="366"/>
      <c r="AL226" s="362" t="str">
        <f t="shared" si="20"/>
        <v>SI</v>
      </c>
      <c r="AN226" s="332" t="s">
        <v>1129</v>
      </c>
      <c r="AO226" s="332">
        <v>2</v>
      </c>
    </row>
    <row r="227" spans="1:41" hidden="1" x14ac:dyDescent="0.25">
      <c r="A227" s="358" t="str">
        <f>+IF(ENCUESTAS!DU227="SI",ENCUESTAS!DV227,"")</f>
        <v/>
      </c>
      <c r="B227" s="366"/>
      <c r="C227" s="367"/>
      <c r="D227" s="361" t="str">
        <f>+ENCUESTAS!H227</f>
        <v xml:space="preserve">SAN MARTIN </v>
      </c>
      <c r="E227" s="372"/>
      <c r="F227" s="372"/>
      <c r="G227" s="372"/>
      <c r="H227" s="372"/>
      <c r="I227" s="372"/>
      <c r="J227" s="372"/>
      <c r="K227" s="368"/>
      <c r="L227" s="372"/>
      <c r="M227" s="372"/>
      <c r="N227" s="372"/>
      <c r="O227" s="372"/>
      <c r="P227" s="362" t="str">
        <f t="shared" si="18"/>
        <v xml:space="preserve">   #   -   </v>
      </c>
      <c r="Q227" s="362" t="str">
        <f t="shared" si="21"/>
        <v>REPETIDA</v>
      </c>
      <c r="R227" s="369"/>
      <c r="S227" s="369"/>
      <c r="T227" s="366"/>
      <c r="U227" s="366"/>
      <c r="V227" s="366"/>
      <c r="W227" s="366"/>
      <c r="X227" s="366"/>
      <c r="Y227" s="366"/>
      <c r="Z227" s="366"/>
      <c r="AA227" s="369"/>
      <c r="AB227" s="366"/>
      <c r="AC227" s="362" t="str">
        <f t="shared" si="19"/>
        <v xml:space="preserve">   </v>
      </c>
      <c r="AD227" s="362" t="str">
        <f t="shared" si="22"/>
        <v>REPETIDA</v>
      </c>
      <c r="AE227" s="362" t="str">
        <f t="shared" si="23"/>
        <v>REPETIDA</v>
      </c>
      <c r="AF227" s="366"/>
      <c r="AG227" s="366"/>
      <c r="AH227" s="370"/>
      <c r="AI227" s="367"/>
      <c r="AJ227" s="366"/>
      <c r="AK227" s="366"/>
      <c r="AL227" s="362" t="str">
        <f t="shared" si="20"/>
        <v/>
      </c>
    </row>
    <row r="228" spans="1:41" ht="60" hidden="1" x14ac:dyDescent="0.25">
      <c r="A228" s="358" t="str">
        <f>+IF(ENCUESTAS!DU228="SI",ENCUESTAS!DV228,"")</f>
        <v>MIL-038</v>
      </c>
      <c r="B228" s="366" t="s">
        <v>1086</v>
      </c>
      <c r="C228" s="367">
        <v>43369</v>
      </c>
      <c r="D228" s="361" t="str">
        <f>+ENCUESTAS!H228</f>
        <v>NUEVO MILENIO</v>
      </c>
      <c r="E228" s="372" t="s">
        <v>1102</v>
      </c>
      <c r="F228" s="372">
        <v>15</v>
      </c>
      <c r="G228" s="372" t="s">
        <v>1116</v>
      </c>
      <c r="H228" s="372"/>
      <c r="I228" s="372"/>
      <c r="J228" s="372">
        <v>53</v>
      </c>
      <c r="K228" s="368"/>
      <c r="L228" s="372"/>
      <c r="M228" s="372">
        <v>37</v>
      </c>
      <c r="N228" s="372"/>
      <c r="O228" s="466">
        <v>220583150038</v>
      </c>
      <c r="P228" s="362" t="str">
        <f t="shared" si="18"/>
        <v>CARRERA 15B  #  53 - 37  220583150038</v>
      </c>
      <c r="Q228" s="362" t="str">
        <f t="shared" si="21"/>
        <v>NO</v>
      </c>
      <c r="R228" s="369">
        <v>962974</v>
      </c>
      <c r="S228" s="369">
        <v>1209907</v>
      </c>
      <c r="T228" s="366" t="s">
        <v>1086</v>
      </c>
      <c r="U228" s="467"/>
      <c r="V228" s="366" t="s">
        <v>1086</v>
      </c>
      <c r="W228" s="366" t="s">
        <v>1277</v>
      </c>
      <c r="X228" s="366" t="s">
        <v>1728</v>
      </c>
      <c r="Y228" s="366" t="s">
        <v>4080</v>
      </c>
      <c r="Z228" s="366"/>
      <c r="AA228" s="369">
        <v>3587716</v>
      </c>
      <c r="AB228" s="366"/>
      <c r="AC228" s="362" t="str">
        <f t="shared" si="19"/>
        <v>LISIMACO  GOMEZ ECHEVERRI</v>
      </c>
      <c r="AD228" s="362" t="str">
        <f t="shared" si="22"/>
        <v>NO</v>
      </c>
      <c r="AE228" s="362" t="str">
        <f t="shared" si="23"/>
        <v>NO</v>
      </c>
      <c r="AF228" s="467" t="s">
        <v>4098</v>
      </c>
      <c r="AG228" s="366" t="s">
        <v>1086</v>
      </c>
      <c r="AH228" s="370">
        <v>6794041.2642210834</v>
      </c>
      <c r="AI228" s="367">
        <v>43392</v>
      </c>
      <c r="AJ228" s="366" t="s">
        <v>1086</v>
      </c>
      <c r="AK228" s="366"/>
      <c r="AL228" s="362" t="str">
        <f t="shared" si="20"/>
        <v>SI</v>
      </c>
      <c r="AN228" s="332" t="s">
        <v>1121</v>
      </c>
      <c r="AO228" s="332">
        <v>2</v>
      </c>
    </row>
    <row r="229" spans="1:41" ht="45" hidden="1" x14ac:dyDescent="0.25">
      <c r="A229" s="358" t="str">
        <f>+IF(ENCUESTAS!DU229="SI",ENCUESTAS!DV229,"")</f>
        <v>MIL-039</v>
      </c>
      <c r="B229" s="366" t="s">
        <v>1086</v>
      </c>
      <c r="C229" s="367">
        <v>43375</v>
      </c>
      <c r="D229" s="361" t="str">
        <f>+ENCUESTAS!H229</f>
        <v>NUEVO MILENIO</v>
      </c>
      <c r="E229" s="372" t="s">
        <v>1102</v>
      </c>
      <c r="F229" s="372">
        <v>14</v>
      </c>
      <c r="G229" s="372" t="s">
        <v>1115</v>
      </c>
      <c r="H229" s="372"/>
      <c r="I229" s="372"/>
      <c r="J229" s="372">
        <v>53</v>
      </c>
      <c r="K229" s="368"/>
      <c r="L229" s="372"/>
      <c r="M229" s="372">
        <v>87</v>
      </c>
      <c r="N229" s="372"/>
      <c r="O229" s="466">
        <v>220548690024</v>
      </c>
      <c r="P229" s="362" t="str">
        <f t="shared" si="18"/>
        <v>CARRERA 14A  #  53 - 87  220548690024</v>
      </c>
      <c r="Q229" s="362" t="str">
        <f t="shared" si="21"/>
        <v>NO</v>
      </c>
      <c r="R229" s="369"/>
      <c r="S229" s="369"/>
      <c r="T229" s="366" t="s">
        <v>1086</v>
      </c>
      <c r="U229" s="467"/>
      <c r="V229" s="366" t="s">
        <v>1086</v>
      </c>
      <c r="W229" s="366" t="s">
        <v>2283</v>
      </c>
      <c r="X229" s="366" t="s">
        <v>4081</v>
      </c>
      <c r="Y229" s="366" t="s">
        <v>2284</v>
      </c>
      <c r="Z229" s="366" t="s">
        <v>1287</v>
      </c>
      <c r="AA229" s="369">
        <v>63463859</v>
      </c>
      <c r="AB229" s="366"/>
      <c r="AC229" s="362" t="str">
        <f t="shared" si="19"/>
        <v>DANIS MARIA CARPIO SEIJA</v>
      </c>
      <c r="AD229" s="362" t="str">
        <f t="shared" si="22"/>
        <v>NO</v>
      </c>
      <c r="AE229" s="362" t="str">
        <f t="shared" si="23"/>
        <v>NO</v>
      </c>
      <c r="AF229" s="467" t="s">
        <v>4097</v>
      </c>
      <c r="AG229" s="366" t="s">
        <v>1086</v>
      </c>
      <c r="AH229" s="370">
        <v>958035.46809576103</v>
      </c>
      <c r="AI229" s="367">
        <v>43392</v>
      </c>
      <c r="AJ229" s="366" t="s">
        <v>1086</v>
      </c>
      <c r="AK229" s="366"/>
      <c r="AL229" s="362" t="str">
        <f t="shared" si="20"/>
        <v>SI</v>
      </c>
      <c r="AN229" s="332" t="s">
        <v>1121</v>
      </c>
      <c r="AO229" s="332">
        <v>2</v>
      </c>
    </row>
    <row r="230" spans="1:41" ht="60" hidden="1" x14ac:dyDescent="0.25">
      <c r="A230" s="358" t="str">
        <f>+IF(ENCUESTAS!DU230="SI",ENCUESTAS!DV230,"")</f>
        <v>MIL-040</v>
      </c>
      <c r="B230" s="366" t="s">
        <v>1086</v>
      </c>
      <c r="C230" s="367">
        <v>43369</v>
      </c>
      <c r="D230" s="361" t="str">
        <f>+ENCUESTAS!H230</f>
        <v>NUEVO MILENIO</v>
      </c>
      <c r="E230" s="372" t="s">
        <v>1102</v>
      </c>
      <c r="F230" s="372">
        <v>14</v>
      </c>
      <c r="G230" s="372" t="s">
        <v>1115</v>
      </c>
      <c r="H230" s="372"/>
      <c r="I230" s="372"/>
      <c r="J230" s="372">
        <v>53</v>
      </c>
      <c r="K230" s="368"/>
      <c r="L230" s="372"/>
      <c r="M230" s="372">
        <v>48</v>
      </c>
      <c r="N230" s="372"/>
      <c r="O230" s="466">
        <v>220548690010</v>
      </c>
      <c r="P230" s="362" t="str">
        <f t="shared" si="18"/>
        <v>CARRERA 14A  #  53 - 48  220548690010</v>
      </c>
      <c r="Q230" s="362" t="str">
        <f t="shared" si="21"/>
        <v>NO</v>
      </c>
      <c r="R230" s="369">
        <v>963025</v>
      </c>
      <c r="S230" s="369">
        <v>1209842</v>
      </c>
      <c r="T230" s="366" t="s">
        <v>1086</v>
      </c>
      <c r="U230" s="467"/>
      <c r="V230" s="366" t="s">
        <v>1086</v>
      </c>
      <c r="W230" s="366" t="s">
        <v>1625</v>
      </c>
      <c r="X230" s="366" t="s">
        <v>2288</v>
      </c>
      <c r="Y230" s="366" t="s">
        <v>2289</v>
      </c>
      <c r="Z230" s="366" t="s">
        <v>1638</v>
      </c>
      <c r="AA230" s="369">
        <v>71191027</v>
      </c>
      <c r="AB230" s="366">
        <v>3207391799</v>
      </c>
      <c r="AC230" s="362" t="str">
        <f t="shared" si="19"/>
        <v>ARBEY ANDRES MONTOYA RIVERA</v>
      </c>
      <c r="AD230" s="362" t="str">
        <f t="shared" si="22"/>
        <v>NO</v>
      </c>
      <c r="AE230" s="362" t="str">
        <f t="shared" si="23"/>
        <v>NO</v>
      </c>
      <c r="AF230" s="467" t="s">
        <v>4093</v>
      </c>
      <c r="AG230" s="366" t="s">
        <v>1086</v>
      </c>
      <c r="AH230" s="370">
        <v>7181565.6420421265</v>
      </c>
      <c r="AI230" s="367">
        <v>43392</v>
      </c>
      <c r="AJ230" s="366" t="s">
        <v>1086</v>
      </c>
      <c r="AK230" s="366"/>
      <c r="AL230" s="362" t="str">
        <f t="shared" si="20"/>
        <v>SI</v>
      </c>
      <c r="AN230" s="332" t="s">
        <v>1133</v>
      </c>
      <c r="AO230" s="332">
        <v>2</v>
      </c>
    </row>
    <row r="231" spans="1:41" ht="60" hidden="1" x14ac:dyDescent="0.25">
      <c r="A231" s="358" t="str">
        <f>+IF(ENCUESTAS!DU231="SI",ENCUESTAS!DV231,"")</f>
        <v>MIL-041</v>
      </c>
      <c r="B231" s="366" t="s">
        <v>1086</v>
      </c>
      <c r="C231" s="367">
        <v>43374</v>
      </c>
      <c r="D231" s="361" t="str">
        <f>+ENCUESTAS!H231</f>
        <v>NUEVO MILENIO</v>
      </c>
      <c r="E231" s="372" t="s">
        <v>1102</v>
      </c>
      <c r="F231" s="372">
        <v>14</v>
      </c>
      <c r="G231" s="372" t="s">
        <v>1115</v>
      </c>
      <c r="H231" s="372"/>
      <c r="I231" s="372"/>
      <c r="J231" s="372">
        <v>53</v>
      </c>
      <c r="K231" s="368"/>
      <c r="L231" s="372"/>
      <c r="M231" s="372">
        <v>53</v>
      </c>
      <c r="N231" s="372"/>
      <c r="O231" s="466">
        <v>220548690032</v>
      </c>
      <c r="P231" s="362" t="str">
        <f t="shared" si="18"/>
        <v>CARRERA 14A  #  53 - 53  220548690032</v>
      </c>
      <c r="Q231" s="362" t="str">
        <f t="shared" si="21"/>
        <v>NO</v>
      </c>
      <c r="R231" s="369">
        <v>963026</v>
      </c>
      <c r="S231" s="369">
        <v>1209842</v>
      </c>
      <c r="T231" s="366" t="s">
        <v>1086</v>
      </c>
      <c r="U231" s="467"/>
      <c r="V231" s="366" t="s">
        <v>1086</v>
      </c>
      <c r="W231" s="366" t="s">
        <v>3177</v>
      </c>
      <c r="X231" s="366" t="s">
        <v>2015</v>
      </c>
      <c r="Y231" s="366" t="s">
        <v>2020</v>
      </c>
      <c r="Z231" s="366" t="s">
        <v>1465</v>
      </c>
      <c r="AA231" s="369">
        <v>21999899</v>
      </c>
      <c r="AB231" s="366">
        <v>3127606144</v>
      </c>
      <c r="AC231" s="362" t="str">
        <f t="shared" si="19"/>
        <v>NURY DE JESUS SOSA BETANCUR</v>
      </c>
      <c r="AD231" s="362" t="str">
        <f t="shared" si="22"/>
        <v>NO</v>
      </c>
      <c r="AE231" s="362" t="str">
        <f t="shared" si="23"/>
        <v>NO</v>
      </c>
      <c r="AF231" s="467" t="s">
        <v>3994</v>
      </c>
      <c r="AG231" s="366" t="s">
        <v>1086</v>
      </c>
      <c r="AH231" s="370">
        <v>3872432.735141383</v>
      </c>
      <c r="AI231" s="367">
        <v>43392</v>
      </c>
      <c r="AJ231" s="366" t="s">
        <v>1086</v>
      </c>
      <c r="AK231" s="366"/>
      <c r="AL231" s="362" t="str">
        <f t="shared" si="20"/>
        <v>SI</v>
      </c>
      <c r="AN231" s="332" t="s">
        <v>1133</v>
      </c>
      <c r="AO231" s="332">
        <v>2</v>
      </c>
    </row>
    <row r="232" spans="1:41" hidden="1" x14ac:dyDescent="0.25">
      <c r="A232" s="358" t="str">
        <f>+IF(ENCUESTAS!DU232="SI",ENCUESTAS!DV232,"")</f>
        <v>MAR-044</v>
      </c>
      <c r="B232" s="366"/>
      <c r="C232" s="367"/>
      <c r="D232" s="361" t="str">
        <f>+ENCUESTAS!H232</f>
        <v>PATIO BONITO</v>
      </c>
      <c r="E232" s="372"/>
      <c r="F232" s="372"/>
      <c r="G232" s="372"/>
      <c r="H232" s="372"/>
      <c r="I232" s="372"/>
      <c r="J232" s="372"/>
      <c r="K232" s="368"/>
      <c r="L232" s="372"/>
      <c r="M232" s="372"/>
      <c r="N232" s="372"/>
      <c r="O232" s="372"/>
      <c r="P232" s="362" t="str">
        <f t="shared" si="18"/>
        <v xml:space="preserve">   #   -   </v>
      </c>
      <c r="Q232" s="362" t="str">
        <f t="shared" si="21"/>
        <v>REPETIDA</v>
      </c>
      <c r="R232" s="369"/>
      <c r="S232" s="369"/>
      <c r="T232" s="366"/>
      <c r="U232" s="366"/>
      <c r="V232" s="366"/>
      <c r="W232" s="366"/>
      <c r="X232" s="366"/>
      <c r="Y232" s="366"/>
      <c r="Z232" s="366"/>
      <c r="AA232" s="369"/>
      <c r="AB232" s="366"/>
      <c r="AC232" s="362" t="str">
        <f t="shared" si="19"/>
        <v xml:space="preserve">   </v>
      </c>
      <c r="AD232" s="362" t="str">
        <f t="shared" si="22"/>
        <v>REPETIDA</v>
      </c>
      <c r="AE232" s="362" t="str">
        <f t="shared" si="23"/>
        <v>REPETIDA</v>
      </c>
      <c r="AF232" s="366"/>
      <c r="AG232" s="366"/>
      <c r="AH232" s="370"/>
      <c r="AI232" s="367"/>
      <c r="AJ232" s="366"/>
      <c r="AK232" s="366"/>
      <c r="AL232" s="362" t="str">
        <f t="shared" si="20"/>
        <v/>
      </c>
    </row>
    <row r="233" spans="1:41" ht="75" hidden="1" x14ac:dyDescent="0.25">
      <c r="A233" s="358" t="str">
        <f>+IF(ENCUESTAS!DU233="SI",ENCUESTAS!DV233,"")</f>
        <v>MIL-042</v>
      </c>
      <c r="B233" s="366" t="s">
        <v>1086</v>
      </c>
      <c r="C233" s="367">
        <v>43369</v>
      </c>
      <c r="D233" s="361" t="str">
        <f>+ENCUESTAS!H233</f>
        <v>NUEVO MILENIO</v>
      </c>
      <c r="E233" s="372"/>
      <c r="F233" s="372"/>
      <c r="G233" s="372"/>
      <c r="H233" s="372"/>
      <c r="I233" s="372"/>
      <c r="J233" s="372"/>
      <c r="K233" s="368"/>
      <c r="L233" s="372"/>
      <c r="M233" s="372"/>
      <c r="N233" s="372"/>
      <c r="O233" s="466">
        <v>220548690030</v>
      </c>
      <c r="P233" s="362" t="str">
        <f t="shared" si="18"/>
        <v xml:space="preserve">   #   -   220548690030</v>
      </c>
      <c r="Q233" s="362" t="str">
        <f t="shared" si="21"/>
        <v>NO</v>
      </c>
      <c r="R233" s="369">
        <v>963037</v>
      </c>
      <c r="S233" s="369">
        <v>1209849</v>
      </c>
      <c r="T233" s="366" t="s">
        <v>1086</v>
      </c>
      <c r="U233" s="467" t="s">
        <v>3904</v>
      </c>
      <c r="V233" s="366" t="s">
        <v>1086</v>
      </c>
      <c r="W233" s="366" t="s">
        <v>2296</v>
      </c>
      <c r="X233" s="366" t="s">
        <v>1305</v>
      </c>
      <c r="Y233" s="366" t="s">
        <v>1660</v>
      </c>
      <c r="Z233" s="366" t="s">
        <v>1465</v>
      </c>
      <c r="AA233" s="369">
        <v>1039681407</v>
      </c>
      <c r="AB233" s="366">
        <v>3117696990</v>
      </c>
      <c r="AC233" s="362" t="str">
        <f t="shared" si="19"/>
        <v>ALEXANDER DE JESUS VELEZ HERNANDEZ</v>
      </c>
      <c r="AD233" s="362" t="str">
        <f t="shared" si="22"/>
        <v>NO</v>
      </c>
      <c r="AE233" s="362" t="str">
        <f t="shared" si="23"/>
        <v>NO</v>
      </c>
      <c r="AF233" s="467" t="s">
        <v>4167</v>
      </c>
      <c r="AG233" s="366" t="s">
        <v>1086</v>
      </c>
      <c r="AH233" s="370">
        <v>2379346.7780245189</v>
      </c>
      <c r="AI233" s="367">
        <v>43392</v>
      </c>
      <c r="AJ233" s="366" t="s">
        <v>1086</v>
      </c>
      <c r="AK233" s="366"/>
      <c r="AL233" s="362" t="str">
        <f t="shared" si="20"/>
        <v>SI</v>
      </c>
      <c r="AN233" s="332" t="s">
        <v>1133</v>
      </c>
      <c r="AO233" s="332">
        <v>2</v>
      </c>
    </row>
    <row r="234" spans="1:41" ht="60" hidden="1" x14ac:dyDescent="0.25">
      <c r="A234" s="358" t="str">
        <f>+IF(ENCUESTAS!DU234="SI",ENCUESTAS!DV234,"")</f>
        <v>MIL-043</v>
      </c>
      <c r="B234" s="366" t="s">
        <v>1086</v>
      </c>
      <c r="C234" s="367">
        <v>43375</v>
      </c>
      <c r="D234" s="361" t="str">
        <f>+ENCUESTAS!H234</f>
        <v>NUEVO MILENIO</v>
      </c>
      <c r="E234" s="372"/>
      <c r="F234" s="372"/>
      <c r="G234" s="372"/>
      <c r="H234" s="372"/>
      <c r="I234" s="372"/>
      <c r="J234" s="372"/>
      <c r="K234" s="368"/>
      <c r="L234" s="372"/>
      <c r="M234" s="372"/>
      <c r="N234" s="372"/>
      <c r="O234" s="466">
        <v>220548690036</v>
      </c>
      <c r="P234" s="362" t="str">
        <f t="shared" si="18"/>
        <v xml:space="preserve">   #   -   220548690036</v>
      </c>
      <c r="Q234" s="362" t="str">
        <f t="shared" si="21"/>
        <v>NO</v>
      </c>
      <c r="R234" s="369">
        <v>963010</v>
      </c>
      <c r="S234" s="369">
        <v>1209831</v>
      </c>
      <c r="T234" s="366" t="s">
        <v>1086</v>
      </c>
      <c r="U234" s="467" t="s">
        <v>3904</v>
      </c>
      <c r="V234" s="366" t="s">
        <v>1086</v>
      </c>
      <c r="W234" s="366" t="s">
        <v>2299</v>
      </c>
      <c r="X234" s="366" t="s">
        <v>4118</v>
      </c>
      <c r="Y234" s="366" t="s">
        <v>1318</v>
      </c>
      <c r="Z234" s="366" t="s">
        <v>2827</v>
      </c>
      <c r="AA234" s="369">
        <v>50995595</v>
      </c>
      <c r="AB234" s="366"/>
      <c r="AC234" s="362" t="str">
        <f t="shared" si="19"/>
        <v>ANA EDIT VELILLA MARTIEZ</v>
      </c>
      <c r="AD234" s="362" t="str">
        <f t="shared" si="22"/>
        <v>NO</v>
      </c>
      <c r="AE234" s="362" t="str">
        <f t="shared" si="23"/>
        <v>NO</v>
      </c>
      <c r="AF234" s="467" t="s">
        <v>4117</v>
      </c>
      <c r="AG234" s="366" t="s">
        <v>1086</v>
      </c>
      <c r="AH234" s="370">
        <v>6104708.4185256679</v>
      </c>
      <c r="AI234" s="367">
        <v>43392</v>
      </c>
      <c r="AJ234" s="366" t="s">
        <v>1086</v>
      </c>
      <c r="AK234" s="366"/>
      <c r="AL234" s="362" t="str">
        <f t="shared" si="20"/>
        <v>SI</v>
      </c>
      <c r="AN234" s="332" t="s">
        <v>1121</v>
      </c>
      <c r="AO234" s="332">
        <v>2</v>
      </c>
    </row>
    <row r="235" spans="1:41" hidden="1" x14ac:dyDescent="0.25">
      <c r="A235" s="358" t="str">
        <f>+IF(ENCUESTAS!DU235="SI",ENCUESTAS!DV235,"")</f>
        <v>TAH-020</v>
      </c>
      <c r="B235" s="366"/>
      <c r="C235" s="367"/>
      <c r="D235" s="361" t="str">
        <f>+ENCUESTAS!H235</f>
        <v>TAHAMI</v>
      </c>
      <c r="E235" s="372"/>
      <c r="F235" s="372"/>
      <c r="G235" s="372"/>
      <c r="H235" s="372"/>
      <c r="I235" s="372"/>
      <c r="J235" s="372"/>
      <c r="K235" s="368"/>
      <c r="L235" s="372"/>
      <c r="M235" s="372"/>
      <c r="N235" s="372"/>
      <c r="O235" s="372"/>
      <c r="P235" s="362" t="str">
        <f t="shared" si="18"/>
        <v xml:space="preserve">   #   -   </v>
      </c>
      <c r="Q235" s="362" t="str">
        <f t="shared" si="21"/>
        <v>REPETIDA</v>
      </c>
      <c r="R235" s="369"/>
      <c r="S235" s="369"/>
      <c r="T235" s="366"/>
      <c r="U235" s="366"/>
      <c r="V235" s="366"/>
      <c r="W235" s="366"/>
      <c r="X235" s="366"/>
      <c r="Y235" s="366"/>
      <c r="Z235" s="366"/>
      <c r="AA235" s="369"/>
      <c r="AB235" s="366"/>
      <c r="AC235" s="362" t="str">
        <f t="shared" si="19"/>
        <v xml:space="preserve">   </v>
      </c>
      <c r="AD235" s="362" t="str">
        <f t="shared" si="22"/>
        <v>REPETIDA</v>
      </c>
      <c r="AE235" s="362" t="str">
        <f t="shared" si="23"/>
        <v>REPETIDA</v>
      </c>
      <c r="AF235" s="366"/>
      <c r="AG235" s="366"/>
      <c r="AH235" s="370"/>
      <c r="AI235" s="367"/>
      <c r="AJ235" s="366"/>
      <c r="AK235" s="366"/>
      <c r="AL235" s="362" t="str">
        <f t="shared" si="20"/>
        <v/>
      </c>
    </row>
    <row r="236" spans="1:41" hidden="1" x14ac:dyDescent="0.25">
      <c r="A236" s="358" t="str">
        <f>+IF(ENCUESTAS!DU236="SI",ENCUESTAS!DV236,"")</f>
        <v/>
      </c>
      <c r="B236" s="366"/>
      <c r="C236" s="367"/>
      <c r="D236" s="361" t="str">
        <f>+ENCUESTAS!H236</f>
        <v>TAHAMI</v>
      </c>
      <c r="E236" s="372"/>
      <c r="F236" s="372"/>
      <c r="G236" s="372"/>
      <c r="H236" s="372"/>
      <c r="I236" s="372"/>
      <c r="J236" s="372"/>
      <c r="K236" s="368"/>
      <c r="L236" s="372"/>
      <c r="M236" s="372"/>
      <c r="N236" s="372"/>
      <c r="O236" s="372"/>
      <c r="P236" s="362" t="str">
        <f t="shared" si="18"/>
        <v xml:space="preserve">   #   -   </v>
      </c>
      <c r="Q236" s="362" t="str">
        <f t="shared" si="21"/>
        <v>REPETIDA</v>
      </c>
      <c r="R236" s="369"/>
      <c r="S236" s="369"/>
      <c r="T236" s="366"/>
      <c r="U236" s="366"/>
      <c r="V236" s="366"/>
      <c r="W236" s="366"/>
      <c r="X236" s="366"/>
      <c r="Y236" s="366"/>
      <c r="Z236" s="366"/>
      <c r="AA236" s="369"/>
      <c r="AB236" s="366"/>
      <c r="AC236" s="362" t="str">
        <f t="shared" si="19"/>
        <v xml:space="preserve">   </v>
      </c>
      <c r="AD236" s="362" t="str">
        <f t="shared" si="22"/>
        <v>REPETIDA</v>
      </c>
      <c r="AE236" s="362" t="str">
        <f t="shared" si="23"/>
        <v>REPETIDA</v>
      </c>
      <c r="AF236" s="366"/>
      <c r="AG236" s="366"/>
      <c r="AH236" s="370"/>
      <c r="AI236" s="367"/>
      <c r="AJ236" s="366"/>
      <c r="AK236" s="366"/>
      <c r="AL236" s="362" t="str">
        <f t="shared" si="20"/>
        <v/>
      </c>
    </row>
    <row r="237" spans="1:41" ht="45" x14ac:dyDescent="0.25">
      <c r="A237" s="358" t="str">
        <f>+IF(ENCUESTAS!DU237="SI",ENCUESTAS!DV237,"")</f>
        <v>OAS-046</v>
      </c>
      <c r="B237" s="366" t="s">
        <v>1086</v>
      </c>
      <c r="C237" s="367">
        <v>43363</v>
      </c>
      <c r="D237" s="361" t="str">
        <f>+ENCUESTAS!H237</f>
        <v xml:space="preserve">OASIS </v>
      </c>
      <c r="E237" s="372"/>
      <c r="F237" s="372"/>
      <c r="G237" s="372"/>
      <c r="H237" s="372"/>
      <c r="I237" s="372"/>
      <c r="J237" s="372"/>
      <c r="K237" s="368"/>
      <c r="L237" s="372"/>
      <c r="M237" s="372"/>
      <c r="N237" s="372"/>
      <c r="O237" s="466">
        <v>220593800000</v>
      </c>
      <c r="P237" s="362" t="str">
        <f t="shared" si="18"/>
        <v xml:space="preserve">   #   -   220593800000</v>
      </c>
      <c r="Q237" s="362" t="str">
        <f t="shared" si="21"/>
        <v>NO</v>
      </c>
      <c r="R237" s="369">
        <v>963113</v>
      </c>
      <c r="S237" s="369">
        <v>1209940</v>
      </c>
      <c r="T237" s="366" t="s">
        <v>1086</v>
      </c>
      <c r="U237" s="467" t="s">
        <v>3904</v>
      </c>
      <c r="V237" s="366" t="s">
        <v>1086</v>
      </c>
      <c r="W237" s="366" t="s">
        <v>2305</v>
      </c>
      <c r="X237" s="366" t="s">
        <v>1443</v>
      </c>
      <c r="Y237" s="366" t="s">
        <v>1340</v>
      </c>
      <c r="Z237" s="366" t="s">
        <v>2306</v>
      </c>
      <c r="AA237" s="369">
        <v>1039695401</v>
      </c>
      <c r="AB237" s="366">
        <v>3214173528</v>
      </c>
      <c r="AC237" s="362" t="str">
        <f t="shared" si="19"/>
        <v>DORA ELSY CARVAJAL LOPEZ</v>
      </c>
      <c r="AD237" s="362" t="str">
        <f t="shared" si="22"/>
        <v>NO</v>
      </c>
      <c r="AE237" s="362" t="str">
        <f t="shared" si="23"/>
        <v>NO</v>
      </c>
      <c r="AF237" s="467" t="s">
        <v>4038</v>
      </c>
      <c r="AG237" s="366" t="s">
        <v>1086</v>
      </c>
      <c r="AH237" s="370">
        <v>1248513.6585851135</v>
      </c>
      <c r="AI237" s="367">
        <v>43392</v>
      </c>
      <c r="AJ237" s="366" t="s">
        <v>1086</v>
      </c>
      <c r="AK237" s="366"/>
      <c r="AL237" s="362" t="str">
        <f t="shared" si="20"/>
        <v>SI</v>
      </c>
      <c r="AN237" s="332" t="s">
        <v>1129</v>
      </c>
      <c r="AO237" s="332">
        <v>2</v>
      </c>
    </row>
    <row r="238" spans="1:41" hidden="1" x14ac:dyDescent="0.25">
      <c r="A238" s="358" t="str">
        <f>+IF(ENCUESTAS!DU238="SI",ENCUESTAS!DV238,"")</f>
        <v/>
      </c>
      <c r="B238" s="366"/>
      <c r="C238" s="367"/>
      <c r="D238" s="361" t="str">
        <f>+ENCUESTAS!H238</f>
        <v>NUEVO MILENIO</v>
      </c>
      <c r="E238" s="372"/>
      <c r="F238" s="372"/>
      <c r="G238" s="372"/>
      <c r="H238" s="372"/>
      <c r="I238" s="372"/>
      <c r="J238" s="372"/>
      <c r="K238" s="368"/>
      <c r="L238" s="372"/>
      <c r="M238" s="372"/>
      <c r="N238" s="372"/>
      <c r="O238" s="372"/>
      <c r="P238" s="362" t="str">
        <f t="shared" si="18"/>
        <v xml:space="preserve">   #   -   </v>
      </c>
      <c r="Q238" s="362" t="str">
        <f t="shared" si="21"/>
        <v>REPETIDA</v>
      </c>
      <c r="R238" s="369"/>
      <c r="S238" s="369"/>
      <c r="T238" s="366"/>
      <c r="U238" s="366"/>
      <c r="V238" s="366"/>
      <c r="W238" s="366"/>
      <c r="X238" s="366"/>
      <c r="Y238" s="366"/>
      <c r="Z238" s="366"/>
      <c r="AA238" s="369"/>
      <c r="AB238" s="366"/>
      <c r="AC238" s="362" t="str">
        <f t="shared" si="19"/>
        <v xml:space="preserve">   </v>
      </c>
      <c r="AD238" s="362" t="str">
        <f t="shared" si="22"/>
        <v>REPETIDA</v>
      </c>
      <c r="AE238" s="362" t="str">
        <f t="shared" si="23"/>
        <v>REPETIDA</v>
      </c>
      <c r="AF238" s="366"/>
      <c r="AG238" s="366"/>
      <c r="AH238" s="370"/>
      <c r="AI238" s="367"/>
      <c r="AJ238" s="366"/>
      <c r="AK238" s="366"/>
      <c r="AL238" s="362" t="str">
        <f t="shared" si="20"/>
        <v/>
      </c>
    </row>
    <row r="239" spans="1:41" hidden="1" x14ac:dyDescent="0.25">
      <c r="A239" s="358" t="str">
        <f>+IF(ENCUESTAS!DU239="SI",ENCUESTAS!DV239,"")</f>
        <v>MAR-045</v>
      </c>
      <c r="B239" s="366"/>
      <c r="C239" s="367"/>
      <c r="D239" s="361" t="str">
        <f>+ENCUESTAS!H239</f>
        <v xml:space="preserve">SAN MARTIN </v>
      </c>
      <c r="E239" s="372"/>
      <c r="F239" s="372"/>
      <c r="G239" s="372"/>
      <c r="H239" s="372"/>
      <c r="I239" s="372"/>
      <c r="J239" s="372"/>
      <c r="K239" s="368"/>
      <c r="L239" s="372"/>
      <c r="M239" s="372"/>
      <c r="N239" s="372"/>
      <c r="O239" s="372"/>
      <c r="P239" s="362" t="str">
        <f t="shared" ref="P239:P302" si="24">CONCATENATE(E239," ",F239,G239," ",H239," ",I239,"# "," ",J239,K239," ",L239,"- ",M239," ",N239," ",O239)</f>
        <v xml:space="preserve">   #   -   </v>
      </c>
      <c r="Q239" s="362" t="str">
        <f t="shared" si="21"/>
        <v>REPETIDA</v>
      </c>
      <c r="R239" s="369"/>
      <c r="S239" s="369"/>
      <c r="T239" s="366"/>
      <c r="U239" s="366"/>
      <c r="V239" s="366"/>
      <c r="W239" s="366"/>
      <c r="X239" s="366"/>
      <c r="Y239" s="366"/>
      <c r="Z239" s="366"/>
      <c r="AA239" s="369"/>
      <c r="AB239" s="366"/>
      <c r="AC239" s="362" t="str">
        <f t="shared" ref="AC239:AC302" si="25">+CONCATENATE(Y239," ",Z239," ",W239," ",X239)</f>
        <v xml:space="preserve">   </v>
      </c>
      <c r="AD239" s="362" t="str">
        <f t="shared" si="22"/>
        <v>REPETIDA</v>
      </c>
      <c r="AE239" s="362" t="str">
        <f t="shared" si="23"/>
        <v>REPETIDA</v>
      </c>
      <c r="AF239" s="366"/>
      <c r="AG239" s="366"/>
      <c r="AH239" s="370"/>
      <c r="AI239" s="367"/>
      <c r="AJ239" s="366"/>
      <c r="AK239" s="366"/>
      <c r="AL239" s="362" t="str">
        <f t="shared" ref="AL239:AL302" si="26">IF(AND(AG239="SI",AJ239="SI"),"SI",IF(AND(AG239="",AJ239=""),"","NO"))</f>
        <v/>
      </c>
    </row>
    <row r="240" spans="1:41" hidden="1" x14ac:dyDescent="0.25">
      <c r="A240" s="358" t="str">
        <f>+IF(ENCUESTAS!DU240="SI",ENCUESTAS!DV240,"")</f>
        <v>TAH-021</v>
      </c>
      <c r="B240" s="366"/>
      <c r="C240" s="367"/>
      <c r="D240" s="361" t="str">
        <f>+ENCUESTAS!H240</f>
        <v>TAHAMI</v>
      </c>
      <c r="E240" s="372"/>
      <c r="F240" s="372"/>
      <c r="G240" s="372"/>
      <c r="H240" s="372"/>
      <c r="I240" s="372"/>
      <c r="J240" s="372"/>
      <c r="K240" s="368"/>
      <c r="L240" s="372"/>
      <c r="M240" s="372"/>
      <c r="N240" s="372"/>
      <c r="O240" s="372"/>
      <c r="P240" s="362" t="str">
        <f t="shared" si="24"/>
        <v xml:space="preserve">   #   -   </v>
      </c>
      <c r="Q240" s="362" t="str">
        <f t="shared" si="21"/>
        <v>REPETIDA</v>
      </c>
      <c r="R240" s="369"/>
      <c r="S240" s="369"/>
      <c r="T240" s="366"/>
      <c r="U240" s="366"/>
      <c r="V240" s="366"/>
      <c r="W240" s="366"/>
      <c r="X240" s="366"/>
      <c r="Y240" s="366"/>
      <c r="Z240" s="366"/>
      <c r="AA240" s="369"/>
      <c r="AB240" s="366"/>
      <c r="AC240" s="362" t="str">
        <f t="shared" si="25"/>
        <v xml:space="preserve">   </v>
      </c>
      <c r="AD240" s="362" t="str">
        <f t="shared" si="22"/>
        <v>REPETIDA</v>
      </c>
      <c r="AE240" s="362" t="str">
        <f t="shared" si="23"/>
        <v>REPETIDA</v>
      </c>
      <c r="AF240" s="366"/>
      <c r="AG240" s="366"/>
      <c r="AH240" s="370"/>
      <c r="AI240" s="367"/>
      <c r="AJ240" s="366"/>
      <c r="AK240" s="366"/>
      <c r="AL240" s="362" t="str">
        <f t="shared" si="26"/>
        <v/>
      </c>
    </row>
    <row r="241" spans="1:41" ht="120" hidden="1" x14ac:dyDescent="0.25">
      <c r="A241" s="358" t="str">
        <f>+IF(ENCUESTAS!DU241="SI",ENCUESTAS!DV241,"")</f>
        <v>MIL-044</v>
      </c>
      <c r="B241" s="366" t="s">
        <v>1086</v>
      </c>
      <c r="C241" s="367">
        <v>43382</v>
      </c>
      <c r="D241" s="361" t="str">
        <f>+ENCUESTAS!H241</f>
        <v>NUEVO MILENIO</v>
      </c>
      <c r="E241" s="372" t="s">
        <v>1102</v>
      </c>
      <c r="F241" s="372">
        <v>14</v>
      </c>
      <c r="G241" s="372" t="s">
        <v>1115</v>
      </c>
      <c r="H241" s="372"/>
      <c r="I241" s="372"/>
      <c r="J241" s="372">
        <v>53</v>
      </c>
      <c r="K241" s="368"/>
      <c r="L241" s="372"/>
      <c r="M241" s="372">
        <v>15</v>
      </c>
      <c r="N241" s="372"/>
      <c r="O241" s="466">
        <v>220548690040</v>
      </c>
      <c r="P241" s="362" t="str">
        <f t="shared" si="24"/>
        <v>CARRERA 14A  #  53 - 15  220548690040</v>
      </c>
      <c r="Q241" s="362" t="str">
        <f t="shared" si="21"/>
        <v>NO</v>
      </c>
      <c r="R241" s="369"/>
      <c r="S241" s="369"/>
      <c r="T241" s="366" t="s">
        <v>1086</v>
      </c>
      <c r="U241" s="366"/>
      <c r="V241" s="366" t="s">
        <v>1086</v>
      </c>
      <c r="W241" s="366" t="s">
        <v>1479</v>
      </c>
      <c r="X241" s="366" t="s">
        <v>1572</v>
      </c>
      <c r="Y241" s="366" t="s">
        <v>1331</v>
      </c>
      <c r="Z241" s="366" t="s">
        <v>1298</v>
      </c>
      <c r="AA241" s="369">
        <v>71184915</v>
      </c>
      <c r="AB241" s="366">
        <v>3218576567</v>
      </c>
      <c r="AC241" s="362" t="str">
        <f t="shared" si="25"/>
        <v>LUIS FERNANDO SIERRA VERGARA</v>
      </c>
      <c r="AD241" s="362" t="str">
        <f t="shared" si="22"/>
        <v>NO</v>
      </c>
      <c r="AE241" s="362" t="str">
        <f t="shared" si="23"/>
        <v>NO</v>
      </c>
      <c r="AF241" s="467" t="s">
        <v>4437</v>
      </c>
      <c r="AG241" s="366"/>
      <c r="AH241" s="370"/>
      <c r="AI241" s="367"/>
      <c r="AJ241" s="366"/>
      <c r="AK241" s="366"/>
      <c r="AL241" s="362" t="str">
        <f t="shared" si="26"/>
        <v/>
      </c>
      <c r="AN241" s="332" t="s">
        <v>1121</v>
      </c>
    </row>
    <row r="242" spans="1:41" ht="60" hidden="1" x14ac:dyDescent="0.25">
      <c r="A242" s="358" t="str">
        <f>+IF(ENCUESTAS!DU242="SI",ENCUESTAS!DV242,"")</f>
        <v>MIL-045</v>
      </c>
      <c r="B242" s="366" t="s">
        <v>1086</v>
      </c>
      <c r="C242" s="367">
        <v>43377</v>
      </c>
      <c r="D242" s="361" t="str">
        <f>+ENCUESTAS!H242</f>
        <v>NUEVO MILENIO</v>
      </c>
      <c r="E242" s="372" t="s">
        <v>1102</v>
      </c>
      <c r="F242" s="372">
        <v>15</v>
      </c>
      <c r="G242" s="372" t="s">
        <v>1117</v>
      </c>
      <c r="H242" s="372"/>
      <c r="I242" s="372"/>
      <c r="J242" s="372">
        <v>51</v>
      </c>
      <c r="K242" s="368"/>
      <c r="L242" s="372"/>
      <c r="M242" s="372">
        <v>56</v>
      </c>
      <c r="N242" s="372"/>
      <c r="O242" s="466">
        <v>220583140034</v>
      </c>
      <c r="P242" s="362" t="str">
        <f t="shared" si="24"/>
        <v>CARRERA 15C  #  51 - 56  220583140034</v>
      </c>
      <c r="Q242" s="362" t="str">
        <f t="shared" si="21"/>
        <v>NO</v>
      </c>
      <c r="R242" s="369">
        <v>962847</v>
      </c>
      <c r="S242" s="369">
        <v>1209859</v>
      </c>
      <c r="T242" s="366" t="s">
        <v>1086</v>
      </c>
      <c r="U242" s="366"/>
      <c r="V242" s="366" t="s">
        <v>1086</v>
      </c>
      <c r="W242" s="366" t="s">
        <v>2169</v>
      </c>
      <c r="X242" s="366" t="s">
        <v>1655</v>
      </c>
      <c r="Y242" s="366" t="s">
        <v>2316</v>
      </c>
      <c r="Z242" s="366" t="s">
        <v>1325</v>
      </c>
      <c r="AA242" s="369">
        <v>63250677</v>
      </c>
      <c r="AB242" s="366"/>
      <c r="AC242" s="362" t="str">
        <f t="shared" si="25"/>
        <v>SOR ANGELA ALZATE MONSALVE</v>
      </c>
      <c r="AD242" s="362" t="str">
        <f t="shared" si="22"/>
        <v>NO</v>
      </c>
      <c r="AE242" s="362" t="str">
        <f t="shared" si="23"/>
        <v>NO</v>
      </c>
      <c r="AF242" s="467" t="s">
        <v>4037</v>
      </c>
      <c r="AG242" s="366" t="s">
        <v>1086</v>
      </c>
      <c r="AH242" s="370">
        <v>5834592.5913260467</v>
      </c>
      <c r="AI242" s="367">
        <v>43392</v>
      </c>
      <c r="AJ242" s="366" t="s">
        <v>1086</v>
      </c>
      <c r="AK242" s="366"/>
      <c r="AL242" s="362" t="str">
        <f t="shared" si="26"/>
        <v>SI</v>
      </c>
      <c r="AN242" s="332" t="s">
        <v>1121</v>
      </c>
      <c r="AO242" s="332">
        <v>2</v>
      </c>
    </row>
    <row r="243" spans="1:41" hidden="1" x14ac:dyDescent="0.25">
      <c r="A243" s="358" t="str">
        <f>+IF(ENCUESTAS!DU243="SI",ENCUESTAS!DV243,"")</f>
        <v/>
      </c>
      <c r="B243" s="366"/>
      <c r="C243" s="367"/>
      <c r="D243" s="361" t="str">
        <f>+ENCUESTAS!H243</f>
        <v>PATIO BONITO</v>
      </c>
      <c r="E243" s="372"/>
      <c r="F243" s="372"/>
      <c r="G243" s="372"/>
      <c r="H243" s="372"/>
      <c r="I243" s="372"/>
      <c r="J243" s="372"/>
      <c r="K243" s="368"/>
      <c r="L243" s="372"/>
      <c r="M243" s="372"/>
      <c r="N243" s="372"/>
      <c r="O243" s="466"/>
      <c r="P243" s="362" t="str">
        <f t="shared" si="24"/>
        <v xml:space="preserve">   #   -   </v>
      </c>
      <c r="Q243" s="362" t="str">
        <f t="shared" si="21"/>
        <v>REPETIDA</v>
      </c>
      <c r="R243" s="369"/>
      <c r="S243" s="369"/>
      <c r="T243" s="366"/>
      <c r="U243" s="366"/>
      <c r="V243" s="366"/>
      <c r="W243" s="366"/>
      <c r="X243" s="366"/>
      <c r="Y243" s="366"/>
      <c r="Z243" s="366"/>
      <c r="AA243" s="369"/>
      <c r="AB243" s="366"/>
      <c r="AC243" s="362" t="str">
        <f t="shared" si="25"/>
        <v xml:space="preserve">   </v>
      </c>
      <c r="AD243" s="362" t="str">
        <f t="shared" si="22"/>
        <v>REPETIDA</v>
      </c>
      <c r="AE243" s="362" t="str">
        <f t="shared" si="23"/>
        <v>REPETIDA</v>
      </c>
      <c r="AF243" s="366"/>
      <c r="AG243" s="366"/>
      <c r="AH243" s="370"/>
      <c r="AI243" s="367"/>
      <c r="AJ243" s="366"/>
      <c r="AK243" s="366"/>
      <c r="AL243" s="362" t="str">
        <f t="shared" si="26"/>
        <v/>
      </c>
    </row>
    <row r="244" spans="1:41" hidden="1" x14ac:dyDescent="0.25">
      <c r="A244" s="358" t="str">
        <f>+IF(ENCUESTAS!DU244="SI",ENCUESTAS!DV244,"")</f>
        <v>MIL-046</v>
      </c>
      <c r="B244" s="366" t="s">
        <v>1086</v>
      </c>
      <c r="C244" s="367"/>
      <c r="D244" s="361" t="str">
        <f>+ENCUESTAS!H244</f>
        <v>NUEVO MILENIO</v>
      </c>
      <c r="E244" s="372"/>
      <c r="F244" s="372"/>
      <c r="G244" s="372"/>
      <c r="H244" s="372"/>
      <c r="I244" s="372"/>
      <c r="J244" s="372"/>
      <c r="K244" s="368"/>
      <c r="L244" s="372"/>
      <c r="M244" s="372"/>
      <c r="N244" s="372"/>
      <c r="O244" s="466"/>
      <c r="P244" s="362" t="str">
        <f t="shared" si="24"/>
        <v xml:space="preserve">   #   -   </v>
      </c>
      <c r="Q244" s="362" t="str">
        <f t="shared" si="21"/>
        <v>REPETIDA</v>
      </c>
      <c r="R244" s="369"/>
      <c r="S244" s="369"/>
      <c r="T244" s="366" t="s">
        <v>1087</v>
      </c>
      <c r="U244" s="366" t="s">
        <v>4015</v>
      </c>
      <c r="V244" s="366"/>
      <c r="W244" s="366"/>
      <c r="X244" s="366"/>
      <c r="Y244" s="366"/>
      <c r="Z244" s="366"/>
      <c r="AA244" s="369"/>
      <c r="AB244" s="366"/>
      <c r="AC244" s="362" t="str">
        <f t="shared" si="25"/>
        <v xml:space="preserve">   </v>
      </c>
      <c r="AD244" s="362" t="str">
        <f t="shared" si="22"/>
        <v>REPETIDA</v>
      </c>
      <c r="AE244" s="362" t="str">
        <f t="shared" si="23"/>
        <v>REPETIDA</v>
      </c>
      <c r="AF244" s="366"/>
      <c r="AG244" s="366"/>
      <c r="AH244" s="370"/>
      <c r="AI244" s="367"/>
      <c r="AJ244" s="366"/>
      <c r="AK244" s="366"/>
      <c r="AL244" s="362" t="str">
        <f t="shared" si="26"/>
        <v/>
      </c>
    </row>
    <row r="245" spans="1:41" hidden="1" x14ac:dyDescent="0.25">
      <c r="A245" s="358" t="str">
        <f>+IF(ENCUESTAS!DU245="SI",ENCUESTAS!DV245,"")</f>
        <v>MIL-047</v>
      </c>
      <c r="B245" s="366" t="s">
        <v>1086</v>
      </c>
      <c r="C245" s="367"/>
      <c r="D245" s="361" t="str">
        <f>+ENCUESTAS!H245</f>
        <v>NUEVO MILENIO</v>
      </c>
      <c r="E245" s="372"/>
      <c r="F245" s="372"/>
      <c r="G245" s="372"/>
      <c r="H245" s="372"/>
      <c r="I245" s="372"/>
      <c r="J245" s="372"/>
      <c r="K245" s="368"/>
      <c r="L245" s="372"/>
      <c r="M245" s="372"/>
      <c r="N245" s="372"/>
      <c r="O245" s="466"/>
      <c r="P245" s="362" t="str">
        <f t="shared" si="24"/>
        <v xml:space="preserve">   #   -   </v>
      </c>
      <c r="Q245" s="362" t="str">
        <f t="shared" si="21"/>
        <v>REPETIDA</v>
      </c>
      <c r="R245" s="369"/>
      <c r="S245" s="369"/>
      <c r="T245" s="366" t="s">
        <v>1087</v>
      </c>
      <c r="U245" s="366" t="s">
        <v>4015</v>
      </c>
      <c r="V245" s="366"/>
      <c r="W245" s="366"/>
      <c r="X245" s="366"/>
      <c r="Y245" s="366"/>
      <c r="Z245" s="366"/>
      <c r="AA245" s="369"/>
      <c r="AB245" s="366"/>
      <c r="AC245" s="362" t="str">
        <f t="shared" si="25"/>
        <v xml:space="preserve">   </v>
      </c>
      <c r="AD245" s="362" t="str">
        <f t="shared" si="22"/>
        <v>REPETIDA</v>
      </c>
      <c r="AE245" s="362" t="str">
        <f t="shared" si="23"/>
        <v>REPETIDA</v>
      </c>
      <c r="AF245" s="366"/>
      <c r="AG245" s="366"/>
      <c r="AH245" s="370"/>
      <c r="AI245" s="367"/>
      <c r="AJ245" s="366"/>
      <c r="AK245" s="366"/>
      <c r="AL245" s="362" t="str">
        <f t="shared" si="26"/>
        <v/>
      </c>
    </row>
    <row r="246" spans="1:41" hidden="1" x14ac:dyDescent="0.25">
      <c r="A246" s="358" t="str">
        <f>+IF(ENCUESTAS!DU246="SI",ENCUESTAS!DV246,"")</f>
        <v/>
      </c>
      <c r="B246" s="366"/>
      <c r="C246" s="367"/>
      <c r="D246" s="361" t="str">
        <f>+ENCUESTAS!H246</f>
        <v>NUEVO MILENIO</v>
      </c>
      <c r="E246" s="372"/>
      <c r="F246" s="372"/>
      <c r="G246" s="372"/>
      <c r="H246" s="372"/>
      <c r="I246" s="372"/>
      <c r="J246" s="372"/>
      <c r="K246" s="368"/>
      <c r="L246" s="372"/>
      <c r="M246" s="372"/>
      <c r="N246" s="372"/>
      <c r="O246" s="466"/>
      <c r="P246" s="362" t="str">
        <f t="shared" si="24"/>
        <v xml:space="preserve">   #   -   </v>
      </c>
      <c r="Q246" s="362" t="str">
        <f t="shared" si="21"/>
        <v>REPETIDA</v>
      </c>
      <c r="R246" s="369"/>
      <c r="S246" s="369"/>
      <c r="T246" s="366"/>
      <c r="U246" s="366"/>
      <c r="V246" s="366"/>
      <c r="W246" s="366"/>
      <c r="X246" s="366"/>
      <c r="Y246" s="366"/>
      <c r="Z246" s="366"/>
      <c r="AA246" s="369"/>
      <c r="AB246" s="366"/>
      <c r="AC246" s="362" t="str">
        <f t="shared" si="25"/>
        <v xml:space="preserve">   </v>
      </c>
      <c r="AD246" s="362" t="str">
        <f t="shared" si="22"/>
        <v>REPETIDA</v>
      </c>
      <c r="AE246" s="362" t="str">
        <f t="shared" si="23"/>
        <v>REPETIDA</v>
      </c>
      <c r="AF246" s="366"/>
      <c r="AG246" s="366"/>
      <c r="AH246" s="370"/>
      <c r="AI246" s="367"/>
      <c r="AJ246" s="366"/>
      <c r="AK246" s="366"/>
      <c r="AL246" s="362" t="str">
        <f t="shared" si="26"/>
        <v/>
      </c>
    </row>
    <row r="247" spans="1:41" hidden="1" x14ac:dyDescent="0.25">
      <c r="A247" s="358" t="str">
        <f>+IF(ENCUESTAS!DU247="SI",ENCUESTAS!DV247,"")</f>
        <v/>
      </c>
      <c r="B247" s="366"/>
      <c r="C247" s="367"/>
      <c r="D247" s="361" t="str">
        <f>+ENCUESTAS!H247</f>
        <v xml:space="preserve">NUEVO HORIZONTE </v>
      </c>
      <c r="E247" s="372"/>
      <c r="F247" s="372"/>
      <c r="G247" s="372"/>
      <c r="H247" s="372"/>
      <c r="I247" s="372"/>
      <c r="J247" s="372"/>
      <c r="K247" s="368"/>
      <c r="L247" s="372"/>
      <c r="M247" s="372"/>
      <c r="N247" s="372"/>
      <c r="O247" s="466"/>
      <c r="P247" s="362" t="str">
        <f t="shared" si="24"/>
        <v xml:space="preserve">   #   -   </v>
      </c>
      <c r="Q247" s="362" t="str">
        <f t="shared" si="21"/>
        <v>REPETIDA</v>
      </c>
      <c r="R247" s="369"/>
      <c r="S247" s="369"/>
      <c r="T247" s="366"/>
      <c r="U247" s="366"/>
      <c r="V247" s="366"/>
      <c r="W247" s="366"/>
      <c r="X247" s="366"/>
      <c r="Y247" s="366"/>
      <c r="Z247" s="366"/>
      <c r="AA247" s="369"/>
      <c r="AB247" s="366"/>
      <c r="AC247" s="362" t="str">
        <f t="shared" si="25"/>
        <v xml:space="preserve">   </v>
      </c>
      <c r="AD247" s="362" t="str">
        <f t="shared" si="22"/>
        <v>REPETIDA</v>
      </c>
      <c r="AE247" s="362" t="str">
        <f t="shared" si="23"/>
        <v>REPETIDA</v>
      </c>
      <c r="AF247" s="366"/>
      <c r="AG247" s="366"/>
      <c r="AH247" s="370"/>
      <c r="AI247" s="367"/>
      <c r="AJ247" s="366"/>
      <c r="AK247" s="366"/>
      <c r="AL247" s="362" t="str">
        <f t="shared" si="26"/>
        <v/>
      </c>
    </row>
    <row r="248" spans="1:41" hidden="1" x14ac:dyDescent="0.25">
      <c r="A248" s="358" t="str">
        <f>+IF(ENCUESTAS!DU248="SI",ENCUESTAS!DV248,"")</f>
        <v/>
      </c>
      <c r="B248" s="366"/>
      <c r="C248" s="367"/>
      <c r="D248" s="361" t="str">
        <f>+ENCUESTAS!H248</f>
        <v>NUEVO MILENIO</v>
      </c>
      <c r="E248" s="372"/>
      <c r="F248" s="372"/>
      <c r="G248" s="372"/>
      <c r="H248" s="372"/>
      <c r="I248" s="372"/>
      <c r="J248" s="372"/>
      <c r="K248" s="368"/>
      <c r="L248" s="372"/>
      <c r="M248" s="372"/>
      <c r="N248" s="372"/>
      <c r="O248" s="466"/>
      <c r="P248" s="362" t="str">
        <f t="shared" si="24"/>
        <v xml:space="preserve">   #   -   </v>
      </c>
      <c r="Q248" s="362" t="str">
        <f t="shared" si="21"/>
        <v>REPETIDA</v>
      </c>
      <c r="R248" s="369"/>
      <c r="S248" s="369"/>
      <c r="T248" s="366"/>
      <c r="U248" s="366"/>
      <c r="V248" s="366"/>
      <c r="W248" s="366"/>
      <c r="X248" s="366"/>
      <c r="Y248" s="366"/>
      <c r="Z248" s="366"/>
      <c r="AA248" s="369"/>
      <c r="AB248" s="366"/>
      <c r="AC248" s="362" t="str">
        <f t="shared" si="25"/>
        <v xml:space="preserve">   </v>
      </c>
      <c r="AD248" s="362" t="str">
        <f t="shared" si="22"/>
        <v>REPETIDA</v>
      </c>
      <c r="AE248" s="362" t="str">
        <f t="shared" si="23"/>
        <v>REPETIDA</v>
      </c>
      <c r="AF248" s="366"/>
      <c r="AG248" s="366"/>
      <c r="AH248" s="370"/>
      <c r="AI248" s="367"/>
      <c r="AJ248" s="366"/>
      <c r="AK248" s="366"/>
      <c r="AL248" s="362" t="str">
        <f t="shared" si="26"/>
        <v/>
      </c>
    </row>
    <row r="249" spans="1:41" hidden="1" x14ac:dyDescent="0.25">
      <c r="A249" s="358" t="str">
        <f>+IF(ENCUESTAS!DU249="SI",ENCUESTAS!DV249,"")</f>
        <v>MIL-048</v>
      </c>
      <c r="B249" s="366" t="s">
        <v>1086</v>
      </c>
      <c r="C249" s="367"/>
      <c r="D249" s="361" t="str">
        <f>+ENCUESTAS!H249</f>
        <v>NUEVO MILENIO</v>
      </c>
      <c r="E249" s="372"/>
      <c r="F249" s="372"/>
      <c r="G249" s="372"/>
      <c r="H249" s="372"/>
      <c r="I249" s="372"/>
      <c r="J249" s="372"/>
      <c r="K249" s="368"/>
      <c r="L249" s="372"/>
      <c r="M249" s="372"/>
      <c r="N249" s="372"/>
      <c r="O249" s="466"/>
      <c r="P249" s="362" t="str">
        <f t="shared" si="24"/>
        <v xml:space="preserve">   #   -   </v>
      </c>
      <c r="Q249" s="362" t="str">
        <f t="shared" si="21"/>
        <v>REPETIDA</v>
      </c>
      <c r="R249" s="369"/>
      <c r="S249" s="369"/>
      <c r="T249" s="366" t="s">
        <v>1087</v>
      </c>
      <c r="U249" s="366" t="s">
        <v>4157</v>
      </c>
      <c r="V249" s="366"/>
      <c r="W249" s="366"/>
      <c r="X249" s="366"/>
      <c r="Y249" s="366"/>
      <c r="Z249" s="366"/>
      <c r="AA249" s="369"/>
      <c r="AB249" s="366"/>
      <c r="AC249" s="362" t="str">
        <f t="shared" si="25"/>
        <v xml:space="preserve">   </v>
      </c>
      <c r="AD249" s="362" t="str">
        <f t="shared" si="22"/>
        <v>REPETIDA</v>
      </c>
      <c r="AE249" s="362" t="str">
        <f t="shared" si="23"/>
        <v>REPETIDA</v>
      </c>
      <c r="AF249" s="366"/>
      <c r="AG249" s="366"/>
      <c r="AH249" s="370"/>
      <c r="AI249" s="367"/>
      <c r="AJ249" s="366"/>
      <c r="AK249" s="366"/>
      <c r="AL249" s="362" t="str">
        <f t="shared" si="26"/>
        <v/>
      </c>
    </row>
    <row r="250" spans="1:41" hidden="1" x14ac:dyDescent="0.25">
      <c r="A250" s="358" t="str">
        <f>+IF(ENCUESTAS!DU250="SI",ENCUESTAS!DV250,"")</f>
        <v/>
      </c>
      <c r="B250" s="366"/>
      <c r="C250" s="367"/>
      <c r="D250" s="361" t="str">
        <f>+ENCUESTAS!H250</f>
        <v>NUEVO MILENIO</v>
      </c>
      <c r="E250" s="372"/>
      <c r="F250" s="372"/>
      <c r="G250" s="372"/>
      <c r="H250" s="372"/>
      <c r="I250" s="372"/>
      <c r="J250" s="372"/>
      <c r="K250" s="368"/>
      <c r="L250" s="372"/>
      <c r="M250" s="372"/>
      <c r="N250" s="372"/>
      <c r="O250" s="466"/>
      <c r="P250" s="362" t="str">
        <f t="shared" si="24"/>
        <v xml:space="preserve">   #   -   </v>
      </c>
      <c r="Q250" s="362" t="str">
        <f t="shared" si="21"/>
        <v>REPETIDA</v>
      </c>
      <c r="R250" s="369"/>
      <c r="S250" s="369"/>
      <c r="T250" s="366"/>
      <c r="U250" s="366"/>
      <c r="V250" s="366"/>
      <c r="W250" s="366"/>
      <c r="X250" s="366"/>
      <c r="Y250" s="366"/>
      <c r="Z250" s="366"/>
      <c r="AA250" s="369"/>
      <c r="AB250" s="366"/>
      <c r="AC250" s="362" t="str">
        <f t="shared" si="25"/>
        <v xml:space="preserve">   </v>
      </c>
      <c r="AD250" s="362" t="str">
        <f t="shared" si="22"/>
        <v>REPETIDA</v>
      </c>
      <c r="AE250" s="362" t="str">
        <f t="shared" si="23"/>
        <v>REPETIDA</v>
      </c>
      <c r="AF250" s="366"/>
      <c r="AG250" s="366"/>
      <c r="AH250" s="370"/>
      <c r="AI250" s="367"/>
      <c r="AJ250" s="366"/>
      <c r="AK250" s="366"/>
      <c r="AL250" s="362" t="str">
        <f t="shared" si="26"/>
        <v/>
      </c>
    </row>
    <row r="251" spans="1:41" hidden="1" x14ac:dyDescent="0.25">
      <c r="A251" s="358" t="str">
        <f>+IF(ENCUESTAS!DU251="SI",ENCUESTAS!DV251,"")</f>
        <v/>
      </c>
      <c r="B251" s="366"/>
      <c r="C251" s="367"/>
      <c r="D251" s="361" t="str">
        <f>+ENCUESTAS!H251</f>
        <v>NUEVO MILENIO</v>
      </c>
      <c r="E251" s="372"/>
      <c r="F251" s="372"/>
      <c r="G251" s="372"/>
      <c r="H251" s="372"/>
      <c r="I251" s="372"/>
      <c r="J251" s="372"/>
      <c r="K251" s="368"/>
      <c r="L251" s="372"/>
      <c r="M251" s="372"/>
      <c r="N251" s="372"/>
      <c r="O251" s="466"/>
      <c r="P251" s="362" t="str">
        <f t="shared" si="24"/>
        <v xml:space="preserve">   #   -   </v>
      </c>
      <c r="Q251" s="362" t="str">
        <f t="shared" si="21"/>
        <v>REPETIDA</v>
      </c>
      <c r="R251" s="369"/>
      <c r="S251" s="369"/>
      <c r="T251" s="366"/>
      <c r="U251" s="366"/>
      <c r="V251" s="366"/>
      <c r="W251" s="366"/>
      <c r="X251" s="366"/>
      <c r="Y251" s="366"/>
      <c r="Z251" s="366"/>
      <c r="AA251" s="369"/>
      <c r="AB251" s="366"/>
      <c r="AC251" s="362" t="str">
        <f t="shared" si="25"/>
        <v xml:space="preserve">   </v>
      </c>
      <c r="AD251" s="362" t="str">
        <f t="shared" si="22"/>
        <v>REPETIDA</v>
      </c>
      <c r="AE251" s="362" t="str">
        <f t="shared" si="23"/>
        <v>REPETIDA</v>
      </c>
      <c r="AF251" s="366"/>
      <c r="AG251" s="366"/>
      <c r="AH251" s="370"/>
      <c r="AI251" s="367"/>
      <c r="AJ251" s="366"/>
      <c r="AK251" s="366"/>
      <c r="AL251" s="362" t="str">
        <f t="shared" si="26"/>
        <v/>
      </c>
    </row>
    <row r="252" spans="1:41" hidden="1" x14ac:dyDescent="0.25">
      <c r="A252" s="358" t="str">
        <f>+IF(ENCUESTAS!DU252="SI",ENCUESTAS!DV252,"")</f>
        <v/>
      </c>
      <c r="B252" s="366"/>
      <c r="C252" s="367"/>
      <c r="D252" s="361" t="str">
        <f>+ENCUESTAS!H252</f>
        <v>NUEVO MILENIO</v>
      </c>
      <c r="E252" s="372"/>
      <c r="F252" s="372"/>
      <c r="G252" s="372"/>
      <c r="H252" s="372"/>
      <c r="I252" s="372"/>
      <c r="J252" s="372"/>
      <c r="K252" s="368"/>
      <c r="L252" s="372"/>
      <c r="M252" s="372"/>
      <c r="N252" s="372"/>
      <c r="O252" s="466"/>
      <c r="P252" s="362" t="str">
        <f t="shared" si="24"/>
        <v xml:space="preserve">   #   -   </v>
      </c>
      <c r="Q252" s="362" t="str">
        <f t="shared" si="21"/>
        <v>REPETIDA</v>
      </c>
      <c r="R252" s="369"/>
      <c r="S252" s="369"/>
      <c r="T252" s="366"/>
      <c r="U252" s="366"/>
      <c r="V252" s="366"/>
      <c r="W252" s="366"/>
      <c r="X252" s="366"/>
      <c r="Y252" s="366"/>
      <c r="Z252" s="366"/>
      <c r="AA252" s="369"/>
      <c r="AB252" s="366"/>
      <c r="AC252" s="362" t="str">
        <f t="shared" si="25"/>
        <v xml:space="preserve">   </v>
      </c>
      <c r="AD252" s="362" t="str">
        <f t="shared" si="22"/>
        <v>REPETIDA</v>
      </c>
      <c r="AE252" s="362" t="str">
        <f t="shared" si="23"/>
        <v>REPETIDA</v>
      </c>
      <c r="AF252" s="366"/>
      <c r="AG252" s="366"/>
      <c r="AH252" s="370"/>
      <c r="AI252" s="367"/>
      <c r="AJ252" s="366"/>
      <c r="AK252" s="366"/>
      <c r="AL252" s="362" t="str">
        <f t="shared" si="26"/>
        <v/>
      </c>
    </row>
    <row r="253" spans="1:41" hidden="1" x14ac:dyDescent="0.25">
      <c r="A253" s="358" t="str">
        <f>+IF(ENCUESTAS!DU253="SI",ENCUESTAS!DV253,"")</f>
        <v/>
      </c>
      <c r="B253" s="366"/>
      <c r="C253" s="367"/>
      <c r="D253" s="361" t="str">
        <f>+ENCUESTAS!H253</f>
        <v>TAHAMI</v>
      </c>
      <c r="E253" s="372"/>
      <c r="F253" s="372"/>
      <c r="G253" s="372"/>
      <c r="H253" s="372"/>
      <c r="I253" s="372"/>
      <c r="J253" s="372"/>
      <c r="K253" s="368"/>
      <c r="L253" s="372"/>
      <c r="M253" s="372"/>
      <c r="N253" s="372"/>
      <c r="O253" s="466"/>
      <c r="P253" s="362" t="str">
        <f t="shared" si="24"/>
        <v xml:space="preserve">   #   -   </v>
      </c>
      <c r="Q253" s="362" t="str">
        <f t="shared" si="21"/>
        <v>REPETIDA</v>
      </c>
      <c r="R253" s="369"/>
      <c r="S253" s="369"/>
      <c r="T253" s="366"/>
      <c r="U253" s="366"/>
      <c r="V253" s="366"/>
      <c r="W253" s="366"/>
      <c r="X253" s="366"/>
      <c r="Y253" s="366"/>
      <c r="Z253" s="366"/>
      <c r="AA253" s="369"/>
      <c r="AB253" s="366"/>
      <c r="AC253" s="362" t="str">
        <f t="shared" si="25"/>
        <v xml:space="preserve">   </v>
      </c>
      <c r="AD253" s="362" t="str">
        <f t="shared" si="22"/>
        <v>REPETIDA</v>
      </c>
      <c r="AE253" s="362" t="str">
        <f t="shared" si="23"/>
        <v>REPETIDA</v>
      </c>
      <c r="AF253" s="366"/>
      <c r="AG253" s="366"/>
      <c r="AH253" s="370"/>
      <c r="AI253" s="367"/>
      <c r="AJ253" s="366"/>
      <c r="AK253" s="366"/>
      <c r="AL253" s="362" t="str">
        <f t="shared" si="26"/>
        <v/>
      </c>
    </row>
    <row r="254" spans="1:41" hidden="1" x14ac:dyDescent="0.25">
      <c r="A254" s="358" t="str">
        <f>+IF(ENCUESTAS!DU254="SI",ENCUESTAS!DV254,"")</f>
        <v>MAR-046</v>
      </c>
      <c r="B254" s="366"/>
      <c r="C254" s="367"/>
      <c r="D254" s="361" t="str">
        <f>+ENCUESTAS!H254</f>
        <v>PATIO BONITO</v>
      </c>
      <c r="E254" s="372"/>
      <c r="F254" s="372"/>
      <c r="G254" s="372"/>
      <c r="H254" s="372"/>
      <c r="I254" s="372"/>
      <c r="J254" s="372"/>
      <c r="K254" s="368"/>
      <c r="L254" s="372"/>
      <c r="M254" s="372"/>
      <c r="N254" s="372"/>
      <c r="O254" s="466"/>
      <c r="P254" s="362" t="str">
        <f t="shared" si="24"/>
        <v xml:space="preserve">   #   -   </v>
      </c>
      <c r="Q254" s="362" t="str">
        <f t="shared" si="21"/>
        <v>REPETIDA</v>
      </c>
      <c r="R254" s="369"/>
      <c r="S254" s="369"/>
      <c r="T254" s="366"/>
      <c r="U254" s="366"/>
      <c r="V254" s="366"/>
      <c r="W254" s="366"/>
      <c r="X254" s="366"/>
      <c r="Y254" s="366"/>
      <c r="Z254" s="366"/>
      <c r="AA254" s="369"/>
      <c r="AB254" s="366"/>
      <c r="AC254" s="362" t="str">
        <f t="shared" si="25"/>
        <v xml:space="preserve">   </v>
      </c>
      <c r="AD254" s="362" t="str">
        <f t="shared" si="22"/>
        <v>REPETIDA</v>
      </c>
      <c r="AE254" s="362" t="str">
        <f t="shared" si="23"/>
        <v>REPETIDA</v>
      </c>
      <c r="AF254" s="366"/>
      <c r="AG254" s="366"/>
      <c r="AH254" s="370"/>
      <c r="AI254" s="367"/>
      <c r="AJ254" s="366"/>
      <c r="AK254" s="366"/>
      <c r="AL254" s="362" t="str">
        <f t="shared" si="26"/>
        <v/>
      </c>
    </row>
    <row r="255" spans="1:41" hidden="1" x14ac:dyDescent="0.25">
      <c r="A255" s="358" t="str">
        <f>+IF(ENCUESTAS!DU255="SI",ENCUESTAS!DV255,"")</f>
        <v>TAH-022</v>
      </c>
      <c r="B255" s="366"/>
      <c r="C255" s="367"/>
      <c r="D255" s="361" t="str">
        <f>+ENCUESTAS!H255</f>
        <v>TAHAMI</v>
      </c>
      <c r="E255" s="372"/>
      <c r="F255" s="372"/>
      <c r="G255" s="372"/>
      <c r="H255" s="372"/>
      <c r="I255" s="372"/>
      <c r="J255" s="372"/>
      <c r="K255" s="368"/>
      <c r="L255" s="372"/>
      <c r="M255" s="372"/>
      <c r="N255" s="372"/>
      <c r="O255" s="466"/>
      <c r="P255" s="362" t="str">
        <f t="shared" si="24"/>
        <v xml:space="preserve">   #   -   </v>
      </c>
      <c r="Q255" s="362" t="str">
        <f t="shared" si="21"/>
        <v>REPETIDA</v>
      </c>
      <c r="R255" s="369"/>
      <c r="S255" s="369"/>
      <c r="T255" s="366"/>
      <c r="U255" s="366"/>
      <c r="V255" s="366"/>
      <c r="W255" s="366"/>
      <c r="X255" s="366"/>
      <c r="Y255" s="366"/>
      <c r="Z255" s="366"/>
      <c r="AA255" s="369"/>
      <c r="AB255" s="366"/>
      <c r="AC255" s="362" t="str">
        <f t="shared" si="25"/>
        <v xml:space="preserve">   </v>
      </c>
      <c r="AD255" s="362" t="str">
        <f t="shared" si="22"/>
        <v>REPETIDA</v>
      </c>
      <c r="AE255" s="362" t="str">
        <f t="shared" si="23"/>
        <v>REPETIDA</v>
      </c>
      <c r="AF255" s="366"/>
      <c r="AG255" s="366"/>
      <c r="AH255" s="370"/>
      <c r="AI255" s="367"/>
      <c r="AJ255" s="366"/>
      <c r="AK255" s="366"/>
      <c r="AL255" s="362" t="str">
        <f t="shared" si="26"/>
        <v/>
      </c>
    </row>
    <row r="256" spans="1:41" hidden="1" x14ac:dyDescent="0.25">
      <c r="A256" s="358" t="str">
        <f>+IF(ENCUESTAS!DU256="SI",ENCUESTAS!DV256,"")</f>
        <v/>
      </c>
      <c r="B256" s="366"/>
      <c r="C256" s="367"/>
      <c r="D256" s="361" t="str">
        <f>+ENCUESTAS!H256</f>
        <v>NUEVO MILENIO</v>
      </c>
      <c r="E256" s="372"/>
      <c r="F256" s="372"/>
      <c r="G256" s="372"/>
      <c r="H256" s="372"/>
      <c r="I256" s="372"/>
      <c r="J256" s="372"/>
      <c r="K256" s="368"/>
      <c r="L256" s="372"/>
      <c r="M256" s="372"/>
      <c r="N256" s="372"/>
      <c r="O256" s="466"/>
      <c r="P256" s="362" t="str">
        <f t="shared" si="24"/>
        <v xml:space="preserve">   #   -   </v>
      </c>
      <c r="Q256" s="362" t="str">
        <f t="shared" si="21"/>
        <v>REPETIDA</v>
      </c>
      <c r="R256" s="369"/>
      <c r="S256" s="369"/>
      <c r="T256" s="366"/>
      <c r="U256" s="366"/>
      <c r="V256" s="366"/>
      <c r="W256" s="366"/>
      <c r="X256" s="366"/>
      <c r="Y256" s="366"/>
      <c r="Z256" s="366"/>
      <c r="AA256" s="369"/>
      <c r="AB256" s="366"/>
      <c r="AC256" s="362" t="str">
        <f t="shared" si="25"/>
        <v xml:space="preserve">   </v>
      </c>
      <c r="AD256" s="362" t="str">
        <f t="shared" si="22"/>
        <v>REPETIDA</v>
      </c>
      <c r="AE256" s="362" t="str">
        <f t="shared" si="23"/>
        <v>REPETIDA</v>
      </c>
      <c r="AF256" s="366"/>
      <c r="AG256" s="366"/>
      <c r="AH256" s="370"/>
      <c r="AI256" s="367"/>
      <c r="AJ256" s="366"/>
      <c r="AK256" s="366"/>
      <c r="AL256" s="362" t="str">
        <f t="shared" si="26"/>
        <v/>
      </c>
    </row>
    <row r="257" spans="1:41" ht="75" hidden="1" x14ac:dyDescent="0.25">
      <c r="A257" s="358" t="str">
        <f>+IF(ENCUESTAS!DU257="SI",ENCUESTAS!DV257,"")</f>
        <v>MIL-049</v>
      </c>
      <c r="B257" s="366" t="s">
        <v>1086</v>
      </c>
      <c r="C257" s="367">
        <v>43377</v>
      </c>
      <c r="D257" s="361" t="str">
        <f>+ENCUESTAS!H257</f>
        <v>NUEVO MILENIO</v>
      </c>
      <c r="E257" s="372" t="s">
        <v>1102</v>
      </c>
      <c r="F257" s="372">
        <v>15</v>
      </c>
      <c r="G257" s="372" t="s">
        <v>1117</v>
      </c>
      <c r="H257" s="372"/>
      <c r="I257" s="372"/>
      <c r="J257" s="372">
        <v>52</v>
      </c>
      <c r="K257" s="368"/>
      <c r="L257" s="372"/>
      <c r="M257" s="372">
        <v>57</v>
      </c>
      <c r="N257" s="372"/>
      <c r="O257" s="466">
        <v>220583160002</v>
      </c>
      <c r="P257" s="362" t="str">
        <f t="shared" si="24"/>
        <v>CARRERA 15C  #  52 - 57  220583160002</v>
      </c>
      <c r="Q257" s="362" t="str">
        <f t="shared" si="21"/>
        <v>NO</v>
      </c>
      <c r="R257" s="369">
        <v>962903</v>
      </c>
      <c r="S257" s="369">
        <v>1209921</v>
      </c>
      <c r="T257" s="366" t="s">
        <v>1086</v>
      </c>
      <c r="U257" s="366"/>
      <c r="V257" s="366" t="s">
        <v>1086</v>
      </c>
      <c r="W257" s="366" t="s">
        <v>1868</v>
      </c>
      <c r="X257" s="366" t="s">
        <v>1856</v>
      </c>
      <c r="Y257" s="366" t="s">
        <v>1270</v>
      </c>
      <c r="Z257" s="366" t="s">
        <v>1836</v>
      </c>
      <c r="AA257" s="369">
        <v>32210408</v>
      </c>
      <c r="AB257" s="366"/>
      <c r="AC257" s="362" t="str">
        <f t="shared" si="25"/>
        <v>LUZ ESTELLA CASTRILLON URIBE</v>
      </c>
      <c r="AD257" s="362" t="str">
        <f t="shared" si="22"/>
        <v>NO</v>
      </c>
      <c r="AE257" s="362" t="str">
        <f t="shared" si="23"/>
        <v>NO</v>
      </c>
      <c r="AF257" s="467" t="s">
        <v>4166</v>
      </c>
      <c r="AG257" s="366" t="s">
        <v>1086</v>
      </c>
      <c r="AH257" s="370">
        <v>3805137.1407564315</v>
      </c>
      <c r="AI257" s="367">
        <v>43392</v>
      </c>
      <c r="AJ257" s="366" t="s">
        <v>1086</v>
      </c>
      <c r="AK257" s="366"/>
      <c r="AL257" s="362" t="str">
        <f t="shared" si="26"/>
        <v>SI</v>
      </c>
      <c r="AN257" s="332" t="s">
        <v>1121</v>
      </c>
      <c r="AO257" s="332">
        <v>2</v>
      </c>
    </row>
    <row r="258" spans="1:41" hidden="1" x14ac:dyDescent="0.25">
      <c r="A258" s="358" t="str">
        <f>+IF(ENCUESTAS!DU258="SI",ENCUESTAS!DV258,"")</f>
        <v/>
      </c>
      <c r="B258" s="366"/>
      <c r="C258" s="367"/>
      <c r="D258" s="361" t="str">
        <f>+ENCUESTAS!H258</f>
        <v>NUEVO MILENIO</v>
      </c>
      <c r="E258" s="372"/>
      <c r="F258" s="372"/>
      <c r="G258" s="372"/>
      <c r="H258" s="372"/>
      <c r="I258" s="372"/>
      <c r="J258" s="372"/>
      <c r="K258" s="368"/>
      <c r="L258" s="372"/>
      <c r="M258" s="372"/>
      <c r="N258" s="372"/>
      <c r="O258" s="466"/>
      <c r="P258" s="362" t="str">
        <f t="shared" si="24"/>
        <v xml:space="preserve">   #   -   </v>
      </c>
      <c r="Q258" s="362" t="str">
        <f t="shared" si="21"/>
        <v>REPETIDA</v>
      </c>
      <c r="R258" s="369"/>
      <c r="S258" s="369"/>
      <c r="T258" s="366"/>
      <c r="U258" s="366"/>
      <c r="V258" s="366"/>
      <c r="W258" s="366"/>
      <c r="X258" s="366"/>
      <c r="Y258" s="366"/>
      <c r="Z258" s="366"/>
      <c r="AA258" s="369"/>
      <c r="AB258" s="366"/>
      <c r="AC258" s="362" t="str">
        <f t="shared" si="25"/>
        <v xml:space="preserve">   </v>
      </c>
      <c r="AD258" s="362" t="str">
        <f t="shared" si="22"/>
        <v>REPETIDA</v>
      </c>
      <c r="AE258" s="362" t="str">
        <f t="shared" si="23"/>
        <v>REPETIDA</v>
      </c>
      <c r="AF258" s="366"/>
      <c r="AG258" s="366"/>
      <c r="AH258" s="370"/>
      <c r="AI258" s="367"/>
      <c r="AJ258" s="366"/>
      <c r="AK258" s="366"/>
      <c r="AL258" s="362" t="str">
        <f t="shared" si="26"/>
        <v/>
      </c>
    </row>
    <row r="259" spans="1:41" hidden="1" x14ac:dyDescent="0.25">
      <c r="A259" s="358" t="str">
        <f>+IF(ENCUESTAS!DU259="SI",ENCUESTAS!DV259,"")</f>
        <v/>
      </c>
      <c r="B259" s="366"/>
      <c r="C259" s="367"/>
      <c r="D259" s="361" t="str">
        <f>+ENCUESTAS!H259</f>
        <v>PATIO BONITO</v>
      </c>
      <c r="E259" s="372"/>
      <c r="F259" s="372"/>
      <c r="G259" s="372"/>
      <c r="H259" s="372"/>
      <c r="I259" s="372"/>
      <c r="J259" s="372"/>
      <c r="K259" s="368"/>
      <c r="L259" s="372"/>
      <c r="M259" s="372"/>
      <c r="N259" s="372"/>
      <c r="O259" s="466"/>
      <c r="P259" s="362" t="str">
        <f t="shared" si="24"/>
        <v xml:space="preserve">   #   -   </v>
      </c>
      <c r="Q259" s="362" t="str">
        <f t="shared" si="21"/>
        <v>REPETIDA</v>
      </c>
      <c r="R259" s="369"/>
      <c r="S259" s="369"/>
      <c r="T259" s="366"/>
      <c r="U259" s="366"/>
      <c r="V259" s="366"/>
      <c r="W259" s="366"/>
      <c r="X259" s="366"/>
      <c r="Y259" s="366"/>
      <c r="Z259" s="366"/>
      <c r="AA259" s="369"/>
      <c r="AB259" s="366"/>
      <c r="AC259" s="362" t="str">
        <f t="shared" si="25"/>
        <v xml:space="preserve">   </v>
      </c>
      <c r="AD259" s="362" t="str">
        <f t="shared" si="22"/>
        <v>REPETIDA</v>
      </c>
      <c r="AE259" s="362" t="str">
        <f t="shared" si="23"/>
        <v>REPETIDA</v>
      </c>
      <c r="AF259" s="366"/>
      <c r="AG259" s="366"/>
      <c r="AH259" s="370"/>
      <c r="AI259" s="367"/>
      <c r="AJ259" s="366"/>
      <c r="AK259" s="366"/>
      <c r="AL259" s="362" t="str">
        <f t="shared" si="26"/>
        <v/>
      </c>
    </row>
    <row r="260" spans="1:41" hidden="1" x14ac:dyDescent="0.25">
      <c r="A260" s="358" t="str">
        <f>+IF(ENCUESTAS!DU260="SI",ENCUESTAS!DV260,"")</f>
        <v>MIL-050</v>
      </c>
      <c r="B260" s="366" t="s">
        <v>1086</v>
      </c>
      <c r="C260" s="367"/>
      <c r="D260" s="361" t="str">
        <f>+ENCUESTAS!H260</f>
        <v>NUEVO MILENIO</v>
      </c>
      <c r="E260" s="372"/>
      <c r="F260" s="372"/>
      <c r="G260" s="372"/>
      <c r="H260" s="372"/>
      <c r="I260" s="372"/>
      <c r="J260" s="372"/>
      <c r="K260" s="368"/>
      <c r="L260" s="372"/>
      <c r="M260" s="372"/>
      <c r="N260" s="372"/>
      <c r="O260" s="466"/>
      <c r="P260" s="362" t="str">
        <f t="shared" si="24"/>
        <v xml:space="preserve">   #   -   </v>
      </c>
      <c r="Q260" s="362" t="str">
        <f t="shared" si="21"/>
        <v>REPETIDA</v>
      </c>
      <c r="R260" s="369"/>
      <c r="S260" s="369"/>
      <c r="T260" s="366" t="s">
        <v>1087</v>
      </c>
      <c r="U260" s="366" t="s">
        <v>4015</v>
      </c>
      <c r="V260" s="366"/>
      <c r="W260" s="366"/>
      <c r="X260" s="366"/>
      <c r="Y260" s="366"/>
      <c r="Z260" s="366"/>
      <c r="AA260" s="369"/>
      <c r="AB260" s="366"/>
      <c r="AC260" s="362" t="str">
        <f t="shared" si="25"/>
        <v xml:space="preserve">   </v>
      </c>
      <c r="AD260" s="362" t="str">
        <f t="shared" si="22"/>
        <v>REPETIDA</v>
      </c>
      <c r="AE260" s="362" t="str">
        <f t="shared" si="23"/>
        <v>REPETIDA</v>
      </c>
      <c r="AF260" s="366"/>
      <c r="AG260" s="366"/>
      <c r="AH260" s="370"/>
      <c r="AI260" s="367"/>
      <c r="AJ260" s="366"/>
      <c r="AK260" s="366"/>
      <c r="AL260" s="362" t="str">
        <f t="shared" si="26"/>
        <v/>
      </c>
    </row>
    <row r="261" spans="1:41" hidden="1" x14ac:dyDescent="0.25">
      <c r="A261" s="358" t="str">
        <f>+IF(ENCUESTAS!DU261="SI",ENCUESTAS!DV261,"")</f>
        <v/>
      </c>
      <c r="B261" s="366"/>
      <c r="C261" s="367"/>
      <c r="D261" s="361" t="str">
        <f>+ENCUESTAS!H261</f>
        <v xml:space="preserve">SAN MARTIN </v>
      </c>
      <c r="E261" s="372"/>
      <c r="F261" s="372"/>
      <c r="G261" s="372"/>
      <c r="H261" s="372"/>
      <c r="I261" s="372"/>
      <c r="J261" s="372"/>
      <c r="K261" s="368"/>
      <c r="L261" s="372"/>
      <c r="M261" s="372"/>
      <c r="N261" s="372"/>
      <c r="O261" s="466"/>
      <c r="P261" s="362" t="str">
        <f t="shared" si="24"/>
        <v xml:space="preserve">   #   -   </v>
      </c>
      <c r="Q261" s="362" t="str">
        <f t="shared" si="21"/>
        <v>REPETIDA</v>
      </c>
      <c r="R261" s="369"/>
      <c r="S261" s="369"/>
      <c r="T261" s="366"/>
      <c r="U261" s="366"/>
      <c r="V261" s="366"/>
      <c r="W261" s="366"/>
      <c r="X261" s="366"/>
      <c r="Y261" s="366"/>
      <c r="Z261" s="366"/>
      <c r="AA261" s="369"/>
      <c r="AB261" s="366"/>
      <c r="AC261" s="362" t="str">
        <f t="shared" si="25"/>
        <v xml:space="preserve">   </v>
      </c>
      <c r="AD261" s="362" t="str">
        <f t="shared" si="22"/>
        <v>REPETIDA</v>
      </c>
      <c r="AE261" s="362" t="str">
        <f t="shared" si="23"/>
        <v>REPETIDA</v>
      </c>
      <c r="AF261" s="366"/>
      <c r="AG261" s="366"/>
      <c r="AH261" s="370"/>
      <c r="AI261" s="367"/>
      <c r="AJ261" s="366"/>
      <c r="AK261" s="366"/>
      <c r="AL261" s="362" t="str">
        <f t="shared" si="26"/>
        <v/>
      </c>
    </row>
    <row r="262" spans="1:41" hidden="1" x14ac:dyDescent="0.25">
      <c r="A262" s="358" t="str">
        <f>+IF(ENCUESTAS!DU262="SI",ENCUESTAS!DV262,"")</f>
        <v>MAR-047</v>
      </c>
      <c r="B262" s="366"/>
      <c r="C262" s="367"/>
      <c r="D262" s="361" t="str">
        <f>+ENCUESTAS!H262</f>
        <v xml:space="preserve">SAN MARTIN </v>
      </c>
      <c r="E262" s="372"/>
      <c r="F262" s="372"/>
      <c r="G262" s="372"/>
      <c r="H262" s="372"/>
      <c r="I262" s="372"/>
      <c r="J262" s="372"/>
      <c r="K262" s="368"/>
      <c r="L262" s="372"/>
      <c r="M262" s="372"/>
      <c r="N262" s="372"/>
      <c r="O262" s="466"/>
      <c r="P262" s="362" t="str">
        <f t="shared" si="24"/>
        <v xml:space="preserve">   #   -   </v>
      </c>
      <c r="Q262" s="362" t="str">
        <f t="shared" si="21"/>
        <v>REPETIDA</v>
      </c>
      <c r="R262" s="369"/>
      <c r="S262" s="369"/>
      <c r="T262" s="366"/>
      <c r="U262" s="366"/>
      <c r="V262" s="366"/>
      <c r="W262" s="366"/>
      <c r="X262" s="366"/>
      <c r="Y262" s="366"/>
      <c r="Z262" s="366"/>
      <c r="AA262" s="369"/>
      <c r="AB262" s="366"/>
      <c r="AC262" s="362" t="str">
        <f t="shared" si="25"/>
        <v xml:space="preserve">   </v>
      </c>
      <c r="AD262" s="362" t="str">
        <f t="shared" si="22"/>
        <v>REPETIDA</v>
      </c>
      <c r="AE262" s="362" t="str">
        <f t="shared" si="23"/>
        <v>REPETIDA</v>
      </c>
      <c r="AF262" s="366"/>
      <c r="AG262" s="366"/>
      <c r="AH262" s="370"/>
      <c r="AI262" s="367"/>
      <c r="AJ262" s="366"/>
      <c r="AK262" s="366"/>
      <c r="AL262" s="362" t="str">
        <f t="shared" si="26"/>
        <v/>
      </c>
    </row>
    <row r="263" spans="1:41" hidden="1" x14ac:dyDescent="0.25">
      <c r="A263" s="358" t="str">
        <f>+IF(ENCUESTAS!DU263="SI",ENCUESTAS!DV263,"")</f>
        <v>TAH-023</v>
      </c>
      <c r="B263" s="366"/>
      <c r="C263" s="367"/>
      <c r="D263" s="361" t="str">
        <f>+ENCUESTAS!H263</f>
        <v>TAHAMI</v>
      </c>
      <c r="E263" s="372"/>
      <c r="F263" s="372"/>
      <c r="G263" s="372"/>
      <c r="H263" s="372"/>
      <c r="I263" s="372"/>
      <c r="J263" s="372"/>
      <c r="K263" s="368"/>
      <c r="L263" s="372"/>
      <c r="M263" s="372"/>
      <c r="N263" s="372"/>
      <c r="O263" s="466"/>
      <c r="P263" s="362" t="str">
        <f t="shared" si="24"/>
        <v xml:space="preserve">   #   -   </v>
      </c>
      <c r="Q263" s="362" t="str">
        <f t="shared" ref="Q263:Q326" si="27">IF(COUNTIFS($P$6:$P$777,P263)=1,"NO","REPETIDA")</f>
        <v>REPETIDA</v>
      </c>
      <c r="R263" s="369"/>
      <c r="S263" s="369"/>
      <c r="T263" s="366"/>
      <c r="U263" s="366"/>
      <c r="V263" s="366"/>
      <c r="W263" s="366"/>
      <c r="X263" s="366"/>
      <c r="Y263" s="366"/>
      <c r="Z263" s="366"/>
      <c r="AA263" s="369"/>
      <c r="AB263" s="366"/>
      <c r="AC263" s="362" t="str">
        <f t="shared" si="25"/>
        <v xml:space="preserve">   </v>
      </c>
      <c r="AD263" s="362" t="str">
        <f t="shared" ref="AD263:AD326" si="28">IF(COUNTIFS($AC$6:$AC$777,AC263)=1,"NO","REPETIDA")</f>
        <v>REPETIDA</v>
      </c>
      <c r="AE263" s="362" t="str">
        <f t="shared" ref="AE263:AE326" si="29">IF(COUNTIFS($AA$6:$AA$777,AA263)=1,"NO","REPETIDA")</f>
        <v>REPETIDA</v>
      </c>
      <c r="AF263" s="366"/>
      <c r="AG263" s="366"/>
      <c r="AH263" s="370"/>
      <c r="AI263" s="367"/>
      <c r="AJ263" s="366"/>
      <c r="AK263" s="366"/>
      <c r="AL263" s="362" t="str">
        <f t="shared" si="26"/>
        <v/>
      </c>
    </row>
    <row r="264" spans="1:41" hidden="1" x14ac:dyDescent="0.25">
      <c r="A264" s="358" t="str">
        <f>+IF(ENCUESTAS!DU264="SI",ENCUESTAS!DV264,"")</f>
        <v>TAH-024</v>
      </c>
      <c r="B264" s="366"/>
      <c r="C264" s="367"/>
      <c r="D264" s="361" t="str">
        <f>+ENCUESTAS!H264</f>
        <v>TAHAMI</v>
      </c>
      <c r="E264" s="372"/>
      <c r="F264" s="372"/>
      <c r="G264" s="372"/>
      <c r="H264" s="372"/>
      <c r="I264" s="372"/>
      <c r="J264" s="372"/>
      <c r="K264" s="368"/>
      <c r="L264" s="372"/>
      <c r="M264" s="372"/>
      <c r="N264" s="372"/>
      <c r="O264" s="466"/>
      <c r="P264" s="362" t="str">
        <f t="shared" si="24"/>
        <v xml:space="preserve">   #   -   </v>
      </c>
      <c r="Q264" s="362" t="str">
        <f t="shared" si="27"/>
        <v>REPETIDA</v>
      </c>
      <c r="R264" s="369"/>
      <c r="S264" s="369"/>
      <c r="T264" s="366"/>
      <c r="U264" s="366"/>
      <c r="V264" s="366"/>
      <c r="W264" s="366"/>
      <c r="X264" s="366"/>
      <c r="Y264" s="366"/>
      <c r="Z264" s="366"/>
      <c r="AA264" s="369"/>
      <c r="AB264" s="366"/>
      <c r="AC264" s="362" t="str">
        <f t="shared" si="25"/>
        <v xml:space="preserve">   </v>
      </c>
      <c r="AD264" s="362" t="str">
        <f t="shared" si="28"/>
        <v>REPETIDA</v>
      </c>
      <c r="AE264" s="362" t="str">
        <f t="shared" si="29"/>
        <v>REPETIDA</v>
      </c>
      <c r="AF264" s="366"/>
      <c r="AG264" s="366"/>
      <c r="AH264" s="370"/>
      <c r="AI264" s="367"/>
      <c r="AJ264" s="366"/>
      <c r="AK264" s="366"/>
      <c r="AL264" s="362" t="str">
        <f t="shared" si="26"/>
        <v/>
      </c>
    </row>
    <row r="265" spans="1:41" hidden="1" x14ac:dyDescent="0.25">
      <c r="A265" s="358" t="str">
        <f>+IF(ENCUESTAS!DU265="SI",ENCUESTAS!DV265,"")</f>
        <v/>
      </c>
      <c r="B265" s="366"/>
      <c r="C265" s="367"/>
      <c r="D265" s="361" t="str">
        <f>+ENCUESTAS!H265</f>
        <v>NUEVO MILENIO</v>
      </c>
      <c r="E265" s="372"/>
      <c r="F265" s="372"/>
      <c r="G265" s="372"/>
      <c r="H265" s="372"/>
      <c r="I265" s="372"/>
      <c r="J265" s="372"/>
      <c r="K265" s="368"/>
      <c r="L265" s="372"/>
      <c r="M265" s="372"/>
      <c r="N265" s="372"/>
      <c r="O265" s="466"/>
      <c r="P265" s="362" t="str">
        <f t="shared" si="24"/>
        <v xml:space="preserve">   #   -   </v>
      </c>
      <c r="Q265" s="362" t="str">
        <f t="shared" si="27"/>
        <v>REPETIDA</v>
      </c>
      <c r="R265" s="369"/>
      <c r="S265" s="369"/>
      <c r="T265" s="366"/>
      <c r="U265" s="366"/>
      <c r="V265" s="366"/>
      <c r="W265" s="366"/>
      <c r="X265" s="366"/>
      <c r="Y265" s="366"/>
      <c r="Z265" s="366"/>
      <c r="AA265" s="369"/>
      <c r="AB265" s="366"/>
      <c r="AC265" s="362" t="str">
        <f t="shared" si="25"/>
        <v xml:space="preserve">   </v>
      </c>
      <c r="AD265" s="362" t="str">
        <f t="shared" si="28"/>
        <v>REPETIDA</v>
      </c>
      <c r="AE265" s="362" t="str">
        <f t="shared" si="29"/>
        <v>REPETIDA</v>
      </c>
      <c r="AF265" s="366"/>
      <c r="AG265" s="366"/>
      <c r="AH265" s="370"/>
      <c r="AI265" s="367"/>
      <c r="AJ265" s="366"/>
      <c r="AK265" s="366"/>
      <c r="AL265" s="362" t="str">
        <f t="shared" si="26"/>
        <v/>
      </c>
    </row>
    <row r="266" spans="1:41" ht="60" hidden="1" x14ac:dyDescent="0.25">
      <c r="A266" s="358" t="str">
        <f>+IF(ENCUESTAS!DU266="SI",ENCUESTAS!DV266,"")</f>
        <v>OAS-047</v>
      </c>
      <c r="B266" s="366" t="s">
        <v>1086</v>
      </c>
      <c r="C266" s="367">
        <v>43357</v>
      </c>
      <c r="D266" s="361" t="str">
        <f>+ENCUESTAS!H266</f>
        <v xml:space="preserve">OASIS </v>
      </c>
      <c r="E266" s="372" t="s">
        <v>1097</v>
      </c>
      <c r="F266" s="372">
        <v>54</v>
      </c>
      <c r="G266" s="372"/>
      <c r="H266" s="372"/>
      <c r="I266" s="372"/>
      <c r="J266" s="372">
        <v>15</v>
      </c>
      <c r="K266" s="368" t="s">
        <v>1116</v>
      </c>
      <c r="L266" s="372"/>
      <c r="M266" s="372">
        <v>16</v>
      </c>
      <c r="N266" s="372"/>
      <c r="O266" s="466">
        <v>220587700000</v>
      </c>
      <c r="P266" s="362" t="str">
        <f t="shared" si="24"/>
        <v>CALLE 54  #  15B - 16  220587700000</v>
      </c>
      <c r="Q266" s="362" t="str">
        <f t="shared" si="27"/>
        <v>NO</v>
      </c>
      <c r="R266" s="369">
        <v>963058</v>
      </c>
      <c r="S266" s="369">
        <v>1209961</v>
      </c>
      <c r="T266" s="366" t="s">
        <v>1086</v>
      </c>
      <c r="U266" s="467"/>
      <c r="V266" s="366" t="s">
        <v>1086</v>
      </c>
      <c r="W266" s="366" t="s">
        <v>2369</v>
      </c>
      <c r="X266" s="366" t="s">
        <v>1636</v>
      </c>
      <c r="Y266" s="366" t="s">
        <v>2370</v>
      </c>
      <c r="Z266" s="366" t="s">
        <v>2371</v>
      </c>
      <c r="AA266" s="369">
        <v>43654583</v>
      </c>
      <c r="AB266" s="366"/>
      <c r="AC266" s="362" t="str">
        <f t="shared" si="25"/>
        <v>DANEDIS MISLETH CUADRADO VARGAS</v>
      </c>
      <c r="AD266" s="362" t="str">
        <f t="shared" si="28"/>
        <v>NO</v>
      </c>
      <c r="AE266" s="362" t="str">
        <f t="shared" si="29"/>
        <v>NO</v>
      </c>
      <c r="AF266" s="467" t="s">
        <v>4013</v>
      </c>
      <c r="AG266" s="366" t="s">
        <v>1086</v>
      </c>
      <c r="AH266" s="370">
        <v>6335254.90970085</v>
      </c>
      <c r="AI266" s="367">
        <v>43378</v>
      </c>
      <c r="AJ266" s="366" t="s">
        <v>1086</v>
      </c>
      <c r="AK266" s="366"/>
      <c r="AL266" s="362" t="str">
        <f t="shared" si="26"/>
        <v>SI</v>
      </c>
      <c r="AN266" s="332" t="s">
        <v>1129</v>
      </c>
      <c r="AO266" s="332">
        <v>1</v>
      </c>
    </row>
    <row r="267" spans="1:41" hidden="1" x14ac:dyDescent="0.25">
      <c r="A267" s="358" t="str">
        <f>+IF(ENCUESTAS!DU267="SI",ENCUESTAS!DV267,"")</f>
        <v>TAH-025</v>
      </c>
      <c r="B267" s="366"/>
      <c r="C267" s="367"/>
      <c r="D267" s="361" t="str">
        <f>+ENCUESTAS!H267</f>
        <v>TAHAMI</v>
      </c>
      <c r="E267" s="372"/>
      <c r="F267" s="372"/>
      <c r="G267" s="372"/>
      <c r="H267" s="372"/>
      <c r="I267" s="372"/>
      <c r="J267" s="372"/>
      <c r="K267" s="368"/>
      <c r="L267" s="372"/>
      <c r="M267" s="372"/>
      <c r="N267" s="372"/>
      <c r="O267" s="466"/>
      <c r="P267" s="362" t="str">
        <f t="shared" si="24"/>
        <v xml:space="preserve">   #   -   </v>
      </c>
      <c r="Q267" s="362" t="str">
        <f t="shared" si="27"/>
        <v>REPETIDA</v>
      </c>
      <c r="R267" s="369"/>
      <c r="S267" s="369"/>
      <c r="T267" s="366"/>
      <c r="U267" s="366"/>
      <c r="V267" s="366"/>
      <c r="W267" s="366"/>
      <c r="X267" s="366"/>
      <c r="Y267" s="366"/>
      <c r="Z267" s="366"/>
      <c r="AA267" s="369"/>
      <c r="AB267" s="366"/>
      <c r="AC267" s="362" t="str">
        <f t="shared" si="25"/>
        <v xml:space="preserve">   </v>
      </c>
      <c r="AD267" s="362" t="str">
        <f t="shared" si="28"/>
        <v>REPETIDA</v>
      </c>
      <c r="AE267" s="362" t="str">
        <f t="shared" si="29"/>
        <v>REPETIDA</v>
      </c>
      <c r="AF267" s="366"/>
      <c r="AG267" s="366"/>
      <c r="AH267" s="370"/>
      <c r="AI267" s="367"/>
      <c r="AJ267" s="366"/>
      <c r="AK267" s="366"/>
      <c r="AL267" s="362" t="str">
        <f t="shared" si="26"/>
        <v/>
      </c>
    </row>
    <row r="268" spans="1:41" ht="45" hidden="1" x14ac:dyDescent="0.25">
      <c r="A268" s="358" t="str">
        <f>+IF(ENCUESTAS!DU268="SI",ENCUESTAS!DV268,"")</f>
        <v>MIL-051</v>
      </c>
      <c r="B268" s="366" t="s">
        <v>1086</v>
      </c>
      <c r="C268" s="367">
        <v>43370</v>
      </c>
      <c r="D268" s="361" t="str">
        <f>+ENCUESTAS!H268</f>
        <v>NUEVO MILENIO</v>
      </c>
      <c r="E268" s="372"/>
      <c r="F268" s="372"/>
      <c r="G268" s="372"/>
      <c r="H268" s="372"/>
      <c r="I268" s="372"/>
      <c r="J268" s="372"/>
      <c r="K268" s="368"/>
      <c r="L268" s="372"/>
      <c r="M268" s="372"/>
      <c r="N268" s="372"/>
      <c r="O268" s="466">
        <v>220583160084</v>
      </c>
      <c r="P268" s="362" t="str">
        <f t="shared" si="24"/>
        <v xml:space="preserve">   #   -   220583160084</v>
      </c>
      <c r="Q268" s="362" t="str">
        <f t="shared" si="27"/>
        <v>NO</v>
      </c>
      <c r="R268" s="369"/>
      <c r="S268" s="369"/>
      <c r="T268" s="366" t="s">
        <v>1086</v>
      </c>
      <c r="U268" s="467" t="s">
        <v>3904</v>
      </c>
      <c r="V268" s="366" t="s">
        <v>1086</v>
      </c>
      <c r="W268" s="366" t="s">
        <v>2375</v>
      </c>
      <c r="X268" s="366"/>
      <c r="Y268" s="366" t="s">
        <v>1529</v>
      </c>
      <c r="Z268" s="366" t="s">
        <v>2892</v>
      </c>
      <c r="AA268" s="369">
        <v>30078284</v>
      </c>
      <c r="AB268" s="366">
        <v>3142096715</v>
      </c>
      <c r="AC268" s="362" t="str">
        <f t="shared" si="25"/>
        <v xml:space="preserve">JUANA ROMELIA ABADIA </v>
      </c>
      <c r="AD268" s="362" t="str">
        <f t="shared" si="28"/>
        <v>NO</v>
      </c>
      <c r="AE268" s="362" t="str">
        <f t="shared" si="29"/>
        <v>NO</v>
      </c>
      <c r="AF268" s="467" t="s">
        <v>4053</v>
      </c>
      <c r="AG268" s="366" t="s">
        <v>1086</v>
      </c>
      <c r="AH268" s="370">
        <v>5451657.5878057722</v>
      </c>
      <c r="AI268" s="367">
        <v>43392</v>
      </c>
      <c r="AJ268" s="366" t="s">
        <v>1086</v>
      </c>
      <c r="AK268" s="366"/>
      <c r="AL268" s="362" t="str">
        <f t="shared" si="26"/>
        <v>SI</v>
      </c>
      <c r="AN268" s="332" t="s">
        <v>1129</v>
      </c>
      <c r="AO268" s="332">
        <v>2</v>
      </c>
    </row>
    <row r="269" spans="1:41" ht="90" hidden="1" x14ac:dyDescent="0.25">
      <c r="A269" s="358" t="str">
        <f>+IF(ENCUESTAS!DU269="SI",ENCUESTAS!DV269,"")</f>
        <v>MIL-052</v>
      </c>
      <c r="B269" s="366" t="s">
        <v>1086</v>
      </c>
      <c r="C269" s="367">
        <v>43378</v>
      </c>
      <c r="D269" s="361" t="str">
        <f>+ENCUESTAS!H269</f>
        <v>NUEVO MILENIO</v>
      </c>
      <c r="E269" s="372" t="s">
        <v>1102</v>
      </c>
      <c r="F269" s="372">
        <v>15</v>
      </c>
      <c r="G269" s="372" t="s">
        <v>1116</v>
      </c>
      <c r="H269" s="372"/>
      <c r="I269" s="372"/>
      <c r="J269" s="372">
        <v>52</v>
      </c>
      <c r="K269" s="368"/>
      <c r="L269" s="372"/>
      <c r="M269" s="372">
        <v>61</v>
      </c>
      <c r="N269" s="372"/>
      <c r="O269" s="466">
        <v>220583140074</v>
      </c>
      <c r="P269" s="362" t="str">
        <f t="shared" si="24"/>
        <v>CARRERA 15B  #  52 - 61  220583140074</v>
      </c>
      <c r="Q269" s="362" t="str">
        <f t="shared" si="27"/>
        <v>NO</v>
      </c>
      <c r="R269" s="369"/>
      <c r="S269" s="369"/>
      <c r="T269" s="366" t="s">
        <v>1086</v>
      </c>
      <c r="U269" s="366"/>
      <c r="V269" s="366" t="s">
        <v>1086</v>
      </c>
      <c r="W269" s="366" t="s">
        <v>1690</v>
      </c>
      <c r="X269" s="366"/>
      <c r="Y269" s="366" t="s">
        <v>1437</v>
      </c>
      <c r="Z269" s="366" t="s">
        <v>1343</v>
      </c>
      <c r="AA269" s="369">
        <v>32276316</v>
      </c>
      <c r="AB269" s="366">
        <v>321649938</v>
      </c>
      <c r="AC269" s="362" t="str">
        <f t="shared" si="25"/>
        <v xml:space="preserve">MARTA CECILIA SEPULVEDA </v>
      </c>
      <c r="AD269" s="362" t="str">
        <f t="shared" si="28"/>
        <v>NO</v>
      </c>
      <c r="AE269" s="362" t="str">
        <f t="shared" si="29"/>
        <v>NO</v>
      </c>
      <c r="AF269" s="467" t="s">
        <v>4438</v>
      </c>
      <c r="AG269" s="366"/>
      <c r="AH269" s="370"/>
      <c r="AI269" s="367"/>
      <c r="AJ269" s="366"/>
      <c r="AK269" s="366"/>
      <c r="AL269" s="362" t="str">
        <f t="shared" si="26"/>
        <v/>
      </c>
      <c r="AN269" s="332" t="s">
        <v>1121</v>
      </c>
    </row>
    <row r="270" spans="1:41" hidden="1" x14ac:dyDescent="0.25">
      <c r="A270" s="358" t="str">
        <f>+IF(ENCUESTAS!DU270="SI",ENCUESTAS!DV270,"")</f>
        <v>MAR-048</v>
      </c>
      <c r="B270" s="366"/>
      <c r="C270" s="367"/>
      <c r="D270" s="361" t="str">
        <f>+ENCUESTAS!H270</f>
        <v xml:space="preserve">SAN MARTIN </v>
      </c>
      <c r="E270" s="372"/>
      <c r="F270" s="372"/>
      <c r="G270" s="372"/>
      <c r="H270" s="372"/>
      <c r="I270" s="372"/>
      <c r="J270" s="372"/>
      <c r="K270" s="368"/>
      <c r="L270" s="372"/>
      <c r="M270" s="372"/>
      <c r="N270" s="372"/>
      <c r="O270" s="466"/>
      <c r="P270" s="362" t="str">
        <f t="shared" si="24"/>
        <v xml:space="preserve">   #   -   </v>
      </c>
      <c r="Q270" s="362" t="str">
        <f t="shared" si="27"/>
        <v>REPETIDA</v>
      </c>
      <c r="R270" s="369"/>
      <c r="S270" s="369"/>
      <c r="T270" s="366"/>
      <c r="U270" s="366"/>
      <c r="V270" s="366"/>
      <c r="W270" s="366"/>
      <c r="X270" s="366"/>
      <c r="Y270" s="366"/>
      <c r="Z270" s="366"/>
      <c r="AA270" s="369"/>
      <c r="AB270" s="366"/>
      <c r="AC270" s="362" t="str">
        <f t="shared" si="25"/>
        <v xml:space="preserve">   </v>
      </c>
      <c r="AD270" s="362" t="str">
        <f t="shared" si="28"/>
        <v>REPETIDA</v>
      </c>
      <c r="AE270" s="362" t="str">
        <f t="shared" si="29"/>
        <v>REPETIDA</v>
      </c>
      <c r="AF270" s="366"/>
      <c r="AG270" s="366"/>
      <c r="AH270" s="370"/>
      <c r="AI270" s="367"/>
      <c r="AJ270" s="366"/>
      <c r="AK270" s="366"/>
      <c r="AL270" s="362" t="str">
        <f t="shared" si="26"/>
        <v/>
      </c>
    </row>
    <row r="271" spans="1:41" ht="90" hidden="1" x14ac:dyDescent="0.25">
      <c r="A271" s="358" t="str">
        <f>+IF(ENCUESTAS!DU271="SI",ENCUESTAS!DV271,"")</f>
        <v>MIL-053</v>
      </c>
      <c r="B271" s="366" t="s">
        <v>1086</v>
      </c>
      <c r="C271" s="367">
        <v>43374</v>
      </c>
      <c r="D271" s="361" t="str">
        <f>+ENCUESTAS!H271</f>
        <v>NUEVO MILENIO</v>
      </c>
      <c r="E271" s="372"/>
      <c r="F271" s="372"/>
      <c r="G271" s="372"/>
      <c r="H271" s="372"/>
      <c r="I271" s="372"/>
      <c r="J271" s="372"/>
      <c r="K271" s="368"/>
      <c r="L271" s="372"/>
      <c r="M271" s="372"/>
      <c r="N271" s="372"/>
      <c r="O271" s="466">
        <v>220583160090</v>
      </c>
      <c r="P271" s="362" t="str">
        <f t="shared" si="24"/>
        <v xml:space="preserve">   #   -   220583160090</v>
      </c>
      <c r="Q271" s="362" t="str">
        <f t="shared" si="27"/>
        <v>NO</v>
      </c>
      <c r="R271" s="369">
        <v>962880</v>
      </c>
      <c r="S271" s="369">
        <v>1209939</v>
      </c>
      <c r="T271" s="366" t="s">
        <v>1086</v>
      </c>
      <c r="U271" s="467" t="s">
        <v>3904</v>
      </c>
      <c r="V271" s="366" t="s">
        <v>1086</v>
      </c>
      <c r="W271" s="366" t="s">
        <v>2483</v>
      </c>
      <c r="X271" s="366" t="s">
        <v>3325</v>
      </c>
      <c r="Y271" s="366" t="s">
        <v>1270</v>
      </c>
      <c r="Z271" s="366" t="s">
        <v>4123</v>
      </c>
      <c r="AA271" s="369">
        <v>43649408</v>
      </c>
      <c r="AB271" s="366">
        <v>3213852263</v>
      </c>
      <c r="AC271" s="362" t="str">
        <f t="shared" si="25"/>
        <v>LUZ MERARY CUEVAS AMAYA</v>
      </c>
      <c r="AD271" s="362" t="str">
        <f t="shared" si="28"/>
        <v>NO</v>
      </c>
      <c r="AE271" s="362" t="str">
        <f t="shared" si="29"/>
        <v>NO</v>
      </c>
      <c r="AF271" s="467" t="s">
        <v>4165</v>
      </c>
      <c r="AG271" s="366" t="s">
        <v>1086</v>
      </c>
      <c r="AH271" s="370">
        <v>5043822.5031138826</v>
      </c>
      <c r="AI271" s="367">
        <v>43392</v>
      </c>
      <c r="AJ271" s="366" t="s">
        <v>1086</v>
      </c>
      <c r="AK271" s="366"/>
      <c r="AL271" s="362" t="str">
        <f t="shared" si="26"/>
        <v>SI</v>
      </c>
      <c r="AN271" s="332" t="s">
        <v>1133</v>
      </c>
      <c r="AO271" s="332">
        <v>2</v>
      </c>
    </row>
    <row r="272" spans="1:41" hidden="1" x14ac:dyDescent="0.25">
      <c r="A272" s="358" t="str">
        <f>+IF(ENCUESTAS!DU272="SI",ENCUESTAS!DV272,"")</f>
        <v>MIL-054</v>
      </c>
      <c r="B272" s="366" t="s">
        <v>1086</v>
      </c>
      <c r="C272" s="367"/>
      <c r="D272" s="361" t="str">
        <f>+ENCUESTAS!H272</f>
        <v>NUEVO MILENIO</v>
      </c>
      <c r="E272" s="372"/>
      <c r="F272" s="372"/>
      <c r="G272" s="372"/>
      <c r="H272" s="372"/>
      <c r="I272" s="372"/>
      <c r="J272" s="372"/>
      <c r="K272" s="368"/>
      <c r="L272" s="372"/>
      <c r="M272" s="372"/>
      <c r="N272" s="372"/>
      <c r="O272" s="466"/>
      <c r="P272" s="362" t="str">
        <f t="shared" si="24"/>
        <v xml:space="preserve">   #   -   </v>
      </c>
      <c r="Q272" s="362" t="str">
        <f t="shared" si="27"/>
        <v>REPETIDA</v>
      </c>
      <c r="R272" s="369"/>
      <c r="S272" s="369"/>
      <c r="T272" s="366" t="s">
        <v>1087</v>
      </c>
      <c r="U272" s="366" t="s">
        <v>4015</v>
      </c>
      <c r="V272" s="366"/>
      <c r="W272" s="366"/>
      <c r="X272" s="366"/>
      <c r="Y272" s="366"/>
      <c r="Z272" s="366"/>
      <c r="AA272" s="369"/>
      <c r="AB272" s="366"/>
      <c r="AC272" s="362" t="str">
        <f t="shared" si="25"/>
        <v xml:space="preserve">   </v>
      </c>
      <c r="AD272" s="362" t="str">
        <f t="shared" si="28"/>
        <v>REPETIDA</v>
      </c>
      <c r="AE272" s="362" t="str">
        <f t="shared" si="29"/>
        <v>REPETIDA</v>
      </c>
      <c r="AF272" s="366"/>
      <c r="AG272" s="366"/>
      <c r="AH272" s="370"/>
      <c r="AI272" s="367"/>
      <c r="AJ272" s="366"/>
      <c r="AK272" s="366"/>
      <c r="AL272" s="362" t="str">
        <f t="shared" si="26"/>
        <v/>
      </c>
    </row>
    <row r="273" spans="1:41" ht="60" hidden="1" x14ac:dyDescent="0.25">
      <c r="A273" s="358" t="str">
        <f>+IF(ENCUESTAS!DU273="SI",ENCUESTAS!DV273,"")</f>
        <v>MIL-055</v>
      </c>
      <c r="B273" s="366" t="s">
        <v>1086</v>
      </c>
      <c r="C273" s="367">
        <v>43374</v>
      </c>
      <c r="D273" s="361" t="str">
        <f>+ENCUESTAS!H273</f>
        <v>NUEVO MILENIO</v>
      </c>
      <c r="E273" s="372" t="s">
        <v>1102</v>
      </c>
      <c r="F273" s="372">
        <v>16</v>
      </c>
      <c r="G273" s="372"/>
      <c r="H273" s="372"/>
      <c r="I273" s="372"/>
      <c r="J273" s="372">
        <v>52</v>
      </c>
      <c r="K273" s="368"/>
      <c r="L273" s="372"/>
      <c r="M273" s="372">
        <v>99</v>
      </c>
      <c r="N273" s="372"/>
      <c r="O273" s="466">
        <v>220583160040</v>
      </c>
      <c r="P273" s="362" t="str">
        <f t="shared" si="24"/>
        <v>CARRERA 16  #  52 - 99  220583160040</v>
      </c>
      <c r="Q273" s="362" t="str">
        <f t="shared" si="27"/>
        <v>NO</v>
      </c>
      <c r="R273" s="369">
        <v>962904</v>
      </c>
      <c r="S273" s="369">
        <v>1209943</v>
      </c>
      <c r="T273" s="366" t="s">
        <v>1086</v>
      </c>
      <c r="U273" s="467"/>
      <c r="V273" s="366" t="s">
        <v>1086</v>
      </c>
      <c r="W273" s="366" t="s">
        <v>1636</v>
      </c>
      <c r="X273" s="366" t="s">
        <v>2373</v>
      </c>
      <c r="Y273" s="366" t="s">
        <v>4124</v>
      </c>
      <c r="Z273" s="366" t="s">
        <v>4125</v>
      </c>
      <c r="AA273" s="369">
        <v>43657821</v>
      </c>
      <c r="AB273" s="366">
        <v>3217192253</v>
      </c>
      <c r="AC273" s="362" t="str">
        <f t="shared" si="25"/>
        <v>MARIANA DE LOS ANGELES VARGAS MURIEL</v>
      </c>
      <c r="AD273" s="362" t="str">
        <f t="shared" si="28"/>
        <v>NO</v>
      </c>
      <c r="AE273" s="362" t="str">
        <f t="shared" si="29"/>
        <v>NO</v>
      </c>
      <c r="AF273" s="467" t="s">
        <v>4164</v>
      </c>
      <c r="AG273" s="366" t="s">
        <v>1086</v>
      </c>
      <c r="AH273" s="370">
        <v>6312752.6987273861</v>
      </c>
      <c r="AI273" s="367">
        <v>43392</v>
      </c>
      <c r="AJ273" s="366" t="s">
        <v>1086</v>
      </c>
      <c r="AK273" s="366"/>
      <c r="AL273" s="362" t="str">
        <f t="shared" si="26"/>
        <v>SI</v>
      </c>
      <c r="AN273" s="332" t="s">
        <v>1121</v>
      </c>
      <c r="AO273" s="332">
        <v>2</v>
      </c>
    </row>
    <row r="274" spans="1:41" hidden="1" x14ac:dyDescent="0.25">
      <c r="A274" s="358" t="str">
        <f>+IF(ENCUESTAS!DU274="SI",ENCUESTAS!DV274,"")</f>
        <v>MIL-056</v>
      </c>
      <c r="B274" s="366" t="s">
        <v>1086</v>
      </c>
      <c r="C274" s="367"/>
      <c r="D274" s="361" t="str">
        <f>+ENCUESTAS!H274</f>
        <v>NUEVO MILENIO</v>
      </c>
      <c r="E274" s="372"/>
      <c r="F274" s="372"/>
      <c r="G274" s="372"/>
      <c r="H274" s="372"/>
      <c r="I274" s="372"/>
      <c r="J274" s="372"/>
      <c r="K274" s="368"/>
      <c r="L274" s="372"/>
      <c r="M274" s="372"/>
      <c r="N274" s="372"/>
      <c r="O274" s="466"/>
      <c r="P274" s="362" t="str">
        <f t="shared" si="24"/>
        <v xml:space="preserve">   #   -   </v>
      </c>
      <c r="Q274" s="362" t="str">
        <f t="shared" si="27"/>
        <v>REPETIDA</v>
      </c>
      <c r="R274" s="369"/>
      <c r="S274" s="369"/>
      <c r="T274" s="366" t="s">
        <v>1087</v>
      </c>
      <c r="U274" s="366" t="s">
        <v>4015</v>
      </c>
      <c r="V274" s="366"/>
      <c r="W274" s="366"/>
      <c r="X274" s="366"/>
      <c r="Y274" s="366"/>
      <c r="Z274" s="366"/>
      <c r="AA274" s="369"/>
      <c r="AB274" s="366"/>
      <c r="AC274" s="362" t="str">
        <f t="shared" si="25"/>
        <v xml:space="preserve">   </v>
      </c>
      <c r="AD274" s="362" t="str">
        <f t="shared" si="28"/>
        <v>REPETIDA</v>
      </c>
      <c r="AE274" s="362" t="str">
        <f t="shared" si="29"/>
        <v>REPETIDA</v>
      </c>
      <c r="AF274" s="366"/>
      <c r="AG274" s="366"/>
      <c r="AH274" s="370"/>
      <c r="AI274" s="367"/>
      <c r="AJ274" s="366"/>
      <c r="AK274" s="366"/>
      <c r="AL274" s="362" t="str">
        <f t="shared" si="26"/>
        <v/>
      </c>
    </row>
    <row r="275" spans="1:41" hidden="1" x14ac:dyDescent="0.25">
      <c r="A275" s="358" t="str">
        <f>+IF(ENCUESTAS!DU275="SI",ENCUESTAS!DV275,"")</f>
        <v>OAS-048</v>
      </c>
      <c r="B275" s="366" t="s">
        <v>1086</v>
      </c>
      <c r="C275" s="367"/>
      <c r="D275" s="361" t="str">
        <f>+ENCUESTAS!H275</f>
        <v xml:space="preserve">OASIS </v>
      </c>
      <c r="E275" s="372"/>
      <c r="F275" s="372"/>
      <c r="G275" s="372"/>
      <c r="H275" s="372"/>
      <c r="I275" s="372"/>
      <c r="J275" s="372"/>
      <c r="K275" s="368"/>
      <c r="L275" s="372"/>
      <c r="M275" s="372"/>
      <c r="N275" s="372"/>
      <c r="O275" s="466"/>
      <c r="P275" s="362" t="str">
        <f t="shared" si="24"/>
        <v xml:space="preserve">   #   -   </v>
      </c>
      <c r="Q275" s="362" t="str">
        <f t="shared" si="27"/>
        <v>REPETIDA</v>
      </c>
      <c r="R275" s="369"/>
      <c r="S275" s="369"/>
      <c r="T275" s="366" t="s">
        <v>1087</v>
      </c>
      <c r="U275" s="467" t="s">
        <v>4020</v>
      </c>
      <c r="V275" s="366"/>
      <c r="W275" s="366"/>
      <c r="X275" s="366"/>
      <c r="Y275" s="366"/>
      <c r="Z275" s="366"/>
      <c r="AA275" s="369"/>
      <c r="AB275" s="366"/>
      <c r="AC275" s="362" t="str">
        <f t="shared" si="25"/>
        <v xml:space="preserve">   </v>
      </c>
      <c r="AD275" s="362" t="str">
        <f t="shared" si="28"/>
        <v>REPETIDA</v>
      </c>
      <c r="AE275" s="362" t="str">
        <f t="shared" si="29"/>
        <v>REPETIDA</v>
      </c>
      <c r="AF275" s="467"/>
      <c r="AG275" s="366"/>
      <c r="AH275" s="370"/>
      <c r="AI275" s="367"/>
      <c r="AJ275" s="366"/>
      <c r="AK275" s="366"/>
      <c r="AL275" s="362" t="str">
        <f t="shared" si="26"/>
        <v/>
      </c>
    </row>
    <row r="276" spans="1:41" hidden="1" x14ac:dyDescent="0.25">
      <c r="A276" s="358" t="str">
        <f>+IF(ENCUESTAS!DU276="SI",ENCUESTAS!DV276,"")</f>
        <v>MIL-057</v>
      </c>
      <c r="B276" s="366" t="s">
        <v>1086</v>
      </c>
      <c r="C276" s="367">
        <v>43378</v>
      </c>
      <c r="D276" s="361" t="str">
        <f>+ENCUESTAS!H276</f>
        <v>NUEVO MILENIO</v>
      </c>
      <c r="E276" s="372"/>
      <c r="F276" s="372"/>
      <c r="G276" s="372"/>
      <c r="H276" s="372"/>
      <c r="I276" s="372"/>
      <c r="J276" s="372"/>
      <c r="K276" s="368"/>
      <c r="L276" s="372"/>
      <c r="M276" s="372"/>
      <c r="N276" s="372"/>
      <c r="O276" s="466">
        <v>583140097</v>
      </c>
      <c r="P276" s="362" t="str">
        <f t="shared" si="24"/>
        <v xml:space="preserve">   #   -   583140097</v>
      </c>
      <c r="Q276" s="362" t="str">
        <f t="shared" si="27"/>
        <v>NO</v>
      </c>
      <c r="R276" s="369"/>
      <c r="S276" s="369"/>
      <c r="T276" s="366" t="s">
        <v>1087</v>
      </c>
      <c r="U276" s="467" t="s">
        <v>4149</v>
      </c>
      <c r="V276" s="366" t="s">
        <v>1086</v>
      </c>
      <c r="W276" s="366" t="s">
        <v>1630</v>
      </c>
      <c r="X276" s="366" t="s">
        <v>2395</v>
      </c>
      <c r="Y276" s="366" t="s">
        <v>2396</v>
      </c>
      <c r="Z276" s="366"/>
      <c r="AA276" s="369">
        <v>71189371</v>
      </c>
      <c r="AB276" s="366"/>
      <c r="AC276" s="362" t="str">
        <f t="shared" si="25"/>
        <v>JOHNNY  MOSQUERA PEREA</v>
      </c>
      <c r="AD276" s="362" t="str">
        <f t="shared" si="28"/>
        <v>NO</v>
      </c>
      <c r="AE276" s="362" t="str">
        <f t="shared" si="29"/>
        <v>NO</v>
      </c>
      <c r="AF276" s="366"/>
      <c r="AG276" s="366"/>
      <c r="AH276" s="370"/>
      <c r="AI276" s="367"/>
      <c r="AJ276" s="366"/>
      <c r="AK276" s="366"/>
      <c r="AL276" s="362" t="str">
        <f t="shared" si="26"/>
        <v/>
      </c>
    </row>
    <row r="277" spans="1:41" hidden="1" x14ac:dyDescent="0.25">
      <c r="A277" s="358" t="str">
        <f>+IF(ENCUESTAS!DU277="SI",ENCUESTAS!DV277,"")</f>
        <v>TAH-026</v>
      </c>
      <c r="B277" s="366"/>
      <c r="C277" s="367"/>
      <c r="D277" s="361" t="str">
        <f>+ENCUESTAS!H277</f>
        <v>TAHAMI</v>
      </c>
      <c r="E277" s="372"/>
      <c r="F277" s="372"/>
      <c r="G277" s="372"/>
      <c r="H277" s="372"/>
      <c r="I277" s="372"/>
      <c r="J277" s="372"/>
      <c r="K277" s="368"/>
      <c r="L277" s="372"/>
      <c r="M277" s="372"/>
      <c r="N277" s="372"/>
      <c r="O277" s="466"/>
      <c r="P277" s="362" t="str">
        <f t="shared" si="24"/>
        <v xml:space="preserve">   #   -   </v>
      </c>
      <c r="Q277" s="362" t="str">
        <f t="shared" si="27"/>
        <v>REPETIDA</v>
      </c>
      <c r="R277" s="369"/>
      <c r="S277" s="369"/>
      <c r="T277" s="366"/>
      <c r="U277" s="366"/>
      <c r="V277" s="366"/>
      <c r="W277" s="366"/>
      <c r="X277" s="366"/>
      <c r="Y277" s="366"/>
      <c r="Z277" s="366"/>
      <c r="AA277" s="369"/>
      <c r="AB277" s="366"/>
      <c r="AC277" s="362" t="str">
        <f t="shared" si="25"/>
        <v xml:space="preserve">   </v>
      </c>
      <c r="AD277" s="362" t="str">
        <f t="shared" si="28"/>
        <v>REPETIDA</v>
      </c>
      <c r="AE277" s="362" t="str">
        <f t="shared" si="29"/>
        <v>REPETIDA</v>
      </c>
      <c r="AF277" s="366"/>
      <c r="AG277" s="366"/>
      <c r="AH277" s="370"/>
      <c r="AI277" s="367"/>
      <c r="AJ277" s="366"/>
      <c r="AK277" s="366"/>
      <c r="AL277" s="362" t="str">
        <f t="shared" si="26"/>
        <v/>
      </c>
    </row>
    <row r="278" spans="1:41" hidden="1" x14ac:dyDescent="0.25">
      <c r="A278" s="358" t="str">
        <f>+IF(ENCUESTAS!DU278="SI",ENCUESTAS!DV278,"")</f>
        <v>TAH-027</v>
      </c>
      <c r="B278" s="366"/>
      <c r="C278" s="367"/>
      <c r="D278" s="361" t="str">
        <f>+ENCUESTAS!H278</f>
        <v>TAHAMI</v>
      </c>
      <c r="E278" s="372"/>
      <c r="F278" s="372"/>
      <c r="G278" s="372"/>
      <c r="H278" s="372"/>
      <c r="I278" s="372"/>
      <c r="J278" s="372"/>
      <c r="K278" s="368"/>
      <c r="L278" s="372"/>
      <c r="M278" s="372"/>
      <c r="N278" s="372"/>
      <c r="O278" s="466"/>
      <c r="P278" s="362" t="str">
        <f t="shared" si="24"/>
        <v xml:space="preserve">   #   -   </v>
      </c>
      <c r="Q278" s="362" t="str">
        <f t="shared" si="27"/>
        <v>REPETIDA</v>
      </c>
      <c r="R278" s="369"/>
      <c r="S278" s="369"/>
      <c r="T278" s="366"/>
      <c r="U278" s="366"/>
      <c r="V278" s="366"/>
      <c r="W278" s="366"/>
      <c r="X278" s="366"/>
      <c r="Y278" s="366"/>
      <c r="Z278" s="366"/>
      <c r="AA278" s="369"/>
      <c r="AB278" s="366"/>
      <c r="AC278" s="362" t="str">
        <f t="shared" si="25"/>
        <v xml:space="preserve">   </v>
      </c>
      <c r="AD278" s="362" t="str">
        <f t="shared" si="28"/>
        <v>REPETIDA</v>
      </c>
      <c r="AE278" s="362" t="str">
        <f t="shared" si="29"/>
        <v>REPETIDA</v>
      </c>
      <c r="AF278" s="366"/>
      <c r="AG278" s="366"/>
      <c r="AH278" s="370"/>
      <c r="AI278" s="367"/>
      <c r="AJ278" s="366"/>
      <c r="AK278" s="366"/>
      <c r="AL278" s="362" t="str">
        <f t="shared" si="26"/>
        <v/>
      </c>
    </row>
    <row r="279" spans="1:41" ht="75" hidden="1" x14ac:dyDescent="0.25">
      <c r="A279" s="358" t="str">
        <f>+IF(ENCUESTAS!DU279="SI",ENCUESTAS!DV279,"")</f>
        <v>MIL-058</v>
      </c>
      <c r="B279" s="366" t="s">
        <v>1086</v>
      </c>
      <c r="C279" s="367">
        <v>43369</v>
      </c>
      <c r="D279" s="361" t="str">
        <f>+ENCUESTAS!H279</f>
        <v>NUEVO MILENIO</v>
      </c>
      <c r="E279" s="372" t="s">
        <v>1102</v>
      </c>
      <c r="F279" s="372">
        <v>15</v>
      </c>
      <c r="G279" s="372" t="s">
        <v>1117</v>
      </c>
      <c r="H279" s="372"/>
      <c r="I279" s="372"/>
      <c r="J279" s="372">
        <v>52</v>
      </c>
      <c r="K279" s="368"/>
      <c r="L279" s="372"/>
      <c r="M279" s="372">
        <v>45</v>
      </c>
      <c r="N279" s="372"/>
      <c r="O279" s="466">
        <v>220583160006</v>
      </c>
      <c r="P279" s="362" t="str">
        <f t="shared" si="24"/>
        <v>CARRERA 15C  #  52 - 45  220583160006</v>
      </c>
      <c r="Q279" s="362" t="str">
        <f t="shared" si="27"/>
        <v>NO</v>
      </c>
      <c r="R279" s="369">
        <v>962889</v>
      </c>
      <c r="S279" s="369">
        <v>1209914</v>
      </c>
      <c r="T279" s="366" t="s">
        <v>1086</v>
      </c>
      <c r="U279" s="467"/>
      <c r="V279" s="366" t="s">
        <v>1086</v>
      </c>
      <c r="W279" s="366" t="s">
        <v>4126</v>
      </c>
      <c r="X279" s="366"/>
      <c r="Y279" s="366" t="s">
        <v>2277</v>
      </c>
      <c r="Z279" s="366" t="s">
        <v>1272</v>
      </c>
      <c r="AA279" s="369">
        <v>21940928</v>
      </c>
      <c r="AB279" s="366"/>
      <c r="AC279" s="362" t="str">
        <f t="shared" si="25"/>
        <v xml:space="preserve">GILMA ROSA MIRADA </v>
      </c>
      <c r="AD279" s="362" t="str">
        <f t="shared" si="28"/>
        <v>NO</v>
      </c>
      <c r="AE279" s="362" t="str">
        <f t="shared" si="29"/>
        <v>NO</v>
      </c>
      <c r="AF279" s="467" t="s">
        <v>4163</v>
      </c>
      <c r="AG279" s="366" t="s">
        <v>1086</v>
      </c>
      <c r="AH279" s="370">
        <v>6262643.3766108379</v>
      </c>
      <c r="AI279" s="367">
        <v>43392</v>
      </c>
      <c r="AJ279" s="366" t="s">
        <v>1086</v>
      </c>
      <c r="AK279" s="366"/>
      <c r="AL279" s="362" t="str">
        <f t="shared" si="26"/>
        <v>SI</v>
      </c>
      <c r="AN279" s="332" t="s">
        <v>1133</v>
      </c>
      <c r="AO279" s="332">
        <v>2</v>
      </c>
    </row>
    <row r="280" spans="1:41" hidden="1" x14ac:dyDescent="0.25">
      <c r="A280" s="358" t="str">
        <f>+IF(ENCUESTAS!DU280="SI",ENCUESTAS!DV280,"")</f>
        <v/>
      </c>
      <c r="B280" s="366"/>
      <c r="C280" s="367"/>
      <c r="D280" s="361" t="str">
        <f>+ENCUESTAS!H280</f>
        <v xml:space="preserve">SAN MARTIN </v>
      </c>
      <c r="E280" s="372"/>
      <c r="F280" s="372"/>
      <c r="G280" s="372"/>
      <c r="H280" s="372"/>
      <c r="I280" s="372"/>
      <c r="J280" s="372"/>
      <c r="K280" s="368"/>
      <c r="L280" s="372"/>
      <c r="M280" s="372"/>
      <c r="N280" s="372"/>
      <c r="O280" s="466"/>
      <c r="P280" s="362" t="str">
        <f t="shared" si="24"/>
        <v xml:space="preserve">   #   -   </v>
      </c>
      <c r="Q280" s="362" t="str">
        <f t="shared" si="27"/>
        <v>REPETIDA</v>
      </c>
      <c r="R280" s="369"/>
      <c r="S280" s="369"/>
      <c r="T280" s="366"/>
      <c r="U280" s="366"/>
      <c r="V280" s="366"/>
      <c r="W280" s="366"/>
      <c r="X280" s="366"/>
      <c r="Y280" s="366"/>
      <c r="Z280" s="366"/>
      <c r="AA280" s="369"/>
      <c r="AB280" s="366"/>
      <c r="AC280" s="362" t="str">
        <f t="shared" si="25"/>
        <v xml:space="preserve">   </v>
      </c>
      <c r="AD280" s="362" t="str">
        <f t="shared" si="28"/>
        <v>REPETIDA</v>
      </c>
      <c r="AE280" s="362" t="str">
        <f t="shared" si="29"/>
        <v>REPETIDA</v>
      </c>
      <c r="AF280" s="366"/>
      <c r="AG280" s="366"/>
      <c r="AH280" s="370"/>
      <c r="AI280" s="367"/>
      <c r="AJ280" s="366"/>
      <c r="AK280" s="366"/>
      <c r="AL280" s="362" t="str">
        <f t="shared" si="26"/>
        <v/>
      </c>
    </row>
    <row r="281" spans="1:41" hidden="1" x14ac:dyDescent="0.25">
      <c r="A281" s="358" t="str">
        <f>+IF(ENCUESTAS!DU281="SI",ENCUESTAS!DV281,"")</f>
        <v>MAR-049</v>
      </c>
      <c r="B281" s="366"/>
      <c r="C281" s="367"/>
      <c r="D281" s="361" t="str">
        <f>+ENCUESTAS!H281</f>
        <v xml:space="preserve">SAN MARTIN </v>
      </c>
      <c r="E281" s="372"/>
      <c r="F281" s="372"/>
      <c r="G281" s="372"/>
      <c r="H281" s="372"/>
      <c r="I281" s="372"/>
      <c r="J281" s="372"/>
      <c r="K281" s="368"/>
      <c r="L281" s="372"/>
      <c r="M281" s="372"/>
      <c r="N281" s="372"/>
      <c r="O281" s="466"/>
      <c r="P281" s="362" t="str">
        <f t="shared" si="24"/>
        <v xml:space="preserve">   #   -   </v>
      </c>
      <c r="Q281" s="362" t="str">
        <f t="shared" si="27"/>
        <v>REPETIDA</v>
      </c>
      <c r="R281" s="369"/>
      <c r="S281" s="369"/>
      <c r="T281" s="366"/>
      <c r="U281" s="366"/>
      <c r="V281" s="366"/>
      <c r="W281" s="366"/>
      <c r="X281" s="366"/>
      <c r="Y281" s="366"/>
      <c r="Z281" s="366"/>
      <c r="AA281" s="369"/>
      <c r="AB281" s="366"/>
      <c r="AC281" s="362" t="str">
        <f t="shared" si="25"/>
        <v xml:space="preserve">   </v>
      </c>
      <c r="AD281" s="362" t="str">
        <f t="shared" si="28"/>
        <v>REPETIDA</v>
      </c>
      <c r="AE281" s="362" t="str">
        <f t="shared" si="29"/>
        <v>REPETIDA</v>
      </c>
      <c r="AF281" s="366"/>
      <c r="AG281" s="366"/>
      <c r="AH281" s="370"/>
      <c r="AI281" s="367"/>
      <c r="AJ281" s="366"/>
      <c r="AK281" s="366"/>
      <c r="AL281" s="362" t="str">
        <f t="shared" si="26"/>
        <v/>
      </c>
    </row>
    <row r="282" spans="1:41" hidden="1" x14ac:dyDescent="0.25">
      <c r="A282" s="358" t="str">
        <f>+IF(ENCUESTAS!DU282="SI",ENCUESTAS!DV282,"")</f>
        <v/>
      </c>
      <c r="B282" s="366"/>
      <c r="C282" s="367"/>
      <c r="D282" s="361" t="str">
        <f>+ENCUESTAS!H282</f>
        <v xml:space="preserve">SAN MARTIN </v>
      </c>
      <c r="E282" s="372"/>
      <c r="F282" s="372"/>
      <c r="G282" s="372"/>
      <c r="H282" s="372"/>
      <c r="I282" s="372"/>
      <c r="J282" s="372"/>
      <c r="K282" s="368"/>
      <c r="L282" s="372"/>
      <c r="M282" s="372"/>
      <c r="N282" s="372"/>
      <c r="O282" s="466"/>
      <c r="P282" s="362" t="str">
        <f t="shared" si="24"/>
        <v xml:space="preserve">   #   -   </v>
      </c>
      <c r="Q282" s="362" t="str">
        <f t="shared" si="27"/>
        <v>REPETIDA</v>
      </c>
      <c r="R282" s="369"/>
      <c r="S282" s="369"/>
      <c r="T282" s="366"/>
      <c r="U282" s="366"/>
      <c r="V282" s="366"/>
      <c r="W282" s="366"/>
      <c r="X282" s="366"/>
      <c r="Y282" s="366"/>
      <c r="Z282" s="366"/>
      <c r="AA282" s="369"/>
      <c r="AB282" s="366"/>
      <c r="AC282" s="362" t="str">
        <f t="shared" si="25"/>
        <v xml:space="preserve">   </v>
      </c>
      <c r="AD282" s="362" t="str">
        <f t="shared" si="28"/>
        <v>REPETIDA</v>
      </c>
      <c r="AE282" s="362" t="str">
        <f t="shared" si="29"/>
        <v>REPETIDA</v>
      </c>
      <c r="AF282" s="366"/>
      <c r="AG282" s="366"/>
      <c r="AH282" s="370"/>
      <c r="AI282" s="367"/>
      <c r="AJ282" s="366"/>
      <c r="AK282" s="366"/>
      <c r="AL282" s="362" t="str">
        <f t="shared" si="26"/>
        <v/>
      </c>
    </row>
    <row r="283" spans="1:41" hidden="1" x14ac:dyDescent="0.25">
      <c r="A283" s="358" t="str">
        <f>+IF(ENCUESTAS!DU283="SI",ENCUESTAS!DV283,"")</f>
        <v/>
      </c>
      <c r="B283" s="366"/>
      <c r="C283" s="367"/>
      <c r="D283" s="361" t="str">
        <f>+ENCUESTAS!H283</f>
        <v xml:space="preserve">SAN MARTIN </v>
      </c>
      <c r="E283" s="372"/>
      <c r="F283" s="372"/>
      <c r="G283" s="372"/>
      <c r="H283" s="372"/>
      <c r="I283" s="372"/>
      <c r="J283" s="372"/>
      <c r="K283" s="368"/>
      <c r="L283" s="372"/>
      <c r="M283" s="372"/>
      <c r="N283" s="372"/>
      <c r="O283" s="466"/>
      <c r="P283" s="362" t="str">
        <f t="shared" si="24"/>
        <v xml:space="preserve">   #   -   </v>
      </c>
      <c r="Q283" s="362" t="str">
        <f t="shared" si="27"/>
        <v>REPETIDA</v>
      </c>
      <c r="R283" s="369"/>
      <c r="S283" s="369"/>
      <c r="T283" s="366"/>
      <c r="U283" s="366"/>
      <c r="V283" s="366"/>
      <c r="W283" s="366"/>
      <c r="X283" s="366"/>
      <c r="Y283" s="366"/>
      <c r="Z283" s="366"/>
      <c r="AA283" s="369"/>
      <c r="AB283" s="366"/>
      <c r="AC283" s="362" t="str">
        <f t="shared" si="25"/>
        <v xml:space="preserve">   </v>
      </c>
      <c r="AD283" s="362" t="str">
        <f t="shared" si="28"/>
        <v>REPETIDA</v>
      </c>
      <c r="AE283" s="362" t="str">
        <f t="shared" si="29"/>
        <v>REPETIDA</v>
      </c>
      <c r="AF283" s="366"/>
      <c r="AG283" s="366"/>
      <c r="AH283" s="370"/>
      <c r="AI283" s="367"/>
      <c r="AJ283" s="366"/>
      <c r="AK283" s="366"/>
      <c r="AL283" s="362" t="str">
        <f t="shared" si="26"/>
        <v/>
      </c>
    </row>
    <row r="284" spans="1:41" ht="60" hidden="1" x14ac:dyDescent="0.25">
      <c r="A284" s="358" t="str">
        <f>+IF(ENCUESTAS!DU284="SI",ENCUESTAS!DV284,"")</f>
        <v>OAS-049</v>
      </c>
      <c r="B284" s="366" t="s">
        <v>1086</v>
      </c>
      <c r="C284" s="367">
        <v>43360</v>
      </c>
      <c r="D284" s="361" t="str">
        <f>+ENCUESTAS!H284</f>
        <v xml:space="preserve">OASIS </v>
      </c>
      <c r="E284" s="372" t="s">
        <v>1097</v>
      </c>
      <c r="F284" s="372">
        <v>56</v>
      </c>
      <c r="G284" s="372"/>
      <c r="H284" s="372"/>
      <c r="I284" s="372"/>
      <c r="J284" s="372">
        <v>16</v>
      </c>
      <c r="K284" s="368"/>
      <c r="L284" s="372"/>
      <c r="M284" s="372">
        <v>8</v>
      </c>
      <c r="N284" s="372"/>
      <c r="O284" s="466">
        <v>220581500000</v>
      </c>
      <c r="P284" s="362" t="str">
        <f t="shared" si="24"/>
        <v>CALLE 56  #  16 - 8  220581500000</v>
      </c>
      <c r="Q284" s="362" t="str">
        <f t="shared" si="27"/>
        <v>NO</v>
      </c>
      <c r="R284" s="369">
        <v>963108</v>
      </c>
      <c r="S284" s="369">
        <v>1210077</v>
      </c>
      <c r="T284" s="366" t="s">
        <v>1087</v>
      </c>
      <c r="U284" s="467" t="s">
        <v>4016</v>
      </c>
      <c r="V284" s="366" t="s">
        <v>1086</v>
      </c>
      <c r="W284" s="366" t="s">
        <v>2169</v>
      </c>
      <c r="X284" s="366"/>
      <c r="Y284" s="366" t="s">
        <v>2167</v>
      </c>
      <c r="Z284" s="366"/>
      <c r="AA284" s="369">
        <v>15363174</v>
      </c>
      <c r="AB284" s="366">
        <v>3116220215</v>
      </c>
      <c r="AC284" s="362" t="str">
        <f t="shared" si="25"/>
        <v xml:space="preserve">WILLIAM  ALZATE </v>
      </c>
      <c r="AD284" s="362" t="str">
        <f t="shared" si="28"/>
        <v>NO</v>
      </c>
      <c r="AE284" s="362" t="str">
        <f t="shared" si="29"/>
        <v>NO</v>
      </c>
      <c r="AF284" s="467" t="s">
        <v>3967</v>
      </c>
      <c r="AG284" s="366"/>
      <c r="AH284" s="370"/>
      <c r="AI284" s="367"/>
      <c r="AJ284" s="366"/>
      <c r="AK284" s="467" t="s">
        <v>4417</v>
      </c>
      <c r="AL284" s="362" t="str">
        <f t="shared" si="26"/>
        <v/>
      </c>
    </row>
    <row r="285" spans="1:41" ht="60" hidden="1" x14ac:dyDescent="0.25">
      <c r="A285" s="358" t="str">
        <f>+IF(ENCUESTAS!DU285="SI",ENCUESTAS!DV285,"")</f>
        <v>MIL-059</v>
      </c>
      <c r="B285" s="366" t="s">
        <v>1086</v>
      </c>
      <c r="C285" s="367">
        <v>43371</v>
      </c>
      <c r="D285" s="361" t="str">
        <f>+ENCUESTAS!H285</f>
        <v>NUEVO MILENIO</v>
      </c>
      <c r="E285" s="372" t="s">
        <v>1102</v>
      </c>
      <c r="F285" s="372">
        <v>16</v>
      </c>
      <c r="G285" s="372"/>
      <c r="H285" s="372"/>
      <c r="I285" s="372"/>
      <c r="J285" s="372">
        <v>52</v>
      </c>
      <c r="K285" s="368"/>
      <c r="L285" s="372"/>
      <c r="M285" s="372">
        <v>78</v>
      </c>
      <c r="N285" s="372"/>
      <c r="O285" s="466">
        <v>220583160042</v>
      </c>
      <c r="P285" s="362" t="str">
        <f t="shared" si="24"/>
        <v>CARRERA 16  #  52 - 78  220583160042</v>
      </c>
      <c r="Q285" s="362" t="str">
        <f t="shared" si="27"/>
        <v>NO</v>
      </c>
      <c r="R285" s="369">
        <v>962910</v>
      </c>
      <c r="S285" s="369">
        <v>1209940</v>
      </c>
      <c r="T285" s="366" t="s">
        <v>1086</v>
      </c>
      <c r="U285" s="467"/>
      <c r="V285" s="366" t="s">
        <v>1086</v>
      </c>
      <c r="W285" s="366" t="s">
        <v>1636</v>
      </c>
      <c r="X285" s="366"/>
      <c r="Y285" s="366" t="s">
        <v>1668</v>
      </c>
      <c r="Z285" s="366"/>
      <c r="AA285" s="369">
        <v>15363182</v>
      </c>
      <c r="AB285" s="366">
        <v>3213397185</v>
      </c>
      <c r="AC285" s="362" t="str">
        <f t="shared" si="25"/>
        <v xml:space="preserve">ORLANDO  VARGAS </v>
      </c>
      <c r="AD285" s="362" t="str">
        <f t="shared" si="28"/>
        <v>NO</v>
      </c>
      <c r="AE285" s="362" t="str">
        <f t="shared" si="29"/>
        <v>NO</v>
      </c>
      <c r="AF285" s="467" t="s">
        <v>4162</v>
      </c>
      <c r="AG285" s="366" t="s">
        <v>1086</v>
      </c>
      <c r="AH285" s="370">
        <v>6715120.3797874935</v>
      </c>
      <c r="AI285" s="367">
        <v>43392</v>
      </c>
      <c r="AJ285" s="366" t="s">
        <v>1086</v>
      </c>
      <c r="AK285" s="366"/>
      <c r="AL285" s="362" t="str">
        <f t="shared" si="26"/>
        <v>SI</v>
      </c>
      <c r="AN285" s="332" t="s">
        <v>1129</v>
      </c>
      <c r="AO285" s="332">
        <v>2</v>
      </c>
    </row>
    <row r="286" spans="1:41" hidden="1" x14ac:dyDescent="0.25">
      <c r="A286" s="358" t="str">
        <f>+IF(ENCUESTAS!DU286="SI",ENCUESTAS!DV286,"")</f>
        <v>MIL-060</v>
      </c>
      <c r="B286" s="366" t="s">
        <v>1086</v>
      </c>
      <c r="C286" s="367"/>
      <c r="D286" s="361" t="str">
        <f>+ENCUESTAS!H286</f>
        <v>NUEVO MILENIO</v>
      </c>
      <c r="E286" s="372"/>
      <c r="F286" s="372"/>
      <c r="G286" s="372"/>
      <c r="H286" s="372"/>
      <c r="I286" s="372"/>
      <c r="J286" s="372"/>
      <c r="K286" s="368"/>
      <c r="L286" s="372"/>
      <c r="M286" s="372"/>
      <c r="N286" s="372"/>
      <c r="O286" s="372"/>
      <c r="P286" s="362" t="str">
        <f t="shared" si="24"/>
        <v xml:space="preserve">   #   -   </v>
      </c>
      <c r="Q286" s="362" t="str">
        <f t="shared" si="27"/>
        <v>REPETIDA</v>
      </c>
      <c r="R286" s="369"/>
      <c r="S286" s="369"/>
      <c r="T286" s="366" t="s">
        <v>1087</v>
      </c>
      <c r="U286" s="366" t="s">
        <v>4015</v>
      </c>
      <c r="V286" s="366"/>
      <c r="W286" s="366"/>
      <c r="X286" s="366"/>
      <c r="Y286" s="366"/>
      <c r="Z286" s="366"/>
      <c r="AA286" s="369"/>
      <c r="AB286" s="366"/>
      <c r="AC286" s="362" t="str">
        <f t="shared" si="25"/>
        <v xml:space="preserve">   </v>
      </c>
      <c r="AD286" s="362" t="str">
        <f t="shared" si="28"/>
        <v>REPETIDA</v>
      </c>
      <c r="AE286" s="362" t="str">
        <f t="shared" si="29"/>
        <v>REPETIDA</v>
      </c>
      <c r="AF286" s="366"/>
      <c r="AG286" s="366"/>
      <c r="AH286" s="370"/>
      <c r="AI286" s="367"/>
      <c r="AJ286" s="366"/>
      <c r="AK286" s="366"/>
      <c r="AL286" s="362" t="str">
        <f t="shared" si="26"/>
        <v/>
      </c>
    </row>
    <row r="287" spans="1:41" ht="105" hidden="1" x14ac:dyDescent="0.25">
      <c r="A287" s="358" t="str">
        <f>+IF(ENCUESTAS!DU287="SI",ENCUESTAS!DV287,"")</f>
        <v>MIL-061</v>
      </c>
      <c r="B287" s="366" t="s">
        <v>1086</v>
      </c>
      <c r="C287" s="367">
        <v>43378</v>
      </c>
      <c r="D287" s="361" t="str">
        <f>+ENCUESTAS!H287</f>
        <v>NUEVO MILENIO</v>
      </c>
      <c r="E287" s="372" t="s">
        <v>1102</v>
      </c>
      <c r="F287" s="372">
        <v>16</v>
      </c>
      <c r="G287" s="372"/>
      <c r="H287" s="372"/>
      <c r="I287" s="372"/>
      <c r="J287" s="372">
        <v>52</v>
      </c>
      <c r="K287" s="368"/>
      <c r="L287" s="372"/>
      <c r="M287" s="372">
        <v>15</v>
      </c>
      <c r="N287" s="372"/>
      <c r="O287" s="466">
        <v>220583130068</v>
      </c>
      <c r="P287" s="362" t="str">
        <f t="shared" si="24"/>
        <v>CARRERA 16  #  52 - 15  220583130068</v>
      </c>
      <c r="Q287" s="362" t="str">
        <f t="shared" si="27"/>
        <v>NO</v>
      </c>
      <c r="R287" s="369"/>
      <c r="S287" s="369"/>
      <c r="T287" s="366" t="s">
        <v>1086</v>
      </c>
      <c r="U287" s="366"/>
      <c r="V287" s="366" t="s">
        <v>1086</v>
      </c>
      <c r="W287" s="366" t="s">
        <v>1899</v>
      </c>
      <c r="X287" s="366" t="s">
        <v>1919</v>
      </c>
      <c r="Y287" s="366" t="s">
        <v>4426</v>
      </c>
      <c r="Z287" s="366" t="s">
        <v>4427</v>
      </c>
      <c r="AA287" s="369">
        <v>43655579</v>
      </c>
      <c r="AB287" s="366">
        <v>3106275771</v>
      </c>
      <c r="AC287" s="362" t="str">
        <f t="shared" si="25"/>
        <v>ERIKA DE LA CRUZ LONDOÑO ARANGO</v>
      </c>
      <c r="AD287" s="362" t="str">
        <f t="shared" si="28"/>
        <v>NO</v>
      </c>
      <c r="AE287" s="362" t="str">
        <f t="shared" si="29"/>
        <v>NO</v>
      </c>
      <c r="AF287" s="467" t="s">
        <v>4439</v>
      </c>
      <c r="AG287" s="366"/>
      <c r="AH287" s="370"/>
      <c r="AI287" s="367"/>
      <c r="AJ287" s="366"/>
      <c r="AK287" s="366"/>
      <c r="AL287" s="362" t="str">
        <f t="shared" si="26"/>
        <v/>
      </c>
      <c r="AN287" s="332" t="s">
        <v>1121</v>
      </c>
    </row>
    <row r="288" spans="1:41" ht="45" hidden="1" x14ac:dyDescent="0.25">
      <c r="A288" s="358" t="str">
        <f>+IF(ENCUESTAS!DU288="SI",ENCUESTAS!DV288,"")</f>
        <v>OAS-050</v>
      </c>
      <c r="B288" s="366" t="s">
        <v>1086</v>
      </c>
      <c r="C288" s="367">
        <v>43363</v>
      </c>
      <c r="D288" s="361" t="str">
        <f>+ENCUESTAS!H288</f>
        <v xml:space="preserve">OASIS </v>
      </c>
      <c r="E288" s="372" t="s">
        <v>1102</v>
      </c>
      <c r="F288" s="372">
        <v>15</v>
      </c>
      <c r="G288" s="372"/>
      <c r="H288" s="372"/>
      <c r="I288" s="372"/>
      <c r="J288" s="372">
        <v>54</v>
      </c>
      <c r="K288" s="368"/>
      <c r="L288" s="372"/>
      <c r="M288" s="372">
        <v>39</v>
      </c>
      <c r="N288" s="372"/>
      <c r="O288" s="466">
        <v>220591300000</v>
      </c>
      <c r="P288" s="362" t="str">
        <f t="shared" si="24"/>
        <v>CARRERA 15  #  54 - 39  220591300000</v>
      </c>
      <c r="Q288" s="362" t="str">
        <f t="shared" si="27"/>
        <v>NO</v>
      </c>
      <c r="R288" s="369">
        <v>963124</v>
      </c>
      <c r="S288" s="369">
        <v>1209909</v>
      </c>
      <c r="T288" s="366" t="s">
        <v>1086</v>
      </c>
      <c r="U288" s="467"/>
      <c r="V288" s="366" t="s">
        <v>1086</v>
      </c>
      <c r="W288" s="366" t="s">
        <v>2419</v>
      </c>
      <c r="X288" s="366" t="s">
        <v>2034</v>
      </c>
      <c r="Y288" s="366" t="s">
        <v>1916</v>
      </c>
      <c r="Z288" s="366" t="s">
        <v>1503</v>
      </c>
      <c r="AA288" s="369">
        <v>21926477</v>
      </c>
      <c r="AB288" s="366">
        <v>3118261921</v>
      </c>
      <c r="AC288" s="362" t="str">
        <f t="shared" si="25"/>
        <v>FRANCIA ELENA SEGURA RIOS</v>
      </c>
      <c r="AD288" s="362" t="str">
        <f t="shared" si="28"/>
        <v>NO</v>
      </c>
      <c r="AE288" s="362" t="str">
        <f t="shared" si="29"/>
        <v>NO</v>
      </c>
      <c r="AF288" s="467" t="s">
        <v>4012</v>
      </c>
      <c r="AG288" s="366" t="s">
        <v>1086</v>
      </c>
      <c r="AH288" s="370">
        <v>5497218.7439456601</v>
      </c>
      <c r="AI288" s="367">
        <v>43378</v>
      </c>
      <c r="AJ288" s="366" t="s">
        <v>1086</v>
      </c>
      <c r="AK288" s="366"/>
      <c r="AL288" s="362" t="str">
        <f t="shared" si="26"/>
        <v>SI</v>
      </c>
      <c r="AN288" s="332" t="s">
        <v>1129</v>
      </c>
      <c r="AO288" s="332">
        <v>1</v>
      </c>
    </row>
    <row r="289" spans="1:41" ht="75" hidden="1" x14ac:dyDescent="0.25">
      <c r="A289" s="358" t="str">
        <f>+IF(ENCUESTAS!DU289="SI",ENCUESTAS!DV289,"")</f>
        <v>OAS-051</v>
      </c>
      <c r="B289" s="366" t="s">
        <v>1086</v>
      </c>
      <c r="C289" s="367">
        <v>43357</v>
      </c>
      <c r="D289" s="361" t="str">
        <f>+ENCUESTAS!H289</f>
        <v xml:space="preserve">OASIS </v>
      </c>
      <c r="E289" s="372" t="s">
        <v>1097</v>
      </c>
      <c r="F289" s="372">
        <v>54</v>
      </c>
      <c r="G289" s="372"/>
      <c r="H289" s="372"/>
      <c r="I289" s="372"/>
      <c r="J289" s="372">
        <v>15</v>
      </c>
      <c r="K289" s="368" t="s">
        <v>1116</v>
      </c>
      <c r="L289" s="372"/>
      <c r="M289" s="372">
        <v>19</v>
      </c>
      <c r="N289" s="372"/>
      <c r="O289" s="466">
        <v>220588010000</v>
      </c>
      <c r="P289" s="362" t="str">
        <f t="shared" si="24"/>
        <v>CALLE 54  #  15B - 19  220588010000</v>
      </c>
      <c r="Q289" s="362" t="str">
        <f t="shared" si="27"/>
        <v>NO</v>
      </c>
      <c r="R289" s="369">
        <v>963026</v>
      </c>
      <c r="S289" s="369">
        <v>1209938</v>
      </c>
      <c r="T289" s="366" t="s">
        <v>1086</v>
      </c>
      <c r="U289" s="467"/>
      <c r="V289" s="366" t="s">
        <v>1086</v>
      </c>
      <c r="W289" s="366" t="s">
        <v>2421</v>
      </c>
      <c r="X289" s="366" t="s">
        <v>1351</v>
      </c>
      <c r="Y289" s="366" t="s">
        <v>1556</v>
      </c>
      <c r="Z289" s="366" t="s">
        <v>2289</v>
      </c>
      <c r="AA289" s="369">
        <v>1039686793</v>
      </c>
      <c r="AB289" s="366"/>
      <c r="AC289" s="362" t="str">
        <f t="shared" si="25"/>
        <v>EDWIN ARBEY ARMIJO VEGA</v>
      </c>
      <c r="AD289" s="362" t="str">
        <f t="shared" si="28"/>
        <v>NO</v>
      </c>
      <c r="AE289" s="362" t="str">
        <f t="shared" si="29"/>
        <v>NO</v>
      </c>
      <c r="AF289" s="467" t="s">
        <v>4011</v>
      </c>
      <c r="AG289" s="366" t="s">
        <v>1086</v>
      </c>
      <c r="AH289" s="370">
        <v>6026994.5810659789</v>
      </c>
      <c r="AI289" s="367">
        <v>43378</v>
      </c>
      <c r="AJ289" s="366" t="s">
        <v>1086</v>
      </c>
      <c r="AK289" s="366"/>
      <c r="AL289" s="362" t="str">
        <f t="shared" si="26"/>
        <v>SI</v>
      </c>
      <c r="AN289" s="332" t="s">
        <v>1129</v>
      </c>
      <c r="AO289" s="332">
        <v>1</v>
      </c>
    </row>
    <row r="290" spans="1:41" hidden="1" x14ac:dyDescent="0.25">
      <c r="A290" s="358" t="str">
        <f>+IF(ENCUESTAS!DU290="SI",ENCUESTAS!DV290,"")</f>
        <v>OAS-052</v>
      </c>
      <c r="B290" s="366" t="s">
        <v>1086</v>
      </c>
      <c r="C290" s="367"/>
      <c r="D290" s="361" t="str">
        <f>+ENCUESTAS!H290</f>
        <v xml:space="preserve">OASIS </v>
      </c>
      <c r="E290" s="372"/>
      <c r="F290" s="372"/>
      <c r="G290" s="372"/>
      <c r="H290" s="372"/>
      <c r="I290" s="372"/>
      <c r="J290" s="372"/>
      <c r="K290" s="368"/>
      <c r="L290" s="372"/>
      <c r="M290" s="372"/>
      <c r="N290" s="372"/>
      <c r="O290" s="466"/>
      <c r="P290" s="362" t="str">
        <f t="shared" si="24"/>
        <v xml:space="preserve">   #   -   </v>
      </c>
      <c r="Q290" s="362" t="str">
        <f t="shared" si="27"/>
        <v>REPETIDA</v>
      </c>
      <c r="R290" s="369"/>
      <c r="S290" s="369"/>
      <c r="T290" s="366" t="s">
        <v>1087</v>
      </c>
      <c r="U290" s="467" t="s">
        <v>4066</v>
      </c>
      <c r="V290" s="366"/>
      <c r="W290" s="366"/>
      <c r="X290" s="366"/>
      <c r="Y290" s="366"/>
      <c r="Z290" s="366"/>
      <c r="AA290" s="369"/>
      <c r="AB290" s="366"/>
      <c r="AC290" s="362" t="str">
        <f t="shared" si="25"/>
        <v xml:space="preserve">   </v>
      </c>
      <c r="AD290" s="362" t="str">
        <f t="shared" si="28"/>
        <v>REPETIDA</v>
      </c>
      <c r="AE290" s="362" t="str">
        <f t="shared" si="29"/>
        <v>REPETIDA</v>
      </c>
      <c r="AF290" s="467"/>
      <c r="AG290" s="366"/>
      <c r="AH290" s="370"/>
      <c r="AI290" s="367"/>
      <c r="AJ290" s="366"/>
      <c r="AK290" s="366"/>
      <c r="AL290" s="362" t="str">
        <f t="shared" si="26"/>
        <v/>
      </c>
    </row>
    <row r="291" spans="1:41" hidden="1" x14ac:dyDescent="0.25">
      <c r="A291" s="358" t="str">
        <f>+IF(ENCUESTAS!DU291="SI",ENCUESTAS!DV291,"")</f>
        <v>HOR-021</v>
      </c>
      <c r="B291" s="366"/>
      <c r="C291" s="367"/>
      <c r="D291" s="361" t="str">
        <f>+ENCUESTAS!H291</f>
        <v xml:space="preserve">NUEVO HORIZONTE </v>
      </c>
      <c r="E291" s="372"/>
      <c r="F291" s="372"/>
      <c r="G291" s="372"/>
      <c r="H291" s="372"/>
      <c r="I291" s="372"/>
      <c r="J291" s="372"/>
      <c r="K291" s="368"/>
      <c r="L291" s="372"/>
      <c r="M291" s="372"/>
      <c r="N291" s="372"/>
      <c r="O291" s="372"/>
      <c r="P291" s="362" t="str">
        <f t="shared" si="24"/>
        <v xml:space="preserve">   #   -   </v>
      </c>
      <c r="Q291" s="362" t="str">
        <f t="shared" si="27"/>
        <v>REPETIDA</v>
      </c>
      <c r="R291" s="369"/>
      <c r="S291" s="369"/>
      <c r="T291" s="366"/>
      <c r="U291" s="366"/>
      <c r="V291" s="366"/>
      <c r="W291" s="366"/>
      <c r="X291" s="366"/>
      <c r="Y291" s="366"/>
      <c r="Z291" s="366"/>
      <c r="AA291" s="369"/>
      <c r="AB291" s="366"/>
      <c r="AC291" s="362" t="str">
        <f t="shared" si="25"/>
        <v xml:space="preserve">   </v>
      </c>
      <c r="AD291" s="362" t="str">
        <f t="shared" si="28"/>
        <v>REPETIDA</v>
      </c>
      <c r="AE291" s="362" t="str">
        <f t="shared" si="29"/>
        <v>REPETIDA</v>
      </c>
      <c r="AF291" s="366"/>
      <c r="AG291" s="366"/>
      <c r="AH291" s="370"/>
      <c r="AI291" s="367"/>
      <c r="AJ291" s="366"/>
      <c r="AK291" s="366"/>
      <c r="AL291" s="362" t="str">
        <f t="shared" si="26"/>
        <v/>
      </c>
    </row>
    <row r="292" spans="1:41" hidden="1" x14ac:dyDescent="0.25">
      <c r="A292" s="358" t="str">
        <f>+IF(ENCUESTAS!DU292="SI",ENCUESTAS!DV292,"")</f>
        <v>HOR-022</v>
      </c>
      <c r="B292" s="366"/>
      <c r="C292" s="367"/>
      <c r="D292" s="361" t="str">
        <f>+ENCUESTAS!H292</f>
        <v xml:space="preserve">NUEVO HORIZONTE </v>
      </c>
      <c r="E292" s="372"/>
      <c r="F292" s="372"/>
      <c r="G292" s="372"/>
      <c r="H292" s="372"/>
      <c r="I292" s="372"/>
      <c r="J292" s="372"/>
      <c r="K292" s="368"/>
      <c r="L292" s="372"/>
      <c r="M292" s="372"/>
      <c r="N292" s="372"/>
      <c r="O292" s="372"/>
      <c r="P292" s="362" t="str">
        <f t="shared" si="24"/>
        <v xml:space="preserve">   #   -   </v>
      </c>
      <c r="Q292" s="362" t="str">
        <f t="shared" si="27"/>
        <v>REPETIDA</v>
      </c>
      <c r="R292" s="369"/>
      <c r="S292" s="369"/>
      <c r="T292" s="366"/>
      <c r="U292" s="366"/>
      <c r="V292" s="366"/>
      <c r="W292" s="366"/>
      <c r="X292" s="366"/>
      <c r="Y292" s="366"/>
      <c r="Z292" s="366"/>
      <c r="AA292" s="369"/>
      <c r="AB292" s="366"/>
      <c r="AC292" s="362" t="str">
        <f t="shared" si="25"/>
        <v xml:space="preserve">   </v>
      </c>
      <c r="AD292" s="362" t="str">
        <f t="shared" si="28"/>
        <v>REPETIDA</v>
      </c>
      <c r="AE292" s="362" t="str">
        <f t="shared" si="29"/>
        <v>REPETIDA</v>
      </c>
      <c r="AF292" s="366"/>
      <c r="AG292" s="366"/>
      <c r="AH292" s="370"/>
      <c r="AI292" s="367"/>
      <c r="AJ292" s="366"/>
      <c r="AK292" s="366"/>
      <c r="AL292" s="362" t="str">
        <f t="shared" si="26"/>
        <v/>
      </c>
    </row>
    <row r="293" spans="1:41" hidden="1" x14ac:dyDescent="0.25">
      <c r="A293" s="358" t="str">
        <f>+IF(ENCUESTAS!DU293="SI",ENCUESTAS!DV293,"")</f>
        <v>HOR-023</v>
      </c>
      <c r="B293" s="366"/>
      <c r="C293" s="367"/>
      <c r="D293" s="361" t="str">
        <f>+ENCUESTAS!H293</f>
        <v xml:space="preserve">NUEVO HORIZONTE </v>
      </c>
      <c r="E293" s="372"/>
      <c r="F293" s="372"/>
      <c r="G293" s="372"/>
      <c r="H293" s="372"/>
      <c r="I293" s="372"/>
      <c r="J293" s="372"/>
      <c r="K293" s="368"/>
      <c r="L293" s="372"/>
      <c r="M293" s="372"/>
      <c r="N293" s="372"/>
      <c r="O293" s="372"/>
      <c r="P293" s="362" t="str">
        <f t="shared" si="24"/>
        <v xml:space="preserve">   #   -   </v>
      </c>
      <c r="Q293" s="362" t="str">
        <f t="shared" si="27"/>
        <v>REPETIDA</v>
      </c>
      <c r="R293" s="369"/>
      <c r="S293" s="369"/>
      <c r="T293" s="366"/>
      <c r="U293" s="366"/>
      <c r="V293" s="366"/>
      <c r="W293" s="366"/>
      <c r="X293" s="366"/>
      <c r="Y293" s="366"/>
      <c r="Z293" s="366"/>
      <c r="AA293" s="369"/>
      <c r="AB293" s="366"/>
      <c r="AC293" s="362" t="str">
        <f t="shared" si="25"/>
        <v xml:space="preserve">   </v>
      </c>
      <c r="AD293" s="362" t="str">
        <f t="shared" si="28"/>
        <v>REPETIDA</v>
      </c>
      <c r="AE293" s="362" t="str">
        <f t="shared" si="29"/>
        <v>REPETIDA</v>
      </c>
      <c r="AF293" s="366"/>
      <c r="AG293" s="366"/>
      <c r="AH293" s="370"/>
      <c r="AI293" s="367"/>
      <c r="AJ293" s="366"/>
      <c r="AK293" s="366"/>
      <c r="AL293" s="362" t="str">
        <f t="shared" si="26"/>
        <v/>
      </c>
    </row>
    <row r="294" spans="1:41" hidden="1" x14ac:dyDescent="0.25">
      <c r="A294" s="358" t="str">
        <f>+IF(ENCUESTAS!DU294="SI",ENCUESTAS!DV294,"")</f>
        <v>HOR-024</v>
      </c>
      <c r="B294" s="366"/>
      <c r="C294" s="367"/>
      <c r="D294" s="361" t="str">
        <f>+ENCUESTAS!H294</f>
        <v xml:space="preserve">NUEVO HORIZONTE </v>
      </c>
      <c r="E294" s="372"/>
      <c r="F294" s="372"/>
      <c r="G294" s="372"/>
      <c r="H294" s="372"/>
      <c r="I294" s="372"/>
      <c r="J294" s="372"/>
      <c r="K294" s="368"/>
      <c r="L294" s="372"/>
      <c r="M294" s="372"/>
      <c r="N294" s="372"/>
      <c r="O294" s="372"/>
      <c r="P294" s="362" t="str">
        <f t="shared" si="24"/>
        <v xml:space="preserve">   #   -   </v>
      </c>
      <c r="Q294" s="362" t="str">
        <f t="shared" si="27"/>
        <v>REPETIDA</v>
      </c>
      <c r="R294" s="369"/>
      <c r="S294" s="369"/>
      <c r="T294" s="366"/>
      <c r="U294" s="366"/>
      <c r="V294" s="366"/>
      <c r="W294" s="366"/>
      <c r="X294" s="366"/>
      <c r="Y294" s="366"/>
      <c r="Z294" s="366"/>
      <c r="AA294" s="369"/>
      <c r="AB294" s="366"/>
      <c r="AC294" s="362" t="str">
        <f t="shared" si="25"/>
        <v xml:space="preserve">   </v>
      </c>
      <c r="AD294" s="362" t="str">
        <f t="shared" si="28"/>
        <v>REPETIDA</v>
      </c>
      <c r="AE294" s="362" t="str">
        <f t="shared" si="29"/>
        <v>REPETIDA</v>
      </c>
      <c r="AF294" s="366"/>
      <c r="AG294" s="366"/>
      <c r="AH294" s="370"/>
      <c r="AI294" s="367"/>
      <c r="AJ294" s="366"/>
      <c r="AK294" s="366"/>
      <c r="AL294" s="362" t="str">
        <f t="shared" si="26"/>
        <v/>
      </c>
    </row>
    <row r="295" spans="1:41" hidden="1" x14ac:dyDescent="0.25">
      <c r="A295" s="358" t="str">
        <f>+IF(ENCUESTAS!DU295="SI",ENCUESTAS!DV295,"")</f>
        <v>HOR-025</v>
      </c>
      <c r="B295" s="366"/>
      <c r="C295" s="367"/>
      <c r="D295" s="361" t="str">
        <f>+ENCUESTAS!H295</f>
        <v xml:space="preserve">NUEVO HORIZONTE </v>
      </c>
      <c r="E295" s="372"/>
      <c r="F295" s="372"/>
      <c r="G295" s="372"/>
      <c r="H295" s="372"/>
      <c r="I295" s="372"/>
      <c r="J295" s="372"/>
      <c r="K295" s="368"/>
      <c r="L295" s="372"/>
      <c r="M295" s="372"/>
      <c r="N295" s="372"/>
      <c r="O295" s="372"/>
      <c r="P295" s="362" t="str">
        <f t="shared" si="24"/>
        <v xml:space="preserve">   #   -   </v>
      </c>
      <c r="Q295" s="362" t="str">
        <f t="shared" si="27"/>
        <v>REPETIDA</v>
      </c>
      <c r="R295" s="369"/>
      <c r="S295" s="369"/>
      <c r="T295" s="366"/>
      <c r="U295" s="366"/>
      <c r="V295" s="366"/>
      <c r="W295" s="366"/>
      <c r="X295" s="366"/>
      <c r="Y295" s="366"/>
      <c r="Z295" s="366"/>
      <c r="AA295" s="369"/>
      <c r="AB295" s="366"/>
      <c r="AC295" s="362" t="str">
        <f t="shared" si="25"/>
        <v xml:space="preserve">   </v>
      </c>
      <c r="AD295" s="362" t="str">
        <f t="shared" si="28"/>
        <v>REPETIDA</v>
      </c>
      <c r="AE295" s="362" t="str">
        <f t="shared" si="29"/>
        <v>REPETIDA</v>
      </c>
      <c r="AF295" s="366"/>
      <c r="AG295" s="366"/>
      <c r="AH295" s="370"/>
      <c r="AI295" s="367"/>
      <c r="AJ295" s="366"/>
      <c r="AK295" s="366"/>
      <c r="AL295" s="362" t="str">
        <f t="shared" si="26"/>
        <v/>
      </c>
    </row>
    <row r="296" spans="1:41" hidden="1" x14ac:dyDescent="0.25">
      <c r="A296" s="358" t="str">
        <f>+IF(ENCUESTAS!DU296="SI",ENCUESTAS!DV296,"")</f>
        <v/>
      </c>
      <c r="B296" s="366"/>
      <c r="C296" s="367"/>
      <c r="D296" s="361" t="str">
        <f>+ENCUESTAS!H296</f>
        <v>NUEVO MILENIO</v>
      </c>
      <c r="E296" s="372"/>
      <c r="F296" s="372"/>
      <c r="G296" s="372"/>
      <c r="H296" s="372"/>
      <c r="I296" s="372"/>
      <c r="J296" s="372"/>
      <c r="K296" s="368"/>
      <c r="L296" s="372"/>
      <c r="M296" s="372"/>
      <c r="N296" s="372"/>
      <c r="O296" s="372"/>
      <c r="P296" s="362" t="str">
        <f t="shared" si="24"/>
        <v xml:space="preserve">   #   -   </v>
      </c>
      <c r="Q296" s="362" t="str">
        <f t="shared" si="27"/>
        <v>REPETIDA</v>
      </c>
      <c r="R296" s="369"/>
      <c r="S296" s="369"/>
      <c r="T296" s="366"/>
      <c r="U296" s="366"/>
      <c r="V296" s="366"/>
      <c r="W296" s="366"/>
      <c r="X296" s="366"/>
      <c r="Y296" s="366"/>
      <c r="Z296" s="366"/>
      <c r="AA296" s="369"/>
      <c r="AB296" s="366"/>
      <c r="AC296" s="362" t="str">
        <f t="shared" si="25"/>
        <v xml:space="preserve">   </v>
      </c>
      <c r="AD296" s="362" t="str">
        <f t="shared" si="28"/>
        <v>REPETIDA</v>
      </c>
      <c r="AE296" s="362" t="str">
        <f t="shared" si="29"/>
        <v>REPETIDA</v>
      </c>
      <c r="AF296" s="366"/>
      <c r="AG296" s="366"/>
      <c r="AH296" s="370"/>
      <c r="AI296" s="367"/>
      <c r="AJ296" s="366"/>
      <c r="AK296" s="366"/>
      <c r="AL296" s="362" t="str">
        <f t="shared" si="26"/>
        <v/>
      </c>
    </row>
    <row r="297" spans="1:41" hidden="1" x14ac:dyDescent="0.25">
      <c r="A297" s="358" t="str">
        <f>+IF(ENCUESTAS!DU297="SI",ENCUESTAS!DV297,"")</f>
        <v>HOR-026</v>
      </c>
      <c r="B297" s="366"/>
      <c r="C297" s="367"/>
      <c r="D297" s="361" t="str">
        <f>+ENCUESTAS!H297</f>
        <v xml:space="preserve">NUEVO HORIZONTE </v>
      </c>
      <c r="E297" s="372"/>
      <c r="F297" s="372"/>
      <c r="G297" s="372"/>
      <c r="H297" s="372"/>
      <c r="I297" s="372"/>
      <c r="J297" s="372"/>
      <c r="K297" s="368"/>
      <c r="L297" s="372"/>
      <c r="M297" s="372"/>
      <c r="N297" s="372"/>
      <c r="O297" s="372"/>
      <c r="P297" s="362" t="str">
        <f t="shared" si="24"/>
        <v xml:space="preserve">   #   -   </v>
      </c>
      <c r="Q297" s="362" t="str">
        <f t="shared" si="27"/>
        <v>REPETIDA</v>
      </c>
      <c r="R297" s="369"/>
      <c r="S297" s="369"/>
      <c r="T297" s="366"/>
      <c r="U297" s="366"/>
      <c r="V297" s="366"/>
      <c r="W297" s="366"/>
      <c r="X297" s="366"/>
      <c r="Y297" s="366"/>
      <c r="Z297" s="366"/>
      <c r="AA297" s="369"/>
      <c r="AB297" s="366"/>
      <c r="AC297" s="362" t="str">
        <f t="shared" si="25"/>
        <v xml:space="preserve">   </v>
      </c>
      <c r="AD297" s="362" t="str">
        <f t="shared" si="28"/>
        <v>REPETIDA</v>
      </c>
      <c r="AE297" s="362" t="str">
        <f t="shared" si="29"/>
        <v>REPETIDA</v>
      </c>
      <c r="AF297" s="366"/>
      <c r="AG297" s="366"/>
      <c r="AH297" s="370"/>
      <c r="AI297" s="367"/>
      <c r="AJ297" s="366"/>
      <c r="AK297" s="366"/>
      <c r="AL297" s="362" t="str">
        <f t="shared" si="26"/>
        <v/>
      </c>
    </row>
    <row r="298" spans="1:41" hidden="1" x14ac:dyDescent="0.25">
      <c r="A298" s="358" t="str">
        <f>+IF(ENCUESTAS!DU298="SI",ENCUESTAS!DV298,"")</f>
        <v/>
      </c>
      <c r="B298" s="366"/>
      <c r="C298" s="367"/>
      <c r="D298" s="361" t="str">
        <f>+ENCUESTAS!H298</f>
        <v xml:space="preserve">NUEVO HORIZONTE </v>
      </c>
      <c r="E298" s="372"/>
      <c r="F298" s="372"/>
      <c r="G298" s="372"/>
      <c r="H298" s="372"/>
      <c r="I298" s="372"/>
      <c r="J298" s="372"/>
      <c r="K298" s="368"/>
      <c r="L298" s="372"/>
      <c r="M298" s="372"/>
      <c r="N298" s="372"/>
      <c r="O298" s="372"/>
      <c r="P298" s="362" t="str">
        <f t="shared" si="24"/>
        <v xml:space="preserve">   #   -   </v>
      </c>
      <c r="Q298" s="362" t="str">
        <f t="shared" si="27"/>
        <v>REPETIDA</v>
      </c>
      <c r="R298" s="369"/>
      <c r="S298" s="369"/>
      <c r="T298" s="366"/>
      <c r="U298" s="366"/>
      <c r="V298" s="366"/>
      <c r="W298" s="366"/>
      <c r="X298" s="366"/>
      <c r="Y298" s="366"/>
      <c r="Z298" s="366"/>
      <c r="AA298" s="369"/>
      <c r="AB298" s="366"/>
      <c r="AC298" s="362" t="str">
        <f t="shared" si="25"/>
        <v xml:space="preserve">   </v>
      </c>
      <c r="AD298" s="362" t="str">
        <f t="shared" si="28"/>
        <v>REPETIDA</v>
      </c>
      <c r="AE298" s="362" t="str">
        <f t="shared" si="29"/>
        <v>REPETIDA</v>
      </c>
      <c r="AF298" s="366"/>
      <c r="AG298" s="366"/>
      <c r="AH298" s="370"/>
      <c r="AI298" s="367"/>
      <c r="AJ298" s="366"/>
      <c r="AK298" s="366"/>
      <c r="AL298" s="362" t="str">
        <f t="shared" si="26"/>
        <v/>
      </c>
    </row>
    <row r="299" spans="1:41" hidden="1" x14ac:dyDescent="0.25">
      <c r="A299" s="358" t="str">
        <f>+IF(ENCUESTAS!DU299="SI",ENCUESTAS!DV299,"")</f>
        <v>MAR-050</v>
      </c>
      <c r="B299" s="366"/>
      <c r="C299" s="367"/>
      <c r="D299" s="361" t="str">
        <f>+ENCUESTAS!H299</f>
        <v xml:space="preserve">SAN MARTIN </v>
      </c>
      <c r="E299" s="372"/>
      <c r="F299" s="372"/>
      <c r="G299" s="372"/>
      <c r="H299" s="372"/>
      <c r="I299" s="372"/>
      <c r="J299" s="372"/>
      <c r="K299" s="368"/>
      <c r="L299" s="372"/>
      <c r="M299" s="372"/>
      <c r="N299" s="372"/>
      <c r="O299" s="372"/>
      <c r="P299" s="362" t="str">
        <f t="shared" si="24"/>
        <v xml:space="preserve">   #   -   </v>
      </c>
      <c r="Q299" s="362" t="str">
        <f t="shared" si="27"/>
        <v>REPETIDA</v>
      </c>
      <c r="R299" s="369"/>
      <c r="S299" s="369"/>
      <c r="T299" s="366"/>
      <c r="U299" s="366"/>
      <c r="V299" s="366"/>
      <c r="W299" s="366"/>
      <c r="X299" s="366"/>
      <c r="Y299" s="366"/>
      <c r="Z299" s="366"/>
      <c r="AA299" s="369"/>
      <c r="AB299" s="366"/>
      <c r="AC299" s="362" t="str">
        <f t="shared" si="25"/>
        <v xml:space="preserve">   </v>
      </c>
      <c r="AD299" s="362" t="str">
        <f t="shared" si="28"/>
        <v>REPETIDA</v>
      </c>
      <c r="AE299" s="362" t="str">
        <f t="shared" si="29"/>
        <v>REPETIDA</v>
      </c>
      <c r="AF299" s="366"/>
      <c r="AG299" s="366"/>
      <c r="AH299" s="370"/>
      <c r="AI299" s="367"/>
      <c r="AJ299" s="366"/>
      <c r="AK299" s="366"/>
      <c r="AL299" s="362" t="str">
        <f t="shared" si="26"/>
        <v/>
      </c>
    </row>
    <row r="300" spans="1:41" hidden="1" x14ac:dyDescent="0.25">
      <c r="A300" s="358" t="str">
        <f>+IF(ENCUESTAS!DU300="SI",ENCUESTAS!DV300,"")</f>
        <v/>
      </c>
      <c r="B300" s="366"/>
      <c r="C300" s="367"/>
      <c r="D300" s="361" t="str">
        <f>+ENCUESTAS!H300</f>
        <v xml:space="preserve">SAN MARTIN </v>
      </c>
      <c r="E300" s="372"/>
      <c r="F300" s="372"/>
      <c r="G300" s="372"/>
      <c r="H300" s="372"/>
      <c r="I300" s="372"/>
      <c r="J300" s="372"/>
      <c r="K300" s="368"/>
      <c r="L300" s="372"/>
      <c r="M300" s="372"/>
      <c r="N300" s="372"/>
      <c r="O300" s="372"/>
      <c r="P300" s="362" t="str">
        <f t="shared" si="24"/>
        <v xml:space="preserve">   #   -   </v>
      </c>
      <c r="Q300" s="362" t="str">
        <f t="shared" si="27"/>
        <v>REPETIDA</v>
      </c>
      <c r="R300" s="369"/>
      <c r="S300" s="369"/>
      <c r="T300" s="366"/>
      <c r="U300" s="366"/>
      <c r="V300" s="366"/>
      <c r="W300" s="366"/>
      <c r="X300" s="366"/>
      <c r="Y300" s="366"/>
      <c r="Z300" s="366"/>
      <c r="AA300" s="369"/>
      <c r="AB300" s="366"/>
      <c r="AC300" s="362" t="str">
        <f t="shared" si="25"/>
        <v xml:space="preserve">   </v>
      </c>
      <c r="AD300" s="362" t="str">
        <f t="shared" si="28"/>
        <v>REPETIDA</v>
      </c>
      <c r="AE300" s="362" t="str">
        <f t="shared" si="29"/>
        <v>REPETIDA</v>
      </c>
      <c r="AF300" s="366"/>
      <c r="AG300" s="366"/>
      <c r="AH300" s="370"/>
      <c r="AI300" s="367"/>
      <c r="AJ300" s="366"/>
      <c r="AK300" s="366"/>
      <c r="AL300" s="362" t="str">
        <f t="shared" si="26"/>
        <v/>
      </c>
    </row>
    <row r="301" spans="1:41" hidden="1" x14ac:dyDescent="0.25">
      <c r="A301" s="358" t="str">
        <f>+IF(ENCUESTAS!DU301="SI",ENCUESTAS!DV301,"")</f>
        <v>HOR-027</v>
      </c>
      <c r="B301" s="366"/>
      <c r="C301" s="367"/>
      <c r="D301" s="361" t="str">
        <f>+ENCUESTAS!H301</f>
        <v xml:space="preserve">NUEVO HORIZONTE </v>
      </c>
      <c r="E301" s="372"/>
      <c r="F301" s="372"/>
      <c r="G301" s="372"/>
      <c r="H301" s="372"/>
      <c r="I301" s="372"/>
      <c r="J301" s="372"/>
      <c r="K301" s="368"/>
      <c r="L301" s="372"/>
      <c r="M301" s="372"/>
      <c r="N301" s="372"/>
      <c r="O301" s="372"/>
      <c r="P301" s="362" t="str">
        <f t="shared" si="24"/>
        <v xml:space="preserve">   #   -   </v>
      </c>
      <c r="Q301" s="362" t="str">
        <f t="shared" si="27"/>
        <v>REPETIDA</v>
      </c>
      <c r="R301" s="369"/>
      <c r="S301" s="369"/>
      <c r="T301" s="366"/>
      <c r="U301" s="366"/>
      <c r="V301" s="366"/>
      <c r="W301" s="366"/>
      <c r="X301" s="366"/>
      <c r="Y301" s="366"/>
      <c r="Z301" s="366"/>
      <c r="AA301" s="369"/>
      <c r="AB301" s="366"/>
      <c r="AC301" s="362" t="str">
        <f t="shared" si="25"/>
        <v xml:space="preserve">   </v>
      </c>
      <c r="AD301" s="362" t="str">
        <f t="shared" si="28"/>
        <v>REPETIDA</v>
      </c>
      <c r="AE301" s="362" t="str">
        <f t="shared" si="29"/>
        <v>REPETIDA</v>
      </c>
      <c r="AF301" s="366"/>
      <c r="AG301" s="366"/>
      <c r="AH301" s="370"/>
      <c r="AI301" s="367"/>
      <c r="AJ301" s="366"/>
      <c r="AK301" s="366"/>
      <c r="AL301" s="362" t="str">
        <f t="shared" si="26"/>
        <v/>
      </c>
    </row>
    <row r="302" spans="1:41" hidden="1" x14ac:dyDescent="0.25">
      <c r="A302" s="358" t="str">
        <f>+IF(ENCUESTAS!DU302="SI",ENCUESTAS!DV302,"")</f>
        <v/>
      </c>
      <c r="B302" s="366"/>
      <c r="C302" s="367"/>
      <c r="D302" s="361" t="str">
        <f>+ENCUESTAS!H302</f>
        <v xml:space="preserve">SAN MARTIN </v>
      </c>
      <c r="E302" s="372"/>
      <c r="F302" s="372"/>
      <c r="G302" s="372"/>
      <c r="H302" s="372"/>
      <c r="I302" s="372"/>
      <c r="J302" s="372"/>
      <c r="K302" s="368"/>
      <c r="L302" s="372"/>
      <c r="M302" s="372"/>
      <c r="N302" s="372"/>
      <c r="O302" s="372"/>
      <c r="P302" s="362" t="str">
        <f t="shared" si="24"/>
        <v xml:space="preserve">   #   -   </v>
      </c>
      <c r="Q302" s="362" t="str">
        <f t="shared" si="27"/>
        <v>REPETIDA</v>
      </c>
      <c r="R302" s="369"/>
      <c r="S302" s="369"/>
      <c r="T302" s="366"/>
      <c r="U302" s="366"/>
      <c r="V302" s="366"/>
      <c r="W302" s="366"/>
      <c r="X302" s="366"/>
      <c r="Y302" s="366"/>
      <c r="Z302" s="366"/>
      <c r="AA302" s="369"/>
      <c r="AB302" s="366"/>
      <c r="AC302" s="362" t="str">
        <f t="shared" si="25"/>
        <v xml:space="preserve">   </v>
      </c>
      <c r="AD302" s="362" t="str">
        <f t="shared" si="28"/>
        <v>REPETIDA</v>
      </c>
      <c r="AE302" s="362" t="str">
        <f t="shared" si="29"/>
        <v>REPETIDA</v>
      </c>
      <c r="AF302" s="366"/>
      <c r="AG302" s="366"/>
      <c r="AH302" s="370"/>
      <c r="AI302" s="367"/>
      <c r="AJ302" s="366"/>
      <c r="AK302" s="366"/>
      <c r="AL302" s="362" t="str">
        <f t="shared" si="26"/>
        <v/>
      </c>
    </row>
    <row r="303" spans="1:41" hidden="1" x14ac:dyDescent="0.25">
      <c r="A303" s="358" t="str">
        <f>+IF(ENCUESTAS!DU303="SI",ENCUESTAS!DV303,"")</f>
        <v/>
      </c>
      <c r="B303" s="366"/>
      <c r="C303" s="367"/>
      <c r="D303" s="361" t="str">
        <f>+ENCUESTAS!H303</f>
        <v xml:space="preserve">SAN MARTIN </v>
      </c>
      <c r="E303" s="372"/>
      <c r="F303" s="372"/>
      <c r="G303" s="372"/>
      <c r="H303" s="372"/>
      <c r="I303" s="372"/>
      <c r="J303" s="372"/>
      <c r="K303" s="368"/>
      <c r="L303" s="372"/>
      <c r="M303" s="372"/>
      <c r="N303" s="372"/>
      <c r="O303" s="372"/>
      <c r="P303" s="362" t="str">
        <f t="shared" ref="P303:P366" si="30">CONCATENATE(E303," ",F303,G303," ",H303," ",I303,"# "," ",J303,K303," ",L303,"- ",M303," ",N303," ",O303)</f>
        <v xml:space="preserve">   #   -   </v>
      </c>
      <c r="Q303" s="362" t="str">
        <f t="shared" si="27"/>
        <v>REPETIDA</v>
      </c>
      <c r="R303" s="369"/>
      <c r="S303" s="369"/>
      <c r="T303" s="366"/>
      <c r="U303" s="366"/>
      <c r="V303" s="366"/>
      <c r="W303" s="366"/>
      <c r="X303" s="366"/>
      <c r="Y303" s="366"/>
      <c r="Z303" s="366"/>
      <c r="AA303" s="369"/>
      <c r="AB303" s="366"/>
      <c r="AC303" s="362" t="str">
        <f t="shared" ref="AC303:AC366" si="31">+CONCATENATE(Y303," ",Z303," ",W303," ",X303)</f>
        <v xml:space="preserve">   </v>
      </c>
      <c r="AD303" s="362" t="str">
        <f t="shared" si="28"/>
        <v>REPETIDA</v>
      </c>
      <c r="AE303" s="362" t="str">
        <f t="shared" si="29"/>
        <v>REPETIDA</v>
      </c>
      <c r="AF303" s="366"/>
      <c r="AG303" s="366"/>
      <c r="AH303" s="370"/>
      <c r="AI303" s="367"/>
      <c r="AJ303" s="366"/>
      <c r="AK303" s="366"/>
      <c r="AL303" s="362" t="str">
        <f t="shared" ref="AL303:AL366" si="32">IF(AND(AG303="SI",AJ303="SI"),"SI",IF(AND(AG303="",AJ303=""),"","NO"))</f>
        <v/>
      </c>
    </row>
    <row r="304" spans="1:41" hidden="1" x14ac:dyDescent="0.25">
      <c r="A304" s="358" t="str">
        <f>+IF(ENCUESTAS!DU304="SI",ENCUESTAS!DV304,"")</f>
        <v>MAR-051</v>
      </c>
      <c r="B304" s="366"/>
      <c r="C304" s="367"/>
      <c r="D304" s="361" t="str">
        <f>+ENCUESTAS!H304</f>
        <v xml:space="preserve">SAN MARTIN </v>
      </c>
      <c r="E304" s="372"/>
      <c r="F304" s="372"/>
      <c r="G304" s="372"/>
      <c r="H304" s="372"/>
      <c r="I304" s="372"/>
      <c r="J304" s="372"/>
      <c r="K304" s="368"/>
      <c r="L304" s="372"/>
      <c r="M304" s="372"/>
      <c r="N304" s="372"/>
      <c r="O304" s="372"/>
      <c r="P304" s="362" t="str">
        <f t="shared" si="30"/>
        <v xml:space="preserve">   #   -   </v>
      </c>
      <c r="Q304" s="362" t="str">
        <f t="shared" si="27"/>
        <v>REPETIDA</v>
      </c>
      <c r="R304" s="369"/>
      <c r="S304" s="369"/>
      <c r="T304" s="366"/>
      <c r="U304" s="366"/>
      <c r="V304" s="366"/>
      <c r="W304" s="366"/>
      <c r="X304" s="366"/>
      <c r="Y304" s="366"/>
      <c r="Z304" s="366"/>
      <c r="AA304" s="369"/>
      <c r="AB304" s="366"/>
      <c r="AC304" s="362" t="str">
        <f t="shared" si="31"/>
        <v xml:space="preserve">   </v>
      </c>
      <c r="AD304" s="362" t="str">
        <f t="shared" si="28"/>
        <v>REPETIDA</v>
      </c>
      <c r="AE304" s="362" t="str">
        <f t="shared" si="29"/>
        <v>REPETIDA</v>
      </c>
      <c r="AF304" s="366"/>
      <c r="AG304" s="366"/>
      <c r="AH304" s="370"/>
      <c r="AI304" s="367"/>
      <c r="AJ304" s="366"/>
      <c r="AK304" s="366"/>
      <c r="AL304" s="362" t="str">
        <f t="shared" si="32"/>
        <v/>
      </c>
    </row>
    <row r="305" spans="1:38" hidden="1" x14ac:dyDescent="0.25">
      <c r="A305" s="358" t="str">
        <f>+IF(ENCUESTAS!DU305="SI",ENCUESTAS!DV305,"")</f>
        <v/>
      </c>
      <c r="B305" s="366"/>
      <c r="C305" s="367"/>
      <c r="D305" s="361" t="str">
        <f>+ENCUESTAS!H305</f>
        <v xml:space="preserve">NUEVO HORIZONTE </v>
      </c>
      <c r="E305" s="372"/>
      <c r="F305" s="372"/>
      <c r="G305" s="372"/>
      <c r="H305" s="372"/>
      <c r="I305" s="372"/>
      <c r="J305" s="372"/>
      <c r="K305" s="368"/>
      <c r="L305" s="372"/>
      <c r="M305" s="372"/>
      <c r="N305" s="372"/>
      <c r="O305" s="372"/>
      <c r="P305" s="362" t="str">
        <f t="shared" si="30"/>
        <v xml:space="preserve">   #   -   </v>
      </c>
      <c r="Q305" s="362" t="str">
        <f t="shared" si="27"/>
        <v>REPETIDA</v>
      </c>
      <c r="R305" s="369"/>
      <c r="S305" s="369"/>
      <c r="T305" s="366"/>
      <c r="U305" s="366"/>
      <c r="V305" s="366"/>
      <c r="W305" s="366"/>
      <c r="X305" s="366"/>
      <c r="Y305" s="366"/>
      <c r="Z305" s="366"/>
      <c r="AA305" s="369"/>
      <c r="AB305" s="366"/>
      <c r="AC305" s="362" t="str">
        <f t="shared" si="31"/>
        <v xml:space="preserve">   </v>
      </c>
      <c r="AD305" s="362" t="str">
        <f t="shared" si="28"/>
        <v>REPETIDA</v>
      </c>
      <c r="AE305" s="362" t="str">
        <f t="shared" si="29"/>
        <v>REPETIDA</v>
      </c>
      <c r="AF305" s="366"/>
      <c r="AG305" s="366"/>
      <c r="AH305" s="370"/>
      <c r="AI305" s="367"/>
      <c r="AJ305" s="366"/>
      <c r="AK305" s="366"/>
      <c r="AL305" s="362" t="str">
        <f t="shared" si="32"/>
        <v/>
      </c>
    </row>
    <row r="306" spans="1:38" hidden="1" x14ac:dyDescent="0.25">
      <c r="A306" s="358" t="str">
        <f>+IF(ENCUESTAS!DU306="SI",ENCUESTAS!DV306,"")</f>
        <v/>
      </c>
      <c r="B306" s="366"/>
      <c r="C306" s="367"/>
      <c r="D306" s="361" t="str">
        <f>+ENCUESTAS!H306</f>
        <v xml:space="preserve">NUEVO HORIZONTE </v>
      </c>
      <c r="E306" s="372"/>
      <c r="F306" s="372"/>
      <c r="G306" s="372"/>
      <c r="H306" s="372"/>
      <c r="I306" s="372"/>
      <c r="J306" s="372"/>
      <c r="K306" s="368"/>
      <c r="L306" s="372"/>
      <c r="M306" s="372"/>
      <c r="N306" s="372"/>
      <c r="O306" s="372"/>
      <c r="P306" s="362" t="str">
        <f t="shared" si="30"/>
        <v xml:space="preserve">   #   -   </v>
      </c>
      <c r="Q306" s="362" t="str">
        <f t="shared" si="27"/>
        <v>REPETIDA</v>
      </c>
      <c r="R306" s="369"/>
      <c r="S306" s="369"/>
      <c r="T306" s="366"/>
      <c r="U306" s="366"/>
      <c r="V306" s="366"/>
      <c r="W306" s="366"/>
      <c r="X306" s="366"/>
      <c r="Y306" s="366"/>
      <c r="Z306" s="366"/>
      <c r="AA306" s="369"/>
      <c r="AB306" s="366"/>
      <c r="AC306" s="362" t="str">
        <f t="shared" si="31"/>
        <v xml:space="preserve">   </v>
      </c>
      <c r="AD306" s="362" t="str">
        <f t="shared" si="28"/>
        <v>REPETIDA</v>
      </c>
      <c r="AE306" s="362" t="str">
        <f t="shared" si="29"/>
        <v>REPETIDA</v>
      </c>
      <c r="AF306" s="366"/>
      <c r="AG306" s="366"/>
      <c r="AH306" s="370"/>
      <c r="AI306" s="367"/>
      <c r="AJ306" s="366"/>
      <c r="AK306" s="366"/>
      <c r="AL306" s="362" t="str">
        <f t="shared" si="32"/>
        <v/>
      </c>
    </row>
    <row r="307" spans="1:38" hidden="1" x14ac:dyDescent="0.25">
      <c r="A307" s="358" t="str">
        <f>+IF(ENCUESTAS!DU307="SI",ENCUESTAS!DV307,"")</f>
        <v>HOR-028</v>
      </c>
      <c r="B307" s="366"/>
      <c r="C307" s="367"/>
      <c r="D307" s="361" t="str">
        <f>+ENCUESTAS!H307</f>
        <v xml:space="preserve">NUEVO HORIZONTE </v>
      </c>
      <c r="E307" s="372"/>
      <c r="F307" s="372"/>
      <c r="G307" s="372"/>
      <c r="H307" s="372"/>
      <c r="I307" s="372"/>
      <c r="J307" s="372"/>
      <c r="K307" s="368"/>
      <c r="L307" s="372"/>
      <c r="M307" s="372"/>
      <c r="N307" s="372"/>
      <c r="O307" s="372"/>
      <c r="P307" s="362" t="str">
        <f t="shared" si="30"/>
        <v xml:space="preserve">   #   -   </v>
      </c>
      <c r="Q307" s="362" t="str">
        <f t="shared" si="27"/>
        <v>REPETIDA</v>
      </c>
      <c r="R307" s="369"/>
      <c r="S307" s="369"/>
      <c r="T307" s="366"/>
      <c r="U307" s="366"/>
      <c r="V307" s="366"/>
      <c r="W307" s="366"/>
      <c r="X307" s="366"/>
      <c r="Y307" s="366"/>
      <c r="Z307" s="366"/>
      <c r="AA307" s="369"/>
      <c r="AB307" s="366"/>
      <c r="AC307" s="362" t="str">
        <f t="shared" si="31"/>
        <v xml:space="preserve">   </v>
      </c>
      <c r="AD307" s="362" t="str">
        <f t="shared" si="28"/>
        <v>REPETIDA</v>
      </c>
      <c r="AE307" s="362" t="str">
        <f t="shared" si="29"/>
        <v>REPETIDA</v>
      </c>
      <c r="AF307" s="366"/>
      <c r="AG307" s="366"/>
      <c r="AH307" s="370"/>
      <c r="AI307" s="367"/>
      <c r="AJ307" s="366"/>
      <c r="AK307" s="366"/>
      <c r="AL307" s="362" t="str">
        <f t="shared" si="32"/>
        <v/>
      </c>
    </row>
    <row r="308" spans="1:38" hidden="1" x14ac:dyDescent="0.25">
      <c r="A308" s="358" t="str">
        <f>+IF(ENCUESTAS!DU308="SI",ENCUESTAS!DV308,"")</f>
        <v>HOR-029</v>
      </c>
      <c r="B308" s="366"/>
      <c r="C308" s="367"/>
      <c r="D308" s="361" t="str">
        <f>+ENCUESTAS!H308</f>
        <v xml:space="preserve">NUEVO HORIZONTE </v>
      </c>
      <c r="E308" s="372"/>
      <c r="F308" s="372"/>
      <c r="G308" s="372"/>
      <c r="H308" s="372"/>
      <c r="I308" s="372"/>
      <c r="J308" s="372"/>
      <c r="K308" s="368"/>
      <c r="L308" s="372"/>
      <c r="M308" s="372"/>
      <c r="N308" s="372"/>
      <c r="O308" s="372"/>
      <c r="P308" s="362" t="str">
        <f t="shared" si="30"/>
        <v xml:space="preserve">   #   -   </v>
      </c>
      <c r="Q308" s="362" t="str">
        <f t="shared" si="27"/>
        <v>REPETIDA</v>
      </c>
      <c r="R308" s="369"/>
      <c r="S308" s="369"/>
      <c r="T308" s="366"/>
      <c r="U308" s="366"/>
      <c r="V308" s="366"/>
      <c r="W308" s="366"/>
      <c r="X308" s="366"/>
      <c r="Y308" s="366"/>
      <c r="Z308" s="366"/>
      <c r="AA308" s="369"/>
      <c r="AB308" s="366"/>
      <c r="AC308" s="362" t="str">
        <f t="shared" si="31"/>
        <v xml:space="preserve">   </v>
      </c>
      <c r="AD308" s="362" t="str">
        <f t="shared" si="28"/>
        <v>REPETIDA</v>
      </c>
      <c r="AE308" s="362" t="str">
        <f t="shared" si="29"/>
        <v>REPETIDA</v>
      </c>
      <c r="AF308" s="366"/>
      <c r="AG308" s="366"/>
      <c r="AH308" s="370"/>
      <c r="AI308" s="367"/>
      <c r="AJ308" s="366"/>
      <c r="AK308" s="366"/>
      <c r="AL308" s="362" t="str">
        <f t="shared" si="32"/>
        <v/>
      </c>
    </row>
    <row r="309" spans="1:38" hidden="1" x14ac:dyDescent="0.25">
      <c r="A309" s="358" t="str">
        <f>+IF(ENCUESTAS!DU309="SI",ENCUESTAS!DV309,"")</f>
        <v/>
      </c>
      <c r="B309" s="366"/>
      <c r="C309" s="367"/>
      <c r="D309" s="361" t="str">
        <f>+ENCUESTAS!H309</f>
        <v xml:space="preserve">NUEVO HORIZONTE </v>
      </c>
      <c r="E309" s="372"/>
      <c r="F309" s="372"/>
      <c r="G309" s="372"/>
      <c r="H309" s="372"/>
      <c r="I309" s="372"/>
      <c r="J309" s="372"/>
      <c r="K309" s="368"/>
      <c r="L309" s="372"/>
      <c r="M309" s="372"/>
      <c r="N309" s="372"/>
      <c r="O309" s="372"/>
      <c r="P309" s="362" t="str">
        <f t="shared" si="30"/>
        <v xml:space="preserve">   #   -   </v>
      </c>
      <c r="Q309" s="362" t="str">
        <f t="shared" si="27"/>
        <v>REPETIDA</v>
      </c>
      <c r="R309" s="369"/>
      <c r="S309" s="369"/>
      <c r="T309" s="366"/>
      <c r="U309" s="366"/>
      <c r="V309" s="366"/>
      <c r="W309" s="366"/>
      <c r="X309" s="366"/>
      <c r="Y309" s="366"/>
      <c r="Z309" s="366"/>
      <c r="AA309" s="369"/>
      <c r="AB309" s="366"/>
      <c r="AC309" s="362" t="str">
        <f t="shared" si="31"/>
        <v xml:space="preserve">   </v>
      </c>
      <c r="AD309" s="362" t="str">
        <f t="shared" si="28"/>
        <v>REPETIDA</v>
      </c>
      <c r="AE309" s="362" t="str">
        <f t="shared" si="29"/>
        <v>REPETIDA</v>
      </c>
      <c r="AF309" s="366"/>
      <c r="AG309" s="366"/>
      <c r="AH309" s="370"/>
      <c r="AI309" s="367"/>
      <c r="AJ309" s="366"/>
      <c r="AK309" s="366"/>
      <c r="AL309" s="362" t="str">
        <f t="shared" si="32"/>
        <v/>
      </c>
    </row>
    <row r="310" spans="1:38" hidden="1" x14ac:dyDescent="0.25">
      <c r="A310" s="358" t="str">
        <f>+IF(ENCUESTAS!DU310="SI",ENCUESTAS!DV310,"")</f>
        <v>MAR-052</v>
      </c>
      <c r="B310" s="366"/>
      <c r="C310" s="367"/>
      <c r="D310" s="361" t="str">
        <f>+ENCUESTAS!H310</f>
        <v xml:space="preserve">SAN MARTIN </v>
      </c>
      <c r="E310" s="372"/>
      <c r="F310" s="372"/>
      <c r="G310" s="372"/>
      <c r="H310" s="372"/>
      <c r="I310" s="372"/>
      <c r="J310" s="372"/>
      <c r="K310" s="368"/>
      <c r="L310" s="372"/>
      <c r="M310" s="372"/>
      <c r="N310" s="372"/>
      <c r="O310" s="372"/>
      <c r="P310" s="362" t="str">
        <f t="shared" si="30"/>
        <v xml:space="preserve">   #   -   </v>
      </c>
      <c r="Q310" s="362" t="str">
        <f t="shared" si="27"/>
        <v>REPETIDA</v>
      </c>
      <c r="R310" s="369"/>
      <c r="S310" s="369"/>
      <c r="T310" s="366"/>
      <c r="U310" s="366"/>
      <c r="V310" s="366"/>
      <c r="W310" s="366"/>
      <c r="X310" s="366"/>
      <c r="Y310" s="366"/>
      <c r="Z310" s="366"/>
      <c r="AA310" s="369"/>
      <c r="AB310" s="366"/>
      <c r="AC310" s="362" t="str">
        <f t="shared" si="31"/>
        <v xml:space="preserve">   </v>
      </c>
      <c r="AD310" s="362" t="str">
        <f t="shared" si="28"/>
        <v>REPETIDA</v>
      </c>
      <c r="AE310" s="362" t="str">
        <f t="shared" si="29"/>
        <v>REPETIDA</v>
      </c>
      <c r="AF310" s="366"/>
      <c r="AG310" s="366"/>
      <c r="AH310" s="370"/>
      <c r="AI310" s="367"/>
      <c r="AJ310" s="366"/>
      <c r="AK310" s="366"/>
      <c r="AL310" s="362" t="str">
        <f t="shared" si="32"/>
        <v/>
      </c>
    </row>
    <row r="311" spans="1:38" hidden="1" x14ac:dyDescent="0.25">
      <c r="A311" s="358" t="str">
        <f>+IF(ENCUESTAS!DU311="SI",ENCUESTAS!DV311,"")</f>
        <v>MAR-053</v>
      </c>
      <c r="B311" s="366"/>
      <c r="C311" s="367"/>
      <c r="D311" s="361" t="str">
        <f>+ENCUESTAS!H311</f>
        <v xml:space="preserve">SAN MARTIN </v>
      </c>
      <c r="E311" s="372"/>
      <c r="F311" s="372"/>
      <c r="G311" s="372"/>
      <c r="H311" s="372"/>
      <c r="I311" s="372"/>
      <c r="J311" s="372"/>
      <c r="K311" s="368"/>
      <c r="L311" s="372"/>
      <c r="M311" s="372"/>
      <c r="N311" s="372"/>
      <c r="O311" s="372"/>
      <c r="P311" s="362" t="str">
        <f t="shared" si="30"/>
        <v xml:space="preserve">   #   -   </v>
      </c>
      <c r="Q311" s="362" t="str">
        <f t="shared" si="27"/>
        <v>REPETIDA</v>
      </c>
      <c r="R311" s="369"/>
      <c r="S311" s="369"/>
      <c r="T311" s="366"/>
      <c r="U311" s="366"/>
      <c r="V311" s="366"/>
      <c r="W311" s="366"/>
      <c r="X311" s="366"/>
      <c r="Y311" s="366"/>
      <c r="Z311" s="366"/>
      <c r="AA311" s="369"/>
      <c r="AB311" s="366"/>
      <c r="AC311" s="362" t="str">
        <f t="shared" si="31"/>
        <v xml:space="preserve">   </v>
      </c>
      <c r="AD311" s="362" t="str">
        <f t="shared" si="28"/>
        <v>REPETIDA</v>
      </c>
      <c r="AE311" s="362" t="str">
        <f t="shared" si="29"/>
        <v>REPETIDA</v>
      </c>
      <c r="AF311" s="366"/>
      <c r="AG311" s="366"/>
      <c r="AH311" s="370"/>
      <c r="AI311" s="367"/>
      <c r="AJ311" s="366"/>
      <c r="AK311" s="366"/>
      <c r="AL311" s="362" t="str">
        <f t="shared" si="32"/>
        <v/>
      </c>
    </row>
    <row r="312" spans="1:38" hidden="1" x14ac:dyDescent="0.25">
      <c r="A312" s="358" t="str">
        <f>+IF(ENCUESTAS!DU312="SI",ENCUESTAS!DV312,"")</f>
        <v/>
      </c>
      <c r="B312" s="366"/>
      <c r="C312" s="367"/>
      <c r="D312" s="361" t="str">
        <f>+ENCUESTAS!H312</f>
        <v xml:space="preserve">OASIS </v>
      </c>
      <c r="E312" s="372"/>
      <c r="F312" s="372"/>
      <c r="G312" s="372"/>
      <c r="H312" s="372"/>
      <c r="I312" s="372"/>
      <c r="J312" s="372"/>
      <c r="K312" s="368"/>
      <c r="L312" s="372"/>
      <c r="M312" s="372"/>
      <c r="N312" s="372"/>
      <c r="O312" s="466"/>
      <c r="P312" s="362" t="str">
        <f t="shared" si="30"/>
        <v xml:space="preserve">   #   -   </v>
      </c>
      <c r="Q312" s="362" t="str">
        <f t="shared" si="27"/>
        <v>REPETIDA</v>
      </c>
      <c r="R312" s="369"/>
      <c r="S312" s="369"/>
      <c r="T312" s="366"/>
      <c r="U312" s="366"/>
      <c r="V312" s="366"/>
      <c r="W312" s="366"/>
      <c r="X312" s="366"/>
      <c r="Y312" s="366"/>
      <c r="Z312" s="366"/>
      <c r="AA312" s="369"/>
      <c r="AB312" s="366"/>
      <c r="AC312" s="362" t="str">
        <f t="shared" si="31"/>
        <v xml:space="preserve">   </v>
      </c>
      <c r="AD312" s="362" t="str">
        <f t="shared" si="28"/>
        <v>REPETIDA</v>
      </c>
      <c r="AE312" s="362" t="str">
        <f t="shared" si="29"/>
        <v>REPETIDA</v>
      </c>
      <c r="AF312" s="366"/>
      <c r="AG312" s="366"/>
      <c r="AH312" s="370"/>
      <c r="AI312" s="367"/>
      <c r="AJ312" s="366"/>
      <c r="AK312" s="366"/>
      <c r="AL312" s="362" t="str">
        <f t="shared" si="32"/>
        <v/>
      </c>
    </row>
    <row r="313" spans="1:38" hidden="1" x14ac:dyDescent="0.25">
      <c r="A313" s="358" t="str">
        <f>+IF(ENCUESTAS!DU313="SI",ENCUESTAS!DV313,"")</f>
        <v/>
      </c>
      <c r="B313" s="366"/>
      <c r="C313" s="367"/>
      <c r="D313" s="361" t="str">
        <f>+ENCUESTAS!H313</f>
        <v>NUEVO MILENIO</v>
      </c>
      <c r="E313" s="372"/>
      <c r="F313" s="372"/>
      <c r="G313" s="372"/>
      <c r="H313" s="372"/>
      <c r="I313" s="372"/>
      <c r="J313" s="372"/>
      <c r="K313" s="368"/>
      <c r="L313" s="372"/>
      <c r="M313" s="372"/>
      <c r="N313" s="372"/>
      <c r="O313" s="372"/>
      <c r="P313" s="362" t="str">
        <f t="shared" si="30"/>
        <v xml:space="preserve">   #   -   </v>
      </c>
      <c r="Q313" s="362" t="str">
        <f t="shared" si="27"/>
        <v>REPETIDA</v>
      </c>
      <c r="R313" s="369"/>
      <c r="S313" s="369"/>
      <c r="T313" s="366"/>
      <c r="U313" s="366"/>
      <c r="V313" s="366"/>
      <c r="W313" s="366"/>
      <c r="X313" s="366"/>
      <c r="Y313" s="366"/>
      <c r="Z313" s="366"/>
      <c r="AA313" s="369"/>
      <c r="AB313" s="366"/>
      <c r="AC313" s="362" t="str">
        <f t="shared" si="31"/>
        <v xml:space="preserve">   </v>
      </c>
      <c r="AD313" s="362" t="str">
        <f t="shared" si="28"/>
        <v>REPETIDA</v>
      </c>
      <c r="AE313" s="362" t="str">
        <f t="shared" si="29"/>
        <v>REPETIDA</v>
      </c>
      <c r="AF313" s="366"/>
      <c r="AG313" s="366"/>
      <c r="AH313" s="370"/>
      <c r="AI313" s="367"/>
      <c r="AJ313" s="366"/>
      <c r="AK313" s="366"/>
      <c r="AL313" s="362" t="str">
        <f t="shared" si="32"/>
        <v/>
      </c>
    </row>
    <row r="314" spans="1:38" hidden="1" x14ac:dyDescent="0.25">
      <c r="A314" s="358" t="str">
        <f>+IF(ENCUESTAS!DU314="SI",ENCUESTAS!DV314,"")</f>
        <v>MAR-054</v>
      </c>
      <c r="B314" s="366"/>
      <c r="C314" s="367"/>
      <c r="D314" s="361" t="str">
        <f>+ENCUESTAS!H314</f>
        <v xml:space="preserve">SAN MARTIN </v>
      </c>
      <c r="E314" s="372"/>
      <c r="F314" s="372"/>
      <c r="G314" s="372"/>
      <c r="H314" s="372"/>
      <c r="I314" s="372"/>
      <c r="J314" s="372"/>
      <c r="K314" s="368"/>
      <c r="L314" s="372"/>
      <c r="M314" s="372"/>
      <c r="N314" s="372"/>
      <c r="O314" s="372"/>
      <c r="P314" s="362" t="str">
        <f t="shared" si="30"/>
        <v xml:space="preserve">   #   -   </v>
      </c>
      <c r="Q314" s="362" t="str">
        <f t="shared" si="27"/>
        <v>REPETIDA</v>
      </c>
      <c r="R314" s="369"/>
      <c r="S314" s="369"/>
      <c r="T314" s="366"/>
      <c r="U314" s="366"/>
      <c r="V314" s="366"/>
      <c r="W314" s="366"/>
      <c r="X314" s="366"/>
      <c r="Y314" s="366"/>
      <c r="Z314" s="366"/>
      <c r="AA314" s="369"/>
      <c r="AB314" s="366"/>
      <c r="AC314" s="362" t="str">
        <f t="shared" si="31"/>
        <v xml:space="preserve">   </v>
      </c>
      <c r="AD314" s="362" t="str">
        <f t="shared" si="28"/>
        <v>REPETIDA</v>
      </c>
      <c r="AE314" s="362" t="str">
        <f t="shared" si="29"/>
        <v>REPETIDA</v>
      </c>
      <c r="AF314" s="366"/>
      <c r="AG314" s="366"/>
      <c r="AH314" s="370"/>
      <c r="AI314" s="367"/>
      <c r="AJ314" s="366"/>
      <c r="AK314" s="366"/>
      <c r="AL314" s="362" t="str">
        <f t="shared" si="32"/>
        <v/>
      </c>
    </row>
    <row r="315" spans="1:38" ht="45" hidden="1" x14ac:dyDescent="0.25">
      <c r="A315" s="358" t="str">
        <f>+IF(ENCUESTAS!DU315="SI",ENCUESTAS!DV315,"")</f>
        <v>OAS-053</v>
      </c>
      <c r="B315" s="366" t="s">
        <v>1086</v>
      </c>
      <c r="C315" s="367">
        <v>43364</v>
      </c>
      <c r="D315" s="361" t="str">
        <f>+ENCUESTAS!H315</f>
        <v xml:space="preserve">OASIS </v>
      </c>
      <c r="E315" s="372" t="s">
        <v>1102</v>
      </c>
      <c r="F315" s="372">
        <v>16</v>
      </c>
      <c r="G315" s="372"/>
      <c r="H315" s="372"/>
      <c r="I315" s="372"/>
      <c r="J315" s="372">
        <v>53</v>
      </c>
      <c r="K315" s="368" t="s">
        <v>1115</v>
      </c>
      <c r="L315" s="372"/>
      <c r="M315" s="372">
        <v>51</v>
      </c>
      <c r="N315" s="372"/>
      <c r="O315" s="466">
        <v>220583110010</v>
      </c>
      <c r="P315" s="362" t="str">
        <f t="shared" si="30"/>
        <v>CARRERA 16  #  53A - 51  220583110010</v>
      </c>
      <c r="Q315" s="362" t="str">
        <f t="shared" si="27"/>
        <v>NO</v>
      </c>
      <c r="R315" s="369">
        <v>962978</v>
      </c>
      <c r="S315" s="369">
        <v>1210012</v>
      </c>
      <c r="T315" s="366" t="s">
        <v>1087</v>
      </c>
      <c r="U315" s="467" t="s">
        <v>4016</v>
      </c>
      <c r="V315" s="366" t="s">
        <v>1086</v>
      </c>
      <c r="W315" s="366" t="s">
        <v>2019</v>
      </c>
      <c r="X315" s="366" t="s">
        <v>2219</v>
      </c>
      <c r="Y315" s="366" t="s">
        <v>3911</v>
      </c>
      <c r="Z315" s="366" t="s">
        <v>1465</v>
      </c>
      <c r="AA315" s="369">
        <v>21932573</v>
      </c>
      <c r="AB315" s="366">
        <v>3105326820</v>
      </c>
      <c r="AC315" s="362" t="str">
        <f t="shared" si="31"/>
        <v>ARACELLY DE JESUS ZULETA MADRIGAL</v>
      </c>
      <c r="AD315" s="362" t="str">
        <f t="shared" si="28"/>
        <v>NO</v>
      </c>
      <c r="AE315" s="362" t="str">
        <f t="shared" si="29"/>
        <v>NO</v>
      </c>
      <c r="AF315" s="467" t="s">
        <v>4010</v>
      </c>
      <c r="AG315" s="366"/>
      <c r="AH315" s="370"/>
      <c r="AI315" s="367"/>
      <c r="AJ315" s="366"/>
      <c r="AK315" s="467" t="s">
        <v>4417</v>
      </c>
      <c r="AL315" s="362" t="str">
        <f t="shared" si="32"/>
        <v/>
      </c>
    </row>
    <row r="316" spans="1:38" hidden="1" x14ac:dyDescent="0.25">
      <c r="A316" s="358" t="str">
        <f>+IF(ENCUESTAS!DU316="SI",ENCUESTAS!DV316,"")</f>
        <v>HOR-030</v>
      </c>
      <c r="B316" s="366"/>
      <c r="C316" s="367"/>
      <c r="D316" s="361" t="str">
        <f>+ENCUESTAS!H316</f>
        <v xml:space="preserve">NUEVO HORIZONTE </v>
      </c>
      <c r="E316" s="372"/>
      <c r="F316" s="372"/>
      <c r="G316" s="372"/>
      <c r="H316" s="372"/>
      <c r="I316" s="372"/>
      <c r="J316" s="372"/>
      <c r="K316" s="368"/>
      <c r="L316" s="372"/>
      <c r="M316" s="372"/>
      <c r="N316" s="372"/>
      <c r="O316" s="372"/>
      <c r="P316" s="362" t="str">
        <f t="shared" si="30"/>
        <v xml:space="preserve">   #   -   </v>
      </c>
      <c r="Q316" s="362" t="str">
        <f t="shared" si="27"/>
        <v>REPETIDA</v>
      </c>
      <c r="R316" s="369"/>
      <c r="S316" s="369"/>
      <c r="T316" s="366"/>
      <c r="U316" s="366"/>
      <c r="V316" s="366"/>
      <c r="W316" s="366"/>
      <c r="X316" s="366"/>
      <c r="Y316" s="366"/>
      <c r="Z316" s="366"/>
      <c r="AA316" s="369"/>
      <c r="AB316" s="366"/>
      <c r="AC316" s="362" t="str">
        <f t="shared" si="31"/>
        <v xml:space="preserve">   </v>
      </c>
      <c r="AD316" s="362" t="str">
        <f t="shared" si="28"/>
        <v>REPETIDA</v>
      </c>
      <c r="AE316" s="362" t="str">
        <f t="shared" si="29"/>
        <v>REPETIDA</v>
      </c>
      <c r="AF316" s="366"/>
      <c r="AG316" s="366"/>
      <c r="AH316" s="370"/>
      <c r="AI316" s="367"/>
      <c r="AJ316" s="366"/>
      <c r="AK316" s="366"/>
      <c r="AL316" s="362" t="str">
        <f t="shared" si="32"/>
        <v/>
      </c>
    </row>
    <row r="317" spans="1:38" hidden="1" x14ac:dyDescent="0.25">
      <c r="A317" s="358" t="str">
        <f>+IF(ENCUESTAS!DU317="SI",ENCUESTAS!DV317,"")</f>
        <v/>
      </c>
      <c r="B317" s="366"/>
      <c r="C317" s="367"/>
      <c r="D317" s="361" t="str">
        <f>+ENCUESTAS!H317</f>
        <v>NUEVO MILENIO</v>
      </c>
      <c r="E317" s="372"/>
      <c r="F317" s="372"/>
      <c r="G317" s="372"/>
      <c r="H317" s="372"/>
      <c r="I317" s="372"/>
      <c r="J317" s="372"/>
      <c r="K317" s="368"/>
      <c r="L317" s="372"/>
      <c r="M317" s="372"/>
      <c r="N317" s="372"/>
      <c r="O317" s="372"/>
      <c r="P317" s="362" t="str">
        <f t="shared" si="30"/>
        <v xml:space="preserve">   #   -   </v>
      </c>
      <c r="Q317" s="362" t="str">
        <f t="shared" si="27"/>
        <v>REPETIDA</v>
      </c>
      <c r="R317" s="369"/>
      <c r="S317" s="369"/>
      <c r="T317" s="366"/>
      <c r="U317" s="366"/>
      <c r="V317" s="366"/>
      <c r="W317" s="366"/>
      <c r="X317" s="366"/>
      <c r="Y317" s="366"/>
      <c r="Z317" s="366"/>
      <c r="AA317" s="369"/>
      <c r="AB317" s="366"/>
      <c r="AC317" s="362" t="str">
        <f t="shared" si="31"/>
        <v xml:space="preserve">   </v>
      </c>
      <c r="AD317" s="362" t="str">
        <f t="shared" si="28"/>
        <v>REPETIDA</v>
      </c>
      <c r="AE317" s="362" t="str">
        <f t="shared" si="29"/>
        <v>REPETIDA</v>
      </c>
      <c r="AF317" s="366"/>
      <c r="AG317" s="366"/>
      <c r="AH317" s="370"/>
      <c r="AI317" s="367"/>
      <c r="AJ317" s="366"/>
      <c r="AK317" s="366"/>
      <c r="AL317" s="362" t="str">
        <f t="shared" si="32"/>
        <v/>
      </c>
    </row>
    <row r="318" spans="1:38" hidden="1" x14ac:dyDescent="0.25">
      <c r="A318" s="358" t="str">
        <f>+IF(ENCUESTAS!DU318="SI",ENCUESTAS!DV318,"")</f>
        <v>MAR-055</v>
      </c>
      <c r="B318" s="366"/>
      <c r="C318" s="367"/>
      <c r="D318" s="361" t="str">
        <f>+ENCUESTAS!H318</f>
        <v xml:space="preserve">SAN MARTIN </v>
      </c>
      <c r="E318" s="372"/>
      <c r="F318" s="372"/>
      <c r="G318" s="372"/>
      <c r="H318" s="372"/>
      <c r="I318" s="372"/>
      <c r="J318" s="372"/>
      <c r="K318" s="368"/>
      <c r="L318" s="372"/>
      <c r="M318" s="372"/>
      <c r="N318" s="372"/>
      <c r="O318" s="372"/>
      <c r="P318" s="362" t="str">
        <f t="shared" si="30"/>
        <v xml:space="preserve">   #   -   </v>
      </c>
      <c r="Q318" s="362" t="str">
        <f t="shared" si="27"/>
        <v>REPETIDA</v>
      </c>
      <c r="R318" s="369"/>
      <c r="S318" s="369"/>
      <c r="T318" s="366"/>
      <c r="U318" s="366"/>
      <c r="V318" s="366"/>
      <c r="W318" s="366"/>
      <c r="X318" s="366"/>
      <c r="Y318" s="366"/>
      <c r="Z318" s="366"/>
      <c r="AA318" s="369"/>
      <c r="AB318" s="366"/>
      <c r="AC318" s="362" t="str">
        <f t="shared" si="31"/>
        <v xml:space="preserve">   </v>
      </c>
      <c r="AD318" s="362" t="str">
        <f t="shared" si="28"/>
        <v>REPETIDA</v>
      </c>
      <c r="AE318" s="362" t="str">
        <f t="shared" si="29"/>
        <v>REPETIDA</v>
      </c>
      <c r="AF318" s="366"/>
      <c r="AG318" s="366"/>
      <c r="AH318" s="370"/>
      <c r="AI318" s="367"/>
      <c r="AJ318" s="366"/>
      <c r="AK318" s="366"/>
      <c r="AL318" s="362" t="str">
        <f t="shared" si="32"/>
        <v/>
      </c>
    </row>
    <row r="319" spans="1:38" hidden="1" x14ac:dyDescent="0.25">
      <c r="A319" s="358" t="str">
        <f>+IF(ENCUESTAS!DU319="SI",ENCUESTAS!DV319,"")</f>
        <v/>
      </c>
      <c r="B319" s="366"/>
      <c r="C319" s="367"/>
      <c r="D319" s="361" t="str">
        <f>+ENCUESTAS!H319</f>
        <v xml:space="preserve">NUEVO HORIZONTE </v>
      </c>
      <c r="E319" s="372"/>
      <c r="F319" s="372"/>
      <c r="G319" s="372"/>
      <c r="H319" s="372"/>
      <c r="I319" s="372"/>
      <c r="J319" s="372"/>
      <c r="K319" s="368"/>
      <c r="L319" s="372"/>
      <c r="M319" s="372"/>
      <c r="N319" s="372"/>
      <c r="O319" s="372"/>
      <c r="P319" s="362" t="str">
        <f t="shared" si="30"/>
        <v xml:space="preserve">   #   -   </v>
      </c>
      <c r="Q319" s="362" t="str">
        <f t="shared" si="27"/>
        <v>REPETIDA</v>
      </c>
      <c r="R319" s="369"/>
      <c r="S319" s="369"/>
      <c r="T319" s="366"/>
      <c r="U319" s="366"/>
      <c r="V319" s="366"/>
      <c r="W319" s="366"/>
      <c r="X319" s="366"/>
      <c r="Y319" s="366"/>
      <c r="Z319" s="366"/>
      <c r="AA319" s="369"/>
      <c r="AB319" s="366"/>
      <c r="AC319" s="362" t="str">
        <f t="shared" si="31"/>
        <v xml:space="preserve">   </v>
      </c>
      <c r="AD319" s="362" t="str">
        <f t="shared" si="28"/>
        <v>REPETIDA</v>
      </c>
      <c r="AE319" s="362" t="str">
        <f t="shared" si="29"/>
        <v>REPETIDA</v>
      </c>
      <c r="AF319" s="366"/>
      <c r="AG319" s="366"/>
      <c r="AH319" s="370"/>
      <c r="AI319" s="367"/>
      <c r="AJ319" s="366"/>
      <c r="AK319" s="366"/>
      <c r="AL319" s="362" t="str">
        <f t="shared" si="32"/>
        <v/>
      </c>
    </row>
    <row r="320" spans="1:38" hidden="1" x14ac:dyDescent="0.25">
      <c r="A320" s="358" t="str">
        <f>+IF(ENCUESTAS!DU320="SI",ENCUESTAS!DV320,"")</f>
        <v>MIL-062</v>
      </c>
      <c r="B320" s="366" t="s">
        <v>1086</v>
      </c>
      <c r="C320" s="367"/>
      <c r="D320" s="361" t="str">
        <f>+ENCUESTAS!H320</f>
        <v>NUEVO MILENIO</v>
      </c>
      <c r="E320" s="372"/>
      <c r="F320" s="372"/>
      <c r="G320" s="372"/>
      <c r="H320" s="372"/>
      <c r="I320" s="372"/>
      <c r="J320" s="372"/>
      <c r="K320" s="368"/>
      <c r="L320" s="372"/>
      <c r="M320" s="372"/>
      <c r="N320" s="372"/>
      <c r="O320" s="372"/>
      <c r="P320" s="362" t="str">
        <f t="shared" si="30"/>
        <v xml:space="preserve">   #   -   </v>
      </c>
      <c r="Q320" s="362" t="str">
        <f t="shared" si="27"/>
        <v>REPETIDA</v>
      </c>
      <c r="R320" s="369"/>
      <c r="S320" s="369"/>
      <c r="T320" s="366" t="s">
        <v>1087</v>
      </c>
      <c r="U320" s="366" t="s">
        <v>4015</v>
      </c>
      <c r="V320" s="366"/>
      <c r="W320" s="366"/>
      <c r="X320" s="366"/>
      <c r="Y320" s="366"/>
      <c r="Z320" s="366"/>
      <c r="AA320" s="369"/>
      <c r="AB320" s="366"/>
      <c r="AC320" s="362" t="str">
        <f t="shared" si="31"/>
        <v xml:space="preserve">   </v>
      </c>
      <c r="AD320" s="362" t="str">
        <f t="shared" si="28"/>
        <v>REPETIDA</v>
      </c>
      <c r="AE320" s="362" t="str">
        <f t="shared" si="29"/>
        <v>REPETIDA</v>
      </c>
      <c r="AF320" s="366"/>
      <c r="AG320" s="366"/>
      <c r="AH320" s="370"/>
      <c r="AI320" s="367"/>
      <c r="AJ320" s="366"/>
      <c r="AK320" s="366"/>
      <c r="AL320" s="362" t="str">
        <f t="shared" si="32"/>
        <v/>
      </c>
    </row>
    <row r="321" spans="1:41" hidden="1" x14ac:dyDescent="0.25">
      <c r="A321" s="358" t="str">
        <f>+IF(ENCUESTAS!DU321="SI",ENCUESTAS!DV321,"")</f>
        <v>OAS-054</v>
      </c>
      <c r="B321" s="366" t="s">
        <v>1086</v>
      </c>
      <c r="C321" s="367"/>
      <c r="D321" s="361" t="str">
        <f>+ENCUESTAS!H321</f>
        <v xml:space="preserve">OASIS </v>
      </c>
      <c r="E321" s="372"/>
      <c r="F321" s="372"/>
      <c r="G321" s="372"/>
      <c r="H321" s="372"/>
      <c r="I321" s="372"/>
      <c r="J321" s="372"/>
      <c r="K321" s="368"/>
      <c r="L321" s="372"/>
      <c r="M321" s="372"/>
      <c r="N321" s="372"/>
      <c r="O321" s="466"/>
      <c r="P321" s="362" t="str">
        <f t="shared" si="30"/>
        <v xml:space="preserve">   #   -   </v>
      </c>
      <c r="Q321" s="362" t="str">
        <f t="shared" si="27"/>
        <v>REPETIDA</v>
      </c>
      <c r="R321" s="369"/>
      <c r="S321" s="369"/>
      <c r="T321" s="366" t="s">
        <v>1087</v>
      </c>
      <c r="U321" s="467" t="s">
        <v>4018</v>
      </c>
      <c r="V321" s="366"/>
      <c r="W321" s="366"/>
      <c r="X321" s="366"/>
      <c r="Y321" s="366"/>
      <c r="Z321" s="366"/>
      <c r="AA321" s="369"/>
      <c r="AB321" s="366"/>
      <c r="AC321" s="362" t="str">
        <f t="shared" si="31"/>
        <v xml:space="preserve">   </v>
      </c>
      <c r="AD321" s="362" t="str">
        <f t="shared" si="28"/>
        <v>REPETIDA</v>
      </c>
      <c r="AE321" s="362" t="str">
        <f t="shared" si="29"/>
        <v>REPETIDA</v>
      </c>
      <c r="AF321" s="467"/>
      <c r="AG321" s="366"/>
      <c r="AH321" s="370"/>
      <c r="AI321" s="367"/>
      <c r="AJ321" s="366"/>
      <c r="AK321" s="366"/>
      <c r="AL321" s="362" t="str">
        <f t="shared" si="32"/>
        <v/>
      </c>
    </row>
    <row r="322" spans="1:41" hidden="1" x14ac:dyDescent="0.25">
      <c r="A322" s="358" t="str">
        <f>+IF(ENCUESTAS!DU322="SI",ENCUESTAS!DV322,"")</f>
        <v/>
      </c>
      <c r="B322" s="366"/>
      <c r="C322" s="367"/>
      <c r="D322" s="361" t="str">
        <f>+ENCUESTAS!H322</f>
        <v xml:space="preserve">NUEVO HORIZONTE </v>
      </c>
      <c r="E322" s="372"/>
      <c r="F322" s="372"/>
      <c r="G322" s="372"/>
      <c r="H322" s="372"/>
      <c r="I322" s="372"/>
      <c r="J322" s="372"/>
      <c r="K322" s="368"/>
      <c r="L322" s="372"/>
      <c r="M322" s="372"/>
      <c r="N322" s="372"/>
      <c r="O322" s="372"/>
      <c r="P322" s="362" t="str">
        <f t="shared" si="30"/>
        <v xml:space="preserve">   #   -   </v>
      </c>
      <c r="Q322" s="362" t="str">
        <f t="shared" si="27"/>
        <v>REPETIDA</v>
      </c>
      <c r="R322" s="369"/>
      <c r="S322" s="369"/>
      <c r="T322" s="366"/>
      <c r="U322" s="366"/>
      <c r="V322" s="366"/>
      <c r="W322" s="366"/>
      <c r="X322" s="366"/>
      <c r="Y322" s="366"/>
      <c r="Z322" s="366"/>
      <c r="AA322" s="369"/>
      <c r="AB322" s="366"/>
      <c r="AC322" s="362" t="str">
        <f t="shared" si="31"/>
        <v xml:space="preserve">   </v>
      </c>
      <c r="AD322" s="362" t="str">
        <f t="shared" si="28"/>
        <v>REPETIDA</v>
      </c>
      <c r="AE322" s="362" t="str">
        <f t="shared" si="29"/>
        <v>REPETIDA</v>
      </c>
      <c r="AF322" s="366"/>
      <c r="AG322" s="366"/>
      <c r="AH322" s="370"/>
      <c r="AI322" s="367"/>
      <c r="AJ322" s="366"/>
      <c r="AK322" s="366"/>
      <c r="AL322" s="362" t="str">
        <f t="shared" si="32"/>
        <v/>
      </c>
    </row>
    <row r="323" spans="1:41" ht="60" hidden="1" x14ac:dyDescent="0.25">
      <c r="A323" s="358" t="str">
        <f>+IF(ENCUESTAS!DU323="SI",ENCUESTAS!DV323,"")</f>
        <v>OAS-055</v>
      </c>
      <c r="B323" s="366" t="s">
        <v>1086</v>
      </c>
      <c r="C323" s="367">
        <v>43357</v>
      </c>
      <c r="D323" s="361" t="str">
        <f>+ENCUESTAS!H323</f>
        <v xml:space="preserve">OASIS </v>
      </c>
      <c r="E323" s="372" t="s">
        <v>1097</v>
      </c>
      <c r="F323" s="372">
        <v>54</v>
      </c>
      <c r="G323" s="372"/>
      <c r="H323" s="372"/>
      <c r="I323" s="372"/>
      <c r="J323" s="372">
        <v>15</v>
      </c>
      <c r="K323" s="368" t="s">
        <v>1116</v>
      </c>
      <c r="L323" s="372"/>
      <c r="M323" s="372">
        <v>9</v>
      </c>
      <c r="N323" s="372"/>
      <c r="O323" s="466">
        <v>220588100000</v>
      </c>
      <c r="P323" s="362" t="str">
        <f t="shared" si="30"/>
        <v>CALLE 54  #  15B - 9  220588100000</v>
      </c>
      <c r="Q323" s="362" t="str">
        <f t="shared" si="27"/>
        <v>NO</v>
      </c>
      <c r="R323" s="369">
        <v>963058</v>
      </c>
      <c r="S323" s="369">
        <v>1209930</v>
      </c>
      <c r="T323" s="366" t="s">
        <v>1086</v>
      </c>
      <c r="U323" s="467"/>
      <c r="V323" s="366" t="s">
        <v>1086</v>
      </c>
      <c r="W323" s="366" t="s">
        <v>1495</v>
      </c>
      <c r="X323" s="366" t="s">
        <v>1974</v>
      </c>
      <c r="Y323" s="366" t="s">
        <v>1331</v>
      </c>
      <c r="Z323" s="366" t="s">
        <v>1321</v>
      </c>
      <c r="AA323" s="369">
        <v>71182645</v>
      </c>
      <c r="AB323" s="366">
        <v>3117758708</v>
      </c>
      <c r="AC323" s="362" t="str">
        <f t="shared" si="31"/>
        <v>LUIS EDUARDO ATILANO ARROYAVE</v>
      </c>
      <c r="AD323" s="362" t="str">
        <f t="shared" si="28"/>
        <v>NO</v>
      </c>
      <c r="AE323" s="362" t="str">
        <f t="shared" si="29"/>
        <v>NO</v>
      </c>
      <c r="AF323" s="467" t="s">
        <v>3967</v>
      </c>
      <c r="AG323" s="366" t="s">
        <v>1086</v>
      </c>
      <c r="AH323" s="370">
        <v>5998478.4207825474</v>
      </c>
      <c r="AI323" s="367">
        <v>43378</v>
      </c>
      <c r="AJ323" s="366" t="s">
        <v>1086</v>
      </c>
      <c r="AK323" s="366"/>
      <c r="AL323" s="362" t="str">
        <f t="shared" si="32"/>
        <v>SI</v>
      </c>
      <c r="AN323" s="332" t="s">
        <v>1133</v>
      </c>
      <c r="AO323" s="332">
        <v>1</v>
      </c>
    </row>
    <row r="324" spans="1:41" hidden="1" x14ac:dyDescent="0.25">
      <c r="A324" s="358" t="str">
        <f>+IF(ENCUESTAS!DU324="SI",ENCUESTAS!DV324,"")</f>
        <v>OAS-056</v>
      </c>
      <c r="B324" s="366" t="s">
        <v>1086</v>
      </c>
      <c r="C324" s="367"/>
      <c r="D324" s="361" t="str">
        <f>+ENCUESTAS!H324</f>
        <v xml:space="preserve">OASIS </v>
      </c>
      <c r="E324" s="372"/>
      <c r="F324" s="372"/>
      <c r="G324" s="372"/>
      <c r="H324" s="372"/>
      <c r="I324" s="372"/>
      <c r="J324" s="372"/>
      <c r="K324" s="368"/>
      <c r="L324" s="372"/>
      <c r="M324" s="372"/>
      <c r="N324" s="372"/>
      <c r="O324" s="466"/>
      <c r="P324" s="362" t="str">
        <f t="shared" si="30"/>
        <v xml:space="preserve">   #   -   </v>
      </c>
      <c r="Q324" s="362" t="str">
        <f t="shared" si="27"/>
        <v>REPETIDA</v>
      </c>
      <c r="R324" s="369"/>
      <c r="S324" s="369"/>
      <c r="T324" s="366" t="s">
        <v>1087</v>
      </c>
      <c r="U324" s="467" t="s">
        <v>4029</v>
      </c>
      <c r="V324" s="366"/>
      <c r="W324" s="366"/>
      <c r="X324" s="366"/>
      <c r="Y324" s="366"/>
      <c r="Z324" s="366"/>
      <c r="AA324" s="369"/>
      <c r="AB324" s="366"/>
      <c r="AC324" s="362" t="str">
        <f t="shared" si="31"/>
        <v xml:space="preserve">   </v>
      </c>
      <c r="AD324" s="362" t="str">
        <f t="shared" si="28"/>
        <v>REPETIDA</v>
      </c>
      <c r="AE324" s="362" t="str">
        <f t="shared" si="29"/>
        <v>REPETIDA</v>
      </c>
      <c r="AF324" s="467"/>
      <c r="AG324" s="366"/>
      <c r="AH324" s="370"/>
      <c r="AI324" s="367"/>
      <c r="AJ324" s="366"/>
      <c r="AK324" s="366"/>
      <c r="AL324" s="362" t="str">
        <f t="shared" si="32"/>
        <v/>
      </c>
    </row>
    <row r="325" spans="1:41" hidden="1" x14ac:dyDescent="0.25">
      <c r="A325" s="358" t="str">
        <f>+IF(ENCUESTAS!DU325="SI",ENCUESTAS!DV325,"")</f>
        <v>OAS-057</v>
      </c>
      <c r="B325" s="366" t="s">
        <v>1086</v>
      </c>
      <c r="C325" s="367">
        <v>43363</v>
      </c>
      <c r="D325" s="361" t="str">
        <f>+ENCUESTAS!H325</f>
        <v xml:space="preserve">OASIS </v>
      </c>
      <c r="E325" s="372"/>
      <c r="F325" s="372"/>
      <c r="G325" s="372"/>
      <c r="H325" s="372"/>
      <c r="I325" s="372"/>
      <c r="J325" s="372"/>
      <c r="K325" s="368"/>
      <c r="L325" s="372"/>
      <c r="M325" s="372"/>
      <c r="N325" s="372"/>
      <c r="O325" s="466">
        <v>589800000</v>
      </c>
      <c r="P325" s="362" t="str">
        <f t="shared" si="30"/>
        <v xml:space="preserve">   #   -   589800000</v>
      </c>
      <c r="Q325" s="362" t="str">
        <f t="shared" si="27"/>
        <v>NO</v>
      </c>
      <c r="R325" s="369"/>
      <c r="S325" s="369"/>
      <c r="T325" s="366" t="s">
        <v>1087</v>
      </c>
      <c r="U325" s="467" t="s">
        <v>4149</v>
      </c>
      <c r="V325" s="366" t="s">
        <v>1086</v>
      </c>
      <c r="W325" s="366" t="s">
        <v>1479</v>
      </c>
      <c r="X325" s="366" t="s">
        <v>1906</v>
      </c>
      <c r="Y325" s="366" t="s">
        <v>1287</v>
      </c>
      <c r="Z325" s="366" t="s">
        <v>1503</v>
      </c>
      <c r="AA325" s="369">
        <v>43650006</v>
      </c>
      <c r="AB325" s="366"/>
      <c r="AC325" s="362" t="str">
        <f t="shared" si="31"/>
        <v>MARIA ELENA SIERRA HOLGUIN</v>
      </c>
      <c r="AD325" s="362" t="str">
        <f t="shared" si="28"/>
        <v>NO</v>
      </c>
      <c r="AE325" s="362" t="str">
        <f t="shared" si="29"/>
        <v>NO</v>
      </c>
      <c r="AF325" s="467"/>
      <c r="AG325" s="366"/>
      <c r="AH325" s="370"/>
      <c r="AI325" s="367"/>
      <c r="AJ325" s="366"/>
      <c r="AK325" s="366"/>
      <c r="AL325" s="362" t="str">
        <f t="shared" si="32"/>
        <v/>
      </c>
    </row>
    <row r="326" spans="1:41" ht="60" hidden="1" x14ac:dyDescent="0.25">
      <c r="A326" s="358" t="str">
        <f>+IF(ENCUESTAS!DU326="SI",ENCUESTAS!DV326,"")</f>
        <v>OAS-058</v>
      </c>
      <c r="B326" s="366" t="s">
        <v>1086</v>
      </c>
      <c r="C326" s="367">
        <v>43361</v>
      </c>
      <c r="D326" s="361" t="str">
        <f>+ENCUESTAS!H326</f>
        <v xml:space="preserve">OASIS </v>
      </c>
      <c r="E326" s="372" t="s">
        <v>1097</v>
      </c>
      <c r="F326" s="372">
        <v>54</v>
      </c>
      <c r="G326" s="372"/>
      <c r="H326" s="372"/>
      <c r="I326" s="372"/>
      <c r="J326" s="372">
        <v>15</v>
      </c>
      <c r="K326" s="368"/>
      <c r="L326" s="372"/>
      <c r="M326" s="372">
        <v>50</v>
      </c>
      <c r="N326" s="372"/>
      <c r="O326" s="466">
        <v>220587220000</v>
      </c>
      <c r="P326" s="362" t="str">
        <f t="shared" si="30"/>
        <v>CALLE 54  #  15 - 50  220587220000</v>
      </c>
      <c r="Q326" s="362" t="str">
        <f t="shared" si="27"/>
        <v>NO</v>
      </c>
      <c r="R326" s="369">
        <v>963055</v>
      </c>
      <c r="S326" s="369">
        <v>1209933</v>
      </c>
      <c r="T326" s="366" t="s">
        <v>1086</v>
      </c>
      <c r="U326" s="467"/>
      <c r="V326" s="366" t="s">
        <v>1086</v>
      </c>
      <c r="W326" s="366" t="s">
        <v>1690</v>
      </c>
      <c r="X326" s="366" t="s">
        <v>1672</v>
      </c>
      <c r="Y326" s="366" t="s">
        <v>1880</v>
      </c>
      <c r="Z326" s="366"/>
      <c r="AA326" s="369">
        <v>39412427</v>
      </c>
      <c r="AB326" s="366">
        <v>3142321577</v>
      </c>
      <c r="AC326" s="362" t="str">
        <f t="shared" si="31"/>
        <v>RUBIELA  SEPULVEDA GAVIRIA</v>
      </c>
      <c r="AD326" s="362" t="str">
        <f t="shared" si="28"/>
        <v>NO</v>
      </c>
      <c r="AE326" s="362" t="str">
        <f t="shared" si="29"/>
        <v>NO</v>
      </c>
      <c r="AF326" s="467" t="s">
        <v>3967</v>
      </c>
      <c r="AG326" s="366" t="s">
        <v>1086</v>
      </c>
      <c r="AH326" s="370">
        <v>5813937.0324326567</v>
      </c>
      <c r="AI326" s="367">
        <v>43378</v>
      </c>
      <c r="AJ326" s="366" t="s">
        <v>1086</v>
      </c>
      <c r="AK326" s="366"/>
      <c r="AL326" s="362" t="str">
        <f t="shared" si="32"/>
        <v>SI</v>
      </c>
      <c r="AN326" s="332" t="s">
        <v>1133</v>
      </c>
      <c r="AO326" s="332">
        <v>1</v>
      </c>
    </row>
    <row r="327" spans="1:41" hidden="1" x14ac:dyDescent="0.25">
      <c r="A327" s="358" t="str">
        <f>+IF(ENCUESTAS!DU327="SI",ENCUESTAS!DV327,"")</f>
        <v/>
      </c>
      <c r="B327" s="366"/>
      <c r="C327" s="367"/>
      <c r="D327" s="361" t="str">
        <f>+ENCUESTAS!H327</f>
        <v>NUEVO MILENIO</v>
      </c>
      <c r="E327" s="372"/>
      <c r="F327" s="372"/>
      <c r="G327" s="372"/>
      <c r="H327" s="372"/>
      <c r="I327" s="372"/>
      <c r="J327" s="372"/>
      <c r="K327" s="368"/>
      <c r="L327" s="372"/>
      <c r="M327" s="372"/>
      <c r="N327" s="372"/>
      <c r="O327" s="372"/>
      <c r="P327" s="362" t="str">
        <f t="shared" si="30"/>
        <v xml:space="preserve">   #   -   </v>
      </c>
      <c r="Q327" s="362" t="str">
        <f t="shared" ref="Q327:Q390" si="33">IF(COUNTIFS($P$6:$P$777,P327)=1,"NO","REPETIDA")</f>
        <v>REPETIDA</v>
      </c>
      <c r="R327" s="369"/>
      <c r="S327" s="369"/>
      <c r="T327" s="366"/>
      <c r="U327" s="366"/>
      <c r="V327" s="366"/>
      <c r="W327" s="366"/>
      <c r="X327" s="366"/>
      <c r="Y327" s="366"/>
      <c r="Z327" s="366"/>
      <c r="AA327" s="369"/>
      <c r="AB327" s="366"/>
      <c r="AC327" s="362" t="str">
        <f t="shared" si="31"/>
        <v xml:space="preserve">   </v>
      </c>
      <c r="AD327" s="362" t="str">
        <f t="shared" ref="AD327:AD390" si="34">IF(COUNTIFS($AC$6:$AC$777,AC327)=1,"NO","REPETIDA")</f>
        <v>REPETIDA</v>
      </c>
      <c r="AE327" s="362" t="str">
        <f t="shared" ref="AE327:AE390" si="35">IF(COUNTIFS($AA$6:$AA$777,AA327)=1,"NO","REPETIDA")</f>
        <v>REPETIDA</v>
      </c>
      <c r="AF327" s="366"/>
      <c r="AG327" s="366"/>
      <c r="AH327" s="370"/>
      <c r="AI327" s="367"/>
      <c r="AJ327" s="366"/>
      <c r="AK327" s="366"/>
      <c r="AL327" s="362" t="str">
        <f t="shared" si="32"/>
        <v/>
      </c>
    </row>
    <row r="328" spans="1:41" hidden="1" x14ac:dyDescent="0.25">
      <c r="A328" s="358" t="str">
        <f>+IF(ENCUESTAS!DU328="SI",ENCUESTAS!DV328,"")</f>
        <v>TAH-028</v>
      </c>
      <c r="B328" s="366"/>
      <c r="C328" s="367"/>
      <c r="D328" s="361" t="str">
        <f>+ENCUESTAS!H328</f>
        <v>TAHAMI</v>
      </c>
      <c r="E328" s="372"/>
      <c r="F328" s="372"/>
      <c r="G328" s="372"/>
      <c r="H328" s="372"/>
      <c r="I328" s="372"/>
      <c r="J328" s="372"/>
      <c r="K328" s="368"/>
      <c r="L328" s="372"/>
      <c r="M328" s="372"/>
      <c r="N328" s="372"/>
      <c r="O328" s="372"/>
      <c r="P328" s="362" t="str">
        <f t="shared" si="30"/>
        <v xml:space="preserve">   #   -   </v>
      </c>
      <c r="Q328" s="362" t="str">
        <f t="shared" si="33"/>
        <v>REPETIDA</v>
      </c>
      <c r="R328" s="369"/>
      <c r="S328" s="369"/>
      <c r="T328" s="366"/>
      <c r="U328" s="366"/>
      <c r="V328" s="366"/>
      <c r="W328" s="366"/>
      <c r="X328" s="366"/>
      <c r="Y328" s="366"/>
      <c r="Z328" s="366"/>
      <c r="AA328" s="369"/>
      <c r="AB328" s="366"/>
      <c r="AC328" s="362" t="str">
        <f t="shared" si="31"/>
        <v xml:space="preserve">   </v>
      </c>
      <c r="AD328" s="362" t="str">
        <f t="shared" si="34"/>
        <v>REPETIDA</v>
      </c>
      <c r="AE328" s="362" t="str">
        <f t="shared" si="35"/>
        <v>REPETIDA</v>
      </c>
      <c r="AF328" s="366"/>
      <c r="AG328" s="366"/>
      <c r="AH328" s="370"/>
      <c r="AI328" s="367"/>
      <c r="AJ328" s="366"/>
      <c r="AK328" s="366"/>
      <c r="AL328" s="362" t="str">
        <f t="shared" si="32"/>
        <v/>
      </c>
    </row>
    <row r="329" spans="1:41" hidden="1" x14ac:dyDescent="0.25">
      <c r="A329" s="358" t="str">
        <f>+IF(ENCUESTAS!DU329="SI",ENCUESTAS!DV329,"")</f>
        <v>HOR-031</v>
      </c>
      <c r="B329" s="366"/>
      <c r="C329" s="367"/>
      <c r="D329" s="361" t="str">
        <f>+ENCUESTAS!H329</f>
        <v xml:space="preserve">NUEVO HORIZONTE </v>
      </c>
      <c r="E329" s="372"/>
      <c r="F329" s="372"/>
      <c r="G329" s="372"/>
      <c r="H329" s="372"/>
      <c r="I329" s="372"/>
      <c r="J329" s="372"/>
      <c r="K329" s="368"/>
      <c r="L329" s="372"/>
      <c r="M329" s="372"/>
      <c r="N329" s="372"/>
      <c r="O329" s="372"/>
      <c r="P329" s="362" t="str">
        <f t="shared" si="30"/>
        <v xml:space="preserve">   #   -   </v>
      </c>
      <c r="Q329" s="362" t="str">
        <f t="shared" si="33"/>
        <v>REPETIDA</v>
      </c>
      <c r="R329" s="369"/>
      <c r="S329" s="369"/>
      <c r="T329" s="366"/>
      <c r="U329" s="366"/>
      <c r="V329" s="366"/>
      <c r="W329" s="366"/>
      <c r="X329" s="366"/>
      <c r="Y329" s="366"/>
      <c r="Z329" s="366"/>
      <c r="AA329" s="369"/>
      <c r="AB329" s="366"/>
      <c r="AC329" s="362" t="str">
        <f t="shared" si="31"/>
        <v xml:space="preserve">   </v>
      </c>
      <c r="AD329" s="362" t="str">
        <f t="shared" si="34"/>
        <v>REPETIDA</v>
      </c>
      <c r="AE329" s="362" t="str">
        <f t="shared" si="35"/>
        <v>REPETIDA</v>
      </c>
      <c r="AF329" s="366"/>
      <c r="AG329" s="366"/>
      <c r="AH329" s="370"/>
      <c r="AI329" s="367"/>
      <c r="AJ329" s="366"/>
      <c r="AK329" s="366"/>
      <c r="AL329" s="362" t="str">
        <f t="shared" si="32"/>
        <v/>
      </c>
    </row>
    <row r="330" spans="1:41" ht="120" hidden="1" x14ac:dyDescent="0.25">
      <c r="A330" s="358" t="str">
        <f>+IF(ENCUESTAS!DU330="SI",ENCUESTAS!DV330,"")</f>
        <v>OAS-059</v>
      </c>
      <c r="B330" s="366" t="s">
        <v>1086</v>
      </c>
      <c r="C330" s="367">
        <v>43356</v>
      </c>
      <c r="D330" s="361" t="str">
        <f>+ENCUESTAS!H330</f>
        <v xml:space="preserve">OASIS </v>
      </c>
      <c r="E330" s="372"/>
      <c r="F330" s="372"/>
      <c r="G330" s="372"/>
      <c r="H330" s="372"/>
      <c r="I330" s="372"/>
      <c r="J330" s="372"/>
      <c r="K330" s="368"/>
      <c r="L330" s="372"/>
      <c r="M330" s="372"/>
      <c r="N330" s="372"/>
      <c r="O330" s="466">
        <v>220577500000</v>
      </c>
      <c r="P330" s="362" t="str">
        <f t="shared" si="30"/>
        <v xml:space="preserve">   #   -   220577500000</v>
      </c>
      <c r="Q330" s="362" t="str">
        <f t="shared" si="33"/>
        <v>NO</v>
      </c>
      <c r="R330" s="369">
        <v>963162</v>
      </c>
      <c r="S330" s="369">
        <v>1210062</v>
      </c>
      <c r="T330" s="366" t="s">
        <v>1086</v>
      </c>
      <c r="U330" s="467" t="s">
        <v>3904</v>
      </c>
      <c r="V330" s="366" t="s">
        <v>1086</v>
      </c>
      <c r="W330" s="366" t="s">
        <v>2169</v>
      </c>
      <c r="X330" s="366" t="s">
        <v>1655</v>
      </c>
      <c r="Y330" s="366" t="s">
        <v>1270</v>
      </c>
      <c r="Z330" s="366" t="s">
        <v>2221</v>
      </c>
      <c r="AA330" s="369">
        <v>43655772</v>
      </c>
      <c r="AB330" s="366">
        <v>3106372669</v>
      </c>
      <c r="AC330" s="362" t="str">
        <f t="shared" si="31"/>
        <v>LUZ YANETH ALZATE MONSALVE</v>
      </c>
      <c r="AD330" s="362" t="str">
        <f t="shared" si="34"/>
        <v>NO</v>
      </c>
      <c r="AE330" s="362" t="str">
        <f t="shared" si="35"/>
        <v>NO</v>
      </c>
      <c r="AF330" s="467" t="s">
        <v>3968</v>
      </c>
      <c r="AG330" s="366" t="s">
        <v>1086</v>
      </c>
      <c r="AH330" s="370">
        <v>4287568.7667554142</v>
      </c>
      <c r="AI330" s="367">
        <v>43378</v>
      </c>
      <c r="AJ330" s="366" t="s">
        <v>1086</v>
      </c>
      <c r="AK330" s="366"/>
      <c r="AL330" s="362" t="str">
        <f t="shared" si="32"/>
        <v>SI</v>
      </c>
      <c r="AN330" s="332" t="s">
        <v>1129</v>
      </c>
      <c r="AO330" s="332">
        <v>1</v>
      </c>
    </row>
    <row r="331" spans="1:41" hidden="1" x14ac:dyDescent="0.25">
      <c r="A331" s="358" t="str">
        <f>+IF(ENCUESTAS!DU331="SI",ENCUESTAS!DV331,"")</f>
        <v>OAS-060</v>
      </c>
      <c r="B331" s="366" t="s">
        <v>1086</v>
      </c>
      <c r="C331" s="367"/>
      <c r="D331" s="361" t="str">
        <f>+ENCUESTAS!H331</f>
        <v xml:space="preserve">OASIS </v>
      </c>
      <c r="E331" s="372"/>
      <c r="F331" s="372"/>
      <c r="G331" s="372"/>
      <c r="H331" s="372"/>
      <c r="I331" s="372"/>
      <c r="J331" s="372"/>
      <c r="K331" s="368"/>
      <c r="L331" s="372"/>
      <c r="M331" s="372"/>
      <c r="N331" s="372"/>
      <c r="O331" s="466"/>
      <c r="P331" s="362" t="str">
        <f t="shared" si="30"/>
        <v xml:space="preserve">   #   -   </v>
      </c>
      <c r="Q331" s="362" t="str">
        <f t="shared" si="33"/>
        <v>REPETIDA</v>
      </c>
      <c r="R331" s="369"/>
      <c r="S331" s="369"/>
      <c r="T331" s="366" t="s">
        <v>1087</v>
      </c>
      <c r="U331" s="467" t="s">
        <v>4015</v>
      </c>
      <c r="V331" s="366"/>
      <c r="W331" s="366"/>
      <c r="X331" s="366"/>
      <c r="Y331" s="366"/>
      <c r="Z331" s="366"/>
      <c r="AA331" s="369"/>
      <c r="AB331" s="366"/>
      <c r="AC331" s="362" t="str">
        <f t="shared" si="31"/>
        <v xml:space="preserve">   </v>
      </c>
      <c r="AD331" s="362" t="str">
        <f t="shared" si="34"/>
        <v>REPETIDA</v>
      </c>
      <c r="AE331" s="362" t="str">
        <f t="shared" si="35"/>
        <v>REPETIDA</v>
      </c>
      <c r="AF331" s="467"/>
      <c r="AG331" s="366"/>
      <c r="AH331" s="370"/>
      <c r="AI331" s="367"/>
      <c r="AJ331" s="366"/>
      <c r="AK331" s="366"/>
      <c r="AL331" s="362" t="str">
        <f t="shared" si="32"/>
        <v/>
      </c>
    </row>
    <row r="332" spans="1:41" hidden="1" x14ac:dyDescent="0.25">
      <c r="A332" s="358" t="str">
        <f>+IF(ENCUESTAS!DU332="SI",ENCUESTAS!DV332,"")</f>
        <v>OAS-061</v>
      </c>
      <c r="B332" s="366" t="s">
        <v>1086</v>
      </c>
      <c r="C332" s="367"/>
      <c r="D332" s="361" t="str">
        <f>+ENCUESTAS!H332</f>
        <v xml:space="preserve">OASIS </v>
      </c>
      <c r="E332" s="372"/>
      <c r="F332" s="372"/>
      <c r="G332" s="372"/>
      <c r="H332" s="372"/>
      <c r="I332" s="372"/>
      <c r="J332" s="372"/>
      <c r="K332" s="368"/>
      <c r="L332" s="372"/>
      <c r="M332" s="372"/>
      <c r="N332" s="372"/>
      <c r="O332" s="466"/>
      <c r="P332" s="362" t="str">
        <f t="shared" si="30"/>
        <v xml:space="preserve">   #   -   </v>
      </c>
      <c r="Q332" s="362" t="str">
        <f t="shared" si="33"/>
        <v>REPETIDA</v>
      </c>
      <c r="R332" s="369"/>
      <c r="S332" s="369"/>
      <c r="T332" s="366" t="s">
        <v>1087</v>
      </c>
      <c r="U332" s="467" t="s">
        <v>4015</v>
      </c>
      <c r="V332" s="366"/>
      <c r="W332" s="366"/>
      <c r="X332" s="366"/>
      <c r="Y332" s="366"/>
      <c r="Z332" s="366"/>
      <c r="AA332" s="369"/>
      <c r="AB332" s="366"/>
      <c r="AC332" s="362" t="str">
        <f t="shared" si="31"/>
        <v xml:space="preserve">   </v>
      </c>
      <c r="AD332" s="362" t="str">
        <f t="shared" si="34"/>
        <v>REPETIDA</v>
      </c>
      <c r="AE332" s="362" t="str">
        <f t="shared" si="35"/>
        <v>REPETIDA</v>
      </c>
      <c r="AF332" s="467"/>
      <c r="AG332" s="366"/>
      <c r="AH332" s="370"/>
      <c r="AI332" s="367"/>
      <c r="AJ332" s="366"/>
      <c r="AK332" s="366"/>
      <c r="AL332" s="362" t="str">
        <f t="shared" si="32"/>
        <v/>
      </c>
    </row>
    <row r="333" spans="1:41" hidden="1" x14ac:dyDescent="0.25">
      <c r="A333" s="358" t="str">
        <f>+IF(ENCUESTAS!DU333="SI",ENCUESTAS!DV333,"")</f>
        <v>OAS-062</v>
      </c>
      <c r="B333" s="366" t="s">
        <v>1086</v>
      </c>
      <c r="C333" s="367"/>
      <c r="D333" s="361" t="str">
        <f>+ENCUESTAS!H333</f>
        <v xml:space="preserve">OASIS </v>
      </c>
      <c r="E333" s="372"/>
      <c r="F333" s="372"/>
      <c r="G333" s="372"/>
      <c r="H333" s="372"/>
      <c r="I333" s="372"/>
      <c r="J333" s="372"/>
      <c r="K333" s="368"/>
      <c r="L333" s="372"/>
      <c r="M333" s="372"/>
      <c r="N333" s="372"/>
      <c r="O333" s="466"/>
      <c r="P333" s="362" t="str">
        <f t="shared" si="30"/>
        <v xml:space="preserve">   #   -   </v>
      </c>
      <c r="Q333" s="362" t="str">
        <f t="shared" si="33"/>
        <v>REPETIDA</v>
      </c>
      <c r="R333" s="369"/>
      <c r="S333" s="369"/>
      <c r="T333" s="366" t="s">
        <v>1087</v>
      </c>
      <c r="U333" s="467" t="s">
        <v>4015</v>
      </c>
      <c r="V333" s="366"/>
      <c r="W333" s="366"/>
      <c r="X333" s="366"/>
      <c r="Y333" s="366"/>
      <c r="Z333" s="366"/>
      <c r="AA333" s="369"/>
      <c r="AB333" s="366"/>
      <c r="AC333" s="362" t="str">
        <f t="shared" si="31"/>
        <v xml:space="preserve">   </v>
      </c>
      <c r="AD333" s="362" t="str">
        <f t="shared" si="34"/>
        <v>REPETIDA</v>
      </c>
      <c r="AE333" s="362" t="str">
        <f t="shared" si="35"/>
        <v>REPETIDA</v>
      </c>
      <c r="AF333" s="467"/>
      <c r="AG333" s="366"/>
      <c r="AH333" s="370"/>
      <c r="AI333" s="367"/>
      <c r="AJ333" s="366"/>
      <c r="AK333" s="366"/>
      <c r="AL333" s="362" t="str">
        <f t="shared" si="32"/>
        <v/>
      </c>
    </row>
    <row r="334" spans="1:41" ht="75" hidden="1" x14ac:dyDescent="0.25">
      <c r="A334" s="358" t="str">
        <f>+IF(ENCUESTAS!DU334="SI",ENCUESTAS!DV334,"")</f>
        <v>OAS-063</v>
      </c>
      <c r="B334" s="366" t="s">
        <v>1086</v>
      </c>
      <c r="C334" s="367">
        <v>43376</v>
      </c>
      <c r="D334" s="361" t="str">
        <f>+ENCUESTAS!H334</f>
        <v xml:space="preserve">OASIS </v>
      </c>
      <c r="E334" s="372" t="s">
        <v>1097</v>
      </c>
      <c r="F334" s="372">
        <v>56</v>
      </c>
      <c r="G334" s="372"/>
      <c r="H334" s="372"/>
      <c r="I334" s="372"/>
      <c r="J334" s="372">
        <v>15</v>
      </c>
      <c r="K334" s="368"/>
      <c r="L334" s="372"/>
      <c r="M334" s="372">
        <v>46</v>
      </c>
      <c r="N334" s="372"/>
      <c r="O334" s="466">
        <v>220575700000</v>
      </c>
      <c r="P334" s="362" t="str">
        <f t="shared" si="30"/>
        <v>CALLE 56  #  15 - 46  220575700000</v>
      </c>
      <c r="Q334" s="362" t="str">
        <f t="shared" si="33"/>
        <v>NO</v>
      </c>
      <c r="R334" s="369"/>
      <c r="S334" s="369"/>
      <c r="T334" s="366" t="s">
        <v>1086</v>
      </c>
      <c r="U334" s="467"/>
      <c r="V334" s="366" t="s">
        <v>1086</v>
      </c>
      <c r="W334" s="366" t="s">
        <v>1424</v>
      </c>
      <c r="X334" s="366" t="s">
        <v>1295</v>
      </c>
      <c r="Y334" s="366" t="s">
        <v>4094</v>
      </c>
      <c r="Z334" s="366" t="s">
        <v>1465</v>
      </c>
      <c r="AA334" s="369">
        <v>39325135</v>
      </c>
      <c r="AB334" s="366">
        <v>3127990533</v>
      </c>
      <c r="AC334" s="362" t="str">
        <f t="shared" si="31"/>
        <v>ERNESTINA DE JESUS SUAREZ GARCIA</v>
      </c>
      <c r="AD334" s="362" t="str">
        <f t="shared" si="34"/>
        <v>NO</v>
      </c>
      <c r="AE334" s="362" t="str">
        <f t="shared" si="35"/>
        <v>NO</v>
      </c>
      <c r="AF334" s="467" t="s">
        <v>4120</v>
      </c>
      <c r="AG334" s="366" t="s">
        <v>1086</v>
      </c>
      <c r="AH334" s="370">
        <v>2548467.8168078256</v>
      </c>
      <c r="AI334" s="367">
        <v>43392</v>
      </c>
      <c r="AJ334" s="366" t="s">
        <v>1086</v>
      </c>
      <c r="AK334" s="366"/>
      <c r="AL334" s="362" t="str">
        <f t="shared" si="32"/>
        <v>SI</v>
      </c>
      <c r="AN334" s="332" t="s">
        <v>1133</v>
      </c>
      <c r="AO334" s="332">
        <v>2</v>
      </c>
    </row>
    <row r="335" spans="1:41" hidden="1" x14ac:dyDescent="0.25">
      <c r="A335" s="358" t="str">
        <f>+IF(ENCUESTAS!DU335="SI",ENCUESTAS!DV335,"")</f>
        <v/>
      </c>
      <c r="B335" s="366"/>
      <c r="C335" s="367"/>
      <c r="D335" s="361" t="str">
        <f>+ENCUESTAS!H335</f>
        <v>TAHAMI</v>
      </c>
      <c r="E335" s="372"/>
      <c r="F335" s="372"/>
      <c r="G335" s="372"/>
      <c r="H335" s="372"/>
      <c r="I335" s="372"/>
      <c r="J335" s="372"/>
      <c r="K335" s="368"/>
      <c r="L335" s="372"/>
      <c r="M335" s="372"/>
      <c r="N335" s="372"/>
      <c r="O335" s="372"/>
      <c r="P335" s="362" t="str">
        <f t="shared" si="30"/>
        <v xml:space="preserve">   #   -   </v>
      </c>
      <c r="Q335" s="362" t="str">
        <f t="shared" si="33"/>
        <v>REPETIDA</v>
      </c>
      <c r="R335" s="369"/>
      <c r="S335" s="369"/>
      <c r="T335" s="366"/>
      <c r="U335" s="366"/>
      <c r="V335" s="366"/>
      <c r="W335" s="366"/>
      <c r="X335" s="366"/>
      <c r="Y335" s="366"/>
      <c r="Z335" s="366"/>
      <c r="AA335" s="369"/>
      <c r="AB335" s="366"/>
      <c r="AC335" s="362" t="str">
        <f t="shared" si="31"/>
        <v xml:space="preserve">   </v>
      </c>
      <c r="AD335" s="362" t="str">
        <f t="shared" si="34"/>
        <v>REPETIDA</v>
      </c>
      <c r="AE335" s="362" t="str">
        <f t="shared" si="35"/>
        <v>REPETIDA</v>
      </c>
      <c r="AF335" s="366"/>
      <c r="AG335" s="366"/>
      <c r="AH335" s="370"/>
      <c r="AI335" s="367"/>
      <c r="AJ335" s="366"/>
      <c r="AK335" s="366"/>
      <c r="AL335" s="362" t="str">
        <f t="shared" si="32"/>
        <v/>
      </c>
    </row>
    <row r="336" spans="1:41" hidden="1" x14ac:dyDescent="0.25">
      <c r="A336" s="358" t="str">
        <f>+IF(ENCUESTAS!DU336="SI",ENCUESTAS!DV336,"")</f>
        <v>TAH-029</v>
      </c>
      <c r="B336" s="366"/>
      <c r="C336" s="367"/>
      <c r="D336" s="361" t="str">
        <f>+ENCUESTAS!H336</f>
        <v>TAHAMI</v>
      </c>
      <c r="E336" s="372"/>
      <c r="F336" s="372"/>
      <c r="G336" s="372"/>
      <c r="H336" s="372"/>
      <c r="I336" s="372"/>
      <c r="J336" s="372"/>
      <c r="K336" s="368"/>
      <c r="L336" s="372"/>
      <c r="M336" s="372"/>
      <c r="N336" s="372"/>
      <c r="O336" s="372"/>
      <c r="P336" s="362" t="str">
        <f t="shared" si="30"/>
        <v xml:space="preserve">   #   -   </v>
      </c>
      <c r="Q336" s="362" t="str">
        <f t="shared" si="33"/>
        <v>REPETIDA</v>
      </c>
      <c r="R336" s="369"/>
      <c r="S336" s="369"/>
      <c r="T336" s="366"/>
      <c r="U336" s="366"/>
      <c r="V336" s="366"/>
      <c r="W336" s="366"/>
      <c r="X336" s="366"/>
      <c r="Y336" s="366"/>
      <c r="Z336" s="366"/>
      <c r="AA336" s="369"/>
      <c r="AB336" s="366"/>
      <c r="AC336" s="362" t="str">
        <f t="shared" si="31"/>
        <v xml:space="preserve">   </v>
      </c>
      <c r="AD336" s="362" t="str">
        <f t="shared" si="34"/>
        <v>REPETIDA</v>
      </c>
      <c r="AE336" s="362" t="str">
        <f t="shared" si="35"/>
        <v>REPETIDA</v>
      </c>
      <c r="AF336" s="366"/>
      <c r="AG336" s="366"/>
      <c r="AH336" s="370"/>
      <c r="AI336" s="367"/>
      <c r="AJ336" s="366"/>
      <c r="AK336" s="366"/>
      <c r="AL336" s="362" t="str">
        <f t="shared" si="32"/>
        <v/>
      </c>
    </row>
    <row r="337" spans="1:41" hidden="1" x14ac:dyDescent="0.25">
      <c r="A337" s="358" t="str">
        <f>+IF(ENCUESTAS!DU337="SI",ENCUESTAS!DV337,"")</f>
        <v>OAS-064</v>
      </c>
      <c r="B337" s="366" t="s">
        <v>1086</v>
      </c>
      <c r="C337" s="367"/>
      <c r="D337" s="361" t="str">
        <f>+ENCUESTAS!H337</f>
        <v xml:space="preserve">OASIS </v>
      </c>
      <c r="E337" s="372"/>
      <c r="F337" s="372"/>
      <c r="G337" s="372"/>
      <c r="H337" s="372"/>
      <c r="I337" s="372"/>
      <c r="J337" s="372"/>
      <c r="K337" s="368"/>
      <c r="L337" s="372"/>
      <c r="M337" s="372"/>
      <c r="N337" s="372"/>
      <c r="O337" s="466"/>
      <c r="P337" s="362" t="str">
        <f t="shared" si="30"/>
        <v xml:space="preserve">   #   -   </v>
      </c>
      <c r="Q337" s="362" t="str">
        <f t="shared" si="33"/>
        <v>REPETIDA</v>
      </c>
      <c r="R337" s="369"/>
      <c r="S337" s="369"/>
      <c r="T337" s="366" t="s">
        <v>1087</v>
      </c>
      <c r="U337" s="467" t="s">
        <v>4018</v>
      </c>
      <c r="V337" s="366"/>
      <c r="W337" s="366"/>
      <c r="X337" s="366"/>
      <c r="Y337" s="366"/>
      <c r="Z337" s="366"/>
      <c r="AA337" s="369"/>
      <c r="AB337" s="366"/>
      <c r="AC337" s="362" t="str">
        <f t="shared" si="31"/>
        <v xml:space="preserve">   </v>
      </c>
      <c r="AD337" s="362" t="str">
        <f t="shared" si="34"/>
        <v>REPETIDA</v>
      </c>
      <c r="AE337" s="362" t="str">
        <f t="shared" si="35"/>
        <v>REPETIDA</v>
      </c>
      <c r="AF337" s="467"/>
      <c r="AG337" s="366"/>
      <c r="AH337" s="370"/>
      <c r="AI337" s="367"/>
      <c r="AJ337" s="366"/>
      <c r="AK337" s="366"/>
      <c r="AL337" s="362" t="str">
        <f t="shared" si="32"/>
        <v/>
      </c>
    </row>
    <row r="338" spans="1:41" hidden="1" x14ac:dyDescent="0.25">
      <c r="A338" s="358" t="str">
        <f>+IF(ENCUESTAS!DU338="SI",ENCUESTAS!DV338,"")</f>
        <v>MIL-063</v>
      </c>
      <c r="B338" s="366" t="s">
        <v>1086</v>
      </c>
      <c r="C338" s="367"/>
      <c r="D338" s="361" t="str">
        <f>+ENCUESTAS!H338</f>
        <v>NUEVO MILENIO</v>
      </c>
      <c r="E338" s="372"/>
      <c r="F338" s="372"/>
      <c r="G338" s="372"/>
      <c r="H338" s="372"/>
      <c r="I338" s="372"/>
      <c r="J338" s="372"/>
      <c r="K338" s="368"/>
      <c r="L338" s="372"/>
      <c r="M338" s="372"/>
      <c r="N338" s="372"/>
      <c r="O338" s="372"/>
      <c r="P338" s="362" t="str">
        <f t="shared" si="30"/>
        <v xml:space="preserve">   #   -   </v>
      </c>
      <c r="Q338" s="362" t="str">
        <f t="shared" si="33"/>
        <v>REPETIDA</v>
      </c>
      <c r="R338" s="369"/>
      <c r="S338" s="369"/>
      <c r="T338" s="366" t="s">
        <v>1087</v>
      </c>
      <c r="U338" s="366" t="s">
        <v>4015</v>
      </c>
      <c r="V338" s="366"/>
      <c r="W338" s="366"/>
      <c r="X338" s="366"/>
      <c r="Y338" s="366"/>
      <c r="Z338" s="366"/>
      <c r="AA338" s="369"/>
      <c r="AB338" s="366"/>
      <c r="AC338" s="362" t="str">
        <f t="shared" si="31"/>
        <v xml:space="preserve">   </v>
      </c>
      <c r="AD338" s="362" t="str">
        <f t="shared" si="34"/>
        <v>REPETIDA</v>
      </c>
      <c r="AE338" s="362" t="str">
        <f t="shared" si="35"/>
        <v>REPETIDA</v>
      </c>
      <c r="AF338" s="366"/>
      <c r="AG338" s="366"/>
      <c r="AH338" s="370"/>
      <c r="AI338" s="367"/>
      <c r="AJ338" s="366"/>
      <c r="AK338" s="366"/>
      <c r="AL338" s="362" t="str">
        <f t="shared" si="32"/>
        <v/>
      </c>
    </row>
    <row r="339" spans="1:41" ht="60" hidden="1" x14ac:dyDescent="0.25">
      <c r="A339" s="358" t="str">
        <f>+IF(ENCUESTAS!DU339="SI",ENCUESTAS!DV339,"")</f>
        <v>MIL-064</v>
      </c>
      <c r="B339" s="366" t="s">
        <v>1086</v>
      </c>
      <c r="C339" s="367">
        <v>43369</v>
      </c>
      <c r="D339" s="361" t="str">
        <f>+ENCUESTAS!H339</f>
        <v>NUEVO MILENIO</v>
      </c>
      <c r="E339" s="372" t="s">
        <v>1102</v>
      </c>
      <c r="F339" s="372">
        <v>16</v>
      </c>
      <c r="G339" s="372"/>
      <c r="H339" s="372"/>
      <c r="I339" s="372"/>
      <c r="J339" s="372">
        <v>52</v>
      </c>
      <c r="K339" s="368"/>
      <c r="L339" s="372"/>
      <c r="M339" s="372">
        <v>99</v>
      </c>
      <c r="N339" s="372"/>
      <c r="O339" s="466">
        <v>220583130042</v>
      </c>
      <c r="P339" s="362" t="str">
        <f t="shared" si="30"/>
        <v>CARRERA 16  #  52 - 99  220583130042</v>
      </c>
      <c r="Q339" s="362" t="str">
        <f t="shared" si="33"/>
        <v>NO</v>
      </c>
      <c r="R339" s="369">
        <v>962858</v>
      </c>
      <c r="S339" s="369">
        <v>1209920</v>
      </c>
      <c r="T339" s="366" t="s">
        <v>1086</v>
      </c>
      <c r="U339" s="467"/>
      <c r="V339" s="366" t="s">
        <v>1086</v>
      </c>
      <c r="W339" s="366" t="s">
        <v>1521</v>
      </c>
      <c r="X339" s="366" t="s">
        <v>1907</v>
      </c>
      <c r="Y339" s="366" t="s">
        <v>1331</v>
      </c>
      <c r="Z339" s="366" t="s">
        <v>4089</v>
      </c>
      <c r="AA339" s="369">
        <v>71185827</v>
      </c>
      <c r="AB339" s="366">
        <v>3137266811</v>
      </c>
      <c r="AC339" s="362" t="str">
        <f t="shared" si="31"/>
        <v>LUIS ARLINTON MEJIA ZAPATA</v>
      </c>
      <c r="AD339" s="362" t="str">
        <f t="shared" si="34"/>
        <v>NO</v>
      </c>
      <c r="AE339" s="362" t="str">
        <f t="shared" si="35"/>
        <v>NO</v>
      </c>
      <c r="AF339" s="467" t="s">
        <v>4001</v>
      </c>
      <c r="AG339" s="366" t="s">
        <v>1086</v>
      </c>
      <c r="AH339" s="370">
        <v>7037098.8621757533</v>
      </c>
      <c r="AI339" s="367">
        <v>43392</v>
      </c>
      <c r="AJ339" s="366" t="s">
        <v>1086</v>
      </c>
      <c r="AK339" s="366"/>
      <c r="AL339" s="362" t="str">
        <f t="shared" si="32"/>
        <v>SI</v>
      </c>
      <c r="AN339" s="332" t="s">
        <v>1129</v>
      </c>
      <c r="AO339" s="332">
        <v>2</v>
      </c>
    </row>
    <row r="340" spans="1:41" ht="60" hidden="1" x14ac:dyDescent="0.25">
      <c r="A340" s="358" t="str">
        <f>+IF(ENCUESTAS!DU340="SI",ENCUESTAS!DV340,"")</f>
        <v>OAS-065</v>
      </c>
      <c r="B340" s="366" t="s">
        <v>1086</v>
      </c>
      <c r="C340" s="367">
        <v>43358</v>
      </c>
      <c r="D340" s="361" t="str">
        <f>+ENCUESTAS!H340</f>
        <v xml:space="preserve">OASIS </v>
      </c>
      <c r="E340" s="372" t="s">
        <v>1097</v>
      </c>
      <c r="F340" s="372">
        <v>15</v>
      </c>
      <c r="G340" s="372" t="s">
        <v>1116</v>
      </c>
      <c r="H340" s="372"/>
      <c r="I340" s="372"/>
      <c r="J340" s="372">
        <v>54</v>
      </c>
      <c r="K340" s="368"/>
      <c r="L340" s="372"/>
      <c r="M340" s="372">
        <v>29</v>
      </c>
      <c r="N340" s="372"/>
      <c r="O340" s="466">
        <v>220586700000</v>
      </c>
      <c r="P340" s="362" t="str">
        <f t="shared" si="30"/>
        <v>CALLE 15B  #  54 - 29  220586700000</v>
      </c>
      <c r="Q340" s="362" t="str">
        <f t="shared" si="33"/>
        <v>NO</v>
      </c>
      <c r="R340" s="369">
        <v>963073</v>
      </c>
      <c r="S340" s="369">
        <v>1209938</v>
      </c>
      <c r="T340" s="366" t="s">
        <v>1086</v>
      </c>
      <c r="U340" s="467"/>
      <c r="V340" s="366" t="s">
        <v>1086</v>
      </c>
      <c r="W340" s="366" t="s">
        <v>1789</v>
      </c>
      <c r="X340" s="366" t="s">
        <v>2544</v>
      </c>
      <c r="Y340" s="366" t="s">
        <v>1954</v>
      </c>
      <c r="Z340" s="366"/>
      <c r="AA340" s="369">
        <v>21693017</v>
      </c>
      <c r="AB340" s="366">
        <v>3147080732</v>
      </c>
      <c r="AC340" s="362" t="str">
        <f t="shared" si="31"/>
        <v>ROSALBA  USUGA DE USUGA</v>
      </c>
      <c r="AD340" s="362" t="str">
        <f t="shared" si="34"/>
        <v>NO</v>
      </c>
      <c r="AE340" s="362" t="str">
        <f t="shared" si="35"/>
        <v>NO</v>
      </c>
      <c r="AF340" s="467" t="s">
        <v>3958</v>
      </c>
      <c r="AG340" s="366" t="s">
        <v>1086</v>
      </c>
      <c r="AH340" s="370">
        <v>5483946.7433076259</v>
      </c>
      <c r="AI340" s="367">
        <v>43378</v>
      </c>
      <c r="AJ340" s="366" t="s">
        <v>1086</v>
      </c>
      <c r="AK340" s="366"/>
      <c r="AL340" s="362" t="str">
        <f t="shared" si="32"/>
        <v>SI</v>
      </c>
      <c r="AN340" s="332" t="s">
        <v>1133</v>
      </c>
      <c r="AO340" s="332">
        <v>1</v>
      </c>
    </row>
    <row r="341" spans="1:41" ht="75" hidden="1" x14ac:dyDescent="0.25">
      <c r="A341" s="358" t="str">
        <f>+IF(ENCUESTAS!DU341="SI",ENCUESTAS!DV341,"")</f>
        <v>MIL-065</v>
      </c>
      <c r="B341" s="366" t="s">
        <v>1086</v>
      </c>
      <c r="C341" s="367">
        <v>43369</v>
      </c>
      <c r="D341" s="361" t="str">
        <f>+ENCUESTAS!H341</f>
        <v>NUEVO MILENIO</v>
      </c>
      <c r="E341" s="372"/>
      <c r="F341" s="372"/>
      <c r="G341" s="372"/>
      <c r="H341" s="372"/>
      <c r="I341" s="372"/>
      <c r="J341" s="372"/>
      <c r="K341" s="368"/>
      <c r="L341" s="372"/>
      <c r="M341" s="372"/>
      <c r="N341" s="372"/>
      <c r="O341" s="466">
        <v>220583160014</v>
      </c>
      <c r="P341" s="362" t="str">
        <f t="shared" si="30"/>
        <v xml:space="preserve">   #   -   220583160014</v>
      </c>
      <c r="Q341" s="362" t="str">
        <f t="shared" si="33"/>
        <v>NO</v>
      </c>
      <c r="R341" s="369">
        <v>962873</v>
      </c>
      <c r="S341" s="369">
        <v>1209898</v>
      </c>
      <c r="T341" s="366" t="s">
        <v>1086</v>
      </c>
      <c r="U341" s="467" t="s">
        <v>3904</v>
      </c>
      <c r="V341" s="366" t="s">
        <v>1086</v>
      </c>
      <c r="W341" s="366" t="s">
        <v>1733</v>
      </c>
      <c r="X341" s="366" t="s">
        <v>1696</v>
      </c>
      <c r="Y341" s="366" t="s">
        <v>1270</v>
      </c>
      <c r="Z341" s="366" t="s">
        <v>1503</v>
      </c>
      <c r="AA341" s="369">
        <v>21930843</v>
      </c>
      <c r="AB341" s="366"/>
      <c r="AC341" s="362" t="str">
        <f t="shared" si="31"/>
        <v>LUZ ELENA RINCON VILLA</v>
      </c>
      <c r="AD341" s="362" t="str">
        <f t="shared" si="34"/>
        <v>NO</v>
      </c>
      <c r="AE341" s="362" t="str">
        <f t="shared" si="35"/>
        <v>NO</v>
      </c>
      <c r="AF341" s="467" t="s">
        <v>3974</v>
      </c>
      <c r="AG341" s="366" t="s">
        <v>1086</v>
      </c>
      <c r="AH341" s="370">
        <v>6345468.8633200061</v>
      </c>
      <c r="AI341" s="367">
        <v>43392</v>
      </c>
      <c r="AJ341" s="366" t="s">
        <v>1086</v>
      </c>
      <c r="AK341" s="366"/>
      <c r="AL341" s="362" t="str">
        <f t="shared" si="32"/>
        <v>SI</v>
      </c>
      <c r="AN341" s="332" t="s">
        <v>1133</v>
      </c>
      <c r="AO341" s="332">
        <v>2</v>
      </c>
    </row>
    <row r="342" spans="1:41" hidden="1" x14ac:dyDescent="0.25">
      <c r="A342" s="358" t="str">
        <f>+IF(ENCUESTAS!DU342="SI",ENCUESTAS!DV342,"")</f>
        <v>HOR-032</v>
      </c>
      <c r="B342" s="366"/>
      <c r="C342" s="367"/>
      <c r="D342" s="361" t="str">
        <f>+ENCUESTAS!H342</f>
        <v xml:space="preserve">NUEVO HORIZONTE </v>
      </c>
      <c r="E342" s="372"/>
      <c r="F342" s="372"/>
      <c r="G342" s="372"/>
      <c r="H342" s="372"/>
      <c r="I342" s="372"/>
      <c r="J342" s="372"/>
      <c r="K342" s="368"/>
      <c r="L342" s="372"/>
      <c r="M342" s="372"/>
      <c r="N342" s="372"/>
      <c r="O342" s="372"/>
      <c r="P342" s="362" t="str">
        <f t="shared" si="30"/>
        <v xml:space="preserve">   #   -   </v>
      </c>
      <c r="Q342" s="362" t="str">
        <f t="shared" si="33"/>
        <v>REPETIDA</v>
      </c>
      <c r="R342" s="369"/>
      <c r="S342" s="369"/>
      <c r="T342" s="366"/>
      <c r="U342" s="366"/>
      <c r="V342" s="366"/>
      <c r="W342" s="366"/>
      <c r="X342" s="366"/>
      <c r="Y342" s="366"/>
      <c r="Z342" s="366"/>
      <c r="AA342" s="369"/>
      <c r="AB342" s="366"/>
      <c r="AC342" s="362" t="str">
        <f t="shared" si="31"/>
        <v xml:space="preserve">   </v>
      </c>
      <c r="AD342" s="362" t="str">
        <f t="shared" si="34"/>
        <v>REPETIDA</v>
      </c>
      <c r="AE342" s="362" t="str">
        <f t="shared" si="35"/>
        <v>REPETIDA</v>
      </c>
      <c r="AF342" s="366"/>
      <c r="AG342" s="366"/>
      <c r="AH342" s="370"/>
      <c r="AI342" s="367"/>
      <c r="AJ342" s="366"/>
      <c r="AK342" s="366"/>
      <c r="AL342" s="362" t="str">
        <f t="shared" si="32"/>
        <v/>
      </c>
    </row>
    <row r="343" spans="1:41" ht="60" hidden="1" x14ac:dyDescent="0.25">
      <c r="A343" s="358" t="str">
        <f>+IF(ENCUESTAS!DU343="SI",ENCUESTAS!DV343,"")</f>
        <v>OAS-066</v>
      </c>
      <c r="B343" s="366" t="s">
        <v>1086</v>
      </c>
      <c r="C343" s="367">
        <v>43357</v>
      </c>
      <c r="D343" s="361" t="str">
        <f>+ENCUESTAS!H343</f>
        <v xml:space="preserve">OASIS </v>
      </c>
      <c r="E343" s="372" t="s">
        <v>1097</v>
      </c>
      <c r="F343" s="372">
        <v>54</v>
      </c>
      <c r="G343" s="372"/>
      <c r="H343" s="372"/>
      <c r="I343" s="372"/>
      <c r="J343" s="372">
        <v>15</v>
      </c>
      <c r="K343" s="368" t="s">
        <v>1116</v>
      </c>
      <c r="L343" s="372"/>
      <c r="M343" s="372">
        <v>5</v>
      </c>
      <c r="N343" s="372"/>
      <c r="O343" s="466">
        <v>220588200000</v>
      </c>
      <c r="P343" s="362" t="str">
        <f t="shared" si="30"/>
        <v>CALLE 54  #  15B - 5  220588200000</v>
      </c>
      <c r="Q343" s="362" t="str">
        <f t="shared" si="33"/>
        <v>NO</v>
      </c>
      <c r="R343" s="369">
        <v>963065</v>
      </c>
      <c r="S343" s="369">
        <v>1209925</v>
      </c>
      <c r="T343" s="366" t="s">
        <v>1086</v>
      </c>
      <c r="U343" s="467"/>
      <c r="V343" s="366" t="s">
        <v>1086</v>
      </c>
      <c r="W343" s="366" t="s">
        <v>1730</v>
      </c>
      <c r="X343" s="366" t="s">
        <v>1281</v>
      </c>
      <c r="Y343" s="366" t="s">
        <v>1527</v>
      </c>
      <c r="Z343" s="366"/>
      <c r="AA343" s="369">
        <v>43652623</v>
      </c>
      <c r="AB343" s="366">
        <v>3146138178</v>
      </c>
      <c r="AC343" s="362" t="str">
        <f t="shared" si="31"/>
        <v>BERTILDA  SERNA TORRES</v>
      </c>
      <c r="AD343" s="362" t="str">
        <f t="shared" si="34"/>
        <v>NO</v>
      </c>
      <c r="AE343" s="362" t="str">
        <f t="shared" si="35"/>
        <v>NO</v>
      </c>
      <c r="AF343" s="467" t="s">
        <v>3967</v>
      </c>
      <c r="AG343" s="366" t="s">
        <v>1086</v>
      </c>
      <c r="AH343" s="370">
        <v>5321980.5079096183</v>
      </c>
      <c r="AI343" s="367">
        <v>43378</v>
      </c>
      <c r="AJ343" s="366" t="s">
        <v>1086</v>
      </c>
      <c r="AK343" s="366"/>
      <c r="AL343" s="362" t="str">
        <f t="shared" si="32"/>
        <v>SI</v>
      </c>
      <c r="AN343" s="332" t="s">
        <v>1133</v>
      </c>
      <c r="AO343" s="332">
        <v>1</v>
      </c>
    </row>
    <row r="344" spans="1:41" ht="45" hidden="1" x14ac:dyDescent="0.25">
      <c r="A344" s="358" t="str">
        <f>+IF(ENCUESTAS!DU344="SI",ENCUESTAS!DV344,"")</f>
        <v>MIL-066</v>
      </c>
      <c r="B344" s="366" t="s">
        <v>1086</v>
      </c>
      <c r="C344" s="367">
        <v>43369</v>
      </c>
      <c r="D344" s="361" t="str">
        <f>+ENCUESTAS!H344</f>
        <v>NUEVO MILENIO</v>
      </c>
      <c r="E344" s="372" t="s">
        <v>1102</v>
      </c>
      <c r="F344" s="372">
        <v>16</v>
      </c>
      <c r="G344" s="372"/>
      <c r="H344" s="372"/>
      <c r="I344" s="372"/>
      <c r="J344" s="372">
        <v>52</v>
      </c>
      <c r="K344" s="368"/>
      <c r="L344" s="372"/>
      <c r="M344" s="372">
        <v>13</v>
      </c>
      <c r="N344" s="372"/>
      <c r="O344" s="466">
        <v>220583130038</v>
      </c>
      <c r="P344" s="362" t="str">
        <f t="shared" si="30"/>
        <v>CARRERA 16  #  52 - 13  220583130038</v>
      </c>
      <c r="Q344" s="362" t="str">
        <f t="shared" si="33"/>
        <v>NO</v>
      </c>
      <c r="R344" s="369">
        <v>962870</v>
      </c>
      <c r="S344" s="369">
        <v>1209933</v>
      </c>
      <c r="T344" s="366" t="s">
        <v>1086</v>
      </c>
      <c r="U344" s="366"/>
      <c r="V344" s="366" t="s">
        <v>1086</v>
      </c>
      <c r="W344" s="366" t="s">
        <v>1690</v>
      </c>
      <c r="X344" s="366"/>
      <c r="Y344" s="366" t="s">
        <v>3084</v>
      </c>
      <c r="Z344" s="366" t="s">
        <v>1465</v>
      </c>
      <c r="AA344" s="369">
        <v>21930091</v>
      </c>
      <c r="AB344" s="366">
        <v>3146504000</v>
      </c>
      <c r="AC344" s="362" t="str">
        <f t="shared" si="31"/>
        <v xml:space="preserve">MIRIAM DE JESUS SEPULVEDA </v>
      </c>
      <c r="AD344" s="362" t="str">
        <f t="shared" si="34"/>
        <v>NO</v>
      </c>
      <c r="AE344" s="362" t="str">
        <f t="shared" si="35"/>
        <v>NO</v>
      </c>
      <c r="AF344" s="467" t="s">
        <v>4129</v>
      </c>
      <c r="AG344" s="366" t="s">
        <v>1086</v>
      </c>
      <c r="AH344" s="370">
        <v>6898606.4456702024</v>
      </c>
      <c r="AI344" s="367">
        <v>43392</v>
      </c>
      <c r="AJ344" s="366" t="s">
        <v>1086</v>
      </c>
      <c r="AK344" s="366"/>
      <c r="AL344" s="362" t="str">
        <f t="shared" si="32"/>
        <v>SI</v>
      </c>
      <c r="AN344" s="332" t="s">
        <v>1129</v>
      </c>
      <c r="AO344" s="332">
        <v>2</v>
      </c>
    </row>
    <row r="345" spans="1:41" ht="75" hidden="1" x14ac:dyDescent="0.25">
      <c r="A345" s="358" t="str">
        <f>+IF(ENCUESTAS!DU345="SI",ENCUESTAS!DV345,"")</f>
        <v>OAS-067</v>
      </c>
      <c r="B345" s="366" t="s">
        <v>1086</v>
      </c>
      <c r="C345" s="367">
        <v>43355</v>
      </c>
      <c r="D345" s="361" t="str">
        <f>+ENCUESTAS!H345</f>
        <v xml:space="preserve">OASIS </v>
      </c>
      <c r="E345" s="372"/>
      <c r="F345" s="372"/>
      <c r="G345" s="372"/>
      <c r="H345" s="372"/>
      <c r="I345" s="372"/>
      <c r="J345" s="372"/>
      <c r="K345" s="368"/>
      <c r="L345" s="372"/>
      <c r="M345" s="372"/>
      <c r="N345" s="372"/>
      <c r="O345" s="466">
        <v>220585400000</v>
      </c>
      <c r="P345" s="362" t="str">
        <f t="shared" si="30"/>
        <v xml:space="preserve">   #   -   220585400000</v>
      </c>
      <c r="Q345" s="362" t="str">
        <f t="shared" si="33"/>
        <v>NO</v>
      </c>
      <c r="R345" s="369">
        <v>963128</v>
      </c>
      <c r="S345" s="369">
        <v>1210005</v>
      </c>
      <c r="T345" s="366" t="s">
        <v>1086</v>
      </c>
      <c r="U345" s="467" t="s">
        <v>4022</v>
      </c>
      <c r="V345" s="366" t="s">
        <v>1086</v>
      </c>
      <c r="W345" s="366" t="s">
        <v>1693</v>
      </c>
      <c r="X345" s="366" t="s">
        <v>2554</v>
      </c>
      <c r="Y345" s="366" t="s">
        <v>1270</v>
      </c>
      <c r="Z345" s="366" t="s">
        <v>2555</v>
      </c>
      <c r="AA345" s="369">
        <v>42935721</v>
      </c>
      <c r="AB345" s="366">
        <v>3105687477</v>
      </c>
      <c r="AC345" s="362" t="str">
        <f t="shared" si="31"/>
        <v>LUZ AMADA MUÑOZ SILVA</v>
      </c>
      <c r="AD345" s="362" t="str">
        <f t="shared" si="34"/>
        <v>NO</v>
      </c>
      <c r="AE345" s="362" t="str">
        <f t="shared" si="35"/>
        <v>NO</v>
      </c>
      <c r="AF345" s="467" t="s">
        <v>3966</v>
      </c>
      <c r="AG345" s="366" t="s">
        <v>1086</v>
      </c>
      <c r="AH345" s="370">
        <v>4206770.3142644186</v>
      </c>
      <c r="AI345" s="367">
        <v>43378</v>
      </c>
      <c r="AJ345" s="366" t="s">
        <v>1087</v>
      </c>
      <c r="AK345" s="366" t="s">
        <v>4428</v>
      </c>
      <c r="AL345" s="362" t="str">
        <f t="shared" si="32"/>
        <v>NO</v>
      </c>
      <c r="AN345" s="332" t="s">
        <v>1129</v>
      </c>
      <c r="AO345" s="332">
        <v>1</v>
      </c>
    </row>
    <row r="346" spans="1:41" ht="90" hidden="1" x14ac:dyDescent="0.25">
      <c r="A346" s="358" t="str">
        <f>+IF(ENCUESTAS!DU346="SI",ENCUESTAS!DV346,"")</f>
        <v>OAS-068</v>
      </c>
      <c r="B346" s="366" t="s">
        <v>1086</v>
      </c>
      <c r="C346" s="367">
        <v>43358</v>
      </c>
      <c r="D346" s="361" t="str">
        <f>+ENCUESTAS!H346</f>
        <v xml:space="preserve">OASIS </v>
      </c>
      <c r="E346" s="372"/>
      <c r="F346" s="372"/>
      <c r="G346" s="372"/>
      <c r="H346" s="372"/>
      <c r="I346" s="372"/>
      <c r="J346" s="372"/>
      <c r="K346" s="368"/>
      <c r="L346" s="372"/>
      <c r="M346" s="372"/>
      <c r="N346" s="372"/>
      <c r="O346" s="466">
        <v>220585900000</v>
      </c>
      <c r="P346" s="362" t="str">
        <f t="shared" si="30"/>
        <v xml:space="preserve">   #   -   220585900000</v>
      </c>
      <c r="Q346" s="362" t="str">
        <f t="shared" si="33"/>
        <v>NO</v>
      </c>
      <c r="R346" s="369">
        <v>963099</v>
      </c>
      <c r="S346" s="369">
        <v>1209987</v>
      </c>
      <c r="T346" s="366" t="s">
        <v>1086</v>
      </c>
      <c r="U346" s="467" t="s">
        <v>3904</v>
      </c>
      <c r="V346" s="366" t="s">
        <v>1086</v>
      </c>
      <c r="W346" s="366" t="s">
        <v>1277</v>
      </c>
      <c r="X346" s="366" t="s">
        <v>1284</v>
      </c>
      <c r="Y346" s="366" t="s">
        <v>2153</v>
      </c>
      <c r="Z346" s="366" t="s">
        <v>1465</v>
      </c>
      <c r="AA346" s="369">
        <v>22232995</v>
      </c>
      <c r="AB346" s="366">
        <v>3117689520</v>
      </c>
      <c r="AC346" s="362" t="str">
        <f t="shared" si="31"/>
        <v>MARGARITA DE JESUS GOMEZ OCHOA</v>
      </c>
      <c r="AD346" s="362" t="str">
        <f t="shared" si="34"/>
        <v>NO</v>
      </c>
      <c r="AE346" s="362" t="str">
        <f t="shared" si="35"/>
        <v>NO</v>
      </c>
      <c r="AF346" s="467" t="s">
        <v>3965</v>
      </c>
      <c r="AG346" s="366" t="s">
        <v>1086</v>
      </c>
      <c r="AH346" s="370">
        <v>5889957.1104289684</v>
      </c>
      <c r="AI346" s="367">
        <v>43378</v>
      </c>
      <c r="AJ346" s="366" t="s">
        <v>1086</v>
      </c>
      <c r="AK346" s="366"/>
      <c r="AL346" s="362" t="str">
        <f t="shared" si="32"/>
        <v>SI</v>
      </c>
      <c r="AN346" s="332" t="s">
        <v>1133</v>
      </c>
      <c r="AO346" s="332">
        <v>1</v>
      </c>
    </row>
    <row r="347" spans="1:41" hidden="1" x14ac:dyDescent="0.25">
      <c r="A347" s="358" t="str">
        <f>+IF(ENCUESTAS!DU347="SI",ENCUESTAS!DV347,"")</f>
        <v>OAS-069</v>
      </c>
      <c r="B347" s="366" t="s">
        <v>1086</v>
      </c>
      <c r="C347" s="367"/>
      <c r="D347" s="361" t="str">
        <f>+ENCUESTAS!H347</f>
        <v xml:space="preserve">OASIS </v>
      </c>
      <c r="E347" s="372"/>
      <c r="F347" s="372"/>
      <c r="G347" s="372"/>
      <c r="H347" s="372"/>
      <c r="I347" s="372"/>
      <c r="J347" s="372"/>
      <c r="K347" s="368"/>
      <c r="L347" s="372"/>
      <c r="M347" s="372"/>
      <c r="N347" s="372"/>
      <c r="O347" s="466"/>
      <c r="P347" s="362" t="str">
        <f t="shared" si="30"/>
        <v xml:space="preserve">   #   -   </v>
      </c>
      <c r="Q347" s="362" t="str">
        <f t="shared" si="33"/>
        <v>REPETIDA</v>
      </c>
      <c r="R347" s="369"/>
      <c r="S347" s="369"/>
      <c r="T347" s="366" t="s">
        <v>1087</v>
      </c>
      <c r="U347" s="467" t="s">
        <v>4021</v>
      </c>
      <c r="V347" s="366"/>
      <c r="W347" s="366"/>
      <c r="X347" s="366"/>
      <c r="Y347" s="366"/>
      <c r="Z347" s="366"/>
      <c r="AA347" s="369"/>
      <c r="AB347" s="366"/>
      <c r="AC347" s="362" t="str">
        <f t="shared" si="31"/>
        <v xml:space="preserve">   </v>
      </c>
      <c r="AD347" s="362" t="str">
        <f t="shared" si="34"/>
        <v>REPETIDA</v>
      </c>
      <c r="AE347" s="362" t="str">
        <f t="shared" si="35"/>
        <v>REPETIDA</v>
      </c>
      <c r="AF347" s="467"/>
      <c r="AG347" s="366"/>
      <c r="AH347" s="370"/>
      <c r="AI347" s="367"/>
      <c r="AJ347" s="366"/>
      <c r="AK347" s="366"/>
      <c r="AL347" s="362" t="str">
        <f t="shared" si="32"/>
        <v/>
      </c>
    </row>
    <row r="348" spans="1:41" ht="60" hidden="1" x14ac:dyDescent="0.25">
      <c r="A348" s="358" t="str">
        <f>+IF(ENCUESTAS!DU348="SI",ENCUESTAS!DV348,"")</f>
        <v>MIL-067</v>
      </c>
      <c r="B348" s="366" t="s">
        <v>1086</v>
      </c>
      <c r="C348" s="367">
        <v>43370</v>
      </c>
      <c r="D348" s="361" t="str">
        <f>+ENCUESTAS!H348</f>
        <v>NUEVO MILENIO</v>
      </c>
      <c r="E348" s="372" t="s">
        <v>1102</v>
      </c>
      <c r="F348" s="372">
        <v>16</v>
      </c>
      <c r="G348" s="372"/>
      <c r="H348" s="372"/>
      <c r="I348" s="372"/>
      <c r="J348" s="372">
        <v>52</v>
      </c>
      <c r="K348" s="368"/>
      <c r="L348" s="372"/>
      <c r="M348" s="372">
        <v>85</v>
      </c>
      <c r="N348" s="372"/>
      <c r="O348" s="466">
        <v>220583130046</v>
      </c>
      <c r="P348" s="362" t="str">
        <f t="shared" si="30"/>
        <v>CARRERA 16  #  52 - 85  220583130046</v>
      </c>
      <c r="Q348" s="362" t="str">
        <f t="shared" si="33"/>
        <v>NO</v>
      </c>
      <c r="R348" s="369">
        <v>962852</v>
      </c>
      <c r="S348" s="369">
        <v>1209908</v>
      </c>
      <c r="T348" s="366" t="s">
        <v>1086</v>
      </c>
      <c r="U348" s="366"/>
      <c r="V348" s="366" t="s">
        <v>1086</v>
      </c>
      <c r="W348" s="366" t="s">
        <v>1479</v>
      </c>
      <c r="X348" s="366" t="s">
        <v>1572</v>
      </c>
      <c r="Y348" s="366" t="s">
        <v>1529</v>
      </c>
      <c r="Z348" s="366" t="s">
        <v>2561</v>
      </c>
      <c r="AA348" s="369">
        <v>43649296</v>
      </c>
      <c r="AB348" s="366">
        <v>3045244702</v>
      </c>
      <c r="AC348" s="362" t="str">
        <f t="shared" si="31"/>
        <v>JUANA MARITZA SIERRA VERGARA</v>
      </c>
      <c r="AD348" s="362" t="str">
        <f t="shared" si="34"/>
        <v>NO</v>
      </c>
      <c r="AE348" s="362" t="str">
        <f t="shared" si="35"/>
        <v>NO</v>
      </c>
      <c r="AF348" s="467" t="s">
        <v>4117</v>
      </c>
      <c r="AG348" s="366" t="s">
        <v>1086</v>
      </c>
      <c r="AH348" s="370">
        <v>6414658.6129240021</v>
      </c>
      <c r="AI348" s="367">
        <v>43392</v>
      </c>
      <c r="AJ348" s="366" t="s">
        <v>1086</v>
      </c>
      <c r="AK348" s="366"/>
      <c r="AL348" s="362" t="str">
        <f t="shared" si="32"/>
        <v>SI</v>
      </c>
      <c r="AN348" s="332" t="s">
        <v>1121</v>
      </c>
      <c r="AO348" s="332">
        <v>2</v>
      </c>
    </row>
    <row r="349" spans="1:41" ht="60" hidden="1" x14ac:dyDescent="0.25">
      <c r="A349" s="358" t="str">
        <f>+IF(ENCUESTAS!DU349="SI",ENCUESTAS!DV349,"")</f>
        <v>MIL-068</v>
      </c>
      <c r="B349" s="366" t="s">
        <v>1086</v>
      </c>
      <c r="C349" s="367">
        <v>43371</v>
      </c>
      <c r="D349" s="361" t="str">
        <f>+ENCUESTAS!H349</f>
        <v>NUEVO MILENIO</v>
      </c>
      <c r="E349" s="372" t="s">
        <v>1102</v>
      </c>
      <c r="F349" s="372">
        <v>16</v>
      </c>
      <c r="G349" s="372"/>
      <c r="H349" s="372"/>
      <c r="I349" s="372"/>
      <c r="J349" s="372">
        <v>53</v>
      </c>
      <c r="K349" s="368"/>
      <c r="L349" s="372"/>
      <c r="M349" s="372">
        <v>65</v>
      </c>
      <c r="N349" s="372"/>
      <c r="O349" s="466">
        <v>220583130020</v>
      </c>
      <c r="P349" s="362" t="str">
        <f t="shared" si="30"/>
        <v>CARRERA 16  #  53 - 65  220583130020</v>
      </c>
      <c r="Q349" s="362" t="str">
        <f t="shared" si="33"/>
        <v>NO</v>
      </c>
      <c r="R349" s="369">
        <v>962929</v>
      </c>
      <c r="S349" s="369">
        <v>1209953</v>
      </c>
      <c r="T349" s="366" t="s">
        <v>1086</v>
      </c>
      <c r="U349" s="366"/>
      <c r="V349" s="366" t="s">
        <v>1086</v>
      </c>
      <c r="W349" s="366" t="s">
        <v>1919</v>
      </c>
      <c r="X349" s="366" t="s">
        <v>1573</v>
      </c>
      <c r="Y349" s="366" t="s">
        <v>1316</v>
      </c>
      <c r="Z349" s="366" t="s">
        <v>4090</v>
      </c>
      <c r="AA349" s="369">
        <v>4570983</v>
      </c>
      <c r="AB349" s="366"/>
      <c r="AC349" s="362" t="str">
        <f t="shared" si="31"/>
        <v>ANTONIO CLARET ARANGO VASQUEZ</v>
      </c>
      <c r="AD349" s="362" t="str">
        <f t="shared" si="34"/>
        <v>NO</v>
      </c>
      <c r="AE349" s="362" t="str">
        <f t="shared" si="35"/>
        <v>NO</v>
      </c>
      <c r="AF349" s="467" t="s">
        <v>4116</v>
      </c>
      <c r="AG349" s="366" t="s">
        <v>1086</v>
      </c>
      <c r="AH349" s="370">
        <v>6063426.6332782526</v>
      </c>
      <c r="AI349" s="367">
        <v>43392</v>
      </c>
      <c r="AJ349" s="366" t="s">
        <v>1086</v>
      </c>
      <c r="AK349" s="366"/>
      <c r="AL349" s="362" t="str">
        <f t="shared" si="32"/>
        <v>SI</v>
      </c>
      <c r="AN349" s="332" t="s">
        <v>1121</v>
      </c>
      <c r="AO349" s="332">
        <v>2</v>
      </c>
    </row>
    <row r="350" spans="1:41" hidden="1" x14ac:dyDescent="0.25">
      <c r="A350" s="358" t="str">
        <f>+IF(ENCUESTAS!DU350="SI",ENCUESTAS!DV350,"")</f>
        <v>MIL-069</v>
      </c>
      <c r="B350" s="366" t="s">
        <v>1086</v>
      </c>
      <c r="C350" s="367"/>
      <c r="D350" s="361" t="str">
        <f>+ENCUESTAS!H350</f>
        <v>NUEVO MILENIO</v>
      </c>
      <c r="E350" s="372"/>
      <c r="F350" s="372"/>
      <c r="G350" s="372"/>
      <c r="H350" s="372"/>
      <c r="I350" s="372"/>
      <c r="J350" s="372"/>
      <c r="K350" s="368"/>
      <c r="L350" s="372"/>
      <c r="M350" s="372"/>
      <c r="N350" s="372"/>
      <c r="O350" s="466"/>
      <c r="P350" s="362" t="str">
        <f t="shared" si="30"/>
        <v xml:space="preserve">   #   -   </v>
      </c>
      <c r="Q350" s="362" t="str">
        <f t="shared" si="33"/>
        <v>REPETIDA</v>
      </c>
      <c r="R350" s="369"/>
      <c r="S350" s="369"/>
      <c r="T350" s="366" t="s">
        <v>1087</v>
      </c>
      <c r="U350" s="366" t="s">
        <v>4018</v>
      </c>
      <c r="V350" s="366"/>
      <c r="W350" s="366"/>
      <c r="X350" s="366"/>
      <c r="Y350" s="366"/>
      <c r="Z350" s="366"/>
      <c r="AA350" s="369"/>
      <c r="AB350" s="366"/>
      <c r="AC350" s="362" t="str">
        <f t="shared" si="31"/>
        <v xml:space="preserve">   </v>
      </c>
      <c r="AD350" s="362" t="str">
        <f t="shared" si="34"/>
        <v>REPETIDA</v>
      </c>
      <c r="AE350" s="362" t="str">
        <f t="shared" si="35"/>
        <v>REPETIDA</v>
      </c>
      <c r="AF350" s="467"/>
      <c r="AG350" s="366"/>
      <c r="AH350" s="370"/>
      <c r="AI350" s="367"/>
      <c r="AJ350" s="366"/>
      <c r="AK350" s="366"/>
      <c r="AL350" s="362" t="str">
        <f t="shared" si="32"/>
        <v/>
      </c>
      <c r="AN350" s="332" t="s">
        <v>1121</v>
      </c>
    </row>
    <row r="351" spans="1:41" ht="90" hidden="1" x14ac:dyDescent="0.25">
      <c r="A351" s="358" t="str">
        <f>+IF(ENCUESTAS!DU351="SI",ENCUESTAS!DV351,"")</f>
        <v>OAS-070</v>
      </c>
      <c r="B351" s="366" t="s">
        <v>1086</v>
      </c>
      <c r="C351" s="367">
        <v>43355</v>
      </c>
      <c r="D351" s="361" t="str">
        <f>+ENCUESTAS!H351</f>
        <v xml:space="preserve">OASIS </v>
      </c>
      <c r="E351" s="372"/>
      <c r="F351" s="372"/>
      <c r="G351" s="372"/>
      <c r="H351" s="372"/>
      <c r="I351" s="372"/>
      <c r="J351" s="372"/>
      <c r="K351" s="368"/>
      <c r="L351" s="372"/>
      <c r="M351" s="372"/>
      <c r="N351" s="372"/>
      <c r="O351" s="466">
        <v>220576000000</v>
      </c>
      <c r="P351" s="362" t="str">
        <f t="shared" si="30"/>
        <v xml:space="preserve">   #   -   220576000000</v>
      </c>
      <c r="Q351" s="362" t="str">
        <f t="shared" si="33"/>
        <v>NO</v>
      </c>
      <c r="R351" s="369">
        <v>963119</v>
      </c>
      <c r="S351" s="369">
        <v>1210021</v>
      </c>
      <c r="T351" s="366" t="s">
        <v>1086</v>
      </c>
      <c r="U351" s="467" t="s">
        <v>3904</v>
      </c>
      <c r="V351" s="366" t="s">
        <v>1086</v>
      </c>
      <c r="W351" s="366" t="s">
        <v>3905</v>
      </c>
      <c r="X351" s="366" t="s">
        <v>1579</v>
      </c>
      <c r="Y351" s="366" t="s">
        <v>2153</v>
      </c>
      <c r="Z351" s="366" t="s">
        <v>1287</v>
      </c>
      <c r="AA351" s="369">
        <v>43652469</v>
      </c>
      <c r="AB351" s="366">
        <v>3136390671</v>
      </c>
      <c r="AC351" s="362" t="str">
        <f t="shared" si="31"/>
        <v>MARGARITA MARIA ARENAS MORA</v>
      </c>
      <c r="AD351" s="362" t="str">
        <f t="shared" si="34"/>
        <v>NO</v>
      </c>
      <c r="AE351" s="362" t="str">
        <f t="shared" si="35"/>
        <v>NO</v>
      </c>
      <c r="AF351" s="467" t="s">
        <v>3964</v>
      </c>
      <c r="AG351" s="366" t="s">
        <v>1086</v>
      </c>
      <c r="AH351" s="370">
        <v>6107483.0690856762</v>
      </c>
      <c r="AI351" s="367">
        <v>43378</v>
      </c>
      <c r="AJ351" s="366" t="s">
        <v>1086</v>
      </c>
      <c r="AK351" s="366"/>
      <c r="AL351" s="362" t="str">
        <f t="shared" si="32"/>
        <v>SI</v>
      </c>
      <c r="AN351" s="332" t="s">
        <v>1133</v>
      </c>
      <c r="AO351" s="332">
        <v>1</v>
      </c>
    </row>
    <row r="352" spans="1:41" hidden="1" x14ac:dyDescent="0.25">
      <c r="A352" s="358" t="str">
        <f>+IF(ENCUESTAS!DU352="SI",ENCUESTAS!DV352,"")</f>
        <v/>
      </c>
      <c r="B352" s="366"/>
      <c r="C352" s="367"/>
      <c r="D352" s="361" t="str">
        <f>+ENCUESTAS!H352</f>
        <v xml:space="preserve">OASIS </v>
      </c>
      <c r="E352" s="372"/>
      <c r="F352" s="372"/>
      <c r="G352" s="372"/>
      <c r="H352" s="372"/>
      <c r="I352" s="372"/>
      <c r="J352" s="372"/>
      <c r="K352" s="368"/>
      <c r="L352" s="372"/>
      <c r="M352" s="372"/>
      <c r="N352" s="372"/>
      <c r="O352" s="466"/>
      <c r="P352" s="362" t="str">
        <f t="shared" si="30"/>
        <v xml:space="preserve">   #   -   </v>
      </c>
      <c r="Q352" s="362" t="str">
        <f t="shared" si="33"/>
        <v>REPETIDA</v>
      </c>
      <c r="R352" s="369"/>
      <c r="S352" s="369"/>
      <c r="T352" s="366"/>
      <c r="U352" s="366"/>
      <c r="V352" s="366"/>
      <c r="W352" s="366"/>
      <c r="X352" s="366"/>
      <c r="Y352" s="366"/>
      <c r="Z352" s="366"/>
      <c r="AA352" s="369"/>
      <c r="AB352" s="366"/>
      <c r="AC352" s="362" t="str">
        <f t="shared" si="31"/>
        <v xml:space="preserve">   </v>
      </c>
      <c r="AD352" s="362" t="str">
        <f t="shared" si="34"/>
        <v>REPETIDA</v>
      </c>
      <c r="AE352" s="362" t="str">
        <f t="shared" si="35"/>
        <v>REPETIDA</v>
      </c>
      <c r="AF352" s="366"/>
      <c r="AG352" s="366"/>
      <c r="AH352" s="370"/>
      <c r="AI352" s="367"/>
      <c r="AJ352" s="366"/>
      <c r="AK352" s="366"/>
      <c r="AL352" s="362" t="str">
        <f t="shared" si="32"/>
        <v/>
      </c>
    </row>
    <row r="353" spans="1:41" ht="90" hidden="1" x14ac:dyDescent="0.25">
      <c r="A353" s="358" t="str">
        <f>+IF(ENCUESTAS!DU353="SI",ENCUESTAS!DV353,"")</f>
        <v>MIL-070</v>
      </c>
      <c r="B353" s="366" t="s">
        <v>1086</v>
      </c>
      <c r="C353" s="367">
        <v>43370</v>
      </c>
      <c r="D353" s="361" t="str">
        <f>+ENCUESTAS!H353</f>
        <v>NUEVO MILENIO</v>
      </c>
      <c r="E353" s="372" t="s">
        <v>1102</v>
      </c>
      <c r="F353" s="372">
        <v>16</v>
      </c>
      <c r="G353" s="372"/>
      <c r="H353" s="372"/>
      <c r="I353" s="372"/>
      <c r="J353" s="372">
        <v>52</v>
      </c>
      <c r="K353" s="368"/>
      <c r="L353" s="372"/>
      <c r="M353" s="372">
        <v>107</v>
      </c>
      <c r="N353" s="372"/>
      <c r="O353" s="466">
        <v>220583130040</v>
      </c>
      <c r="P353" s="362" t="str">
        <f t="shared" si="30"/>
        <v>CARRERA 16  #  52 - 107  220583130040</v>
      </c>
      <c r="Q353" s="362" t="str">
        <f t="shared" si="33"/>
        <v>NO</v>
      </c>
      <c r="R353" s="369">
        <v>962860</v>
      </c>
      <c r="S353" s="369">
        <v>1209927</v>
      </c>
      <c r="T353" s="366" t="s">
        <v>1086</v>
      </c>
      <c r="U353" s="366"/>
      <c r="V353" s="366" t="s">
        <v>1086</v>
      </c>
      <c r="W353" s="366" t="s">
        <v>1339</v>
      </c>
      <c r="X353" s="366" t="s">
        <v>1293</v>
      </c>
      <c r="Y353" s="366" t="s">
        <v>1318</v>
      </c>
      <c r="Z353" s="366" t="s">
        <v>1343</v>
      </c>
      <c r="AA353" s="369">
        <v>21934152</v>
      </c>
      <c r="AB353" s="366">
        <v>3235938859</v>
      </c>
      <c r="AC353" s="362" t="str">
        <f t="shared" si="31"/>
        <v>ANA CECILIA GUTIERREZ BEDOYA</v>
      </c>
      <c r="AD353" s="362" t="str">
        <f t="shared" si="34"/>
        <v>NO</v>
      </c>
      <c r="AE353" s="362" t="str">
        <f t="shared" si="35"/>
        <v>NO</v>
      </c>
      <c r="AF353" s="467" t="s">
        <v>4115</v>
      </c>
      <c r="AG353" s="366" t="s">
        <v>1086</v>
      </c>
      <c r="AH353" s="370">
        <v>5482011.055289479</v>
      </c>
      <c r="AI353" s="367">
        <v>43392</v>
      </c>
      <c r="AJ353" s="366" t="s">
        <v>1086</v>
      </c>
      <c r="AK353" s="366"/>
      <c r="AL353" s="362" t="str">
        <f t="shared" si="32"/>
        <v>SI</v>
      </c>
      <c r="AN353" s="332" t="s">
        <v>1129</v>
      </c>
      <c r="AO353" s="332">
        <v>2</v>
      </c>
    </row>
    <row r="354" spans="1:41" hidden="1" x14ac:dyDescent="0.25">
      <c r="A354" s="358" t="str">
        <f>+IF(ENCUESTAS!DU354="SI",ENCUESTAS!DV354,"")</f>
        <v>HOR-033</v>
      </c>
      <c r="B354" s="366"/>
      <c r="C354" s="367"/>
      <c r="D354" s="361" t="str">
        <f>+ENCUESTAS!H354</f>
        <v xml:space="preserve">NUEVO HORIZONTE </v>
      </c>
      <c r="E354" s="372"/>
      <c r="F354" s="372"/>
      <c r="G354" s="372"/>
      <c r="H354" s="372"/>
      <c r="I354" s="372"/>
      <c r="J354" s="372"/>
      <c r="K354" s="368"/>
      <c r="L354" s="372"/>
      <c r="M354" s="372"/>
      <c r="N354" s="372"/>
      <c r="O354" s="372"/>
      <c r="P354" s="362" t="str">
        <f t="shared" si="30"/>
        <v xml:space="preserve">   #   -   </v>
      </c>
      <c r="Q354" s="362" t="str">
        <f t="shared" si="33"/>
        <v>REPETIDA</v>
      </c>
      <c r="R354" s="369"/>
      <c r="S354" s="369"/>
      <c r="T354" s="366"/>
      <c r="U354" s="366"/>
      <c r="V354" s="366"/>
      <c r="W354" s="366"/>
      <c r="X354" s="366"/>
      <c r="Y354" s="366"/>
      <c r="Z354" s="366"/>
      <c r="AA354" s="369"/>
      <c r="AB354" s="366"/>
      <c r="AC354" s="362" t="str">
        <f t="shared" si="31"/>
        <v xml:space="preserve">   </v>
      </c>
      <c r="AD354" s="362" t="str">
        <f t="shared" si="34"/>
        <v>REPETIDA</v>
      </c>
      <c r="AE354" s="362" t="str">
        <f t="shared" si="35"/>
        <v>REPETIDA</v>
      </c>
      <c r="AF354" s="366"/>
      <c r="AG354" s="366"/>
      <c r="AH354" s="370"/>
      <c r="AI354" s="367"/>
      <c r="AJ354" s="366"/>
      <c r="AK354" s="366"/>
      <c r="AL354" s="362" t="str">
        <f t="shared" si="32"/>
        <v/>
      </c>
    </row>
    <row r="355" spans="1:41" hidden="1" x14ac:dyDescent="0.25">
      <c r="A355" s="358" t="str">
        <f>+IF(ENCUESTAS!DU355="SI",ENCUESTAS!DV355,"")</f>
        <v/>
      </c>
      <c r="B355" s="366"/>
      <c r="C355" s="367"/>
      <c r="D355" s="361" t="str">
        <f>+ENCUESTAS!H355</f>
        <v>TAHAMI</v>
      </c>
      <c r="E355" s="372"/>
      <c r="F355" s="372"/>
      <c r="G355" s="372"/>
      <c r="H355" s="372"/>
      <c r="I355" s="372"/>
      <c r="J355" s="372"/>
      <c r="K355" s="368"/>
      <c r="L355" s="372"/>
      <c r="M355" s="372"/>
      <c r="N355" s="372"/>
      <c r="O355" s="372"/>
      <c r="P355" s="362" t="str">
        <f t="shared" si="30"/>
        <v xml:space="preserve">   #   -   </v>
      </c>
      <c r="Q355" s="362" t="str">
        <f t="shared" si="33"/>
        <v>REPETIDA</v>
      </c>
      <c r="R355" s="369"/>
      <c r="S355" s="369"/>
      <c r="T355" s="366"/>
      <c r="U355" s="366"/>
      <c r="V355" s="366"/>
      <c r="W355" s="366"/>
      <c r="X355" s="366"/>
      <c r="Y355" s="366"/>
      <c r="Z355" s="366"/>
      <c r="AA355" s="369"/>
      <c r="AB355" s="366"/>
      <c r="AC355" s="362" t="str">
        <f t="shared" si="31"/>
        <v xml:space="preserve">   </v>
      </c>
      <c r="AD355" s="362" t="str">
        <f t="shared" si="34"/>
        <v>REPETIDA</v>
      </c>
      <c r="AE355" s="362" t="str">
        <f t="shared" si="35"/>
        <v>REPETIDA</v>
      </c>
      <c r="AF355" s="366"/>
      <c r="AG355" s="366"/>
      <c r="AH355" s="370"/>
      <c r="AI355" s="367"/>
      <c r="AJ355" s="366"/>
      <c r="AK355" s="366"/>
      <c r="AL355" s="362" t="str">
        <f t="shared" si="32"/>
        <v/>
      </c>
    </row>
    <row r="356" spans="1:41" hidden="1" x14ac:dyDescent="0.25">
      <c r="A356" s="358" t="str">
        <f>+IF(ENCUESTAS!DU356="SI",ENCUESTAS!DV356,"")</f>
        <v/>
      </c>
      <c r="B356" s="366"/>
      <c r="C356" s="367"/>
      <c r="D356" s="361" t="str">
        <f>+ENCUESTAS!H356</f>
        <v xml:space="preserve">SAN MARTIN </v>
      </c>
      <c r="E356" s="372"/>
      <c r="F356" s="372"/>
      <c r="G356" s="372"/>
      <c r="H356" s="372"/>
      <c r="I356" s="372"/>
      <c r="J356" s="372"/>
      <c r="K356" s="368"/>
      <c r="L356" s="372"/>
      <c r="M356" s="372"/>
      <c r="N356" s="372"/>
      <c r="O356" s="372"/>
      <c r="P356" s="362" t="str">
        <f t="shared" si="30"/>
        <v xml:space="preserve">   #   -   </v>
      </c>
      <c r="Q356" s="362" t="str">
        <f t="shared" si="33"/>
        <v>REPETIDA</v>
      </c>
      <c r="R356" s="369"/>
      <c r="S356" s="369"/>
      <c r="T356" s="366"/>
      <c r="U356" s="366"/>
      <c r="V356" s="366"/>
      <c r="W356" s="366"/>
      <c r="X356" s="366"/>
      <c r="Y356" s="366"/>
      <c r="Z356" s="366"/>
      <c r="AA356" s="369"/>
      <c r="AB356" s="366"/>
      <c r="AC356" s="362" t="str">
        <f t="shared" si="31"/>
        <v xml:space="preserve">   </v>
      </c>
      <c r="AD356" s="362" t="str">
        <f t="shared" si="34"/>
        <v>REPETIDA</v>
      </c>
      <c r="AE356" s="362" t="str">
        <f t="shared" si="35"/>
        <v>REPETIDA</v>
      </c>
      <c r="AF356" s="366"/>
      <c r="AG356" s="366"/>
      <c r="AH356" s="370"/>
      <c r="AI356" s="367"/>
      <c r="AJ356" s="366"/>
      <c r="AK356" s="366"/>
      <c r="AL356" s="362" t="str">
        <f t="shared" si="32"/>
        <v/>
      </c>
    </row>
    <row r="357" spans="1:41" hidden="1" x14ac:dyDescent="0.25">
      <c r="A357" s="358" t="str">
        <f>+IF(ENCUESTAS!DU357="SI",ENCUESTAS!DV357,"")</f>
        <v>MAR-056</v>
      </c>
      <c r="B357" s="366"/>
      <c r="C357" s="367"/>
      <c r="D357" s="361" t="str">
        <f>+ENCUESTAS!H357</f>
        <v xml:space="preserve">SAN MARTIN </v>
      </c>
      <c r="E357" s="372"/>
      <c r="F357" s="372"/>
      <c r="G357" s="372"/>
      <c r="H357" s="372"/>
      <c r="I357" s="372"/>
      <c r="J357" s="372"/>
      <c r="K357" s="368"/>
      <c r="L357" s="372"/>
      <c r="M357" s="372"/>
      <c r="N357" s="372"/>
      <c r="O357" s="372"/>
      <c r="P357" s="362" t="str">
        <f t="shared" si="30"/>
        <v xml:space="preserve">   #   -   </v>
      </c>
      <c r="Q357" s="362" t="str">
        <f t="shared" si="33"/>
        <v>REPETIDA</v>
      </c>
      <c r="R357" s="369"/>
      <c r="S357" s="369"/>
      <c r="T357" s="366"/>
      <c r="U357" s="366"/>
      <c r="V357" s="366"/>
      <c r="W357" s="366"/>
      <c r="X357" s="366"/>
      <c r="Y357" s="366"/>
      <c r="Z357" s="366"/>
      <c r="AA357" s="369"/>
      <c r="AB357" s="366"/>
      <c r="AC357" s="362" t="str">
        <f t="shared" si="31"/>
        <v xml:space="preserve">   </v>
      </c>
      <c r="AD357" s="362" t="str">
        <f t="shared" si="34"/>
        <v>REPETIDA</v>
      </c>
      <c r="AE357" s="362" t="str">
        <f t="shared" si="35"/>
        <v>REPETIDA</v>
      </c>
      <c r="AF357" s="366"/>
      <c r="AG357" s="366"/>
      <c r="AH357" s="370"/>
      <c r="AI357" s="367"/>
      <c r="AJ357" s="366"/>
      <c r="AK357" s="366"/>
      <c r="AL357" s="362" t="str">
        <f t="shared" si="32"/>
        <v/>
      </c>
    </row>
    <row r="358" spans="1:41" hidden="1" x14ac:dyDescent="0.25">
      <c r="A358" s="358" t="str">
        <f>+IF(ENCUESTAS!DU358="SI",ENCUESTAS!DV358,"")</f>
        <v>MAR-057</v>
      </c>
      <c r="B358" s="366"/>
      <c r="C358" s="367"/>
      <c r="D358" s="361" t="str">
        <f>+ENCUESTAS!H358</f>
        <v xml:space="preserve">SAN MARTIN </v>
      </c>
      <c r="E358" s="372"/>
      <c r="F358" s="372"/>
      <c r="G358" s="372"/>
      <c r="H358" s="372"/>
      <c r="I358" s="372"/>
      <c r="J358" s="372"/>
      <c r="K358" s="368"/>
      <c r="L358" s="372"/>
      <c r="M358" s="372"/>
      <c r="N358" s="372"/>
      <c r="O358" s="372"/>
      <c r="P358" s="362" t="str">
        <f t="shared" si="30"/>
        <v xml:space="preserve">   #   -   </v>
      </c>
      <c r="Q358" s="362" t="str">
        <f t="shared" si="33"/>
        <v>REPETIDA</v>
      </c>
      <c r="R358" s="369"/>
      <c r="S358" s="369"/>
      <c r="T358" s="366"/>
      <c r="U358" s="366"/>
      <c r="V358" s="366"/>
      <c r="W358" s="366"/>
      <c r="X358" s="366"/>
      <c r="Y358" s="366"/>
      <c r="Z358" s="366"/>
      <c r="AA358" s="369"/>
      <c r="AB358" s="366"/>
      <c r="AC358" s="362" t="str">
        <f t="shared" si="31"/>
        <v xml:space="preserve">   </v>
      </c>
      <c r="AD358" s="362" t="str">
        <f t="shared" si="34"/>
        <v>REPETIDA</v>
      </c>
      <c r="AE358" s="362" t="str">
        <f t="shared" si="35"/>
        <v>REPETIDA</v>
      </c>
      <c r="AF358" s="366"/>
      <c r="AG358" s="366"/>
      <c r="AH358" s="370"/>
      <c r="AI358" s="367"/>
      <c r="AJ358" s="366"/>
      <c r="AK358" s="366"/>
      <c r="AL358" s="362" t="str">
        <f t="shared" si="32"/>
        <v/>
      </c>
    </row>
    <row r="359" spans="1:41" hidden="1" x14ac:dyDescent="0.25">
      <c r="A359" s="358" t="str">
        <f>+IF(ENCUESTAS!DU359="SI",ENCUESTAS!DV359,"")</f>
        <v/>
      </c>
      <c r="B359" s="366"/>
      <c r="C359" s="367"/>
      <c r="D359" s="361" t="str">
        <f>+ENCUESTAS!H359</f>
        <v xml:space="preserve">SAN MARTIN </v>
      </c>
      <c r="E359" s="372"/>
      <c r="F359" s="372"/>
      <c r="G359" s="372"/>
      <c r="H359" s="372"/>
      <c r="I359" s="372"/>
      <c r="J359" s="372"/>
      <c r="K359" s="368"/>
      <c r="L359" s="372"/>
      <c r="M359" s="372"/>
      <c r="N359" s="372"/>
      <c r="O359" s="372"/>
      <c r="P359" s="362" t="str">
        <f t="shared" si="30"/>
        <v xml:space="preserve">   #   -   </v>
      </c>
      <c r="Q359" s="362" t="str">
        <f t="shared" si="33"/>
        <v>REPETIDA</v>
      </c>
      <c r="R359" s="369"/>
      <c r="S359" s="369"/>
      <c r="T359" s="366"/>
      <c r="U359" s="366"/>
      <c r="V359" s="366"/>
      <c r="W359" s="366"/>
      <c r="X359" s="366"/>
      <c r="Y359" s="366"/>
      <c r="Z359" s="366"/>
      <c r="AA359" s="369"/>
      <c r="AB359" s="366"/>
      <c r="AC359" s="362" t="str">
        <f t="shared" si="31"/>
        <v xml:space="preserve">   </v>
      </c>
      <c r="AD359" s="362" t="str">
        <f t="shared" si="34"/>
        <v>REPETIDA</v>
      </c>
      <c r="AE359" s="362" t="str">
        <f t="shared" si="35"/>
        <v>REPETIDA</v>
      </c>
      <c r="AF359" s="366"/>
      <c r="AG359" s="366"/>
      <c r="AH359" s="370"/>
      <c r="AI359" s="367"/>
      <c r="AJ359" s="366"/>
      <c r="AK359" s="366"/>
      <c r="AL359" s="362" t="str">
        <f t="shared" si="32"/>
        <v/>
      </c>
    </row>
    <row r="360" spans="1:41" hidden="1" x14ac:dyDescent="0.25">
      <c r="A360" s="358" t="str">
        <f>+IF(ENCUESTAS!DU360="SI",ENCUESTAS!DV360,"")</f>
        <v/>
      </c>
      <c r="B360" s="366"/>
      <c r="C360" s="367"/>
      <c r="D360" s="361" t="str">
        <f>+ENCUESTAS!H360</f>
        <v xml:space="preserve">SAN MARTIN </v>
      </c>
      <c r="E360" s="372"/>
      <c r="F360" s="372"/>
      <c r="G360" s="372"/>
      <c r="H360" s="372"/>
      <c r="I360" s="372"/>
      <c r="J360" s="372"/>
      <c r="K360" s="368"/>
      <c r="L360" s="372"/>
      <c r="M360" s="372"/>
      <c r="N360" s="372"/>
      <c r="O360" s="372"/>
      <c r="P360" s="362" t="str">
        <f t="shared" si="30"/>
        <v xml:space="preserve">   #   -   </v>
      </c>
      <c r="Q360" s="362" t="str">
        <f t="shared" si="33"/>
        <v>REPETIDA</v>
      </c>
      <c r="R360" s="369"/>
      <c r="S360" s="369"/>
      <c r="T360" s="366"/>
      <c r="U360" s="366"/>
      <c r="V360" s="366"/>
      <c r="W360" s="366"/>
      <c r="X360" s="366"/>
      <c r="Y360" s="366"/>
      <c r="Z360" s="366"/>
      <c r="AA360" s="369"/>
      <c r="AB360" s="366"/>
      <c r="AC360" s="362" t="str">
        <f t="shared" si="31"/>
        <v xml:space="preserve">   </v>
      </c>
      <c r="AD360" s="362" t="str">
        <f t="shared" si="34"/>
        <v>REPETIDA</v>
      </c>
      <c r="AE360" s="362" t="str">
        <f t="shared" si="35"/>
        <v>REPETIDA</v>
      </c>
      <c r="AF360" s="366"/>
      <c r="AG360" s="366"/>
      <c r="AH360" s="370"/>
      <c r="AI360" s="367"/>
      <c r="AJ360" s="366"/>
      <c r="AK360" s="366"/>
      <c r="AL360" s="362" t="str">
        <f t="shared" si="32"/>
        <v/>
      </c>
    </row>
    <row r="361" spans="1:41" hidden="1" x14ac:dyDescent="0.25">
      <c r="A361" s="358" t="str">
        <f>+IF(ENCUESTAS!DU361="SI",ENCUESTAS!DV361,"")</f>
        <v>MAR-058</v>
      </c>
      <c r="B361" s="366"/>
      <c r="C361" s="367"/>
      <c r="D361" s="361" t="str">
        <f>+ENCUESTAS!H361</f>
        <v xml:space="preserve">SAN MARTIN </v>
      </c>
      <c r="E361" s="372"/>
      <c r="F361" s="372"/>
      <c r="G361" s="372"/>
      <c r="H361" s="372"/>
      <c r="I361" s="372"/>
      <c r="J361" s="372"/>
      <c r="K361" s="368"/>
      <c r="L361" s="372"/>
      <c r="M361" s="372"/>
      <c r="N361" s="372"/>
      <c r="O361" s="372"/>
      <c r="P361" s="362" t="str">
        <f t="shared" si="30"/>
        <v xml:space="preserve">   #   -   </v>
      </c>
      <c r="Q361" s="362" t="str">
        <f t="shared" si="33"/>
        <v>REPETIDA</v>
      </c>
      <c r="R361" s="369"/>
      <c r="S361" s="369"/>
      <c r="T361" s="366"/>
      <c r="U361" s="366"/>
      <c r="V361" s="366"/>
      <c r="W361" s="366"/>
      <c r="X361" s="366"/>
      <c r="Y361" s="366"/>
      <c r="Z361" s="366"/>
      <c r="AA361" s="369"/>
      <c r="AB361" s="366"/>
      <c r="AC361" s="362" t="str">
        <f t="shared" si="31"/>
        <v xml:space="preserve">   </v>
      </c>
      <c r="AD361" s="362" t="str">
        <f t="shared" si="34"/>
        <v>REPETIDA</v>
      </c>
      <c r="AE361" s="362" t="str">
        <f t="shared" si="35"/>
        <v>REPETIDA</v>
      </c>
      <c r="AF361" s="366"/>
      <c r="AG361" s="366"/>
      <c r="AH361" s="370"/>
      <c r="AI361" s="367"/>
      <c r="AJ361" s="366"/>
      <c r="AK361" s="366"/>
      <c r="AL361" s="362" t="str">
        <f t="shared" si="32"/>
        <v/>
      </c>
    </row>
    <row r="362" spans="1:41" hidden="1" x14ac:dyDescent="0.25">
      <c r="A362" s="358" t="str">
        <f>+IF(ENCUESTAS!DU362="SI",ENCUESTAS!DV362,"")</f>
        <v/>
      </c>
      <c r="B362" s="366"/>
      <c r="C362" s="367"/>
      <c r="D362" s="361" t="str">
        <f>+ENCUESTAS!H362</f>
        <v xml:space="preserve">SAN MARTIN </v>
      </c>
      <c r="E362" s="372"/>
      <c r="F362" s="372"/>
      <c r="G362" s="372"/>
      <c r="H362" s="372"/>
      <c r="I362" s="372"/>
      <c r="J362" s="372"/>
      <c r="K362" s="368"/>
      <c r="L362" s="372"/>
      <c r="M362" s="372"/>
      <c r="N362" s="372"/>
      <c r="O362" s="372"/>
      <c r="P362" s="362" t="str">
        <f t="shared" si="30"/>
        <v xml:space="preserve">   #   -   </v>
      </c>
      <c r="Q362" s="362" t="str">
        <f t="shared" si="33"/>
        <v>REPETIDA</v>
      </c>
      <c r="R362" s="369"/>
      <c r="S362" s="369"/>
      <c r="T362" s="366"/>
      <c r="U362" s="366"/>
      <c r="V362" s="366"/>
      <c r="W362" s="366"/>
      <c r="X362" s="366"/>
      <c r="Y362" s="366"/>
      <c r="Z362" s="366"/>
      <c r="AA362" s="369"/>
      <c r="AB362" s="366"/>
      <c r="AC362" s="362" t="str">
        <f t="shared" si="31"/>
        <v xml:space="preserve">   </v>
      </c>
      <c r="AD362" s="362" t="str">
        <f t="shared" si="34"/>
        <v>REPETIDA</v>
      </c>
      <c r="AE362" s="362" t="str">
        <f t="shared" si="35"/>
        <v>REPETIDA</v>
      </c>
      <c r="AF362" s="366"/>
      <c r="AG362" s="366"/>
      <c r="AH362" s="370"/>
      <c r="AI362" s="367"/>
      <c r="AJ362" s="366"/>
      <c r="AK362" s="366"/>
      <c r="AL362" s="362" t="str">
        <f t="shared" si="32"/>
        <v/>
      </c>
    </row>
    <row r="363" spans="1:41" ht="45" hidden="1" x14ac:dyDescent="0.25">
      <c r="A363" s="358" t="str">
        <f>+IF(ENCUESTAS!DU363="SI",ENCUESTAS!DV363,"")</f>
        <v>MIL-071</v>
      </c>
      <c r="B363" s="366" t="s">
        <v>1086</v>
      </c>
      <c r="C363" s="367">
        <v>43369</v>
      </c>
      <c r="D363" s="361" t="str">
        <f>+ENCUESTAS!H363</f>
        <v>NUEVO MILENIO</v>
      </c>
      <c r="E363" s="372" t="s">
        <v>1102</v>
      </c>
      <c r="F363" s="372">
        <v>16</v>
      </c>
      <c r="G363" s="372"/>
      <c r="H363" s="372"/>
      <c r="I363" s="372"/>
      <c r="J363" s="372">
        <v>52</v>
      </c>
      <c r="K363" s="368"/>
      <c r="L363" s="372"/>
      <c r="M363" s="372">
        <v>93</v>
      </c>
      <c r="N363" s="372"/>
      <c r="O363" s="466">
        <v>220583130044</v>
      </c>
      <c r="P363" s="362" t="str">
        <f t="shared" si="30"/>
        <v>CARRERA 16  #  52 - 93  220583130044</v>
      </c>
      <c r="Q363" s="362" t="str">
        <f t="shared" si="33"/>
        <v>NO</v>
      </c>
      <c r="R363" s="369">
        <v>962853</v>
      </c>
      <c r="S363" s="369">
        <v>1209916</v>
      </c>
      <c r="T363" s="366" t="s">
        <v>1086</v>
      </c>
      <c r="U363" s="467"/>
      <c r="V363" s="366" t="s">
        <v>1086</v>
      </c>
      <c r="W363" s="366" t="s">
        <v>1838</v>
      </c>
      <c r="X363" s="366"/>
      <c r="Y363" s="366" t="s">
        <v>1346</v>
      </c>
      <c r="Z363" s="366" t="s">
        <v>1316</v>
      </c>
      <c r="AA363" s="369">
        <v>3417511</v>
      </c>
      <c r="AB363" s="366">
        <v>3503281490</v>
      </c>
      <c r="AC363" s="362" t="str">
        <f t="shared" si="31"/>
        <v xml:space="preserve">ROBERTO ANTONIO AGUDELO </v>
      </c>
      <c r="AD363" s="362" t="str">
        <f t="shared" si="34"/>
        <v>NO</v>
      </c>
      <c r="AE363" s="362" t="str">
        <f t="shared" si="35"/>
        <v>NO</v>
      </c>
      <c r="AF363" s="467" t="s">
        <v>4114</v>
      </c>
      <c r="AG363" s="366" t="s">
        <v>1086</v>
      </c>
      <c r="AH363" s="370">
        <v>6710669.5563087258</v>
      </c>
      <c r="AI363" s="367">
        <v>43392</v>
      </c>
      <c r="AJ363" s="366" t="s">
        <v>1086</v>
      </c>
      <c r="AK363" s="366"/>
      <c r="AL363" s="362" t="str">
        <f t="shared" si="32"/>
        <v>SI</v>
      </c>
      <c r="AN363" s="332" t="s">
        <v>1129</v>
      </c>
      <c r="AO363" s="332">
        <v>2</v>
      </c>
    </row>
    <row r="364" spans="1:41" hidden="1" x14ac:dyDescent="0.25">
      <c r="A364" s="358" t="str">
        <f>+IF(ENCUESTAS!DU364="SI",ENCUESTAS!DV364,"")</f>
        <v>OAS-071</v>
      </c>
      <c r="B364" s="366" t="s">
        <v>1086</v>
      </c>
      <c r="C364" s="367"/>
      <c r="D364" s="361" t="str">
        <f>+ENCUESTAS!H364</f>
        <v xml:space="preserve">OASIS </v>
      </c>
      <c r="E364" s="372"/>
      <c r="F364" s="372"/>
      <c r="G364" s="372"/>
      <c r="H364" s="372"/>
      <c r="I364" s="372"/>
      <c r="J364" s="372"/>
      <c r="K364" s="368"/>
      <c r="L364" s="372"/>
      <c r="M364" s="372"/>
      <c r="N364" s="372"/>
      <c r="O364" s="466"/>
      <c r="P364" s="362" t="str">
        <f t="shared" si="30"/>
        <v xml:space="preserve">   #   -   </v>
      </c>
      <c r="Q364" s="362" t="str">
        <f t="shared" si="33"/>
        <v>REPETIDA</v>
      </c>
      <c r="R364" s="369"/>
      <c r="S364" s="369"/>
      <c r="T364" s="366" t="s">
        <v>1087</v>
      </c>
      <c r="U364" s="467" t="s">
        <v>4149</v>
      </c>
      <c r="V364" s="366"/>
      <c r="W364" s="366"/>
      <c r="X364" s="366"/>
      <c r="Y364" s="366"/>
      <c r="Z364" s="366"/>
      <c r="AA364" s="369"/>
      <c r="AB364" s="366"/>
      <c r="AC364" s="362" t="str">
        <f t="shared" si="31"/>
        <v xml:space="preserve">   </v>
      </c>
      <c r="AD364" s="362" t="str">
        <f t="shared" si="34"/>
        <v>REPETIDA</v>
      </c>
      <c r="AE364" s="362" t="str">
        <f t="shared" si="35"/>
        <v>REPETIDA</v>
      </c>
      <c r="AF364" s="467"/>
      <c r="AG364" s="366"/>
      <c r="AH364" s="370"/>
      <c r="AI364" s="367"/>
      <c r="AJ364" s="366"/>
      <c r="AK364" s="366"/>
      <c r="AL364" s="362" t="str">
        <f t="shared" si="32"/>
        <v/>
      </c>
    </row>
    <row r="365" spans="1:41" hidden="1" x14ac:dyDescent="0.25">
      <c r="A365" s="358" t="str">
        <f>+IF(ENCUESTAS!DU365="SI",ENCUESTAS!DV365,"")</f>
        <v>OAS-072</v>
      </c>
      <c r="B365" s="366" t="s">
        <v>1086</v>
      </c>
      <c r="C365" s="367"/>
      <c r="D365" s="361" t="str">
        <f>+ENCUESTAS!H365</f>
        <v xml:space="preserve">OASIS </v>
      </c>
      <c r="E365" s="372"/>
      <c r="F365" s="372"/>
      <c r="G365" s="372"/>
      <c r="H365" s="372"/>
      <c r="I365" s="372"/>
      <c r="J365" s="372"/>
      <c r="K365" s="368"/>
      <c r="L365" s="372"/>
      <c r="M365" s="372"/>
      <c r="N365" s="372"/>
      <c r="O365" s="466"/>
      <c r="P365" s="362" t="str">
        <f t="shared" si="30"/>
        <v xml:space="preserve">   #   -   </v>
      </c>
      <c r="Q365" s="362" t="str">
        <f t="shared" si="33"/>
        <v>REPETIDA</v>
      </c>
      <c r="R365" s="369"/>
      <c r="S365" s="369"/>
      <c r="T365" s="366" t="s">
        <v>1087</v>
      </c>
      <c r="U365" s="467" t="s">
        <v>4159</v>
      </c>
      <c r="V365" s="366"/>
      <c r="W365" s="366"/>
      <c r="X365" s="366"/>
      <c r="Y365" s="366"/>
      <c r="Z365" s="366"/>
      <c r="AA365" s="369"/>
      <c r="AB365" s="366"/>
      <c r="AC365" s="362" t="str">
        <f t="shared" si="31"/>
        <v xml:space="preserve">   </v>
      </c>
      <c r="AD365" s="362" t="str">
        <f t="shared" si="34"/>
        <v>REPETIDA</v>
      </c>
      <c r="AE365" s="362" t="str">
        <f t="shared" si="35"/>
        <v>REPETIDA</v>
      </c>
      <c r="AF365" s="467"/>
      <c r="AG365" s="366"/>
      <c r="AH365" s="370"/>
      <c r="AI365" s="367"/>
      <c r="AJ365" s="366"/>
      <c r="AK365" s="366"/>
      <c r="AL365" s="362" t="str">
        <f t="shared" si="32"/>
        <v/>
      </c>
    </row>
    <row r="366" spans="1:41" ht="90" hidden="1" x14ac:dyDescent="0.25">
      <c r="A366" s="358" t="str">
        <f>+IF(ENCUESTAS!DU366="SI",ENCUESTAS!DV366,"")</f>
        <v>OAS-073</v>
      </c>
      <c r="B366" s="366" t="s">
        <v>1086</v>
      </c>
      <c r="C366" s="367">
        <v>43364</v>
      </c>
      <c r="D366" s="361" t="str">
        <f>+ENCUESTAS!H366</f>
        <v xml:space="preserve">OASIS </v>
      </c>
      <c r="E366" s="372"/>
      <c r="F366" s="372"/>
      <c r="G366" s="372"/>
      <c r="H366" s="372"/>
      <c r="I366" s="372"/>
      <c r="J366" s="372"/>
      <c r="K366" s="368"/>
      <c r="L366" s="372"/>
      <c r="M366" s="372"/>
      <c r="N366" s="372"/>
      <c r="O366" s="466">
        <v>220589910000</v>
      </c>
      <c r="P366" s="362" t="str">
        <f t="shared" si="30"/>
        <v xml:space="preserve">   #   -   220589910000</v>
      </c>
      <c r="Q366" s="362" t="str">
        <f t="shared" si="33"/>
        <v>NO</v>
      </c>
      <c r="R366" s="369">
        <v>963122</v>
      </c>
      <c r="S366" s="369">
        <v>1209999</v>
      </c>
      <c r="T366" s="366" t="s">
        <v>1086</v>
      </c>
      <c r="U366" s="467" t="s">
        <v>3904</v>
      </c>
      <c r="V366" s="366" t="s">
        <v>1086</v>
      </c>
      <c r="W366" s="366" t="s">
        <v>1097</v>
      </c>
      <c r="X366" s="366" t="s">
        <v>2602</v>
      </c>
      <c r="Y366" s="366" t="s">
        <v>3935</v>
      </c>
      <c r="Z366" s="366" t="s">
        <v>1533</v>
      </c>
      <c r="AA366" s="369">
        <v>43655305</v>
      </c>
      <c r="AB366" s="366">
        <v>3147476450</v>
      </c>
      <c r="AC366" s="362" t="str">
        <f t="shared" si="31"/>
        <v>JUNY DEL SOCORRO CALLE MENESES</v>
      </c>
      <c r="AD366" s="362" t="str">
        <f t="shared" si="34"/>
        <v>NO</v>
      </c>
      <c r="AE366" s="362" t="str">
        <f t="shared" si="35"/>
        <v>NO</v>
      </c>
      <c r="AF366" s="467" t="s">
        <v>4009</v>
      </c>
      <c r="AG366" s="366" t="s">
        <v>1086</v>
      </c>
      <c r="AH366" s="370">
        <v>3096435.7986747967</v>
      </c>
      <c r="AI366" s="367">
        <v>43378</v>
      </c>
      <c r="AJ366" s="366" t="s">
        <v>1086</v>
      </c>
      <c r="AK366" s="366"/>
      <c r="AL366" s="362" t="str">
        <f t="shared" si="32"/>
        <v>SI</v>
      </c>
      <c r="AN366" s="332" t="s">
        <v>1129</v>
      </c>
      <c r="AO366" s="332">
        <v>1</v>
      </c>
    </row>
    <row r="367" spans="1:41" hidden="1" x14ac:dyDescent="0.25">
      <c r="A367" s="358" t="str">
        <f>+IF(ENCUESTAS!DU367="SI",ENCUESTAS!DV367,"")</f>
        <v>TAH-030</v>
      </c>
      <c r="B367" s="366"/>
      <c r="C367" s="367"/>
      <c r="D367" s="361" t="str">
        <f>+ENCUESTAS!H367</f>
        <v>TAHAMI</v>
      </c>
      <c r="E367" s="372"/>
      <c r="F367" s="372"/>
      <c r="G367" s="372"/>
      <c r="H367" s="372"/>
      <c r="I367" s="372"/>
      <c r="J367" s="372"/>
      <c r="K367" s="368"/>
      <c r="L367" s="372"/>
      <c r="M367" s="372"/>
      <c r="N367" s="372"/>
      <c r="O367" s="372"/>
      <c r="P367" s="362" t="str">
        <f t="shared" ref="P367:P430" si="36">CONCATENATE(E367," ",F367,G367," ",H367," ",I367,"# "," ",J367,K367," ",L367,"- ",M367," ",N367," ",O367)</f>
        <v xml:space="preserve">   #   -   </v>
      </c>
      <c r="Q367" s="362" t="str">
        <f t="shared" si="33"/>
        <v>REPETIDA</v>
      </c>
      <c r="R367" s="369"/>
      <c r="S367" s="369"/>
      <c r="T367" s="366"/>
      <c r="U367" s="366"/>
      <c r="V367" s="366"/>
      <c r="W367" s="366"/>
      <c r="X367" s="366"/>
      <c r="Y367" s="366"/>
      <c r="Z367" s="366"/>
      <c r="AA367" s="369"/>
      <c r="AB367" s="366"/>
      <c r="AC367" s="362" t="str">
        <f t="shared" ref="AC367:AC430" si="37">+CONCATENATE(Y367," ",Z367," ",W367," ",X367)</f>
        <v xml:space="preserve">   </v>
      </c>
      <c r="AD367" s="362" t="str">
        <f t="shared" si="34"/>
        <v>REPETIDA</v>
      </c>
      <c r="AE367" s="362" t="str">
        <f t="shared" si="35"/>
        <v>REPETIDA</v>
      </c>
      <c r="AF367" s="366"/>
      <c r="AG367" s="366"/>
      <c r="AH367" s="370"/>
      <c r="AI367" s="367"/>
      <c r="AJ367" s="366"/>
      <c r="AK367" s="366"/>
      <c r="AL367" s="362" t="str">
        <f t="shared" ref="AL367:AL430" si="38">IF(AND(AG367="SI",AJ367="SI"),"SI",IF(AND(AG367="",AJ367=""),"","NO"))</f>
        <v/>
      </c>
    </row>
    <row r="368" spans="1:41" hidden="1" x14ac:dyDescent="0.25">
      <c r="A368" s="358" t="str">
        <f>+IF(ENCUESTAS!DU368="SI",ENCUESTAS!DV368,"")</f>
        <v>TAH-031</v>
      </c>
      <c r="B368" s="366"/>
      <c r="C368" s="367"/>
      <c r="D368" s="361" t="str">
        <f>+ENCUESTAS!H368</f>
        <v>TAHAMI</v>
      </c>
      <c r="E368" s="372"/>
      <c r="F368" s="372"/>
      <c r="G368" s="372"/>
      <c r="H368" s="372"/>
      <c r="I368" s="372"/>
      <c r="J368" s="372"/>
      <c r="K368" s="368"/>
      <c r="L368" s="372"/>
      <c r="M368" s="372"/>
      <c r="N368" s="372"/>
      <c r="O368" s="372"/>
      <c r="P368" s="362" t="str">
        <f t="shared" si="36"/>
        <v xml:space="preserve">   #   -   </v>
      </c>
      <c r="Q368" s="362" t="str">
        <f t="shared" si="33"/>
        <v>REPETIDA</v>
      </c>
      <c r="R368" s="369"/>
      <c r="S368" s="369"/>
      <c r="T368" s="366"/>
      <c r="U368" s="366"/>
      <c r="V368" s="366"/>
      <c r="W368" s="366"/>
      <c r="X368" s="366"/>
      <c r="Y368" s="366"/>
      <c r="Z368" s="366"/>
      <c r="AA368" s="369"/>
      <c r="AB368" s="366"/>
      <c r="AC368" s="362" t="str">
        <f t="shared" si="37"/>
        <v xml:space="preserve">   </v>
      </c>
      <c r="AD368" s="362" t="str">
        <f t="shared" si="34"/>
        <v>REPETIDA</v>
      </c>
      <c r="AE368" s="362" t="str">
        <f t="shared" si="35"/>
        <v>REPETIDA</v>
      </c>
      <c r="AF368" s="366"/>
      <c r="AG368" s="366"/>
      <c r="AH368" s="370"/>
      <c r="AI368" s="367"/>
      <c r="AJ368" s="366"/>
      <c r="AK368" s="366"/>
      <c r="AL368" s="362" t="str">
        <f t="shared" si="38"/>
        <v/>
      </c>
    </row>
    <row r="369" spans="1:41" hidden="1" x14ac:dyDescent="0.25">
      <c r="A369" s="358" t="str">
        <f>+IF(ENCUESTAS!DU369="SI",ENCUESTAS!DV369,"")</f>
        <v/>
      </c>
      <c r="B369" s="366"/>
      <c r="C369" s="367"/>
      <c r="D369" s="361" t="str">
        <f>+ENCUESTAS!H369</f>
        <v xml:space="preserve">OASIS </v>
      </c>
      <c r="E369" s="372"/>
      <c r="F369" s="372"/>
      <c r="G369" s="372"/>
      <c r="H369" s="372"/>
      <c r="I369" s="372"/>
      <c r="J369" s="372"/>
      <c r="K369" s="368"/>
      <c r="L369" s="372"/>
      <c r="M369" s="372"/>
      <c r="N369" s="372"/>
      <c r="O369" s="466"/>
      <c r="P369" s="362" t="str">
        <f t="shared" si="36"/>
        <v xml:space="preserve">   #   -   </v>
      </c>
      <c r="Q369" s="362" t="str">
        <f t="shared" si="33"/>
        <v>REPETIDA</v>
      </c>
      <c r="R369" s="369"/>
      <c r="S369" s="369"/>
      <c r="T369" s="366"/>
      <c r="U369" s="366"/>
      <c r="V369" s="366"/>
      <c r="W369" s="366"/>
      <c r="X369" s="366"/>
      <c r="Y369" s="366"/>
      <c r="Z369" s="366"/>
      <c r="AA369" s="369"/>
      <c r="AB369" s="366"/>
      <c r="AC369" s="362" t="str">
        <f t="shared" si="37"/>
        <v xml:space="preserve">   </v>
      </c>
      <c r="AD369" s="362" t="str">
        <f t="shared" si="34"/>
        <v>REPETIDA</v>
      </c>
      <c r="AE369" s="362" t="str">
        <f t="shared" si="35"/>
        <v>REPETIDA</v>
      </c>
      <c r="AF369" s="366"/>
      <c r="AG369" s="366"/>
      <c r="AH369" s="370"/>
      <c r="AI369" s="367"/>
      <c r="AJ369" s="366"/>
      <c r="AK369" s="366"/>
      <c r="AL369" s="362" t="str">
        <f t="shared" si="38"/>
        <v/>
      </c>
    </row>
    <row r="370" spans="1:41" hidden="1" x14ac:dyDescent="0.25">
      <c r="A370" s="358" t="str">
        <f>+IF(ENCUESTAS!DU370="SI",ENCUESTAS!DV370,"")</f>
        <v/>
      </c>
      <c r="B370" s="366"/>
      <c r="C370" s="367"/>
      <c r="D370" s="361" t="str">
        <f>+ENCUESTAS!H370</f>
        <v xml:space="preserve">OASIS </v>
      </c>
      <c r="E370" s="372"/>
      <c r="F370" s="372"/>
      <c r="G370" s="372"/>
      <c r="H370" s="372"/>
      <c r="I370" s="372"/>
      <c r="J370" s="372"/>
      <c r="K370" s="368"/>
      <c r="L370" s="372"/>
      <c r="M370" s="372"/>
      <c r="N370" s="372"/>
      <c r="O370" s="466"/>
      <c r="P370" s="362" t="str">
        <f t="shared" si="36"/>
        <v xml:space="preserve">   #   -   </v>
      </c>
      <c r="Q370" s="362" t="str">
        <f t="shared" si="33"/>
        <v>REPETIDA</v>
      </c>
      <c r="R370" s="369"/>
      <c r="S370" s="369"/>
      <c r="T370" s="366"/>
      <c r="U370" s="366"/>
      <c r="V370" s="366"/>
      <c r="W370" s="366"/>
      <c r="X370" s="366"/>
      <c r="Y370" s="366"/>
      <c r="Z370" s="366"/>
      <c r="AA370" s="369"/>
      <c r="AB370" s="366"/>
      <c r="AC370" s="362" t="str">
        <f t="shared" si="37"/>
        <v xml:space="preserve">   </v>
      </c>
      <c r="AD370" s="362" t="str">
        <f t="shared" si="34"/>
        <v>REPETIDA</v>
      </c>
      <c r="AE370" s="362" t="str">
        <f t="shared" si="35"/>
        <v>REPETIDA</v>
      </c>
      <c r="AF370" s="366"/>
      <c r="AG370" s="366"/>
      <c r="AH370" s="370"/>
      <c r="AI370" s="367"/>
      <c r="AJ370" s="366"/>
      <c r="AK370" s="366"/>
      <c r="AL370" s="362" t="str">
        <f t="shared" si="38"/>
        <v/>
      </c>
    </row>
    <row r="371" spans="1:41" hidden="1" x14ac:dyDescent="0.25">
      <c r="A371" s="358" t="str">
        <f>+IF(ENCUESTAS!DU371="SI",ENCUESTAS!DV371,"")</f>
        <v>TAH-032</v>
      </c>
      <c r="B371" s="366"/>
      <c r="C371" s="367"/>
      <c r="D371" s="361" t="str">
        <f>+ENCUESTAS!H371</f>
        <v>TAHAMI</v>
      </c>
      <c r="E371" s="372"/>
      <c r="F371" s="372"/>
      <c r="G371" s="372"/>
      <c r="H371" s="372"/>
      <c r="I371" s="372"/>
      <c r="J371" s="372"/>
      <c r="K371" s="368"/>
      <c r="L371" s="372"/>
      <c r="M371" s="372"/>
      <c r="N371" s="372"/>
      <c r="O371" s="372"/>
      <c r="P371" s="362" t="str">
        <f t="shared" si="36"/>
        <v xml:space="preserve">   #   -   </v>
      </c>
      <c r="Q371" s="362" t="str">
        <f t="shared" si="33"/>
        <v>REPETIDA</v>
      </c>
      <c r="R371" s="369"/>
      <c r="S371" s="369"/>
      <c r="T371" s="366"/>
      <c r="U371" s="366"/>
      <c r="V371" s="366"/>
      <c r="W371" s="366"/>
      <c r="X371" s="366"/>
      <c r="Y371" s="366"/>
      <c r="Z371" s="366"/>
      <c r="AA371" s="369"/>
      <c r="AB371" s="366"/>
      <c r="AC371" s="362" t="str">
        <f t="shared" si="37"/>
        <v xml:space="preserve">   </v>
      </c>
      <c r="AD371" s="362" t="str">
        <f t="shared" si="34"/>
        <v>REPETIDA</v>
      </c>
      <c r="AE371" s="362" t="str">
        <f t="shared" si="35"/>
        <v>REPETIDA</v>
      </c>
      <c r="AF371" s="366"/>
      <c r="AG371" s="366"/>
      <c r="AH371" s="370"/>
      <c r="AI371" s="367"/>
      <c r="AJ371" s="366"/>
      <c r="AK371" s="366"/>
      <c r="AL371" s="362" t="str">
        <f t="shared" si="38"/>
        <v/>
      </c>
    </row>
    <row r="372" spans="1:41" hidden="1" x14ac:dyDescent="0.25">
      <c r="A372" s="358" t="str">
        <f>+IF(ENCUESTAS!DU372="SI",ENCUESTAS!DV372,"")</f>
        <v>OAS-074</v>
      </c>
      <c r="B372" s="366" t="s">
        <v>1086</v>
      </c>
      <c r="C372" s="367"/>
      <c r="D372" s="361" t="str">
        <f>+ENCUESTAS!H372</f>
        <v xml:space="preserve">OASIS </v>
      </c>
      <c r="E372" s="372"/>
      <c r="F372" s="372"/>
      <c r="G372" s="372"/>
      <c r="H372" s="372"/>
      <c r="I372" s="372"/>
      <c r="J372" s="372"/>
      <c r="K372" s="368"/>
      <c r="L372" s="372"/>
      <c r="M372" s="372"/>
      <c r="N372" s="372"/>
      <c r="O372" s="466"/>
      <c r="P372" s="362" t="str">
        <f t="shared" si="36"/>
        <v xml:space="preserve">   #   -   </v>
      </c>
      <c r="Q372" s="362" t="str">
        <f t="shared" si="33"/>
        <v>REPETIDA</v>
      </c>
      <c r="R372" s="369"/>
      <c r="S372" s="369"/>
      <c r="T372" s="366" t="s">
        <v>1087</v>
      </c>
      <c r="U372" s="467" t="s">
        <v>4015</v>
      </c>
      <c r="V372" s="366"/>
      <c r="W372" s="366"/>
      <c r="X372" s="366"/>
      <c r="Y372" s="366"/>
      <c r="Z372" s="366"/>
      <c r="AA372" s="369"/>
      <c r="AB372" s="366"/>
      <c r="AC372" s="362" t="str">
        <f t="shared" si="37"/>
        <v xml:space="preserve">   </v>
      </c>
      <c r="AD372" s="362" t="str">
        <f t="shared" si="34"/>
        <v>REPETIDA</v>
      </c>
      <c r="AE372" s="362" t="str">
        <f t="shared" si="35"/>
        <v>REPETIDA</v>
      </c>
      <c r="AF372" s="467"/>
      <c r="AG372" s="366"/>
      <c r="AH372" s="370"/>
      <c r="AI372" s="367"/>
      <c r="AJ372" s="366"/>
      <c r="AK372" s="366"/>
      <c r="AL372" s="362" t="str">
        <f t="shared" si="38"/>
        <v/>
      </c>
    </row>
    <row r="373" spans="1:41" hidden="1" x14ac:dyDescent="0.25">
      <c r="A373" s="358" t="str">
        <f>+IF(ENCUESTAS!DU373="SI",ENCUESTAS!DV373,"")</f>
        <v/>
      </c>
      <c r="B373" s="366"/>
      <c r="C373" s="367"/>
      <c r="D373" s="361" t="str">
        <f>+ENCUESTAS!H373</f>
        <v>TAHAMI</v>
      </c>
      <c r="E373" s="372"/>
      <c r="F373" s="372"/>
      <c r="G373" s="372"/>
      <c r="H373" s="372"/>
      <c r="I373" s="372"/>
      <c r="J373" s="372"/>
      <c r="K373" s="368"/>
      <c r="L373" s="372"/>
      <c r="M373" s="372"/>
      <c r="N373" s="372"/>
      <c r="O373" s="372"/>
      <c r="P373" s="362" t="str">
        <f t="shared" si="36"/>
        <v xml:space="preserve">   #   -   </v>
      </c>
      <c r="Q373" s="362" t="str">
        <f t="shared" si="33"/>
        <v>REPETIDA</v>
      </c>
      <c r="R373" s="369"/>
      <c r="S373" s="369"/>
      <c r="T373" s="366"/>
      <c r="U373" s="366"/>
      <c r="V373" s="366"/>
      <c r="W373" s="366"/>
      <c r="X373" s="366"/>
      <c r="Y373" s="366"/>
      <c r="Z373" s="366"/>
      <c r="AA373" s="369"/>
      <c r="AB373" s="366"/>
      <c r="AC373" s="362" t="str">
        <f t="shared" si="37"/>
        <v xml:space="preserve">   </v>
      </c>
      <c r="AD373" s="362" t="str">
        <f t="shared" si="34"/>
        <v>REPETIDA</v>
      </c>
      <c r="AE373" s="362" t="str">
        <f t="shared" si="35"/>
        <v>REPETIDA</v>
      </c>
      <c r="AF373" s="366"/>
      <c r="AG373" s="366"/>
      <c r="AH373" s="370"/>
      <c r="AI373" s="367"/>
      <c r="AJ373" s="366"/>
      <c r="AK373" s="366"/>
      <c r="AL373" s="362" t="str">
        <f t="shared" si="38"/>
        <v/>
      </c>
    </row>
    <row r="374" spans="1:41" hidden="1" x14ac:dyDescent="0.25">
      <c r="A374" s="358" t="str">
        <f>+IF(ENCUESTAS!DU374="SI",ENCUESTAS!DV374,"")</f>
        <v>TAH-033</v>
      </c>
      <c r="B374" s="366"/>
      <c r="C374" s="367"/>
      <c r="D374" s="361" t="str">
        <f>+ENCUESTAS!H374</f>
        <v>TAHAMI</v>
      </c>
      <c r="E374" s="372"/>
      <c r="F374" s="372"/>
      <c r="G374" s="372"/>
      <c r="H374" s="372"/>
      <c r="I374" s="372"/>
      <c r="J374" s="372"/>
      <c r="K374" s="368"/>
      <c r="L374" s="372"/>
      <c r="M374" s="372"/>
      <c r="N374" s="372"/>
      <c r="O374" s="372"/>
      <c r="P374" s="362" t="str">
        <f t="shared" si="36"/>
        <v xml:space="preserve">   #   -   </v>
      </c>
      <c r="Q374" s="362" t="str">
        <f t="shared" si="33"/>
        <v>REPETIDA</v>
      </c>
      <c r="R374" s="369"/>
      <c r="S374" s="369"/>
      <c r="T374" s="366"/>
      <c r="U374" s="366"/>
      <c r="V374" s="366"/>
      <c r="W374" s="366"/>
      <c r="X374" s="366"/>
      <c r="Y374" s="366"/>
      <c r="Z374" s="366"/>
      <c r="AA374" s="369"/>
      <c r="AB374" s="366"/>
      <c r="AC374" s="362" t="str">
        <f t="shared" si="37"/>
        <v xml:space="preserve">   </v>
      </c>
      <c r="AD374" s="362" t="str">
        <f t="shared" si="34"/>
        <v>REPETIDA</v>
      </c>
      <c r="AE374" s="362" t="str">
        <f t="shared" si="35"/>
        <v>REPETIDA</v>
      </c>
      <c r="AF374" s="366"/>
      <c r="AG374" s="366"/>
      <c r="AH374" s="370"/>
      <c r="AI374" s="367"/>
      <c r="AJ374" s="366"/>
      <c r="AK374" s="366"/>
      <c r="AL374" s="362" t="str">
        <f t="shared" si="38"/>
        <v/>
      </c>
    </row>
    <row r="375" spans="1:41" ht="105" hidden="1" x14ac:dyDescent="0.25">
      <c r="A375" s="358" t="str">
        <f>+IF(ENCUESTAS!DU375="SI",ENCUESTAS!DV375,"")</f>
        <v>OAS-075</v>
      </c>
      <c r="B375" s="366" t="s">
        <v>1086</v>
      </c>
      <c r="C375" s="367">
        <v>43364</v>
      </c>
      <c r="D375" s="361" t="str">
        <f>+ENCUESTAS!H375</f>
        <v xml:space="preserve">OASIS </v>
      </c>
      <c r="E375" s="372" t="s">
        <v>1102</v>
      </c>
      <c r="F375" s="372">
        <v>15</v>
      </c>
      <c r="G375" s="372"/>
      <c r="H375" s="372"/>
      <c r="I375" s="372"/>
      <c r="J375" s="372">
        <v>54</v>
      </c>
      <c r="K375" s="368"/>
      <c r="L375" s="372"/>
      <c r="M375" s="372">
        <v>64</v>
      </c>
      <c r="N375" s="372"/>
      <c r="O375" s="466">
        <v>220554110000</v>
      </c>
      <c r="P375" s="362" t="str">
        <f t="shared" si="36"/>
        <v>CARRERA 15  #  54 - 64  220554110000</v>
      </c>
      <c r="Q375" s="362" t="str">
        <f t="shared" si="33"/>
        <v>NO</v>
      </c>
      <c r="R375" s="369">
        <v>963146</v>
      </c>
      <c r="S375" s="369">
        <v>1209919</v>
      </c>
      <c r="T375" s="366" t="s">
        <v>1086</v>
      </c>
      <c r="U375" s="467"/>
      <c r="V375" s="366" t="s">
        <v>1086</v>
      </c>
      <c r="W375" s="366" t="s">
        <v>1967</v>
      </c>
      <c r="X375" s="366" t="s">
        <v>1310</v>
      </c>
      <c r="Y375" s="366" t="s">
        <v>4421</v>
      </c>
      <c r="Z375" s="366" t="s">
        <v>1270</v>
      </c>
      <c r="AA375" s="369">
        <v>63271170</v>
      </c>
      <c r="AB375" s="366">
        <v>3128196242</v>
      </c>
      <c r="AC375" s="362" t="str">
        <f t="shared" si="37"/>
        <v>ILSA LUZ CHINCHILLA GALVIS</v>
      </c>
      <c r="AD375" s="362" t="str">
        <f t="shared" si="34"/>
        <v>NO</v>
      </c>
      <c r="AE375" s="362" t="str">
        <f t="shared" si="35"/>
        <v>NO</v>
      </c>
      <c r="AF375" s="467" t="s">
        <v>4446</v>
      </c>
      <c r="AG375" s="366"/>
      <c r="AH375" s="370"/>
      <c r="AI375" s="367"/>
      <c r="AJ375" s="366"/>
      <c r="AK375" s="366"/>
      <c r="AL375" s="362" t="str">
        <f t="shared" si="38"/>
        <v/>
      </c>
      <c r="AN375" s="332" t="s">
        <v>1129</v>
      </c>
    </row>
    <row r="376" spans="1:41" hidden="1" x14ac:dyDescent="0.25">
      <c r="A376" s="358" t="str">
        <f>+IF(ENCUESTAS!DU376="SI",ENCUESTAS!DV376,"")</f>
        <v>MIL-072</v>
      </c>
      <c r="B376" s="366" t="s">
        <v>1086</v>
      </c>
      <c r="C376" s="367"/>
      <c r="D376" s="361" t="str">
        <f>+ENCUESTAS!H376</f>
        <v>NUEVO MILENIO</v>
      </c>
      <c r="E376" s="372"/>
      <c r="F376" s="372"/>
      <c r="G376" s="372"/>
      <c r="H376" s="372"/>
      <c r="I376" s="372"/>
      <c r="J376" s="372"/>
      <c r="K376" s="368"/>
      <c r="L376" s="372"/>
      <c r="M376" s="372"/>
      <c r="N376" s="372"/>
      <c r="O376" s="372"/>
      <c r="P376" s="362" t="str">
        <f t="shared" si="36"/>
        <v xml:space="preserve">   #   -   </v>
      </c>
      <c r="Q376" s="362" t="str">
        <f t="shared" si="33"/>
        <v>REPETIDA</v>
      </c>
      <c r="R376" s="369"/>
      <c r="S376" s="369"/>
      <c r="T376" s="366" t="s">
        <v>1087</v>
      </c>
      <c r="U376" s="366" t="s">
        <v>4015</v>
      </c>
      <c r="V376" s="366"/>
      <c r="W376" s="366"/>
      <c r="X376" s="366"/>
      <c r="Y376" s="366"/>
      <c r="Z376" s="366"/>
      <c r="AA376" s="369"/>
      <c r="AB376" s="366"/>
      <c r="AC376" s="362" t="str">
        <f t="shared" si="37"/>
        <v xml:space="preserve">   </v>
      </c>
      <c r="AD376" s="362" t="str">
        <f t="shared" si="34"/>
        <v>REPETIDA</v>
      </c>
      <c r="AE376" s="362" t="str">
        <f t="shared" si="35"/>
        <v>REPETIDA</v>
      </c>
      <c r="AF376" s="366"/>
      <c r="AG376" s="366"/>
      <c r="AH376" s="370"/>
      <c r="AI376" s="367"/>
      <c r="AJ376" s="366"/>
      <c r="AK376" s="366"/>
      <c r="AL376" s="362" t="str">
        <f t="shared" si="38"/>
        <v/>
      </c>
    </row>
    <row r="377" spans="1:41" ht="45" hidden="1" x14ac:dyDescent="0.25">
      <c r="A377" s="358" t="str">
        <f>+IF(ENCUESTAS!DU377="SI",ENCUESTAS!DV377,"")</f>
        <v>OAS-076</v>
      </c>
      <c r="B377" s="366" t="s">
        <v>1086</v>
      </c>
      <c r="C377" s="367">
        <v>43357</v>
      </c>
      <c r="D377" s="361" t="str">
        <f>+ENCUESTAS!H377</f>
        <v xml:space="preserve">OASIS </v>
      </c>
      <c r="E377" s="372" t="s">
        <v>1097</v>
      </c>
      <c r="F377" s="372">
        <v>54</v>
      </c>
      <c r="G377" s="372"/>
      <c r="H377" s="372"/>
      <c r="I377" s="372"/>
      <c r="J377" s="372">
        <v>15</v>
      </c>
      <c r="K377" s="368" t="s">
        <v>1116</v>
      </c>
      <c r="L377" s="372"/>
      <c r="M377" s="372">
        <v>23</v>
      </c>
      <c r="N377" s="372"/>
      <c r="O377" s="466">
        <v>220588070000</v>
      </c>
      <c r="P377" s="362" t="str">
        <f t="shared" si="36"/>
        <v>CALLE 54  #  15B - 23  220588070000</v>
      </c>
      <c r="Q377" s="362" t="str">
        <f t="shared" si="33"/>
        <v>NO</v>
      </c>
      <c r="R377" s="369">
        <v>963050</v>
      </c>
      <c r="S377" s="369">
        <v>1209937</v>
      </c>
      <c r="T377" s="366" t="s">
        <v>1086</v>
      </c>
      <c r="U377" s="467"/>
      <c r="V377" s="366" t="s">
        <v>1086</v>
      </c>
      <c r="W377" s="366" t="s">
        <v>1580</v>
      </c>
      <c r="X377" s="366" t="s">
        <v>1284</v>
      </c>
      <c r="Y377" s="366" t="s">
        <v>2972</v>
      </c>
      <c r="Z377" s="366" t="s">
        <v>1929</v>
      </c>
      <c r="AA377" s="369">
        <v>43651582</v>
      </c>
      <c r="AB377" s="366">
        <v>3117759718</v>
      </c>
      <c r="AC377" s="362" t="str">
        <f t="shared" si="37"/>
        <v>CLARA EUGENIA ALVAREZ OCHOA</v>
      </c>
      <c r="AD377" s="362" t="str">
        <f t="shared" si="34"/>
        <v>NO</v>
      </c>
      <c r="AE377" s="362" t="str">
        <f t="shared" si="35"/>
        <v>NO</v>
      </c>
      <c r="AF377" s="467" t="s">
        <v>4000</v>
      </c>
      <c r="AG377" s="366" t="s">
        <v>1086</v>
      </c>
      <c r="AH377" s="370">
        <v>5793488.7481647842</v>
      </c>
      <c r="AI377" s="367">
        <v>43392</v>
      </c>
      <c r="AJ377" s="366" t="s">
        <v>1086</v>
      </c>
      <c r="AK377" s="366"/>
      <c r="AL377" s="362" t="str">
        <f t="shared" si="38"/>
        <v>SI</v>
      </c>
      <c r="AN377" s="332" t="s">
        <v>1129</v>
      </c>
      <c r="AO377" s="332">
        <v>2</v>
      </c>
    </row>
    <row r="378" spans="1:41" ht="60" hidden="1" x14ac:dyDescent="0.25">
      <c r="A378" s="358" t="str">
        <f>+IF(ENCUESTAS!DU378="SI",ENCUESTAS!DV378,"")</f>
        <v>OAS-077</v>
      </c>
      <c r="B378" s="366" t="s">
        <v>1086</v>
      </c>
      <c r="C378" s="367">
        <v>43363</v>
      </c>
      <c r="D378" s="361" t="str">
        <f>+ENCUESTAS!H378</f>
        <v xml:space="preserve">OASIS </v>
      </c>
      <c r="E378" s="372" t="s">
        <v>1097</v>
      </c>
      <c r="F378" s="372">
        <v>56</v>
      </c>
      <c r="G378" s="372"/>
      <c r="H378" s="372"/>
      <c r="I378" s="372"/>
      <c r="J378" s="372">
        <v>14</v>
      </c>
      <c r="K378" s="368"/>
      <c r="L378" s="372"/>
      <c r="M378" s="372">
        <v>20</v>
      </c>
      <c r="N378" s="372"/>
      <c r="O378" s="466">
        <v>220554930000</v>
      </c>
      <c r="P378" s="362" t="str">
        <f t="shared" si="36"/>
        <v>CALLE 56  #  14 - 20  220554930000</v>
      </c>
      <c r="Q378" s="362" t="str">
        <f t="shared" si="33"/>
        <v>NO</v>
      </c>
      <c r="R378" s="369"/>
      <c r="S378" s="369"/>
      <c r="T378" s="366" t="s">
        <v>1086</v>
      </c>
      <c r="U378" s="467"/>
      <c r="V378" s="366" t="s">
        <v>1086</v>
      </c>
      <c r="W378" s="366" t="s">
        <v>3936</v>
      </c>
      <c r="X378" s="366" t="s">
        <v>1563</v>
      </c>
      <c r="Y378" s="366" t="s">
        <v>2056</v>
      </c>
      <c r="Z378" s="366" t="s">
        <v>1465</v>
      </c>
      <c r="AA378" s="369">
        <v>71193193</v>
      </c>
      <c r="AB378" s="366"/>
      <c r="AC378" s="362" t="str">
        <f t="shared" si="37"/>
        <v>MARIO DE JESUS ALCARAZ BENITEZ</v>
      </c>
      <c r="AD378" s="362" t="str">
        <f t="shared" si="34"/>
        <v>NO</v>
      </c>
      <c r="AE378" s="362" t="str">
        <f t="shared" si="35"/>
        <v>NO</v>
      </c>
      <c r="AF378" s="467" t="s">
        <v>4039</v>
      </c>
      <c r="AG378" s="366" t="s">
        <v>1086</v>
      </c>
      <c r="AH378" s="370">
        <v>6077370.6216267608</v>
      </c>
      <c r="AI378" s="367">
        <v>43392</v>
      </c>
      <c r="AJ378" s="366" t="s">
        <v>1086</v>
      </c>
      <c r="AK378" s="366"/>
      <c r="AL378" s="362" t="str">
        <f t="shared" si="38"/>
        <v>SI</v>
      </c>
      <c r="AN378" s="332" t="s">
        <v>1121</v>
      </c>
      <c r="AO378" s="332">
        <v>2</v>
      </c>
    </row>
    <row r="379" spans="1:41" hidden="1" x14ac:dyDescent="0.25">
      <c r="A379" s="358" t="str">
        <f>+IF(ENCUESTAS!DU379="SI",ENCUESTAS!DV379,"")</f>
        <v>OAS-078</v>
      </c>
      <c r="B379" s="366" t="s">
        <v>1086</v>
      </c>
      <c r="C379" s="367"/>
      <c r="D379" s="361" t="str">
        <f>+ENCUESTAS!H379</f>
        <v xml:space="preserve">OASIS </v>
      </c>
      <c r="E379" s="372"/>
      <c r="F379" s="372"/>
      <c r="G379" s="372"/>
      <c r="H379" s="372"/>
      <c r="I379" s="372"/>
      <c r="J379" s="372"/>
      <c r="K379" s="368"/>
      <c r="L379" s="372"/>
      <c r="M379" s="372"/>
      <c r="N379" s="372"/>
      <c r="O379" s="466"/>
      <c r="P379" s="362" t="str">
        <f t="shared" si="36"/>
        <v xml:space="preserve">   #   -   </v>
      </c>
      <c r="Q379" s="362" t="str">
        <f t="shared" si="33"/>
        <v>REPETIDA</v>
      </c>
      <c r="R379" s="369"/>
      <c r="S379" s="369"/>
      <c r="T379" s="366" t="s">
        <v>1087</v>
      </c>
      <c r="U379" s="467" t="s">
        <v>4018</v>
      </c>
      <c r="V379" s="366"/>
      <c r="W379" s="366"/>
      <c r="X379" s="366"/>
      <c r="Y379" s="366"/>
      <c r="Z379" s="366"/>
      <c r="AA379" s="369"/>
      <c r="AB379" s="366"/>
      <c r="AC379" s="362" t="str">
        <f t="shared" si="37"/>
        <v xml:space="preserve">   </v>
      </c>
      <c r="AD379" s="362" t="str">
        <f t="shared" si="34"/>
        <v>REPETIDA</v>
      </c>
      <c r="AE379" s="362" t="str">
        <f t="shared" si="35"/>
        <v>REPETIDA</v>
      </c>
      <c r="AF379" s="467"/>
      <c r="AG379" s="366"/>
      <c r="AH379" s="370"/>
      <c r="AI379" s="367"/>
      <c r="AJ379" s="366"/>
      <c r="AK379" s="366"/>
      <c r="AL379" s="362" t="str">
        <f t="shared" si="38"/>
        <v/>
      </c>
    </row>
    <row r="380" spans="1:41" hidden="1" x14ac:dyDescent="0.25">
      <c r="A380" s="358" t="str">
        <f>+IF(ENCUESTAS!DU380="SI",ENCUESTAS!DV380,"")</f>
        <v>OAS-079</v>
      </c>
      <c r="B380" s="366" t="s">
        <v>1086</v>
      </c>
      <c r="C380" s="367"/>
      <c r="D380" s="361" t="str">
        <f>+ENCUESTAS!H380</f>
        <v xml:space="preserve">OASIS </v>
      </c>
      <c r="E380" s="372"/>
      <c r="F380" s="372"/>
      <c r="G380" s="372"/>
      <c r="H380" s="372"/>
      <c r="I380" s="372"/>
      <c r="J380" s="372"/>
      <c r="K380" s="368"/>
      <c r="L380" s="372"/>
      <c r="M380" s="372"/>
      <c r="N380" s="372"/>
      <c r="O380" s="466"/>
      <c r="P380" s="362" t="str">
        <f t="shared" si="36"/>
        <v xml:space="preserve">   #   -   </v>
      </c>
      <c r="Q380" s="362" t="str">
        <f t="shared" si="33"/>
        <v>REPETIDA</v>
      </c>
      <c r="R380" s="369"/>
      <c r="S380" s="369"/>
      <c r="T380" s="366" t="s">
        <v>1087</v>
      </c>
      <c r="U380" s="467" t="s">
        <v>4015</v>
      </c>
      <c r="V380" s="366"/>
      <c r="W380" s="366"/>
      <c r="X380" s="366"/>
      <c r="Y380" s="366"/>
      <c r="Z380" s="366"/>
      <c r="AA380" s="369"/>
      <c r="AB380" s="366"/>
      <c r="AC380" s="362" t="str">
        <f t="shared" si="37"/>
        <v xml:space="preserve">   </v>
      </c>
      <c r="AD380" s="362" t="str">
        <f t="shared" si="34"/>
        <v>REPETIDA</v>
      </c>
      <c r="AE380" s="362" t="str">
        <f t="shared" si="35"/>
        <v>REPETIDA</v>
      </c>
      <c r="AF380" s="467"/>
      <c r="AG380" s="366"/>
      <c r="AH380" s="370"/>
      <c r="AI380" s="367"/>
      <c r="AJ380" s="366"/>
      <c r="AK380" s="366"/>
      <c r="AL380" s="362" t="str">
        <f t="shared" si="38"/>
        <v/>
      </c>
    </row>
    <row r="381" spans="1:41" ht="60" hidden="1" x14ac:dyDescent="0.25">
      <c r="A381" s="358" t="str">
        <f>+IF(ENCUESTAS!DU381="SI",ENCUESTAS!DV381,"")</f>
        <v>OAS-080</v>
      </c>
      <c r="B381" s="366" t="s">
        <v>1086</v>
      </c>
      <c r="C381" s="367">
        <v>43358</v>
      </c>
      <c r="D381" s="361" t="str">
        <f>+ENCUESTAS!H381</f>
        <v xml:space="preserve">OASIS </v>
      </c>
      <c r="E381" s="372" t="s">
        <v>1102</v>
      </c>
      <c r="F381" s="372">
        <v>15</v>
      </c>
      <c r="G381" s="372" t="s">
        <v>1117</v>
      </c>
      <c r="H381" s="372"/>
      <c r="I381" s="372"/>
      <c r="J381" s="372">
        <v>54</v>
      </c>
      <c r="K381" s="368"/>
      <c r="L381" s="372"/>
      <c r="M381" s="372">
        <v>48</v>
      </c>
      <c r="N381" s="372"/>
      <c r="O381" s="466">
        <v>220587880000</v>
      </c>
      <c r="P381" s="362" t="str">
        <f t="shared" si="36"/>
        <v>CARRERA 15C  #  54 - 48  220587880000</v>
      </c>
      <c r="Q381" s="362" t="str">
        <f t="shared" si="33"/>
        <v>NO</v>
      </c>
      <c r="R381" s="369">
        <v>963059</v>
      </c>
      <c r="S381" s="369">
        <v>1209982</v>
      </c>
      <c r="T381" s="366" t="s">
        <v>1086</v>
      </c>
      <c r="U381" s="467"/>
      <c r="V381" s="366" t="s">
        <v>1086</v>
      </c>
      <c r="W381" s="366" t="s">
        <v>1656</v>
      </c>
      <c r="X381" s="366" t="s">
        <v>1647</v>
      </c>
      <c r="Y381" s="366" t="s">
        <v>1423</v>
      </c>
      <c r="Z381" s="366" t="s">
        <v>2637</v>
      </c>
      <c r="AA381" s="369">
        <v>3451581</v>
      </c>
      <c r="AB381" s="366">
        <v>3196161381</v>
      </c>
      <c r="AC381" s="362" t="str">
        <f t="shared" si="37"/>
        <v>CARLOS ARTURO HENAO CARDONA</v>
      </c>
      <c r="AD381" s="362" t="str">
        <f t="shared" si="34"/>
        <v>NO</v>
      </c>
      <c r="AE381" s="362" t="str">
        <f t="shared" si="35"/>
        <v>NO</v>
      </c>
      <c r="AF381" s="467" t="s">
        <v>3963</v>
      </c>
      <c r="AG381" s="366" t="s">
        <v>1086</v>
      </c>
      <c r="AH381" s="370">
        <v>5973580.8056208771</v>
      </c>
      <c r="AI381" s="367">
        <v>43378</v>
      </c>
      <c r="AJ381" s="366" t="s">
        <v>1086</v>
      </c>
      <c r="AK381" s="366"/>
      <c r="AL381" s="362" t="str">
        <f t="shared" si="38"/>
        <v>SI</v>
      </c>
      <c r="AN381" s="332" t="s">
        <v>1129</v>
      </c>
      <c r="AO381" s="332">
        <v>1</v>
      </c>
    </row>
    <row r="382" spans="1:41" ht="105" hidden="1" x14ac:dyDescent="0.25">
      <c r="A382" s="358" t="str">
        <f>+IF(ENCUESTAS!DU382="SI",ENCUESTAS!DV382,"")</f>
        <v>OAS-081</v>
      </c>
      <c r="B382" s="366" t="s">
        <v>1086</v>
      </c>
      <c r="C382" s="367">
        <v>43363</v>
      </c>
      <c r="D382" s="361" t="str">
        <f>+ENCUESTAS!H382</f>
        <v xml:space="preserve">OASIS </v>
      </c>
      <c r="E382" s="372"/>
      <c r="F382" s="372"/>
      <c r="G382" s="372"/>
      <c r="H382" s="372"/>
      <c r="I382" s="372"/>
      <c r="J382" s="372"/>
      <c r="K382" s="368"/>
      <c r="L382" s="372"/>
      <c r="M382" s="372"/>
      <c r="N382" s="372"/>
      <c r="O382" s="466">
        <v>220554710000</v>
      </c>
      <c r="P382" s="362" t="str">
        <f t="shared" si="36"/>
        <v xml:space="preserve">   #   -   220554710000</v>
      </c>
      <c r="Q382" s="362" t="str">
        <f t="shared" si="33"/>
        <v>NO</v>
      </c>
      <c r="R382" s="369">
        <v>963220</v>
      </c>
      <c r="S382" s="369">
        <v>1209961</v>
      </c>
      <c r="T382" s="366" t="s">
        <v>1086</v>
      </c>
      <c r="U382" s="467"/>
      <c r="V382" s="366" t="s">
        <v>1086</v>
      </c>
      <c r="W382" s="366" t="s">
        <v>1907</v>
      </c>
      <c r="X382" s="366" t="s">
        <v>1580</v>
      </c>
      <c r="Y382" s="366" t="s">
        <v>4422</v>
      </c>
      <c r="Z382" s="366"/>
      <c r="AA382" s="369">
        <v>43658030</v>
      </c>
      <c r="AB382" s="366">
        <v>3207125886</v>
      </c>
      <c r="AC382" s="362" t="str">
        <f t="shared" si="37"/>
        <v>NATALI  ZAPATA ALVAREZ</v>
      </c>
      <c r="AD382" s="362" t="str">
        <f t="shared" si="34"/>
        <v>NO</v>
      </c>
      <c r="AE382" s="362" t="str">
        <f t="shared" si="35"/>
        <v>NO</v>
      </c>
      <c r="AF382" s="467" t="s">
        <v>4447</v>
      </c>
      <c r="AG382" s="366"/>
      <c r="AH382" s="370"/>
      <c r="AI382" s="367"/>
      <c r="AJ382" s="366"/>
      <c r="AK382" s="366"/>
      <c r="AL382" s="362" t="str">
        <f t="shared" si="38"/>
        <v/>
      </c>
      <c r="AN382" s="332" t="s">
        <v>1129</v>
      </c>
    </row>
    <row r="383" spans="1:41" hidden="1" x14ac:dyDescent="0.25">
      <c r="A383" s="358" t="str">
        <f>+IF(ENCUESTAS!DU383="SI",ENCUESTAS!DV383,"")</f>
        <v/>
      </c>
      <c r="B383" s="366"/>
      <c r="C383" s="367"/>
      <c r="D383" s="361" t="str">
        <f>+ENCUESTAS!H383</f>
        <v xml:space="preserve">OASIS </v>
      </c>
      <c r="E383" s="372"/>
      <c r="F383" s="372"/>
      <c r="G383" s="372"/>
      <c r="H383" s="372"/>
      <c r="I383" s="372"/>
      <c r="J383" s="372"/>
      <c r="K383" s="368"/>
      <c r="L383" s="372"/>
      <c r="M383" s="372"/>
      <c r="N383" s="372"/>
      <c r="O383" s="466"/>
      <c r="P383" s="362" t="str">
        <f t="shared" si="36"/>
        <v xml:space="preserve">   #   -   </v>
      </c>
      <c r="Q383" s="362" t="str">
        <f t="shared" si="33"/>
        <v>REPETIDA</v>
      </c>
      <c r="R383" s="369"/>
      <c r="S383" s="369"/>
      <c r="T383" s="366"/>
      <c r="U383" s="366"/>
      <c r="V383" s="366"/>
      <c r="W383" s="366"/>
      <c r="X383" s="366"/>
      <c r="Y383" s="366"/>
      <c r="Z383" s="366"/>
      <c r="AA383" s="369"/>
      <c r="AB383" s="366"/>
      <c r="AC383" s="362" t="str">
        <f t="shared" si="37"/>
        <v xml:space="preserve">   </v>
      </c>
      <c r="AD383" s="362" t="str">
        <f t="shared" si="34"/>
        <v>REPETIDA</v>
      </c>
      <c r="AE383" s="362" t="str">
        <f t="shared" si="35"/>
        <v>REPETIDA</v>
      </c>
      <c r="AF383" s="366"/>
      <c r="AG383" s="366"/>
      <c r="AH383" s="370"/>
      <c r="AI383" s="367"/>
      <c r="AJ383" s="366"/>
      <c r="AK383" s="366"/>
      <c r="AL383" s="362" t="str">
        <f t="shared" si="38"/>
        <v/>
      </c>
    </row>
    <row r="384" spans="1:41" ht="75" hidden="1" x14ac:dyDescent="0.25">
      <c r="A384" s="358" t="str">
        <f>+IF(ENCUESTAS!DU384="SI",ENCUESTAS!DV384,"")</f>
        <v>OAS-082</v>
      </c>
      <c r="B384" s="366" t="s">
        <v>1086</v>
      </c>
      <c r="C384" s="367">
        <v>43360</v>
      </c>
      <c r="D384" s="361" t="str">
        <f>+ENCUESTAS!H384</f>
        <v xml:space="preserve">OASIS </v>
      </c>
      <c r="E384" s="372"/>
      <c r="F384" s="372"/>
      <c r="G384" s="372"/>
      <c r="H384" s="372"/>
      <c r="I384" s="372"/>
      <c r="J384" s="372"/>
      <c r="K384" s="368"/>
      <c r="L384" s="372"/>
      <c r="M384" s="372"/>
      <c r="N384" s="372"/>
      <c r="O384" s="466">
        <v>220583600000</v>
      </c>
      <c r="P384" s="362" t="str">
        <f t="shared" si="36"/>
        <v xml:space="preserve">   #   -   220583600000</v>
      </c>
      <c r="Q384" s="362" t="str">
        <f t="shared" si="33"/>
        <v>NO</v>
      </c>
      <c r="R384" s="369">
        <v>963044</v>
      </c>
      <c r="S384" s="369">
        <v>1210000</v>
      </c>
      <c r="T384" s="366" t="s">
        <v>1086</v>
      </c>
      <c r="U384" s="467" t="s">
        <v>3904</v>
      </c>
      <c r="V384" s="366" t="s">
        <v>1086</v>
      </c>
      <c r="W384" s="366" t="s">
        <v>2643</v>
      </c>
      <c r="X384" s="366" t="s">
        <v>1907</v>
      </c>
      <c r="Y384" s="366" t="s">
        <v>1287</v>
      </c>
      <c r="Z384" s="366" t="s">
        <v>2644</v>
      </c>
      <c r="AA384" s="369">
        <v>21929894</v>
      </c>
      <c r="AB384" s="366">
        <v>3208778716</v>
      </c>
      <c r="AC384" s="362" t="str">
        <f t="shared" si="37"/>
        <v>MARIA ROSALINA APUESTA ZAPATA</v>
      </c>
      <c r="AD384" s="362" t="str">
        <f t="shared" si="34"/>
        <v>NO</v>
      </c>
      <c r="AE384" s="362" t="str">
        <f t="shared" si="35"/>
        <v>NO</v>
      </c>
      <c r="AF384" s="467" t="s">
        <v>3993</v>
      </c>
      <c r="AG384" s="366" t="s">
        <v>1086</v>
      </c>
      <c r="AH384" s="370">
        <v>5990212.0958612803</v>
      </c>
      <c r="AI384" s="367">
        <v>43392</v>
      </c>
      <c r="AJ384" s="366" t="s">
        <v>1086</v>
      </c>
      <c r="AK384" s="366"/>
      <c r="AL384" s="362" t="str">
        <f t="shared" si="38"/>
        <v>SI</v>
      </c>
      <c r="AN384" s="332" t="s">
        <v>1133</v>
      </c>
      <c r="AO384" s="332">
        <v>2</v>
      </c>
    </row>
    <row r="385" spans="1:41" ht="45" hidden="1" x14ac:dyDescent="0.25">
      <c r="A385" s="358" t="str">
        <f>+IF(ENCUESTAS!DU385="SI",ENCUESTAS!DV385,"")</f>
        <v>OAS-083</v>
      </c>
      <c r="B385" s="366" t="s">
        <v>1086</v>
      </c>
      <c r="C385" s="367">
        <v>43364</v>
      </c>
      <c r="D385" s="361" t="str">
        <f>+ENCUESTAS!H385</f>
        <v xml:space="preserve">OASIS </v>
      </c>
      <c r="E385" s="372" t="s">
        <v>1102</v>
      </c>
      <c r="F385" s="372">
        <v>15</v>
      </c>
      <c r="G385" s="372" t="s">
        <v>1116</v>
      </c>
      <c r="H385" s="372"/>
      <c r="I385" s="372"/>
      <c r="J385" s="372">
        <v>54</v>
      </c>
      <c r="K385" s="368"/>
      <c r="L385" s="372"/>
      <c r="M385" s="372">
        <v>72</v>
      </c>
      <c r="N385" s="372"/>
      <c r="O385" s="466">
        <v>220589600000</v>
      </c>
      <c r="P385" s="362" t="str">
        <f t="shared" si="36"/>
        <v>CARRERA 15B  #  54 - 72  220589600000</v>
      </c>
      <c r="Q385" s="362" t="str">
        <f t="shared" si="33"/>
        <v>NO</v>
      </c>
      <c r="R385" s="369">
        <v>963105</v>
      </c>
      <c r="S385" s="369">
        <v>1209986</v>
      </c>
      <c r="T385" s="366" t="s">
        <v>1086</v>
      </c>
      <c r="U385" s="467"/>
      <c r="V385" s="366" t="s">
        <v>1086</v>
      </c>
      <c r="W385" s="366" t="s">
        <v>1634</v>
      </c>
      <c r="X385" s="366" t="s">
        <v>1290</v>
      </c>
      <c r="Y385" s="366" t="s">
        <v>1318</v>
      </c>
      <c r="Z385" s="366" t="s">
        <v>1574</v>
      </c>
      <c r="AA385" s="369">
        <v>21944626</v>
      </c>
      <c r="AB385" s="366">
        <v>3216349630</v>
      </c>
      <c r="AC385" s="362" t="str">
        <f t="shared" si="37"/>
        <v>ANA IRENE OSPINA CASTRO</v>
      </c>
      <c r="AD385" s="362" t="str">
        <f t="shared" si="34"/>
        <v>NO</v>
      </c>
      <c r="AE385" s="362" t="str">
        <f t="shared" si="35"/>
        <v>NO</v>
      </c>
      <c r="AF385" s="467" t="s">
        <v>4050</v>
      </c>
      <c r="AG385" s="366" t="s">
        <v>1086</v>
      </c>
      <c r="AH385" s="370">
        <v>1176633.3623392915</v>
      </c>
      <c r="AI385" s="367">
        <v>43392</v>
      </c>
      <c r="AJ385" s="366" t="s">
        <v>1086</v>
      </c>
      <c r="AK385" s="366"/>
      <c r="AL385" s="362" t="str">
        <f t="shared" si="38"/>
        <v>SI</v>
      </c>
      <c r="AN385" s="332" t="s">
        <v>1129</v>
      </c>
      <c r="AO385" s="332">
        <v>2</v>
      </c>
    </row>
    <row r="386" spans="1:41" hidden="1" x14ac:dyDescent="0.25">
      <c r="A386" s="358" t="str">
        <f>+IF(ENCUESTAS!DU386="SI",ENCUESTAS!DV386,"")</f>
        <v/>
      </c>
      <c r="B386" s="366"/>
      <c r="C386" s="367"/>
      <c r="D386" s="361" t="str">
        <f>+ENCUESTAS!H386</f>
        <v xml:space="preserve">OASIS </v>
      </c>
      <c r="E386" s="372"/>
      <c r="F386" s="372"/>
      <c r="G386" s="372"/>
      <c r="H386" s="372"/>
      <c r="I386" s="372"/>
      <c r="J386" s="372"/>
      <c r="K386" s="368"/>
      <c r="L386" s="372"/>
      <c r="M386" s="372"/>
      <c r="N386" s="372"/>
      <c r="O386" s="466"/>
      <c r="P386" s="362" t="str">
        <f t="shared" si="36"/>
        <v xml:space="preserve">   #   -   </v>
      </c>
      <c r="Q386" s="362" t="str">
        <f t="shared" si="33"/>
        <v>REPETIDA</v>
      </c>
      <c r="R386" s="369"/>
      <c r="S386" s="369"/>
      <c r="T386" s="366"/>
      <c r="U386" s="366"/>
      <c r="V386" s="366"/>
      <c r="W386" s="366"/>
      <c r="X386" s="366"/>
      <c r="Y386" s="366"/>
      <c r="Z386" s="366"/>
      <c r="AA386" s="369"/>
      <c r="AB386" s="366"/>
      <c r="AC386" s="362" t="str">
        <f t="shared" si="37"/>
        <v xml:space="preserve">   </v>
      </c>
      <c r="AD386" s="362" t="str">
        <f t="shared" si="34"/>
        <v>REPETIDA</v>
      </c>
      <c r="AE386" s="362" t="str">
        <f t="shared" si="35"/>
        <v>REPETIDA</v>
      </c>
      <c r="AF386" s="366"/>
      <c r="AG386" s="366"/>
      <c r="AH386" s="370"/>
      <c r="AI386" s="367"/>
      <c r="AJ386" s="366"/>
      <c r="AK386" s="366"/>
      <c r="AL386" s="362" t="str">
        <f t="shared" si="38"/>
        <v/>
      </c>
    </row>
    <row r="387" spans="1:41" ht="60" x14ac:dyDescent="0.25">
      <c r="A387" s="358" t="str">
        <f>+IF(ENCUESTAS!DU387="SI",ENCUESTAS!DV387,"")</f>
        <v>OAS-084</v>
      </c>
      <c r="B387" s="366" t="s">
        <v>1086</v>
      </c>
      <c r="C387" s="367">
        <v>43363</v>
      </c>
      <c r="D387" s="361" t="str">
        <f>+ENCUESTAS!H387</f>
        <v xml:space="preserve">OASIS </v>
      </c>
      <c r="E387" s="372" t="s">
        <v>1097</v>
      </c>
      <c r="F387" s="372">
        <v>56</v>
      </c>
      <c r="G387" s="372"/>
      <c r="H387" s="372"/>
      <c r="I387" s="372"/>
      <c r="J387" s="372">
        <v>15</v>
      </c>
      <c r="K387" s="368"/>
      <c r="L387" s="372"/>
      <c r="M387" s="372">
        <v>23</v>
      </c>
      <c r="N387" s="372"/>
      <c r="O387" s="466">
        <v>220594200000</v>
      </c>
      <c r="P387" s="362" t="str">
        <f t="shared" si="36"/>
        <v>CALLE 56  #  15 - 23  220594200000</v>
      </c>
      <c r="Q387" s="362" t="str">
        <f t="shared" si="33"/>
        <v>NO</v>
      </c>
      <c r="R387" s="369">
        <v>963088</v>
      </c>
      <c r="S387" s="369">
        <v>1209928</v>
      </c>
      <c r="T387" s="366" t="s">
        <v>1086</v>
      </c>
      <c r="U387" s="467"/>
      <c r="V387" s="366" t="s">
        <v>1086</v>
      </c>
      <c r="W387" s="366" t="s">
        <v>1809</v>
      </c>
      <c r="X387" s="366" t="s">
        <v>1655</v>
      </c>
      <c r="Y387" s="366" t="s">
        <v>1270</v>
      </c>
      <c r="Z387" s="366" t="s">
        <v>2354</v>
      </c>
      <c r="AA387" s="369">
        <v>22028583</v>
      </c>
      <c r="AB387" s="366">
        <v>3108428732</v>
      </c>
      <c r="AC387" s="362" t="str">
        <f t="shared" si="37"/>
        <v>LUZ MYRIAM CARMONA MONSALVE</v>
      </c>
      <c r="AD387" s="362" t="str">
        <f t="shared" si="34"/>
        <v>NO</v>
      </c>
      <c r="AE387" s="362" t="str">
        <f t="shared" si="35"/>
        <v>NO</v>
      </c>
      <c r="AF387" s="467" t="s">
        <v>4032</v>
      </c>
      <c r="AG387" s="366" t="s">
        <v>1086</v>
      </c>
      <c r="AH387" s="370">
        <v>6432185.3243550435</v>
      </c>
      <c r="AI387" s="367">
        <v>43392</v>
      </c>
      <c r="AJ387" s="366" t="s">
        <v>1086</v>
      </c>
      <c r="AK387" s="366"/>
      <c r="AL387" s="362" t="str">
        <f t="shared" si="38"/>
        <v>SI</v>
      </c>
      <c r="AN387" s="332" t="s">
        <v>1129</v>
      </c>
      <c r="AO387" s="332">
        <v>2</v>
      </c>
    </row>
    <row r="388" spans="1:41" ht="75" x14ac:dyDescent="0.25">
      <c r="A388" s="358" t="str">
        <f>+IF(ENCUESTAS!DU388="SI",ENCUESTAS!DV388,"")</f>
        <v>OAS-085</v>
      </c>
      <c r="B388" s="366" t="s">
        <v>1086</v>
      </c>
      <c r="C388" s="367">
        <v>43361</v>
      </c>
      <c r="D388" s="361" t="str">
        <f>+ENCUESTAS!H388</f>
        <v xml:space="preserve">OASIS </v>
      </c>
      <c r="E388" s="372"/>
      <c r="F388" s="372"/>
      <c r="G388" s="372"/>
      <c r="H388" s="372"/>
      <c r="I388" s="372"/>
      <c r="J388" s="372"/>
      <c r="K388" s="368"/>
      <c r="L388" s="372"/>
      <c r="M388" s="372"/>
      <c r="N388" s="372"/>
      <c r="O388" s="466">
        <v>220592400000</v>
      </c>
      <c r="P388" s="362" t="str">
        <f t="shared" si="36"/>
        <v xml:space="preserve">   #   -   220592400000</v>
      </c>
      <c r="Q388" s="362" t="str">
        <f t="shared" si="33"/>
        <v>NO</v>
      </c>
      <c r="R388" s="369">
        <v>963098</v>
      </c>
      <c r="S388" s="369">
        <v>1209930</v>
      </c>
      <c r="T388" s="366" t="s">
        <v>1087</v>
      </c>
      <c r="U388" s="467" t="s">
        <v>4016</v>
      </c>
      <c r="V388" s="366" t="s">
        <v>1086</v>
      </c>
      <c r="W388" s="366" t="s">
        <v>1774</v>
      </c>
      <c r="X388" s="366" t="s">
        <v>2596</v>
      </c>
      <c r="Y388" s="366" t="s">
        <v>3937</v>
      </c>
      <c r="Z388" s="366" t="s">
        <v>1343</v>
      </c>
      <c r="AA388" s="369">
        <v>46640618</v>
      </c>
      <c r="AB388" s="366">
        <v>3143298157</v>
      </c>
      <c r="AC388" s="362" t="str">
        <f t="shared" si="37"/>
        <v>NARTHA CECILIA SALDARRIAGA PARRA</v>
      </c>
      <c r="AD388" s="362" t="str">
        <f t="shared" si="34"/>
        <v>NO</v>
      </c>
      <c r="AE388" s="362" t="str">
        <f t="shared" si="35"/>
        <v>NO</v>
      </c>
      <c r="AF388" s="467" t="s">
        <v>4040</v>
      </c>
      <c r="AG388" s="366"/>
      <c r="AH388" s="370"/>
      <c r="AI388" s="367"/>
      <c r="AJ388" s="366"/>
      <c r="AK388" s="366"/>
      <c r="AL388" s="362" t="str">
        <f t="shared" si="38"/>
        <v/>
      </c>
    </row>
    <row r="389" spans="1:41" hidden="1" x14ac:dyDescent="0.25">
      <c r="A389" s="358" t="str">
        <f>+IF(ENCUESTAS!DU389="SI",ENCUESTAS!DV389,"")</f>
        <v>OAS-086</v>
      </c>
      <c r="B389" s="366" t="s">
        <v>1086</v>
      </c>
      <c r="C389" s="367"/>
      <c r="D389" s="361" t="str">
        <f>+ENCUESTAS!H389</f>
        <v xml:space="preserve">OASIS </v>
      </c>
      <c r="E389" s="372"/>
      <c r="F389" s="372"/>
      <c r="G389" s="372"/>
      <c r="H389" s="372"/>
      <c r="I389" s="372"/>
      <c r="J389" s="372"/>
      <c r="K389" s="368"/>
      <c r="L389" s="372"/>
      <c r="M389" s="372"/>
      <c r="N389" s="372"/>
      <c r="O389" s="466"/>
      <c r="P389" s="362" t="str">
        <f t="shared" si="36"/>
        <v xml:space="preserve">   #   -   </v>
      </c>
      <c r="Q389" s="362" t="str">
        <f t="shared" si="33"/>
        <v>REPETIDA</v>
      </c>
      <c r="R389" s="369"/>
      <c r="S389" s="369"/>
      <c r="T389" s="366" t="s">
        <v>1087</v>
      </c>
      <c r="U389" s="467" t="s">
        <v>4023</v>
      </c>
      <c r="V389" s="366"/>
      <c r="W389" s="366"/>
      <c r="X389" s="366"/>
      <c r="Y389" s="366"/>
      <c r="Z389" s="366"/>
      <c r="AA389" s="369"/>
      <c r="AB389" s="366"/>
      <c r="AC389" s="362" t="str">
        <f t="shared" si="37"/>
        <v xml:space="preserve">   </v>
      </c>
      <c r="AD389" s="362" t="str">
        <f t="shared" si="34"/>
        <v>REPETIDA</v>
      </c>
      <c r="AE389" s="362" t="str">
        <f t="shared" si="35"/>
        <v>REPETIDA</v>
      </c>
      <c r="AF389" s="467"/>
      <c r="AG389" s="366"/>
      <c r="AH389" s="370"/>
      <c r="AI389" s="367"/>
      <c r="AJ389" s="366"/>
      <c r="AK389" s="366"/>
      <c r="AL389" s="362" t="str">
        <f t="shared" si="38"/>
        <v/>
      </c>
    </row>
    <row r="390" spans="1:41" hidden="1" x14ac:dyDescent="0.25">
      <c r="A390" s="358" t="str">
        <f>+IF(ENCUESTAS!DU390="SI",ENCUESTAS!DV390,"")</f>
        <v>OAS-087</v>
      </c>
      <c r="B390" s="366" t="s">
        <v>1086</v>
      </c>
      <c r="C390" s="367"/>
      <c r="D390" s="361" t="str">
        <f>+ENCUESTAS!H390</f>
        <v xml:space="preserve">OASIS </v>
      </c>
      <c r="E390" s="372"/>
      <c r="F390" s="372"/>
      <c r="G390" s="372"/>
      <c r="H390" s="372"/>
      <c r="I390" s="372"/>
      <c r="J390" s="372"/>
      <c r="K390" s="368"/>
      <c r="L390" s="372"/>
      <c r="M390" s="372"/>
      <c r="N390" s="372"/>
      <c r="O390" s="466"/>
      <c r="P390" s="362" t="str">
        <f t="shared" si="36"/>
        <v xml:space="preserve">   #   -   </v>
      </c>
      <c r="Q390" s="362" t="str">
        <f t="shared" si="33"/>
        <v>REPETIDA</v>
      </c>
      <c r="R390" s="369"/>
      <c r="S390" s="369"/>
      <c r="T390" s="366" t="s">
        <v>1087</v>
      </c>
      <c r="U390" s="467" t="s">
        <v>4023</v>
      </c>
      <c r="V390" s="366"/>
      <c r="W390" s="366"/>
      <c r="X390" s="366"/>
      <c r="Y390" s="366"/>
      <c r="Z390" s="366"/>
      <c r="AA390" s="369"/>
      <c r="AB390" s="366"/>
      <c r="AC390" s="362" t="str">
        <f t="shared" si="37"/>
        <v xml:space="preserve">   </v>
      </c>
      <c r="AD390" s="362" t="str">
        <f t="shared" si="34"/>
        <v>REPETIDA</v>
      </c>
      <c r="AE390" s="362" t="str">
        <f t="shared" si="35"/>
        <v>REPETIDA</v>
      </c>
      <c r="AF390" s="467"/>
      <c r="AG390" s="366"/>
      <c r="AH390" s="370"/>
      <c r="AI390" s="367"/>
      <c r="AJ390" s="366"/>
      <c r="AK390" s="366"/>
      <c r="AL390" s="362" t="str">
        <f t="shared" si="38"/>
        <v/>
      </c>
    </row>
    <row r="391" spans="1:41" ht="60" hidden="1" x14ac:dyDescent="0.25">
      <c r="A391" s="358" t="str">
        <f>+IF(ENCUESTAS!DU391="SI",ENCUESTAS!DV391,"")</f>
        <v>MIL-073</v>
      </c>
      <c r="B391" s="366" t="s">
        <v>1086</v>
      </c>
      <c r="C391" s="367">
        <v>43370</v>
      </c>
      <c r="D391" s="361" t="str">
        <f>+ENCUESTAS!H391</f>
        <v>NUEVO MILENIO</v>
      </c>
      <c r="E391" s="372" t="s">
        <v>1102</v>
      </c>
      <c r="F391" s="372">
        <v>16</v>
      </c>
      <c r="G391" s="372"/>
      <c r="H391" s="372"/>
      <c r="I391" s="372"/>
      <c r="J391" s="372">
        <v>53</v>
      </c>
      <c r="K391" s="368"/>
      <c r="L391" s="372"/>
      <c r="M391" s="372">
        <v>38</v>
      </c>
      <c r="N391" s="372"/>
      <c r="O391" s="466">
        <v>220583160056</v>
      </c>
      <c r="P391" s="362" t="str">
        <f t="shared" si="36"/>
        <v>CARRERA 16  #  53 - 38  220583160056</v>
      </c>
      <c r="Q391" s="362" t="str">
        <f t="shared" ref="Q391:Q454" si="39">IF(COUNTIFS($P$6:$P$777,P391)=1,"NO","REPETIDA")</f>
        <v>NO</v>
      </c>
      <c r="R391" s="369">
        <v>962959</v>
      </c>
      <c r="S391" s="369">
        <v>1209951</v>
      </c>
      <c r="T391" s="366" t="s">
        <v>1086</v>
      </c>
      <c r="U391" s="467"/>
      <c r="V391" s="366" t="s">
        <v>1086</v>
      </c>
      <c r="W391" s="366" t="s">
        <v>1672</v>
      </c>
      <c r="X391" s="366" t="s">
        <v>1820</v>
      </c>
      <c r="Y391" s="366" t="s">
        <v>1270</v>
      </c>
      <c r="Z391" s="366" t="s">
        <v>1287</v>
      </c>
      <c r="AA391" s="369">
        <v>39171055</v>
      </c>
      <c r="AB391" s="366">
        <v>3227650263</v>
      </c>
      <c r="AC391" s="362" t="str">
        <f t="shared" si="37"/>
        <v>LUZ MARIA GAVIRIA MARIN</v>
      </c>
      <c r="AD391" s="362" t="str">
        <f t="shared" ref="AD391:AD454" si="40">IF(COUNTIFS($AC$6:$AC$777,AC391)=1,"NO","REPETIDA")</f>
        <v>NO</v>
      </c>
      <c r="AE391" s="362" t="str">
        <f t="shared" ref="AE391:AE454" si="41">IF(COUNTIFS($AA$6:$AA$777,AA391)=1,"NO","REPETIDA")</f>
        <v>NO</v>
      </c>
      <c r="AF391" s="467" t="s">
        <v>4113</v>
      </c>
      <c r="AG391" s="366" t="s">
        <v>1086</v>
      </c>
      <c r="AH391" s="370">
        <v>6029831.9201946296</v>
      </c>
      <c r="AI391" s="367">
        <v>43392</v>
      </c>
      <c r="AJ391" s="366" t="s">
        <v>1086</v>
      </c>
      <c r="AK391" s="366"/>
      <c r="AL391" s="362" t="str">
        <f t="shared" si="38"/>
        <v>SI</v>
      </c>
      <c r="AN391" s="332" t="s">
        <v>1133</v>
      </c>
      <c r="AO391" s="332">
        <v>2</v>
      </c>
    </row>
    <row r="392" spans="1:41" ht="60" hidden="1" x14ac:dyDescent="0.25">
      <c r="A392" s="358" t="str">
        <f>+IF(ENCUESTAS!DU392="SI",ENCUESTAS!DV392,"")</f>
        <v>MIL-074</v>
      </c>
      <c r="B392" s="366" t="s">
        <v>1086</v>
      </c>
      <c r="C392" s="367">
        <v>43369</v>
      </c>
      <c r="D392" s="361" t="str">
        <f>+ENCUESTAS!H392</f>
        <v>NUEVO MILENIO</v>
      </c>
      <c r="E392" s="372"/>
      <c r="F392" s="372"/>
      <c r="G392" s="372"/>
      <c r="H392" s="372"/>
      <c r="I392" s="372"/>
      <c r="J392" s="372"/>
      <c r="K392" s="368"/>
      <c r="L392" s="372"/>
      <c r="M392" s="372"/>
      <c r="N392" s="372"/>
      <c r="O392" s="466">
        <v>220583130056</v>
      </c>
      <c r="P392" s="362" t="str">
        <f t="shared" si="36"/>
        <v xml:space="preserve">   #   -   220583130056</v>
      </c>
      <c r="Q392" s="362" t="str">
        <f t="shared" si="39"/>
        <v>NO</v>
      </c>
      <c r="R392" s="369">
        <v>962831</v>
      </c>
      <c r="S392" s="369">
        <v>1209879</v>
      </c>
      <c r="T392" s="366" t="s">
        <v>1086</v>
      </c>
      <c r="U392" s="467" t="s">
        <v>3904</v>
      </c>
      <c r="V392" s="366" t="s">
        <v>1086</v>
      </c>
      <c r="W392" s="366" t="s">
        <v>4091</v>
      </c>
      <c r="X392" s="366" t="s">
        <v>2660</v>
      </c>
      <c r="Y392" s="366" t="s">
        <v>2661</v>
      </c>
      <c r="Z392" s="366" t="s">
        <v>2662</v>
      </c>
      <c r="AA392" s="369">
        <v>21944112</v>
      </c>
      <c r="AB392" s="366">
        <v>3146737576</v>
      </c>
      <c r="AC392" s="362" t="str">
        <f t="shared" si="37"/>
        <v>DOLLY DEL ROCIO ACHURI DE GUERRA</v>
      </c>
      <c r="AD392" s="362" t="str">
        <f t="shared" si="40"/>
        <v>NO</v>
      </c>
      <c r="AE392" s="362" t="str">
        <f t="shared" si="41"/>
        <v>NO</v>
      </c>
      <c r="AF392" s="467" t="s">
        <v>4001</v>
      </c>
      <c r="AG392" s="366" t="s">
        <v>1086</v>
      </c>
      <c r="AH392" s="370">
        <v>5903908.2372273207</v>
      </c>
      <c r="AI392" s="367">
        <v>43392</v>
      </c>
      <c r="AJ392" s="366" t="s">
        <v>1086</v>
      </c>
      <c r="AK392" s="366"/>
      <c r="AL392" s="362" t="str">
        <f t="shared" si="38"/>
        <v>SI</v>
      </c>
      <c r="AN392" s="332" t="s">
        <v>1129</v>
      </c>
      <c r="AO392" s="332">
        <v>2</v>
      </c>
    </row>
    <row r="393" spans="1:41" hidden="1" x14ac:dyDescent="0.25">
      <c r="A393" s="358" t="str">
        <f>+IF(ENCUESTAS!DU393="SI",ENCUESTAS!DV393,"")</f>
        <v/>
      </c>
      <c r="B393" s="366"/>
      <c r="C393" s="367"/>
      <c r="D393" s="361" t="str">
        <f>+ENCUESTAS!H393</f>
        <v xml:space="preserve">OASIS </v>
      </c>
      <c r="E393" s="372"/>
      <c r="F393" s="372"/>
      <c r="G393" s="372"/>
      <c r="H393" s="372"/>
      <c r="I393" s="372"/>
      <c r="J393" s="372"/>
      <c r="K393" s="368"/>
      <c r="L393" s="372"/>
      <c r="M393" s="372"/>
      <c r="N393" s="372"/>
      <c r="O393" s="466"/>
      <c r="P393" s="362" t="str">
        <f t="shared" si="36"/>
        <v xml:space="preserve">   #   -   </v>
      </c>
      <c r="Q393" s="362" t="str">
        <f t="shared" si="39"/>
        <v>REPETIDA</v>
      </c>
      <c r="R393" s="369"/>
      <c r="S393" s="369"/>
      <c r="T393" s="366"/>
      <c r="U393" s="366"/>
      <c r="V393" s="366"/>
      <c r="W393" s="366"/>
      <c r="X393" s="366"/>
      <c r="Y393" s="366"/>
      <c r="Z393" s="366"/>
      <c r="AA393" s="369"/>
      <c r="AB393" s="366"/>
      <c r="AC393" s="362" t="str">
        <f t="shared" si="37"/>
        <v xml:space="preserve">   </v>
      </c>
      <c r="AD393" s="362" t="str">
        <f t="shared" si="40"/>
        <v>REPETIDA</v>
      </c>
      <c r="AE393" s="362" t="str">
        <f t="shared" si="41"/>
        <v>REPETIDA</v>
      </c>
      <c r="AF393" s="366"/>
      <c r="AG393" s="366"/>
      <c r="AH393" s="370"/>
      <c r="AI393" s="367"/>
      <c r="AJ393" s="366"/>
      <c r="AK393" s="366"/>
      <c r="AL393" s="362" t="str">
        <f t="shared" si="38"/>
        <v/>
      </c>
    </row>
    <row r="394" spans="1:41" ht="90" hidden="1" x14ac:dyDescent="0.25">
      <c r="A394" s="358" t="str">
        <f>+IF(ENCUESTAS!DU394="SI",ENCUESTAS!DV394,"")</f>
        <v>OAS-088</v>
      </c>
      <c r="B394" s="366" t="s">
        <v>1086</v>
      </c>
      <c r="C394" s="367">
        <v>43375</v>
      </c>
      <c r="D394" s="361" t="str">
        <f>+ENCUESTAS!H394</f>
        <v xml:space="preserve">OASIS </v>
      </c>
      <c r="E394" s="372"/>
      <c r="F394" s="372"/>
      <c r="G394" s="372"/>
      <c r="H394" s="372"/>
      <c r="I394" s="372"/>
      <c r="J394" s="372"/>
      <c r="K394" s="368"/>
      <c r="L394" s="372"/>
      <c r="M394" s="372"/>
      <c r="N394" s="372"/>
      <c r="O394" s="466">
        <v>220583500000</v>
      </c>
      <c r="P394" s="362" t="str">
        <f t="shared" si="36"/>
        <v xml:space="preserve">   #   -   220583500000</v>
      </c>
      <c r="Q394" s="362" t="str">
        <f t="shared" si="39"/>
        <v>NO</v>
      </c>
      <c r="R394" s="369">
        <v>963039</v>
      </c>
      <c r="S394" s="369">
        <v>1209994</v>
      </c>
      <c r="T394" s="366" t="s">
        <v>1086</v>
      </c>
      <c r="U394" s="467" t="s">
        <v>3904</v>
      </c>
      <c r="V394" s="366" t="s">
        <v>1086</v>
      </c>
      <c r="W394" s="366" t="s">
        <v>1710</v>
      </c>
      <c r="X394" s="366"/>
      <c r="Y394" s="366" t="s">
        <v>3324</v>
      </c>
      <c r="Z394" s="366" t="s">
        <v>1533</v>
      </c>
      <c r="AA394" s="369">
        <v>22227908</v>
      </c>
      <c r="AB394" s="366">
        <v>3134665991</v>
      </c>
      <c r="AC394" s="362" t="str">
        <f t="shared" si="37"/>
        <v xml:space="preserve">MARLENY DEL SOCORRO QUICENO </v>
      </c>
      <c r="AD394" s="362" t="str">
        <f t="shared" si="40"/>
        <v>NO</v>
      </c>
      <c r="AE394" s="362" t="str">
        <f t="shared" si="41"/>
        <v>NO</v>
      </c>
      <c r="AF394" s="467" t="s">
        <v>4122</v>
      </c>
      <c r="AG394" s="366" t="s">
        <v>1086</v>
      </c>
      <c r="AH394" s="370">
        <v>4862360.8756494019</v>
      </c>
      <c r="AI394" s="367">
        <v>43392</v>
      </c>
      <c r="AJ394" s="366" t="s">
        <v>1086</v>
      </c>
      <c r="AK394" s="366"/>
      <c r="AL394" s="362" t="str">
        <f t="shared" si="38"/>
        <v>SI</v>
      </c>
      <c r="AN394" s="332" t="s">
        <v>1129</v>
      </c>
      <c r="AO394" s="332">
        <v>2</v>
      </c>
    </row>
    <row r="395" spans="1:41" ht="60" hidden="1" x14ac:dyDescent="0.25">
      <c r="A395" s="358" t="str">
        <f>+IF(ENCUESTAS!DU395="SI",ENCUESTAS!DV395,"")</f>
        <v>MIL-075</v>
      </c>
      <c r="B395" s="366" t="s">
        <v>1086</v>
      </c>
      <c r="C395" s="367">
        <v>43371</v>
      </c>
      <c r="D395" s="361" t="str">
        <f>+ENCUESTAS!H395</f>
        <v>NUEVO MILENIO</v>
      </c>
      <c r="E395" s="372"/>
      <c r="F395" s="372"/>
      <c r="G395" s="372"/>
      <c r="H395" s="372"/>
      <c r="I395" s="372"/>
      <c r="J395" s="372"/>
      <c r="K395" s="368"/>
      <c r="L395" s="372"/>
      <c r="M395" s="372"/>
      <c r="N395" s="372"/>
      <c r="O395" s="466">
        <v>220583160044</v>
      </c>
      <c r="P395" s="362" t="str">
        <f t="shared" si="36"/>
        <v xml:space="preserve">   #   -   220583160044</v>
      </c>
      <c r="Q395" s="362" t="str">
        <f t="shared" si="39"/>
        <v>NO</v>
      </c>
      <c r="R395" s="369">
        <v>962916</v>
      </c>
      <c r="S395" s="369">
        <v>1209946</v>
      </c>
      <c r="T395" s="366" t="s">
        <v>1086</v>
      </c>
      <c r="U395" s="467" t="s">
        <v>3904</v>
      </c>
      <c r="V395" s="366" t="s">
        <v>1086</v>
      </c>
      <c r="W395" s="366" t="s">
        <v>1299</v>
      </c>
      <c r="X395" s="366" t="s">
        <v>2667</v>
      </c>
      <c r="Y395" s="366" t="s">
        <v>1445</v>
      </c>
      <c r="Z395" s="366" t="s">
        <v>2668</v>
      </c>
      <c r="AA395" s="369">
        <v>43169256</v>
      </c>
      <c r="AB395" s="366">
        <v>3133374367</v>
      </c>
      <c r="AC395" s="362" t="str">
        <f t="shared" si="37"/>
        <v>OLGA EDILIA SANCHEZ MIRA</v>
      </c>
      <c r="AD395" s="362" t="str">
        <f t="shared" si="40"/>
        <v>NO</v>
      </c>
      <c r="AE395" s="362" t="str">
        <f t="shared" si="41"/>
        <v>NO</v>
      </c>
      <c r="AF395" s="467" t="s">
        <v>4112</v>
      </c>
      <c r="AG395" s="366" t="s">
        <v>1086</v>
      </c>
      <c r="AH395" s="370">
        <v>6407414.9033906236</v>
      </c>
      <c r="AI395" s="367">
        <v>43392</v>
      </c>
      <c r="AJ395" s="366" t="s">
        <v>1086</v>
      </c>
      <c r="AK395" s="366"/>
      <c r="AL395" s="362" t="str">
        <f t="shared" si="38"/>
        <v>SI</v>
      </c>
      <c r="AN395" s="332" t="s">
        <v>1129</v>
      </c>
      <c r="AO395" s="332">
        <v>2</v>
      </c>
    </row>
    <row r="396" spans="1:41" hidden="1" x14ac:dyDescent="0.25">
      <c r="A396" s="358" t="str">
        <f>+IF(ENCUESTAS!DU396="SI",ENCUESTAS!DV396,"")</f>
        <v>MAR-059</v>
      </c>
      <c r="B396" s="366"/>
      <c r="C396" s="367"/>
      <c r="D396" s="361" t="str">
        <f>+ENCUESTAS!H396</f>
        <v xml:space="preserve">SAN MARTIN </v>
      </c>
      <c r="E396" s="372"/>
      <c r="F396" s="372"/>
      <c r="G396" s="372"/>
      <c r="H396" s="372"/>
      <c r="I396" s="372"/>
      <c r="J396" s="372"/>
      <c r="K396" s="368"/>
      <c r="L396" s="372"/>
      <c r="M396" s="372"/>
      <c r="N396" s="372"/>
      <c r="O396" s="372"/>
      <c r="P396" s="362" t="str">
        <f t="shared" si="36"/>
        <v xml:space="preserve">   #   -   </v>
      </c>
      <c r="Q396" s="362" t="str">
        <f t="shared" si="39"/>
        <v>REPETIDA</v>
      </c>
      <c r="R396" s="369"/>
      <c r="S396" s="369"/>
      <c r="T396" s="366"/>
      <c r="U396" s="366"/>
      <c r="V396" s="366"/>
      <c r="W396" s="366"/>
      <c r="X396" s="366"/>
      <c r="Y396" s="366"/>
      <c r="Z396" s="366"/>
      <c r="AA396" s="369"/>
      <c r="AB396" s="366"/>
      <c r="AC396" s="362" t="str">
        <f t="shared" si="37"/>
        <v xml:space="preserve">   </v>
      </c>
      <c r="AD396" s="362" t="str">
        <f t="shared" si="40"/>
        <v>REPETIDA</v>
      </c>
      <c r="AE396" s="362" t="str">
        <f t="shared" si="41"/>
        <v>REPETIDA</v>
      </c>
      <c r="AF396" s="366"/>
      <c r="AG396" s="366"/>
      <c r="AH396" s="370"/>
      <c r="AI396" s="367"/>
      <c r="AJ396" s="366"/>
      <c r="AK396" s="366"/>
      <c r="AL396" s="362" t="str">
        <f t="shared" si="38"/>
        <v/>
      </c>
    </row>
    <row r="397" spans="1:41" hidden="1" x14ac:dyDescent="0.25">
      <c r="A397" s="358" t="str">
        <f>+IF(ENCUESTAS!DU397="SI",ENCUESTAS!DV397,"")</f>
        <v>MAR-060</v>
      </c>
      <c r="B397" s="366"/>
      <c r="C397" s="367"/>
      <c r="D397" s="361" t="str">
        <f>+ENCUESTAS!H397</f>
        <v xml:space="preserve">SAN MARTIN </v>
      </c>
      <c r="E397" s="372"/>
      <c r="F397" s="372"/>
      <c r="G397" s="372"/>
      <c r="H397" s="372"/>
      <c r="I397" s="372"/>
      <c r="J397" s="372"/>
      <c r="K397" s="368"/>
      <c r="L397" s="372"/>
      <c r="M397" s="372"/>
      <c r="N397" s="372"/>
      <c r="O397" s="372"/>
      <c r="P397" s="362" t="str">
        <f t="shared" si="36"/>
        <v xml:space="preserve">   #   -   </v>
      </c>
      <c r="Q397" s="362" t="str">
        <f t="shared" si="39"/>
        <v>REPETIDA</v>
      </c>
      <c r="R397" s="369"/>
      <c r="S397" s="369"/>
      <c r="T397" s="366"/>
      <c r="U397" s="366"/>
      <c r="V397" s="366"/>
      <c r="W397" s="366"/>
      <c r="X397" s="366"/>
      <c r="Y397" s="366"/>
      <c r="Z397" s="366"/>
      <c r="AA397" s="369"/>
      <c r="AB397" s="366"/>
      <c r="AC397" s="362" t="str">
        <f t="shared" si="37"/>
        <v xml:space="preserve">   </v>
      </c>
      <c r="AD397" s="362" t="str">
        <f t="shared" si="40"/>
        <v>REPETIDA</v>
      </c>
      <c r="AE397" s="362" t="str">
        <f t="shared" si="41"/>
        <v>REPETIDA</v>
      </c>
      <c r="AF397" s="366"/>
      <c r="AG397" s="366"/>
      <c r="AH397" s="370"/>
      <c r="AI397" s="367"/>
      <c r="AJ397" s="366"/>
      <c r="AK397" s="366"/>
      <c r="AL397" s="362" t="str">
        <f t="shared" si="38"/>
        <v/>
      </c>
    </row>
    <row r="398" spans="1:41" hidden="1" x14ac:dyDescent="0.25">
      <c r="A398" s="358" t="str">
        <f>+IF(ENCUESTAS!DU398="SI",ENCUESTAS!DV398,"")</f>
        <v>MAR-061</v>
      </c>
      <c r="B398" s="366"/>
      <c r="C398" s="367"/>
      <c r="D398" s="361" t="str">
        <f>+ENCUESTAS!H398</f>
        <v xml:space="preserve">SAN MARTIN </v>
      </c>
      <c r="E398" s="372"/>
      <c r="F398" s="372"/>
      <c r="G398" s="372"/>
      <c r="H398" s="372"/>
      <c r="I398" s="372"/>
      <c r="J398" s="372"/>
      <c r="K398" s="368"/>
      <c r="L398" s="372"/>
      <c r="M398" s="372"/>
      <c r="N398" s="372"/>
      <c r="O398" s="372"/>
      <c r="P398" s="362" t="str">
        <f t="shared" si="36"/>
        <v xml:space="preserve">   #   -   </v>
      </c>
      <c r="Q398" s="362" t="str">
        <f t="shared" si="39"/>
        <v>REPETIDA</v>
      </c>
      <c r="R398" s="369"/>
      <c r="S398" s="369"/>
      <c r="T398" s="366"/>
      <c r="U398" s="366"/>
      <c r="V398" s="366"/>
      <c r="W398" s="366"/>
      <c r="X398" s="366"/>
      <c r="Y398" s="366"/>
      <c r="Z398" s="366"/>
      <c r="AA398" s="369"/>
      <c r="AB398" s="366"/>
      <c r="AC398" s="362" t="str">
        <f t="shared" si="37"/>
        <v xml:space="preserve">   </v>
      </c>
      <c r="AD398" s="362" t="str">
        <f t="shared" si="40"/>
        <v>REPETIDA</v>
      </c>
      <c r="AE398" s="362" t="str">
        <f t="shared" si="41"/>
        <v>REPETIDA</v>
      </c>
      <c r="AF398" s="366"/>
      <c r="AG398" s="366"/>
      <c r="AH398" s="370"/>
      <c r="AI398" s="367"/>
      <c r="AJ398" s="366"/>
      <c r="AK398" s="366"/>
      <c r="AL398" s="362" t="str">
        <f t="shared" si="38"/>
        <v/>
      </c>
    </row>
    <row r="399" spans="1:41" hidden="1" x14ac:dyDescent="0.25">
      <c r="A399" s="358" t="str">
        <f>+IF(ENCUESTAS!DU399="SI",ENCUESTAS!DV399,"")</f>
        <v/>
      </c>
      <c r="B399" s="366"/>
      <c r="C399" s="367"/>
      <c r="D399" s="361" t="str">
        <f>+ENCUESTAS!H399</f>
        <v xml:space="preserve">SAN MARTIN </v>
      </c>
      <c r="E399" s="372"/>
      <c r="F399" s="372"/>
      <c r="G399" s="372"/>
      <c r="H399" s="372"/>
      <c r="I399" s="372"/>
      <c r="J399" s="372"/>
      <c r="K399" s="368"/>
      <c r="L399" s="372"/>
      <c r="M399" s="372"/>
      <c r="N399" s="372"/>
      <c r="O399" s="372"/>
      <c r="P399" s="362" t="str">
        <f t="shared" si="36"/>
        <v xml:space="preserve">   #   -   </v>
      </c>
      <c r="Q399" s="362" t="str">
        <f t="shared" si="39"/>
        <v>REPETIDA</v>
      </c>
      <c r="R399" s="369"/>
      <c r="S399" s="369"/>
      <c r="T399" s="366"/>
      <c r="U399" s="366"/>
      <c r="V399" s="366"/>
      <c r="W399" s="366"/>
      <c r="X399" s="366"/>
      <c r="Y399" s="366"/>
      <c r="Z399" s="366"/>
      <c r="AA399" s="369"/>
      <c r="AB399" s="366"/>
      <c r="AC399" s="362" t="str">
        <f t="shared" si="37"/>
        <v xml:space="preserve">   </v>
      </c>
      <c r="AD399" s="362" t="str">
        <f t="shared" si="40"/>
        <v>REPETIDA</v>
      </c>
      <c r="AE399" s="362" t="str">
        <f t="shared" si="41"/>
        <v>REPETIDA</v>
      </c>
      <c r="AF399" s="366"/>
      <c r="AG399" s="366"/>
      <c r="AH399" s="370"/>
      <c r="AI399" s="367"/>
      <c r="AJ399" s="366"/>
      <c r="AK399" s="366"/>
      <c r="AL399" s="362" t="str">
        <f t="shared" si="38"/>
        <v/>
      </c>
    </row>
    <row r="400" spans="1:41" ht="60" hidden="1" x14ac:dyDescent="0.25">
      <c r="A400" s="358" t="str">
        <f>+IF(ENCUESTAS!DU400="SI",ENCUESTAS!DV400,"")</f>
        <v>OAS-089</v>
      </c>
      <c r="B400" s="366" t="s">
        <v>1086</v>
      </c>
      <c r="C400" s="367">
        <v>43355</v>
      </c>
      <c r="D400" s="361" t="str">
        <f>+ENCUESTAS!H400</f>
        <v xml:space="preserve">OASIS </v>
      </c>
      <c r="E400" s="372"/>
      <c r="F400" s="372"/>
      <c r="G400" s="372"/>
      <c r="H400" s="372"/>
      <c r="I400" s="372"/>
      <c r="J400" s="372"/>
      <c r="K400" s="368"/>
      <c r="L400" s="372"/>
      <c r="M400" s="372"/>
      <c r="N400" s="372"/>
      <c r="O400" s="466">
        <v>220576120000</v>
      </c>
      <c r="P400" s="362" t="str">
        <f t="shared" si="36"/>
        <v xml:space="preserve">   #   -   220576120000</v>
      </c>
      <c r="Q400" s="362" t="str">
        <f t="shared" si="39"/>
        <v>NO</v>
      </c>
      <c r="R400" s="369">
        <v>963148</v>
      </c>
      <c r="S400" s="369">
        <v>1210041</v>
      </c>
      <c r="T400" s="366" t="s">
        <v>1086</v>
      </c>
      <c r="U400" s="467" t="s">
        <v>3904</v>
      </c>
      <c r="V400" s="366" t="s">
        <v>1086</v>
      </c>
      <c r="W400" s="366" t="s">
        <v>1305</v>
      </c>
      <c r="X400" s="366"/>
      <c r="Y400" s="366" t="s">
        <v>1554</v>
      </c>
      <c r="Z400" s="366" t="s">
        <v>2112</v>
      </c>
      <c r="AA400" s="369">
        <v>22233727</v>
      </c>
      <c r="AB400" s="366">
        <v>3214944105</v>
      </c>
      <c r="AC400" s="362" t="str">
        <f t="shared" si="37"/>
        <v xml:space="preserve">SILVIA NORA HERNANDEZ </v>
      </c>
      <c r="AD400" s="362" t="str">
        <f t="shared" si="40"/>
        <v>REPETIDA</v>
      </c>
      <c r="AE400" s="362" t="str">
        <f t="shared" si="41"/>
        <v>REPETIDA</v>
      </c>
      <c r="AF400" s="467" t="s">
        <v>3992</v>
      </c>
      <c r="AG400" s="366" t="s">
        <v>1086</v>
      </c>
      <c r="AH400" s="370">
        <v>6198005.8813684136</v>
      </c>
      <c r="AI400" s="367">
        <v>43392</v>
      </c>
      <c r="AJ400" s="366" t="s">
        <v>1086</v>
      </c>
      <c r="AK400" s="366"/>
      <c r="AL400" s="362" t="str">
        <f t="shared" si="38"/>
        <v>SI</v>
      </c>
      <c r="AN400" s="332" t="s">
        <v>1129</v>
      </c>
      <c r="AO400" s="332">
        <v>2</v>
      </c>
    </row>
    <row r="401" spans="1:41" hidden="1" x14ac:dyDescent="0.25">
      <c r="A401" s="358" t="str">
        <f>+IF(ENCUESTAS!DU401="SI",ENCUESTAS!DV401,"")</f>
        <v/>
      </c>
      <c r="B401" s="366"/>
      <c r="C401" s="367"/>
      <c r="D401" s="361" t="str">
        <f>+ENCUESTAS!H401</f>
        <v>NUEVO MILENIO</v>
      </c>
      <c r="E401" s="372"/>
      <c r="F401" s="372"/>
      <c r="G401" s="372"/>
      <c r="H401" s="372"/>
      <c r="I401" s="372"/>
      <c r="J401" s="372"/>
      <c r="K401" s="368"/>
      <c r="L401" s="372"/>
      <c r="M401" s="372"/>
      <c r="N401" s="372"/>
      <c r="O401" s="372"/>
      <c r="P401" s="362" t="str">
        <f t="shared" si="36"/>
        <v xml:space="preserve">   #   -   </v>
      </c>
      <c r="Q401" s="362" t="str">
        <f t="shared" si="39"/>
        <v>REPETIDA</v>
      </c>
      <c r="R401" s="369"/>
      <c r="S401" s="369"/>
      <c r="T401" s="366"/>
      <c r="U401" s="366"/>
      <c r="V401" s="366"/>
      <c r="W401" s="366"/>
      <c r="X401" s="366"/>
      <c r="Y401" s="366"/>
      <c r="Z401" s="366"/>
      <c r="AA401" s="369"/>
      <c r="AB401" s="366"/>
      <c r="AC401" s="362" t="str">
        <f t="shared" si="37"/>
        <v xml:space="preserve">   </v>
      </c>
      <c r="AD401" s="362" t="str">
        <f t="shared" si="40"/>
        <v>REPETIDA</v>
      </c>
      <c r="AE401" s="362" t="str">
        <f t="shared" si="41"/>
        <v>REPETIDA</v>
      </c>
      <c r="AF401" s="366"/>
      <c r="AG401" s="366"/>
      <c r="AH401" s="370"/>
      <c r="AI401" s="367"/>
      <c r="AJ401" s="366"/>
      <c r="AK401" s="366"/>
      <c r="AL401" s="362" t="str">
        <f t="shared" si="38"/>
        <v/>
      </c>
    </row>
    <row r="402" spans="1:41" ht="45" hidden="1" x14ac:dyDescent="0.25">
      <c r="A402" s="358" t="str">
        <f>+IF(ENCUESTAS!DU402="SI",ENCUESTAS!DV402,"")</f>
        <v>OAS-090</v>
      </c>
      <c r="B402" s="366" t="s">
        <v>1086</v>
      </c>
      <c r="C402" s="367">
        <v>43361</v>
      </c>
      <c r="D402" s="361" t="str">
        <f>+ENCUESTAS!H402</f>
        <v xml:space="preserve">OASIS </v>
      </c>
      <c r="E402" s="372" t="s">
        <v>1097</v>
      </c>
      <c r="F402" s="372">
        <v>56</v>
      </c>
      <c r="G402" s="372"/>
      <c r="H402" s="372"/>
      <c r="I402" s="372"/>
      <c r="J402" s="372">
        <v>15</v>
      </c>
      <c r="K402" s="368"/>
      <c r="L402" s="372"/>
      <c r="M402" s="372">
        <v>46</v>
      </c>
      <c r="N402" s="372"/>
      <c r="O402" s="466">
        <v>220575100000</v>
      </c>
      <c r="P402" s="362" t="str">
        <f t="shared" si="36"/>
        <v>CALLE 56  #  15 - 46  220575100000</v>
      </c>
      <c r="Q402" s="362" t="str">
        <f t="shared" si="39"/>
        <v>NO</v>
      </c>
      <c r="R402" s="369"/>
      <c r="S402" s="369"/>
      <c r="T402" s="366" t="s">
        <v>1086</v>
      </c>
      <c r="U402" s="467"/>
      <c r="V402" s="366" t="s">
        <v>1086</v>
      </c>
      <c r="W402" s="366" t="s">
        <v>1656</v>
      </c>
      <c r="X402" s="366" t="s">
        <v>3938</v>
      </c>
      <c r="Y402" s="366" t="s">
        <v>2679</v>
      </c>
      <c r="Z402" s="366"/>
      <c r="AA402" s="369">
        <v>28740535</v>
      </c>
      <c r="AB402" s="366">
        <v>3127990593</v>
      </c>
      <c r="AC402" s="362" t="str">
        <f t="shared" si="37"/>
        <v>GLADIS  HENAO DE LOS RIOS</v>
      </c>
      <c r="AD402" s="362" t="str">
        <f t="shared" si="40"/>
        <v>NO</v>
      </c>
      <c r="AE402" s="362" t="str">
        <f t="shared" si="41"/>
        <v>NO</v>
      </c>
      <c r="AF402" s="467" t="s">
        <v>3991</v>
      </c>
      <c r="AG402" s="366"/>
      <c r="AH402" s="370"/>
      <c r="AI402" s="367"/>
      <c r="AJ402" s="366"/>
      <c r="AK402" s="366"/>
      <c r="AL402" s="362" t="str">
        <f t="shared" si="38"/>
        <v/>
      </c>
      <c r="AN402" s="332" t="s">
        <v>1133</v>
      </c>
    </row>
    <row r="403" spans="1:41" ht="75" x14ac:dyDescent="0.25">
      <c r="A403" s="358" t="str">
        <f>+IF(ENCUESTAS!DU403="SI",ENCUESTAS!DV403,"")</f>
        <v>OAS-091</v>
      </c>
      <c r="B403" s="366" t="s">
        <v>1086</v>
      </c>
      <c r="C403" s="367">
        <v>43357</v>
      </c>
      <c r="D403" s="361" t="str">
        <f>+ENCUESTAS!H403</f>
        <v xml:space="preserve">OASIS </v>
      </c>
      <c r="E403" s="372"/>
      <c r="F403" s="372"/>
      <c r="G403" s="372"/>
      <c r="H403" s="372"/>
      <c r="I403" s="372"/>
      <c r="J403" s="372"/>
      <c r="K403" s="368"/>
      <c r="L403" s="372"/>
      <c r="M403" s="372"/>
      <c r="N403" s="372"/>
      <c r="O403" s="466">
        <v>220592110000</v>
      </c>
      <c r="P403" s="362" t="str">
        <f t="shared" si="36"/>
        <v xml:space="preserve">   #   -   220592110000</v>
      </c>
      <c r="Q403" s="362" t="str">
        <f t="shared" si="39"/>
        <v>NO</v>
      </c>
      <c r="R403" s="369">
        <v>963089</v>
      </c>
      <c r="S403" s="369">
        <v>1209913</v>
      </c>
      <c r="T403" s="366" t="s">
        <v>1086</v>
      </c>
      <c r="U403" s="467" t="s">
        <v>3904</v>
      </c>
      <c r="V403" s="366" t="s">
        <v>1086</v>
      </c>
      <c r="W403" s="366" t="s">
        <v>2680</v>
      </c>
      <c r="X403" s="366" t="s">
        <v>1295</v>
      </c>
      <c r="Y403" s="366" t="s">
        <v>3906</v>
      </c>
      <c r="Z403" s="366" t="s">
        <v>3907</v>
      </c>
      <c r="AA403" s="369">
        <v>44006575</v>
      </c>
      <c r="AB403" s="366"/>
      <c r="AC403" s="362" t="str">
        <f t="shared" si="37"/>
        <v>JOANA ESMITH NUÑEZ GARCIA</v>
      </c>
      <c r="AD403" s="362" t="str">
        <f t="shared" si="40"/>
        <v>NO</v>
      </c>
      <c r="AE403" s="362" t="str">
        <f t="shared" si="41"/>
        <v>NO</v>
      </c>
      <c r="AF403" s="467" t="s">
        <v>3990</v>
      </c>
      <c r="AG403" s="366" t="s">
        <v>1086</v>
      </c>
      <c r="AH403" s="370">
        <v>6318225.9429090451</v>
      </c>
      <c r="AI403" s="367">
        <v>43392</v>
      </c>
      <c r="AJ403" s="366" t="s">
        <v>1086</v>
      </c>
      <c r="AK403" s="366"/>
      <c r="AL403" s="362" t="str">
        <f t="shared" si="38"/>
        <v>SI</v>
      </c>
      <c r="AN403" s="332" t="s">
        <v>1133</v>
      </c>
      <c r="AO403" s="332">
        <v>2</v>
      </c>
    </row>
    <row r="404" spans="1:41" hidden="1" x14ac:dyDescent="0.25">
      <c r="A404" s="358" t="str">
        <f>+IF(ENCUESTAS!DU404="SI",ENCUESTAS!DV404,"")</f>
        <v>OAS-092</v>
      </c>
      <c r="B404" s="366" t="s">
        <v>1086</v>
      </c>
      <c r="C404" s="367"/>
      <c r="D404" s="361" t="str">
        <f>+ENCUESTAS!H404</f>
        <v xml:space="preserve">OASIS </v>
      </c>
      <c r="E404" s="372"/>
      <c r="F404" s="372"/>
      <c r="G404" s="372"/>
      <c r="H404" s="372"/>
      <c r="I404" s="372"/>
      <c r="J404" s="372"/>
      <c r="K404" s="368"/>
      <c r="L404" s="372"/>
      <c r="M404" s="372"/>
      <c r="N404" s="372"/>
      <c r="O404" s="466"/>
      <c r="P404" s="362" t="str">
        <f t="shared" si="36"/>
        <v xml:space="preserve">   #   -   </v>
      </c>
      <c r="Q404" s="362" t="str">
        <f t="shared" si="39"/>
        <v>REPETIDA</v>
      </c>
      <c r="R404" s="369"/>
      <c r="S404" s="369"/>
      <c r="T404" s="366" t="s">
        <v>1087</v>
      </c>
      <c r="U404" s="467" t="s">
        <v>4015</v>
      </c>
      <c r="V404" s="366"/>
      <c r="W404" s="366"/>
      <c r="X404" s="366"/>
      <c r="Y404" s="366"/>
      <c r="Z404" s="366"/>
      <c r="AA404" s="369"/>
      <c r="AB404" s="366"/>
      <c r="AC404" s="362" t="str">
        <f t="shared" si="37"/>
        <v xml:space="preserve">   </v>
      </c>
      <c r="AD404" s="362" t="str">
        <f t="shared" si="40"/>
        <v>REPETIDA</v>
      </c>
      <c r="AE404" s="362" t="str">
        <f t="shared" si="41"/>
        <v>REPETIDA</v>
      </c>
      <c r="AF404" s="467"/>
      <c r="AG404" s="366"/>
      <c r="AH404" s="370"/>
      <c r="AI404" s="367"/>
      <c r="AJ404" s="366"/>
      <c r="AK404" s="366"/>
      <c r="AL404" s="362" t="str">
        <f t="shared" si="38"/>
        <v/>
      </c>
    </row>
    <row r="405" spans="1:41" hidden="1" x14ac:dyDescent="0.25">
      <c r="A405" s="358" t="str">
        <f>+IF(ENCUESTAS!DU405="SI",ENCUESTAS!DV405,"")</f>
        <v/>
      </c>
      <c r="B405" s="366"/>
      <c r="C405" s="367"/>
      <c r="D405" s="361" t="str">
        <f>+ENCUESTAS!H405</f>
        <v xml:space="preserve">OASIS </v>
      </c>
      <c r="E405" s="372"/>
      <c r="F405" s="372"/>
      <c r="G405" s="372"/>
      <c r="H405" s="372"/>
      <c r="I405" s="372"/>
      <c r="J405" s="372"/>
      <c r="K405" s="368"/>
      <c r="L405" s="372"/>
      <c r="M405" s="372"/>
      <c r="N405" s="372"/>
      <c r="O405" s="466"/>
      <c r="P405" s="362" t="str">
        <f t="shared" si="36"/>
        <v xml:space="preserve">   #   -   </v>
      </c>
      <c r="Q405" s="362" t="str">
        <f t="shared" si="39"/>
        <v>REPETIDA</v>
      </c>
      <c r="R405" s="369"/>
      <c r="S405" s="369"/>
      <c r="T405" s="366"/>
      <c r="U405" s="366"/>
      <c r="V405" s="366"/>
      <c r="W405" s="366"/>
      <c r="X405" s="366"/>
      <c r="Y405" s="366"/>
      <c r="Z405" s="366"/>
      <c r="AA405" s="369"/>
      <c r="AB405" s="366"/>
      <c r="AC405" s="362" t="str">
        <f t="shared" si="37"/>
        <v xml:space="preserve">   </v>
      </c>
      <c r="AD405" s="362" t="str">
        <f t="shared" si="40"/>
        <v>REPETIDA</v>
      </c>
      <c r="AE405" s="362" t="str">
        <f t="shared" si="41"/>
        <v>REPETIDA</v>
      </c>
      <c r="AF405" s="366"/>
      <c r="AG405" s="366"/>
      <c r="AH405" s="370"/>
      <c r="AI405" s="367"/>
      <c r="AJ405" s="366"/>
      <c r="AK405" s="366"/>
      <c r="AL405" s="362" t="str">
        <f t="shared" si="38"/>
        <v/>
      </c>
    </row>
    <row r="406" spans="1:41" ht="90" hidden="1" x14ac:dyDescent="0.25">
      <c r="A406" s="358" t="str">
        <f>+IF(ENCUESTAS!DU406="SI",ENCUESTAS!DV406,"")</f>
        <v>OAS-093</v>
      </c>
      <c r="B406" s="366" t="s">
        <v>1086</v>
      </c>
      <c r="C406" s="367">
        <v>43363</v>
      </c>
      <c r="D406" s="361" t="str">
        <f>+ENCUESTAS!H406</f>
        <v xml:space="preserve">OASIS </v>
      </c>
      <c r="E406" s="372" t="s">
        <v>1097</v>
      </c>
      <c r="F406" s="372">
        <v>56</v>
      </c>
      <c r="G406" s="372"/>
      <c r="H406" s="372"/>
      <c r="I406" s="372"/>
      <c r="J406" s="372">
        <v>14</v>
      </c>
      <c r="K406" s="368"/>
      <c r="L406" s="372"/>
      <c r="M406" s="372">
        <v>32</v>
      </c>
      <c r="N406" s="372"/>
      <c r="O406" s="466">
        <v>220554510000</v>
      </c>
      <c r="P406" s="362" t="str">
        <f t="shared" si="36"/>
        <v>CALLE 56  #  14 - 32  220554510000</v>
      </c>
      <c r="Q406" s="362" t="str">
        <f t="shared" si="39"/>
        <v>NO</v>
      </c>
      <c r="R406" s="369">
        <v>963212</v>
      </c>
      <c r="S406" s="369">
        <v>1209943</v>
      </c>
      <c r="T406" s="366" t="s">
        <v>1086</v>
      </c>
      <c r="U406" s="467"/>
      <c r="V406" s="366" t="s">
        <v>1086</v>
      </c>
      <c r="W406" s="366" t="s">
        <v>2280</v>
      </c>
      <c r="X406" s="366" t="s">
        <v>1709</v>
      </c>
      <c r="Y406" s="366" t="s">
        <v>2056</v>
      </c>
      <c r="Z406" s="366" t="s">
        <v>1465</v>
      </c>
      <c r="AA406" s="369">
        <v>71185120</v>
      </c>
      <c r="AB406" s="366">
        <v>3117602724</v>
      </c>
      <c r="AC406" s="362" t="str">
        <f t="shared" si="37"/>
        <v>MARIO DE JESUS ECHEVERRY RODRIGUEZ</v>
      </c>
      <c r="AD406" s="362" t="str">
        <f t="shared" si="40"/>
        <v>NO</v>
      </c>
      <c r="AE406" s="362" t="str">
        <f t="shared" si="41"/>
        <v>NO</v>
      </c>
      <c r="AF406" s="467" t="s">
        <v>4448</v>
      </c>
      <c r="AG406" s="366"/>
      <c r="AH406" s="370"/>
      <c r="AI406" s="367"/>
      <c r="AJ406" s="366"/>
      <c r="AK406" s="366"/>
      <c r="AL406" s="362" t="str">
        <f t="shared" si="38"/>
        <v/>
      </c>
      <c r="AN406" s="332" t="s">
        <v>1129</v>
      </c>
    </row>
    <row r="407" spans="1:41" hidden="1" x14ac:dyDescent="0.25">
      <c r="A407" s="358" t="str">
        <f>+IF(ENCUESTAS!DU407="SI",ENCUESTAS!DV407,"")</f>
        <v>OAS-094</v>
      </c>
      <c r="B407" s="366" t="s">
        <v>1086</v>
      </c>
      <c r="C407" s="367">
        <v>43363</v>
      </c>
      <c r="D407" s="361" t="str">
        <f>+ENCUESTAS!H407</f>
        <v xml:space="preserve">OASIS </v>
      </c>
      <c r="E407" s="372"/>
      <c r="F407" s="372"/>
      <c r="G407" s="372"/>
      <c r="H407" s="372"/>
      <c r="I407" s="372"/>
      <c r="J407" s="372"/>
      <c r="K407" s="368"/>
      <c r="L407" s="372"/>
      <c r="M407" s="372"/>
      <c r="N407" s="372"/>
      <c r="O407" s="466">
        <v>57615</v>
      </c>
      <c r="P407" s="362" t="str">
        <f t="shared" si="36"/>
        <v xml:space="preserve">   #   -   57615</v>
      </c>
      <c r="Q407" s="362" t="str">
        <f t="shared" si="39"/>
        <v>NO</v>
      </c>
      <c r="R407" s="369"/>
      <c r="S407" s="369"/>
      <c r="T407" s="366" t="s">
        <v>1087</v>
      </c>
      <c r="U407" s="366" t="s">
        <v>4149</v>
      </c>
      <c r="V407" s="366"/>
      <c r="W407" s="366"/>
      <c r="X407" s="366"/>
      <c r="Y407" s="366"/>
      <c r="Z407" s="366"/>
      <c r="AA407" s="369"/>
      <c r="AB407" s="366"/>
      <c r="AC407" s="362" t="str">
        <f t="shared" si="37"/>
        <v xml:space="preserve">   </v>
      </c>
      <c r="AD407" s="362" t="str">
        <f t="shared" si="40"/>
        <v>REPETIDA</v>
      </c>
      <c r="AE407" s="362" t="str">
        <f t="shared" si="41"/>
        <v>REPETIDA</v>
      </c>
      <c r="AF407" s="467"/>
      <c r="AG407" s="366"/>
      <c r="AH407" s="370"/>
      <c r="AI407" s="367"/>
      <c r="AJ407" s="366"/>
      <c r="AK407" s="366"/>
      <c r="AL407" s="362" t="str">
        <f t="shared" si="38"/>
        <v/>
      </c>
    </row>
    <row r="408" spans="1:41" ht="90" hidden="1" x14ac:dyDescent="0.25">
      <c r="A408" s="358" t="str">
        <f>+IF(ENCUESTAS!DU408="SI",ENCUESTAS!DV408,"")</f>
        <v>OAS-095</v>
      </c>
      <c r="B408" s="366" t="s">
        <v>1086</v>
      </c>
      <c r="C408" s="367">
        <v>43363</v>
      </c>
      <c r="D408" s="361" t="str">
        <f>+ENCUESTAS!H408</f>
        <v xml:space="preserve">OASIS </v>
      </c>
      <c r="E408" s="372" t="s">
        <v>1102</v>
      </c>
      <c r="F408" s="372">
        <v>15</v>
      </c>
      <c r="G408" s="372"/>
      <c r="H408" s="372"/>
      <c r="I408" s="372"/>
      <c r="J408" s="372">
        <v>54</v>
      </c>
      <c r="K408" s="368"/>
      <c r="L408" s="372"/>
      <c r="M408" s="372">
        <v>74</v>
      </c>
      <c r="N408" s="372"/>
      <c r="O408" s="466">
        <v>220554100000</v>
      </c>
      <c r="P408" s="362" t="str">
        <f t="shared" si="36"/>
        <v>CARRERA 15  #  54 - 74  220554100000</v>
      </c>
      <c r="Q408" s="362" t="str">
        <f t="shared" si="39"/>
        <v>NO</v>
      </c>
      <c r="R408" s="369">
        <v>963153</v>
      </c>
      <c r="S408" s="369">
        <v>1209922</v>
      </c>
      <c r="T408" s="366" t="s">
        <v>1086</v>
      </c>
      <c r="U408" s="467"/>
      <c r="V408" s="366" t="s">
        <v>1086</v>
      </c>
      <c r="W408" s="366" t="s">
        <v>1855</v>
      </c>
      <c r="X408" s="366" t="s">
        <v>1456</v>
      </c>
      <c r="Y408" s="366" t="s">
        <v>1318</v>
      </c>
      <c r="Z408" s="366" t="s">
        <v>3939</v>
      </c>
      <c r="AA408" s="369">
        <v>21927859</v>
      </c>
      <c r="AB408" s="366">
        <v>3128515809</v>
      </c>
      <c r="AC408" s="362" t="str">
        <f t="shared" si="37"/>
        <v>ANA CEFORA AGUIRRE PEREZ</v>
      </c>
      <c r="AD408" s="362" t="str">
        <f t="shared" si="40"/>
        <v>NO</v>
      </c>
      <c r="AE408" s="362" t="str">
        <f t="shared" si="41"/>
        <v>NO</v>
      </c>
      <c r="AF408" s="467" t="s">
        <v>4449</v>
      </c>
      <c r="AG408" s="366"/>
      <c r="AH408" s="370"/>
      <c r="AI408" s="367"/>
      <c r="AJ408" s="366"/>
      <c r="AK408" s="366"/>
      <c r="AL408" s="362" t="str">
        <f t="shared" si="38"/>
        <v/>
      </c>
      <c r="AN408" s="332" t="s">
        <v>1133</v>
      </c>
    </row>
    <row r="409" spans="1:41" ht="75" hidden="1" x14ac:dyDescent="0.25">
      <c r="A409" s="358" t="str">
        <f>+IF(ENCUESTAS!DU409="SI",ENCUESTAS!DV409,"")</f>
        <v>MIL-076</v>
      </c>
      <c r="B409" s="366" t="s">
        <v>1086</v>
      </c>
      <c r="C409" s="367">
        <v>43377</v>
      </c>
      <c r="D409" s="361" t="str">
        <f>+ENCUESTAS!H409</f>
        <v>NUEVO MILENIO</v>
      </c>
      <c r="E409" s="372" t="s">
        <v>1102</v>
      </c>
      <c r="F409" s="372">
        <v>16</v>
      </c>
      <c r="G409" s="372"/>
      <c r="H409" s="372"/>
      <c r="I409" s="372"/>
      <c r="J409" s="372">
        <v>53</v>
      </c>
      <c r="K409" s="368" t="s">
        <v>1115</v>
      </c>
      <c r="L409" s="372"/>
      <c r="M409" s="372">
        <v>1</v>
      </c>
      <c r="N409" s="372"/>
      <c r="O409" s="466">
        <v>220583130018</v>
      </c>
      <c r="P409" s="362" t="str">
        <f t="shared" si="36"/>
        <v>CARRERA 16  #  53A - 1  220583130018</v>
      </c>
      <c r="Q409" s="362" t="str">
        <f t="shared" si="39"/>
        <v>NO</v>
      </c>
      <c r="R409" s="369">
        <v>962957</v>
      </c>
      <c r="S409" s="369">
        <v>1209958</v>
      </c>
      <c r="T409" s="366" t="s">
        <v>1086</v>
      </c>
      <c r="U409" s="366"/>
      <c r="V409" s="366" t="s">
        <v>1086</v>
      </c>
      <c r="W409" s="366" t="s">
        <v>1868</v>
      </c>
      <c r="X409" s="366" t="s">
        <v>1838</v>
      </c>
      <c r="Y409" s="366" t="s">
        <v>1300</v>
      </c>
      <c r="Z409" s="366" t="s">
        <v>1343</v>
      </c>
      <c r="AA409" s="369">
        <v>21863327</v>
      </c>
      <c r="AB409" s="366">
        <v>3103549672</v>
      </c>
      <c r="AC409" s="362" t="str">
        <f t="shared" si="37"/>
        <v>MARTHA CECILIA CASTRILLON AGUDELO</v>
      </c>
      <c r="AD409" s="362" t="str">
        <f t="shared" si="40"/>
        <v>NO</v>
      </c>
      <c r="AE409" s="362" t="str">
        <f t="shared" si="41"/>
        <v>NO</v>
      </c>
      <c r="AF409" s="467" t="s">
        <v>4169</v>
      </c>
      <c r="AG409" s="366" t="s">
        <v>1086</v>
      </c>
      <c r="AH409" s="370">
        <v>6424597.5415391065</v>
      </c>
      <c r="AI409" s="367">
        <v>43392</v>
      </c>
      <c r="AJ409" s="366" t="s">
        <v>1086</v>
      </c>
      <c r="AK409" s="366"/>
      <c r="AL409" s="362" t="str">
        <f t="shared" si="38"/>
        <v>SI</v>
      </c>
      <c r="AN409" s="332" t="s">
        <v>1133</v>
      </c>
      <c r="AO409" s="332">
        <v>2</v>
      </c>
    </row>
    <row r="410" spans="1:41" hidden="1" x14ac:dyDescent="0.25">
      <c r="A410" s="358" t="str">
        <f>+IF(ENCUESTAS!DU410="SI",ENCUESTAS!DV410,"")</f>
        <v/>
      </c>
      <c r="B410" s="366"/>
      <c r="C410" s="367"/>
      <c r="D410" s="361" t="str">
        <f>+ENCUESTAS!H410</f>
        <v xml:space="preserve">OASIS </v>
      </c>
      <c r="E410" s="372"/>
      <c r="F410" s="372"/>
      <c r="G410" s="372"/>
      <c r="H410" s="372"/>
      <c r="I410" s="372"/>
      <c r="J410" s="372"/>
      <c r="K410" s="368"/>
      <c r="L410" s="372"/>
      <c r="M410" s="372"/>
      <c r="N410" s="372"/>
      <c r="O410" s="466"/>
      <c r="P410" s="362" t="str">
        <f t="shared" si="36"/>
        <v xml:space="preserve">   #   -   </v>
      </c>
      <c r="Q410" s="362" t="str">
        <f t="shared" si="39"/>
        <v>REPETIDA</v>
      </c>
      <c r="R410" s="369"/>
      <c r="S410" s="369"/>
      <c r="T410" s="366"/>
      <c r="U410" s="366"/>
      <c r="V410" s="366"/>
      <c r="W410" s="366"/>
      <c r="X410" s="366"/>
      <c r="Y410" s="366"/>
      <c r="Z410" s="366"/>
      <c r="AA410" s="369"/>
      <c r="AB410" s="366"/>
      <c r="AC410" s="362" t="str">
        <f t="shared" si="37"/>
        <v xml:space="preserve">   </v>
      </c>
      <c r="AD410" s="362" t="str">
        <f t="shared" si="40"/>
        <v>REPETIDA</v>
      </c>
      <c r="AE410" s="362" t="str">
        <f t="shared" si="41"/>
        <v>REPETIDA</v>
      </c>
      <c r="AF410" s="366"/>
      <c r="AG410" s="366"/>
      <c r="AH410" s="370"/>
      <c r="AI410" s="367"/>
      <c r="AJ410" s="366"/>
      <c r="AK410" s="366"/>
      <c r="AL410" s="362" t="str">
        <f t="shared" si="38"/>
        <v/>
      </c>
    </row>
    <row r="411" spans="1:41" ht="60" hidden="1" x14ac:dyDescent="0.25">
      <c r="A411" s="358" t="str">
        <f>+IF(ENCUESTAS!DU411="SI",ENCUESTAS!DV411,"")</f>
        <v>MIL-077</v>
      </c>
      <c r="B411" s="366" t="s">
        <v>1086</v>
      </c>
      <c r="C411" s="367">
        <v>43371</v>
      </c>
      <c r="D411" s="361" t="str">
        <f>+ENCUESTAS!H411</f>
        <v>NUEVO MILENIO</v>
      </c>
      <c r="E411" s="372" t="s">
        <v>1102</v>
      </c>
      <c r="F411" s="372">
        <v>16</v>
      </c>
      <c r="G411" s="372"/>
      <c r="H411" s="372"/>
      <c r="I411" s="372"/>
      <c r="J411" s="372">
        <v>53</v>
      </c>
      <c r="K411" s="368"/>
      <c r="L411" s="372"/>
      <c r="M411" s="372">
        <v>45</v>
      </c>
      <c r="N411" s="372"/>
      <c r="O411" s="466">
        <v>220583160080</v>
      </c>
      <c r="P411" s="362" t="str">
        <f t="shared" si="36"/>
        <v>CARRERA 16  #  53 - 45  220583160080</v>
      </c>
      <c r="Q411" s="362" t="str">
        <f t="shared" si="39"/>
        <v>NO</v>
      </c>
      <c r="R411" s="369">
        <v>962913</v>
      </c>
      <c r="S411" s="369">
        <v>1209948</v>
      </c>
      <c r="T411" s="366" t="s">
        <v>1086</v>
      </c>
      <c r="U411" s="467"/>
      <c r="V411" s="366" t="s">
        <v>1086</v>
      </c>
      <c r="W411" s="366" t="s">
        <v>1791</v>
      </c>
      <c r="X411" s="366"/>
      <c r="Y411" s="366" t="s">
        <v>1270</v>
      </c>
      <c r="Z411" s="366" t="s">
        <v>1503</v>
      </c>
      <c r="AA411" s="369">
        <v>43653836</v>
      </c>
      <c r="AB411" s="366">
        <v>3122526248</v>
      </c>
      <c r="AC411" s="362" t="str">
        <f t="shared" si="37"/>
        <v xml:space="preserve">LUZ ELENA RESTREPO </v>
      </c>
      <c r="AD411" s="362" t="str">
        <f t="shared" si="40"/>
        <v>NO</v>
      </c>
      <c r="AE411" s="362" t="str">
        <f t="shared" si="41"/>
        <v>NO</v>
      </c>
      <c r="AF411" s="467" t="s">
        <v>4111</v>
      </c>
      <c r="AG411" s="366" t="s">
        <v>1086</v>
      </c>
      <c r="AH411" s="370">
        <v>5929686.5683729481</v>
      </c>
      <c r="AI411" s="367">
        <v>43392</v>
      </c>
      <c r="AJ411" s="366" t="s">
        <v>1086</v>
      </c>
      <c r="AK411" s="366"/>
      <c r="AL411" s="362" t="str">
        <f t="shared" si="38"/>
        <v>SI</v>
      </c>
      <c r="AN411" s="332" t="s">
        <v>1129</v>
      </c>
      <c r="AO411" s="332">
        <v>2</v>
      </c>
    </row>
    <row r="412" spans="1:41" hidden="1" x14ac:dyDescent="0.25">
      <c r="A412" s="358" t="str">
        <f>+IF(ENCUESTAS!DU412="SI",ENCUESTAS!DV412,"")</f>
        <v>MAR-062</v>
      </c>
      <c r="B412" s="366"/>
      <c r="C412" s="367"/>
      <c r="D412" s="361" t="str">
        <f>+ENCUESTAS!H412</f>
        <v>PATIO BONITO</v>
      </c>
      <c r="E412" s="372"/>
      <c r="F412" s="372"/>
      <c r="G412" s="372"/>
      <c r="H412" s="372"/>
      <c r="I412" s="372"/>
      <c r="J412" s="372"/>
      <c r="K412" s="368"/>
      <c r="L412" s="372"/>
      <c r="M412" s="372"/>
      <c r="N412" s="372"/>
      <c r="O412" s="372"/>
      <c r="P412" s="362" t="str">
        <f t="shared" si="36"/>
        <v xml:space="preserve">   #   -   </v>
      </c>
      <c r="Q412" s="362" t="str">
        <f t="shared" si="39"/>
        <v>REPETIDA</v>
      </c>
      <c r="R412" s="369"/>
      <c r="S412" s="369"/>
      <c r="T412" s="366"/>
      <c r="U412" s="366"/>
      <c r="V412" s="366"/>
      <c r="W412" s="366"/>
      <c r="X412" s="366"/>
      <c r="Y412" s="366"/>
      <c r="Z412" s="366"/>
      <c r="AA412" s="369"/>
      <c r="AB412" s="366"/>
      <c r="AC412" s="362" t="str">
        <f t="shared" si="37"/>
        <v xml:space="preserve">   </v>
      </c>
      <c r="AD412" s="362" t="str">
        <f t="shared" si="40"/>
        <v>REPETIDA</v>
      </c>
      <c r="AE412" s="362" t="str">
        <f t="shared" si="41"/>
        <v>REPETIDA</v>
      </c>
      <c r="AF412" s="366"/>
      <c r="AG412" s="366"/>
      <c r="AH412" s="370"/>
      <c r="AI412" s="367"/>
      <c r="AJ412" s="366"/>
      <c r="AK412" s="366"/>
      <c r="AL412" s="362" t="str">
        <f t="shared" si="38"/>
        <v/>
      </c>
    </row>
    <row r="413" spans="1:41" hidden="1" x14ac:dyDescent="0.25">
      <c r="A413" s="358" t="str">
        <f>+IF(ENCUESTAS!DU413="SI",ENCUESTAS!DV413,"")</f>
        <v/>
      </c>
      <c r="B413" s="366"/>
      <c r="C413" s="367"/>
      <c r="D413" s="361" t="str">
        <f>+ENCUESTAS!H413</f>
        <v xml:space="preserve">NUEVO HORIZONTE </v>
      </c>
      <c r="E413" s="372"/>
      <c r="F413" s="372"/>
      <c r="G413" s="372"/>
      <c r="H413" s="372"/>
      <c r="I413" s="372"/>
      <c r="J413" s="372"/>
      <c r="K413" s="368"/>
      <c r="L413" s="372"/>
      <c r="M413" s="372"/>
      <c r="N413" s="372"/>
      <c r="O413" s="372"/>
      <c r="P413" s="362" t="str">
        <f t="shared" si="36"/>
        <v xml:space="preserve">   #   -   </v>
      </c>
      <c r="Q413" s="362" t="str">
        <f t="shared" si="39"/>
        <v>REPETIDA</v>
      </c>
      <c r="R413" s="369"/>
      <c r="S413" s="369"/>
      <c r="T413" s="366"/>
      <c r="U413" s="366"/>
      <c r="V413" s="366"/>
      <c r="W413" s="366"/>
      <c r="X413" s="366"/>
      <c r="Y413" s="366"/>
      <c r="Z413" s="366"/>
      <c r="AA413" s="369"/>
      <c r="AB413" s="366"/>
      <c r="AC413" s="362" t="str">
        <f t="shared" si="37"/>
        <v xml:space="preserve">   </v>
      </c>
      <c r="AD413" s="362" t="str">
        <f t="shared" si="40"/>
        <v>REPETIDA</v>
      </c>
      <c r="AE413" s="362" t="str">
        <f t="shared" si="41"/>
        <v>REPETIDA</v>
      </c>
      <c r="AF413" s="366"/>
      <c r="AG413" s="366"/>
      <c r="AH413" s="370"/>
      <c r="AI413" s="367"/>
      <c r="AJ413" s="366"/>
      <c r="AK413" s="366"/>
      <c r="AL413" s="362" t="str">
        <f t="shared" si="38"/>
        <v/>
      </c>
    </row>
    <row r="414" spans="1:41" hidden="1" x14ac:dyDescent="0.25">
      <c r="A414" s="358" t="str">
        <f>+IF(ENCUESTAS!DU414="SI",ENCUESTAS!DV414,"")</f>
        <v>OAS-096</v>
      </c>
      <c r="B414" s="366" t="s">
        <v>1086</v>
      </c>
      <c r="C414" s="367"/>
      <c r="D414" s="361" t="str">
        <f>+ENCUESTAS!H414</f>
        <v xml:space="preserve">OASIS </v>
      </c>
      <c r="E414" s="372"/>
      <c r="F414" s="372"/>
      <c r="G414" s="372"/>
      <c r="H414" s="372"/>
      <c r="I414" s="372"/>
      <c r="J414" s="372"/>
      <c r="K414" s="368"/>
      <c r="L414" s="372"/>
      <c r="M414" s="372"/>
      <c r="N414" s="372"/>
      <c r="O414" s="466"/>
      <c r="P414" s="362" t="str">
        <f t="shared" si="36"/>
        <v xml:space="preserve">   #   -   </v>
      </c>
      <c r="Q414" s="362" t="str">
        <f t="shared" si="39"/>
        <v>REPETIDA</v>
      </c>
      <c r="R414" s="369"/>
      <c r="S414" s="369"/>
      <c r="T414" s="366" t="s">
        <v>1087</v>
      </c>
      <c r="U414" s="467" t="s">
        <v>4015</v>
      </c>
      <c r="V414" s="366"/>
      <c r="W414" s="366"/>
      <c r="X414" s="366"/>
      <c r="Y414" s="366"/>
      <c r="Z414" s="366"/>
      <c r="AA414" s="369"/>
      <c r="AB414" s="366"/>
      <c r="AC414" s="362" t="str">
        <f t="shared" si="37"/>
        <v xml:space="preserve">   </v>
      </c>
      <c r="AD414" s="362" t="str">
        <f t="shared" si="40"/>
        <v>REPETIDA</v>
      </c>
      <c r="AE414" s="362" t="str">
        <f t="shared" si="41"/>
        <v>REPETIDA</v>
      </c>
      <c r="AF414" s="467"/>
      <c r="AG414" s="366"/>
      <c r="AH414" s="370"/>
      <c r="AI414" s="367"/>
      <c r="AJ414" s="366"/>
      <c r="AK414" s="366"/>
      <c r="AL414" s="362" t="str">
        <f t="shared" si="38"/>
        <v/>
      </c>
    </row>
    <row r="415" spans="1:41" hidden="1" x14ac:dyDescent="0.25">
      <c r="A415" s="358" t="str">
        <f>+IF(ENCUESTAS!DU415="SI",ENCUESTAS!DV415,"")</f>
        <v>HOR-034</v>
      </c>
      <c r="B415" s="366"/>
      <c r="C415" s="367"/>
      <c r="D415" s="361" t="str">
        <f>+ENCUESTAS!H415</f>
        <v xml:space="preserve">NUEVO HORIZONTE </v>
      </c>
      <c r="E415" s="372"/>
      <c r="F415" s="372"/>
      <c r="G415" s="372"/>
      <c r="H415" s="372"/>
      <c r="I415" s="372"/>
      <c r="J415" s="372"/>
      <c r="K415" s="368"/>
      <c r="L415" s="372"/>
      <c r="M415" s="372"/>
      <c r="N415" s="372"/>
      <c r="O415" s="372"/>
      <c r="P415" s="362" t="str">
        <f t="shared" si="36"/>
        <v xml:space="preserve">   #   -   </v>
      </c>
      <c r="Q415" s="362" t="str">
        <f t="shared" si="39"/>
        <v>REPETIDA</v>
      </c>
      <c r="R415" s="369"/>
      <c r="S415" s="369"/>
      <c r="T415" s="366"/>
      <c r="U415" s="366"/>
      <c r="V415" s="366"/>
      <c r="W415" s="366"/>
      <c r="X415" s="366"/>
      <c r="Y415" s="366"/>
      <c r="Z415" s="366"/>
      <c r="AA415" s="369"/>
      <c r="AB415" s="366"/>
      <c r="AC415" s="362" t="str">
        <f t="shared" si="37"/>
        <v xml:space="preserve">   </v>
      </c>
      <c r="AD415" s="362" t="str">
        <f t="shared" si="40"/>
        <v>REPETIDA</v>
      </c>
      <c r="AE415" s="362" t="str">
        <f t="shared" si="41"/>
        <v>REPETIDA</v>
      </c>
      <c r="AF415" s="366"/>
      <c r="AG415" s="366"/>
      <c r="AH415" s="370"/>
      <c r="AI415" s="367"/>
      <c r="AJ415" s="366"/>
      <c r="AK415" s="366"/>
      <c r="AL415" s="362" t="str">
        <f t="shared" si="38"/>
        <v/>
      </c>
    </row>
    <row r="416" spans="1:41" hidden="1" x14ac:dyDescent="0.25">
      <c r="A416" s="358" t="str">
        <f>+IF(ENCUESTAS!DU416="SI",ENCUESTAS!DV416,"")</f>
        <v/>
      </c>
      <c r="B416" s="366"/>
      <c r="C416" s="367"/>
      <c r="D416" s="361" t="str">
        <f>+ENCUESTAS!H416</f>
        <v>NUEVO MILENIO</v>
      </c>
      <c r="E416" s="372"/>
      <c r="F416" s="372"/>
      <c r="G416" s="372"/>
      <c r="H416" s="372"/>
      <c r="I416" s="372"/>
      <c r="J416" s="372"/>
      <c r="K416" s="368"/>
      <c r="L416" s="372"/>
      <c r="M416" s="372"/>
      <c r="N416" s="372"/>
      <c r="O416" s="372"/>
      <c r="P416" s="362" t="str">
        <f t="shared" si="36"/>
        <v xml:space="preserve">   #   -   </v>
      </c>
      <c r="Q416" s="362" t="str">
        <f t="shared" si="39"/>
        <v>REPETIDA</v>
      </c>
      <c r="R416" s="369"/>
      <c r="S416" s="369"/>
      <c r="T416" s="366"/>
      <c r="U416" s="366"/>
      <c r="V416" s="366"/>
      <c r="W416" s="366"/>
      <c r="X416" s="366"/>
      <c r="Y416" s="366"/>
      <c r="Z416" s="366"/>
      <c r="AA416" s="369"/>
      <c r="AB416" s="366"/>
      <c r="AC416" s="362" t="str">
        <f t="shared" si="37"/>
        <v xml:space="preserve">   </v>
      </c>
      <c r="AD416" s="362" t="str">
        <f t="shared" si="40"/>
        <v>REPETIDA</v>
      </c>
      <c r="AE416" s="362" t="str">
        <f t="shared" si="41"/>
        <v>REPETIDA</v>
      </c>
      <c r="AF416" s="366"/>
      <c r="AG416" s="366"/>
      <c r="AH416" s="370"/>
      <c r="AI416" s="367"/>
      <c r="AJ416" s="366"/>
      <c r="AK416" s="366"/>
      <c r="AL416" s="362" t="str">
        <f t="shared" si="38"/>
        <v/>
      </c>
    </row>
    <row r="417" spans="1:41" hidden="1" x14ac:dyDescent="0.25">
      <c r="A417" s="358" t="str">
        <f>+IF(ENCUESTAS!DU417="SI",ENCUESTAS!DV417,"")</f>
        <v/>
      </c>
      <c r="B417" s="366"/>
      <c r="C417" s="367"/>
      <c r="D417" s="361" t="str">
        <f>+ENCUESTAS!H417</f>
        <v>NUEVO MILENIO</v>
      </c>
      <c r="E417" s="372"/>
      <c r="F417" s="372"/>
      <c r="G417" s="372"/>
      <c r="H417" s="372"/>
      <c r="I417" s="372"/>
      <c r="J417" s="372"/>
      <c r="K417" s="368"/>
      <c r="L417" s="372"/>
      <c r="M417" s="372"/>
      <c r="N417" s="372"/>
      <c r="O417" s="372"/>
      <c r="P417" s="362" t="str">
        <f t="shared" si="36"/>
        <v xml:space="preserve">   #   -   </v>
      </c>
      <c r="Q417" s="362" t="str">
        <f t="shared" si="39"/>
        <v>REPETIDA</v>
      </c>
      <c r="R417" s="369"/>
      <c r="S417" s="369"/>
      <c r="T417" s="366"/>
      <c r="U417" s="366"/>
      <c r="V417" s="366"/>
      <c r="W417" s="366"/>
      <c r="X417" s="366"/>
      <c r="Y417" s="366"/>
      <c r="Z417" s="366"/>
      <c r="AA417" s="369"/>
      <c r="AB417" s="366"/>
      <c r="AC417" s="362" t="str">
        <f t="shared" si="37"/>
        <v xml:space="preserve">   </v>
      </c>
      <c r="AD417" s="362" t="str">
        <f t="shared" si="40"/>
        <v>REPETIDA</v>
      </c>
      <c r="AE417" s="362" t="str">
        <f t="shared" si="41"/>
        <v>REPETIDA</v>
      </c>
      <c r="AF417" s="366"/>
      <c r="AG417" s="366"/>
      <c r="AH417" s="370"/>
      <c r="AI417" s="367"/>
      <c r="AJ417" s="366"/>
      <c r="AK417" s="366"/>
      <c r="AL417" s="362" t="str">
        <f t="shared" si="38"/>
        <v/>
      </c>
    </row>
    <row r="418" spans="1:41" ht="75" hidden="1" x14ac:dyDescent="0.25">
      <c r="A418" s="358" t="str">
        <f>+IF(ENCUESTAS!DU418="SI",ENCUESTAS!DV418,"")</f>
        <v>MIL-078</v>
      </c>
      <c r="B418" s="366" t="s">
        <v>1086</v>
      </c>
      <c r="C418" s="367">
        <v>43375</v>
      </c>
      <c r="D418" s="361" t="str">
        <f>+ENCUESTAS!H418</f>
        <v>NUEVO MILENIO</v>
      </c>
      <c r="E418" s="372" t="s">
        <v>1102</v>
      </c>
      <c r="F418" s="372">
        <v>15</v>
      </c>
      <c r="G418" s="372" t="s">
        <v>1116</v>
      </c>
      <c r="H418" s="372"/>
      <c r="I418" s="372"/>
      <c r="J418" s="372">
        <v>52</v>
      </c>
      <c r="K418" s="368"/>
      <c r="L418" s="372"/>
      <c r="M418" s="372">
        <v>28</v>
      </c>
      <c r="N418" s="372"/>
      <c r="O418" s="466">
        <v>220583140088</v>
      </c>
      <c r="P418" s="362" t="str">
        <f t="shared" si="36"/>
        <v>CARRERA 15B  #  52 - 28  220583140088</v>
      </c>
      <c r="Q418" s="362" t="str">
        <f t="shared" si="39"/>
        <v>NO</v>
      </c>
      <c r="R418" s="369"/>
      <c r="S418" s="369"/>
      <c r="T418" s="366" t="s">
        <v>1086</v>
      </c>
      <c r="U418" s="366"/>
      <c r="V418" s="366" t="s">
        <v>1086</v>
      </c>
      <c r="W418" s="366" t="s">
        <v>1820</v>
      </c>
      <c r="X418" s="366" t="s">
        <v>1667</v>
      </c>
      <c r="Y418" s="366" t="s">
        <v>4092</v>
      </c>
      <c r="Z418" s="366" t="s">
        <v>1465</v>
      </c>
      <c r="AA418" s="369">
        <v>15361486</v>
      </c>
      <c r="AB418" s="366"/>
      <c r="AC418" s="362" t="str">
        <f t="shared" si="37"/>
        <v>TOBIAS DE JESUS MARIN ORREGO</v>
      </c>
      <c r="AD418" s="362" t="str">
        <f t="shared" si="40"/>
        <v>NO</v>
      </c>
      <c r="AE418" s="362" t="str">
        <f t="shared" si="41"/>
        <v>NO</v>
      </c>
      <c r="AF418" s="467" t="s">
        <v>4110</v>
      </c>
      <c r="AG418" s="366" t="s">
        <v>1086</v>
      </c>
      <c r="AH418" s="370">
        <v>4764161.9195206352</v>
      </c>
      <c r="AI418" s="367">
        <v>43392</v>
      </c>
      <c r="AJ418" s="366" t="s">
        <v>1086</v>
      </c>
      <c r="AK418" s="366"/>
      <c r="AL418" s="362" t="str">
        <f t="shared" si="38"/>
        <v>SI</v>
      </c>
      <c r="AN418" s="332" t="s">
        <v>1133</v>
      </c>
      <c r="AO418" s="332">
        <v>2</v>
      </c>
    </row>
    <row r="419" spans="1:41" hidden="1" x14ac:dyDescent="0.25">
      <c r="A419" s="358" t="str">
        <f>+IF(ENCUESTAS!DU419="SI",ENCUESTAS!DV419,"")</f>
        <v/>
      </c>
      <c r="B419" s="366"/>
      <c r="C419" s="367"/>
      <c r="D419" s="361" t="str">
        <f>+ENCUESTAS!H419</f>
        <v>NUEVO MILENIO</v>
      </c>
      <c r="E419" s="372"/>
      <c r="F419" s="372"/>
      <c r="G419" s="372"/>
      <c r="H419" s="372"/>
      <c r="I419" s="372"/>
      <c r="J419" s="372"/>
      <c r="K419" s="368"/>
      <c r="L419" s="372"/>
      <c r="M419" s="372"/>
      <c r="N419" s="372"/>
      <c r="O419" s="372"/>
      <c r="P419" s="362" t="str">
        <f t="shared" si="36"/>
        <v xml:space="preserve">   #   -   </v>
      </c>
      <c r="Q419" s="362" t="str">
        <f t="shared" si="39"/>
        <v>REPETIDA</v>
      </c>
      <c r="R419" s="369"/>
      <c r="S419" s="369"/>
      <c r="T419" s="366"/>
      <c r="U419" s="366"/>
      <c r="V419" s="366"/>
      <c r="W419" s="366"/>
      <c r="X419" s="366"/>
      <c r="Y419" s="366"/>
      <c r="Z419" s="366"/>
      <c r="AA419" s="369"/>
      <c r="AB419" s="366"/>
      <c r="AC419" s="362" t="str">
        <f t="shared" si="37"/>
        <v xml:space="preserve">   </v>
      </c>
      <c r="AD419" s="362" t="str">
        <f t="shared" si="40"/>
        <v>REPETIDA</v>
      </c>
      <c r="AE419" s="362" t="str">
        <f t="shared" si="41"/>
        <v>REPETIDA</v>
      </c>
      <c r="AF419" s="366"/>
      <c r="AG419" s="366"/>
      <c r="AH419" s="370"/>
      <c r="AI419" s="367"/>
      <c r="AJ419" s="366"/>
      <c r="AK419" s="366"/>
      <c r="AL419" s="362" t="str">
        <f t="shared" si="38"/>
        <v/>
      </c>
    </row>
    <row r="420" spans="1:41" hidden="1" x14ac:dyDescent="0.25">
      <c r="A420" s="358" t="str">
        <f>+IF(ENCUESTAS!DU420="SI",ENCUESTAS!DV420,"")</f>
        <v>TAH-034</v>
      </c>
      <c r="B420" s="366"/>
      <c r="C420" s="367"/>
      <c r="D420" s="361" t="str">
        <f>+ENCUESTAS!H420</f>
        <v>TAHAMI</v>
      </c>
      <c r="E420" s="372"/>
      <c r="F420" s="372"/>
      <c r="G420" s="372"/>
      <c r="H420" s="372"/>
      <c r="I420" s="372"/>
      <c r="J420" s="372"/>
      <c r="K420" s="368"/>
      <c r="L420" s="372"/>
      <c r="M420" s="372"/>
      <c r="N420" s="372"/>
      <c r="O420" s="372"/>
      <c r="P420" s="362" t="str">
        <f t="shared" si="36"/>
        <v xml:space="preserve">   #   -   </v>
      </c>
      <c r="Q420" s="362" t="str">
        <f t="shared" si="39"/>
        <v>REPETIDA</v>
      </c>
      <c r="R420" s="369"/>
      <c r="S420" s="369"/>
      <c r="T420" s="366"/>
      <c r="U420" s="366"/>
      <c r="V420" s="366"/>
      <c r="W420" s="366"/>
      <c r="X420" s="366"/>
      <c r="Y420" s="366"/>
      <c r="Z420" s="366"/>
      <c r="AA420" s="369"/>
      <c r="AB420" s="366"/>
      <c r="AC420" s="362" t="str">
        <f t="shared" si="37"/>
        <v xml:space="preserve">   </v>
      </c>
      <c r="AD420" s="362" t="str">
        <f t="shared" si="40"/>
        <v>REPETIDA</v>
      </c>
      <c r="AE420" s="362" t="str">
        <f t="shared" si="41"/>
        <v>REPETIDA</v>
      </c>
      <c r="AF420" s="366"/>
      <c r="AG420" s="366"/>
      <c r="AH420" s="370"/>
      <c r="AI420" s="367"/>
      <c r="AJ420" s="366"/>
      <c r="AK420" s="366"/>
      <c r="AL420" s="362" t="str">
        <f t="shared" si="38"/>
        <v/>
      </c>
    </row>
    <row r="421" spans="1:41" ht="45" hidden="1" x14ac:dyDescent="0.25">
      <c r="A421" s="358" t="str">
        <f>+IF(ENCUESTAS!DU421="SI",ENCUESTAS!DV421,"")</f>
        <v>OAS-097</v>
      </c>
      <c r="B421" s="366" t="s">
        <v>1086</v>
      </c>
      <c r="C421" s="367">
        <v>43370</v>
      </c>
      <c r="D421" s="361" t="str">
        <f>+ENCUESTAS!H421</f>
        <v xml:space="preserve">OASIS </v>
      </c>
      <c r="E421" s="372" t="s">
        <v>1102</v>
      </c>
      <c r="F421" s="372">
        <v>16</v>
      </c>
      <c r="G421" s="372"/>
      <c r="H421" s="372"/>
      <c r="I421" s="372"/>
      <c r="J421" s="372">
        <v>53</v>
      </c>
      <c r="K421" s="368" t="s">
        <v>1115</v>
      </c>
      <c r="L421" s="372"/>
      <c r="M421" s="372">
        <v>19</v>
      </c>
      <c r="N421" s="372"/>
      <c r="O421" s="466">
        <v>220583130010</v>
      </c>
      <c r="P421" s="362" t="str">
        <f t="shared" si="36"/>
        <v>CARRERA 16  #  53A - 19  220583130010</v>
      </c>
      <c r="Q421" s="362" t="str">
        <f t="shared" si="39"/>
        <v>NO</v>
      </c>
      <c r="R421" s="369">
        <v>962931</v>
      </c>
      <c r="S421" s="369">
        <v>1209964</v>
      </c>
      <c r="T421" s="366" t="s">
        <v>1086</v>
      </c>
      <c r="U421" s="467"/>
      <c r="V421" s="366" t="s">
        <v>1086</v>
      </c>
      <c r="W421" s="366" t="s">
        <v>2714</v>
      </c>
      <c r="X421" s="366" t="s">
        <v>1630</v>
      </c>
      <c r="Y421" s="366" t="s">
        <v>4095</v>
      </c>
      <c r="Z421" s="366"/>
      <c r="AA421" s="369">
        <v>4862534</v>
      </c>
      <c r="AB421" s="366">
        <v>3115250237</v>
      </c>
      <c r="AC421" s="362" t="str">
        <f t="shared" si="37"/>
        <v>MAXIMO  HINESTROZA MOSQUERA</v>
      </c>
      <c r="AD421" s="362" t="str">
        <f t="shared" si="40"/>
        <v>NO</v>
      </c>
      <c r="AE421" s="362" t="str">
        <f t="shared" si="41"/>
        <v>NO</v>
      </c>
      <c r="AF421" s="467" t="s">
        <v>4061</v>
      </c>
      <c r="AG421" s="366" t="s">
        <v>1086</v>
      </c>
      <c r="AH421" s="370">
        <v>5894059.7722402625</v>
      </c>
      <c r="AI421" s="367">
        <v>43392</v>
      </c>
      <c r="AJ421" s="366" t="s">
        <v>1086</v>
      </c>
      <c r="AK421" s="366"/>
      <c r="AL421" s="362" t="str">
        <f t="shared" si="38"/>
        <v>SI</v>
      </c>
      <c r="AN421" s="332" t="s">
        <v>1129</v>
      </c>
      <c r="AO421" s="332">
        <v>2</v>
      </c>
    </row>
    <row r="422" spans="1:41" hidden="1" x14ac:dyDescent="0.25">
      <c r="A422" s="358" t="str">
        <f>+IF(ENCUESTAS!DU422="SI",ENCUESTAS!DV422,"")</f>
        <v>MAR-063</v>
      </c>
      <c r="B422" s="366"/>
      <c r="C422" s="367"/>
      <c r="D422" s="361" t="str">
        <f>+ENCUESTAS!H422</f>
        <v xml:space="preserve">SAN MARTIN </v>
      </c>
      <c r="E422" s="372"/>
      <c r="F422" s="372"/>
      <c r="G422" s="372"/>
      <c r="H422" s="372"/>
      <c r="I422" s="372"/>
      <c r="J422" s="372"/>
      <c r="K422" s="368"/>
      <c r="L422" s="372"/>
      <c r="M422" s="372"/>
      <c r="N422" s="372"/>
      <c r="O422" s="372"/>
      <c r="P422" s="362" t="str">
        <f t="shared" si="36"/>
        <v xml:space="preserve">   #   -   </v>
      </c>
      <c r="Q422" s="362" t="str">
        <f t="shared" si="39"/>
        <v>REPETIDA</v>
      </c>
      <c r="R422" s="369"/>
      <c r="S422" s="369"/>
      <c r="T422" s="366"/>
      <c r="U422" s="366"/>
      <c r="V422" s="366"/>
      <c r="W422" s="366"/>
      <c r="X422" s="366"/>
      <c r="Y422" s="366"/>
      <c r="Z422" s="366"/>
      <c r="AA422" s="369"/>
      <c r="AB422" s="366"/>
      <c r="AC422" s="362" t="str">
        <f t="shared" si="37"/>
        <v xml:space="preserve">   </v>
      </c>
      <c r="AD422" s="362" t="str">
        <f t="shared" si="40"/>
        <v>REPETIDA</v>
      </c>
      <c r="AE422" s="362" t="str">
        <f t="shared" si="41"/>
        <v>REPETIDA</v>
      </c>
      <c r="AF422" s="366"/>
      <c r="AG422" s="366"/>
      <c r="AH422" s="370"/>
      <c r="AI422" s="367"/>
      <c r="AJ422" s="366"/>
      <c r="AK422" s="366"/>
      <c r="AL422" s="362" t="str">
        <f t="shared" si="38"/>
        <v/>
      </c>
    </row>
    <row r="423" spans="1:41" ht="60" hidden="1" x14ac:dyDescent="0.25">
      <c r="A423" s="358" t="str">
        <f>+IF(ENCUESTAS!DU423="SI",ENCUESTAS!DV423,"")</f>
        <v>OAS-098</v>
      </c>
      <c r="B423" s="366" t="s">
        <v>1086</v>
      </c>
      <c r="C423" s="367">
        <v>43358</v>
      </c>
      <c r="D423" s="361" t="str">
        <f>+ENCUESTAS!H423</f>
        <v xml:space="preserve">OASIS </v>
      </c>
      <c r="E423" s="372" t="s">
        <v>1102</v>
      </c>
      <c r="F423" s="372">
        <v>15</v>
      </c>
      <c r="G423" s="372" t="s">
        <v>1117</v>
      </c>
      <c r="H423" s="372"/>
      <c r="I423" s="372"/>
      <c r="J423" s="372">
        <v>54</v>
      </c>
      <c r="K423" s="368"/>
      <c r="L423" s="372"/>
      <c r="M423" s="372">
        <v>64</v>
      </c>
      <c r="N423" s="372"/>
      <c r="O423" s="466">
        <v>220586100000</v>
      </c>
      <c r="P423" s="362" t="str">
        <f t="shared" si="36"/>
        <v>CARRERA 15C  #  54 - 64  220586100000</v>
      </c>
      <c r="Q423" s="362" t="str">
        <f t="shared" si="39"/>
        <v>NO</v>
      </c>
      <c r="R423" s="369">
        <v>963080</v>
      </c>
      <c r="S423" s="369">
        <v>1209983</v>
      </c>
      <c r="T423" s="366" t="s">
        <v>1086</v>
      </c>
      <c r="U423" s="467"/>
      <c r="V423" s="366" t="s">
        <v>1086</v>
      </c>
      <c r="W423" s="366" t="s">
        <v>2317</v>
      </c>
      <c r="X423" s="366" t="s">
        <v>1885</v>
      </c>
      <c r="Y423" s="366" t="s">
        <v>1287</v>
      </c>
      <c r="Z423" s="366" t="s">
        <v>1929</v>
      </c>
      <c r="AA423" s="369">
        <v>21929959</v>
      </c>
      <c r="AB423" s="366">
        <v>3205109131</v>
      </c>
      <c r="AC423" s="362" t="str">
        <f t="shared" si="37"/>
        <v>MARIA EUGENIA CAÑAS RAVE</v>
      </c>
      <c r="AD423" s="362" t="str">
        <f t="shared" si="40"/>
        <v>NO</v>
      </c>
      <c r="AE423" s="362" t="str">
        <f t="shared" si="41"/>
        <v>NO</v>
      </c>
      <c r="AF423" s="467" t="s">
        <v>3989</v>
      </c>
      <c r="AG423" s="366" t="s">
        <v>1086</v>
      </c>
      <c r="AH423" s="370">
        <v>5551059.8529565223</v>
      </c>
      <c r="AI423" s="367">
        <v>43392</v>
      </c>
      <c r="AJ423" s="366" t="s">
        <v>1086</v>
      </c>
      <c r="AK423" s="366"/>
      <c r="AL423" s="362" t="str">
        <f t="shared" si="38"/>
        <v>SI</v>
      </c>
      <c r="AN423" s="332" t="s">
        <v>1129</v>
      </c>
      <c r="AO423" s="332">
        <v>2</v>
      </c>
    </row>
    <row r="424" spans="1:41" hidden="1" x14ac:dyDescent="0.25">
      <c r="A424" s="358" t="str">
        <f>+IF(ENCUESTAS!DU424="SI",ENCUESTAS!DV424,"")</f>
        <v/>
      </c>
      <c r="B424" s="366"/>
      <c r="C424" s="367"/>
      <c r="D424" s="361" t="str">
        <f>+ENCUESTAS!H424</f>
        <v xml:space="preserve">SAN MARTIN </v>
      </c>
      <c r="E424" s="372"/>
      <c r="F424" s="372"/>
      <c r="G424" s="372"/>
      <c r="H424" s="372"/>
      <c r="I424" s="372"/>
      <c r="J424" s="372"/>
      <c r="K424" s="368"/>
      <c r="L424" s="372"/>
      <c r="M424" s="372"/>
      <c r="N424" s="372"/>
      <c r="O424" s="372"/>
      <c r="P424" s="362" t="str">
        <f t="shared" si="36"/>
        <v xml:space="preserve">   #   -   </v>
      </c>
      <c r="Q424" s="362" t="str">
        <f t="shared" si="39"/>
        <v>REPETIDA</v>
      </c>
      <c r="R424" s="369"/>
      <c r="S424" s="369"/>
      <c r="T424" s="366"/>
      <c r="U424" s="366"/>
      <c r="V424" s="366"/>
      <c r="W424" s="366"/>
      <c r="X424" s="366"/>
      <c r="Y424" s="366"/>
      <c r="Z424" s="366"/>
      <c r="AA424" s="369"/>
      <c r="AB424" s="366"/>
      <c r="AC424" s="362" t="str">
        <f t="shared" si="37"/>
        <v xml:space="preserve">   </v>
      </c>
      <c r="AD424" s="362" t="str">
        <f t="shared" si="40"/>
        <v>REPETIDA</v>
      </c>
      <c r="AE424" s="362" t="str">
        <f t="shared" si="41"/>
        <v>REPETIDA</v>
      </c>
      <c r="AF424" s="366"/>
      <c r="AG424" s="366"/>
      <c r="AH424" s="370"/>
      <c r="AI424" s="367"/>
      <c r="AJ424" s="366"/>
      <c r="AK424" s="366"/>
      <c r="AL424" s="362" t="str">
        <f t="shared" si="38"/>
        <v/>
      </c>
    </row>
    <row r="425" spans="1:41" hidden="1" x14ac:dyDescent="0.25">
      <c r="A425" s="358" t="str">
        <f>+IF(ENCUESTAS!DU425="SI",ENCUESTAS!DV425,"")</f>
        <v/>
      </c>
      <c r="B425" s="366"/>
      <c r="C425" s="367"/>
      <c r="D425" s="361" t="str">
        <f>+ENCUESTAS!H425</f>
        <v xml:space="preserve">SAN MARTIN </v>
      </c>
      <c r="E425" s="372"/>
      <c r="F425" s="372"/>
      <c r="G425" s="372"/>
      <c r="H425" s="372"/>
      <c r="I425" s="372"/>
      <c r="J425" s="372"/>
      <c r="K425" s="368"/>
      <c r="L425" s="372"/>
      <c r="M425" s="372"/>
      <c r="N425" s="372"/>
      <c r="O425" s="372"/>
      <c r="P425" s="362" t="str">
        <f t="shared" si="36"/>
        <v xml:space="preserve">   #   -   </v>
      </c>
      <c r="Q425" s="362" t="str">
        <f t="shared" si="39"/>
        <v>REPETIDA</v>
      </c>
      <c r="R425" s="369"/>
      <c r="S425" s="369"/>
      <c r="T425" s="366"/>
      <c r="U425" s="366"/>
      <c r="V425" s="366"/>
      <c r="W425" s="366"/>
      <c r="X425" s="366"/>
      <c r="Y425" s="366"/>
      <c r="Z425" s="366"/>
      <c r="AA425" s="369"/>
      <c r="AB425" s="366"/>
      <c r="AC425" s="362" t="str">
        <f t="shared" si="37"/>
        <v xml:space="preserve">   </v>
      </c>
      <c r="AD425" s="362" t="str">
        <f t="shared" si="40"/>
        <v>REPETIDA</v>
      </c>
      <c r="AE425" s="362" t="str">
        <f t="shared" si="41"/>
        <v>REPETIDA</v>
      </c>
      <c r="AF425" s="366"/>
      <c r="AG425" s="366"/>
      <c r="AH425" s="370"/>
      <c r="AI425" s="367"/>
      <c r="AJ425" s="366"/>
      <c r="AK425" s="366"/>
      <c r="AL425" s="362" t="str">
        <f t="shared" si="38"/>
        <v/>
      </c>
    </row>
    <row r="426" spans="1:41" hidden="1" x14ac:dyDescent="0.25">
      <c r="A426" s="358" t="str">
        <f>+IF(ENCUESTAS!DU426="SI",ENCUESTAS!DV426,"")</f>
        <v/>
      </c>
      <c r="B426" s="366"/>
      <c r="C426" s="367"/>
      <c r="D426" s="361" t="str">
        <f>+ENCUESTAS!H426</f>
        <v xml:space="preserve">SAN MARTIN </v>
      </c>
      <c r="E426" s="372"/>
      <c r="F426" s="372"/>
      <c r="G426" s="372"/>
      <c r="H426" s="372"/>
      <c r="I426" s="372"/>
      <c r="J426" s="372"/>
      <c r="K426" s="368"/>
      <c r="L426" s="372"/>
      <c r="M426" s="372"/>
      <c r="N426" s="372"/>
      <c r="O426" s="372"/>
      <c r="P426" s="362" t="str">
        <f t="shared" si="36"/>
        <v xml:space="preserve">   #   -   </v>
      </c>
      <c r="Q426" s="362" t="str">
        <f t="shared" si="39"/>
        <v>REPETIDA</v>
      </c>
      <c r="R426" s="369"/>
      <c r="S426" s="369"/>
      <c r="T426" s="366"/>
      <c r="U426" s="366"/>
      <c r="V426" s="366"/>
      <c r="W426" s="366"/>
      <c r="X426" s="366"/>
      <c r="Y426" s="366"/>
      <c r="Z426" s="366"/>
      <c r="AA426" s="369"/>
      <c r="AB426" s="366"/>
      <c r="AC426" s="362" t="str">
        <f t="shared" si="37"/>
        <v xml:space="preserve">   </v>
      </c>
      <c r="AD426" s="362" t="str">
        <f t="shared" si="40"/>
        <v>REPETIDA</v>
      </c>
      <c r="AE426" s="362" t="str">
        <f t="shared" si="41"/>
        <v>REPETIDA</v>
      </c>
      <c r="AF426" s="366"/>
      <c r="AG426" s="366"/>
      <c r="AH426" s="370"/>
      <c r="AI426" s="367"/>
      <c r="AJ426" s="366"/>
      <c r="AK426" s="366"/>
      <c r="AL426" s="362" t="str">
        <f t="shared" si="38"/>
        <v/>
      </c>
    </row>
    <row r="427" spans="1:41" hidden="1" x14ac:dyDescent="0.25">
      <c r="A427" s="358" t="str">
        <f>+IF(ENCUESTAS!DU427="SI",ENCUESTAS!DV427,"")</f>
        <v>TAH-035</v>
      </c>
      <c r="B427" s="366"/>
      <c r="C427" s="367"/>
      <c r="D427" s="361" t="str">
        <f>+ENCUESTAS!H427</f>
        <v>TAHAMI</v>
      </c>
      <c r="E427" s="372"/>
      <c r="F427" s="372"/>
      <c r="G427" s="372"/>
      <c r="H427" s="372"/>
      <c r="I427" s="372"/>
      <c r="J427" s="372"/>
      <c r="K427" s="368"/>
      <c r="L427" s="372"/>
      <c r="M427" s="372"/>
      <c r="N427" s="372"/>
      <c r="O427" s="372"/>
      <c r="P427" s="362" t="str">
        <f t="shared" si="36"/>
        <v xml:space="preserve">   #   -   </v>
      </c>
      <c r="Q427" s="362" t="str">
        <f t="shared" si="39"/>
        <v>REPETIDA</v>
      </c>
      <c r="R427" s="369"/>
      <c r="S427" s="369"/>
      <c r="T427" s="366"/>
      <c r="U427" s="366"/>
      <c r="V427" s="366"/>
      <c r="W427" s="366"/>
      <c r="X427" s="366"/>
      <c r="Y427" s="366"/>
      <c r="Z427" s="366"/>
      <c r="AA427" s="369"/>
      <c r="AB427" s="366"/>
      <c r="AC427" s="362" t="str">
        <f t="shared" si="37"/>
        <v xml:space="preserve">   </v>
      </c>
      <c r="AD427" s="362" t="str">
        <f t="shared" si="40"/>
        <v>REPETIDA</v>
      </c>
      <c r="AE427" s="362" t="str">
        <f t="shared" si="41"/>
        <v>REPETIDA</v>
      </c>
      <c r="AF427" s="366"/>
      <c r="AG427" s="366"/>
      <c r="AH427" s="370"/>
      <c r="AI427" s="367"/>
      <c r="AJ427" s="366"/>
      <c r="AK427" s="366"/>
      <c r="AL427" s="362" t="str">
        <f t="shared" si="38"/>
        <v/>
      </c>
    </row>
    <row r="428" spans="1:41" ht="45" hidden="1" x14ac:dyDescent="0.25">
      <c r="A428" s="358" t="str">
        <f>+IF(ENCUESTAS!DU428="SI",ENCUESTAS!DV428,"")</f>
        <v>OAS-099</v>
      </c>
      <c r="B428" s="366" t="s">
        <v>1086</v>
      </c>
      <c r="C428" s="367">
        <v>43357</v>
      </c>
      <c r="D428" s="361" t="str">
        <f>+ENCUESTAS!H428</f>
        <v xml:space="preserve">OASIS </v>
      </c>
      <c r="E428" s="372"/>
      <c r="F428" s="372"/>
      <c r="G428" s="372"/>
      <c r="H428" s="372"/>
      <c r="I428" s="372"/>
      <c r="J428" s="372"/>
      <c r="K428" s="368"/>
      <c r="L428" s="372"/>
      <c r="M428" s="372"/>
      <c r="N428" s="372"/>
      <c r="O428" s="466">
        <v>220587400000</v>
      </c>
      <c r="P428" s="362" t="str">
        <f t="shared" si="36"/>
        <v xml:space="preserve">   #   -   220587400000</v>
      </c>
      <c r="Q428" s="362" t="str">
        <f t="shared" si="39"/>
        <v>NO</v>
      </c>
      <c r="R428" s="369">
        <v>963066</v>
      </c>
      <c r="S428" s="369">
        <v>1209965</v>
      </c>
      <c r="T428" s="366" t="s">
        <v>1086</v>
      </c>
      <c r="U428" s="467" t="s">
        <v>3904</v>
      </c>
      <c r="V428" s="366" t="s">
        <v>1086</v>
      </c>
      <c r="W428" s="366" t="s">
        <v>1630</v>
      </c>
      <c r="X428" s="366" t="s">
        <v>2338</v>
      </c>
      <c r="Y428" s="366" t="s">
        <v>2297</v>
      </c>
      <c r="Z428" s="366"/>
      <c r="AA428" s="369">
        <v>1039681635</v>
      </c>
      <c r="AB428" s="366">
        <v>3104383185</v>
      </c>
      <c r="AC428" s="362" t="str">
        <f t="shared" si="37"/>
        <v>DEISY  MOSQUERA PALACIO</v>
      </c>
      <c r="AD428" s="362" t="str">
        <f t="shared" si="40"/>
        <v>NO</v>
      </c>
      <c r="AE428" s="362" t="str">
        <f t="shared" si="41"/>
        <v>NO</v>
      </c>
      <c r="AF428" s="467" t="s">
        <v>4008</v>
      </c>
      <c r="AG428" s="366" t="s">
        <v>1086</v>
      </c>
      <c r="AH428" s="370">
        <v>6245399.6722686775</v>
      </c>
      <c r="AI428" s="367">
        <v>43378</v>
      </c>
      <c r="AJ428" s="366" t="s">
        <v>1086</v>
      </c>
      <c r="AK428" s="366"/>
      <c r="AL428" s="362" t="str">
        <f t="shared" si="38"/>
        <v>SI</v>
      </c>
      <c r="AN428" s="332" t="s">
        <v>1129</v>
      </c>
      <c r="AO428" s="332">
        <v>1</v>
      </c>
    </row>
    <row r="429" spans="1:41" hidden="1" x14ac:dyDescent="0.25">
      <c r="A429" s="358" t="str">
        <f>+IF(ENCUESTAS!DU429="SI",ENCUESTAS!DV429,"")</f>
        <v/>
      </c>
      <c r="B429" s="366"/>
      <c r="C429" s="367"/>
      <c r="D429" s="361" t="str">
        <f>+ENCUESTAS!H429</f>
        <v xml:space="preserve">OASIS </v>
      </c>
      <c r="E429" s="372"/>
      <c r="F429" s="372"/>
      <c r="G429" s="372"/>
      <c r="H429" s="372"/>
      <c r="I429" s="372"/>
      <c r="J429" s="372"/>
      <c r="K429" s="368"/>
      <c r="L429" s="372"/>
      <c r="M429" s="372"/>
      <c r="N429" s="372"/>
      <c r="O429" s="466"/>
      <c r="P429" s="362" t="str">
        <f t="shared" si="36"/>
        <v xml:space="preserve">   #   -   </v>
      </c>
      <c r="Q429" s="362" t="str">
        <f t="shared" si="39"/>
        <v>REPETIDA</v>
      </c>
      <c r="R429" s="369"/>
      <c r="S429" s="369"/>
      <c r="T429" s="366"/>
      <c r="U429" s="366"/>
      <c r="V429" s="366"/>
      <c r="W429" s="366"/>
      <c r="X429" s="366"/>
      <c r="Y429" s="366"/>
      <c r="Z429" s="366"/>
      <c r="AA429" s="369"/>
      <c r="AB429" s="366"/>
      <c r="AC429" s="362" t="str">
        <f t="shared" si="37"/>
        <v xml:space="preserve">   </v>
      </c>
      <c r="AD429" s="362" t="str">
        <f t="shared" si="40"/>
        <v>REPETIDA</v>
      </c>
      <c r="AE429" s="362" t="str">
        <f t="shared" si="41"/>
        <v>REPETIDA</v>
      </c>
      <c r="AF429" s="366"/>
      <c r="AG429" s="366"/>
      <c r="AH429" s="370"/>
      <c r="AI429" s="367"/>
      <c r="AJ429" s="366"/>
      <c r="AK429" s="366"/>
      <c r="AL429" s="362" t="str">
        <f t="shared" si="38"/>
        <v/>
      </c>
    </row>
    <row r="430" spans="1:41" hidden="1" x14ac:dyDescent="0.25">
      <c r="A430" s="358" t="str">
        <f>+IF(ENCUESTAS!DU430="SI",ENCUESTAS!DV430,"")</f>
        <v>OAS-100</v>
      </c>
      <c r="B430" s="366" t="s">
        <v>1086</v>
      </c>
      <c r="C430" s="367">
        <v>43364</v>
      </c>
      <c r="D430" s="361" t="str">
        <f>+ENCUESTAS!H430</f>
        <v xml:space="preserve">OASIS </v>
      </c>
      <c r="E430" s="372"/>
      <c r="F430" s="372"/>
      <c r="G430" s="372"/>
      <c r="H430" s="372"/>
      <c r="I430" s="372"/>
      <c r="J430" s="372"/>
      <c r="K430" s="368"/>
      <c r="L430" s="372"/>
      <c r="M430" s="372"/>
      <c r="N430" s="372"/>
      <c r="O430" s="466">
        <v>220554460000</v>
      </c>
      <c r="P430" s="362" t="str">
        <f t="shared" si="36"/>
        <v xml:space="preserve">   #   -   220554460000</v>
      </c>
      <c r="Q430" s="362" t="str">
        <f t="shared" si="39"/>
        <v>NO</v>
      </c>
      <c r="R430" s="369"/>
      <c r="S430" s="369"/>
      <c r="T430" s="366" t="s">
        <v>1087</v>
      </c>
      <c r="U430" s="467" t="s">
        <v>4015</v>
      </c>
      <c r="V430" s="366" t="s">
        <v>1086</v>
      </c>
      <c r="W430" s="366" t="s">
        <v>1625</v>
      </c>
      <c r="X430" s="366"/>
      <c r="Y430" s="366" t="s">
        <v>2433</v>
      </c>
      <c r="Z430" s="366" t="s">
        <v>1533</v>
      </c>
      <c r="AA430" s="369">
        <v>21928236</v>
      </c>
      <c r="AB430" s="366">
        <v>3128558949</v>
      </c>
      <c r="AC430" s="362" t="str">
        <f t="shared" si="37"/>
        <v xml:space="preserve">LUZMILA DEL SOCORRO MONTOYA </v>
      </c>
      <c r="AD430" s="362" t="str">
        <f t="shared" si="40"/>
        <v>NO</v>
      </c>
      <c r="AE430" s="362" t="str">
        <f t="shared" si="41"/>
        <v>NO</v>
      </c>
      <c r="AF430" s="467"/>
      <c r="AG430" s="366"/>
      <c r="AH430" s="370"/>
      <c r="AI430" s="367"/>
      <c r="AJ430" s="366"/>
      <c r="AK430" s="366"/>
      <c r="AL430" s="362" t="str">
        <f t="shared" si="38"/>
        <v/>
      </c>
    </row>
    <row r="431" spans="1:41" ht="45" hidden="1" x14ac:dyDescent="0.25">
      <c r="A431" s="358" t="str">
        <f>+IF(ENCUESTAS!DU431="SI",ENCUESTAS!DV431,"")</f>
        <v>OAS-101</v>
      </c>
      <c r="B431" s="366" t="s">
        <v>1086</v>
      </c>
      <c r="C431" s="367">
        <v>43403</v>
      </c>
      <c r="D431" s="361" t="str">
        <f>+ENCUESTAS!H431</f>
        <v xml:space="preserve">OASIS </v>
      </c>
      <c r="E431" s="372"/>
      <c r="F431" s="372"/>
      <c r="G431" s="372"/>
      <c r="H431" s="372"/>
      <c r="I431" s="372"/>
      <c r="J431" s="372"/>
      <c r="K431" s="368"/>
      <c r="L431" s="372"/>
      <c r="M431" s="372"/>
      <c r="N431" s="372"/>
      <c r="O431" s="466">
        <v>220590900000</v>
      </c>
      <c r="P431" s="362" t="str">
        <f t="shared" ref="P431:P494" si="42">CONCATENATE(E431," ",F431,G431," ",H431," ",I431,"# "," ",J431,K431," ",L431,"- ",M431," ",N431," ",O431)</f>
        <v xml:space="preserve">   #   -   220590900000</v>
      </c>
      <c r="Q431" s="362" t="str">
        <f t="shared" si="39"/>
        <v>NO</v>
      </c>
      <c r="R431" s="369">
        <v>963208</v>
      </c>
      <c r="S431" s="369">
        <v>1210017</v>
      </c>
      <c r="T431" s="366" t="s">
        <v>1086</v>
      </c>
      <c r="U431" s="467" t="s">
        <v>3904</v>
      </c>
      <c r="V431" s="366" t="s">
        <v>1086</v>
      </c>
      <c r="W431" s="366" t="s">
        <v>1279</v>
      </c>
      <c r="X431" s="366" t="s">
        <v>2731</v>
      </c>
      <c r="Y431" s="366" t="s">
        <v>4430</v>
      </c>
      <c r="Z431" s="366"/>
      <c r="AA431" s="369">
        <v>21142518</v>
      </c>
      <c r="AB431" s="366"/>
      <c r="AC431" s="362" t="str">
        <f t="shared" ref="AC431:AC494" si="43">+CONCATENATE(Y431," ",Z431," ",W431," ",X431)</f>
        <v>ERMILIA  RAMIREZ TOVAR</v>
      </c>
      <c r="AD431" s="362" t="str">
        <f t="shared" si="40"/>
        <v>NO</v>
      </c>
      <c r="AE431" s="362" t="str">
        <f t="shared" si="41"/>
        <v>NO</v>
      </c>
      <c r="AF431" s="467" t="s">
        <v>4432</v>
      </c>
      <c r="AG431" s="366"/>
      <c r="AH431" s="370"/>
      <c r="AI431" s="367"/>
      <c r="AJ431" s="366"/>
      <c r="AK431" s="366"/>
      <c r="AL431" s="362" t="str">
        <f t="shared" ref="AL431:AL494" si="44">IF(AND(AG431="SI",AJ431="SI"),"SI",IF(AND(AG431="",AJ431=""),"","NO"))</f>
        <v/>
      </c>
      <c r="AN431" s="332" t="s">
        <v>1133</v>
      </c>
    </row>
    <row r="432" spans="1:41" ht="45" hidden="1" x14ac:dyDescent="0.25">
      <c r="A432" s="358" t="str">
        <f>+IF(ENCUESTAS!DU432="SI",ENCUESTAS!DV432,"")</f>
        <v>OAS-102</v>
      </c>
      <c r="B432" s="366" t="s">
        <v>1086</v>
      </c>
      <c r="C432" s="367">
        <v>43361</v>
      </c>
      <c r="D432" s="361" t="str">
        <f>+ENCUESTAS!H432</f>
        <v xml:space="preserve">OASIS </v>
      </c>
      <c r="E432" s="372" t="s">
        <v>1102</v>
      </c>
      <c r="F432" s="372">
        <v>16</v>
      </c>
      <c r="G432" s="372"/>
      <c r="H432" s="372"/>
      <c r="I432" s="372"/>
      <c r="J432" s="372">
        <v>53</v>
      </c>
      <c r="K432" s="368" t="s">
        <v>1115</v>
      </c>
      <c r="L432" s="372"/>
      <c r="M432" s="372">
        <v>31</v>
      </c>
      <c r="N432" s="372"/>
      <c r="O432" s="466">
        <v>220583110050</v>
      </c>
      <c r="P432" s="362" t="str">
        <f t="shared" si="42"/>
        <v>CARRERA 16  #  53A - 31  220583110050</v>
      </c>
      <c r="Q432" s="362" t="str">
        <f t="shared" si="39"/>
        <v>NO</v>
      </c>
      <c r="R432" s="369">
        <v>962978</v>
      </c>
      <c r="S432" s="369">
        <v>1209976</v>
      </c>
      <c r="T432" s="366" t="s">
        <v>1086</v>
      </c>
      <c r="U432" s="467"/>
      <c r="V432" s="366" t="s">
        <v>1086</v>
      </c>
      <c r="W432" s="366" t="s">
        <v>3940</v>
      </c>
      <c r="X432" s="366" t="s">
        <v>1690</v>
      </c>
      <c r="Y432" s="366" t="s">
        <v>2085</v>
      </c>
      <c r="Z432" s="366" t="s">
        <v>1272</v>
      </c>
      <c r="AA432" s="369">
        <v>21932687</v>
      </c>
      <c r="AB432" s="366">
        <v>3209743496</v>
      </c>
      <c r="AC432" s="362" t="str">
        <f t="shared" si="43"/>
        <v>ELVIA ROSA VALDES SEPULVEDA</v>
      </c>
      <c r="AD432" s="362" t="str">
        <f t="shared" si="40"/>
        <v>NO</v>
      </c>
      <c r="AE432" s="362" t="str">
        <f t="shared" si="41"/>
        <v>NO</v>
      </c>
      <c r="AF432" s="467" t="s">
        <v>4007</v>
      </c>
      <c r="AG432" s="366" t="s">
        <v>1086</v>
      </c>
      <c r="AH432" s="370">
        <v>6087566.9238062985</v>
      </c>
      <c r="AI432" s="367">
        <v>43378</v>
      </c>
      <c r="AJ432" s="366" t="s">
        <v>1086</v>
      </c>
      <c r="AK432" s="366"/>
      <c r="AL432" s="362" t="str">
        <f t="shared" si="44"/>
        <v>SI</v>
      </c>
      <c r="AN432" s="332" t="s">
        <v>1129</v>
      </c>
      <c r="AO432" s="332">
        <v>1</v>
      </c>
    </row>
    <row r="433" spans="1:41" hidden="1" x14ac:dyDescent="0.25">
      <c r="A433" s="358" t="str">
        <f>+IF(ENCUESTAS!DU433="SI",ENCUESTAS!DV433,"")</f>
        <v/>
      </c>
      <c r="B433" s="366"/>
      <c r="C433" s="367"/>
      <c r="D433" s="361" t="str">
        <f>+ENCUESTAS!H433</f>
        <v xml:space="preserve">NUEVO HORIZONTE </v>
      </c>
      <c r="E433" s="372"/>
      <c r="F433" s="372"/>
      <c r="G433" s="372"/>
      <c r="H433" s="372"/>
      <c r="I433" s="372"/>
      <c r="J433" s="372"/>
      <c r="K433" s="368"/>
      <c r="L433" s="372"/>
      <c r="M433" s="372"/>
      <c r="N433" s="372"/>
      <c r="O433" s="372"/>
      <c r="P433" s="362" t="str">
        <f t="shared" si="42"/>
        <v xml:space="preserve">   #   -   </v>
      </c>
      <c r="Q433" s="362" t="str">
        <f t="shared" si="39"/>
        <v>REPETIDA</v>
      </c>
      <c r="R433" s="369"/>
      <c r="S433" s="369"/>
      <c r="T433" s="366"/>
      <c r="U433" s="366"/>
      <c r="V433" s="366"/>
      <c r="W433" s="366"/>
      <c r="X433" s="366"/>
      <c r="Y433" s="366"/>
      <c r="Z433" s="366"/>
      <c r="AA433" s="369"/>
      <c r="AB433" s="366"/>
      <c r="AC433" s="362" t="str">
        <f t="shared" si="43"/>
        <v xml:space="preserve">   </v>
      </c>
      <c r="AD433" s="362" t="str">
        <f t="shared" si="40"/>
        <v>REPETIDA</v>
      </c>
      <c r="AE433" s="362" t="str">
        <f t="shared" si="41"/>
        <v>REPETIDA</v>
      </c>
      <c r="AF433" s="366"/>
      <c r="AG433" s="366"/>
      <c r="AH433" s="370"/>
      <c r="AI433" s="367"/>
      <c r="AJ433" s="366"/>
      <c r="AK433" s="366"/>
      <c r="AL433" s="362" t="str">
        <f t="shared" si="44"/>
        <v/>
      </c>
    </row>
    <row r="434" spans="1:41" hidden="1" x14ac:dyDescent="0.25">
      <c r="A434" s="358" t="str">
        <f>+IF(ENCUESTAS!DU434="SI",ENCUESTAS!DV434,"")</f>
        <v>MIL-079</v>
      </c>
      <c r="B434" s="366" t="s">
        <v>1086</v>
      </c>
      <c r="C434" s="367"/>
      <c r="D434" s="361" t="str">
        <f>+ENCUESTAS!H434</f>
        <v>NUEVO MILENIO</v>
      </c>
      <c r="E434" s="372"/>
      <c r="F434" s="372"/>
      <c r="G434" s="372"/>
      <c r="H434" s="372"/>
      <c r="I434" s="372"/>
      <c r="J434" s="372"/>
      <c r="K434" s="368"/>
      <c r="L434" s="372"/>
      <c r="M434" s="372"/>
      <c r="N434" s="372"/>
      <c r="O434" s="372"/>
      <c r="P434" s="362" t="str">
        <f t="shared" si="42"/>
        <v xml:space="preserve">   #   -   </v>
      </c>
      <c r="Q434" s="362" t="str">
        <f t="shared" si="39"/>
        <v>REPETIDA</v>
      </c>
      <c r="R434" s="369"/>
      <c r="S434" s="369"/>
      <c r="T434" s="366" t="s">
        <v>1087</v>
      </c>
      <c r="U434" s="366" t="s">
        <v>4018</v>
      </c>
      <c r="V434" s="366"/>
      <c r="W434" s="366"/>
      <c r="X434" s="366"/>
      <c r="Y434" s="366"/>
      <c r="Z434" s="366"/>
      <c r="AA434" s="369"/>
      <c r="AB434" s="366"/>
      <c r="AC434" s="362" t="str">
        <f t="shared" si="43"/>
        <v xml:space="preserve">   </v>
      </c>
      <c r="AD434" s="362" t="str">
        <f t="shared" si="40"/>
        <v>REPETIDA</v>
      </c>
      <c r="AE434" s="362" t="str">
        <f t="shared" si="41"/>
        <v>REPETIDA</v>
      </c>
      <c r="AF434" s="366"/>
      <c r="AG434" s="366"/>
      <c r="AH434" s="370"/>
      <c r="AI434" s="367"/>
      <c r="AJ434" s="366"/>
      <c r="AK434" s="366"/>
      <c r="AL434" s="362" t="str">
        <f t="shared" si="44"/>
        <v/>
      </c>
    </row>
    <row r="435" spans="1:41" ht="75" hidden="1" x14ac:dyDescent="0.25">
      <c r="A435" s="358" t="str">
        <f>+IF(ENCUESTAS!DU435="SI",ENCUESTAS!DV435,"")</f>
        <v>MIL-080</v>
      </c>
      <c r="B435" s="366" t="s">
        <v>1086</v>
      </c>
      <c r="C435" s="367">
        <v>43375</v>
      </c>
      <c r="D435" s="361" t="str">
        <f>+ENCUESTAS!H435</f>
        <v>NUEVO MILENIO</v>
      </c>
      <c r="E435" s="372"/>
      <c r="F435" s="372"/>
      <c r="G435" s="372"/>
      <c r="H435" s="372"/>
      <c r="I435" s="372"/>
      <c r="J435" s="372"/>
      <c r="K435" s="368"/>
      <c r="L435" s="372"/>
      <c r="M435" s="372"/>
      <c r="N435" s="372"/>
      <c r="O435" s="466">
        <v>220583130021</v>
      </c>
      <c r="P435" s="362" t="str">
        <f t="shared" si="42"/>
        <v xml:space="preserve">   #   -   220583130021</v>
      </c>
      <c r="Q435" s="362" t="str">
        <f t="shared" si="39"/>
        <v>NO</v>
      </c>
      <c r="R435" s="369"/>
      <c r="S435" s="369"/>
      <c r="T435" s="366" t="s">
        <v>1086</v>
      </c>
      <c r="U435" s="467" t="s">
        <v>3904</v>
      </c>
      <c r="V435" s="366" t="s">
        <v>1086</v>
      </c>
      <c r="W435" s="366" t="s">
        <v>1305</v>
      </c>
      <c r="X435" s="366" t="s">
        <v>2738</v>
      </c>
      <c r="Y435" s="366" t="s">
        <v>4127</v>
      </c>
      <c r="Z435" s="366" t="s">
        <v>1311</v>
      </c>
      <c r="AA435" s="369">
        <v>1067862991</v>
      </c>
      <c r="AB435" s="366">
        <v>3103549672</v>
      </c>
      <c r="AC435" s="362" t="str">
        <f t="shared" si="43"/>
        <v>DIANY PAOLA HERNANDEZ VERTEL</v>
      </c>
      <c r="AD435" s="362" t="str">
        <f t="shared" si="40"/>
        <v>NO</v>
      </c>
      <c r="AE435" s="362" t="str">
        <f t="shared" si="41"/>
        <v>NO</v>
      </c>
      <c r="AF435" s="467" t="s">
        <v>4419</v>
      </c>
      <c r="AG435" s="366" t="s">
        <v>1086</v>
      </c>
      <c r="AH435" s="370">
        <v>4825204.6861057822</v>
      </c>
      <c r="AI435" s="367">
        <v>43392</v>
      </c>
      <c r="AJ435" s="366" t="s">
        <v>1086</v>
      </c>
      <c r="AK435" s="366"/>
      <c r="AL435" s="362" t="str">
        <f t="shared" si="44"/>
        <v>SI</v>
      </c>
      <c r="AN435" s="332" t="s">
        <v>1133</v>
      </c>
      <c r="AO435" s="332">
        <v>2</v>
      </c>
    </row>
    <row r="436" spans="1:41" hidden="1" x14ac:dyDescent="0.25">
      <c r="A436" s="358" t="str">
        <f>+IF(ENCUESTAS!DU436="SI",ENCUESTAS!DV436,"")</f>
        <v>MAR-064</v>
      </c>
      <c r="B436" s="366"/>
      <c r="C436" s="367"/>
      <c r="D436" s="361" t="str">
        <f>+ENCUESTAS!H436</f>
        <v>PATIO BONITO</v>
      </c>
      <c r="E436" s="372"/>
      <c r="F436" s="372"/>
      <c r="G436" s="372"/>
      <c r="H436" s="372"/>
      <c r="I436" s="372"/>
      <c r="J436" s="372"/>
      <c r="K436" s="368"/>
      <c r="L436" s="372"/>
      <c r="M436" s="372"/>
      <c r="N436" s="372"/>
      <c r="O436" s="372"/>
      <c r="P436" s="362" t="str">
        <f t="shared" si="42"/>
        <v xml:space="preserve">   #   -   </v>
      </c>
      <c r="Q436" s="362" t="str">
        <f t="shared" si="39"/>
        <v>REPETIDA</v>
      </c>
      <c r="R436" s="369"/>
      <c r="S436" s="369"/>
      <c r="T436" s="366"/>
      <c r="U436" s="366"/>
      <c r="V436" s="366"/>
      <c r="W436" s="366"/>
      <c r="X436" s="366"/>
      <c r="Y436" s="366"/>
      <c r="Z436" s="366"/>
      <c r="AA436" s="369"/>
      <c r="AB436" s="366"/>
      <c r="AC436" s="362" t="str">
        <f t="shared" si="43"/>
        <v xml:space="preserve">   </v>
      </c>
      <c r="AD436" s="362" t="str">
        <f t="shared" si="40"/>
        <v>REPETIDA</v>
      </c>
      <c r="AE436" s="362" t="str">
        <f t="shared" si="41"/>
        <v>REPETIDA</v>
      </c>
      <c r="AF436" s="366"/>
      <c r="AG436" s="366"/>
      <c r="AH436" s="370"/>
      <c r="AI436" s="367"/>
      <c r="AJ436" s="366"/>
      <c r="AK436" s="366"/>
      <c r="AL436" s="362" t="str">
        <f t="shared" si="44"/>
        <v/>
      </c>
    </row>
    <row r="437" spans="1:41" hidden="1" x14ac:dyDescent="0.25">
      <c r="A437" s="358" t="str">
        <f>+IF(ENCUESTAS!DU437="SI",ENCUESTAS!DV437,"")</f>
        <v>HOR-035</v>
      </c>
      <c r="B437" s="366"/>
      <c r="C437" s="367"/>
      <c r="D437" s="361" t="str">
        <f>+ENCUESTAS!H437</f>
        <v xml:space="preserve">NUEVO HORIZONTE </v>
      </c>
      <c r="E437" s="372"/>
      <c r="F437" s="372"/>
      <c r="G437" s="372"/>
      <c r="H437" s="372"/>
      <c r="I437" s="372"/>
      <c r="J437" s="372"/>
      <c r="K437" s="368"/>
      <c r="L437" s="372"/>
      <c r="M437" s="372"/>
      <c r="N437" s="372"/>
      <c r="O437" s="372"/>
      <c r="P437" s="362" t="str">
        <f t="shared" si="42"/>
        <v xml:space="preserve">   #   -   </v>
      </c>
      <c r="Q437" s="362" t="str">
        <f t="shared" si="39"/>
        <v>REPETIDA</v>
      </c>
      <c r="R437" s="369"/>
      <c r="S437" s="369"/>
      <c r="T437" s="366"/>
      <c r="U437" s="366"/>
      <c r="V437" s="366"/>
      <c r="W437" s="366"/>
      <c r="X437" s="366"/>
      <c r="Y437" s="366"/>
      <c r="Z437" s="366"/>
      <c r="AA437" s="369"/>
      <c r="AB437" s="366"/>
      <c r="AC437" s="362" t="str">
        <f t="shared" si="43"/>
        <v xml:space="preserve">   </v>
      </c>
      <c r="AD437" s="362" t="str">
        <f t="shared" si="40"/>
        <v>REPETIDA</v>
      </c>
      <c r="AE437" s="362" t="str">
        <f t="shared" si="41"/>
        <v>REPETIDA</v>
      </c>
      <c r="AF437" s="366"/>
      <c r="AG437" s="366"/>
      <c r="AH437" s="370"/>
      <c r="AI437" s="367"/>
      <c r="AJ437" s="366"/>
      <c r="AK437" s="366"/>
      <c r="AL437" s="362" t="str">
        <f t="shared" si="44"/>
        <v/>
      </c>
    </row>
    <row r="438" spans="1:41" hidden="1" x14ac:dyDescent="0.25">
      <c r="A438" s="358" t="str">
        <f>+IF(ENCUESTAS!DU438="SI",ENCUESTAS!DV438,"")</f>
        <v/>
      </c>
      <c r="B438" s="366"/>
      <c r="C438" s="367"/>
      <c r="D438" s="361" t="str">
        <f>+ENCUESTAS!H438</f>
        <v>NUEVO MILENIO</v>
      </c>
      <c r="E438" s="372"/>
      <c r="F438" s="372"/>
      <c r="G438" s="372"/>
      <c r="H438" s="372"/>
      <c r="I438" s="372"/>
      <c r="J438" s="372"/>
      <c r="K438" s="368"/>
      <c r="L438" s="372"/>
      <c r="M438" s="372"/>
      <c r="N438" s="372"/>
      <c r="O438" s="372"/>
      <c r="P438" s="362" t="str">
        <f t="shared" si="42"/>
        <v xml:space="preserve">   #   -   </v>
      </c>
      <c r="Q438" s="362" t="str">
        <f t="shared" si="39"/>
        <v>REPETIDA</v>
      </c>
      <c r="R438" s="369"/>
      <c r="S438" s="369"/>
      <c r="T438" s="366"/>
      <c r="U438" s="366"/>
      <c r="V438" s="366"/>
      <c r="W438" s="366"/>
      <c r="X438" s="366"/>
      <c r="Y438" s="366"/>
      <c r="Z438" s="366"/>
      <c r="AA438" s="369"/>
      <c r="AB438" s="366"/>
      <c r="AC438" s="362" t="str">
        <f t="shared" si="43"/>
        <v xml:space="preserve">   </v>
      </c>
      <c r="AD438" s="362" t="str">
        <f t="shared" si="40"/>
        <v>REPETIDA</v>
      </c>
      <c r="AE438" s="362" t="str">
        <f t="shared" si="41"/>
        <v>REPETIDA</v>
      </c>
      <c r="AF438" s="366"/>
      <c r="AG438" s="366"/>
      <c r="AH438" s="370"/>
      <c r="AI438" s="367"/>
      <c r="AJ438" s="366"/>
      <c r="AK438" s="366"/>
      <c r="AL438" s="362" t="str">
        <f t="shared" si="44"/>
        <v/>
      </c>
    </row>
    <row r="439" spans="1:41" ht="75" hidden="1" x14ac:dyDescent="0.25">
      <c r="A439" s="358" t="str">
        <f>+IF(ENCUESTAS!DU439="SI",ENCUESTAS!DV439,"")</f>
        <v>MIL-081</v>
      </c>
      <c r="B439" s="366" t="s">
        <v>1086</v>
      </c>
      <c r="C439" s="367">
        <v>43370</v>
      </c>
      <c r="D439" s="361" t="str">
        <f>+ENCUESTAS!H439</f>
        <v>NUEVO MILENIO</v>
      </c>
      <c r="E439" s="372" t="s">
        <v>1102</v>
      </c>
      <c r="F439" s="372">
        <v>16</v>
      </c>
      <c r="G439" s="372"/>
      <c r="H439" s="372"/>
      <c r="I439" s="372"/>
      <c r="J439" s="372">
        <v>52</v>
      </c>
      <c r="K439" s="368"/>
      <c r="L439" s="372"/>
      <c r="M439" s="372">
        <v>1</v>
      </c>
      <c r="N439" s="372"/>
      <c r="O439" s="466">
        <v>220583130073</v>
      </c>
      <c r="P439" s="362" t="str">
        <f t="shared" si="42"/>
        <v>CARRERA 16  #  52 - 1  220583130073</v>
      </c>
      <c r="Q439" s="362" t="str">
        <f t="shared" si="39"/>
        <v>NO</v>
      </c>
      <c r="R439" s="369">
        <v>962799</v>
      </c>
      <c r="S439" s="369">
        <v>1209830</v>
      </c>
      <c r="T439" s="366" t="s">
        <v>1086</v>
      </c>
      <c r="U439" s="467"/>
      <c r="V439" s="366" t="s">
        <v>1086</v>
      </c>
      <c r="W439" s="366" t="s">
        <v>1986</v>
      </c>
      <c r="X439" s="366" t="s">
        <v>1505</v>
      </c>
      <c r="Y439" s="366" t="s">
        <v>1289</v>
      </c>
      <c r="Z439" s="366" t="s">
        <v>1500</v>
      </c>
      <c r="AA439" s="369">
        <v>71189208</v>
      </c>
      <c r="AB439" s="366"/>
      <c r="AC439" s="362" t="str">
        <f t="shared" si="43"/>
        <v>GABRIEL ENRIQUE YARCE GALLEGO</v>
      </c>
      <c r="AD439" s="362" t="str">
        <f t="shared" si="40"/>
        <v>NO</v>
      </c>
      <c r="AE439" s="362" t="str">
        <f t="shared" si="41"/>
        <v>NO</v>
      </c>
      <c r="AF439" s="467" t="s">
        <v>4137</v>
      </c>
      <c r="AG439" s="366" t="s">
        <v>1086</v>
      </c>
      <c r="AH439" s="370">
        <v>6529335.213894492</v>
      </c>
      <c r="AI439" s="367">
        <v>43392</v>
      </c>
      <c r="AJ439" s="366" t="s">
        <v>1086</v>
      </c>
      <c r="AK439" s="366"/>
      <c r="AL439" s="362" t="str">
        <f t="shared" si="44"/>
        <v>SI</v>
      </c>
      <c r="AN439" s="332" t="s">
        <v>1121</v>
      </c>
      <c r="AO439" s="332">
        <v>2</v>
      </c>
    </row>
    <row r="440" spans="1:41" hidden="1" x14ac:dyDescent="0.25">
      <c r="A440" s="358" t="str">
        <f>+IF(ENCUESTAS!DU440="SI",ENCUESTAS!DV440,"")</f>
        <v>TAH-036</v>
      </c>
      <c r="B440" s="366"/>
      <c r="C440" s="367"/>
      <c r="D440" s="361" t="str">
        <f>+ENCUESTAS!H440</f>
        <v>TAHAMI</v>
      </c>
      <c r="E440" s="372"/>
      <c r="F440" s="372"/>
      <c r="G440" s="372"/>
      <c r="H440" s="372"/>
      <c r="I440" s="372"/>
      <c r="J440" s="372"/>
      <c r="K440" s="368"/>
      <c r="L440" s="372"/>
      <c r="M440" s="372"/>
      <c r="N440" s="372"/>
      <c r="O440" s="372"/>
      <c r="P440" s="362" t="str">
        <f t="shared" si="42"/>
        <v xml:space="preserve">   #   -   </v>
      </c>
      <c r="Q440" s="362" t="str">
        <f t="shared" si="39"/>
        <v>REPETIDA</v>
      </c>
      <c r="R440" s="369"/>
      <c r="S440" s="369"/>
      <c r="T440" s="366"/>
      <c r="U440" s="366"/>
      <c r="V440" s="366"/>
      <c r="W440" s="366"/>
      <c r="X440" s="366"/>
      <c r="Y440" s="366"/>
      <c r="Z440" s="366"/>
      <c r="AA440" s="369"/>
      <c r="AB440" s="366"/>
      <c r="AC440" s="362" t="str">
        <f t="shared" si="43"/>
        <v xml:space="preserve">   </v>
      </c>
      <c r="AD440" s="362" t="str">
        <f t="shared" si="40"/>
        <v>REPETIDA</v>
      </c>
      <c r="AE440" s="362" t="str">
        <f t="shared" si="41"/>
        <v>REPETIDA</v>
      </c>
      <c r="AF440" s="366"/>
      <c r="AG440" s="366"/>
      <c r="AH440" s="370"/>
      <c r="AI440" s="367"/>
      <c r="AJ440" s="366"/>
      <c r="AK440" s="366"/>
      <c r="AL440" s="362" t="str">
        <f t="shared" si="44"/>
        <v/>
      </c>
    </row>
    <row r="441" spans="1:41" ht="60" hidden="1" x14ac:dyDescent="0.25">
      <c r="A441" s="358" t="str">
        <f>+IF(ENCUESTAS!DU441="SI",ENCUESTAS!DV441,"")</f>
        <v>MIL-082</v>
      </c>
      <c r="B441" s="366" t="s">
        <v>1086</v>
      </c>
      <c r="C441" s="367">
        <v>43377</v>
      </c>
      <c r="D441" s="361" t="str">
        <f>+ENCUESTAS!H441</f>
        <v>NUEVO MILENIO</v>
      </c>
      <c r="E441" s="372" t="s">
        <v>1102</v>
      </c>
      <c r="F441" s="372">
        <v>16</v>
      </c>
      <c r="G441" s="372"/>
      <c r="H441" s="372"/>
      <c r="I441" s="372"/>
      <c r="J441" s="372">
        <v>53</v>
      </c>
      <c r="K441" s="368"/>
      <c r="L441" s="372"/>
      <c r="M441" s="372">
        <v>24</v>
      </c>
      <c r="N441" s="372"/>
      <c r="O441" s="466">
        <v>220583160052</v>
      </c>
      <c r="P441" s="362" t="str">
        <f t="shared" si="42"/>
        <v>CARRERA 16  #  53 - 24  220583160052</v>
      </c>
      <c r="Q441" s="362" t="str">
        <f t="shared" si="39"/>
        <v>NO</v>
      </c>
      <c r="R441" s="369">
        <v>962950</v>
      </c>
      <c r="S441" s="369">
        <v>1209946</v>
      </c>
      <c r="T441" s="366" t="s">
        <v>1086</v>
      </c>
      <c r="U441" s="366"/>
      <c r="V441" s="366" t="s">
        <v>1086</v>
      </c>
      <c r="W441" s="366" t="s">
        <v>1526</v>
      </c>
      <c r="X441" s="366"/>
      <c r="Y441" s="366" t="s">
        <v>1287</v>
      </c>
      <c r="Z441" s="366" t="s">
        <v>4128</v>
      </c>
      <c r="AA441" s="369">
        <v>21926429</v>
      </c>
      <c r="AB441" s="366">
        <v>3105933568</v>
      </c>
      <c r="AC441" s="362" t="str">
        <f t="shared" si="43"/>
        <v xml:space="preserve">MARIA DE LAS MERCEDES GONZALEZ </v>
      </c>
      <c r="AD441" s="362" t="str">
        <f t="shared" si="40"/>
        <v>NO</v>
      </c>
      <c r="AE441" s="362" t="str">
        <f t="shared" si="41"/>
        <v>NO</v>
      </c>
      <c r="AF441" s="467" t="s">
        <v>4168</v>
      </c>
      <c r="AG441" s="366" t="s">
        <v>1086</v>
      </c>
      <c r="AH441" s="370">
        <v>5515662.8759718668</v>
      </c>
      <c r="AI441" s="367">
        <v>43392</v>
      </c>
      <c r="AJ441" s="366" t="s">
        <v>1086</v>
      </c>
      <c r="AK441" s="366"/>
      <c r="AL441" s="362" t="str">
        <f t="shared" si="44"/>
        <v>SI</v>
      </c>
      <c r="AN441" s="332" t="s">
        <v>1133</v>
      </c>
      <c r="AO441" s="332">
        <v>2</v>
      </c>
    </row>
    <row r="442" spans="1:41" hidden="1" x14ac:dyDescent="0.25">
      <c r="A442" s="358" t="str">
        <f>+IF(ENCUESTAS!DU442="SI",ENCUESTAS!DV442,"")</f>
        <v/>
      </c>
      <c r="B442" s="366"/>
      <c r="C442" s="367"/>
      <c r="D442" s="361" t="str">
        <f>+ENCUESTAS!H442</f>
        <v xml:space="preserve">SAN MARTIN </v>
      </c>
      <c r="E442" s="372"/>
      <c r="F442" s="372"/>
      <c r="G442" s="372"/>
      <c r="H442" s="372"/>
      <c r="I442" s="372"/>
      <c r="J442" s="372"/>
      <c r="K442" s="368"/>
      <c r="L442" s="372"/>
      <c r="M442" s="372"/>
      <c r="N442" s="372"/>
      <c r="O442" s="372"/>
      <c r="P442" s="362" t="str">
        <f t="shared" si="42"/>
        <v xml:space="preserve">   #   -   </v>
      </c>
      <c r="Q442" s="362" t="str">
        <f t="shared" si="39"/>
        <v>REPETIDA</v>
      </c>
      <c r="R442" s="369"/>
      <c r="S442" s="369"/>
      <c r="T442" s="366"/>
      <c r="U442" s="366"/>
      <c r="V442" s="366"/>
      <c r="W442" s="366"/>
      <c r="X442" s="366"/>
      <c r="Y442" s="366"/>
      <c r="Z442" s="366"/>
      <c r="AA442" s="369"/>
      <c r="AB442" s="366"/>
      <c r="AC442" s="362" t="str">
        <f t="shared" si="43"/>
        <v xml:space="preserve">   </v>
      </c>
      <c r="AD442" s="362" t="str">
        <f t="shared" si="40"/>
        <v>REPETIDA</v>
      </c>
      <c r="AE442" s="362" t="str">
        <f t="shared" si="41"/>
        <v>REPETIDA</v>
      </c>
      <c r="AF442" s="366"/>
      <c r="AG442" s="366"/>
      <c r="AH442" s="370"/>
      <c r="AI442" s="367"/>
      <c r="AJ442" s="366"/>
      <c r="AK442" s="366"/>
      <c r="AL442" s="362" t="str">
        <f t="shared" si="44"/>
        <v/>
      </c>
    </row>
    <row r="443" spans="1:41" hidden="1" x14ac:dyDescent="0.25">
      <c r="A443" s="358" t="str">
        <f>+IF(ENCUESTAS!DU443="SI",ENCUESTAS!DV443,"")</f>
        <v/>
      </c>
      <c r="B443" s="366"/>
      <c r="C443" s="367"/>
      <c r="D443" s="361" t="str">
        <f>+ENCUESTAS!H443</f>
        <v xml:space="preserve">SAN MARTIN </v>
      </c>
      <c r="E443" s="372"/>
      <c r="F443" s="372"/>
      <c r="G443" s="372"/>
      <c r="H443" s="372"/>
      <c r="I443" s="372"/>
      <c r="J443" s="372"/>
      <c r="K443" s="368"/>
      <c r="L443" s="372"/>
      <c r="M443" s="372"/>
      <c r="N443" s="372"/>
      <c r="O443" s="372"/>
      <c r="P443" s="362" t="str">
        <f t="shared" si="42"/>
        <v xml:space="preserve">   #   -   </v>
      </c>
      <c r="Q443" s="362" t="str">
        <f t="shared" si="39"/>
        <v>REPETIDA</v>
      </c>
      <c r="R443" s="369"/>
      <c r="S443" s="369"/>
      <c r="T443" s="366"/>
      <c r="U443" s="366"/>
      <c r="V443" s="366"/>
      <c r="W443" s="366"/>
      <c r="X443" s="366"/>
      <c r="Y443" s="366"/>
      <c r="Z443" s="366"/>
      <c r="AA443" s="369"/>
      <c r="AB443" s="366"/>
      <c r="AC443" s="362" t="str">
        <f t="shared" si="43"/>
        <v xml:space="preserve">   </v>
      </c>
      <c r="AD443" s="362" t="str">
        <f t="shared" si="40"/>
        <v>REPETIDA</v>
      </c>
      <c r="AE443" s="362" t="str">
        <f t="shared" si="41"/>
        <v>REPETIDA</v>
      </c>
      <c r="AF443" s="366"/>
      <c r="AG443" s="366"/>
      <c r="AH443" s="370"/>
      <c r="AI443" s="367"/>
      <c r="AJ443" s="366"/>
      <c r="AK443" s="366"/>
      <c r="AL443" s="362" t="str">
        <f t="shared" si="44"/>
        <v/>
      </c>
    </row>
    <row r="444" spans="1:41" hidden="1" x14ac:dyDescent="0.25">
      <c r="A444" s="358" t="str">
        <f>+IF(ENCUESTAS!DU444="SI",ENCUESTAS!DV444,"")</f>
        <v/>
      </c>
      <c r="B444" s="366"/>
      <c r="C444" s="367"/>
      <c r="D444" s="361" t="str">
        <f>+ENCUESTAS!H444</f>
        <v xml:space="preserve">NUEVO HORIZONTE </v>
      </c>
      <c r="E444" s="372"/>
      <c r="F444" s="372"/>
      <c r="G444" s="372"/>
      <c r="H444" s="372"/>
      <c r="I444" s="372"/>
      <c r="J444" s="372"/>
      <c r="K444" s="368"/>
      <c r="L444" s="372"/>
      <c r="M444" s="372"/>
      <c r="N444" s="372"/>
      <c r="O444" s="372"/>
      <c r="P444" s="362" t="str">
        <f t="shared" si="42"/>
        <v xml:space="preserve">   #   -   </v>
      </c>
      <c r="Q444" s="362" t="str">
        <f t="shared" si="39"/>
        <v>REPETIDA</v>
      </c>
      <c r="R444" s="369"/>
      <c r="S444" s="369"/>
      <c r="T444" s="366"/>
      <c r="U444" s="366"/>
      <c r="V444" s="366"/>
      <c r="W444" s="366"/>
      <c r="X444" s="366"/>
      <c r="Y444" s="366"/>
      <c r="Z444" s="366"/>
      <c r="AA444" s="369"/>
      <c r="AB444" s="366"/>
      <c r="AC444" s="362" t="str">
        <f t="shared" si="43"/>
        <v xml:space="preserve">   </v>
      </c>
      <c r="AD444" s="362" t="str">
        <f t="shared" si="40"/>
        <v>REPETIDA</v>
      </c>
      <c r="AE444" s="362" t="str">
        <f t="shared" si="41"/>
        <v>REPETIDA</v>
      </c>
      <c r="AF444" s="366"/>
      <c r="AG444" s="366"/>
      <c r="AH444" s="370"/>
      <c r="AI444" s="367"/>
      <c r="AJ444" s="366"/>
      <c r="AK444" s="366"/>
      <c r="AL444" s="362" t="str">
        <f t="shared" si="44"/>
        <v/>
      </c>
    </row>
    <row r="445" spans="1:41" hidden="1" x14ac:dyDescent="0.25">
      <c r="A445" s="358" t="str">
        <f>+IF(ENCUESTAS!DU445="SI",ENCUESTAS!DV445,"")</f>
        <v>HOR-036</v>
      </c>
      <c r="B445" s="366"/>
      <c r="C445" s="367"/>
      <c r="D445" s="361" t="str">
        <f>+ENCUESTAS!H445</f>
        <v xml:space="preserve">NUEVO HORIZONTE </v>
      </c>
      <c r="E445" s="372"/>
      <c r="F445" s="372"/>
      <c r="G445" s="372"/>
      <c r="H445" s="372"/>
      <c r="I445" s="372"/>
      <c r="J445" s="372"/>
      <c r="K445" s="368"/>
      <c r="L445" s="372"/>
      <c r="M445" s="372"/>
      <c r="N445" s="372"/>
      <c r="O445" s="372"/>
      <c r="P445" s="362" t="str">
        <f t="shared" si="42"/>
        <v xml:space="preserve">   #   -   </v>
      </c>
      <c r="Q445" s="362" t="str">
        <f t="shared" si="39"/>
        <v>REPETIDA</v>
      </c>
      <c r="R445" s="369"/>
      <c r="S445" s="369"/>
      <c r="T445" s="366"/>
      <c r="U445" s="366"/>
      <c r="V445" s="366"/>
      <c r="W445" s="366"/>
      <c r="X445" s="366"/>
      <c r="Y445" s="366"/>
      <c r="Z445" s="366"/>
      <c r="AA445" s="369"/>
      <c r="AB445" s="366"/>
      <c r="AC445" s="362" t="str">
        <f t="shared" si="43"/>
        <v xml:space="preserve">   </v>
      </c>
      <c r="AD445" s="362" t="str">
        <f t="shared" si="40"/>
        <v>REPETIDA</v>
      </c>
      <c r="AE445" s="362" t="str">
        <f t="shared" si="41"/>
        <v>REPETIDA</v>
      </c>
      <c r="AF445" s="366"/>
      <c r="AG445" s="366"/>
      <c r="AH445" s="370"/>
      <c r="AI445" s="367"/>
      <c r="AJ445" s="366"/>
      <c r="AK445" s="366"/>
      <c r="AL445" s="362" t="str">
        <f t="shared" si="44"/>
        <v/>
      </c>
    </row>
    <row r="446" spans="1:41" hidden="1" x14ac:dyDescent="0.25">
      <c r="A446" s="358" t="str">
        <f>+IF(ENCUESTAS!DU446="SI",ENCUESTAS!DV446,"")</f>
        <v/>
      </c>
      <c r="B446" s="366"/>
      <c r="C446" s="367"/>
      <c r="D446" s="361" t="str">
        <f>+ENCUESTAS!H446</f>
        <v xml:space="preserve">NUEVO HORIZONTE </v>
      </c>
      <c r="E446" s="372"/>
      <c r="F446" s="372"/>
      <c r="G446" s="372"/>
      <c r="H446" s="372"/>
      <c r="I446" s="372"/>
      <c r="J446" s="372"/>
      <c r="K446" s="368"/>
      <c r="L446" s="372"/>
      <c r="M446" s="372"/>
      <c r="N446" s="372"/>
      <c r="O446" s="372"/>
      <c r="P446" s="362" t="str">
        <f t="shared" si="42"/>
        <v xml:space="preserve">   #   -   </v>
      </c>
      <c r="Q446" s="362" t="str">
        <f t="shared" si="39"/>
        <v>REPETIDA</v>
      </c>
      <c r="R446" s="369"/>
      <c r="S446" s="369"/>
      <c r="T446" s="366"/>
      <c r="U446" s="366"/>
      <c r="V446" s="366"/>
      <c r="W446" s="366"/>
      <c r="X446" s="366"/>
      <c r="Y446" s="366"/>
      <c r="Z446" s="366"/>
      <c r="AA446" s="369"/>
      <c r="AB446" s="366"/>
      <c r="AC446" s="362" t="str">
        <f t="shared" si="43"/>
        <v xml:space="preserve">   </v>
      </c>
      <c r="AD446" s="362" t="str">
        <f t="shared" si="40"/>
        <v>REPETIDA</v>
      </c>
      <c r="AE446" s="362" t="str">
        <f t="shared" si="41"/>
        <v>REPETIDA</v>
      </c>
      <c r="AF446" s="366"/>
      <c r="AG446" s="366"/>
      <c r="AH446" s="370"/>
      <c r="AI446" s="367"/>
      <c r="AJ446" s="366"/>
      <c r="AK446" s="366"/>
      <c r="AL446" s="362" t="str">
        <f t="shared" si="44"/>
        <v/>
      </c>
    </row>
    <row r="447" spans="1:41" hidden="1" x14ac:dyDescent="0.25">
      <c r="A447" s="358" t="str">
        <f>+IF(ENCUESTAS!DU447="SI",ENCUESTAS!DV447,"")</f>
        <v>TAH-037</v>
      </c>
      <c r="B447" s="366"/>
      <c r="C447" s="367"/>
      <c r="D447" s="361" t="str">
        <f>+ENCUESTAS!H447</f>
        <v>TAHAMI</v>
      </c>
      <c r="E447" s="372"/>
      <c r="F447" s="372"/>
      <c r="G447" s="372"/>
      <c r="H447" s="372"/>
      <c r="I447" s="372"/>
      <c r="J447" s="372"/>
      <c r="K447" s="368"/>
      <c r="L447" s="372"/>
      <c r="M447" s="372"/>
      <c r="N447" s="372"/>
      <c r="O447" s="372"/>
      <c r="P447" s="362" t="str">
        <f t="shared" si="42"/>
        <v xml:space="preserve">   #   -   </v>
      </c>
      <c r="Q447" s="362" t="str">
        <f t="shared" si="39"/>
        <v>REPETIDA</v>
      </c>
      <c r="R447" s="369"/>
      <c r="S447" s="369"/>
      <c r="T447" s="366"/>
      <c r="U447" s="366"/>
      <c r="V447" s="366"/>
      <c r="W447" s="366"/>
      <c r="X447" s="366"/>
      <c r="Y447" s="366"/>
      <c r="Z447" s="366"/>
      <c r="AA447" s="369"/>
      <c r="AB447" s="366"/>
      <c r="AC447" s="362" t="str">
        <f t="shared" si="43"/>
        <v xml:space="preserve">   </v>
      </c>
      <c r="AD447" s="362" t="str">
        <f t="shared" si="40"/>
        <v>REPETIDA</v>
      </c>
      <c r="AE447" s="362" t="str">
        <f t="shared" si="41"/>
        <v>REPETIDA</v>
      </c>
      <c r="AF447" s="366"/>
      <c r="AG447" s="366"/>
      <c r="AH447" s="370"/>
      <c r="AI447" s="367"/>
      <c r="AJ447" s="366"/>
      <c r="AK447" s="366"/>
      <c r="AL447" s="362" t="str">
        <f t="shared" si="44"/>
        <v/>
      </c>
    </row>
    <row r="448" spans="1:41" hidden="1" x14ac:dyDescent="0.25">
      <c r="A448" s="358" t="str">
        <f>+IF(ENCUESTAS!DU448="SI",ENCUESTAS!DV448,"")</f>
        <v>MAR-065</v>
      </c>
      <c r="B448" s="366"/>
      <c r="C448" s="367"/>
      <c r="D448" s="361" t="str">
        <f>+ENCUESTAS!H448</f>
        <v>PATIO BONITO</v>
      </c>
      <c r="E448" s="372"/>
      <c r="F448" s="372"/>
      <c r="G448" s="372"/>
      <c r="H448" s="372"/>
      <c r="I448" s="372"/>
      <c r="J448" s="372"/>
      <c r="K448" s="368"/>
      <c r="L448" s="372"/>
      <c r="M448" s="372"/>
      <c r="N448" s="372"/>
      <c r="O448" s="372"/>
      <c r="P448" s="362" t="str">
        <f t="shared" si="42"/>
        <v xml:space="preserve">   #   -   </v>
      </c>
      <c r="Q448" s="362" t="str">
        <f t="shared" si="39"/>
        <v>REPETIDA</v>
      </c>
      <c r="R448" s="369"/>
      <c r="S448" s="369"/>
      <c r="T448" s="366"/>
      <c r="U448" s="366"/>
      <c r="V448" s="366"/>
      <c r="W448" s="366"/>
      <c r="X448" s="366"/>
      <c r="Y448" s="366"/>
      <c r="Z448" s="366"/>
      <c r="AA448" s="369"/>
      <c r="AB448" s="366"/>
      <c r="AC448" s="362" t="str">
        <f t="shared" si="43"/>
        <v xml:space="preserve">   </v>
      </c>
      <c r="AD448" s="362" t="str">
        <f t="shared" si="40"/>
        <v>REPETIDA</v>
      </c>
      <c r="AE448" s="362" t="str">
        <f t="shared" si="41"/>
        <v>REPETIDA</v>
      </c>
      <c r="AF448" s="366"/>
      <c r="AG448" s="366"/>
      <c r="AH448" s="370"/>
      <c r="AI448" s="367"/>
      <c r="AJ448" s="366"/>
      <c r="AK448" s="366"/>
      <c r="AL448" s="362" t="str">
        <f t="shared" si="44"/>
        <v/>
      </c>
    </row>
    <row r="449" spans="1:41" hidden="1" x14ac:dyDescent="0.25">
      <c r="A449" s="358" t="str">
        <f>+IF(ENCUESTAS!DU449="SI",ENCUESTAS!DV449,"")</f>
        <v>MIL-083</v>
      </c>
      <c r="B449" s="366" t="s">
        <v>1086</v>
      </c>
      <c r="C449" s="367"/>
      <c r="D449" s="361" t="str">
        <f>+ENCUESTAS!H449</f>
        <v>NUEVO MILENIO</v>
      </c>
      <c r="E449" s="372"/>
      <c r="F449" s="372"/>
      <c r="G449" s="372"/>
      <c r="H449" s="372"/>
      <c r="I449" s="372"/>
      <c r="J449" s="372"/>
      <c r="K449" s="368"/>
      <c r="L449" s="372"/>
      <c r="M449" s="372"/>
      <c r="N449" s="372"/>
      <c r="O449" s="372"/>
      <c r="P449" s="362" t="str">
        <f t="shared" si="42"/>
        <v xml:space="preserve">   #   -   </v>
      </c>
      <c r="Q449" s="362" t="str">
        <f t="shared" si="39"/>
        <v>REPETIDA</v>
      </c>
      <c r="R449" s="369"/>
      <c r="S449" s="369"/>
      <c r="T449" s="366" t="s">
        <v>1087</v>
      </c>
      <c r="U449" s="366" t="s">
        <v>4018</v>
      </c>
      <c r="V449" s="366"/>
      <c r="W449" s="366"/>
      <c r="X449" s="366"/>
      <c r="Y449" s="366"/>
      <c r="Z449" s="366"/>
      <c r="AA449" s="369"/>
      <c r="AB449" s="366"/>
      <c r="AC449" s="362" t="str">
        <f t="shared" si="43"/>
        <v xml:space="preserve">   </v>
      </c>
      <c r="AD449" s="362" t="str">
        <f t="shared" si="40"/>
        <v>REPETIDA</v>
      </c>
      <c r="AE449" s="362" t="str">
        <f t="shared" si="41"/>
        <v>REPETIDA</v>
      </c>
      <c r="AF449" s="366"/>
      <c r="AG449" s="366"/>
      <c r="AH449" s="370"/>
      <c r="AI449" s="367"/>
      <c r="AJ449" s="366"/>
      <c r="AK449" s="366"/>
      <c r="AL449" s="362" t="str">
        <f t="shared" si="44"/>
        <v/>
      </c>
    </row>
    <row r="450" spans="1:41" hidden="1" x14ac:dyDescent="0.25">
      <c r="A450" s="358" t="str">
        <f>+IF(ENCUESTAS!DU450="SI",ENCUESTAS!DV450,"")</f>
        <v/>
      </c>
      <c r="B450" s="366"/>
      <c r="C450" s="367"/>
      <c r="D450" s="361" t="str">
        <f>+ENCUESTAS!H450</f>
        <v>NUEVO MILENIO</v>
      </c>
      <c r="E450" s="372"/>
      <c r="F450" s="372"/>
      <c r="G450" s="372"/>
      <c r="H450" s="372"/>
      <c r="I450" s="372"/>
      <c r="J450" s="372"/>
      <c r="K450" s="368"/>
      <c r="L450" s="372"/>
      <c r="M450" s="372"/>
      <c r="N450" s="372"/>
      <c r="O450" s="372"/>
      <c r="P450" s="362" t="str">
        <f t="shared" si="42"/>
        <v xml:space="preserve">   #   -   </v>
      </c>
      <c r="Q450" s="362" t="str">
        <f t="shared" si="39"/>
        <v>REPETIDA</v>
      </c>
      <c r="R450" s="369"/>
      <c r="S450" s="369"/>
      <c r="T450" s="366"/>
      <c r="U450" s="366"/>
      <c r="V450" s="366"/>
      <c r="W450" s="366"/>
      <c r="X450" s="366"/>
      <c r="Y450" s="366"/>
      <c r="Z450" s="366"/>
      <c r="AA450" s="369"/>
      <c r="AB450" s="366"/>
      <c r="AC450" s="362" t="str">
        <f t="shared" si="43"/>
        <v xml:space="preserve">   </v>
      </c>
      <c r="AD450" s="362" t="str">
        <f t="shared" si="40"/>
        <v>REPETIDA</v>
      </c>
      <c r="AE450" s="362" t="str">
        <f t="shared" si="41"/>
        <v>REPETIDA</v>
      </c>
      <c r="AF450" s="366"/>
      <c r="AG450" s="366"/>
      <c r="AH450" s="370"/>
      <c r="AI450" s="367"/>
      <c r="AJ450" s="366"/>
      <c r="AK450" s="366"/>
      <c r="AL450" s="362" t="str">
        <f t="shared" si="44"/>
        <v/>
      </c>
    </row>
    <row r="451" spans="1:41" hidden="1" x14ac:dyDescent="0.25">
      <c r="A451" s="358" t="str">
        <f>+IF(ENCUESTAS!DU451="SI",ENCUESTAS!DV451,"")</f>
        <v>MIL-084</v>
      </c>
      <c r="B451" s="366" t="s">
        <v>1086</v>
      </c>
      <c r="C451" s="367"/>
      <c r="D451" s="361" t="str">
        <f>+ENCUESTAS!H451</f>
        <v>NUEVO MILENIO</v>
      </c>
      <c r="E451" s="372"/>
      <c r="F451" s="372"/>
      <c r="G451" s="372"/>
      <c r="H451" s="372"/>
      <c r="I451" s="372"/>
      <c r="J451" s="372"/>
      <c r="K451" s="368"/>
      <c r="L451" s="372"/>
      <c r="M451" s="372"/>
      <c r="N451" s="372"/>
      <c r="O451" s="372"/>
      <c r="P451" s="362" t="str">
        <f t="shared" si="42"/>
        <v xml:space="preserve">   #   -   </v>
      </c>
      <c r="Q451" s="362" t="str">
        <f t="shared" si="39"/>
        <v>REPETIDA</v>
      </c>
      <c r="R451" s="369"/>
      <c r="S451" s="369"/>
      <c r="T451" s="366" t="s">
        <v>1087</v>
      </c>
      <c r="U451" s="366" t="s">
        <v>4015</v>
      </c>
      <c r="V451" s="366"/>
      <c r="W451" s="366"/>
      <c r="X451" s="366"/>
      <c r="Y451" s="366"/>
      <c r="Z451" s="366"/>
      <c r="AA451" s="369"/>
      <c r="AB451" s="366"/>
      <c r="AC451" s="362" t="str">
        <f t="shared" si="43"/>
        <v xml:space="preserve">   </v>
      </c>
      <c r="AD451" s="362" t="str">
        <f t="shared" si="40"/>
        <v>REPETIDA</v>
      </c>
      <c r="AE451" s="362" t="str">
        <f t="shared" si="41"/>
        <v>REPETIDA</v>
      </c>
      <c r="AF451" s="366"/>
      <c r="AG451" s="366"/>
      <c r="AH451" s="370"/>
      <c r="AI451" s="367"/>
      <c r="AJ451" s="366"/>
      <c r="AK451" s="366"/>
      <c r="AL451" s="362" t="str">
        <f t="shared" si="44"/>
        <v/>
      </c>
    </row>
    <row r="452" spans="1:41" ht="60" hidden="1" x14ac:dyDescent="0.25">
      <c r="A452" s="358" t="str">
        <f>+IF(ENCUESTAS!DU452="SI",ENCUESTAS!DV452,"")</f>
        <v>OAS-103</v>
      </c>
      <c r="B452" s="366" t="s">
        <v>1086</v>
      </c>
      <c r="C452" s="367">
        <v>43357</v>
      </c>
      <c r="D452" s="361" t="str">
        <f>+ENCUESTAS!H452</f>
        <v xml:space="preserve">OASIS </v>
      </c>
      <c r="E452" s="372" t="s">
        <v>1102</v>
      </c>
      <c r="F452" s="372">
        <v>16</v>
      </c>
      <c r="G452" s="372"/>
      <c r="H452" s="372"/>
      <c r="I452" s="372"/>
      <c r="J452" s="372">
        <v>54</v>
      </c>
      <c r="K452" s="368"/>
      <c r="L452" s="372"/>
      <c r="M452" s="372">
        <v>4</v>
      </c>
      <c r="N452" s="372"/>
      <c r="O452" s="466"/>
      <c r="P452" s="362" t="str">
        <f t="shared" si="42"/>
        <v xml:space="preserve">CARRERA 16  #  54 - 4  </v>
      </c>
      <c r="Q452" s="362" t="str">
        <f t="shared" si="39"/>
        <v>NO</v>
      </c>
      <c r="R452" s="369">
        <v>963015</v>
      </c>
      <c r="S452" s="369">
        <v>1209960</v>
      </c>
      <c r="T452" s="366" t="s">
        <v>1086</v>
      </c>
      <c r="U452" s="467"/>
      <c r="V452" s="366" t="s">
        <v>1086</v>
      </c>
      <c r="W452" s="366" t="s">
        <v>1950</v>
      </c>
      <c r="X452" s="366"/>
      <c r="Y452" s="366" t="s">
        <v>2762</v>
      </c>
      <c r="Z452" s="366"/>
      <c r="AA452" s="369">
        <v>3551066</v>
      </c>
      <c r="AB452" s="366">
        <v>3113777754</v>
      </c>
      <c r="AC452" s="362" t="str">
        <f t="shared" si="43"/>
        <v xml:space="preserve">GILBERTO  CASTAÑEDA </v>
      </c>
      <c r="AD452" s="362" t="str">
        <f t="shared" si="40"/>
        <v>NO</v>
      </c>
      <c r="AE452" s="362" t="str">
        <f t="shared" si="41"/>
        <v>NO</v>
      </c>
      <c r="AF452" s="467" t="s">
        <v>3988</v>
      </c>
      <c r="AG452" s="366" t="s">
        <v>1086</v>
      </c>
      <c r="AH452" s="370">
        <v>6354705.2386802994</v>
      </c>
      <c r="AI452" s="367">
        <v>43392</v>
      </c>
      <c r="AJ452" s="366" t="s">
        <v>1086</v>
      </c>
      <c r="AK452" s="366"/>
      <c r="AL452" s="362" t="str">
        <f t="shared" si="44"/>
        <v>SI</v>
      </c>
      <c r="AN452" s="332" t="s">
        <v>1129</v>
      </c>
      <c r="AO452" s="332">
        <v>2</v>
      </c>
    </row>
    <row r="453" spans="1:41" hidden="1" x14ac:dyDescent="0.25">
      <c r="A453" s="358" t="str">
        <f>+IF(ENCUESTAS!DU453="SI",ENCUESTAS!DV453,"")</f>
        <v>OAS-104</v>
      </c>
      <c r="B453" s="366" t="s">
        <v>1086</v>
      </c>
      <c r="C453" s="367"/>
      <c r="D453" s="361" t="str">
        <f>+ENCUESTAS!H453</f>
        <v xml:space="preserve">OASIS </v>
      </c>
      <c r="E453" s="372"/>
      <c r="F453" s="372"/>
      <c r="G453" s="372"/>
      <c r="H453" s="372"/>
      <c r="I453" s="372"/>
      <c r="J453" s="372"/>
      <c r="K453" s="368"/>
      <c r="L453" s="372"/>
      <c r="M453" s="372"/>
      <c r="N453" s="372"/>
      <c r="O453" s="466"/>
      <c r="P453" s="362" t="str">
        <f t="shared" si="42"/>
        <v xml:space="preserve">   #   -   </v>
      </c>
      <c r="Q453" s="362" t="str">
        <f t="shared" si="39"/>
        <v>REPETIDA</v>
      </c>
      <c r="R453" s="369"/>
      <c r="S453" s="369"/>
      <c r="T453" s="366" t="s">
        <v>1087</v>
      </c>
      <c r="U453" s="467" t="s">
        <v>4015</v>
      </c>
      <c r="V453" s="366"/>
      <c r="W453" s="366"/>
      <c r="X453" s="366"/>
      <c r="Y453" s="366"/>
      <c r="Z453" s="366"/>
      <c r="AA453" s="369"/>
      <c r="AB453" s="366"/>
      <c r="AC453" s="362" t="str">
        <f t="shared" si="43"/>
        <v xml:space="preserve">   </v>
      </c>
      <c r="AD453" s="362" t="str">
        <f t="shared" si="40"/>
        <v>REPETIDA</v>
      </c>
      <c r="AE453" s="362" t="str">
        <f t="shared" si="41"/>
        <v>REPETIDA</v>
      </c>
      <c r="AF453" s="467"/>
      <c r="AG453" s="366"/>
      <c r="AH453" s="370"/>
      <c r="AI453" s="367"/>
      <c r="AJ453" s="366"/>
      <c r="AK453" s="366"/>
      <c r="AL453" s="362" t="str">
        <f t="shared" si="44"/>
        <v/>
      </c>
    </row>
    <row r="454" spans="1:41" hidden="1" x14ac:dyDescent="0.25">
      <c r="A454" s="358" t="str">
        <f>+IF(ENCUESTAS!DU454="SI",ENCUESTAS!DV454,"")</f>
        <v>OAS-105</v>
      </c>
      <c r="B454" s="366" t="s">
        <v>1086</v>
      </c>
      <c r="C454" s="367"/>
      <c r="D454" s="361" t="str">
        <f>+ENCUESTAS!H454</f>
        <v xml:space="preserve">OASIS </v>
      </c>
      <c r="E454" s="372"/>
      <c r="F454" s="372"/>
      <c r="G454" s="372"/>
      <c r="H454" s="372"/>
      <c r="I454" s="372"/>
      <c r="J454" s="372"/>
      <c r="K454" s="368"/>
      <c r="L454" s="372"/>
      <c r="M454" s="372"/>
      <c r="N454" s="372"/>
      <c r="O454" s="466"/>
      <c r="P454" s="362" t="str">
        <f t="shared" si="42"/>
        <v xml:space="preserve">   #   -   </v>
      </c>
      <c r="Q454" s="362" t="str">
        <f t="shared" si="39"/>
        <v>REPETIDA</v>
      </c>
      <c r="R454" s="369"/>
      <c r="S454" s="369"/>
      <c r="T454" s="366" t="s">
        <v>1087</v>
      </c>
      <c r="U454" s="467" t="s">
        <v>4160</v>
      </c>
      <c r="V454" s="366"/>
      <c r="W454" s="366"/>
      <c r="X454" s="366"/>
      <c r="Y454" s="366"/>
      <c r="Z454" s="366"/>
      <c r="AA454" s="369"/>
      <c r="AB454" s="366"/>
      <c r="AC454" s="362" t="str">
        <f t="shared" si="43"/>
        <v xml:space="preserve">   </v>
      </c>
      <c r="AD454" s="362" t="str">
        <f t="shared" si="40"/>
        <v>REPETIDA</v>
      </c>
      <c r="AE454" s="362" t="str">
        <f t="shared" si="41"/>
        <v>REPETIDA</v>
      </c>
      <c r="AF454" s="467"/>
      <c r="AG454" s="366"/>
      <c r="AH454" s="370"/>
      <c r="AI454" s="367"/>
      <c r="AJ454" s="366"/>
      <c r="AK454" s="366"/>
      <c r="AL454" s="362" t="str">
        <f t="shared" si="44"/>
        <v/>
      </c>
    </row>
    <row r="455" spans="1:41" ht="75" hidden="1" x14ac:dyDescent="0.25">
      <c r="A455" s="358" t="str">
        <f>+IF(ENCUESTAS!DU455="SI",ENCUESTAS!DV455,"")</f>
        <v>MIL-085</v>
      </c>
      <c r="B455" s="366" t="s">
        <v>1086</v>
      </c>
      <c r="C455" s="367">
        <v>43371</v>
      </c>
      <c r="D455" s="361" t="str">
        <f>+ENCUESTAS!H455</f>
        <v>NUEVO MILENIO</v>
      </c>
      <c r="E455" s="372" t="s">
        <v>1102</v>
      </c>
      <c r="F455" s="372">
        <v>15</v>
      </c>
      <c r="G455" s="372"/>
      <c r="H455" s="372"/>
      <c r="I455" s="372"/>
      <c r="J455" s="372">
        <v>52</v>
      </c>
      <c r="K455" s="368"/>
      <c r="L455" s="372"/>
      <c r="M455" s="372">
        <v>8</v>
      </c>
      <c r="N455" s="372"/>
      <c r="O455" s="466">
        <v>220548690092</v>
      </c>
      <c r="P455" s="362" t="str">
        <f t="shared" si="42"/>
        <v>CARRERA 15  #  52 - 8  220548690092</v>
      </c>
      <c r="Q455" s="362" t="str">
        <f t="shared" ref="Q455:Q518" si="45">IF(COUNTIFS($P$6:$P$777,P455)=1,"NO","REPETIDA")</f>
        <v>NO</v>
      </c>
      <c r="R455" s="369">
        <v>962894</v>
      </c>
      <c r="S455" s="369">
        <v>1209859</v>
      </c>
      <c r="T455" s="366" t="s">
        <v>1087</v>
      </c>
      <c r="U455" s="467" t="s">
        <v>4016</v>
      </c>
      <c r="V455" s="366" t="s">
        <v>1086</v>
      </c>
      <c r="W455" s="366" t="s">
        <v>1727</v>
      </c>
      <c r="X455" s="366" t="s">
        <v>2280</v>
      </c>
      <c r="Y455" s="366" t="s">
        <v>4085</v>
      </c>
      <c r="Z455" s="366" t="s">
        <v>1465</v>
      </c>
      <c r="AA455" s="369">
        <v>43651230</v>
      </c>
      <c r="AB455" s="366">
        <v>3122723787</v>
      </c>
      <c r="AC455" s="362" t="str">
        <f t="shared" si="43"/>
        <v>MARGOT DE JESUS TABARES ECHEVERRY</v>
      </c>
      <c r="AD455" s="362" t="str">
        <f t="shared" ref="AD455:AD518" si="46">IF(COUNTIFS($AC$6:$AC$777,AC455)=1,"NO","REPETIDA")</f>
        <v>NO</v>
      </c>
      <c r="AE455" s="362" t="str">
        <f t="shared" ref="AE455:AE518" si="47">IF(COUNTIFS($AA$6:$AA$777,AA455)=1,"NO","REPETIDA")</f>
        <v>NO</v>
      </c>
      <c r="AF455" s="467" t="s">
        <v>4102</v>
      </c>
      <c r="AG455" s="366"/>
      <c r="AH455" s="370"/>
      <c r="AI455" s="367"/>
      <c r="AJ455" s="366"/>
      <c r="AK455" s="366"/>
      <c r="AL455" s="362" t="str">
        <f t="shared" si="44"/>
        <v/>
      </c>
    </row>
    <row r="456" spans="1:41" hidden="1" x14ac:dyDescent="0.25">
      <c r="A456" s="358" t="str">
        <f>+IF(ENCUESTAS!DU456="SI",ENCUESTAS!DV456,"")</f>
        <v>OAS-106</v>
      </c>
      <c r="B456" s="366" t="s">
        <v>1086</v>
      </c>
      <c r="C456" s="367"/>
      <c r="D456" s="361" t="str">
        <f>+ENCUESTAS!H456</f>
        <v xml:space="preserve">OASIS </v>
      </c>
      <c r="E456" s="372"/>
      <c r="F456" s="372"/>
      <c r="G456" s="372"/>
      <c r="H456" s="372"/>
      <c r="I456" s="372"/>
      <c r="J456" s="372"/>
      <c r="K456" s="368"/>
      <c r="L456" s="372"/>
      <c r="M456" s="372"/>
      <c r="N456" s="372"/>
      <c r="O456" s="466"/>
      <c r="P456" s="362" t="str">
        <f t="shared" si="42"/>
        <v xml:space="preserve">   #   -   </v>
      </c>
      <c r="Q456" s="362" t="str">
        <f t="shared" si="45"/>
        <v>REPETIDA</v>
      </c>
      <c r="R456" s="369"/>
      <c r="S456" s="369"/>
      <c r="T456" s="366" t="s">
        <v>1087</v>
      </c>
      <c r="U456" s="467" t="s">
        <v>4015</v>
      </c>
      <c r="V456" s="366"/>
      <c r="W456" s="366"/>
      <c r="X456" s="366"/>
      <c r="Y456" s="366"/>
      <c r="Z456" s="366"/>
      <c r="AA456" s="369"/>
      <c r="AB456" s="366"/>
      <c r="AC456" s="362" t="str">
        <f t="shared" si="43"/>
        <v xml:space="preserve">   </v>
      </c>
      <c r="AD456" s="362" t="str">
        <f t="shared" si="46"/>
        <v>REPETIDA</v>
      </c>
      <c r="AE456" s="362" t="str">
        <f t="shared" si="47"/>
        <v>REPETIDA</v>
      </c>
      <c r="AF456" s="467"/>
      <c r="AG456" s="366"/>
      <c r="AH456" s="370"/>
      <c r="AI456" s="367"/>
      <c r="AJ456" s="366"/>
      <c r="AK456" s="366"/>
      <c r="AL456" s="362" t="str">
        <f t="shared" si="44"/>
        <v/>
      </c>
    </row>
    <row r="457" spans="1:41" ht="60" x14ac:dyDescent="0.25">
      <c r="A457" s="358" t="str">
        <f>+IF(ENCUESTAS!DU457="SI",ENCUESTAS!DV457,"")</f>
        <v>OAS-107</v>
      </c>
      <c r="B457" s="366" t="s">
        <v>1086</v>
      </c>
      <c r="C457" s="367">
        <v>43363</v>
      </c>
      <c r="D457" s="361" t="str">
        <f>+ENCUESTAS!H457</f>
        <v xml:space="preserve">OASIS </v>
      </c>
      <c r="E457" s="372" t="s">
        <v>1102</v>
      </c>
      <c r="F457" s="372">
        <v>15</v>
      </c>
      <c r="G457" s="372" t="s">
        <v>1115</v>
      </c>
      <c r="H457" s="372"/>
      <c r="I457" s="372"/>
      <c r="J457" s="372">
        <v>54</v>
      </c>
      <c r="K457" s="368"/>
      <c r="L457" s="372"/>
      <c r="M457" s="372">
        <v>41</v>
      </c>
      <c r="N457" s="372"/>
      <c r="O457" s="466">
        <v>220594000000</v>
      </c>
      <c r="P457" s="362" t="str">
        <f t="shared" si="42"/>
        <v>CARRERA 15A  #  54 - 41  220594000000</v>
      </c>
      <c r="Q457" s="362" t="str">
        <f t="shared" si="45"/>
        <v>NO</v>
      </c>
      <c r="R457" s="369">
        <v>963102</v>
      </c>
      <c r="S457" s="369">
        <v>1209934</v>
      </c>
      <c r="T457" s="366" t="s">
        <v>1086</v>
      </c>
      <c r="U457" s="467"/>
      <c r="V457" s="366" t="s">
        <v>1086</v>
      </c>
      <c r="W457" s="366" t="s">
        <v>1791</v>
      </c>
      <c r="X457" s="366" t="s">
        <v>1339</v>
      </c>
      <c r="Y457" s="366" t="s">
        <v>2246</v>
      </c>
      <c r="Z457" s="366" t="s">
        <v>1465</v>
      </c>
      <c r="AA457" s="369">
        <v>21475599</v>
      </c>
      <c r="AB457" s="366"/>
      <c r="AC457" s="362" t="str">
        <f t="shared" si="43"/>
        <v>OMAIRA DE JESUS RESTREPO GUTIERREZ</v>
      </c>
      <c r="AD457" s="362" t="str">
        <f t="shared" si="46"/>
        <v>NO</v>
      </c>
      <c r="AE457" s="362" t="str">
        <f t="shared" si="47"/>
        <v>NO</v>
      </c>
      <c r="AF457" s="467" t="s">
        <v>4041</v>
      </c>
      <c r="AG457" s="366" t="s">
        <v>1086</v>
      </c>
      <c r="AH457" s="370">
        <v>6410069.1088332348</v>
      </c>
      <c r="AI457" s="367">
        <v>43392</v>
      </c>
      <c r="AJ457" s="366" t="s">
        <v>1086</v>
      </c>
      <c r="AK457" s="366"/>
      <c r="AL457" s="362" t="str">
        <f t="shared" si="44"/>
        <v>SI</v>
      </c>
      <c r="AN457" s="332" t="s">
        <v>1121</v>
      </c>
      <c r="AO457" s="332">
        <v>2</v>
      </c>
    </row>
    <row r="458" spans="1:41" ht="30" hidden="1" x14ac:dyDescent="0.25">
      <c r="A458" s="358" t="str">
        <f>+IF(ENCUESTAS!DU458="SI",ENCUESTAS!DV458,"")</f>
        <v>OAS-108</v>
      </c>
      <c r="B458" s="366" t="s">
        <v>1086</v>
      </c>
      <c r="C458" s="367">
        <v>43363</v>
      </c>
      <c r="D458" s="361" t="str">
        <f>+ENCUESTAS!H458</f>
        <v xml:space="preserve">OASIS </v>
      </c>
      <c r="E458" s="372" t="s">
        <v>1102</v>
      </c>
      <c r="F458" s="372">
        <v>15</v>
      </c>
      <c r="G458" s="372"/>
      <c r="H458" s="372"/>
      <c r="I458" s="372"/>
      <c r="J458" s="372">
        <v>54</v>
      </c>
      <c r="K458" s="368"/>
      <c r="L458" s="372"/>
      <c r="M458" s="372">
        <v>28</v>
      </c>
      <c r="N458" s="372"/>
      <c r="O458" s="466">
        <v>220554000001</v>
      </c>
      <c r="P458" s="362" t="str">
        <f t="shared" si="42"/>
        <v>CARRERA 15  #  54 - 28  220554000001</v>
      </c>
      <c r="Q458" s="362" t="str">
        <f t="shared" si="45"/>
        <v>NO</v>
      </c>
      <c r="R458" s="369">
        <v>963112</v>
      </c>
      <c r="S458" s="369">
        <v>1209900</v>
      </c>
      <c r="T458" s="366" t="s">
        <v>1086</v>
      </c>
      <c r="U458" s="467"/>
      <c r="V458" s="366" t="s">
        <v>1086</v>
      </c>
      <c r="W458" s="366" t="s">
        <v>2395</v>
      </c>
      <c r="X458" s="366" t="s">
        <v>1613</v>
      </c>
      <c r="Y458" s="366" t="s">
        <v>3941</v>
      </c>
      <c r="Z458" s="366"/>
      <c r="AA458" s="369">
        <v>1039680210</v>
      </c>
      <c r="AB458" s="366"/>
      <c r="AC458" s="362" t="str">
        <f t="shared" si="43"/>
        <v>ELIZABET  PEREA CAPERA</v>
      </c>
      <c r="AD458" s="362" t="str">
        <f t="shared" si="46"/>
        <v>NO</v>
      </c>
      <c r="AE458" s="362" t="str">
        <f t="shared" si="47"/>
        <v>NO</v>
      </c>
      <c r="AF458" s="467" t="s">
        <v>3987</v>
      </c>
      <c r="AG458" s="366" t="s">
        <v>1086</v>
      </c>
      <c r="AH458" s="370">
        <v>1682010.9019919429</v>
      </c>
      <c r="AI458" s="367">
        <v>43392</v>
      </c>
      <c r="AJ458" s="366" t="s">
        <v>1086</v>
      </c>
      <c r="AK458" s="366"/>
      <c r="AL458" s="362" t="str">
        <f t="shared" si="44"/>
        <v>SI</v>
      </c>
      <c r="AN458" s="332" t="s">
        <v>1133</v>
      </c>
      <c r="AO458" s="332">
        <v>2</v>
      </c>
    </row>
    <row r="459" spans="1:41" hidden="1" x14ac:dyDescent="0.25">
      <c r="A459" s="358" t="str">
        <f>+IF(ENCUESTAS!DU459="SI",ENCUESTAS!DV459,"")</f>
        <v>TAH-038</v>
      </c>
      <c r="B459" s="366"/>
      <c r="C459" s="367"/>
      <c r="D459" s="361" t="str">
        <f>+ENCUESTAS!H459</f>
        <v>TAHAMI</v>
      </c>
      <c r="E459" s="372"/>
      <c r="F459" s="372"/>
      <c r="G459" s="372"/>
      <c r="H459" s="372"/>
      <c r="I459" s="372"/>
      <c r="J459" s="372"/>
      <c r="K459" s="368"/>
      <c r="L459" s="372"/>
      <c r="M459" s="372"/>
      <c r="N459" s="372"/>
      <c r="O459" s="372"/>
      <c r="P459" s="362" t="str">
        <f t="shared" si="42"/>
        <v xml:space="preserve">   #   -   </v>
      </c>
      <c r="Q459" s="362" t="str">
        <f t="shared" si="45"/>
        <v>REPETIDA</v>
      </c>
      <c r="R459" s="369"/>
      <c r="S459" s="369"/>
      <c r="T459" s="366"/>
      <c r="U459" s="366"/>
      <c r="V459" s="366"/>
      <c r="W459" s="366"/>
      <c r="X459" s="366"/>
      <c r="Y459" s="366"/>
      <c r="Z459" s="366"/>
      <c r="AA459" s="369"/>
      <c r="AB459" s="366"/>
      <c r="AC459" s="362" t="str">
        <f t="shared" si="43"/>
        <v xml:space="preserve">   </v>
      </c>
      <c r="AD459" s="362" t="str">
        <f t="shared" si="46"/>
        <v>REPETIDA</v>
      </c>
      <c r="AE459" s="362" t="str">
        <f t="shared" si="47"/>
        <v>REPETIDA</v>
      </c>
      <c r="AF459" s="366"/>
      <c r="AG459" s="366"/>
      <c r="AH459" s="370"/>
      <c r="AI459" s="367"/>
      <c r="AJ459" s="366"/>
      <c r="AK459" s="366"/>
      <c r="AL459" s="362" t="str">
        <f t="shared" si="44"/>
        <v/>
      </c>
    </row>
    <row r="460" spans="1:41" ht="60" hidden="1" x14ac:dyDescent="0.25">
      <c r="A460" s="358" t="str">
        <f>+IF(ENCUESTAS!DU460="SI",ENCUESTAS!DV460,"")</f>
        <v>OAS-109</v>
      </c>
      <c r="B460" s="366" t="s">
        <v>1086</v>
      </c>
      <c r="C460" s="367">
        <v>43356</v>
      </c>
      <c r="D460" s="361" t="str">
        <f>+ENCUESTAS!H460</f>
        <v xml:space="preserve">OASIS </v>
      </c>
      <c r="E460" s="372" t="s">
        <v>1097</v>
      </c>
      <c r="F460" s="372">
        <v>54</v>
      </c>
      <c r="G460" s="372"/>
      <c r="H460" s="372"/>
      <c r="I460" s="372"/>
      <c r="J460" s="372">
        <v>15</v>
      </c>
      <c r="K460" s="368" t="s">
        <v>1116</v>
      </c>
      <c r="L460" s="372"/>
      <c r="M460" s="372">
        <v>26</v>
      </c>
      <c r="N460" s="372"/>
      <c r="O460" s="466">
        <v>220587820000</v>
      </c>
      <c r="P460" s="362" t="str">
        <f t="shared" si="42"/>
        <v>CALLE 54  #  15B - 26  220587820000</v>
      </c>
      <c r="Q460" s="362" t="str">
        <f t="shared" si="45"/>
        <v>NO</v>
      </c>
      <c r="R460" s="369">
        <v>963043</v>
      </c>
      <c r="S460" s="369">
        <v>1209941</v>
      </c>
      <c r="T460" s="366" t="s">
        <v>1086</v>
      </c>
      <c r="U460" s="467"/>
      <c r="V460" s="366" t="s">
        <v>1086</v>
      </c>
      <c r="W460" s="366" t="s">
        <v>3908</v>
      </c>
      <c r="X460" s="366" t="s">
        <v>2781</v>
      </c>
      <c r="Y460" s="366" t="s">
        <v>2782</v>
      </c>
      <c r="Z460" s="366"/>
      <c r="AA460" s="369">
        <v>43653140</v>
      </c>
      <c r="AB460" s="366">
        <v>3146390862</v>
      </c>
      <c r="AC460" s="362" t="str">
        <f t="shared" si="43"/>
        <v>ROSALBINA  BOLAÑOS LASCARRO</v>
      </c>
      <c r="AD460" s="362" t="str">
        <f t="shared" si="46"/>
        <v>NO</v>
      </c>
      <c r="AE460" s="362" t="str">
        <f t="shared" si="47"/>
        <v>NO</v>
      </c>
      <c r="AF460" s="467" t="s">
        <v>3986</v>
      </c>
      <c r="AG460" s="366" t="s">
        <v>1086</v>
      </c>
      <c r="AH460" s="370">
        <v>5733144.8358195256</v>
      </c>
      <c r="AI460" s="367">
        <v>43392</v>
      </c>
      <c r="AJ460" s="366" t="s">
        <v>1086</v>
      </c>
      <c r="AK460" s="366"/>
      <c r="AL460" s="362" t="str">
        <f t="shared" si="44"/>
        <v>SI</v>
      </c>
      <c r="AN460" s="332" t="s">
        <v>1129</v>
      </c>
      <c r="AO460" s="332">
        <v>2</v>
      </c>
    </row>
    <row r="461" spans="1:41" hidden="1" x14ac:dyDescent="0.25">
      <c r="A461" s="358" t="str">
        <f>+IF(ENCUESTAS!DU461="SI",ENCUESTAS!DV461,"")</f>
        <v/>
      </c>
      <c r="B461" s="366"/>
      <c r="C461" s="367"/>
      <c r="D461" s="361" t="str">
        <f>+ENCUESTAS!H461</f>
        <v xml:space="preserve">OASIS </v>
      </c>
      <c r="E461" s="372"/>
      <c r="F461" s="372"/>
      <c r="G461" s="372"/>
      <c r="H461" s="372"/>
      <c r="I461" s="372"/>
      <c r="J461" s="372"/>
      <c r="K461" s="368"/>
      <c r="L461" s="372"/>
      <c r="M461" s="372"/>
      <c r="N461" s="372"/>
      <c r="O461" s="466"/>
      <c r="P461" s="362" t="str">
        <f t="shared" si="42"/>
        <v xml:space="preserve">   #   -   </v>
      </c>
      <c r="Q461" s="362" t="str">
        <f t="shared" si="45"/>
        <v>REPETIDA</v>
      </c>
      <c r="R461" s="369"/>
      <c r="S461" s="369"/>
      <c r="T461" s="366"/>
      <c r="U461" s="366"/>
      <c r="V461" s="366"/>
      <c r="W461" s="366"/>
      <c r="X461" s="366"/>
      <c r="Y461" s="366"/>
      <c r="Z461" s="366"/>
      <c r="AA461" s="369"/>
      <c r="AB461" s="366"/>
      <c r="AC461" s="362" t="str">
        <f t="shared" si="43"/>
        <v xml:space="preserve">   </v>
      </c>
      <c r="AD461" s="362" t="str">
        <f t="shared" si="46"/>
        <v>REPETIDA</v>
      </c>
      <c r="AE461" s="362" t="str">
        <f t="shared" si="47"/>
        <v>REPETIDA</v>
      </c>
      <c r="AF461" s="366"/>
      <c r="AG461" s="366"/>
      <c r="AH461" s="370"/>
      <c r="AI461" s="367"/>
      <c r="AJ461" s="366"/>
      <c r="AK461" s="366"/>
      <c r="AL461" s="362" t="str">
        <f t="shared" si="44"/>
        <v/>
      </c>
    </row>
    <row r="462" spans="1:41" hidden="1" x14ac:dyDescent="0.25">
      <c r="A462" s="358" t="str">
        <f>+IF(ENCUESTAS!DU462="SI",ENCUESTAS!DV462,"")</f>
        <v>TAH-039</v>
      </c>
      <c r="B462" s="366"/>
      <c r="C462" s="367"/>
      <c r="D462" s="361" t="str">
        <f>+ENCUESTAS!H462</f>
        <v>TAHAMI</v>
      </c>
      <c r="E462" s="372"/>
      <c r="F462" s="372"/>
      <c r="G462" s="372"/>
      <c r="H462" s="372"/>
      <c r="I462" s="372"/>
      <c r="J462" s="372"/>
      <c r="K462" s="368"/>
      <c r="L462" s="372"/>
      <c r="M462" s="372"/>
      <c r="N462" s="372"/>
      <c r="O462" s="372"/>
      <c r="P462" s="362" t="str">
        <f t="shared" si="42"/>
        <v xml:space="preserve">   #   -   </v>
      </c>
      <c r="Q462" s="362" t="str">
        <f t="shared" si="45"/>
        <v>REPETIDA</v>
      </c>
      <c r="R462" s="369"/>
      <c r="S462" s="369"/>
      <c r="T462" s="366"/>
      <c r="U462" s="366"/>
      <c r="V462" s="366"/>
      <c r="W462" s="366"/>
      <c r="X462" s="366"/>
      <c r="Y462" s="366"/>
      <c r="Z462" s="366"/>
      <c r="AA462" s="369"/>
      <c r="AB462" s="366"/>
      <c r="AC462" s="362" t="str">
        <f t="shared" si="43"/>
        <v xml:space="preserve">   </v>
      </c>
      <c r="AD462" s="362" t="str">
        <f t="shared" si="46"/>
        <v>REPETIDA</v>
      </c>
      <c r="AE462" s="362" t="str">
        <f t="shared" si="47"/>
        <v>REPETIDA</v>
      </c>
      <c r="AF462" s="366"/>
      <c r="AG462" s="366"/>
      <c r="AH462" s="370"/>
      <c r="AI462" s="367"/>
      <c r="AJ462" s="366"/>
      <c r="AK462" s="366"/>
      <c r="AL462" s="362" t="str">
        <f t="shared" si="44"/>
        <v/>
      </c>
    </row>
    <row r="463" spans="1:41" hidden="1" x14ac:dyDescent="0.25">
      <c r="A463" s="358" t="str">
        <f>+IF(ENCUESTAS!DU463="SI",ENCUESTAS!DV463,"")</f>
        <v/>
      </c>
      <c r="B463" s="366"/>
      <c r="C463" s="367"/>
      <c r="D463" s="361" t="str">
        <f>+ENCUESTAS!H463</f>
        <v xml:space="preserve">OASIS </v>
      </c>
      <c r="E463" s="372"/>
      <c r="F463" s="372"/>
      <c r="G463" s="372"/>
      <c r="H463" s="372"/>
      <c r="I463" s="372"/>
      <c r="J463" s="372"/>
      <c r="K463" s="368"/>
      <c r="L463" s="372"/>
      <c r="M463" s="372"/>
      <c r="N463" s="372"/>
      <c r="O463" s="466"/>
      <c r="P463" s="362" t="str">
        <f t="shared" si="42"/>
        <v xml:space="preserve">   #   -   </v>
      </c>
      <c r="Q463" s="362" t="str">
        <f t="shared" si="45"/>
        <v>REPETIDA</v>
      </c>
      <c r="R463" s="369"/>
      <c r="S463" s="369"/>
      <c r="T463" s="366"/>
      <c r="U463" s="366"/>
      <c r="V463" s="366"/>
      <c r="W463" s="366"/>
      <c r="X463" s="366"/>
      <c r="Y463" s="366"/>
      <c r="Z463" s="366"/>
      <c r="AA463" s="369"/>
      <c r="AB463" s="366"/>
      <c r="AC463" s="362" t="str">
        <f t="shared" si="43"/>
        <v xml:space="preserve">   </v>
      </c>
      <c r="AD463" s="362" t="str">
        <f t="shared" si="46"/>
        <v>REPETIDA</v>
      </c>
      <c r="AE463" s="362" t="str">
        <f t="shared" si="47"/>
        <v>REPETIDA</v>
      </c>
      <c r="AF463" s="366"/>
      <c r="AG463" s="366"/>
      <c r="AH463" s="370"/>
      <c r="AI463" s="367"/>
      <c r="AJ463" s="366"/>
      <c r="AK463" s="366"/>
      <c r="AL463" s="362" t="str">
        <f t="shared" si="44"/>
        <v/>
      </c>
    </row>
    <row r="464" spans="1:41" hidden="1" x14ac:dyDescent="0.25">
      <c r="A464" s="358" t="str">
        <f>+IF(ENCUESTAS!DU464="SI",ENCUESTAS!DV464,"")</f>
        <v>TAH-040</v>
      </c>
      <c r="B464" s="366"/>
      <c r="C464" s="367"/>
      <c r="D464" s="361" t="str">
        <f>+ENCUESTAS!H464</f>
        <v>TAHAMI</v>
      </c>
      <c r="E464" s="372"/>
      <c r="F464" s="372"/>
      <c r="G464" s="372"/>
      <c r="H464" s="372"/>
      <c r="I464" s="372"/>
      <c r="J464" s="372"/>
      <c r="K464" s="368"/>
      <c r="L464" s="372"/>
      <c r="M464" s="372"/>
      <c r="N464" s="372"/>
      <c r="O464" s="372"/>
      <c r="P464" s="362" t="str">
        <f t="shared" si="42"/>
        <v xml:space="preserve">   #   -   </v>
      </c>
      <c r="Q464" s="362" t="str">
        <f t="shared" si="45"/>
        <v>REPETIDA</v>
      </c>
      <c r="R464" s="369"/>
      <c r="S464" s="369"/>
      <c r="T464" s="366"/>
      <c r="U464" s="366"/>
      <c r="V464" s="366"/>
      <c r="W464" s="366"/>
      <c r="X464" s="366"/>
      <c r="Y464" s="366"/>
      <c r="Z464" s="366"/>
      <c r="AA464" s="369"/>
      <c r="AB464" s="366"/>
      <c r="AC464" s="362" t="str">
        <f t="shared" si="43"/>
        <v xml:space="preserve">   </v>
      </c>
      <c r="AD464" s="362" t="str">
        <f t="shared" si="46"/>
        <v>REPETIDA</v>
      </c>
      <c r="AE464" s="362" t="str">
        <f t="shared" si="47"/>
        <v>REPETIDA</v>
      </c>
      <c r="AF464" s="366"/>
      <c r="AG464" s="366"/>
      <c r="AH464" s="370"/>
      <c r="AI464" s="367"/>
      <c r="AJ464" s="366"/>
      <c r="AK464" s="366"/>
      <c r="AL464" s="362" t="str">
        <f t="shared" si="44"/>
        <v/>
      </c>
    </row>
    <row r="465" spans="1:41" hidden="1" x14ac:dyDescent="0.25">
      <c r="A465" s="358" t="str">
        <f>+IF(ENCUESTAS!DU465="SI",ENCUESTAS!DV465,"")</f>
        <v/>
      </c>
      <c r="B465" s="366"/>
      <c r="C465" s="367"/>
      <c r="D465" s="361" t="str">
        <f>+ENCUESTAS!H465</f>
        <v xml:space="preserve">OASIS </v>
      </c>
      <c r="E465" s="372"/>
      <c r="F465" s="372"/>
      <c r="G465" s="372"/>
      <c r="H465" s="372"/>
      <c r="I465" s="372"/>
      <c r="J465" s="372"/>
      <c r="K465" s="368"/>
      <c r="L465" s="372"/>
      <c r="M465" s="372"/>
      <c r="N465" s="372"/>
      <c r="O465" s="466"/>
      <c r="P465" s="362" t="str">
        <f t="shared" si="42"/>
        <v xml:space="preserve">   #   -   </v>
      </c>
      <c r="Q465" s="362" t="str">
        <f t="shared" si="45"/>
        <v>REPETIDA</v>
      </c>
      <c r="R465" s="369"/>
      <c r="S465" s="369"/>
      <c r="T465" s="366"/>
      <c r="U465" s="366"/>
      <c r="V465" s="366"/>
      <c r="W465" s="366"/>
      <c r="X465" s="366"/>
      <c r="Y465" s="366"/>
      <c r="Z465" s="366"/>
      <c r="AA465" s="369"/>
      <c r="AB465" s="366"/>
      <c r="AC465" s="362" t="str">
        <f t="shared" si="43"/>
        <v xml:space="preserve">   </v>
      </c>
      <c r="AD465" s="362" t="str">
        <f t="shared" si="46"/>
        <v>REPETIDA</v>
      </c>
      <c r="AE465" s="362" t="str">
        <f t="shared" si="47"/>
        <v>REPETIDA</v>
      </c>
      <c r="AF465" s="366"/>
      <c r="AG465" s="366"/>
      <c r="AH465" s="370"/>
      <c r="AI465" s="367"/>
      <c r="AJ465" s="366"/>
      <c r="AK465" s="366"/>
      <c r="AL465" s="362" t="str">
        <f t="shared" si="44"/>
        <v/>
      </c>
    </row>
    <row r="466" spans="1:41" ht="60" hidden="1" x14ac:dyDescent="0.25">
      <c r="A466" s="358" t="str">
        <f>+IF(ENCUESTAS!DU466="SI",ENCUESTAS!DV466,"")</f>
        <v>OAS-110</v>
      </c>
      <c r="B466" s="366" t="s">
        <v>1086</v>
      </c>
      <c r="C466" s="367">
        <v>43357</v>
      </c>
      <c r="D466" s="361" t="str">
        <f>+ENCUESTAS!H466</f>
        <v xml:space="preserve">OASIS </v>
      </c>
      <c r="E466" s="372" t="s">
        <v>1097</v>
      </c>
      <c r="F466" s="372">
        <v>54</v>
      </c>
      <c r="G466" s="372"/>
      <c r="H466" s="372"/>
      <c r="I466" s="372"/>
      <c r="J466" s="372">
        <v>15</v>
      </c>
      <c r="K466" s="368" t="s">
        <v>1116</v>
      </c>
      <c r="L466" s="372"/>
      <c r="M466" s="372">
        <v>33</v>
      </c>
      <c r="N466" s="372"/>
      <c r="O466" s="466">
        <v>220588050000</v>
      </c>
      <c r="P466" s="362" t="str">
        <f t="shared" si="42"/>
        <v>CALLE 54  #  15B - 33  220588050000</v>
      </c>
      <c r="Q466" s="362" t="str">
        <f t="shared" si="45"/>
        <v>NO</v>
      </c>
      <c r="R466" s="369">
        <v>963033</v>
      </c>
      <c r="S466" s="369">
        <v>1209945</v>
      </c>
      <c r="T466" s="366" t="s">
        <v>1086</v>
      </c>
      <c r="U466" s="467"/>
      <c r="V466" s="366" t="s">
        <v>1086</v>
      </c>
      <c r="W466" s="366" t="s">
        <v>1446</v>
      </c>
      <c r="X466" s="366" t="s">
        <v>1446</v>
      </c>
      <c r="Y466" s="366" t="s">
        <v>3909</v>
      </c>
      <c r="Z466" s="366" t="s">
        <v>1449</v>
      </c>
      <c r="AA466" s="369">
        <v>43657810</v>
      </c>
      <c r="AB466" s="366">
        <v>3233239500</v>
      </c>
      <c r="AC466" s="362" t="str">
        <f t="shared" si="43"/>
        <v>YANIRDA LUCIA MORENO MORENO</v>
      </c>
      <c r="AD466" s="362" t="str">
        <f t="shared" si="46"/>
        <v>NO</v>
      </c>
      <c r="AE466" s="362" t="str">
        <f t="shared" si="47"/>
        <v>NO</v>
      </c>
      <c r="AF466" s="467" t="s">
        <v>3999</v>
      </c>
      <c r="AG466" s="366" t="s">
        <v>1086</v>
      </c>
      <c r="AH466" s="370">
        <v>5998427.8026836421</v>
      </c>
      <c r="AI466" s="367">
        <v>43392</v>
      </c>
      <c r="AJ466" s="366" t="s">
        <v>1086</v>
      </c>
      <c r="AK466" s="366"/>
      <c r="AL466" s="362" t="str">
        <f t="shared" si="44"/>
        <v>SI</v>
      </c>
      <c r="AN466" s="332" t="s">
        <v>1129</v>
      </c>
      <c r="AO466" s="332">
        <v>2</v>
      </c>
    </row>
    <row r="467" spans="1:41" ht="45" hidden="1" x14ac:dyDescent="0.25">
      <c r="A467" s="358" t="str">
        <f>+IF(ENCUESTAS!DU467="SI",ENCUESTAS!DV467,"")</f>
        <v>OAS-111</v>
      </c>
      <c r="B467" s="366" t="s">
        <v>1086</v>
      </c>
      <c r="C467" s="367">
        <v>43357</v>
      </c>
      <c r="D467" s="361" t="str">
        <f>+ENCUESTAS!H467</f>
        <v xml:space="preserve">OASIS </v>
      </c>
      <c r="E467" s="372"/>
      <c r="F467" s="372"/>
      <c r="G467" s="372"/>
      <c r="H467" s="372"/>
      <c r="I467" s="372"/>
      <c r="J467" s="372"/>
      <c r="K467" s="368"/>
      <c r="L467" s="372"/>
      <c r="M467" s="372"/>
      <c r="N467" s="372"/>
      <c r="O467" s="466">
        <v>220587960000</v>
      </c>
      <c r="P467" s="362" t="str">
        <f t="shared" si="42"/>
        <v xml:space="preserve">   #   -   220587960000</v>
      </c>
      <c r="Q467" s="362" t="str">
        <f t="shared" si="45"/>
        <v>NO</v>
      </c>
      <c r="R467" s="369">
        <v>963020</v>
      </c>
      <c r="S467" s="369">
        <v>1209956</v>
      </c>
      <c r="T467" s="366" t="s">
        <v>1086</v>
      </c>
      <c r="U467" s="467" t="s">
        <v>3904</v>
      </c>
      <c r="V467" s="366" t="s">
        <v>1086</v>
      </c>
      <c r="W467" s="366" t="s">
        <v>1709</v>
      </c>
      <c r="X467" s="366" t="s">
        <v>1872</v>
      </c>
      <c r="Y467" s="366" t="s">
        <v>3918</v>
      </c>
      <c r="Z467" s="366"/>
      <c r="AA467" s="369">
        <v>21933314</v>
      </c>
      <c r="AB467" s="366">
        <v>3197958306</v>
      </c>
      <c r="AC467" s="362" t="str">
        <f t="shared" si="43"/>
        <v>MAGOLA  RODRIGUEZ MENA</v>
      </c>
      <c r="AD467" s="362" t="str">
        <f t="shared" si="46"/>
        <v>NO</v>
      </c>
      <c r="AE467" s="362" t="str">
        <f t="shared" si="47"/>
        <v>NO</v>
      </c>
      <c r="AF467" s="467" t="s">
        <v>3985</v>
      </c>
      <c r="AG467" s="366" t="s">
        <v>1086</v>
      </c>
      <c r="AH467" s="370">
        <v>6034696.6439744458</v>
      </c>
      <c r="AI467" s="367">
        <v>43392</v>
      </c>
      <c r="AJ467" s="366" t="s">
        <v>1086</v>
      </c>
      <c r="AK467" s="366"/>
      <c r="AL467" s="362" t="str">
        <f t="shared" si="44"/>
        <v>SI</v>
      </c>
      <c r="AN467" s="332" t="s">
        <v>1129</v>
      </c>
      <c r="AO467" s="332">
        <v>2</v>
      </c>
    </row>
    <row r="468" spans="1:41" hidden="1" x14ac:dyDescent="0.25">
      <c r="A468" s="358" t="str">
        <f>+IF(ENCUESTAS!DU468="SI",ENCUESTAS!DV468,"")</f>
        <v>TAH-041</v>
      </c>
      <c r="B468" s="366"/>
      <c r="C468" s="367"/>
      <c r="D468" s="361" t="str">
        <f>+ENCUESTAS!H468</f>
        <v>TAHAMI</v>
      </c>
      <c r="E468" s="372"/>
      <c r="F468" s="372"/>
      <c r="G468" s="372"/>
      <c r="H468" s="372"/>
      <c r="I468" s="372"/>
      <c r="J468" s="372"/>
      <c r="K468" s="368"/>
      <c r="L468" s="372"/>
      <c r="M468" s="372"/>
      <c r="N468" s="372"/>
      <c r="O468" s="372"/>
      <c r="P468" s="362" t="str">
        <f t="shared" si="42"/>
        <v xml:space="preserve">   #   -   </v>
      </c>
      <c r="Q468" s="362" t="str">
        <f t="shared" si="45"/>
        <v>REPETIDA</v>
      </c>
      <c r="R468" s="369"/>
      <c r="S468" s="369"/>
      <c r="T468" s="366"/>
      <c r="U468" s="366"/>
      <c r="V468" s="366"/>
      <c r="W468" s="366"/>
      <c r="X468" s="366"/>
      <c r="Y468" s="366"/>
      <c r="Z468" s="366"/>
      <c r="AA468" s="369"/>
      <c r="AB468" s="366"/>
      <c r="AC468" s="362" t="str">
        <f t="shared" si="43"/>
        <v xml:space="preserve">   </v>
      </c>
      <c r="AD468" s="362" t="str">
        <f t="shared" si="46"/>
        <v>REPETIDA</v>
      </c>
      <c r="AE468" s="362" t="str">
        <f t="shared" si="47"/>
        <v>REPETIDA</v>
      </c>
      <c r="AF468" s="366"/>
      <c r="AG468" s="366"/>
      <c r="AH468" s="370"/>
      <c r="AI468" s="367"/>
      <c r="AJ468" s="366"/>
      <c r="AK468" s="366"/>
      <c r="AL468" s="362" t="str">
        <f t="shared" si="44"/>
        <v/>
      </c>
    </row>
    <row r="469" spans="1:41" hidden="1" x14ac:dyDescent="0.25">
      <c r="A469" s="358" t="str">
        <f>+IF(ENCUESTAS!DU469="SI",ENCUESTAS!DV469,"")</f>
        <v/>
      </c>
      <c r="B469" s="366"/>
      <c r="C469" s="367"/>
      <c r="D469" s="361" t="str">
        <f>+ENCUESTAS!H469</f>
        <v>TAHAMI</v>
      </c>
      <c r="E469" s="372"/>
      <c r="F469" s="372"/>
      <c r="G469" s="372"/>
      <c r="H469" s="372"/>
      <c r="I469" s="372"/>
      <c r="J469" s="372"/>
      <c r="K469" s="368"/>
      <c r="L469" s="372"/>
      <c r="M469" s="372"/>
      <c r="N469" s="372"/>
      <c r="O469" s="372"/>
      <c r="P469" s="362" t="str">
        <f t="shared" si="42"/>
        <v xml:space="preserve">   #   -   </v>
      </c>
      <c r="Q469" s="362" t="str">
        <f t="shared" si="45"/>
        <v>REPETIDA</v>
      </c>
      <c r="R469" s="369"/>
      <c r="S469" s="369"/>
      <c r="T469" s="366"/>
      <c r="U469" s="366"/>
      <c r="V469" s="366"/>
      <c r="W469" s="366"/>
      <c r="X469" s="366"/>
      <c r="Y469" s="366"/>
      <c r="Z469" s="366"/>
      <c r="AA469" s="369"/>
      <c r="AB469" s="366"/>
      <c r="AC469" s="362" t="str">
        <f t="shared" si="43"/>
        <v xml:space="preserve">   </v>
      </c>
      <c r="AD469" s="362" t="str">
        <f t="shared" si="46"/>
        <v>REPETIDA</v>
      </c>
      <c r="AE469" s="362" t="str">
        <f t="shared" si="47"/>
        <v>REPETIDA</v>
      </c>
      <c r="AF469" s="366"/>
      <c r="AG469" s="366"/>
      <c r="AH469" s="370"/>
      <c r="AI469" s="367"/>
      <c r="AJ469" s="366"/>
      <c r="AK469" s="366"/>
      <c r="AL469" s="362" t="str">
        <f t="shared" si="44"/>
        <v/>
      </c>
    </row>
    <row r="470" spans="1:41" hidden="1" x14ac:dyDescent="0.25">
      <c r="A470" s="358" t="str">
        <f>+IF(ENCUESTAS!DU470="SI",ENCUESTAS!DV470,"")</f>
        <v/>
      </c>
      <c r="B470" s="366"/>
      <c r="C470" s="367"/>
      <c r="D470" s="361" t="str">
        <f>+ENCUESTAS!H470</f>
        <v xml:space="preserve">OASIS </v>
      </c>
      <c r="E470" s="372"/>
      <c r="F470" s="372"/>
      <c r="G470" s="372"/>
      <c r="H470" s="372"/>
      <c r="I470" s="372"/>
      <c r="J470" s="372"/>
      <c r="K470" s="368"/>
      <c r="L470" s="372"/>
      <c r="M470" s="372"/>
      <c r="N470" s="372"/>
      <c r="O470" s="466"/>
      <c r="P470" s="362" t="str">
        <f t="shared" si="42"/>
        <v xml:space="preserve">   #   -   </v>
      </c>
      <c r="Q470" s="362" t="str">
        <f t="shared" si="45"/>
        <v>REPETIDA</v>
      </c>
      <c r="R470" s="369"/>
      <c r="S470" s="369"/>
      <c r="T470" s="366"/>
      <c r="U470" s="366"/>
      <c r="V470" s="366"/>
      <c r="W470" s="366"/>
      <c r="X470" s="366"/>
      <c r="Y470" s="366"/>
      <c r="Z470" s="366"/>
      <c r="AA470" s="369"/>
      <c r="AB470" s="366"/>
      <c r="AC470" s="362" t="str">
        <f t="shared" si="43"/>
        <v xml:space="preserve">   </v>
      </c>
      <c r="AD470" s="362" t="str">
        <f t="shared" si="46"/>
        <v>REPETIDA</v>
      </c>
      <c r="AE470" s="362" t="str">
        <f t="shared" si="47"/>
        <v>REPETIDA</v>
      </c>
      <c r="AF470" s="366"/>
      <c r="AG470" s="366"/>
      <c r="AH470" s="370"/>
      <c r="AI470" s="367"/>
      <c r="AJ470" s="366"/>
      <c r="AK470" s="366"/>
      <c r="AL470" s="362" t="str">
        <f t="shared" si="44"/>
        <v/>
      </c>
    </row>
    <row r="471" spans="1:41" hidden="1" x14ac:dyDescent="0.25">
      <c r="A471" s="358" t="str">
        <f>+IF(ENCUESTAS!DU471="SI",ENCUESTAS!DV471,"")</f>
        <v>HOR-037</v>
      </c>
      <c r="B471" s="366"/>
      <c r="C471" s="367"/>
      <c r="D471" s="361" t="str">
        <f>+ENCUESTAS!H471</f>
        <v xml:space="preserve">NUEVO HORIZONTE </v>
      </c>
      <c r="E471" s="372"/>
      <c r="F471" s="372"/>
      <c r="G471" s="372"/>
      <c r="H471" s="372"/>
      <c r="I471" s="372"/>
      <c r="J471" s="372"/>
      <c r="K471" s="368"/>
      <c r="L471" s="372"/>
      <c r="M471" s="372"/>
      <c r="N471" s="372"/>
      <c r="O471" s="372"/>
      <c r="P471" s="362" t="str">
        <f t="shared" si="42"/>
        <v xml:space="preserve">   #   -   </v>
      </c>
      <c r="Q471" s="362" t="str">
        <f t="shared" si="45"/>
        <v>REPETIDA</v>
      </c>
      <c r="R471" s="369"/>
      <c r="S471" s="369"/>
      <c r="T471" s="366"/>
      <c r="U471" s="366"/>
      <c r="V471" s="366"/>
      <c r="W471" s="366"/>
      <c r="X471" s="366"/>
      <c r="Y471" s="366"/>
      <c r="Z471" s="366"/>
      <c r="AA471" s="369"/>
      <c r="AB471" s="366"/>
      <c r="AC471" s="362" t="str">
        <f t="shared" si="43"/>
        <v xml:space="preserve">   </v>
      </c>
      <c r="AD471" s="362" t="str">
        <f t="shared" si="46"/>
        <v>REPETIDA</v>
      </c>
      <c r="AE471" s="362" t="str">
        <f t="shared" si="47"/>
        <v>REPETIDA</v>
      </c>
      <c r="AF471" s="366"/>
      <c r="AG471" s="366"/>
      <c r="AH471" s="370"/>
      <c r="AI471" s="367"/>
      <c r="AJ471" s="366"/>
      <c r="AK471" s="366"/>
      <c r="AL471" s="362" t="str">
        <f t="shared" si="44"/>
        <v/>
      </c>
    </row>
    <row r="472" spans="1:41" hidden="1" x14ac:dyDescent="0.25">
      <c r="A472" s="358" t="str">
        <f>+IF(ENCUESTAS!DU472="SI",ENCUESTAS!DV472,"")</f>
        <v>TAH-042</v>
      </c>
      <c r="B472" s="366"/>
      <c r="C472" s="367"/>
      <c r="D472" s="361" t="str">
        <f>+ENCUESTAS!H472</f>
        <v>TAHAMI</v>
      </c>
      <c r="E472" s="372"/>
      <c r="F472" s="372"/>
      <c r="G472" s="372"/>
      <c r="H472" s="372"/>
      <c r="I472" s="372"/>
      <c r="J472" s="372"/>
      <c r="K472" s="368"/>
      <c r="L472" s="372"/>
      <c r="M472" s="372"/>
      <c r="N472" s="372"/>
      <c r="O472" s="372"/>
      <c r="P472" s="362" t="str">
        <f t="shared" si="42"/>
        <v xml:space="preserve">   #   -   </v>
      </c>
      <c r="Q472" s="362" t="str">
        <f t="shared" si="45"/>
        <v>REPETIDA</v>
      </c>
      <c r="R472" s="369"/>
      <c r="S472" s="369"/>
      <c r="T472" s="366"/>
      <c r="U472" s="366"/>
      <c r="V472" s="366"/>
      <c r="W472" s="366"/>
      <c r="X472" s="366"/>
      <c r="Y472" s="366"/>
      <c r="Z472" s="366"/>
      <c r="AA472" s="369"/>
      <c r="AB472" s="366"/>
      <c r="AC472" s="362" t="str">
        <f t="shared" si="43"/>
        <v xml:space="preserve">   </v>
      </c>
      <c r="AD472" s="362" t="str">
        <f t="shared" si="46"/>
        <v>REPETIDA</v>
      </c>
      <c r="AE472" s="362" t="str">
        <f t="shared" si="47"/>
        <v>REPETIDA</v>
      </c>
      <c r="AF472" s="366"/>
      <c r="AG472" s="366"/>
      <c r="AH472" s="370"/>
      <c r="AI472" s="367"/>
      <c r="AJ472" s="366"/>
      <c r="AK472" s="366"/>
      <c r="AL472" s="362" t="str">
        <f t="shared" si="44"/>
        <v/>
      </c>
    </row>
    <row r="473" spans="1:41" ht="45" hidden="1" x14ac:dyDescent="0.25">
      <c r="A473" s="358" t="str">
        <f>+IF(ENCUESTAS!DU473="SI",ENCUESTAS!DV473,"")</f>
        <v>OAS-112</v>
      </c>
      <c r="B473" s="366" t="s">
        <v>1086</v>
      </c>
      <c r="C473" s="367">
        <v>43356</v>
      </c>
      <c r="D473" s="361" t="str">
        <f>+ENCUESTAS!H473</f>
        <v xml:space="preserve">OASIS </v>
      </c>
      <c r="E473" s="372" t="s">
        <v>1097</v>
      </c>
      <c r="F473" s="372">
        <v>56</v>
      </c>
      <c r="G473" s="372"/>
      <c r="H473" s="372"/>
      <c r="I473" s="372"/>
      <c r="J473" s="372">
        <v>16</v>
      </c>
      <c r="K473" s="368"/>
      <c r="L473" s="372"/>
      <c r="M473" s="372">
        <v>8</v>
      </c>
      <c r="N473" s="372"/>
      <c r="O473" s="466">
        <v>220579400000</v>
      </c>
      <c r="P473" s="362" t="str">
        <f t="shared" si="42"/>
        <v>CALLE 56  #  16 - 8  220579400000</v>
      </c>
      <c r="Q473" s="362" t="str">
        <f t="shared" si="45"/>
        <v>NO</v>
      </c>
      <c r="R473" s="369">
        <v>963171</v>
      </c>
      <c r="S473" s="369">
        <v>1210067</v>
      </c>
      <c r="T473" s="366" t="s">
        <v>1086</v>
      </c>
      <c r="U473" s="467"/>
      <c r="V473" s="366" t="s">
        <v>1086</v>
      </c>
      <c r="W473" s="366" t="s">
        <v>1521</v>
      </c>
      <c r="X473" s="366" t="s">
        <v>1907</v>
      </c>
      <c r="Y473" s="366" t="s">
        <v>1272</v>
      </c>
      <c r="Z473" s="366" t="s">
        <v>1471</v>
      </c>
      <c r="AA473" s="369">
        <v>43651179</v>
      </c>
      <c r="AB473" s="366">
        <v>8330173</v>
      </c>
      <c r="AC473" s="362" t="str">
        <f t="shared" si="43"/>
        <v>ROSA ELVIRA MEJIA ZAPATA</v>
      </c>
      <c r="AD473" s="362" t="str">
        <f t="shared" si="46"/>
        <v>NO</v>
      </c>
      <c r="AE473" s="362" t="str">
        <f t="shared" si="47"/>
        <v>NO</v>
      </c>
      <c r="AF473" s="467" t="s">
        <v>3984</v>
      </c>
      <c r="AG473" s="366" t="s">
        <v>1086</v>
      </c>
      <c r="AH473" s="370">
        <v>5960243.5855092518</v>
      </c>
      <c r="AI473" s="367">
        <v>43392</v>
      </c>
      <c r="AJ473" s="366" t="s">
        <v>1086</v>
      </c>
      <c r="AK473" s="366"/>
      <c r="AL473" s="362" t="str">
        <f t="shared" si="44"/>
        <v>SI</v>
      </c>
      <c r="AN473" s="332" t="s">
        <v>1129</v>
      </c>
      <c r="AO473" s="332">
        <v>2</v>
      </c>
    </row>
    <row r="474" spans="1:41" hidden="1" x14ac:dyDescent="0.25">
      <c r="A474" s="358" t="str">
        <f>+IF(ENCUESTAS!DU474="SI",ENCUESTAS!DV474,"")</f>
        <v>TAH-043</v>
      </c>
      <c r="B474" s="366"/>
      <c r="C474" s="367"/>
      <c r="D474" s="361" t="str">
        <f>+ENCUESTAS!H474</f>
        <v>TAHAMI</v>
      </c>
      <c r="E474" s="372"/>
      <c r="F474" s="372"/>
      <c r="G474" s="372"/>
      <c r="H474" s="372"/>
      <c r="I474" s="372"/>
      <c r="J474" s="372"/>
      <c r="K474" s="368"/>
      <c r="L474" s="372"/>
      <c r="M474" s="372"/>
      <c r="N474" s="372"/>
      <c r="O474" s="372"/>
      <c r="P474" s="362" t="str">
        <f t="shared" si="42"/>
        <v xml:space="preserve">   #   -   </v>
      </c>
      <c r="Q474" s="362" t="str">
        <f t="shared" si="45"/>
        <v>REPETIDA</v>
      </c>
      <c r="R474" s="369"/>
      <c r="S474" s="369"/>
      <c r="T474" s="366"/>
      <c r="U474" s="366"/>
      <c r="V474" s="366"/>
      <c r="W474" s="366"/>
      <c r="X474" s="366"/>
      <c r="Y474" s="366"/>
      <c r="Z474" s="366"/>
      <c r="AA474" s="369"/>
      <c r="AB474" s="366"/>
      <c r="AC474" s="362" t="str">
        <f t="shared" si="43"/>
        <v xml:space="preserve">   </v>
      </c>
      <c r="AD474" s="362" t="str">
        <f t="shared" si="46"/>
        <v>REPETIDA</v>
      </c>
      <c r="AE474" s="362" t="str">
        <f t="shared" si="47"/>
        <v>REPETIDA</v>
      </c>
      <c r="AF474" s="366"/>
      <c r="AG474" s="366"/>
      <c r="AH474" s="370"/>
      <c r="AI474" s="367"/>
      <c r="AJ474" s="366"/>
      <c r="AK474" s="366"/>
      <c r="AL474" s="362" t="str">
        <f t="shared" si="44"/>
        <v/>
      </c>
    </row>
    <row r="475" spans="1:41" ht="60" hidden="1" x14ac:dyDescent="0.25">
      <c r="A475" s="358" t="str">
        <f>+IF(ENCUESTAS!DU475="SI",ENCUESTAS!DV475,"")</f>
        <v>OAS-113</v>
      </c>
      <c r="B475" s="366" t="s">
        <v>1086</v>
      </c>
      <c r="C475" s="367">
        <v>43358</v>
      </c>
      <c r="D475" s="361" t="str">
        <f>+ENCUESTAS!H475</f>
        <v xml:space="preserve">OASIS </v>
      </c>
      <c r="E475" s="372" t="s">
        <v>1097</v>
      </c>
      <c r="F475" s="372">
        <v>56</v>
      </c>
      <c r="G475" s="372"/>
      <c r="H475" s="372"/>
      <c r="I475" s="372"/>
      <c r="J475" s="372">
        <v>15</v>
      </c>
      <c r="K475" s="368"/>
      <c r="L475" s="372"/>
      <c r="M475" s="372">
        <v>43</v>
      </c>
      <c r="N475" s="372"/>
      <c r="O475" s="466">
        <v>220586200000</v>
      </c>
      <c r="P475" s="362" t="str">
        <f t="shared" si="42"/>
        <v>CALLE 56  #  15 - 43  220586200000</v>
      </c>
      <c r="Q475" s="362" t="str">
        <f t="shared" si="45"/>
        <v>NO</v>
      </c>
      <c r="R475" s="369">
        <v>963070</v>
      </c>
      <c r="S475" s="369">
        <v>1209992</v>
      </c>
      <c r="T475" s="366" t="s">
        <v>1086</v>
      </c>
      <c r="U475" s="467"/>
      <c r="V475" s="366" t="s">
        <v>1086</v>
      </c>
      <c r="W475" s="366" t="s">
        <v>2317</v>
      </c>
      <c r="X475" s="366" t="s">
        <v>1885</v>
      </c>
      <c r="Y475" s="366" t="s">
        <v>1335</v>
      </c>
      <c r="Z475" s="366" t="s">
        <v>1503</v>
      </c>
      <c r="AA475" s="369">
        <v>21933633</v>
      </c>
      <c r="AB475" s="366">
        <v>3206896782</v>
      </c>
      <c r="AC475" s="362" t="str">
        <f t="shared" si="43"/>
        <v>GLORIA ELENA CAÑAS RAVE</v>
      </c>
      <c r="AD475" s="362" t="str">
        <f t="shared" si="46"/>
        <v>NO</v>
      </c>
      <c r="AE475" s="362" t="str">
        <f t="shared" si="47"/>
        <v>NO</v>
      </c>
      <c r="AF475" s="467" t="s">
        <v>3976</v>
      </c>
      <c r="AG475" s="366" t="s">
        <v>1086</v>
      </c>
      <c r="AH475" s="370">
        <v>6172596.8936178014</v>
      </c>
      <c r="AI475" s="367">
        <v>43392</v>
      </c>
      <c r="AJ475" s="366" t="s">
        <v>1086</v>
      </c>
      <c r="AK475" s="366"/>
      <c r="AL475" s="362" t="str">
        <f t="shared" si="44"/>
        <v>SI</v>
      </c>
      <c r="AN475" s="332" t="s">
        <v>1129</v>
      </c>
      <c r="AO475" s="332">
        <v>2</v>
      </c>
    </row>
    <row r="476" spans="1:41" hidden="1" x14ac:dyDescent="0.25">
      <c r="A476" s="358" t="str">
        <f>+IF(ENCUESTAS!DU476="SI",ENCUESTAS!DV476,"")</f>
        <v>TAH-044</v>
      </c>
      <c r="B476" s="366"/>
      <c r="C476" s="367"/>
      <c r="D476" s="361" t="str">
        <f>+ENCUESTAS!H476</f>
        <v>TAHAMI</v>
      </c>
      <c r="E476" s="372"/>
      <c r="F476" s="372"/>
      <c r="G476" s="372"/>
      <c r="H476" s="372"/>
      <c r="I476" s="372"/>
      <c r="J476" s="372"/>
      <c r="K476" s="368"/>
      <c r="L476" s="372"/>
      <c r="M476" s="372"/>
      <c r="N476" s="372"/>
      <c r="O476" s="372"/>
      <c r="P476" s="362" t="str">
        <f t="shared" si="42"/>
        <v xml:space="preserve">   #   -   </v>
      </c>
      <c r="Q476" s="362" t="str">
        <f t="shared" si="45"/>
        <v>REPETIDA</v>
      </c>
      <c r="R476" s="369"/>
      <c r="S476" s="369"/>
      <c r="T476" s="366"/>
      <c r="U476" s="366"/>
      <c r="V476" s="366"/>
      <c r="W476" s="366"/>
      <c r="X476" s="366"/>
      <c r="Y476" s="366"/>
      <c r="Z476" s="366"/>
      <c r="AA476" s="369"/>
      <c r="AB476" s="366"/>
      <c r="AC476" s="362" t="str">
        <f t="shared" si="43"/>
        <v xml:space="preserve">   </v>
      </c>
      <c r="AD476" s="362" t="str">
        <f t="shared" si="46"/>
        <v>REPETIDA</v>
      </c>
      <c r="AE476" s="362" t="str">
        <f t="shared" si="47"/>
        <v>REPETIDA</v>
      </c>
      <c r="AF476" s="366"/>
      <c r="AG476" s="366"/>
      <c r="AH476" s="370"/>
      <c r="AI476" s="367"/>
      <c r="AJ476" s="366"/>
      <c r="AK476" s="366"/>
      <c r="AL476" s="362" t="str">
        <f t="shared" si="44"/>
        <v/>
      </c>
    </row>
    <row r="477" spans="1:41" ht="30" hidden="1" x14ac:dyDescent="0.25">
      <c r="A477" s="358" t="str">
        <f>+IF(ENCUESTAS!DU477="SI",ENCUESTAS!DV477,"")</f>
        <v>OAS-114</v>
      </c>
      <c r="B477" s="366" t="s">
        <v>1086</v>
      </c>
      <c r="C477" s="367">
        <v>43362</v>
      </c>
      <c r="D477" s="361" t="str">
        <f>+ENCUESTAS!H477</f>
        <v xml:space="preserve">OASIS </v>
      </c>
      <c r="E477" s="372" t="s">
        <v>1102</v>
      </c>
      <c r="F477" s="372">
        <v>15</v>
      </c>
      <c r="G477" s="372" t="s">
        <v>1116</v>
      </c>
      <c r="H477" s="372"/>
      <c r="I477" s="372"/>
      <c r="J477" s="372">
        <v>54</v>
      </c>
      <c r="K477" s="368"/>
      <c r="L477" s="372"/>
      <c r="M477" s="372">
        <v>76</v>
      </c>
      <c r="N477" s="372"/>
      <c r="O477" s="466">
        <v>220589700000</v>
      </c>
      <c r="P477" s="362" t="str">
        <f t="shared" si="42"/>
        <v>CARRERA 15B  #  54 - 76  220589700000</v>
      </c>
      <c r="Q477" s="362" t="str">
        <f t="shared" si="45"/>
        <v>NO</v>
      </c>
      <c r="R477" s="369">
        <v>963110</v>
      </c>
      <c r="S477" s="369">
        <v>1209981</v>
      </c>
      <c r="T477" s="366" t="s">
        <v>1086</v>
      </c>
      <c r="U477" s="467"/>
      <c r="V477" s="366" t="s">
        <v>1086</v>
      </c>
      <c r="W477" s="366" t="s">
        <v>1967</v>
      </c>
      <c r="X477" s="366" t="s">
        <v>1968</v>
      </c>
      <c r="Y477" s="366" t="s">
        <v>3215</v>
      </c>
      <c r="Z477" s="366"/>
      <c r="AA477" s="369">
        <v>21929993</v>
      </c>
      <c r="AB477" s="366"/>
      <c r="AC477" s="362" t="str">
        <f t="shared" si="43"/>
        <v>MELBA  CHINCHILLA HUERTAS</v>
      </c>
      <c r="AD477" s="362" t="str">
        <f t="shared" si="46"/>
        <v>NO</v>
      </c>
      <c r="AE477" s="362" t="str">
        <f t="shared" si="47"/>
        <v>NO</v>
      </c>
      <c r="AF477" s="467" t="s">
        <v>4042</v>
      </c>
      <c r="AG477" s="366" t="s">
        <v>1086</v>
      </c>
      <c r="AH477" s="370">
        <v>6391706.1604502741</v>
      </c>
      <c r="AI477" s="367">
        <v>43392</v>
      </c>
      <c r="AJ477" s="366" t="s">
        <v>1086</v>
      </c>
      <c r="AK477" s="366"/>
      <c r="AL477" s="362" t="str">
        <f t="shared" si="44"/>
        <v>SI</v>
      </c>
      <c r="AN477" s="332" t="s">
        <v>1121</v>
      </c>
      <c r="AO477" s="332">
        <v>2</v>
      </c>
    </row>
    <row r="478" spans="1:41" hidden="1" x14ac:dyDescent="0.25">
      <c r="A478" s="358" t="str">
        <f>+IF(ENCUESTAS!DU478="SI",ENCUESTAS!DV478,"")</f>
        <v/>
      </c>
      <c r="B478" s="366"/>
      <c r="C478" s="367"/>
      <c r="D478" s="361" t="str">
        <f>+ENCUESTAS!H478</f>
        <v xml:space="preserve">OASIS </v>
      </c>
      <c r="E478" s="372"/>
      <c r="F478" s="372"/>
      <c r="G478" s="372"/>
      <c r="H478" s="372"/>
      <c r="I478" s="372"/>
      <c r="J478" s="372"/>
      <c r="K478" s="368"/>
      <c r="L478" s="372"/>
      <c r="M478" s="372"/>
      <c r="N478" s="372"/>
      <c r="O478" s="466"/>
      <c r="P478" s="362" t="str">
        <f t="shared" si="42"/>
        <v xml:space="preserve">   #   -   </v>
      </c>
      <c r="Q478" s="362" t="str">
        <f t="shared" si="45"/>
        <v>REPETIDA</v>
      </c>
      <c r="R478" s="369"/>
      <c r="S478" s="369"/>
      <c r="T478" s="366"/>
      <c r="U478" s="366"/>
      <c r="V478" s="366"/>
      <c r="W478" s="366"/>
      <c r="X478" s="366"/>
      <c r="Y478" s="366"/>
      <c r="Z478" s="366"/>
      <c r="AA478" s="369"/>
      <c r="AB478" s="366"/>
      <c r="AC478" s="362" t="str">
        <f t="shared" si="43"/>
        <v xml:space="preserve">   </v>
      </c>
      <c r="AD478" s="362" t="str">
        <f t="shared" si="46"/>
        <v>REPETIDA</v>
      </c>
      <c r="AE478" s="362" t="str">
        <f t="shared" si="47"/>
        <v>REPETIDA</v>
      </c>
      <c r="AF478" s="366"/>
      <c r="AG478" s="366"/>
      <c r="AH478" s="370"/>
      <c r="AI478" s="367"/>
      <c r="AJ478" s="366"/>
      <c r="AK478" s="366"/>
      <c r="AL478" s="362" t="str">
        <f t="shared" si="44"/>
        <v/>
      </c>
    </row>
    <row r="479" spans="1:41" hidden="1" x14ac:dyDescent="0.25">
      <c r="A479" s="358" t="str">
        <f>+IF(ENCUESTAS!DU479="SI",ENCUESTAS!DV479,"")</f>
        <v/>
      </c>
      <c r="B479" s="366"/>
      <c r="C479" s="367"/>
      <c r="D479" s="361" t="str">
        <f>+ENCUESTAS!H479</f>
        <v>TAHAMI</v>
      </c>
      <c r="E479" s="372"/>
      <c r="F479" s="372"/>
      <c r="G479" s="372"/>
      <c r="H479" s="372"/>
      <c r="I479" s="372"/>
      <c r="J479" s="372"/>
      <c r="K479" s="368"/>
      <c r="L479" s="372"/>
      <c r="M479" s="372"/>
      <c r="N479" s="372"/>
      <c r="O479" s="372"/>
      <c r="P479" s="362" t="str">
        <f t="shared" si="42"/>
        <v xml:space="preserve">   #   -   </v>
      </c>
      <c r="Q479" s="362" t="str">
        <f t="shared" si="45"/>
        <v>REPETIDA</v>
      </c>
      <c r="R479" s="369"/>
      <c r="S479" s="369"/>
      <c r="T479" s="366"/>
      <c r="U479" s="366"/>
      <c r="V479" s="366"/>
      <c r="W479" s="366"/>
      <c r="X479" s="366"/>
      <c r="Y479" s="366"/>
      <c r="Z479" s="366"/>
      <c r="AA479" s="369"/>
      <c r="AB479" s="366"/>
      <c r="AC479" s="362" t="str">
        <f t="shared" si="43"/>
        <v xml:space="preserve">   </v>
      </c>
      <c r="AD479" s="362" t="str">
        <f t="shared" si="46"/>
        <v>REPETIDA</v>
      </c>
      <c r="AE479" s="362" t="str">
        <f t="shared" si="47"/>
        <v>REPETIDA</v>
      </c>
      <c r="AF479" s="366"/>
      <c r="AG479" s="366"/>
      <c r="AH479" s="370"/>
      <c r="AI479" s="367"/>
      <c r="AJ479" s="366"/>
      <c r="AK479" s="366"/>
      <c r="AL479" s="362" t="str">
        <f t="shared" si="44"/>
        <v/>
      </c>
    </row>
    <row r="480" spans="1:41" ht="45" x14ac:dyDescent="0.25">
      <c r="A480" s="358" t="str">
        <f>+IF(ENCUESTAS!DU480="SI",ENCUESTAS!DV480,"")</f>
        <v>OAS-115</v>
      </c>
      <c r="B480" s="366" t="s">
        <v>1086</v>
      </c>
      <c r="C480" s="367">
        <v>43365</v>
      </c>
      <c r="D480" s="361" t="str">
        <f>+ENCUESTAS!H480</f>
        <v xml:space="preserve">OASIS </v>
      </c>
      <c r="E480" s="372" t="s">
        <v>1102</v>
      </c>
      <c r="F480" s="372">
        <v>15</v>
      </c>
      <c r="G480" s="372" t="s">
        <v>1115</v>
      </c>
      <c r="H480" s="372"/>
      <c r="I480" s="372"/>
      <c r="J480" s="372">
        <v>54</v>
      </c>
      <c r="K480" s="368"/>
      <c r="L480" s="372"/>
      <c r="M480" s="372">
        <v>33</v>
      </c>
      <c r="N480" s="372"/>
      <c r="O480" s="466">
        <v>220594100000</v>
      </c>
      <c r="P480" s="362" t="str">
        <f t="shared" si="42"/>
        <v>CARRERA 15A  #  54 - 33  220594100000</v>
      </c>
      <c r="Q480" s="362" t="str">
        <f t="shared" si="45"/>
        <v>NO</v>
      </c>
      <c r="R480" s="369">
        <v>963097</v>
      </c>
      <c r="S480" s="369">
        <v>1209927</v>
      </c>
      <c r="T480" s="366" t="s">
        <v>1086</v>
      </c>
      <c r="U480" s="467"/>
      <c r="V480" s="366" t="s">
        <v>1086</v>
      </c>
      <c r="W480" s="366" t="s">
        <v>1277</v>
      </c>
      <c r="X480" s="366" t="s">
        <v>2280</v>
      </c>
      <c r="Y480" s="366" t="s">
        <v>1335</v>
      </c>
      <c r="Z480" s="366" t="s">
        <v>1465</v>
      </c>
      <c r="AA480" s="369">
        <v>21932819</v>
      </c>
      <c r="AB480" s="366">
        <v>3107609483</v>
      </c>
      <c r="AC480" s="362" t="str">
        <f t="shared" si="43"/>
        <v>GLORIA DE JESUS GOMEZ ECHEVERRY</v>
      </c>
      <c r="AD480" s="362" t="str">
        <f t="shared" si="46"/>
        <v>NO</v>
      </c>
      <c r="AE480" s="362" t="str">
        <f t="shared" si="47"/>
        <v>NO</v>
      </c>
      <c r="AF480" s="467" t="s">
        <v>4060</v>
      </c>
      <c r="AG480" s="366" t="s">
        <v>1086</v>
      </c>
      <c r="AH480" s="370">
        <v>6137967.6244665477</v>
      </c>
      <c r="AI480" s="367">
        <v>43392</v>
      </c>
      <c r="AJ480" s="366" t="s">
        <v>1086</v>
      </c>
      <c r="AK480" s="366"/>
      <c r="AL480" s="362" t="str">
        <f t="shared" si="44"/>
        <v>SI</v>
      </c>
      <c r="AN480" s="332" t="s">
        <v>1129</v>
      </c>
      <c r="AO480" s="332">
        <v>2</v>
      </c>
    </row>
    <row r="481" spans="1:41" hidden="1" x14ac:dyDescent="0.25">
      <c r="A481" s="358" t="str">
        <f>+IF(ENCUESTAS!DU481="SI",ENCUESTAS!DV481,"")</f>
        <v/>
      </c>
      <c r="B481" s="366"/>
      <c r="C481" s="367"/>
      <c r="D481" s="361" t="str">
        <f>+ENCUESTAS!H481</f>
        <v xml:space="preserve">OASIS </v>
      </c>
      <c r="E481" s="372"/>
      <c r="F481" s="372"/>
      <c r="G481" s="372"/>
      <c r="H481" s="372"/>
      <c r="I481" s="372"/>
      <c r="J481" s="372"/>
      <c r="K481" s="368"/>
      <c r="L481" s="372"/>
      <c r="M481" s="372"/>
      <c r="N481" s="372"/>
      <c r="O481" s="466"/>
      <c r="P481" s="362" t="str">
        <f t="shared" si="42"/>
        <v xml:space="preserve">   #   -   </v>
      </c>
      <c r="Q481" s="362" t="str">
        <f t="shared" si="45"/>
        <v>REPETIDA</v>
      </c>
      <c r="R481" s="369"/>
      <c r="S481" s="369"/>
      <c r="T481" s="366"/>
      <c r="U481" s="366"/>
      <c r="V481" s="366"/>
      <c r="W481" s="366"/>
      <c r="X481" s="366"/>
      <c r="Y481" s="366"/>
      <c r="Z481" s="366"/>
      <c r="AA481" s="369"/>
      <c r="AB481" s="366"/>
      <c r="AC481" s="362" t="str">
        <f t="shared" si="43"/>
        <v xml:space="preserve">   </v>
      </c>
      <c r="AD481" s="362" t="str">
        <f t="shared" si="46"/>
        <v>REPETIDA</v>
      </c>
      <c r="AE481" s="362" t="str">
        <f t="shared" si="47"/>
        <v>REPETIDA</v>
      </c>
      <c r="AF481" s="366"/>
      <c r="AG481" s="366"/>
      <c r="AH481" s="370"/>
      <c r="AI481" s="367"/>
      <c r="AJ481" s="366"/>
      <c r="AK481" s="366"/>
      <c r="AL481" s="362" t="str">
        <f t="shared" si="44"/>
        <v/>
      </c>
    </row>
    <row r="482" spans="1:41" ht="75" hidden="1" x14ac:dyDescent="0.25">
      <c r="A482" s="358" t="str">
        <f>+IF(ENCUESTAS!DU482="SI",ENCUESTAS!DV482,"")</f>
        <v>OAS-116</v>
      </c>
      <c r="B482" s="366" t="s">
        <v>1086</v>
      </c>
      <c r="C482" s="367">
        <v>43367</v>
      </c>
      <c r="D482" s="361" t="str">
        <f>+ENCUESTAS!H482</f>
        <v xml:space="preserve">OASIS </v>
      </c>
      <c r="E482" s="372" t="s">
        <v>1097</v>
      </c>
      <c r="F482" s="372">
        <v>56</v>
      </c>
      <c r="G482" s="372"/>
      <c r="H482" s="372"/>
      <c r="I482" s="372"/>
      <c r="J482" s="372">
        <v>14</v>
      </c>
      <c r="K482" s="368"/>
      <c r="L482" s="372"/>
      <c r="M482" s="372">
        <v>62</v>
      </c>
      <c r="N482" s="372"/>
      <c r="O482" s="466">
        <v>220555260000</v>
      </c>
      <c r="P482" s="362" t="str">
        <f t="shared" si="42"/>
        <v>CALLE 56  #  14 - 62  220555260000</v>
      </c>
      <c r="Q482" s="362" t="str">
        <f t="shared" si="45"/>
        <v>NO</v>
      </c>
      <c r="R482" s="369">
        <v>963222</v>
      </c>
      <c r="S482" s="369">
        <v>1210007</v>
      </c>
      <c r="T482" s="366" t="s">
        <v>1086</v>
      </c>
      <c r="U482" s="467"/>
      <c r="V482" s="366" t="s">
        <v>1086</v>
      </c>
      <c r="W482" s="366" t="s">
        <v>1996</v>
      </c>
      <c r="X482" s="366" t="s">
        <v>1308</v>
      </c>
      <c r="Y482" s="366" t="s">
        <v>2637</v>
      </c>
      <c r="Z482" s="366" t="s">
        <v>1465</v>
      </c>
      <c r="AA482" s="369">
        <v>15521327</v>
      </c>
      <c r="AB482" s="366">
        <v>3117029368</v>
      </c>
      <c r="AC482" s="362" t="str">
        <f t="shared" si="43"/>
        <v>ARTURO DE JESUS ESTRADA FERNANDEZ</v>
      </c>
      <c r="AD482" s="362" t="str">
        <f t="shared" si="46"/>
        <v>NO</v>
      </c>
      <c r="AE482" s="362" t="str">
        <f t="shared" si="47"/>
        <v>NO</v>
      </c>
      <c r="AF482" s="467" t="s">
        <v>4059</v>
      </c>
      <c r="AG482" s="366" t="s">
        <v>1086</v>
      </c>
      <c r="AH482" s="370">
        <v>6412424.7972823009</v>
      </c>
      <c r="AI482" s="367">
        <v>43392</v>
      </c>
      <c r="AJ482" s="366" t="s">
        <v>1086</v>
      </c>
      <c r="AK482" s="366"/>
      <c r="AL482" s="362" t="str">
        <f t="shared" si="44"/>
        <v>SI</v>
      </c>
      <c r="AN482" s="332" t="s">
        <v>1121</v>
      </c>
      <c r="AO482" s="332">
        <v>2</v>
      </c>
    </row>
    <row r="483" spans="1:41" ht="90" hidden="1" x14ac:dyDescent="0.25">
      <c r="A483" s="358" t="str">
        <f>+IF(ENCUESTAS!DU483="SI",ENCUESTAS!DV483,"")</f>
        <v>MIL-086</v>
      </c>
      <c r="B483" s="366" t="s">
        <v>1086</v>
      </c>
      <c r="C483" s="367">
        <v>43371</v>
      </c>
      <c r="D483" s="361" t="str">
        <f>+ENCUESTAS!H483</f>
        <v>NUEVO MILENIO</v>
      </c>
      <c r="E483" s="372" t="s">
        <v>1102</v>
      </c>
      <c r="F483" s="372">
        <v>16</v>
      </c>
      <c r="G483" s="372"/>
      <c r="H483" s="372"/>
      <c r="I483" s="372"/>
      <c r="J483" s="372">
        <v>51</v>
      </c>
      <c r="K483" s="368"/>
      <c r="L483" s="372"/>
      <c r="M483" s="372">
        <v>16</v>
      </c>
      <c r="N483" s="372"/>
      <c r="O483" s="466">
        <v>220583130082</v>
      </c>
      <c r="P483" s="362" t="str">
        <f t="shared" si="42"/>
        <v>CARRERA 16  #  51 - 16  220583130082</v>
      </c>
      <c r="Q483" s="362" t="str">
        <f t="shared" si="45"/>
        <v>NO</v>
      </c>
      <c r="R483" s="369">
        <v>962808</v>
      </c>
      <c r="S483" s="369">
        <v>1209833</v>
      </c>
      <c r="T483" s="366" t="s">
        <v>1086</v>
      </c>
      <c r="U483" s="467"/>
      <c r="V483" s="366" t="s">
        <v>1086</v>
      </c>
      <c r="W483" s="366" t="s">
        <v>1856</v>
      </c>
      <c r="X483" s="366" t="s">
        <v>2009</v>
      </c>
      <c r="Y483" s="366" t="s">
        <v>1335</v>
      </c>
      <c r="Z483" s="366" t="s">
        <v>4086</v>
      </c>
      <c r="AA483" s="369">
        <v>43650451</v>
      </c>
      <c r="AB483" s="366">
        <v>3128210540</v>
      </c>
      <c r="AC483" s="362" t="str">
        <f t="shared" si="43"/>
        <v>GLORIA NELCY URIBE AVENDAÑO</v>
      </c>
      <c r="AD483" s="362" t="str">
        <f t="shared" si="46"/>
        <v>NO</v>
      </c>
      <c r="AE483" s="362" t="str">
        <f t="shared" si="47"/>
        <v>NO</v>
      </c>
      <c r="AF483" s="467" t="s">
        <v>4136</v>
      </c>
      <c r="AG483" s="366" t="s">
        <v>1086</v>
      </c>
      <c r="AH483" s="370">
        <v>6790297.4717520308</v>
      </c>
      <c r="AI483" s="367">
        <v>43392</v>
      </c>
      <c r="AJ483" s="366" t="s">
        <v>1086</v>
      </c>
      <c r="AK483" s="366"/>
      <c r="AL483" s="362" t="str">
        <f t="shared" si="44"/>
        <v>SI</v>
      </c>
      <c r="AN483" s="332" t="s">
        <v>1133</v>
      </c>
      <c r="AO483" s="332">
        <v>2</v>
      </c>
    </row>
    <row r="484" spans="1:41" hidden="1" x14ac:dyDescent="0.25">
      <c r="A484" s="358" t="str">
        <f>+IF(ENCUESTAS!DU484="SI",ENCUESTAS!DV484,"")</f>
        <v/>
      </c>
      <c r="B484" s="366"/>
      <c r="C484" s="367"/>
      <c r="D484" s="361" t="str">
        <f>+ENCUESTAS!H484</f>
        <v xml:space="preserve">OASIS </v>
      </c>
      <c r="E484" s="372"/>
      <c r="F484" s="372"/>
      <c r="G484" s="372"/>
      <c r="H484" s="372"/>
      <c r="I484" s="372"/>
      <c r="J484" s="372"/>
      <c r="K484" s="368"/>
      <c r="L484" s="372"/>
      <c r="M484" s="372"/>
      <c r="N484" s="372"/>
      <c r="O484" s="466"/>
      <c r="P484" s="362" t="str">
        <f t="shared" si="42"/>
        <v xml:space="preserve">   #   -   </v>
      </c>
      <c r="Q484" s="362" t="str">
        <f t="shared" si="45"/>
        <v>REPETIDA</v>
      </c>
      <c r="R484" s="369"/>
      <c r="S484" s="369"/>
      <c r="T484" s="366"/>
      <c r="U484" s="366"/>
      <c r="V484" s="366"/>
      <c r="W484" s="366"/>
      <c r="X484" s="366"/>
      <c r="Y484" s="366"/>
      <c r="Z484" s="366"/>
      <c r="AA484" s="369"/>
      <c r="AB484" s="366"/>
      <c r="AC484" s="362" t="str">
        <f t="shared" si="43"/>
        <v xml:space="preserve">   </v>
      </c>
      <c r="AD484" s="362" t="str">
        <f t="shared" si="46"/>
        <v>REPETIDA</v>
      </c>
      <c r="AE484" s="362" t="str">
        <f t="shared" si="47"/>
        <v>REPETIDA</v>
      </c>
      <c r="AF484" s="366"/>
      <c r="AG484" s="366"/>
      <c r="AH484" s="370"/>
      <c r="AI484" s="367"/>
      <c r="AJ484" s="366"/>
      <c r="AK484" s="366"/>
      <c r="AL484" s="362" t="str">
        <f t="shared" si="44"/>
        <v/>
      </c>
    </row>
    <row r="485" spans="1:41" hidden="1" x14ac:dyDescent="0.25">
      <c r="A485" s="358" t="str">
        <f>+IF(ENCUESTAS!DU485="SI",ENCUESTAS!DV485,"")</f>
        <v/>
      </c>
      <c r="B485" s="366"/>
      <c r="C485" s="367"/>
      <c r="D485" s="361" t="str">
        <f>+ENCUESTAS!H485</f>
        <v xml:space="preserve">OASIS </v>
      </c>
      <c r="E485" s="372"/>
      <c r="F485" s="372"/>
      <c r="G485" s="372"/>
      <c r="H485" s="372"/>
      <c r="I485" s="372"/>
      <c r="J485" s="372"/>
      <c r="K485" s="368"/>
      <c r="L485" s="372"/>
      <c r="M485" s="372"/>
      <c r="N485" s="372"/>
      <c r="O485" s="466"/>
      <c r="P485" s="362" t="str">
        <f t="shared" si="42"/>
        <v xml:space="preserve">   #   -   </v>
      </c>
      <c r="Q485" s="362" t="str">
        <f t="shared" si="45"/>
        <v>REPETIDA</v>
      </c>
      <c r="R485" s="369"/>
      <c r="S485" s="369"/>
      <c r="T485" s="366"/>
      <c r="U485" s="366"/>
      <c r="V485" s="366"/>
      <c r="W485" s="366"/>
      <c r="X485" s="366"/>
      <c r="Y485" s="366"/>
      <c r="Z485" s="366"/>
      <c r="AA485" s="369"/>
      <c r="AB485" s="366"/>
      <c r="AC485" s="362" t="str">
        <f t="shared" si="43"/>
        <v xml:space="preserve">   </v>
      </c>
      <c r="AD485" s="362" t="str">
        <f t="shared" si="46"/>
        <v>REPETIDA</v>
      </c>
      <c r="AE485" s="362" t="str">
        <f t="shared" si="47"/>
        <v>REPETIDA</v>
      </c>
      <c r="AF485" s="366"/>
      <c r="AG485" s="366"/>
      <c r="AH485" s="370"/>
      <c r="AI485" s="367"/>
      <c r="AJ485" s="366"/>
      <c r="AK485" s="366"/>
      <c r="AL485" s="362" t="str">
        <f t="shared" si="44"/>
        <v/>
      </c>
    </row>
    <row r="486" spans="1:41" ht="60" hidden="1" x14ac:dyDescent="0.25">
      <c r="A486" s="358" t="str">
        <f>+IF(ENCUESTAS!DU486="SI",ENCUESTAS!DV486,"")</f>
        <v>OAS-117</v>
      </c>
      <c r="B486" s="366" t="s">
        <v>1086</v>
      </c>
      <c r="C486" s="367">
        <v>43361</v>
      </c>
      <c r="D486" s="361" t="str">
        <f>+ENCUESTAS!H486</f>
        <v xml:space="preserve">OASIS </v>
      </c>
      <c r="E486" s="372" t="s">
        <v>1097</v>
      </c>
      <c r="F486" s="372">
        <v>56</v>
      </c>
      <c r="G486" s="372"/>
      <c r="H486" s="372"/>
      <c r="I486" s="372"/>
      <c r="J486" s="372">
        <v>15</v>
      </c>
      <c r="K486" s="368"/>
      <c r="L486" s="372"/>
      <c r="M486" s="372">
        <v>22</v>
      </c>
      <c r="N486" s="372"/>
      <c r="O486" s="466">
        <v>220573100000</v>
      </c>
      <c r="P486" s="362" t="str">
        <f t="shared" si="42"/>
        <v>CALLE 56  #  15 - 22  220573100000</v>
      </c>
      <c r="Q486" s="362" t="str">
        <f t="shared" si="45"/>
        <v>NO</v>
      </c>
      <c r="R486" s="369">
        <v>963176</v>
      </c>
      <c r="S486" s="369">
        <v>1210024</v>
      </c>
      <c r="T486" s="366" t="s">
        <v>1086</v>
      </c>
      <c r="U486" s="467"/>
      <c r="V486" s="366" t="s">
        <v>1086</v>
      </c>
      <c r="W486" s="366" t="s">
        <v>1656</v>
      </c>
      <c r="X486" s="366" t="s">
        <v>2855</v>
      </c>
      <c r="Y486" s="366" t="s">
        <v>1320</v>
      </c>
      <c r="Z486" s="366" t="s">
        <v>1321</v>
      </c>
      <c r="AA486" s="369">
        <v>98583221</v>
      </c>
      <c r="AB486" s="366">
        <v>3192713551</v>
      </c>
      <c r="AC486" s="362" t="str">
        <f t="shared" si="43"/>
        <v>FELIPE EDUARDO HENAO VALLEJO</v>
      </c>
      <c r="AD486" s="362" t="str">
        <f t="shared" si="46"/>
        <v>NO</v>
      </c>
      <c r="AE486" s="362" t="str">
        <f t="shared" si="47"/>
        <v>NO</v>
      </c>
      <c r="AF486" s="467" t="s">
        <v>3983</v>
      </c>
      <c r="AG486" s="366" t="s">
        <v>1086</v>
      </c>
      <c r="AH486" s="370">
        <v>6429059.3322726339</v>
      </c>
      <c r="AI486" s="367">
        <v>43392</v>
      </c>
      <c r="AJ486" s="366" t="s">
        <v>1086</v>
      </c>
      <c r="AK486" s="366"/>
      <c r="AL486" s="362" t="str">
        <f t="shared" si="44"/>
        <v>SI</v>
      </c>
      <c r="AN486" s="332" t="s">
        <v>1129</v>
      </c>
      <c r="AO486" s="332">
        <v>2</v>
      </c>
    </row>
    <row r="487" spans="1:41" hidden="1" x14ac:dyDescent="0.25">
      <c r="A487" s="358" t="str">
        <f>+IF(ENCUESTAS!DU487="SI",ENCUESTAS!DV487,"")</f>
        <v/>
      </c>
      <c r="B487" s="366"/>
      <c r="C487" s="367"/>
      <c r="D487" s="361" t="str">
        <f>+ENCUESTAS!H487</f>
        <v xml:space="preserve">OASIS </v>
      </c>
      <c r="E487" s="372"/>
      <c r="F487" s="372"/>
      <c r="G487" s="372"/>
      <c r="H487" s="372"/>
      <c r="I487" s="372"/>
      <c r="J487" s="372"/>
      <c r="K487" s="368"/>
      <c r="L487" s="372"/>
      <c r="M487" s="372"/>
      <c r="N487" s="372"/>
      <c r="O487" s="466"/>
      <c r="P487" s="362" t="str">
        <f t="shared" si="42"/>
        <v xml:space="preserve">   #   -   </v>
      </c>
      <c r="Q487" s="362" t="str">
        <f t="shared" si="45"/>
        <v>REPETIDA</v>
      </c>
      <c r="R487" s="369"/>
      <c r="S487" s="369"/>
      <c r="T487" s="366"/>
      <c r="U487" s="366"/>
      <c r="V487" s="366"/>
      <c r="W487" s="366"/>
      <c r="X487" s="366"/>
      <c r="Y487" s="366"/>
      <c r="Z487" s="366"/>
      <c r="AA487" s="369"/>
      <c r="AB487" s="366"/>
      <c r="AC487" s="362" t="str">
        <f t="shared" si="43"/>
        <v xml:space="preserve">   </v>
      </c>
      <c r="AD487" s="362" t="str">
        <f t="shared" si="46"/>
        <v>REPETIDA</v>
      </c>
      <c r="AE487" s="362" t="str">
        <f t="shared" si="47"/>
        <v>REPETIDA</v>
      </c>
      <c r="AF487" s="366"/>
      <c r="AG487" s="366"/>
      <c r="AH487" s="370"/>
      <c r="AI487" s="367"/>
      <c r="AJ487" s="366"/>
      <c r="AK487" s="366"/>
      <c r="AL487" s="362" t="str">
        <f t="shared" si="44"/>
        <v/>
      </c>
    </row>
    <row r="488" spans="1:41" ht="105" hidden="1" x14ac:dyDescent="0.25">
      <c r="A488" s="358" t="str">
        <f>+IF(ENCUESTAS!DU488="SI",ENCUESTAS!DV488,"")</f>
        <v>OAS-118</v>
      </c>
      <c r="B488" s="366" t="s">
        <v>1086</v>
      </c>
      <c r="C488" s="367">
        <v>43355</v>
      </c>
      <c r="D488" s="361" t="str">
        <f>+ENCUESTAS!H488</f>
        <v xml:space="preserve">OASIS </v>
      </c>
      <c r="E488" s="372" t="s">
        <v>1097</v>
      </c>
      <c r="F488" s="372">
        <v>56</v>
      </c>
      <c r="G488" s="372"/>
      <c r="H488" s="372"/>
      <c r="I488" s="372"/>
      <c r="J488" s="372">
        <v>15</v>
      </c>
      <c r="K488" s="368"/>
      <c r="L488" s="372"/>
      <c r="M488" s="372">
        <v>22</v>
      </c>
      <c r="N488" s="372"/>
      <c r="O488" s="466">
        <v>220573200000</v>
      </c>
      <c r="P488" s="362" t="str">
        <f t="shared" si="42"/>
        <v>CALLE 56  #  15 - 22  220573200000</v>
      </c>
      <c r="Q488" s="362" t="str">
        <f t="shared" si="45"/>
        <v>NO</v>
      </c>
      <c r="R488" s="369">
        <v>963185</v>
      </c>
      <c r="S488" s="369">
        <v>1210029</v>
      </c>
      <c r="T488" s="366" t="s">
        <v>1086</v>
      </c>
      <c r="U488" s="467"/>
      <c r="V488" s="366" t="s">
        <v>1086</v>
      </c>
      <c r="W488" s="366" t="s">
        <v>3910</v>
      </c>
      <c r="X488" s="366" t="s">
        <v>1526</v>
      </c>
      <c r="Y488" s="366" t="s">
        <v>1306</v>
      </c>
      <c r="Z488" s="366" t="s">
        <v>1331</v>
      </c>
      <c r="AA488" s="369">
        <v>71187875</v>
      </c>
      <c r="AB488" s="366">
        <v>3215561645</v>
      </c>
      <c r="AC488" s="362" t="str">
        <f t="shared" si="43"/>
        <v>FRANCISCO LUIS PAVA GONZALEZ</v>
      </c>
      <c r="AD488" s="362" t="str">
        <f t="shared" si="46"/>
        <v>NO</v>
      </c>
      <c r="AE488" s="362" t="str">
        <f t="shared" si="47"/>
        <v>NO</v>
      </c>
      <c r="AF488" s="467" t="s">
        <v>3982</v>
      </c>
      <c r="AG488" s="366" t="s">
        <v>1086</v>
      </c>
      <c r="AH488" s="370">
        <v>4146319.5068774703</v>
      </c>
      <c r="AI488" s="367">
        <v>43392</v>
      </c>
      <c r="AJ488" s="366" t="s">
        <v>1086</v>
      </c>
      <c r="AK488" s="366"/>
      <c r="AL488" s="362" t="str">
        <f t="shared" si="44"/>
        <v>SI</v>
      </c>
      <c r="AN488" s="332" t="s">
        <v>1133</v>
      </c>
      <c r="AO488" s="332">
        <v>2</v>
      </c>
    </row>
    <row r="489" spans="1:41" hidden="1" x14ac:dyDescent="0.25">
      <c r="A489" s="358" t="str">
        <f>+IF(ENCUESTAS!DU489="SI",ENCUESTAS!DV489,"")</f>
        <v>OAS-119</v>
      </c>
      <c r="B489" s="366" t="s">
        <v>1086</v>
      </c>
      <c r="C489" s="367"/>
      <c r="D489" s="361" t="str">
        <f>+ENCUESTAS!H489</f>
        <v xml:space="preserve">OASIS </v>
      </c>
      <c r="E489" s="372"/>
      <c r="F489" s="372"/>
      <c r="G489" s="372"/>
      <c r="H489" s="372"/>
      <c r="I489" s="372"/>
      <c r="J489" s="372"/>
      <c r="K489" s="368"/>
      <c r="L489" s="372"/>
      <c r="M489" s="372"/>
      <c r="N489" s="372"/>
      <c r="O489" s="466"/>
      <c r="P489" s="362" t="str">
        <f t="shared" si="42"/>
        <v xml:space="preserve">   #   -   </v>
      </c>
      <c r="Q489" s="362" t="str">
        <f t="shared" si="45"/>
        <v>REPETIDA</v>
      </c>
      <c r="R489" s="369"/>
      <c r="S489" s="369"/>
      <c r="T489" s="366" t="s">
        <v>1087</v>
      </c>
      <c r="U489" s="467" t="s">
        <v>4015</v>
      </c>
      <c r="V489" s="366"/>
      <c r="W489" s="366"/>
      <c r="X489" s="366"/>
      <c r="Y489" s="366"/>
      <c r="Z489" s="366"/>
      <c r="AA489" s="369"/>
      <c r="AB489" s="366"/>
      <c r="AC489" s="362" t="str">
        <f t="shared" si="43"/>
        <v xml:space="preserve">   </v>
      </c>
      <c r="AD489" s="362" t="str">
        <f t="shared" si="46"/>
        <v>REPETIDA</v>
      </c>
      <c r="AE489" s="362" t="str">
        <f t="shared" si="47"/>
        <v>REPETIDA</v>
      </c>
      <c r="AF489" s="467"/>
      <c r="AG489" s="366"/>
      <c r="AH489" s="370"/>
      <c r="AI489" s="367"/>
      <c r="AJ489" s="366"/>
      <c r="AK489" s="366"/>
      <c r="AL489" s="362" t="str">
        <f t="shared" si="44"/>
        <v/>
      </c>
    </row>
    <row r="490" spans="1:41" hidden="1" x14ac:dyDescent="0.25">
      <c r="A490" s="358" t="str">
        <f>+IF(ENCUESTAS!DU490="SI",ENCUESTAS!DV490,"")</f>
        <v>OAS-120</v>
      </c>
      <c r="B490" s="366" t="s">
        <v>1086</v>
      </c>
      <c r="C490" s="367"/>
      <c r="D490" s="361" t="str">
        <f>+ENCUESTAS!H490</f>
        <v xml:space="preserve">OASIS </v>
      </c>
      <c r="E490" s="372"/>
      <c r="F490" s="372"/>
      <c r="G490" s="372"/>
      <c r="H490" s="372"/>
      <c r="I490" s="372"/>
      <c r="J490" s="372"/>
      <c r="K490" s="368"/>
      <c r="L490" s="372"/>
      <c r="M490" s="372"/>
      <c r="N490" s="372"/>
      <c r="O490" s="466"/>
      <c r="P490" s="362" t="str">
        <f t="shared" si="42"/>
        <v xml:space="preserve">   #   -   </v>
      </c>
      <c r="Q490" s="362" t="str">
        <f t="shared" si="45"/>
        <v>REPETIDA</v>
      </c>
      <c r="R490" s="369"/>
      <c r="S490" s="369"/>
      <c r="T490" s="366" t="s">
        <v>1087</v>
      </c>
      <c r="U490" s="467" t="s">
        <v>4015</v>
      </c>
      <c r="V490" s="366"/>
      <c r="W490" s="366"/>
      <c r="X490" s="366"/>
      <c r="Y490" s="366"/>
      <c r="Z490" s="366"/>
      <c r="AA490" s="369"/>
      <c r="AB490" s="366"/>
      <c r="AC490" s="362" t="str">
        <f t="shared" si="43"/>
        <v xml:space="preserve">   </v>
      </c>
      <c r="AD490" s="362" t="str">
        <f t="shared" si="46"/>
        <v>REPETIDA</v>
      </c>
      <c r="AE490" s="362" t="str">
        <f t="shared" si="47"/>
        <v>REPETIDA</v>
      </c>
      <c r="AF490" s="467"/>
      <c r="AG490" s="366"/>
      <c r="AH490" s="370"/>
      <c r="AI490" s="367"/>
      <c r="AJ490" s="366"/>
      <c r="AK490" s="366"/>
      <c r="AL490" s="362" t="str">
        <f t="shared" si="44"/>
        <v/>
      </c>
    </row>
    <row r="491" spans="1:41" hidden="1" x14ac:dyDescent="0.25">
      <c r="A491" s="358" t="str">
        <f>+IF(ENCUESTAS!DU491="SI",ENCUESTAS!DV491,"")</f>
        <v/>
      </c>
      <c r="B491" s="366"/>
      <c r="C491" s="367"/>
      <c r="D491" s="361" t="str">
        <f>+ENCUESTAS!H491</f>
        <v>NUEVO MILENIO</v>
      </c>
      <c r="E491" s="372"/>
      <c r="F491" s="372"/>
      <c r="G491" s="372"/>
      <c r="H491" s="372"/>
      <c r="I491" s="372"/>
      <c r="J491" s="372"/>
      <c r="K491" s="368"/>
      <c r="L491" s="372"/>
      <c r="M491" s="372"/>
      <c r="N491" s="372"/>
      <c r="O491" s="372"/>
      <c r="P491" s="362" t="str">
        <f t="shared" si="42"/>
        <v xml:space="preserve">   #   -   </v>
      </c>
      <c r="Q491" s="362" t="str">
        <f t="shared" si="45"/>
        <v>REPETIDA</v>
      </c>
      <c r="R491" s="369"/>
      <c r="S491" s="369"/>
      <c r="T491" s="366"/>
      <c r="U491" s="366"/>
      <c r="V491" s="366"/>
      <c r="W491" s="366"/>
      <c r="X491" s="366"/>
      <c r="Y491" s="366"/>
      <c r="Z491" s="366"/>
      <c r="AA491" s="369"/>
      <c r="AB491" s="366"/>
      <c r="AC491" s="362" t="str">
        <f t="shared" si="43"/>
        <v xml:space="preserve">   </v>
      </c>
      <c r="AD491" s="362" t="str">
        <f t="shared" si="46"/>
        <v>REPETIDA</v>
      </c>
      <c r="AE491" s="362" t="str">
        <f t="shared" si="47"/>
        <v>REPETIDA</v>
      </c>
      <c r="AF491" s="366"/>
      <c r="AG491" s="366"/>
      <c r="AH491" s="370"/>
      <c r="AI491" s="367"/>
      <c r="AJ491" s="366"/>
      <c r="AK491" s="366"/>
      <c r="AL491" s="362" t="str">
        <f t="shared" si="44"/>
        <v/>
      </c>
    </row>
    <row r="492" spans="1:41" ht="60" hidden="1" x14ac:dyDescent="0.25">
      <c r="A492" s="358" t="str">
        <f>+IF(ENCUESTAS!DU492="SI",ENCUESTAS!DV492,"")</f>
        <v>OAS-121</v>
      </c>
      <c r="B492" s="366" t="s">
        <v>1086</v>
      </c>
      <c r="C492" s="367">
        <v>43367</v>
      </c>
      <c r="D492" s="361" t="str">
        <f>+ENCUESTAS!H492</f>
        <v xml:space="preserve">OASIS </v>
      </c>
      <c r="E492" s="372"/>
      <c r="F492" s="372"/>
      <c r="G492" s="372"/>
      <c r="H492" s="372"/>
      <c r="I492" s="372"/>
      <c r="J492" s="372"/>
      <c r="K492" s="368"/>
      <c r="L492" s="372"/>
      <c r="M492" s="372"/>
      <c r="N492" s="372"/>
      <c r="O492" s="466">
        <v>220587900004</v>
      </c>
      <c r="P492" s="362" t="str">
        <f t="shared" si="42"/>
        <v xml:space="preserve">   #   -   220587900004</v>
      </c>
      <c r="Q492" s="362" t="str">
        <f t="shared" si="45"/>
        <v>NO</v>
      </c>
      <c r="R492" s="369">
        <v>963040</v>
      </c>
      <c r="S492" s="369">
        <v>1209962</v>
      </c>
      <c r="T492" s="366" t="s">
        <v>1086</v>
      </c>
      <c r="U492" s="467" t="s">
        <v>3904</v>
      </c>
      <c r="V492" s="366" t="s">
        <v>1086</v>
      </c>
      <c r="W492" s="366" t="s">
        <v>2301</v>
      </c>
      <c r="X492" s="366" t="s">
        <v>2189</v>
      </c>
      <c r="Y492" s="366" t="s">
        <v>1865</v>
      </c>
      <c r="Z492" s="366" t="s">
        <v>1654</v>
      </c>
      <c r="AA492" s="369">
        <v>1039695287</v>
      </c>
      <c r="AB492" s="366">
        <v>3116320782</v>
      </c>
      <c r="AC492" s="362" t="str">
        <f t="shared" si="43"/>
        <v>LEIDY VIVIANA RUA CHALARCA</v>
      </c>
      <c r="AD492" s="362" t="str">
        <f t="shared" si="46"/>
        <v>NO</v>
      </c>
      <c r="AE492" s="362" t="str">
        <f t="shared" si="47"/>
        <v>NO</v>
      </c>
      <c r="AF492" s="467" t="s">
        <v>4043</v>
      </c>
      <c r="AG492" s="366" t="s">
        <v>1086</v>
      </c>
      <c r="AH492" s="370">
        <v>6004350.7692055777</v>
      </c>
      <c r="AI492" s="367">
        <v>43392</v>
      </c>
      <c r="AJ492" s="366" t="s">
        <v>1086</v>
      </c>
      <c r="AK492" s="366"/>
      <c r="AL492" s="362" t="str">
        <f t="shared" si="44"/>
        <v>SI</v>
      </c>
      <c r="AN492" s="332" t="s">
        <v>1121</v>
      </c>
      <c r="AO492" s="332">
        <v>2</v>
      </c>
    </row>
    <row r="493" spans="1:41" hidden="1" x14ac:dyDescent="0.25">
      <c r="A493" s="358" t="str">
        <f>+IF(ENCUESTAS!DU493="SI",ENCUESTAS!DV493,"")</f>
        <v/>
      </c>
      <c r="B493" s="366"/>
      <c r="C493" s="367"/>
      <c r="D493" s="361" t="str">
        <f>+ENCUESTAS!H493</f>
        <v xml:space="preserve">OASIS </v>
      </c>
      <c r="E493" s="372"/>
      <c r="F493" s="372"/>
      <c r="G493" s="372"/>
      <c r="H493" s="372"/>
      <c r="I493" s="372"/>
      <c r="J493" s="372"/>
      <c r="K493" s="368"/>
      <c r="L493" s="372"/>
      <c r="M493" s="372"/>
      <c r="N493" s="372"/>
      <c r="O493" s="466"/>
      <c r="P493" s="362" t="str">
        <f t="shared" si="42"/>
        <v xml:space="preserve">   #   -   </v>
      </c>
      <c r="Q493" s="362" t="str">
        <f t="shared" si="45"/>
        <v>REPETIDA</v>
      </c>
      <c r="R493" s="369"/>
      <c r="S493" s="369"/>
      <c r="T493" s="366"/>
      <c r="U493" s="366"/>
      <c r="V493" s="366"/>
      <c r="W493" s="366"/>
      <c r="X493" s="366"/>
      <c r="Y493" s="366"/>
      <c r="Z493" s="366"/>
      <c r="AA493" s="369"/>
      <c r="AB493" s="366"/>
      <c r="AC493" s="362" t="str">
        <f t="shared" si="43"/>
        <v xml:space="preserve">   </v>
      </c>
      <c r="AD493" s="362" t="str">
        <f t="shared" si="46"/>
        <v>REPETIDA</v>
      </c>
      <c r="AE493" s="362" t="str">
        <f t="shared" si="47"/>
        <v>REPETIDA</v>
      </c>
      <c r="AF493" s="366"/>
      <c r="AG493" s="366"/>
      <c r="AH493" s="370"/>
      <c r="AI493" s="367"/>
      <c r="AJ493" s="366"/>
      <c r="AK493" s="366"/>
      <c r="AL493" s="362" t="str">
        <f t="shared" si="44"/>
        <v/>
      </c>
    </row>
    <row r="494" spans="1:41" hidden="1" x14ac:dyDescent="0.25">
      <c r="A494" s="358" t="str">
        <f>+IF(ENCUESTAS!DU494="SI",ENCUESTAS!DV494,"")</f>
        <v>HOR-038</v>
      </c>
      <c r="B494" s="366"/>
      <c r="C494" s="367"/>
      <c r="D494" s="361" t="str">
        <f>+ENCUESTAS!H494</f>
        <v xml:space="preserve">NUEVO HORIZONTE </v>
      </c>
      <c r="E494" s="372"/>
      <c r="F494" s="372"/>
      <c r="G494" s="372"/>
      <c r="H494" s="372"/>
      <c r="I494" s="372"/>
      <c r="J494" s="372"/>
      <c r="K494" s="368"/>
      <c r="L494" s="372"/>
      <c r="M494" s="372"/>
      <c r="N494" s="372"/>
      <c r="O494" s="372"/>
      <c r="P494" s="362" t="str">
        <f t="shared" si="42"/>
        <v xml:space="preserve">   #   -   </v>
      </c>
      <c r="Q494" s="362" t="str">
        <f t="shared" si="45"/>
        <v>REPETIDA</v>
      </c>
      <c r="R494" s="369"/>
      <c r="S494" s="369"/>
      <c r="T494" s="366"/>
      <c r="U494" s="366"/>
      <c r="V494" s="366"/>
      <c r="W494" s="366"/>
      <c r="X494" s="366"/>
      <c r="Y494" s="366"/>
      <c r="Z494" s="366"/>
      <c r="AA494" s="369"/>
      <c r="AB494" s="366"/>
      <c r="AC494" s="362" t="str">
        <f t="shared" si="43"/>
        <v xml:space="preserve">   </v>
      </c>
      <c r="AD494" s="362" t="str">
        <f t="shared" si="46"/>
        <v>REPETIDA</v>
      </c>
      <c r="AE494" s="362" t="str">
        <f t="shared" si="47"/>
        <v>REPETIDA</v>
      </c>
      <c r="AF494" s="366"/>
      <c r="AG494" s="366"/>
      <c r="AH494" s="370"/>
      <c r="AI494" s="367"/>
      <c r="AJ494" s="366"/>
      <c r="AK494" s="366"/>
      <c r="AL494" s="362" t="str">
        <f t="shared" si="44"/>
        <v/>
      </c>
    </row>
    <row r="495" spans="1:41" hidden="1" x14ac:dyDescent="0.25">
      <c r="A495" s="358" t="str">
        <f>+IF(ENCUESTAS!DU495="SI",ENCUESTAS!DV495,"")</f>
        <v/>
      </c>
      <c r="B495" s="366"/>
      <c r="C495" s="367"/>
      <c r="D495" s="361" t="str">
        <f>+ENCUESTAS!H495</f>
        <v>TAHAMI</v>
      </c>
      <c r="E495" s="372"/>
      <c r="F495" s="372"/>
      <c r="G495" s="372"/>
      <c r="H495" s="372"/>
      <c r="I495" s="372"/>
      <c r="J495" s="372"/>
      <c r="K495" s="368"/>
      <c r="L495" s="372"/>
      <c r="M495" s="372"/>
      <c r="N495" s="372"/>
      <c r="O495" s="372"/>
      <c r="P495" s="362" t="str">
        <f t="shared" ref="P495:P558" si="48">CONCATENATE(E495," ",F495,G495," ",H495," ",I495,"# "," ",J495,K495," ",L495,"- ",M495," ",N495," ",O495)</f>
        <v xml:space="preserve">   #   -   </v>
      </c>
      <c r="Q495" s="362" t="str">
        <f t="shared" si="45"/>
        <v>REPETIDA</v>
      </c>
      <c r="R495" s="369"/>
      <c r="S495" s="369"/>
      <c r="T495" s="366"/>
      <c r="U495" s="366"/>
      <c r="V495" s="366"/>
      <c r="W495" s="366"/>
      <c r="X495" s="366"/>
      <c r="Y495" s="366"/>
      <c r="Z495" s="366"/>
      <c r="AA495" s="369"/>
      <c r="AB495" s="366"/>
      <c r="AC495" s="362" t="str">
        <f t="shared" ref="AC495:AC558" si="49">+CONCATENATE(Y495," ",Z495," ",W495," ",X495)</f>
        <v xml:space="preserve">   </v>
      </c>
      <c r="AD495" s="362" t="str">
        <f t="shared" si="46"/>
        <v>REPETIDA</v>
      </c>
      <c r="AE495" s="362" t="str">
        <f t="shared" si="47"/>
        <v>REPETIDA</v>
      </c>
      <c r="AF495" s="366"/>
      <c r="AG495" s="366"/>
      <c r="AH495" s="370"/>
      <c r="AI495" s="367"/>
      <c r="AJ495" s="366"/>
      <c r="AK495" s="366"/>
      <c r="AL495" s="362" t="str">
        <f t="shared" ref="AL495:AL558" si="50">IF(AND(AG495="SI",AJ495="SI"),"SI",IF(AND(AG495="",AJ495=""),"","NO"))</f>
        <v/>
      </c>
    </row>
    <row r="496" spans="1:41" hidden="1" x14ac:dyDescent="0.25">
      <c r="A496" s="358" t="str">
        <f>+IF(ENCUESTAS!DU496="SI",ENCUESTAS!DV496,"")</f>
        <v/>
      </c>
      <c r="B496" s="366"/>
      <c r="C496" s="367"/>
      <c r="D496" s="361" t="str">
        <f>+ENCUESTAS!H496</f>
        <v xml:space="preserve">OASIS </v>
      </c>
      <c r="E496" s="372"/>
      <c r="F496" s="372"/>
      <c r="G496" s="372"/>
      <c r="H496" s="372"/>
      <c r="I496" s="372"/>
      <c r="J496" s="372"/>
      <c r="K496" s="368"/>
      <c r="L496" s="372"/>
      <c r="M496" s="372"/>
      <c r="N496" s="372"/>
      <c r="O496" s="466"/>
      <c r="P496" s="362" t="str">
        <f t="shared" si="48"/>
        <v xml:space="preserve">   #   -   </v>
      </c>
      <c r="Q496" s="362" t="str">
        <f t="shared" si="45"/>
        <v>REPETIDA</v>
      </c>
      <c r="R496" s="369"/>
      <c r="S496" s="369"/>
      <c r="T496" s="366"/>
      <c r="U496" s="366"/>
      <c r="V496" s="366"/>
      <c r="W496" s="366"/>
      <c r="X496" s="366"/>
      <c r="Y496" s="366"/>
      <c r="Z496" s="366"/>
      <c r="AA496" s="369"/>
      <c r="AB496" s="366"/>
      <c r="AC496" s="362" t="str">
        <f t="shared" si="49"/>
        <v xml:space="preserve">   </v>
      </c>
      <c r="AD496" s="362" t="str">
        <f t="shared" si="46"/>
        <v>REPETIDA</v>
      </c>
      <c r="AE496" s="362" t="str">
        <f t="shared" si="47"/>
        <v>REPETIDA</v>
      </c>
      <c r="AF496" s="366"/>
      <c r="AG496" s="366"/>
      <c r="AH496" s="370"/>
      <c r="AI496" s="367"/>
      <c r="AJ496" s="366"/>
      <c r="AK496" s="366"/>
      <c r="AL496" s="362" t="str">
        <f t="shared" si="50"/>
        <v/>
      </c>
    </row>
    <row r="497" spans="1:41" hidden="1" x14ac:dyDescent="0.25">
      <c r="A497" s="358" t="str">
        <f>+IF(ENCUESTAS!DU497="SI",ENCUESTAS!DV497,"")</f>
        <v>TAH-045</v>
      </c>
      <c r="B497" s="366"/>
      <c r="C497" s="367"/>
      <c r="D497" s="361" t="str">
        <f>+ENCUESTAS!H497</f>
        <v>TAHAMI</v>
      </c>
      <c r="E497" s="372"/>
      <c r="F497" s="372"/>
      <c r="G497" s="372"/>
      <c r="H497" s="372"/>
      <c r="I497" s="372"/>
      <c r="J497" s="372"/>
      <c r="K497" s="368"/>
      <c r="L497" s="372"/>
      <c r="M497" s="372"/>
      <c r="N497" s="372"/>
      <c r="O497" s="372"/>
      <c r="P497" s="362" t="str">
        <f t="shared" si="48"/>
        <v xml:space="preserve">   #   -   </v>
      </c>
      <c r="Q497" s="362" t="str">
        <f t="shared" si="45"/>
        <v>REPETIDA</v>
      </c>
      <c r="R497" s="369"/>
      <c r="S497" s="369"/>
      <c r="T497" s="366"/>
      <c r="U497" s="366"/>
      <c r="V497" s="366"/>
      <c r="W497" s="366"/>
      <c r="X497" s="366"/>
      <c r="Y497" s="366"/>
      <c r="Z497" s="366"/>
      <c r="AA497" s="369"/>
      <c r="AB497" s="366"/>
      <c r="AC497" s="362" t="str">
        <f t="shared" si="49"/>
        <v xml:space="preserve">   </v>
      </c>
      <c r="AD497" s="362" t="str">
        <f t="shared" si="46"/>
        <v>REPETIDA</v>
      </c>
      <c r="AE497" s="362" t="str">
        <f t="shared" si="47"/>
        <v>REPETIDA</v>
      </c>
      <c r="AF497" s="366"/>
      <c r="AG497" s="366"/>
      <c r="AH497" s="370"/>
      <c r="AI497" s="367"/>
      <c r="AJ497" s="366"/>
      <c r="AK497" s="366"/>
      <c r="AL497" s="362" t="str">
        <f t="shared" si="50"/>
        <v/>
      </c>
    </row>
    <row r="498" spans="1:41" hidden="1" x14ac:dyDescent="0.25">
      <c r="A498" s="358" t="str">
        <f>+IF(ENCUESTAS!DU498="SI",ENCUESTAS!DV498,"")</f>
        <v>TAH-046</v>
      </c>
      <c r="B498" s="366"/>
      <c r="C498" s="367"/>
      <c r="D498" s="361" t="str">
        <f>+ENCUESTAS!H498</f>
        <v>TAHAMI</v>
      </c>
      <c r="E498" s="372"/>
      <c r="F498" s="372"/>
      <c r="G498" s="372"/>
      <c r="H498" s="372"/>
      <c r="I498" s="372"/>
      <c r="J498" s="372"/>
      <c r="K498" s="368"/>
      <c r="L498" s="372"/>
      <c r="M498" s="372"/>
      <c r="N498" s="372"/>
      <c r="O498" s="372"/>
      <c r="P498" s="362" t="str">
        <f t="shared" si="48"/>
        <v xml:space="preserve">   #   -   </v>
      </c>
      <c r="Q498" s="362" t="str">
        <f t="shared" si="45"/>
        <v>REPETIDA</v>
      </c>
      <c r="R498" s="369"/>
      <c r="S498" s="369"/>
      <c r="T498" s="366"/>
      <c r="U498" s="366"/>
      <c r="V498" s="366"/>
      <c r="W498" s="366"/>
      <c r="X498" s="366"/>
      <c r="Y498" s="366"/>
      <c r="Z498" s="366"/>
      <c r="AA498" s="369"/>
      <c r="AB498" s="366"/>
      <c r="AC498" s="362" t="str">
        <f t="shared" si="49"/>
        <v xml:space="preserve">   </v>
      </c>
      <c r="AD498" s="362" t="str">
        <f t="shared" si="46"/>
        <v>REPETIDA</v>
      </c>
      <c r="AE498" s="362" t="str">
        <f t="shared" si="47"/>
        <v>REPETIDA</v>
      </c>
      <c r="AF498" s="366"/>
      <c r="AG498" s="366"/>
      <c r="AH498" s="370"/>
      <c r="AI498" s="367"/>
      <c r="AJ498" s="366"/>
      <c r="AK498" s="366"/>
      <c r="AL498" s="362" t="str">
        <f t="shared" si="50"/>
        <v/>
      </c>
    </row>
    <row r="499" spans="1:41" ht="75" hidden="1" x14ac:dyDescent="0.25">
      <c r="A499" s="358" t="str">
        <f>+IF(ENCUESTAS!DU499="SI",ENCUESTAS!DV499,"")</f>
        <v>OAS-122</v>
      </c>
      <c r="B499" s="366" t="s">
        <v>1086</v>
      </c>
      <c r="C499" s="367">
        <v>43355</v>
      </c>
      <c r="D499" s="361" t="str">
        <f>+ENCUESTAS!H499</f>
        <v xml:space="preserve">OASIS </v>
      </c>
      <c r="E499" s="372" t="s">
        <v>1097</v>
      </c>
      <c r="F499" s="372">
        <v>56</v>
      </c>
      <c r="G499" s="372"/>
      <c r="H499" s="372"/>
      <c r="I499" s="372"/>
      <c r="J499" s="372">
        <v>15</v>
      </c>
      <c r="K499" s="368"/>
      <c r="L499" s="372"/>
      <c r="M499" s="372">
        <v>22</v>
      </c>
      <c r="N499" s="372"/>
      <c r="O499" s="466">
        <v>220574400000</v>
      </c>
      <c r="P499" s="362" t="str">
        <f t="shared" si="48"/>
        <v>CALLE 56  #  15 - 22  220574400000</v>
      </c>
      <c r="Q499" s="362" t="str">
        <f t="shared" si="45"/>
        <v>NO</v>
      </c>
      <c r="R499" s="369">
        <v>963169</v>
      </c>
      <c r="S499" s="369">
        <v>1210025</v>
      </c>
      <c r="T499" s="366" t="s">
        <v>1086</v>
      </c>
      <c r="U499" s="467"/>
      <c r="V499" s="366" t="s">
        <v>1086</v>
      </c>
      <c r="W499" s="366" t="s">
        <v>2781</v>
      </c>
      <c r="X499" s="366"/>
      <c r="Y499" s="366" t="s">
        <v>1335</v>
      </c>
      <c r="Z499" s="366" t="s">
        <v>1654</v>
      </c>
      <c r="AA499" s="369">
        <v>43652746</v>
      </c>
      <c r="AB499" s="366"/>
      <c r="AC499" s="362" t="str">
        <f t="shared" si="49"/>
        <v xml:space="preserve">GLORIA VIVIANA LASCARRO </v>
      </c>
      <c r="AD499" s="362" t="str">
        <f t="shared" si="46"/>
        <v>NO</v>
      </c>
      <c r="AE499" s="362" t="str">
        <f t="shared" si="47"/>
        <v>NO</v>
      </c>
      <c r="AF499" s="467" t="s">
        <v>4006</v>
      </c>
      <c r="AG499" s="366" t="s">
        <v>1086</v>
      </c>
      <c r="AH499" s="370">
        <v>5860313.2048599217</v>
      </c>
      <c r="AI499" s="367">
        <v>43378</v>
      </c>
      <c r="AJ499" s="366" t="s">
        <v>1086</v>
      </c>
      <c r="AK499" s="366"/>
      <c r="AL499" s="362" t="str">
        <f t="shared" si="50"/>
        <v>SI</v>
      </c>
      <c r="AN499" s="332" t="s">
        <v>1133</v>
      </c>
      <c r="AO499" s="332">
        <v>1</v>
      </c>
    </row>
    <row r="500" spans="1:41" hidden="1" x14ac:dyDescent="0.25">
      <c r="A500" s="358" t="str">
        <f>+IF(ENCUESTAS!DU500="SI",ENCUESTAS!DV500,"")</f>
        <v>TAH-047</v>
      </c>
      <c r="B500" s="366"/>
      <c r="C500" s="367"/>
      <c r="D500" s="361" t="str">
        <f>+ENCUESTAS!H500</f>
        <v>TAHAMI</v>
      </c>
      <c r="E500" s="372"/>
      <c r="F500" s="372"/>
      <c r="G500" s="372"/>
      <c r="H500" s="372"/>
      <c r="I500" s="372"/>
      <c r="J500" s="372"/>
      <c r="K500" s="368"/>
      <c r="L500" s="372"/>
      <c r="M500" s="372"/>
      <c r="N500" s="372"/>
      <c r="O500" s="372"/>
      <c r="P500" s="362" t="str">
        <f t="shared" si="48"/>
        <v xml:space="preserve">   #   -   </v>
      </c>
      <c r="Q500" s="362" t="str">
        <f t="shared" si="45"/>
        <v>REPETIDA</v>
      </c>
      <c r="R500" s="369"/>
      <c r="S500" s="369"/>
      <c r="T500" s="366"/>
      <c r="U500" s="366"/>
      <c r="V500" s="366"/>
      <c r="W500" s="366"/>
      <c r="X500" s="366"/>
      <c r="Y500" s="366"/>
      <c r="Z500" s="366"/>
      <c r="AA500" s="369"/>
      <c r="AB500" s="366"/>
      <c r="AC500" s="362" t="str">
        <f t="shared" si="49"/>
        <v xml:space="preserve">   </v>
      </c>
      <c r="AD500" s="362" t="str">
        <f t="shared" si="46"/>
        <v>REPETIDA</v>
      </c>
      <c r="AE500" s="362" t="str">
        <f t="shared" si="47"/>
        <v>REPETIDA</v>
      </c>
      <c r="AF500" s="366"/>
      <c r="AG500" s="366"/>
      <c r="AH500" s="370"/>
      <c r="AI500" s="367"/>
      <c r="AJ500" s="366"/>
      <c r="AK500" s="366"/>
      <c r="AL500" s="362" t="str">
        <f t="shared" si="50"/>
        <v/>
      </c>
    </row>
    <row r="501" spans="1:41" hidden="1" x14ac:dyDescent="0.25">
      <c r="A501" s="358" t="str">
        <f>+IF(ENCUESTAS!DU501="SI",ENCUESTAS!DV501,"")</f>
        <v/>
      </c>
      <c r="B501" s="366"/>
      <c r="C501" s="367"/>
      <c r="D501" s="361" t="str">
        <f>+ENCUESTAS!H501</f>
        <v xml:space="preserve">NUEVO HORIZONTE </v>
      </c>
      <c r="E501" s="372"/>
      <c r="F501" s="372"/>
      <c r="G501" s="372"/>
      <c r="H501" s="372"/>
      <c r="I501" s="372"/>
      <c r="J501" s="372"/>
      <c r="K501" s="368"/>
      <c r="L501" s="372"/>
      <c r="M501" s="372"/>
      <c r="N501" s="372"/>
      <c r="O501" s="372"/>
      <c r="P501" s="362" t="str">
        <f t="shared" si="48"/>
        <v xml:space="preserve">   #   -   </v>
      </c>
      <c r="Q501" s="362" t="str">
        <f t="shared" si="45"/>
        <v>REPETIDA</v>
      </c>
      <c r="R501" s="369"/>
      <c r="S501" s="369"/>
      <c r="T501" s="366"/>
      <c r="U501" s="366"/>
      <c r="V501" s="366"/>
      <c r="W501" s="366"/>
      <c r="X501" s="366"/>
      <c r="Y501" s="366"/>
      <c r="Z501" s="366"/>
      <c r="AA501" s="369"/>
      <c r="AB501" s="366"/>
      <c r="AC501" s="362" t="str">
        <f t="shared" si="49"/>
        <v xml:space="preserve">   </v>
      </c>
      <c r="AD501" s="362" t="str">
        <f t="shared" si="46"/>
        <v>REPETIDA</v>
      </c>
      <c r="AE501" s="362" t="str">
        <f t="shared" si="47"/>
        <v>REPETIDA</v>
      </c>
      <c r="AF501" s="366"/>
      <c r="AG501" s="366"/>
      <c r="AH501" s="370"/>
      <c r="AI501" s="367"/>
      <c r="AJ501" s="366"/>
      <c r="AK501" s="366"/>
      <c r="AL501" s="362" t="str">
        <f t="shared" si="50"/>
        <v/>
      </c>
    </row>
    <row r="502" spans="1:41" hidden="1" x14ac:dyDescent="0.25">
      <c r="A502" s="358" t="str">
        <f>+IF(ENCUESTAS!DU502="SI",ENCUESTAS!DV502,"")</f>
        <v>OAS-123</v>
      </c>
      <c r="B502" s="366" t="s">
        <v>1086</v>
      </c>
      <c r="C502" s="367"/>
      <c r="D502" s="361" t="str">
        <f>+ENCUESTAS!H502</f>
        <v xml:space="preserve">OASIS </v>
      </c>
      <c r="E502" s="372"/>
      <c r="F502" s="372"/>
      <c r="G502" s="372"/>
      <c r="H502" s="372"/>
      <c r="I502" s="372"/>
      <c r="J502" s="372"/>
      <c r="K502" s="368"/>
      <c r="L502" s="372"/>
      <c r="M502" s="372"/>
      <c r="N502" s="372"/>
      <c r="O502" s="466"/>
      <c r="P502" s="362" t="str">
        <f t="shared" si="48"/>
        <v xml:space="preserve">   #   -   </v>
      </c>
      <c r="Q502" s="362" t="str">
        <f t="shared" si="45"/>
        <v>REPETIDA</v>
      </c>
      <c r="R502" s="369"/>
      <c r="S502" s="369"/>
      <c r="T502" s="366" t="s">
        <v>1087</v>
      </c>
      <c r="U502" s="467" t="s">
        <v>4161</v>
      </c>
      <c r="V502" s="366"/>
      <c r="W502" s="366"/>
      <c r="X502" s="366"/>
      <c r="Y502" s="366"/>
      <c r="Z502" s="366"/>
      <c r="AA502" s="369"/>
      <c r="AB502" s="366"/>
      <c r="AC502" s="362" t="str">
        <f t="shared" si="49"/>
        <v xml:space="preserve">   </v>
      </c>
      <c r="AD502" s="362" t="str">
        <f t="shared" si="46"/>
        <v>REPETIDA</v>
      </c>
      <c r="AE502" s="362" t="str">
        <f t="shared" si="47"/>
        <v>REPETIDA</v>
      </c>
      <c r="AF502" s="467"/>
      <c r="AG502" s="366"/>
      <c r="AH502" s="370"/>
      <c r="AI502" s="367"/>
      <c r="AJ502" s="366"/>
      <c r="AK502" s="366"/>
      <c r="AL502" s="362" t="str">
        <f t="shared" si="50"/>
        <v/>
      </c>
    </row>
    <row r="503" spans="1:41" ht="75" hidden="1" x14ac:dyDescent="0.25">
      <c r="A503" s="358" t="str">
        <f>+IF(ENCUESTAS!DU503="SI",ENCUESTAS!DV503,"")</f>
        <v>OAS-124</v>
      </c>
      <c r="B503" s="366" t="s">
        <v>1086</v>
      </c>
      <c r="C503" s="367">
        <v>43361</v>
      </c>
      <c r="D503" s="361" t="str">
        <f>+ENCUESTAS!H503</f>
        <v xml:space="preserve">OASIS </v>
      </c>
      <c r="E503" s="372" t="s">
        <v>1102</v>
      </c>
      <c r="F503" s="372">
        <v>15</v>
      </c>
      <c r="G503" s="372"/>
      <c r="H503" s="372"/>
      <c r="I503" s="372"/>
      <c r="J503" s="372">
        <v>54</v>
      </c>
      <c r="K503" s="368"/>
      <c r="L503" s="372"/>
      <c r="M503" s="372">
        <v>75</v>
      </c>
      <c r="N503" s="372"/>
      <c r="O503" s="466">
        <v>220590600000</v>
      </c>
      <c r="P503" s="362" t="str">
        <f t="shared" si="48"/>
        <v>CARRERA 15  #  54 - 75  220590600000</v>
      </c>
      <c r="Q503" s="362" t="str">
        <f t="shared" si="45"/>
        <v>NO</v>
      </c>
      <c r="R503" s="369">
        <v>963143</v>
      </c>
      <c r="S503" s="369">
        <v>1209939</v>
      </c>
      <c r="T503" s="366" t="s">
        <v>1086</v>
      </c>
      <c r="U503" s="467"/>
      <c r="V503" s="366" t="s">
        <v>1086</v>
      </c>
      <c r="W503" s="366" t="s">
        <v>1295</v>
      </c>
      <c r="X503" s="366" t="s">
        <v>2978</v>
      </c>
      <c r="Y503" s="366" t="s">
        <v>2153</v>
      </c>
      <c r="Z503" s="366"/>
      <c r="AA503" s="369">
        <v>39016815</v>
      </c>
      <c r="AB503" s="366">
        <v>3137962665</v>
      </c>
      <c r="AC503" s="362" t="str">
        <f t="shared" si="49"/>
        <v>MARGARITA  GARCIA PALOMINO</v>
      </c>
      <c r="AD503" s="362" t="str">
        <f t="shared" si="46"/>
        <v>NO</v>
      </c>
      <c r="AE503" s="362" t="str">
        <f t="shared" si="47"/>
        <v>NO</v>
      </c>
      <c r="AF503" s="467" t="s">
        <v>4005</v>
      </c>
      <c r="AG503" s="366" t="s">
        <v>1086</v>
      </c>
      <c r="AH503" s="370">
        <v>2906861.9978687149</v>
      </c>
      <c r="AI503" s="367">
        <v>43378</v>
      </c>
      <c r="AJ503" s="366" t="s">
        <v>1086</v>
      </c>
      <c r="AK503" s="366"/>
      <c r="AL503" s="362" t="str">
        <f t="shared" si="50"/>
        <v>SI</v>
      </c>
      <c r="AN503" s="332" t="s">
        <v>1133</v>
      </c>
      <c r="AO503" s="332">
        <v>1</v>
      </c>
    </row>
    <row r="504" spans="1:41" hidden="1" x14ac:dyDescent="0.25">
      <c r="A504" s="358" t="str">
        <f>+IF(ENCUESTAS!DU504="SI",ENCUESTAS!DV504,"")</f>
        <v>OAS-125</v>
      </c>
      <c r="B504" s="366" t="s">
        <v>1086</v>
      </c>
      <c r="C504" s="367"/>
      <c r="D504" s="361" t="str">
        <f>+ENCUESTAS!H504</f>
        <v xml:space="preserve">OASIS </v>
      </c>
      <c r="E504" s="372"/>
      <c r="F504" s="372"/>
      <c r="G504" s="372"/>
      <c r="H504" s="372"/>
      <c r="I504" s="372"/>
      <c r="J504" s="372"/>
      <c r="K504" s="368"/>
      <c r="L504" s="372"/>
      <c r="M504" s="372"/>
      <c r="N504" s="372"/>
      <c r="O504" s="466"/>
      <c r="P504" s="362" t="str">
        <f t="shared" si="48"/>
        <v xml:space="preserve">   #   -   </v>
      </c>
      <c r="Q504" s="362" t="str">
        <f t="shared" si="45"/>
        <v>REPETIDA</v>
      </c>
      <c r="R504" s="369"/>
      <c r="S504" s="369"/>
      <c r="T504" s="366" t="s">
        <v>1087</v>
      </c>
      <c r="U504" s="467" t="s">
        <v>4024</v>
      </c>
      <c r="V504" s="366"/>
      <c r="W504" s="366"/>
      <c r="X504" s="366"/>
      <c r="Y504" s="366"/>
      <c r="Z504" s="366"/>
      <c r="AA504" s="369"/>
      <c r="AB504" s="366"/>
      <c r="AC504" s="362" t="str">
        <f t="shared" si="49"/>
        <v xml:space="preserve">   </v>
      </c>
      <c r="AD504" s="362" t="str">
        <f t="shared" si="46"/>
        <v>REPETIDA</v>
      </c>
      <c r="AE504" s="362" t="str">
        <f t="shared" si="47"/>
        <v>REPETIDA</v>
      </c>
      <c r="AF504" s="467"/>
      <c r="AG504" s="366"/>
      <c r="AH504" s="370"/>
      <c r="AI504" s="367"/>
      <c r="AJ504" s="366"/>
      <c r="AK504" s="366"/>
      <c r="AL504" s="362" t="str">
        <f t="shared" si="50"/>
        <v/>
      </c>
    </row>
    <row r="505" spans="1:41" ht="60" hidden="1" x14ac:dyDescent="0.25">
      <c r="A505" s="358" t="str">
        <f>+IF(ENCUESTAS!DU505="SI",ENCUESTAS!DV505,"")</f>
        <v>OAS-126</v>
      </c>
      <c r="B505" s="366" t="s">
        <v>1086</v>
      </c>
      <c r="C505" s="367"/>
      <c r="D505" s="361" t="str">
        <f>+ENCUESTAS!H505</f>
        <v xml:space="preserve">OASIS </v>
      </c>
      <c r="E505" s="372" t="s">
        <v>1097</v>
      </c>
      <c r="F505" s="372">
        <v>56</v>
      </c>
      <c r="G505" s="372"/>
      <c r="H505" s="372"/>
      <c r="I505" s="372"/>
      <c r="J505" s="372">
        <v>16</v>
      </c>
      <c r="K505" s="368"/>
      <c r="L505" s="372"/>
      <c r="M505" s="372">
        <v>8</v>
      </c>
      <c r="N505" s="372"/>
      <c r="O505" s="466">
        <v>220578200000</v>
      </c>
      <c r="P505" s="362" t="str">
        <f t="shared" si="48"/>
        <v>CALLE 56  #  16 - 8  220578200000</v>
      </c>
      <c r="Q505" s="362" t="str">
        <f t="shared" si="45"/>
        <v>NO</v>
      </c>
      <c r="R505" s="369">
        <v>963177</v>
      </c>
      <c r="S505" s="369">
        <v>1210058</v>
      </c>
      <c r="T505" s="366" t="s">
        <v>1086</v>
      </c>
      <c r="U505" s="467"/>
      <c r="V505" s="366" t="s">
        <v>1086</v>
      </c>
      <c r="W505" s="366" t="s">
        <v>1299</v>
      </c>
      <c r="X505" s="366" t="s">
        <v>1281</v>
      </c>
      <c r="Y505" s="366" t="s">
        <v>1331</v>
      </c>
      <c r="Z505" s="366" t="s">
        <v>1423</v>
      </c>
      <c r="AA505" s="369">
        <v>98465933</v>
      </c>
      <c r="AB505" s="366">
        <v>3105938015</v>
      </c>
      <c r="AC505" s="362" t="str">
        <f t="shared" si="49"/>
        <v>LUIS CARLOS SANCHEZ TORRES</v>
      </c>
      <c r="AD505" s="362" t="str">
        <f t="shared" si="46"/>
        <v>NO</v>
      </c>
      <c r="AE505" s="362" t="str">
        <f t="shared" si="47"/>
        <v>NO</v>
      </c>
      <c r="AF505" s="467" t="s">
        <v>4004</v>
      </c>
      <c r="AG505" s="366" t="s">
        <v>1086</v>
      </c>
      <c r="AH505" s="370">
        <v>6401791.1028122194</v>
      </c>
      <c r="AI505" s="367">
        <v>43378</v>
      </c>
      <c r="AJ505" s="366" t="s">
        <v>1086</v>
      </c>
      <c r="AK505" s="366"/>
      <c r="AL505" s="362" t="str">
        <f t="shared" si="50"/>
        <v>SI</v>
      </c>
      <c r="AN505" s="332" t="s">
        <v>1129</v>
      </c>
      <c r="AO505" s="332">
        <v>1</v>
      </c>
    </row>
    <row r="506" spans="1:41" ht="75" hidden="1" x14ac:dyDescent="0.25">
      <c r="A506" s="358" t="str">
        <f>+IF(ENCUESTAS!DU506="SI",ENCUESTAS!DV506,"")</f>
        <v>OAS-127</v>
      </c>
      <c r="B506" s="366" t="s">
        <v>1086</v>
      </c>
      <c r="C506" s="367">
        <v>43360</v>
      </c>
      <c r="D506" s="361" t="str">
        <f>+ENCUESTAS!H506</f>
        <v xml:space="preserve">OASIS </v>
      </c>
      <c r="E506" s="372" t="s">
        <v>1097</v>
      </c>
      <c r="F506" s="372">
        <v>56</v>
      </c>
      <c r="G506" s="372"/>
      <c r="H506" s="372"/>
      <c r="I506" s="372"/>
      <c r="J506" s="372">
        <v>16</v>
      </c>
      <c r="K506" s="368"/>
      <c r="L506" s="372"/>
      <c r="M506" s="372">
        <v>15</v>
      </c>
      <c r="N506" s="372"/>
      <c r="O506" s="466">
        <v>220581910043</v>
      </c>
      <c r="P506" s="362" t="str">
        <f t="shared" si="48"/>
        <v>CALLE 56  #  16 - 15  220581910043</v>
      </c>
      <c r="Q506" s="362" t="str">
        <f t="shared" si="45"/>
        <v>NO</v>
      </c>
      <c r="R506" s="369">
        <v>963055</v>
      </c>
      <c r="S506" s="369">
        <v>1210046</v>
      </c>
      <c r="T506" s="366" t="s">
        <v>1086</v>
      </c>
      <c r="U506" s="467"/>
      <c r="V506" s="366" t="s">
        <v>1086</v>
      </c>
      <c r="W506" s="366" t="s">
        <v>2857</v>
      </c>
      <c r="X506" s="366" t="s">
        <v>2858</v>
      </c>
      <c r="Y506" s="366" t="s">
        <v>1529</v>
      </c>
      <c r="Z506" s="366" t="s">
        <v>1287</v>
      </c>
      <c r="AA506" s="369">
        <v>26294884</v>
      </c>
      <c r="AB506" s="366">
        <v>3212604578</v>
      </c>
      <c r="AC506" s="362" t="str">
        <f t="shared" si="49"/>
        <v>JUANA MARIA LLOREDA CAMPAÑA</v>
      </c>
      <c r="AD506" s="362" t="str">
        <f t="shared" si="46"/>
        <v>NO</v>
      </c>
      <c r="AE506" s="362" t="str">
        <f t="shared" si="47"/>
        <v>NO</v>
      </c>
      <c r="AF506" s="467" t="s">
        <v>4003</v>
      </c>
      <c r="AG506" s="366" t="s">
        <v>1086</v>
      </c>
      <c r="AH506" s="370">
        <v>3022209.9375996897</v>
      </c>
      <c r="AI506" s="367">
        <v>43378</v>
      </c>
      <c r="AJ506" s="366" t="s">
        <v>1086</v>
      </c>
      <c r="AK506" s="366"/>
      <c r="AL506" s="362" t="str">
        <f t="shared" si="50"/>
        <v>SI</v>
      </c>
      <c r="AN506" s="332" t="s">
        <v>1129</v>
      </c>
      <c r="AO506" s="332">
        <v>1</v>
      </c>
    </row>
    <row r="507" spans="1:41" hidden="1" x14ac:dyDescent="0.25">
      <c r="A507" s="358" t="str">
        <f>+IF(ENCUESTAS!DU507="SI",ENCUESTAS!DV507,"")</f>
        <v>OAS-128</v>
      </c>
      <c r="B507" s="366" t="s">
        <v>1086</v>
      </c>
      <c r="C507" s="367"/>
      <c r="D507" s="361" t="str">
        <f>+ENCUESTAS!H507</f>
        <v xml:space="preserve">OASIS </v>
      </c>
      <c r="E507" s="372"/>
      <c r="F507" s="372"/>
      <c r="G507" s="372"/>
      <c r="H507" s="372"/>
      <c r="I507" s="372"/>
      <c r="J507" s="372"/>
      <c r="K507" s="368"/>
      <c r="L507" s="372"/>
      <c r="M507" s="372"/>
      <c r="N507" s="372"/>
      <c r="O507" s="466"/>
      <c r="P507" s="362" t="str">
        <f t="shared" si="48"/>
        <v xml:space="preserve">   #   -   </v>
      </c>
      <c r="Q507" s="362" t="str">
        <f t="shared" si="45"/>
        <v>REPETIDA</v>
      </c>
      <c r="R507" s="369"/>
      <c r="S507" s="369"/>
      <c r="T507" s="366" t="s">
        <v>1087</v>
      </c>
      <c r="U507" s="467" t="s">
        <v>4062</v>
      </c>
      <c r="V507" s="366"/>
      <c r="W507" s="366"/>
      <c r="X507" s="366"/>
      <c r="Y507" s="366"/>
      <c r="Z507" s="366"/>
      <c r="AA507" s="369"/>
      <c r="AB507" s="366"/>
      <c r="AC507" s="362" t="str">
        <f t="shared" si="49"/>
        <v xml:space="preserve">   </v>
      </c>
      <c r="AD507" s="362" t="str">
        <f t="shared" si="46"/>
        <v>REPETIDA</v>
      </c>
      <c r="AE507" s="362" t="str">
        <f t="shared" si="47"/>
        <v>REPETIDA</v>
      </c>
      <c r="AF507" s="467"/>
      <c r="AG507" s="366"/>
      <c r="AH507" s="370"/>
      <c r="AI507" s="367"/>
      <c r="AJ507" s="366"/>
      <c r="AK507" s="366"/>
      <c r="AL507" s="362" t="str">
        <f t="shared" si="50"/>
        <v/>
      </c>
    </row>
    <row r="508" spans="1:41" hidden="1" x14ac:dyDescent="0.25">
      <c r="A508" s="358" t="str">
        <f>+IF(ENCUESTAS!DU508="SI",ENCUESTAS!DV508,"")</f>
        <v/>
      </c>
      <c r="B508" s="366"/>
      <c r="C508" s="367"/>
      <c r="D508" s="361" t="str">
        <f>+ENCUESTAS!H508</f>
        <v xml:space="preserve">OASIS </v>
      </c>
      <c r="E508" s="372"/>
      <c r="F508" s="372"/>
      <c r="G508" s="372"/>
      <c r="H508" s="372"/>
      <c r="I508" s="372"/>
      <c r="J508" s="372"/>
      <c r="K508" s="368"/>
      <c r="L508" s="372"/>
      <c r="M508" s="372"/>
      <c r="N508" s="372"/>
      <c r="O508" s="466"/>
      <c r="P508" s="362" t="str">
        <f t="shared" si="48"/>
        <v xml:space="preserve">   #   -   </v>
      </c>
      <c r="Q508" s="362" t="str">
        <f t="shared" si="45"/>
        <v>REPETIDA</v>
      </c>
      <c r="R508" s="369"/>
      <c r="S508" s="369"/>
      <c r="T508" s="366"/>
      <c r="U508" s="366"/>
      <c r="V508" s="366"/>
      <c r="W508" s="366"/>
      <c r="X508" s="366"/>
      <c r="Y508" s="366"/>
      <c r="Z508" s="366"/>
      <c r="AA508" s="369"/>
      <c r="AB508" s="366"/>
      <c r="AC508" s="362" t="str">
        <f t="shared" si="49"/>
        <v xml:space="preserve">   </v>
      </c>
      <c r="AD508" s="362" t="str">
        <f t="shared" si="46"/>
        <v>REPETIDA</v>
      </c>
      <c r="AE508" s="362" t="str">
        <f t="shared" si="47"/>
        <v>REPETIDA</v>
      </c>
      <c r="AF508" s="366"/>
      <c r="AG508" s="366"/>
      <c r="AH508" s="370"/>
      <c r="AI508" s="367"/>
      <c r="AJ508" s="366"/>
      <c r="AK508" s="366"/>
      <c r="AL508" s="362" t="str">
        <f t="shared" si="50"/>
        <v/>
      </c>
    </row>
    <row r="509" spans="1:41" ht="45" hidden="1" x14ac:dyDescent="0.25">
      <c r="A509" s="358" t="str">
        <f>+IF(ENCUESTAS!DU509="SI",ENCUESTAS!DV509,"")</f>
        <v>OAS-129</v>
      </c>
      <c r="B509" s="366" t="s">
        <v>1086</v>
      </c>
      <c r="C509" s="367">
        <v>43360</v>
      </c>
      <c r="D509" s="361" t="str">
        <f>+ENCUESTAS!H509</f>
        <v xml:space="preserve">OASIS </v>
      </c>
      <c r="E509" s="372" t="s">
        <v>1097</v>
      </c>
      <c r="F509" s="372">
        <v>56</v>
      </c>
      <c r="G509" s="372"/>
      <c r="H509" s="372"/>
      <c r="I509" s="372"/>
      <c r="J509" s="372">
        <v>16</v>
      </c>
      <c r="K509" s="368"/>
      <c r="L509" s="372"/>
      <c r="M509" s="372">
        <v>15</v>
      </c>
      <c r="N509" s="372"/>
      <c r="O509" s="466">
        <v>220581910041</v>
      </c>
      <c r="P509" s="362" t="str">
        <f t="shared" si="48"/>
        <v>CALLE 56  #  16 - 15  220581910041</v>
      </c>
      <c r="Q509" s="362" t="str">
        <f t="shared" si="45"/>
        <v>NO</v>
      </c>
      <c r="R509" s="369">
        <v>963041</v>
      </c>
      <c r="S509" s="369">
        <v>1210028</v>
      </c>
      <c r="T509" s="366" t="s">
        <v>1086</v>
      </c>
      <c r="U509" s="467"/>
      <c r="V509" s="366" t="s">
        <v>1086</v>
      </c>
      <c r="W509" s="366" t="s">
        <v>3919</v>
      </c>
      <c r="X509" s="366" t="s">
        <v>3920</v>
      </c>
      <c r="Y509" s="366" t="s">
        <v>1318</v>
      </c>
      <c r="Z509" s="366" t="s">
        <v>1465</v>
      </c>
      <c r="AA509" s="369">
        <v>22028371</v>
      </c>
      <c r="AB509" s="366">
        <v>3104471424</v>
      </c>
      <c r="AC509" s="362" t="str">
        <f t="shared" si="49"/>
        <v>ANA DE JESUS MAYO DE QUICENO</v>
      </c>
      <c r="AD509" s="362" t="str">
        <f t="shared" si="46"/>
        <v>NO</v>
      </c>
      <c r="AE509" s="362" t="str">
        <f t="shared" si="47"/>
        <v>NO</v>
      </c>
      <c r="AF509" s="467" t="s">
        <v>4044</v>
      </c>
      <c r="AG509" s="366" t="s">
        <v>1086</v>
      </c>
      <c r="AH509" s="370">
        <v>6267487.6584660951</v>
      </c>
      <c r="AI509" s="367">
        <v>43392</v>
      </c>
      <c r="AJ509" s="366" t="s">
        <v>1086</v>
      </c>
      <c r="AK509" s="366"/>
      <c r="AL509" s="362" t="str">
        <f t="shared" si="50"/>
        <v>SI</v>
      </c>
      <c r="AN509" s="332" t="s">
        <v>1129</v>
      </c>
      <c r="AO509" s="332">
        <v>2</v>
      </c>
    </row>
    <row r="510" spans="1:41" ht="45" hidden="1" x14ac:dyDescent="0.25">
      <c r="A510" s="358" t="str">
        <f>+IF(ENCUESTAS!DU510="SI",ENCUESTAS!DV510,"")</f>
        <v>OAS-130</v>
      </c>
      <c r="B510" s="366" t="s">
        <v>1086</v>
      </c>
      <c r="C510" s="367">
        <v>43368</v>
      </c>
      <c r="D510" s="361" t="str">
        <f>+ENCUESTAS!H510</f>
        <v xml:space="preserve">OASIS </v>
      </c>
      <c r="E510" s="372" t="s">
        <v>1097</v>
      </c>
      <c r="F510" s="372">
        <v>54</v>
      </c>
      <c r="G510" s="372"/>
      <c r="H510" s="372"/>
      <c r="I510" s="372"/>
      <c r="J510" s="372">
        <v>15</v>
      </c>
      <c r="K510" s="368" t="s">
        <v>1116</v>
      </c>
      <c r="L510" s="372"/>
      <c r="M510" s="372">
        <v>29</v>
      </c>
      <c r="N510" s="372"/>
      <c r="O510" s="466">
        <v>220588060000</v>
      </c>
      <c r="P510" s="362" t="str">
        <f t="shared" si="48"/>
        <v>CALLE 54  #  15B - 29  220588060000</v>
      </c>
      <c r="Q510" s="362" t="str">
        <f t="shared" si="45"/>
        <v>NO</v>
      </c>
      <c r="R510" s="369">
        <v>963037</v>
      </c>
      <c r="S510" s="369">
        <v>1209939</v>
      </c>
      <c r="T510" s="366" t="s">
        <v>1086</v>
      </c>
      <c r="U510" s="467"/>
      <c r="V510" s="366" t="s">
        <v>1086</v>
      </c>
      <c r="W510" s="366" t="s">
        <v>1456</v>
      </c>
      <c r="X510" s="366" t="s">
        <v>1855</v>
      </c>
      <c r="Y510" s="366" t="s">
        <v>1287</v>
      </c>
      <c r="Z510" s="366" t="s">
        <v>2867</v>
      </c>
      <c r="AA510" s="369">
        <v>21933660</v>
      </c>
      <c r="AB510" s="366">
        <v>3234226038</v>
      </c>
      <c r="AC510" s="362" t="str">
        <f t="shared" si="49"/>
        <v>MARIA BELEN PEREZ AGUIRRE</v>
      </c>
      <c r="AD510" s="362" t="str">
        <f t="shared" si="46"/>
        <v>NO</v>
      </c>
      <c r="AE510" s="362" t="str">
        <f t="shared" si="47"/>
        <v>NO</v>
      </c>
      <c r="AF510" s="467" t="s">
        <v>4058</v>
      </c>
      <c r="AG510" s="366" t="s">
        <v>1086</v>
      </c>
      <c r="AH510" s="370">
        <v>2157639.5048182188</v>
      </c>
      <c r="AI510" s="367">
        <v>43392</v>
      </c>
      <c r="AJ510" s="366" t="s">
        <v>1086</v>
      </c>
      <c r="AK510" s="366"/>
      <c r="AL510" s="362" t="str">
        <f t="shared" si="50"/>
        <v>SI</v>
      </c>
      <c r="AN510" s="332" t="s">
        <v>1121</v>
      </c>
      <c r="AO510" s="332">
        <v>2</v>
      </c>
    </row>
    <row r="511" spans="1:41" ht="60" hidden="1" x14ac:dyDescent="0.25">
      <c r="A511" s="358" t="str">
        <f>+IF(ENCUESTAS!DU511="SI",ENCUESTAS!DV511,"")</f>
        <v>OAS-131</v>
      </c>
      <c r="B511" s="366" t="s">
        <v>1086</v>
      </c>
      <c r="C511" s="367">
        <v>43359</v>
      </c>
      <c r="D511" s="361" t="str">
        <f>+ENCUESTAS!H511</f>
        <v xml:space="preserve">OASIS </v>
      </c>
      <c r="E511" s="372"/>
      <c r="F511" s="372"/>
      <c r="G511" s="372"/>
      <c r="H511" s="372"/>
      <c r="I511" s="372"/>
      <c r="J511" s="372"/>
      <c r="K511" s="368"/>
      <c r="L511" s="372"/>
      <c r="M511" s="372"/>
      <c r="N511" s="372"/>
      <c r="O511" s="466">
        <v>1039688382</v>
      </c>
      <c r="P511" s="362" t="str">
        <f t="shared" si="48"/>
        <v xml:space="preserve">   #   -   1039688382</v>
      </c>
      <c r="Q511" s="362" t="str">
        <f t="shared" si="45"/>
        <v>NO</v>
      </c>
      <c r="R511" s="369">
        <v>963069</v>
      </c>
      <c r="S511" s="369">
        <v>1210041</v>
      </c>
      <c r="T511" s="366" t="s">
        <v>1086</v>
      </c>
      <c r="U511" s="467" t="s">
        <v>4077</v>
      </c>
      <c r="V511" s="366" t="s">
        <v>1086</v>
      </c>
      <c r="W511" s="366" t="s">
        <v>2022</v>
      </c>
      <c r="X511" s="366" t="s">
        <v>1630</v>
      </c>
      <c r="Y511" s="366" t="s">
        <v>1287</v>
      </c>
      <c r="Z511" s="366" t="s">
        <v>2256</v>
      </c>
      <c r="AA511" s="369">
        <v>43657330</v>
      </c>
      <c r="AB511" s="366">
        <v>3122070575</v>
      </c>
      <c r="AC511" s="362" t="str">
        <f t="shared" si="49"/>
        <v>MARIA ELISA MURILLO MOSQUERA</v>
      </c>
      <c r="AD511" s="362" t="str">
        <f t="shared" si="46"/>
        <v>NO</v>
      </c>
      <c r="AE511" s="362" t="str">
        <f t="shared" si="47"/>
        <v>NO</v>
      </c>
      <c r="AF511" s="467" t="s">
        <v>4045</v>
      </c>
      <c r="AG511" s="366" t="s">
        <v>1086</v>
      </c>
      <c r="AH511" s="370">
        <v>7007076.1644998975</v>
      </c>
      <c r="AI511" s="367">
        <v>43392</v>
      </c>
      <c r="AJ511" s="366" t="s">
        <v>1086</v>
      </c>
      <c r="AK511" s="366"/>
      <c r="AL511" s="362" t="str">
        <f t="shared" si="50"/>
        <v>SI</v>
      </c>
      <c r="AN511" s="332" t="s">
        <v>1129</v>
      </c>
      <c r="AO511" s="332">
        <v>2</v>
      </c>
    </row>
    <row r="512" spans="1:41" ht="60" hidden="1" x14ac:dyDescent="0.25">
      <c r="A512" s="358" t="str">
        <f>+IF(ENCUESTAS!DU512="SI",ENCUESTAS!DV512,"")</f>
        <v>OAS-132</v>
      </c>
      <c r="B512" s="366" t="s">
        <v>1086</v>
      </c>
      <c r="C512" s="367">
        <v>43360</v>
      </c>
      <c r="D512" s="361" t="str">
        <f>+ENCUESTAS!H512</f>
        <v xml:space="preserve">OASIS </v>
      </c>
      <c r="E512" s="372" t="s">
        <v>1097</v>
      </c>
      <c r="F512" s="372">
        <v>56</v>
      </c>
      <c r="G512" s="372"/>
      <c r="H512" s="372"/>
      <c r="I512" s="372"/>
      <c r="J512" s="372">
        <v>16</v>
      </c>
      <c r="K512" s="368"/>
      <c r="L512" s="372"/>
      <c r="M512" s="372">
        <v>15</v>
      </c>
      <c r="N512" s="372"/>
      <c r="O512" s="466">
        <v>220581910045</v>
      </c>
      <c r="P512" s="362" t="str">
        <f t="shared" si="48"/>
        <v>CALLE 56  #  16 - 15  220581910045</v>
      </c>
      <c r="Q512" s="362" t="str">
        <f t="shared" si="45"/>
        <v>NO</v>
      </c>
      <c r="R512" s="369">
        <v>963062</v>
      </c>
      <c r="S512" s="369">
        <v>1210041</v>
      </c>
      <c r="T512" s="366" t="s">
        <v>1086</v>
      </c>
      <c r="U512" s="467"/>
      <c r="V512" s="366" t="s">
        <v>1086</v>
      </c>
      <c r="W512" s="366" t="s">
        <v>1663</v>
      </c>
      <c r="X512" s="366" t="s">
        <v>1705</v>
      </c>
      <c r="Y512" s="366" t="s">
        <v>3921</v>
      </c>
      <c r="Z512" s="366"/>
      <c r="AA512" s="369">
        <v>21932979</v>
      </c>
      <c r="AB512" s="366">
        <v>3113585421</v>
      </c>
      <c r="AC512" s="362" t="str">
        <f t="shared" si="49"/>
        <v>AMILIA  ECHAVARRIA ANGARITA</v>
      </c>
      <c r="AD512" s="362" t="str">
        <f t="shared" si="46"/>
        <v>NO</v>
      </c>
      <c r="AE512" s="362" t="str">
        <f t="shared" si="47"/>
        <v>NO</v>
      </c>
      <c r="AF512" s="467" t="s">
        <v>4057</v>
      </c>
      <c r="AG512" s="366" t="s">
        <v>1086</v>
      </c>
      <c r="AH512" s="370">
        <v>5977051.7146208305</v>
      </c>
      <c r="AI512" s="367">
        <v>43392</v>
      </c>
      <c r="AJ512" s="366" t="s">
        <v>1086</v>
      </c>
      <c r="AK512" s="366"/>
      <c r="AL512" s="362" t="str">
        <f t="shared" si="50"/>
        <v>SI</v>
      </c>
      <c r="AN512" s="332" t="s">
        <v>1129</v>
      </c>
      <c r="AO512" s="332">
        <v>2</v>
      </c>
    </row>
    <row r="513" spans="1:41" hidden="1" x14ac:dyDescent="0.25">
      <c r="A513" s="358" t="str">
        <f>+IF(ENCUESTAS!DU513="SI",ENCUESTAS!DV513,"")</f>
        <v>TAH-048</v>
      </c>
      <c r="B513" s="366"/>
      <c r="C513" s="367"/>
      <c r="D513" s="361" t="str">
        <f>+ENCUESTAS!H513</f>
        <v>TAHAMI</v>
      </c>
      <c r="E513" s="372"/>
      <c r="F513" s="372"/>
      <c r="G513" s="372"/>
      <c r="H513" s="372"/>
      <c r="I513" s="372"/>
      <c r="J513" s="372"/>
      <c r="K513" s="368"/>
      <c r="L513" s="372"/>
      <c r="M513" s="372"/>
      <c r="N513" s="372"/>
      <c r="O513" s="372"/>
      <c r="P513" s="362" t="str">
        <f t="shared" si="48"/>
        <v xml:space="preserve">   #   -   </v>
      </c>
      <c r="Q513" s="362" t="str">
        <f t="shared" si="45"/>
        <v>REPETIDA</v>
      </c>
      <c r="R513" s="369"/>
      <c r="S513" s="369"/>
      <c r="T513" s="366"/>
      <c r="U513" s="366"/>
      <c r="V513" s="366"/>
      <c r="W513" s="366"/>
      <c r="X513" s="366"/>
      <c r="Y513" s="366"/>
      <c r="Z513" s="366"/>
      <c r="AA513" s="369"/>
      <c r="AB513" s="366"/>
      <c r="AC513" s="362" t="str">
        <f t="shared" si="49"/>
        <v xml:space="preserve">   </v>
      </c>
      <c r="AD513" s="362" t="str">
        <f t="shared" si="46"/>
        <v>REPETIDA</v>
      </c>
      <c r="AE513" s="362" t="str">
        <f t="shared" si="47"/>
        <v>REPETIDA</v>
      </c>
      <c r="AF513" s="366"/>
      <c r="AG513" s="366"/>
      <c r="AH513" s="370"/>
      <c r="AI513" s="367"/>
      <c r="AJ513" s="366"/>
      <c r="AK513" s="366"/>
      <c r="AL513" s="362" t="str">
        <f t="shared" si="50"/>
        <v/>
      </c>
    </row>
    <row r="514" spans="1:41" hidden="1" x14ac:dyDescent="0.25">
      <c r="A514" s="358" t="str">
        <f>+IF(ENCUESTAS!DU514="SI",ENCUESTAS!DV514,"")</f>
        <v/>
      </c>
      <c r="B514" s="366"/>
      <c r="C514" s="367"/>
      <c r="D514" s="361" t="str">
        <f>+ENCUESTAS!H514</f>
        <v>NUEVO MILENIO</v>
      </c>
      <c r="E514" s="372"/>
      <c r="F514" s="372"/>
      <c r="G514" s="372"/>
      <c r="H514" s="372"/>
      <c r="I514" s="372"/>
      <c r="J514" s="372"/>
      <c r="K514" s="368"/>
      <c r="L514" s="372"/>
      <c r="M514" s="372"/>
      <c r="N514" s="372"/>
      <c r="O514" s="372"/>
      <c r="P514" s="362" t="str">
        <f t="shared" si="48"/>
        <v xml:space="preserve">   #   -   </v>
      </c>
      <c r="Q514" s="362" t="str">
        <f t="shared" si="45"/>
        <v>REPETIDA</v>
      </c>
      <c r="R514" s="369"/>
      <c r="S514" s="369"/>
      <c r="T514" s="366"/>
      <c r="U514" s="366"/>
      <c r="V514" s="366"/>
      <c r="W514" s="366"/>
      <c r="X514" s="366"/>
      <c r="Y514" s="366"/>
      <c r="Z514" s="366"/>
      <c r="AA514" s="369"/>
      <c r="AB514" s="366"/>
      <c r="AC514" s="362" t="str">
        <f t="shared" si="49"/>
        <v xml:space="preserve">   </v>
      </c>
      <c r="AD514" s="362" t="str">
        <f t="shared" si="46"/>
        <v>REPETIDA</v>
      </c>
      <c r="AE514" s="362" t="str">
        <f t="shared" si="47"/>
        <v>REPETIDA</v>
      </c>
      <c r="AF514" s="366"/>
      <c r="AG514" s="366"/>
      <c r="AH514" s="370"/>
      <c r="AI514" s="367"/>
      <c r="AJ514" s="366"/>
      <c r="AK514" s="366"/>
      <c r="AL514" s="362" t="str">
        <f t="shared" si="50"/>
        <v/>
      </c>
    </row>
    <row r="515" spans="1:41" ht="75" hidden="1" x14ac:dyDescent="0.25">
      <c r="A515" s="358" t="str">
        <f>+IF(ENCUESTAS!DU515="SI",ENCUESTAS!DV515,"")</f>
        <v>OAS-133</v>
      </c>
      <c r="B515" s="366" t="s">
        <v>1086</v>
      </c>
      <c r="C515" s="367">
        <v>43367</v>
      </c>
      <c r="D515" s="361" t="str">
        <f>+ENCUESTAS!H515</f>
        <v xml:space="preserve">OASIS </v>
      </c>
      <c r="E515" s="372"/>
      <c r="F515" s="372"/>
      <c r="G515" s="372"/>
      <c r="H515" s="372"/>
      <c r="I515" s="372"/>
      <c r="J515" s="372"/>
      <c r="K515" s="368"/>
      <c r="L515" s="372"/>
      <c r="M515" s="372"/>
      <c r="N515" s="372"/>
      <c r="O515" s="466">
        <v>220561910029</v>
      </c>
      <c r="P515" s="362" t="str">
        <f t="shared" si="48"/>
        <v xml:space="preserve">   #   -   220561910029</v>
      </c>
      <c r="Q515" s="362" t="str">
        <f t="shared" si="45"/>
        <v>NO</v>
      </c>
      <c r="R515" s="369"/>
      <c r="S515" s="369"/>
      <c r="T515" s="366" t="s">
        <v>1087</v>
      </c>
      <c r="U515" s="467" t="s">
        <v>4016</v>
      </c>
      <c r="V515" s="366" t="s">
        <v>1086</v>
      </c>
      <c r="W515" s="366" t="s">
        <v>1097</v>
      </c>
      <c r="X515" s="366" t="s">
        <v>2214</v>
      </c>
      <c r="Y515" s="366" t="s">
        <v>1287</v>
      </c>
      <c r="Z515" s="366" t="s">
        <v>1817</v>
      </c>
      <c r="AA515" s="369">
        <v>43649451</v>
      </c>
      <c r="AB515" s="366">
        <v>3214309076</v>
      </c>
      <c r="AC515" s="362" t="str">
        <f t="shared" si="49"/>
        <v>MARIA TERESA CALLE CUERVO</v>
      </c>
      <c r="AD515" s="362" t="str">
        <f t="shared" si="46"/>
        <v>NO</v>
      </c>
      <c r="AE515" s="362" t="str">
        <f t="shared" si="47"/>
        <v>NO</v>
      </c>
      <c r="AF515" s="467" t="s">
        <v>4002</v>
      </c>
      <c r="AG515" s="366"/>
      <c r="AH515" s="370"/>
      <c r="AI515" s="367"/>
      <c r="AJ515" s="366"/>
      <c r="AK515" s="467" t="s">
        <v>4417</v>
      </c>
      <c r="AL515" s="362" t="str">
        <f t="shared" si="50"/>
        <v/>
      </c>
    </row>
    <row r="516" spans="1:41" ht="60" hidden="1" x14ac:dyDescent="0.25">
      <c r="A516" s="358" t="str">
        <f>+IF(ENCUESTAS!DU516="SI",ENCUESTAS!DV516,"")</f>
        <v>MIL-087</v>
      </c>
      <c r="B516" s="366" t="s">
        <v>1086</v>
      </c>
      <c r="C516" s="367">
        <v>43369</v>
      </c>
      <c r="D516" s="361" t="str">
        <f>+ENCUESTAS!H516</f>
        <v>NUEVO MILENIO</v>
      </c>
      <c r="E516" s="372"/>
      <c r="F516" s="372"/>
      <c r="G516" s="372"/>
      <c r="H516" s="372"/>
      <c r="I516" s="372"/>
      <c r="J516" s="372"/>
      <c r="K516" s="368"/>
      <c r="L516" s="372"/>
      <c r="M516" s="372"/>
      <c r="N516" s="372"/>
      <c r="O516" s="466">
        <v>220583150040</v>
      </c>
      <c r="P516" s="362" t="str">
        <f t="shared" si="48"/>
        <v xml:space="preserve">   #   -   220583150040</v>
      </c>
      <c r="Q516" s="362" t="str">
        <f t="shared" si="45"/>
        <v>NO</v>
      </c>
      <c r="R516" s="369">
        <v>962965</v>
      </c>
      <c r="S516" s="369">
        <v>1209904</v>
      </c>
      <c r="T516" s="366" t="s">
        <v>1086</v>
      </c>
      <c r="U516" s="467" t="s">
        <v>3904</v>
      </c>
      <c r="V516" s="366" t="s">
        <v>1086</v>
      </c>
      <c r="W516" s="366" t="s">
        <v>13</v>
      </c>
      <c r="X516" s="366" t="s">
        <v>13</v>
      </c>
      <c r="Y516" s="366" t="s">
        <v>2190</v>
      </c>
      <c r="Z516" s="366" t="s">
        <v>1287</v>
      </c>
      <c r="AA516" s="369">
        <v>42938764</v>
      </c>
      <c r="AB516" s="366">
        <v>3206828871</v>
      </c>
      <c r="AC516" s="362" t="str">
        <f t="shared" si="49"/>
        <v>LUISA MARIA CORDOBA CORDOBA</v>
      </c>
      <c r="AD516" s="362" t="str">
        <f t="shared" si="46"/>
        <v>NO</v>
      </c>
      <c r="AE516" s="362" t="str">
        <f t="shared" si="47"/>
        <v>NO</v>
      </c>
      <c r="AF516" s="467" t="s">
        <v>4135</v>
      </c>
      <c r="AG516" s="366" t="s">
        <v>1086</v>
      </c>
      <c r="AH516" s="370">
        <v>7125935.8321849424</v>
      </c>
      <c r="AI516" s="367">
        <v>43392</v>
      </c>
      <c r="AJ516" s="366" t="s">
        <v>1086</v>
      </c>
      <c r="AK516" s="366"/>
      <c r="AL516" s="362" t="str">
        <f t="shared" si="50"/>
        <v>SI</v>
      </c>
      <c r="AN516" s="332" t="s">
        <v>1121</v>
      </c>
      <c r="AO516" s="332">
        <v>2</v>
      </c>
    </row>
    <row r="517" spans="1:41" hidden="1" x14ac:dyDescent="0.25">
      <c r="A517" s="358" t="str">
        <f>+IF(ENCUESTAS!DU517="SI",ENCUESTAS!DV517,"")</f>
        <v/>
      </c>
      <c r="B517" s="366"/>
      <c r="C517" s="367"/>
      <c r="D517" s="361" t="str">
        <f>+ENCUESTAS!H517</f>
        <v xml:space="preserve">OASIS </v>
      </c>
      <c r="E517" s="372"/>
      <c r="F517" s="372"/>
      <c r="G517" s="372"/>
      <c r="H517" s="372"/>
      <c r="I517" s="372"/>
      <c r="J517" s="372"/>
      <c r="K517" s="368"/>
      <c r="L517" s="372"/>
      <c r="M517" s="372"/>
      <c r="N517" s="372"/>
      <c r="O517" s="466"/>
      <c r="P517" s="362" t="str">
        <f t="shared" si="48"/>
        <v xml:space="preserve">   #   -   </v>
      </c>
      <c r="Q517" s="362" t="str">
        <f t="shared" si="45"/>
        <v>REPETIDA</v>
      </c>
      <c r="R517" s="369"/>
      <c r="S517" s="369"/>
      <c r="T517" s="366"/>
      <c r="U517" s="366"/>
      <c r="V517" s="366"/>
      <c r="W517" s="366"/>
      <c r="X517" s="366"/>
      <c r="Y517" s="366"/>
      <c r="Z517" s="366"/>
      <c r="AA517" s="369"/>
      <c r="AB517" s="366"/>
      <c r="AC517" s="362" t="str">
        <f t="shared" si="49"/>
        <v xml:space="preserve">   </v>
      </c>
      <c r="AD517" s="362" t="str">
        <f t="shared" si="46"/>
        <v>REPETIDA</v>
      </c>
      <c r="AE517" s="362" t="str">
        <f t="shared" si="47"/>
        <v>REPETIDA</v>
      </c>
      <c r="AF517" s="366"/>
      <c r="AG517" s="366"/>
      <c r="AH517" s="370"/>
      <c r="AI517" s="367"/>
      <c r="AJ517" s="366"/>
      <c r="AK517" s="366"/>
      <c r="AL517" s="362" t="str">
        <f t="shared" si="50"/>
        <v/>
      </c>
    </row>
    <row r="518" spans="1:41" ht="75" hidden="1" x14ac:dyDescent="0.25">
      <c r="A518" s="358" t="str">
        <f>+IF(ENCUESTAS!DU518="SI",ENCUESTAS!DV518,"")</f>
        <v>OAS-134</v>
      </c>
      <c r="B518" s="366" t="s">
        <v>1086</v>
      </c>
      <c r="C518" s="367">
        <v>43367</v>
      </c>
      <c r="D518" s="361" t="str">
        <f>+ENCUESTAS!H518</f>
        <v xml:space="preserve">OASIS </v>
      </c>
      <c r="E518" s="372" t="s">
        <v>1097</v>
      </c>
      <c r="F518" s="372">
        <v>56</v>
      </c>
      <c r="G518" s="372"/>
      <c r="H518" s="372"/>
      <c r="I518" s="372"/>
      <c r="J518" s="372">
        <v>16</v>
      </c>
      <c r="K518" s="368"/>
      <c r="L518" s="372"/>
      <c r="M518" s="372">
        <v>15</v>
      </c>
      <c r="N518" s="372"/>
      <c r="O518" s="466">
        <v>220581910027</v>
      </c>
      <c r="P518" s="362" t="str">
        <f t="shared" si="48"/>
        <v>CALLE 56  #  16 - 15  220581910027</v>
      </c>
      <c r="Q518" s="362" t="str">
        <f t="shared" si="45"/>
        <v>NO</v>
      </c>
      <c r="R518" s="369">
        <v>963049</v>
      </c>
      <c r="S518" s="369">
        <v>1210035</v>
      </c>
      <c r="T518" s="366" t="s">
        <v>1086</v>
      </c>
      <c r="U518" s="467"/>
      <c r="V518" s="366" t="s">
        <v>1086</v>
      </c>
      <c r="W518" s="366" t="s">
        <v>1988</v>
      </c>
      <c r="X518" s="366" t="s">
        <v>1907</v>
      </c>
      <c r="Y518" s="366" t="s">
        <v>1291</v>
      </c>
      <c r="Z518" s="366" t="s">
        <v>1431</v>
      </c>
      <c r="AA518" s="369">
        <v>71610838</v>
      </c>
      <c r="AB518" s="366"/>
      <c r="AC518" s="362" t="str">
        <f t="shared" si="49"/>
        <v>JAIME ALBERTO BUITRAGO ZAPATA</v>
      </c>
      <c r="AD518" s="362" t="str">
        <f t="shared" si="46"/>
        <v>NO</v>
      </c>
      <c r="AE518" s="362" t="str">
        <f t="shared" si="47"/>
        <v>NO</v>
      </c>
      <c r="AF518" s="467" t="s">
        <v>4046</v>
      </c>
      <c r="AG518" s="366" t="s">
        <v>1086</v>
      </c>
      <c r="AH518" s="370">
        <v>6378087.5556247327</v>
      </c>
      <c r="AI518" s="367">
        <v>43392</v>
      </c>
      <c r="AJ518" s="366" t="s">
        <v>1086</v>
      </c>
      <c r="AK518" s="366"/>
      <c r="AL518" s="362" t="str">
        <f t="shared" si="50"/>
        <v>SI</v>
      </c>
      <c r="AN518" s="332" t="s">
        <v>1121</v>
      </c>
      <c r="AO518" s="332">
        <v>2</v>
      </c>
    </row>
    <row r="519" spans="1:41" ht="75" hidden="1" x14ac:dyDescent="0.25">
      <c r="A519" s="358" t="str">
        <f>+IF(ENCUESTAS!DU519="SI",ENCUESTAS!DV519,"")</f>
        <v>MIL-088</v>
      </c>
      <c r="B519" s="366" t="s">
        <v>1086</v>
      </c>
      <c r="C519" s="367">
        <v>43375</v>
      </c>
      <c r="D519" s="361" t="str">
        <f>+ENCUESTAS!H519</f>
        <v>NUEVO MILENIO</v>
      </c>
      <c r="E519" s="372" t="s">
        <v>1097</v>
      </c>
      <c r="F519" s="372">
        <v>53</v>
      </c>
      <c r="G519" s="372"/>
      <c r="H519" s="372"/>
      <c r="I519" s="372"/>
      <c r="J519" s="372">
        <v>14</v>
      </c>
      <c r="K519" s="368" t="s">
        <v>1115</v>
      </c>
      <c r="L519" s="372"/>
      <c r="M519" s="372">
        <v>10</v>
      </c>
      <c r="N519" s="372"/>
      <c r="O519" s="466">
        <v>220548690060</v>
      </c>
      <c r="P519" s="362" t="str">
        <f t="shared" si="48"/>
        <v>CALLE 53  #  14A - 10  220548690060</v>
      </c>
      <c r="Q519" s="362" t="str">
        <f t="shared" ref="Q519:Q582" si="51">IF(COUNTIFS($P$6:$P$777,P519)=1,"NO","REPETIDA")</f>
        <v>NO</v>
      </c>
      <c r="R519" s="369">
        <v>963007</v>
      </c>
      <c r="S519" s="369">
        <v>1209852</v>
      </c>
      <c r="T519" s="366" t="s">
        <v>1087</v>
      </c>
      <c r="U519" s="366" t="s">
        <v>4016</v>
      </c>
      <c r="V519" s="366" t="s">
        <v>1086</v>
      </c>
      <c r="W519" s="366" t="s">
        <v>1573</v>
      </c>
      <c r="X519" s="366" t="s">
        <v>2882</v>
      </c>
      <c r="Y519" s="366" t="s">
        <v>1270</v>
      </c>
      <c r="Z519" s="366" t="s">
        <v>1811</v>
      </c>
      <c r="AA519" s="369">
        <v>21932885</v>
      </c>
      <c r="AB519" s="366"/>
      <c r="AC519" s="362" t="str">
        <f t="shared" si="49"/>
        <v>LUZ NANCY VASQUEZ DE GOMEZ</v>
      </c>
      <c r="AD519" s="362" t="str">
        <f t="shared" ref="AD519:AD582" si="52">IF(COUNTIFS($AC$6:$AC$777,AC519)=1,"NO","REPETIDA")</f>
        <v>NO</v>
      </c>
      <c r="AE519" s="362" t="str">
        <f t="shared" ref="AE519:AE582" si="53">IF(COUNTIFS($AA$6:$AA$777,AA519)=1,"NO","REPETIDA")</f>
        <v>NO</v>
      </c>
      <c r="AF519" s="467" t="s">
        <v>4102</v>
      </c>
      <c r="AG519" s="366"/>
      <c r="AH519" s="370"/>
      <c r="AI519" s="367"/>
      <c r="AJ519" s="366"/>
      <c r="AK519" s="366"/>
      <c r="AL519" s="362" t="str">
        <f t="shared" si="50"/>
        <v/>
      </c>
    </row>
    <row r="520" spans="1:41" hidden="1" x14ac:dyDescent="0.25">
      <c r="A520" s="358" t="str">
        <f>+IF(ENCUESTAS!DU520="SI",ENCUESTAS!DV520,"")</f>
        <v>OAS-135</v>
      </c>
      <c r="B520" s="366" t="s">
        <v>1086</v>
      </c>
      <c r="C520" s="367">
        <v>43364</v>
      </c>
      <c r="D520" s="361" t="str">
        <f>+ENCUESTAS!H520</f>
        <v xml:space="preserve">OASIS </v>
      </c>
      <c r="E520" s="372"/>
      <c r="F520" s="372"/>
      <c r="G520" s="372"/>
      <c r="H520" s="372"/>
      <c r="I520" s="372"/>
      <c r="J520" s="372"/>
      <c r="K520" s="368"/>
      <c r="L520" s="372"/>
      <c r="M520" s="372"/>
      <c r="N520" s="372"/>
      <c r="O520" s="466">
        <v>22058740000</v>
      </c>
      <c r="P520" s="362" t="str">
        <f t="shared" si="48"/>
        <v xml:space="preserve">   #   -   22058740000</v>
      </c>
      <c r="Q520" s="362" t="str">
        <f t="shared" si="51"/>
        <v>NO</v>
      </c>
      <c r="R520" s="369"/>
      <c r="S520" s="369"/>
      <c r="T520" s="366" t="s">
        <v>1087</v>
      </c>
      <c r="U520" s="366" t="s">
        <v>4149</v>
      </c>
      <c r="V520" s="366" t="s">
        <v>1086</v>
      </c>
      <c r="W520" s="366" t="s">
        <v>1655</v>
      </c>
      <c r="X520" s="366"/>
      <c r="Y520" s="366" t="s">
        <v>1322</v>
      </c>
      <c r="Z520" s="366"/>
      <c r="AA520" s="369"/>
      <c r="AB520" s="366"/>
      <c r="AC520" s="362" t="str">
        <f t="shared" si="49"/>
        <v xml:space="preserve">ISABEL  MONSALVE </v>
      </c>
      <c r="AD520" s="362" t="str">
        <f t="shared" si="52"/>
        <v>NO</v>
      </c>
      <c r="AE520" s="362" t="str">
        <f t="shared" si="53"/>
        <v>REPETIDA</v>
      </c>
      <c r="AF520" s="467"/>
      <c r="AG520" s="366"/>
      <c r="AH520" s="370"/>
      <c r="AI520" s="367"/>
      <c r="AJ520" s="366"/>
      <c r="AK520" s="366"/>
      <c r="AL520" s="362" t="str">
        <f t="shared" si="50"/>
        <v/>
      </c>
    </row>
    <row r="521" spans="1:41" hidden="1" x14ac:dyDescent="0.25">
      <c r="A521" s="358" t="str">
        <f>+IF(ENCUESTAS!DU521="SI",ENCUESTAS!DV521,"")</f>
        <v>MIL-089</v>
      </c>
      <c r="B521" s="366" t="s">
        <v>1086</v>
      </c>
      <c r="C521" s="367"/>
      <c r="D521" s="361" t="str">
        <f>+ENCUESTAS!H521</f>
        <v>NUEVO MILENIO</v>
      </c>
      <c r="E521" s="372"/>
      <c r="F521" s="372"/>
      <c r="G521" s="372"/>
      <c r="H521" s="372"/>
      <c r="I521" s="372"/>
      <c r="J521" s="372"/>
      <c r="K521" s="368"/>
      <c r="L521" s="372"/>
      <c r="M521" s="372"/>
      <c r="N521" s="372"/>
      <c r="O521" s="372"/>
      <c r="P521" s="362" t="str">
        <f t="shared" si="48"/>
        <v xml:space="preserve">   #   -   </v>
      </c>
      <c r="Q521" s="362" t="str">
        <f t="shared" si="51"/>
        <v>REPETIDA</v>
      </c>
      <c r="R521" s="369"/>
      <c r="S521" s="369"/>
      <c r="T521" s="366" t="s">
        <v>1087</v>
      </c>
      <c r="U521" s="366" t="s">
        <v>4015</v>
      </c>
      <c r="V521" s="366"/>
      <c r="W521" s="366"/>
      <c r="X521" s="366"/>
      <c r="Y521" s="366"/>
      <c r="Z521" s="366"/>
      <c r="AA521" s="369"/>
      <c r="AB521" s="366"/>
      <c r="AC521" s="362" t="str">
        <f t="shared" si="49"/>
        <v xml:space="preserve">   </v>
      </c>
      <c r="AD521" s="362" t="str">
        <f t="shared" si="52"/>
        <v>REPETIDA</v>
      </c>
      <c r="AE521" s="362" t="str">
        <f t="shared" si="53"/>
        <v>REPETIDA</v>
      </c>
      <c r="AF521" s="366"/>
      <c r="AG521" s="366"/>
      <c r="AH521" s="370"/>
      <c r="AI521" s="367"/>
      <c r="AJ521" s="366"/>
      <c r="AK521" s="366"/>
      <c r="AL521" s="362" t="str">
        <f t="shared" si="50"/>
        <v/>
      </c>
    </row>
    <row r="522" spans="1:41" hidden="1" x14ac:dyDescent="0.25">
      <c r="A522" s="358" t="str">
        <f>+IF(ENCUESTAS!DU522="SI",ENCUESTAS!DV522,"")</f>
        <v/>
      </c>
      <c r="B522" s="366"/>
      <c r="C522" s="367"/>
      <c r="D522" s="361" t="str">
        <f>+ENCUESTAS!H522</f>
        <v>TAHAMI</v>
      </c>
      <c r="E522" s="372"/>
      <c r="F522" s="372"/>
      <c r="G522" s="372"/>
      <c r="H522" s="372"/>
      <c r="I522" s="372"/>
      <c r="J522" s="372"/>
      <c r="K522" s="368"/>
      <c r="L522" s="372"/>
      <c r="M522" s="372"/>
      <c r="N522" s="372"/>
      <c r="O522" s="372"/>
      <c r="P522" s="362" t="str">
        <f t="shared" si="48"/>
        <v xml:space="preserve">   #   -   </v>
      </c>
      <c r="Q522" s="362" t="str">
        <f t="shared" si="51"/>
        <v>REPETIDA</v>
      </c>
      <c r="R522" s="369"/>
      <c r="S522" s="369"/>
      <c r="T522" s="366"/>
      <c r="U522" s="366"/>
      <c r="V522" s="366"/>
      <c r="W522" s="366"/>
      <c r="X522" s="366"/>
      <c r="Y522" s="366"/>
      <c r="Z522" s="366"/>
      <c r="AA522" s="369"/>
      <c r="AB522" s="366"/>
      <c r="AC522" s="362" t="str">
        <f t="shared" si="49"/>
        <v xml:space="preserve">   </v>
      </c>
      <c r="AD522" s="362" t="str">
        <f t="shared" si="52"/>
        <v>REPETIDA</v>
      </c>
      <c r="AE522" s="362" t="str">
        <f t="shared" si="53"/>
        <v>REPETIDA</v>
      </c>
      <c r="AF522" s="366"/>
      <c r="AG522" s="366"/>
      <c r="AH522" s="370"/>
      <c r="AI522" s="367"/>
      <c r="AJ522" s="366"/>
      <c r="AK522" s="366"/>
      <c r="AL522" s="362" t="str">
        <f t="shared" si="50"/>
        <v/>
      </c>
    </row>
    <row r="523" spans="1:41" hidden="1" x14ac:dyDescent="0.25">
      <c r="A523" s="358" t="str">
        <f>+IF(ENCUESTAS!DU523="SI",ENCUESTAS!DV523,"")</f>
        <v>MIL-121</v>
      </c>
      <c r="B523" s="366" t="s">
        <v>1086</v>
      </c>
      <c r="C523" s="367"/>
      <c r="D523" s="361" t="str">
        <f>+ENCUESTAS!H523</f>
        <v>NUEVO MILENIO</v>
      </c>
      <c r="E523" s="372"/>
      <c r="F523" s="372"/>
      <c r="G523" s="372"/>
      <c r="H523" s="372"/>
      <c r="I523" s="372"/>
      <c r="J523" s="372"/>
      <c r="K523" s="368"/>
      <c r="L523" s="372"/>
      <c r="M523" s="372"/>
      <c r="N523" s="372"/>
      <c r="O523" s="372"/>
      <c r="P523" s="362" t="str">
        <f t="shared" si="48"/>
        <v xml:space="preserve">   #   -   </v>
      </c>
      <c r="Q523" s="362" t="str">
        <f t="shared" si="51"/>
        <v>REPETIDA</v>
      </c>
      <c r="R523" s="369"/>
      <c r="S523" s="369"/>
      <c r="T523" s="366" t="s">
        <v>1087</v>
      </c>
      <c r="U523" s="366" t="s">
        <v>4015</v>
      </c>
      <c r="V523" s="366"/>
      <c r="W523" s="366"/>
      <c r="X523" s="366"/>
      <c r="Y523" s="366"/>
      <c r="Z523" s="366"/>
      <c r="AA523" s="369"/>
      <c r="AB523" s="366"/>
      <c r="AC523" s="362" t="str">
        <f t="shared" si="49"/>
        <v xml:space="preserve">   </v>
      </c>
      <c r="AD523" s="362" t="str">
        <f t="shared" si="52"/>
        <v>REPETIDA</v>
      </c>
      <c r="AE523" s="362" t="str">
        <f t="shared" si="53"/>
        <v>REPETIDA</v>
      </c>
      <c r="AF523" s="366"/>
      <c r="AG523" s="366"/>
      <c r="AH523" s="370"/>
      <c r="AI523" s="367"/>
      <c r="AJ523" s="366"/>
      <c r="AK523" s="366"/>
      <c r="AL523" s="362" t="str">
        <f t="shared" si="50"/>
        <v/>
      </c>
    </row>
    <row r="524" spans="1:41" hidden="1" x14ac:dyDescent="0.25">
      <c r="A524" s="358" t="str">
        <f>+IF(ENCUESTAS!DU524="SI",ENCUESTAS!DV524,"")</f>
        <v/>
      </c>
      <c r="B524" s="366"/>
      <c r="C524" s="367"/>
      <c r="D524" s="361" t="str">
        <f>+ENCUESTAS!H524</f>
        <v>TAHAMI</v>
      </c>
      <c r="E524" s="372"/>
      <c r="F524" s="372"/>
      <c r="G524" s="372"/>
      <c r="H524" s="372"/>
      <c r="I524" s="372"/>
      <c r="J524" s="372"/>
      <c r="K524" s="368"/>
      <c r="L524" s="372"/>
      <c r="M524" s="372"/>
      <c r="N524" s="372"/>
      <c r="O524" s="372"/>
      <c r="P524" s="362" t="str">
        <f t="shared" si="48"/>
        <v xml:space="preserve">   #   -   </v>
      </c>
      <c r="Q524" s="362" t="str">
        <f t="shared" si="51"/>
        <v>REPETIDA</v>
      </c>
      <c r="R524" s="369"/>
      <c r="S524" s="369"/>
      <c r="T524" s="366"/>
      <c r="U524" s="366"/>
      <c r="V524" s="366"/>
      <c r="W524" s="366"/>
      <c r="X524" s="366"/>
      <c r="Y524" s="366"/>
      <c r="Z524" s="366"/>
      <c r="AA524" s="369"/>
      <c r="AB524" s="366"/>
      <c r="AC524" s="362" t="str">
        <f t="shared" si="49"/>
        <v xml:space="preserve">   </v>
      </c>
      <c r="AD524" s="362" t="str">
        <f t="shared" si="52"/>
        <v>REPETIDA</v>
      </c>
      <c r="AE524" s="362" t="str">
        <f t="shared" si="53"/>
        <v>REPETIDA</v>
      </c>
      <c r="AF524" s="366"/>
      <c r="AG524" s="366"/>
      <c r="AH524" s="370"/>
      <c r="AI524" s="367"/>
      <c r="AJ524" s="366"/>
      <c r="AK524" s="366"/>
      <c r="AL524" s="362" t="str">
        <f t="shared" si="50"/>
        <v/>
      </c>
    </row>
    <row r="525" spans="1:41" hidden="1" x14ac:dyDescent="0.25">
      <c r="A525" s="358" t="str">
        <f>+IF(ENCUESTAS!DU525="SI",ENCUESTAS!DV525,"")</f>
        <v/>
      </c>
      <c r="B525" s="366"/>
      <c r="C525" s="367"/>
      <c r="D525" s="361" t="str">
        <f>+ENCUESTAS!H525</f>
        <v>NUEVO MILENIO</v>
      </c>
      <c r="E525" s="372"/>
      <c r="F525" s="372"/>
      <c r="G525" s="372"/>
      <c r="H525" s="372"/>
      <c r="I525" s="372"/>
      <c r="J525" s="372"/>
      <c r="K525" s="368"/>
      <c r="L525" s="372"/>
      <c r="M525" s="372"/>
      <c r="N525" s="372"/>
      <c r="O525" s="372"/>
      <c r="P525" s="362" t="str">
        <f t="shared" si="48"/>
        <v xml:space="preserve">   #   -   </v>
      </c>
      <c r="Q525" s="362" t="str">
        <f t="shared" si="51"/>
        <v>REPETIDA</v>
      </c>
      <c r="R525" s="369"/>
      <c r="S525" s="369"/>
      <c r="T525" s="366"/>
      <c r="U525" s="366"/>
      <c r="V525" s="366"/>
      <c r="W525" s="366"/>
      <c r="X525" s="366"/>
      <c r="Y525" s="366"/>
      <c r="Z525" s="366"/>
      <c r="AA525" s="369"/>
      <c r="AB525" s="366"/>
      <c r="AC525" s="362" t="str">
        <f t="shared" si="49"/>
        <v xml:space="preserve">   </v>
      </c>
      <c r="AD525" s="362" t="str">
        <f t="shared" si="52"/>
        <v>REPETIDA</v>
      </c>
      <c r="AE525" s="362" t="str">
        <f t="shared" si="53"/>
        <v>REPETIDA</v>
      </c>
      <c r="AF525" s="366"/>
      <c r="AG525" s="366"/>
      <c r="AH525" s="370"/>
      <c r="AI525" s="367"/>
      <c r="AJ525" s="366"/>
      <c r="AK525" s="366"/>
      <c r="AL525" s="362" t="str">
        <f t="shared" si="50"/>
        <v/>
      </c>
    </row>
    <row r="526" spans="1:41" hidden="1" x14ac:dyDescent="0.25">
      <c r="A526" s="358" t="str">
        <f>+IF(ENCUESTAS!DU526="SI",ENCUESTAS!DV526,"")</f>
        <v>OAS-136</v>
      </c>
      <c r="B526" s="366" t="s">
        <v>1086</v>
      </c>
      <c r="C526" s="367"/>
      <c r="D526" s="361" t="str">
        <f>+ENCUESTAS!H526</f>
        <v xml:space="preserve">OASIS </v>
      </c>
      <c r="E526" s="372"/>
      <c r="F526" s="372"/>
      <c r="G526" s="372"/>
      <c r="H526" s="372"/>
      <c r="I526" s="372"/>
      <c r="J526" s="372"/>
      <c r="K526" s="368"/>
      <c r="L526" s="372"/>
      <c r="M526" s="372"/>
      <c r="N526" s="372"/>
      <c r="O526" s="466"/>
      <c r="P526" s="362" t="str">
        <f t="shared" si="48"/>
        <v xml:space="preserve">   #   -   </v>
      </c>
      <c r="Q526" s="362" t="str">
        <f t="shared" si="51"/>
        <v>REPETIDA</v>
      </c>
      <c r="R526" s="369"/>
      <c r="S526" s="369"/>
      <c r="T526" s="366" t="s">
        <v>1087</v>
      </c>
      <c r="U526" s="467" t="s">
        <v>4064</v>
      </c>
      <c r="V526" s="366"/>
      <c r="W526" s="366"/>
      <c r="X526" s="366"/>
      <c r="Y526" s="366" t="s">
        <v>2497</v>
      </c>
      <c r="Z526" s="366"/>
      <c r="AA526" s="369">
        <v>1039700840</v>
      </c>
      <c r="AB526" s="366"/>
      <c r="AC526" s="362" t="str">
        <f t="shared" si="49"/>
        <v xml:space="preserve">CRISTINA   </v>
      </c>
      <c r="AD526" s="362" t="str">
        <f t="shared" si="52"/>
        <v>NO</v>
      </c>
      <c r="AE526" s="362" t="str">
        <f t="shared" si="53"/>
        <v>NO</v>
      </c>
      <c r="AF526" s="467"/>
      <c r="AG526" s="366"/>
      <c r="AH526" s="370"/>
      <c r="AI526" s="367"/>
      <c r="AJ526" s="366"/>
      <c r="AK526" s="366"/>
      <c r="AL526" s="362" t="str">
        <f t="shared" si="50"/>
        <v/>
      </c>
    </row>
    <row r="527" spans="1:41" ht="90" hidden="1" x14ac:dyDescent="0.25">
      <c r="A527" s="358" t="str">
        <f>+IF(ENCUESTAS!DU527="SI",ENCUESTAS!DV527,"")</f>
        <v>OAS-137</v>
      </c>
      <c r="B527" s="366" t="s">
        <v>1086</v>
      </c>
      <c r="C527" s="367">
        <v>43360</v>
      </c>
      <c r="D527" s="361" t="str">
        <f>+ENCUESTAS!H527</f>
        <v xml:space="preserve">OASIS </v>
      </c>
      <c r="E527" s="372"/>
      <c r="F527" s="372"/>
      <c r="G527" s="372"/>
      <c r="H527" s="372"/>
      <c r="I527" s="372"/>
      <c r="J527" s="372"/>
      <c r="K527" s="368"/>
      <c r="L527" s="372"/>
      <c r="M527" s="372"/>
      <c r="N527" s="372"/>
      <c r="O527" s="466">
        <v>220581910023</v>
      </c>
      <c r="P527" s="362" t="str">
        <f t="shared" si="48"/>
        <v xml:space="preserve">   #   -   220581910023</v>
      </c>
      <c r="Q527" s="362" t="str">
        <f t="shared" si="51"/>
        <v>NO</v>
      </c>
      <c r="R527" s="369">
        <v>963036</v>
      </c>
      <c r="S527" s="369">
        <v>1210029</v>
      </c>
      <c r="T527" s="366" t="s">
        <v>1086</v>
      </c>
      <c r="U527" s="467" t="s">
        <v>3904</v>
      </c>
      <c r="V527" s="366" t="s">
        <v>1086</v>
      </c>
      <c r="W527" s="366" t="s">
        <v>2064</v>
      </c>
      <c r="X527" s="366" t="s">
        <v>1345</v>
      </c>
      <c r="Y527" s="366" t="s">
        <v>3922</v>
      </c>
      <c r="Z527" s="366" t="s">
        <v>2907</v>
      </c>
      <c r="AA527" s="369">
        <v>1039697126</v>
      </c>
      <c r="AB527" s="366">
        <v>3116791089</v>
      </c>
      <c r="AC527" s="362" t="str">
        <f t="shared" si="49"/>
        <v>LUDDYZ ESTEFANI ESCALANTE MARTINEZ</v>
      </c>
      <c r="AD527" s="362" t="str">
        <f t="shared" si="52"/>
        <v>NO</v>
      </c>
      <c r="AE527" s="362" t="str">
        <f t="shared" si="53"/>
        <v>NO</v>
      </c>
      <c r="AF527" s="467" t="s">
        <v>4047</v>
      </c>
      <c r="AG527" s="366" t="s">
        <v>1086</v>
      </c>
      <c r="AH527" s="370">
        <v>3654693.4017292885</v>
      </c>
      <c r="AI527" s="367">
        <v>43392</v>
      </c>
      <c r="AJ527" s="366" t="s">
        <v>1086</v>
      </c>
      <c r="AK527" s="366"/>
      <c r="AL527" s="362" t="str">
        <f t="shared" si="50"/>
        <v>SI</v>
      </c>
      <c r="AN527" s="332" t="s">
        <v>1129</v>
      </c>
      <c r="AO527" s="332">
        <v>2</v>
      </c>
    </row>
    <row r="528" spans="1:41" hidden="1" x14ac:dyDescent="0.25">
      <c r="A528" s="358" t="str">
        <f>+IF(ENCUESTAS!DU528="SI",ENCUESTAS!DV528,"")</f>
        <v>MIL-090</v>
      </c>
      <c r="B528" s="366" t="s">
        <v>1086</v>
      </c>
      <c r="C528" s="367"/>
      <c r="D528" s="361" t="str">
        <f>+ENCUESTAS!H528</f>
        <v>NUEVO MILENIO</v>
      </c>
      <c r="E528" s="372"/>
      <c r="F528" s="372"/>
      <c r="G528" s="372"/>
      <c r="H528" s="372"/>
      <c r="I528" s="372"/>
      <c r="J528" s="372"/>
      <c r="K528" s="368"/>
      <c r="L528" s="372"/>
      <c r="M528" s="372"/>
      <c r="N528" s="372"/>
      <c r="O528" s="372"/>
      <c r="P528" s="362" t="str">
        <f t="shared" si="48"/>
        <v xml:space="preserve">   #   -   </v>
      </c>
      <c r="Q528" s="362" t="str">
        <f t="shared" si="51"/>
        <v>REPETIDA</v>
      </c>
      <c r="R528" s="369"/>
      <c r="S528" s="369"/>
      <c r="T528" s="366" t="s">
        <v>1087</v>
      </c>
      <c r="U528" s="366" t="s">
        <v>4015</v>
      </c>
      <c r="V528" s="366"/>
      <c r="W528" s="366"/>
      <c r="X528" s="366"/>
      <c r="Y528" s="366"/>
      <c r="Z528" s="366"/>
      <c r="AA528" s="369"/>
      <c r="AB528" s="366"/>
      <c r="AC528" s="362" t="str">
        <f t="shared" si="49"/>
        <v xml:space="preserve">   </v>
      </c>
      <c r="AD528" s="362" t="str">
        <f t="shared" si="52"/>
        <v>REPETIDA</v>
      </c>
      <c r="AE528" s="362" t="str">
        <f t="shared" si="53"/>
        <v>REPETIDA</v>
      </c>
      <c r="AF528" s="366"/>
      <c r="AG528" s="366"/>
      <c r="AH528" s="370"/>
      <c r="AI528" s="367"/>
      <c r="AJ528" s="366"/>
      <c r="AK528" s="366"/>
      <c r="AL528" s="362" t="str">
        <f t="shared" si="50"/>
        <v/>
      </c>
    </row>
    <row r="529" spans="1:41" hidden="1" x14ac:dyDescent="0.25">
      <c r="A529" s="358" t="str">
        <f>+IF(ENCUESTAS!DU529="SI",ENCUESTAS!DV529,"")</f>
        <v/>
      </c>
      <c r="B529" s="366"/>
      <c r="C529" s="367"/>
      <c r="D529" s="361" t="str">
        <f>+ENCUESTAS!H529</f>
        <v xml:space="preserve">SAN MARTIN </v>
      </c>
      <c r="E529" s="372"/>
      <c r="F529" s="372"/>
      <c r="G529" s="372"/>
      <c r="H529" s="372"/>
      <c r="I529" s="372"/>
      <c r="J529" s="372"/>
      <c r="K529" s="368"/>
      <c r="L529" s="372"/>
      <c r="M529" s="372"/>
      <c r="N529" s="372"/>
      <c r="O529" s="372"/>
      <c r="P529" s="362" t="str">
        <f t="shared" si="48"/>
        <v xml:space="preserve">   #   -   </v>
      </c>
      <c r="Q529" s="362" t="str">
        <f t="shared" si="51"/>
        <v>REPETIDA</v>
      </c>
      <c r="R529" s="369"/>
      <c r="S529" s="369"/>
      <c r="T529" s="366"/>
      <c r="U529" s="366"/>
      <c r="V529" s="366"/>
      <c r="W529" s="366"/>
      <c r="X529" s="366"/>
      <c r="Y529" s="366"/>
      <c r="Z529" s="366"/>
      <c r="AA529" s="369"/>
      <c r="AB529" s="366"/>
      <c r="AC529" s="362" t="str">
        <f t="shared" si="49"/>
        <v xml:space="preserve">   </v>
      </c>
      <c r="AD529" s="362" t="str">
        <f t="shared" si="52"/>
        <v>REPETIDA</v>
      </c>
      <c r="AE529" s="362" t="str">
        <f t="shared" si="53"/>
        <v>REPETIDA</v>
      </c>
      <c r="AF529" s="366"/>
      <c r="AG529" s="366"/>
      <c r="AH529" s="370"/>
      <c r="AI529" s="367"/>
      <c r="AJ529" s="366"/>
      <c r="AK529" s="366"/>
      <c r="AL529" s="362" t="str">
        <f t="shared" si="50"/>
        <v/>
      </c>
    </row>
    <row r="530" spans="1:41" hidden="1" x14ac:dyDescent="0.25">
      <c r="A530" s="358" t="str">
        <f>+IF(ENCUESTAS!DU530="SI",ENCUESTAS!DV530,"")</f>
        <v/>
      </c>
      <c r="B530" s="366"/>
      <c r="C530" s="367"/>
      <c r="D530" s="361" t="str">
        <f>+ENCUESTAS!H530</f>
        <v xml:space="preserve">SAN MARTIN </v>
      </c>
      <c r="E530" s="372"/>
      <c r="F530" s="372"/>
      <c r="G530" s="372"/>
      <c r="H530" s="372"/>
      <c r="I530" s="372"/>
      <c r="J530" s="372"/>
      <c r="K530" s="368"/>
      <c r="L530" s="372"/>
      <c r="M530" s="372"/>
      <c r="N530" s="372"/>
      <c r="O530" s="372"/>
      <c r="P530" s="362" t="str">
        <f t="shared" si="48"/>
        <v xml:space="preserve">   #   -   </v>
      </c>
      <c r="Q530" s="362" t="str">
        <f t="shared" si="51"/>
        <v>REPETIDA</v>
      </c>
      <c r="R530" s="369"/>
      <c r="S530" s="369"/>
      <c r="T530" s="366"/>
      <c r="U530" s="366"/>
      <c r="V530" s="366"/>
      <c r="W530" s="366"/>
      <c r="X530" s="366"/>
      <c r="Y530" s="366"/>
      <c r="Z530" s="366"/>
      <c r="AA530" s="369"/>
      <c r="AB530" s="366"/>
      <c r="AC530" s="362" t="str">
        <f t="shared" si="49"/>
        <v xml:space="preserve">   </v>
      </c>
      <c r="AD530" s="362" t="str">
        <f t="shared" si="52"/>
        <v>REPETIDA</v>
      </c>
      <c r="AE530" s="362" t="str">
        <f t="shared" si="53"/>
        <v>REPETIDA</v>
      </c>
      <c r="AF530" s="366"/>
      <c r="AG530" s="366"/>
      <c r="AH530" s="370"/>
      <c r="AI530" s="367"/>
      <c r="AJ530" s="366"/>
      <c r="AK530" s="366"/>
      <c r="AL530" s="362" t="str">
        <f t="shared" si="50"/>
        <v/>
      </c>
    </row>
    <row r="531" spans="1:41" hidden="1" x14ac:dyDescent="0.25">
      <c r="A531" s="358" t="str">
        <f>+IF(ENCUESTAS!DU531="SI",ENCUESTAS!DV531,"")</f>
        <v>MAR-066</v>
      </c>
      <c r="B531" s="366"/>
      <c r="C531" s="367"/>
      <c r="D531" s="361" t="str">
        <f>+ENCUESTAS!H531</f>
        <v xml:space="preserve">SAN MARTIN </v>
      </c>
      <c r="E531" s="372"/>
      <c r="F531" s="372"/>
      <c r="G531" s="372"/>
      <c r="H531" s="372"/>
      <c r="I531" s="372"/>
      <c r="J531" s="372"/>
      <c r="K531" s="368"/>
      <c r="L531" s="372"/>
      <c r="M531" s="372"/>
      <c r="N531" s="372"/>
      <c r="O531" s="372"/>
      <c r="P531" s="362" t="str">
        <f t="shared" si="48"/>
        <v xml:space="preserve">   #   -   </v>
      </c>
      <c r="Q531" s="362" t="str">
        <f t="shared" si="51"/>
        <v>REPETIDA</v>
      </c>
      <c r="R531" s="369"/>
      <c r="S531" s="369"/>
      <c r="T531" s="366"/>
      <c r="U531" s="366"/>
      <c r="V531" s="366"/>
      <c r="W531" s="366"/>
      <c r="X531" s="366"/>
      <c r="Y531" s="366"/>
      <c r="Z531" s="366"/>
      <c r="AA531" s="369"/>
      <c r="AB531" s="366"/>
      <c r="AC531" s="362" t="str">
        <f t="shared" si="49"/>
        <v xml:space="preserve">   </v>
      </c>
      <c r="AD531" s="362" t="str">
        <f t="shared" si="52"/>
        <v>REPETIDA</v>
      </c>
      <c r="AE531" s="362" t="str">
        <f t="shared" si="53"/>
        <v>REPETIDA</v>
      </c>
      <c r="AF531" s="366"/>
      <c r="AG531" s="366"/>
      <c r="AH531" s="370"/>
      <c r="AI531" s="367"/>
      <c r="AJ531" s="366"/>
      <c r="AK531" s="366"/>
      <c r="AL531" s="362" t="str">
        <f t="shared" si="50"/>
        <v/>
      </c>
    </row>
    <row r="532" spans="1:41" ht="60" hidden="1" x14ac:dyDescent="0.25">
      <c r="A532" s="358" t="str">
        <f>+IF(ENCUESTAS!DU532="SI",ENCUESTAS!DV532,"")</f>
        <v>MIL-091</v>
      </c>
      <c r="B532" s="366" t="s">
        <v>1086</v>
      </c>
      <c r="C532" s="367">
        <v>43370</v>
      </c>
      <c r="D532" s="361" t="str">
        <f>+ENCUESTAS!H532</f>
        <v>NUEVO MILENIO</v>
      </c>
      <c r="E532" s="372" t="s">
        <v>1102</v>
      </c>
      <c r="F532" s="372">
        <v>16</v>
      </c>
      <c r="G532" s="372"/>
      <c r="H532" s="372"/>
      <c r="I532" s="372"/>
      <c r="J532" s="372">
        <v>52</v>
      </c>
      <c r="K532" s="368"/>
      <c r="L532" s="372"/>
      <c r="M532" s="372">
        <v>44</v>
      </c>
      <c r="N532" s="372"/>
      <c r="O532" s="466">
        <v>220583160032</v>
      </c>
      <c r="P532" s="362" t="str">
        <f t="shared" si="48"/>
        <v>CARRERA 16  #  52 - 44  220583160032</v>
      </c>
      <c r="Q532" s="362" t="str">
        <f t="shared" si="51"/>
        <v>NO</v>
      </c>
      <c r="R532" s="369">
        <v>962879</v>
      </c>
      <c r="S532" s="369">
        <v>1209929</v>
      </c>
      <c r="T532" s="366" t="s">
        <v>1086</v>
      </c>
      <c r="U532" s="467"/>
      <c r="V532" s="366" t="s">
        <v>1086</v>
      </c>
      <c r="W532" s="366" t="s">
        <v>1505</v>
      </c>
      <c r="X532" s="366"/>
      <c r="Y532" s="366" t="s">
        <v>2921</v>
      </c>
      <c r="Z532" s="366" t="s">
        <v>1343</v>
      </c>
      <c r="AA532" s="369">
        <v>43654308</v>
      </c>
      <c r="AB532" s="366"/>
      <c r="AC532" s="362" t="str">
        <f t="shared" si="49"/>
        <v xml:space="preserve">MARLEY CECILIA GALLEGO </v>
      </c>
      <c r="AD532" s="362" t="str">
        <f t="shared" si="52"/>
        <v>NO</v>
      </c>
      <c r="AE532" s="362" t="str">
        <f t="shared" si="53"/>
        <v>NO</v>
      </c>
      <c r="AF532" s="467" t="s">
        <v>4135</v>
      </c>
      <c r="AG532" s="366" t="s">
        <v>1086</v>
      </c>
      <c r="AH532" s="370">
        <v>7075598.5988333207</v>
      </c>
      <c r="AI532" s="367">
        <v>43392</v>
      </c>
      <c r="AJ532" s="366" t="s">
        <v>1086</v>
      </c>
      <c r="AK532" s="366"/>
      <c r="AL532" s="362" t="str">
        <f t="shared" si="50"/>
        <v>SI</v>
      </c>
      <c r="AN532" s="332" t="s">
        <v>1121</v>
      </c>
      <c r="AO532" s="332">
        <v>2</v>
      </c>
    </row>
    <row r="533" spans="1:41" hidden="1" x14ac:dyDescent="0.25">
      <c r="A533" s="358" t="str">
        <f>+IF(ENCUESTAS!DU533="SI",ENCUESTAS!DV533,"")</f>
        <v>MAR-067</v>
      </c>
      <c r="B533" s="366"/>
      <c r="C533" s="367"/>
      <c r="D533" s="361" t="str">
        <f>+ENCUESTAS!H533</f>
        <v xml:space="preserve">SAN MARTIN </v>
      </c>
      <c r="E533" s="372"/>
      <c r="F533" s="372"/>
      <c r="G533" s="372"/>
      <c r="H533" s="372"/>
      <c r="I533" s="372"/>
      <c r="J533" s="372"/>
      <c r="K533" s="368"/>
      <c r="L533" s="372"/>
      <c r="M533" s="372"/>
      <c r="N533" s="372"/>
      <c r="O533" s="372"/>
      <c r="P533" s="362" t="str">
        <f t="shared" si="48"/>
        <v xml:space="preserve">   #   -   </v>
      </c>
      <c r="Q533" s="362" t="str">
        <f t="shared" si="51"/>
        <v>REPETIDA</v>
      </c>
      <c r="R533" s="369"/>
      <c r="S533" s="369"/>
      <c r="T533" s="366"/>
      <c r="U533" s="366"/>
      <c r="V533" s="366"/>
      <c r="W533" s="366"/>
      <c r="X533" s="366"/>
      <c r="Y533" s="366"/>
      <c r="Z533" s="366"/>
      <c r="AA533" s="369"/>
      <c r="AB533" s="366"/>
      <c r="AC533" s="362" t="str">
        <f t="shared" si="49"/>
        <v xml:space="preserve">   </v>
      </c>
      <c r="AD533" s="362" t="str">
        <f t="shared" si="52"/>
        <v>REPETIDA</v>
      </c>
      <c r="AE533" s="362" t="str">
        <f t="shared" si="53"/>
        <v>REPETIDA</v>
      </c>
      <c r="AF533" s="366"/>
      <c r="AG533" s="366"/>
      <c r="AH533" s="370"/>
      <c r="AI533" s="367"/>
      <c r="AJ533" s="366"/>
      <c r="AK533" s="366"/>
      <c r="AL533" s="362" t="str">
        <f t="shared" si="50"/>
        <v/>
      </c>
    </row>
    <row r="534" spans="1:41" hidden="1" x14ac:dyDescent="0.25">
      <c r="A534" s="358" t="str">
        <f>+IF(ENCUESTAS!DU534="SI",ENCUESTAS!DV534,"")</f>
        <v>TAH-049</v>
      </c>
      <c r="B534" s="366"/>
      <c r="C534" s="367"/>
      <c r="D534" s="361" t="str">
        <f>+ENCUESTAS!H534</f>
        <v>TAHAMI</v>
      </c>
      <c r="E534" s="372"/>
      <c r="F534" s="372"/>
      <c r="G534" s="372"/>
      <c r="H534" s="372"/>
      <c r="I534" s="372"/>
      <c r="J534" s="372"/>
      <c r="K534" s="368"/>
      <c r="L534" s="372"/>
      <c r="M534" s="372"/>
      <c r="N534" s="372"/>
      <c r="O534" s="372"/>
      <c r="P534" s="362" t="str">
        <f t="shared" si="48"/>
        <v xml:space="preserve">   #   -   </v>
      </c>
      <c r="Q534" s="362" t="str">
        <f t="shared" si="51"/>
        <v>REPETIDA</v>
      </c>
      <c r="R534" s="369"/>
      <c r="S534" s="369"/>
      <c r="T534" s="366"/>
      <c r="U534" s="366"/>
      <c r="V534" s="366"/>
      <c r="W534" s="366"/>
      <c r="X534" s="366"/>
      <c r="Y534" s="366"/>
      <c r="Z534" s="366"/>
      <c r="AA534" s="369"/>
      <c r="AB534" s="366"/>
      <c r="AC534" s="362" t="str">
        <f t="shared" si="49"/>
        <v xml:space="preserve">   </v>
      </c>
      <c r="AD534" s="362" t="str">
        <f t="shared" si="52"/>
        <v>REPETIDA</v>
      </c>
      <c r="AE534" s="362" t="str">
        <f t="shared" si="53"/>
        <v>REPETIDA</v>
      </c>
      <c r="AF534" s="366"/>
      <c r="AG534" s="366"/>
      <c r="AH534" s="370"/>
      <c r="AI534" s="367"/>
      <c r="AJ534" s="366"/>
      <c r="AK534" s="366"/>
      <c r="AL534" s="362" t="str">
        <f t="shared" si="50"/>
        <v/>
      </c>
    </row>
    <row r="535" spans="1:41" ht="60" hidden="1" x14ac:dyDescent="0.25">
      <c r="A535" s="358" t="str">
        <f>+IF(ENCUESTAS!DU535="SI",ENCUESTAS!DV535,"")</f>
        <v>MIL-092</v>
      </c>
      <c r="B535" s="366" t="s">
        <v>1086</v>
      </c>
      <c r="C535" s="367">
        <v>43371</v>
      </c>
      <c r="D535" s="361" t="str">
        <f>+ENCUESTAS!H535</f>
        <v>NUEVO MILENIO</v>
      </c>
      <c r="E535" s="372" t="s">
        <v>1102</v>
      </c>
      <c r="F535" s="372">
        <v>14</v>
      </c>
      <c r="G535" s="372" t="s">
        <v>1115</v>
      </c>
      <c r="H535" s="372"/>
      <c r="I535" s="372"/>
      <c r="J535" s="372">
        <v>53</v>
      </c>
      <c r="K535" s="368"/>
      <c r="L535" s="372"/>
      <c r="M535" s="372">
        <v>14</v>
      </c>
      <c r="N535" s="372"/>
      <c r="O535" s="466">
        <v>220548690003</v>
      </c>
      <c r="P535" s="362" t="str">
        <f t="shared" si="48"/>
        <v>CARRERA 14A  #  53 - 14  220548690003</v>
      </c>
      <c r="Q535" s="362" t="str">
        <f t="shared" si="51"/>
        <v>NO</v>
      </c>
      <c r="R535" s="369"/>
      <c r="S535" s="369"/>
      <c r="T535" s="366" t="s">
        <v>1086</v>
      </c>
      <c r="U535" s="467"/>
      <c r="V535" s="366" t="s">
        <v>1086</v>
      </c>
      <c r="W535" s="366" t="s">
        <v>1634</v>
      </c>
      <c r="X535" s="366" t="s">
        <v>1279</v>
      </c>
      <c r="Y535" s="366" t="s">
        <v>2447</v>
      </c>
      <c r="Z535" s="366" t="s">
        <v>1496</v>
      </c>
      <c r="AA535" s="369">
        <v>66775418</v>
      </c>
      <c r="AB535" s="366">
        <v>3114523283</v>
      </c>
      <c r="AC535" s="362" t="str">
        <f t="shared" si="49"/>
        <v>BERTA LIGIA OSPINA RAMIREZ</v>
      </c>
      <c r="AD535" s="362" t="str">
        <f t="shared" si="52"/>
        <v>NO</v>
      </c>
      <c r="AE535" s="362" t="str">
        <f t="shared" si="53"/>
        <v>NO</v>
      </c>
      <c r="AF535" s="467" t="s">
        <v>4134</v>
      </c>
      <c r="AG535" s="366" t="s">
        <v>1086</v>
      </c>
      <c r="AH535" s="370">
        <v>4778281.7733153384</v>
      </c>
      <c r="AI535" s="367">
        <v>43392</v>
      </c>
      <c r="AJ535" s="366" t="s">
        <v>1086</v>
      </c>
      <c r="AK535" s="366"/>
      <c r="AL535" s="362" t="str">
        <f t="shared" si="50"/>
        <v>SI</v>
      </c>
      <c r="AN535" s="332" t="s">
        <v>1121</v>
      </c>
      <c r="AO535" s="332">
        <v>2</v>
      </c>
    </row>
    <row r="536" spans="1:41" hidden="1" x14ac:dyDescent="0.25">
      <c r="A536" s="358" t="str">
        <f>+IF(ENCUESTAS!DU536="SI",ENCUESTAS!DV536,"")</f>
        <v>TAH-050</v>
      </c>
      <c r="B536" s="366"/>
      <c r="C536" s="367"/>
      <c r="D536" s="361" t="str">
        <f>+ENCUESTAS!H536</f>
        <v>TAHAMI</v>
      </c>
      <c r="E536" s="372"/>
      <c r="F536" s="372"/>
      <c r="G536" s="372"/>
      <c r="H536" s="372"/>
      <c r="I536" s="372"/>
      <c r="J536" s="372"/>
      <c r="K536" s="368"/>
      <c r="L536" s="372"/>
      <c r="M536" s="372"/>
      <c r="N536" s="372"/>
      <c r="O536" s="372"/>
      <c r="P536" s="362" t="str">
        <f t="shared" si="48"/>
        <v xml:space="preserve">   #   -   </v>
      </c>
      <c r="Q536" s="362" t="str">
        <f t="shared" si="51"/>
        <v>REPETIDA</v>
      </c>
      <c r="R536" s="369"/>
      <c r="S536" s="369"/>
      <c r="T536" s="366"/>
      <c r="U536" s="366"/>
      <c r="V536" s="366"/>
      <c r="W536" s="366"/>
      <c r="X536" s="366"/>
      <c r="Y536" s="366"/>
      <c r="Z536" s="366"/>
      <c r="AA536" s="369"/>
      <c r="AB536" s="366"/>
      <c r="AC536" s="362" t="str">
        <f t="shared" si="49"/>
        <v xml:space="preserve">   </v>
      </c>
      <c r="AD536" s="362" t="str">
        <f t="shared" si="52"/>
        <v>REPETIDA</v>
      </c>
      <c r="AE536" s="362" t="str">
        <f t="shared" si="53"/>
        <v>REPETIDA</v>
      </c>
      <c r="AF536" s="366"/>
      <c r="AG536" s="366"/>
      <c r="AH536" s="370"/>
      <c r="AI536" s="367"/>
      <c r="AJ536" s="366"/>
      <c r="AK536" s="366"/>
      <c r="AL536" s="362" t="str">
        <f t="shared" si="50"/>
        <v/>
      </c>
    </row>
    <row r="537" spans="1:41" ht="60" hidden="1" x14ac:dyDescent="0.25">
      <c r="A537" s="358" t="str">
        <f>+IF(ENCUESTAS!DU537="SI",ENCUESTAS!DV537,"")</f>
        <v>MIL-093</v>
      </c>
      <c r="B537" s="366" t="s">
        <v>1086</v>
      </c>
      <c r="C537" s="367">
        <v>43372</v>
      </c>
      <c r="D537" s="361" t="str">
        <f>+ENCUESTAS!H537</f>
        <v>NUEVO MILENIO</v>
      </c>
      <c r="E537" s="372" t="s">
        <v>1102</v>
      </c>
      <c r="F537" s="372">
        <v>15</v>
      </c>
      <c r="G537" s="372" t="s">
        <v>1117</v>
      </c>
      <c r="H537" s="372"/>
      <c r="I537" s="372"/>
      <c r="J537" s="372">
        <v>52</v>
      </c>
      <c r="K537" s="368"/>
      <c r="L537" s="372"/>
      <c r="M537" s="372">
        <v>44</v>
      </c>
      <c r="N537" s="372"/>
      <c r="O537" s="466">
        <v>220583140060</v>
      </c>
      <c r="P537" s="362" t="str">
        <f t="shared" si="48"/>
        <v>CARRERA 15C  #  52 - 44  220583140060</v>
      </c>
      <c r="Q537" s="362" t="str">
        <f t="shared" si="51"/>
        <v>NO</v>
      </c>
      <c r="R537" s="369">
        <v>962892</v>
      </c>
      <c r="S537" s="369">
        <v>1209916</v>
      </c>
      <c r="T537" s="366" t="s">
        <v>1086</v>
      </c>
      <c r="U537" s="467"/>
      <c r="V537" s="366" t="s">
        <v>1086</v>
      </c>
      <c r="W537" s="366" t="s">
        <v>2140</v>
      </c>
      <c r="X537" s="366"/>
      <c r="Y537" s="366" t="s">
        <v>1270</v>
      </c>
      <c r="Z537" s="366" t="s">
        <v>1427</v>
      </c>
      <c r="AA537" s="369">
        <v>43652102</v>
      </c>
      <c r="AB537" s="366">
        <v>3207664338</v>
      </c>
      <c r="AC537" s="362" t="str">
        <f t="shared" si="49"/>
        <v xml:space="preserve">LUZ STELLA SANTAMARIA </v>
      </c>
      <c r="AD537" s="362" t="str">
        <f t="shared" si="52"/>
        <v>NO</v>
      </c>
      <c r="AE537" s="362" t="str">
        <f t="shared" si="53"/>
        <v>NO</v>
      </c>
      <c r="AF537" s="467" t="s">
        <v>4133</v>
      </c>
      <c r="AG537" s="366" t="s">
        <v>1086</v>
      </c>
      <c r="AH537" s="370">
        <v>5876634.9459570162</v>
      </c>
      <c r="AI537" s="367">
        <v>43392</v>
      </c>
      <c r="AJ537" s="366" t="s">
        <v>1086</v>
      </c>
      <c r="AK537" s="366"/>
      <c r="AL537" s="362" t="str">
        <f t="shared" si="50"/>
        <v>SI</v>
      </c>
      <c r="AN537" s="332" t="s">
        <v>1133</v>
      </c>
      <c r="AO537" s="332">
        <v>2</v>
      </c>
    </row>
    <row r="538" spans="1:41" hidden="1" x14ac:dyDescent="0.25">
      <c r="A538" s="358" t="str">
        <f>+IF(ENCUESTAS!DU538="SI",ENCUESTAS!DV538,"")</f>
        <v>MIL-094</v>
      </c>
      <c r="B538" s="366" t="s">
        <v>1086</v>
      </c>
      <c r="C538" s="367">
        <v>43371</v>
      </c>
      <c r="D538" s="361" t="str">
        <f>+ENCUESTAS!H538</f>
        <v>NUEVO MILENIO</v>
      </c>
      <c r="E538" s="372"/>
      <c r="F538" s="372"/>
      <c r="G538" s="372"/>
      <c r="H538" s="372"/>
      <c r="I538" s="372"/>
      <c r="J538" s="372"/>
      <c r="K538" s="368"/>
      <c r="L538" s="372"/>
      <c r="M538" s="372"/>
      <c r="N538" s="372"/>
      <c r="O538" s="466">
        <v>220583140078</v>
      </c>
      <c r="P538" s="362" t="str">
        <f t="shared" si="48"/>
        <v xml:space="preserve">   #   -   220583140078</v>
      </c>
      <c r="Q538" s="362" t="str">
        <f t="shared" si="51"/>
        <v>NO</v>
      </c>
      <c r="R538" s="369"/>
      <c r="S538" s="369"/>
      <c r="T538" s="366" t="s">
        <v>1087</v>
      </c>
      <c r="U538" s="366" t="s">
        <v>4149</v>
      </c>
      <c r="V538" s="366" t="s">
        <v>1086</v>
      </c>
      <c r="W538" s="366" t="s">
        <v>2932</v>
      </c>
      <c r="X538" s="366" t="s">
        <v>1787</v>
      </c>
      <c r="Y538" s="366" t="s">
        <v>1287</v>
      </c>
      <c r="Z538" s="366" t="s">
        <v>1322</v>
      </c>
      <c r="AA538" s="369">
        <v>21931590</v>
      </c>
      <c r="AB538" s="366"/>
      <c r="AC538" s="362" t="str">
        <f t="shared" si="49"/>
        <v>MARIA ISABEL MANTILLA ROJO</v>
      </c>
      <c r="AD538" s="362" t="str">
        <f t="shared" si="52"/>
        <v>NO</v>
      </c>
      <c r="AE538" s="362" t="str">
        <f t="shared" si="53"/>
        <v>NO</v>
      </c>
      <c r="AF538" s="366"/>
      <c r="AG538" s="366"/>
      <c r="AH538" s="370"/>
      <c r="AI538" s="367"/>
      <c r="AJ538" s="366"/>
      <c r="AK538" s="366"/>
      <c r="AL538" s="362" t="str">
        <f t="shared" si="50"/>
        <v/>
      </c>
    </row>
    <row r="539" spans="1:41" hidden="1" x14ac:dyDescent="0.25">
      <c r="A539" s="358" t="str">
        <f>+IF(ENCUESTAS!DU539="SI",ENCUESTAS!DV539,"")</f>
        <v>MAR-068</v>
      </c>
      <c r="B539" s="366"/>
      <c r="C539" s="367"/>
      <c r="D539" s="361" t="str">
        <f>+ENCUESTAS!H539</f>
        <v xml:space="preserve">SAN MARTIN </v>
      </c>
      <c r="E539" s="372"/>
      <c r="F539" s="372"/>
      <c r="G539" s="372"/>
      <c r="H539" s="372"/>
      <c r="I539" s="372"/>
      <c r="J539" s="372"/>
      <c r="K539" s="368"/>
      <c r="L539" s="372"/>
      <c r="M539" s="372"/>
      <c r="N539" s="372"/>
      <c r="O539" s="372"/>
      <c r="P539" s="362" t="str">
        <f t="shared" si="48"/>
        <v xml:space="preserve">   #   -   </v>
      </c>
      <c r="Q539" s="362" t="str">
        <f t="shared" si="51"/>
        <v>REPETIDA</v>
      </c>
      <c r="R539" s="369"/>
      <c r="S539" s="369"/>
      <c r="T539" s="366"/>
      <c r="U539" s="366"/>
      <c r="V539" s="366"/>
      <c r="W539" s="366"/>
      <c r="X539" s="366"/>
      <c r="Y539" s="366"/>
      <c r="Z539" s="366"/>
      <c r="AA539" s="369"/>
      <c r="AB539" s="366"/>
      <c r="AC539" s="362" t="str">
        <f t="shared" si="49"/>
        <v xml:space="preserve">   </v>
      </c>
      <c r="AD539" s="362" t="str">
        <f t="shared" si="52"/>
        <v>REPETIDA</v>
      </c>
      <c r="AE539" s="362" t="str">
        <f t="shared" si="53"/>
        <v>REPETIDA</v>
      </c>
      <c r="AF539" s="366"/>
      <c r="AG539" s="366"/>
      <c r="AH539" s="370"/>
      <c r="AI539" s="367"/>
      <c r="AJ539" s="366"/>
      <c r="AK539" s="366"/>
      <c r="AL539" s="362" t="str">
        <f t="shared" si="50"/>
        <v/>
      </c>
    </row>
    <row r="540" spans="1:41" hidden="1" x14ac:dyDescent="0.25">
      <c r="A540" s="358" t="str">
        <f>+IF(ENCUESTAS!DU540="SI",ENCUESTAS!DV540,"")</f>
        <v>TAH-051</v>
      </c>
      <c r="B540" s="366"/>
      <c r="C540" s="367"/>
      <c r="D540" s="361" t="str">
        <f>+ENCUESTAS!H540</f>
        <v>TAHAMI</v>
      </c>
      <c r="E540" s="372"/>
      <c r="F540" s="372"/>
      <c r="G540" s="372"/>
      <c r="H540" s="372"/>
      <c r="I540" s="372"/>
      <c r="J540" s="372"/>
      <c r="K540" s="368"/>
      <c r="L540" s="372"/>
      <c r="M540" s="372"/>
      <c r="N540" s="372"/>
      <c r="O540" s="372"/>
      <c r="P540" s="362" t="str">
        <f t="shared" si="48"/>
        <v xml:space="preserve">   #   -   </v>
      </c>
      <c r="Q540" s="362" t="str">
        <f t="shared" si="51"/>
        <v>REPETIDA</v>
      </c>
      <c r="R540" s="369"/>
      <c r="S540" s="369"/>
      <c r="T540" s="366"/>
      <c r="U540" s="366"/>
      <c r="V540" s="366"/>
      <c r="W540" s="366"/>
      <c r="X540" s="366"/>
      <c r="Y540" s="366"/>
      <c r="Z540" s="366"/>
      <c r="AA540" s="369"/>
      <c r="AB540" s="366"/>
      <c r="AC540" s="362" t="str">
        <f t="shared" si="49"/>
        <v xml:space="preserve">   </v>
      </c>
      <c r="AD540" s="362" t="str">
        <f t="shared" si="52"/>
        <v>REPETIDA</v>
      </c>
      <c r="AE540" s="362" t="str">
        <f t="shared" si="53"/>
        <v>REPETIDA</v>
      </c>
      <c r="AF540" s="366"/>
      <c r="AG540" s="366"/>
      <c r="AH540" s="370"/>
      <c r="AI540" s="367"/>
      <c r="AJ540" s="366"/>
      <c r="AK540" s="366"/>
      <c r="AL540" s="362" t="str">
        <f t="shared" si="50"/>
        <v/>
      </c>
    </row>
    <row r="541" spans="1:41" ht="60" hidden="1" x14ac:dyDescent="0.25">
      <c r="A541" s="358" t="str">
        <f>+IF(ENCUESTAS!DU541="SI",ENCUESTAS!DV541,"")</f>
        <v>MIL-095</v>
      </c>
      <c r="B541" s="366" t="s">
        <v>1086</v>
      </c>
      <c r="C541" s="367">
        <v>43374</v>
      </c>
      <c r="D541" s="361" t="str">
        <f>+ENCUESTAS!H541</f>
        <v>NUEVO MILENIO</v>
      </c>
      <c r="E541" s="372" t="s">
        <v>1097</v>
      </c>
      <c r="F541" s="372">
        <v>52</v>
      </c>
      <c r="G541" s="372"/>
      <c r="H541" s="372"/>
      <c r="I541" s="372"/>
      <c r="J541" s="372">
        <v>15</v>
      </c>
      <c r="K541" s="368"/>
      <c r="L541" s="372"/>
      <c r="M541" s="372">
        <v>3</v>
      </c>
      <c r="N541" s="372"/>
      <c r="O541" s="466">
        <v>220548690099</v>
      </c>
      <c r="P541" s="362" t="str">
        <f t="shared" si="48"/>
        <v>CALLE 52  #  15 - 3  220548690099</v>
      </c>
      <c r="Q541" s="362" t="str">
        <f t="shared" si="51"/>
        <v>NO</v>
      </c>
      <c r="R541" s="369">
        <v>962873</v>
      </c>
      <c r="S541" s="369">
        <v>1209859</v>
      </c>
      <c r="T541" s="366" t="s">
        <v>1086</v>
      </c>
      <c r="U541" s="467"/>
      <c r="V541" s="366" t="s">
        <v>1086</v>
      </c>
      <c r="W541" s="366" t="s">
        <v>1443</v>
      </c>
      <c r="X541" s="366" t="s">
        <v>4087</v>
      </c>
      <c r="Y541" s="366" t="s">
        <v>2408</v>
      </c>
      <c r="Z541" s="366" t="s">
        <v>1272</v>
      </c>
      <c r="AA541" s="369">
        <v>21923656</v>
      </c>
      <c r="AB541" s="366"/>
      <c r="AC541" s="362" t="str">
        <f t="shared" si="49"/>
        <v>LAURA ROSA LOPEZ VIUDA DE MURIEL</v>
      </c>
      <c r="AD541" s="362" t="str">
        <f t="shared" si="52"/>
        <v>NO</v>
      </c>
      <c r="AE541" s="362" t="str">
        <f t="shared" si="53"/>
        <v>NO</v>
      </c>
      <c r="AF541" s="467" t="s">
        <v>4132</v>
      </c>
      <c r="AG541" s="366" t="s">
        <v>1086</v>
      </c>
      <c r="AH541" s="370">
        <v>6448940.0448827781</v>
      </c>
      <c r="AI541" s="367">
        <v>43392</v>
      </c>
      <c r="AJ541" s="366" t="s">
        <v>1086</v>
      </c>
      <c r="AK541" s="366"/>
      <c r="AL541" s="362" t="str">
        <f t="shared" si="50"/>
        <v>SI</v>
      </c>
      <c r="AN541" s="332" t="s">
        <v>1121</v>
      </c>
      <c r="AO541" s="332">
        <v>2</v>
      </c>
    </row>
    <row r="542" spans="1:41" ht="60" hidden="1" x14ac:dyDescent="0.25">
      <c r="A542" s="358" t="str">
        <f>+IF(ENCUESTAS!DU542="SI",ENCUESTAS!DV542,"")</f>
        <v>MIL-096</v>
      </c>
      <c r="B542" s="366" t="s">
        <v>1086</v>
      </c>
      <c r="C542" s="367">
        <v>43369</v>
      </c>
      <c r="D542" s="361" t="str">
        <f>+ENCUESTAS!H542</f>
        <v>NUEVO MILENIO</v>
      </c>
      <c r="E542" s="372" t="s">
        <v>1102</v>
      </c>
      <c r="F542" s="372">
        <v>15</v>
      </c>
      <c r="G542" s="372" t="s">
        <v>1116</v>
      </c>
      <c r="H542" s="372"/>
      <c r="I542" s="372"/>
      <c r="J542" s="372">
        <v>52</v>
      </c>
      <c r="K542" s="368"/>
      <c r="L542" s="372"/>
      <c r="M542" s="372">
        <v>60</v>
      </c>
      <c r="N542" s="372"/>
      <c r="O542" s="466">
        <v>220583140094</v>
      </c>
      <c r="P542" s="362" t="str">
        <f t="shared" si="48"/>
        <v>CARRERA 15B  #  52 - 60  220583140094</v>
      </c>
      <c r="Q542" s="362" t="str">
        <f t="shared" si="51"/>
        <v>NO</v>
      </c>
      <c r="R542" s="369">
        <v>962924</v>
      </c>
      <c r="S542" s="369">
        <v>1209901</v>
      </c>
      <c r="T542" s="366" t="s">
        <v>1086</v>
      </c>
      <c r="U542" s="467"/>
      <c r="V542" s="366" t="s">
        <v>1086</v>
      </c>
      <c r="W542" s="366" t="s">
        <v>1630</v>
      </c>
      <c r="X542" s="366" t="s">
        <v>2395</v>
      </c>
      <c r="Y542" s="366" t="s">
        <v>1287</v>
      </c>
      <c r="Z542" s="366" t="s">
        <v>4088</v>
      </c>
      <c r="AA542" s="369">
        <v>35750111</v>
      </c>
      <c r="AB542" s="366"/>
      <c r="AC542" s="362" t="str">
        <f t="shared" si="49"/>
        <v>MARIA EIDA MOSQUERA PEREA</v>
      </c>
      <c r="AD542" s="362" t="str">
        <f t="shared" si="52"/>
        <v>NO</v>
      </c>
      <c r="AE542" s="362" t="str">
        <f t="shared" si="53"/>
        <v>NO</v>
      </c>
      <c r="AF542" s="467" t="s">
        <v>4132</v>
      </c>
      <c r="AG542" s="366" t="s">
        <v>1086</v>
      </c>
      <c r="AH542" s="370">
        <v>6937967.9879091363</v>
      </c>
      <c r="AI542" s="367">
        <v>43392</v>
      </c>
      <c r="AJ542" s="366" t="s">
        <v>1086</v>
      </c>
      <c r="AK542" s="366"/>
      <c r="AL542" s="362" t="str">
        <f t="shared" si="50"/>
        <v>SI</v>
      </c>
      <c r="AN542" s="332" t="s">
        <v>1121</v>
      </c>
      <c r="AO542" s="332">
        <v>2</v>
      </c>
    </row>
    <row r="543" spans="1:41" hidden="1" x14ac:dyDescent="0.25">
      <c r="A543" s="358" t="str">
        <f>+IF(ENCUESTAS!DU543="SI",ENCUESTAS!DV543,"")</f>
        <v>TAH-052</v>
      </c>
      <c r="B543" s="366"/>
      <c r="C543" s="367"/>
      <c r="D543" s="361" t="str">
        <f>+ENCUESTAS!H543</f>
        <v>TAHAMI</v>
      </c>
      <c r="E543" s="372"/>
      <c r="F543" s="372"/>
      <c r="G543" s="372"/>
      <c r="H543" s="372"/>
      <c r="I543" s="372"/>
      <c r="J543" s="372"/>
      <c r="K543" s="368"/>
      <c r="L543" s="372"/>
      <c r="M543" s="372"/>
      <c r="N543" s="372"/>
      <c r="O543" s="372"/>
      <c r="P543" s="362" t="str">
        <f t="shared" si="48"/>
        <v xml:space="preserve">   #   -   </v>
      </c>
      <c r="Q543" s="362" t="str">
        <f t="shared" si="51"/>
        <v>REPETIDA</v>
      </c>
      <c r="R543" s="369"/>
      <c r="S543" s="369"/>
      <c r="T543" s="366"/>
      <c r="U543" s="366"/>
      <c r="V543" s="366"/>
      <c r="W543" s="366"/>
      <c r="X543" s="366"/>
      <c r="Y543" s="366"/>
      <c r="Z543" s="366"/>
      <c r="AA543" s="369"/>
      <c r="AB543" s="366"/>
      <c r="AC543" s="362" t="str">
        <f t="shared" si="49"/>
        <v xml:space="preserve">   </v>
      </c>
      <c r="AD543" s="362" t="str">
        <f t="shared" si="52"/>
        <v>REPETIDA</v>
      </c>
      <c r="AE543" s="362" t="str">
        <f t="shared" si="53"/>
        <v>REPETIDA</v>
      </c>
      <c r="AF543" s="366"/>
      <c r="AG543" s="366"/>
      <c r="AH543" s="370"/>
      <c r="AI543" s="367"/>
      <c r="AJ543" s="366"/>
      <c r="AK543" s="366"/>
      <c r="AL543" s="362" t="str">
        <f t="shared" si="50"/>
        <v/>
      </c>
    </row>
    <row r="544" spans="1:41" hidden="1" x14ac:dyDescent="0.25">
      <c r="A544" s="358" t="str">
        <f>+IF(ENCUESTAS!DU544="SI",ENCUESTAS!DV544,"")</f>
        <v>TAH-053</v>
      </c>
      <c r="B544" s="366"/>
      <c r="C544" s="367"/>
      <c r="D544" s="361" t="str">
        <f>+ENCUESTAS!H544</f>
        <v>TAHAMI</v>
      </c>
      <c r="E544" s="372"/>
      <c r="F544" s="372"/>
      <c r="G544" s="372"/>
      <c r="H544" s="372"/>
      <c r="I544" s="372"/>
      <c r="J544" s="372"/>
      <c r="K544" s="368"/>
      <c r="L544" s="372"/>
      <c r="M544" s="372"/>
      <c r="N544" s="372"/>
      <c r="O544" s="372"/>
      <c r="P544" s="362" t="str">
        <f t="shared" si="48"/>
        <v xml:space="preserve">   #   -   </v>
      </c>
      <c r="Q544" s="362" t="str">
        <f t="shared" si="51"/>
        <v>REPETIDA</v>
      </c>
      <c r="R544" s="369"/>
      <c r="S544" s="369"/>
      <c r="T544" s="366"/>
      <c r="U544" s="366"/>
      <c r="V544" s="366"/>
      <c r="W544" s="366"/>
      <c r="X544" s="366"/>
      <c r="Y544" s="366"/>
      <c r="Z544" s="366"/>
      <c r="AA544" s="369"/>
      <c r="AB544" s="366"/>
      <c r="AC544" s="362" t="str">
        <f t="shared" si="49"/>
        <v xml:space="preserve">   </v>
      </c>
      <c r="AD544" s="362" t="str">
        <f t="shared" si="52"/>
        <v>REPETIDA</v>
      </c>
      <c r="AE544" s="362" t="str">
        <f t="shared" si="53"/>
        <v>REPETIDA</v>
      </c>
      <c r="AF544" s="366"/>
      <c r="AG544" s="366"/>
      <c r="AH544" s="370"/>
      <c r="AI544" s="367"/>
      <c r="AJ544" s="366"/>
      <c r="AK544" s="366"/>
      <c r="AL544" s="362" t="str">
        <f t="shared" si="50"/>
        <v/>
      </c>
    </row>
    <row r="545" spans="1:41" hidden="1" x14ac:dyDescent="0.25">
      <c r="A545" s="358" t="str">
        <f>+IF(ENCUESTAS!DU545="SI",ENCUESTAS!DV545,"")</f>
        <v/>
      </c>
      <c r="B545" s="366"/>
      <c r="C545" s="367"/>
      <c r="D545" s="361" t="str">
        <f>+ENCUESTAS!H545</f>
        <v xml:space="preserve">SAN MARTIN </v>
      </c>
      <c r="E545" s="372"/>
      <c r="F545" s="372"/>
      <c r="G545" s="372"/>
      <c r="H545" s="372"/>
      <c r="I545" s="372"/>
      <c r="J545" s="372"/>
      <c r="K545" s="368"/>
      <c r="L545" s="372"/>
      <c r="M545" s="372"/>
      <c r="N545" s="372"/>
      <c r="O545" s="372"/>
      <c r="P545" s="362" t="str">
        <f t="shared" si="48"/>
        <v xml:space="preserve">   #   -   </v>
      </c>
      <c r="Q545" s="362" t="str">
        <f t="shared" si="51"/>
        <v>REPETIDA</v>
      </c>
      <c r="R545" s="369"/>
      <c r="S545" s="369"/>
      <c r="T545" s="366"/>
      <c r="U545" s="366"/>
      <c r="V545" s="366"/>
      <c r="W545" s="366"/>
      <c r="X545" s="366"/>
      <c r="Y545" s="366"/>
      <c r="Z545" s="366"/>
      <c r="AA545" s="369"/>
      <c r="AB545" s="366"/>
      <c r="AC545" s="362" t="str">
        <f t="shared" si="49"/>
        <v xml:space="preserve">   </v>
      </c>
      <c r="AD545" s="362" t="str">
        <f t="shared" si="52"/>
        <v>REPETIDA</v>
      </c>
      <c r="AE545" s="362" t="str">
        <f t="shared" si="53"/>
        <v>REPETIDA</v>
      </c>
      <c r="AF545" s="366"/>
      <c r="AG545" s="366"/>
      <c r="AH545" s="370"/>
      <c r="AI545" s="367"/>
      <c r="AJ545" s="366"/>
      <c r="AK545" s="366"/>
      <c r="AL545" s="362" t="str">
        <f t="shared" si="50"/>
        <v/>
      </c>
    </row>
    <row r="546" spans="1:41" hidden="1" x14ac:dyDescent="0.25">
      <c r="A546" s="358" t="str">
        <f>+IF(ENCUESTAS!DU546="SI",ENCUESTAS!DV546,"")</f>
        <v>MAR-069</v>
      </c>
      <c r="B546" s="366"/>
      <c r="C546" s="367"/>
      <c r="D546" s="361" t="str">
        <f>+ENCUESTAS!H546</f>
        <v xml:space="preserve">SAN MARTIN </v>
      </c>
      <c r="E546" s="372"/>
      <c r="F546" s="372"/>
      <c r="G546" s="372"/>
      <c r="H546" s="372"/>
      <c r="I546" s="372"/>
      <c r="J546" s="372"/>
      <c r="K546" s="368"/>
      <c r="L546" s="372"/>
      <c r="M546" s="372"/>
      <c r="N546" s="372"/>
      <c r="O546" s="372"/>
      <c r="P546" s="362" t="str">
        <f t="shared" si="48"/>
        <v xml:space="preserve">   #   -   </v>
      </c>
      <c r="Q546" s="362" t="str">
        <f t="shared" si="51"/>
        <v>REPETIDA</v>
      </c>
      <c r="R546" s="369"/>
      <c r="S546" s="369"/>
      <c r="T546" s="366"/>
      <c r="U546" s="366"/>
      <c r="V546" s="366"/>
      <c r="W546" s="366"/>
      <c r="X546" s="366"/>
      <c r="Y546" s="366"/>
      <c r="Z546" s="366"/>
      <c r="AA546" s="369"/>
      <c r="AB546" s="366"/>
      <c r="AC546" s="362" t="str">
        <f t="shared" si="49"/>
        <v xml:space="preserve">   </v>
      </c>
      <c r="AD546" s="362" t="str">
        <f t="shared" si="52"/>
        <v>REPETIDA</v>
      </c>
      <c r="AE546" s="362" t="str">
        <f t="shared" si="53"/>
        <v>REPETIDA</v>
      </c>
      <c r="AF546" s="366"/>
      <c r="AG546" s="366"/>
      <c r="AH546" s="370"/>
      <c r="AI546" s="367"/>
      <c r="AJ546" s="366"/>
      <c r="AK546" s="366"/>
      <c r="AL546" s="362" t="str">
        <f t="shared" si="50"/>
        <v/>
      </c>
    </row>
    <row r="547" spans="1:41" hidden="1" x14ac:dyDescent="0.25">
      <c r="A547" s="358" t="str">
        <f>+IF(ENCUESTAS!DU547="SI",ENCUESTAS!DV547,"")</f>
        <v/>
      </c>
      <c r="B547" s="366"/>
      <c r="C547" s="367"/>
      <c r="D547" s="361" t="str">
        <f>+ENCUESTAS!H547</f>
        <v>NUEVO MILENIO</v>
      </c>
      <c r="E547" s="372"/>
      <c r="F547" s="372"/>
      <c r="G547" s="372"/>
      <c r="H547" s="372"/>
      <c r="I547" s="372"/>
      <c r="J547" s="372"/>
      <c r="K547" s="368"/>
      <c r="L547" s="372"/>
      <c r="M547" s="372"/>
      <c r="N547" s="372"/>
      <c r="O547" s="372"/>
      <c r="P547" s="362" t="str">
        <f t="shared" si="48"/>
        <v xml:space="preserve">   #   -   </v>
      </c>
      <c r="Q547" s="362" t="str">
        <f t="shared" si="51"/>
        <v>REPETIDA</v>
      </c>
      <c r="R547" s="369"/>
      <c r="S547" s="369"/>
      <c r="T547" s="366"/>
      <c r="U547" s="366"/>
      <c r="V547" s="366"/>
      <c r="W547" s="366"/>
      <c r="X547" s="366"/>
      <c r="Y547" s="366"/>
      <c r="Z547" s="366"/>
      <c r="AA547" s="369"/>
      <c r="AB547" s="366"/>
      <c r="AC547" s="362" t="str">
        <f t="shared" si="49"/>
        <v xml:space="preserve">   </v>
      </c>
      <c r="AD547" s="362" t="str">
        <f t="shared" si="52"/>
        <v>REPETIDA</v>
      </c>
      <c r="AE547" s="362" t="str">
        <f t="shared" si="53"/>
        <v>REPETIDA</v>
      </c>
      <c r="AF547" s="366"/>
      <c r="AG547" s="366"/>
      <c r="AH547" s="370"/>
      <c r="AI547" s="367"/>
      <c r="AJ547" s="366"/>
      <c r="AK547" s="366"/>
      <c r="AL547" s="362" t="str">
        <f t="shared" si="50"/>
        <v/>
      </c>
    </row>
    <row r="548" spans="1:41" ht="135" hidden="1" x14ac:dyDescent="0.25">
      <c r="A548" s="358" t="str">
        <f>+IF(ENCUESTAS!DU548="SI",ENCUESTAS!DV548,"")</f>
        <v>MIL-097</v>
      </c>
      <c r="B548" s="366" t="s">
        <v>1086</v>
      </c>
      <c r="C548" s="367">
        <v>43382</v>
      </c>
      <c r="D548" s="361" t="str">
        <f>+ENCUESTAS!H548</f>
        <v>NUEVO MILENIO</v>
      </c>
      <c r="E548" s="372" t="s">
        <v>1097</v>
      </c>
      <c r="F548" s="372">
        <v>53</v>
      </c>
      <c r="G548" s="372"/>
      <c r="H548" s="372"/>
      <c r="I548" s="372"/>
      <c r="J548" s="372">
        <v>15</v>
      </c>
      <c r="K548" s="368" t="s">
        <v>1116</v>
      </c>
      <c r="L548" s="372"/>
      <c r="M548" s="372">
        <v>7</v>
      </c>
      <c r="N548" s="372"/>
      <c r="O548" s="466">
        <v>220583150048</v>
      </c>
      <c r="P548" s="362" t="str">
        <f t="shared" si="48"/>
        <v>CALLE 53  #  15B - 7  220583150048</v>
      </c>
      <c r="Q548" s="362" t="str">
        <f t="shared" si="51"/>
        <v>NO</v>
      </c>
      <c r="R548" s="369"/>
      <c r="S548" s="369"/>
      <c r="T548" s="366" t="s">
        <v>1086</v>
      </c>
      <c r="U548" s="366"/>
      <c r="V548" s="366" t="s">
        <v>1086</v>
      </c>
      <c r="W548" s="366" t="s">
        <v>1690</v>
      </c>
      <c r="X548" s="366"/>
      <c r="Y548" s="366" t="s">
        <v>1467</v>
      </c>
      <c r="Z548" s="366" t="s">
        <v>1660</v>
      </c>
      <c r="AA548" s="369">
        <v>10183533</v>
      </c>
      <c r="AB548" s="366">
        <v>3118382247</v>
      </c>
      <c r="AC548" s="362" t="str">
        <f t="shared" si="49"/>
        <v xml:space="preserve">HENRY ALEXANDER SEPULVEDA </v>
      </c>
      <c r="AD548" s="362" t="str">
        <f t="shared" si="52"/>
        <v>NO</v>
      </c>
      <c r="AE548" s="362" t="str">
        <f t="shared" si="53"/>
        <v>NO</v>
      </c>
      <c r="AF548" s="467" t="s">
        <v>4440</v>
      </c>
      <c r="AG548" s="366"/>
      <c r="AH548" s="370"/>
      <c r="AI548" s="367"/>
      <c r="AJ548" s="366"/>
      <c r="AK548" s="366"/>
      <c r="AL548" s="362" t="str">
        <f t="shared" si="50"/>
        <v/>
      </c>
      <c r="AN548" s="332" t="s">
        <v>1121</v>
      </c>
    </row>
    <row r="549" spans="1:41" ht="105" hidden="1" x14ac:dyDescent="0.25">
      <c r="A549" s="358" t="str">
        <f>+IF(ENCUESTAS!DU549="SI",ENCUESTAS!DV549,"")</f>
        <v>OAS-138</v>
      </c>
      <c r="B549" s="366" t="s">
        <v>1086</v>
      </c>
      <c r="C549" s="367">
        <v>43360</v>
      </c>
      <c r="D549" s="361" t="str">
        <f>+ENCUESTAS!H549</f>
        <v xml:space="preserve">OASIS </v>
      </c>
      <c r="E549" s="372" t="s">
        <v>1097</v>
      </c>
      <c r="F549" s="372">
        <v>56</v>
      </c>
      <c r="G549" s="372"/>
      <c r="H549" s="372"/>
      <c r="I549" s="372"/>
      <c r="J549" s="372">
        <v>16</v>
      </c>
      <c r="K549" s="368"/>
      <c r="L549" s="372"/>
      <c r="M549" s="372">
        <v>25</v>
      </c>
      <c r="N549" s="372"/>
      <c r="O549" s="466">
        <v>220581910000</v>
      </c>
      <c r="P549" s="362" t="str">
        <f t="shared" si="48"/>
        <v>CALLE 56  #  16 - 25  220581910000</v>
      </c>
      <c r="Q549" s="362" t="str">
        <f t="shared" si="51"/>
        <v>NO</v>
      </c>
      <c r="R549" s="369">
        <v>963028</v>
      </c>
      <c r="S549" s="369">
        <v>1210105</v>
      </c>
      <c r="T549" s="366" t="s">
        <v>1086</v>
      </c>
      <c r="U549" s="467"/>
      <c r="V549" s="366" t="s">
        <v>1086</v>
      </c>
      <c r="W549" s="366" t="s">
        <v>1526</v>
      </c>
      <c r="X549" s="366" t="s">
        <v>3923</v>
      </c>
      <c r="Y549" s="366" t="s">
        <v>3924</v>
      </c>
      <c r="Z549" s="366"/>
      <c r="AA549" s="369">
        <v>23106480</v>
      </c>
      <c r="AB549" s="366">
        <v>3105498480</v>
      </c>
      <c r="AC549" s="362" t="str">
        <f t="shared" si="49"/>
        <v>ONESIS  GONZALEZ LLORENTE</v>
      </c>
      <c r="AD549" s="362" t="str">
        <f t="shared" si="52"/>
        <v>NO</v>
      </c>
      <c r="AE549" s="362" t="str">
        <f t="shared" si="53"/>
        <v>NO</v>
      </c>
      <c r="AF549" s="467" t="s">
        <v>4048</v>
      </c>
      <c r="AG549" s="366" t="s">
        <v>1086</v>
      </c>
      <c r="AH549" s="370">
        <v>4741338.1538291257</v>
      </c>
      <c r="AI549" s="367">
        <v>43392</v>
      </c>
      <c r="AJ549" s="366" t="s">
        <v>1086</v>
      </c>
      <c r="AK549" s="366"/>
      <c r="AL549" s="362" t="str">
        <f t="shared" si="50"/>
        <v>SI</v>
      </c>
      <c r="AN549" s="332" t="s">
        <v>1129</v>
      </c>
      <c r="AO549" s="332">
        <v>2</v>
      </c>
    </row>
    <row r="550" spans="1:41" hidden="1" x14ac:dyDescent="0.25">
      <c r="A550" s="358" t="str">
        <f>+IF(ENCUESTAS!DU550="SI",ENCUESTAS!DV550,"")</f>
        <v>MAR-070</v>
      </c>
      <c r="B550" s="366"/>
      <c r="C550" s="367"/>
      <c r="D550" s="361" t="str">
        <f>+ENCUESTAS!H550</f>
        <v xml:space="preserve">SAN MARTIN </v>
      </c>
      <c r="E550" s="372"/>
      <c r="F550" s="372"/>
      <c r="G550" s="372"/>
      <c r="H550" s="372"/>
      <c r="I550" s="372"/>
      <c r="J550" s="372"/>
      <c r="K550" s="368"/>
      <c r="L550" s="372"/>
      <c r="M550" s="372"/>
      <c r="N550" s="372"/>
      <c r="O550" s="372"/>
      <c r="P550" s="362" t="str">
        <f t="shared" si="48"/>
        <v xml:space="preserve">   #   -   </v>
      </c>
      <c r="Q550" s="362" t="str">
        <f t="shared" si="51"/>
        <v>REPETIDA</v>
      </c>
      <c r="R550" s="369"/>
      <c r="S550" s="369"/>
      <c r="T550" s="366"/>
      <c r="U550" s="366"/>
      <c r="V550" s="366"/>
      <c r="W550" s="366"/>
      <c r="X550" s="366"/>
      <c r="Y550" s="366"/>
      <c r="Z550" s="366"/>
      <c r="AA550" s="369"/>
      <c r="AB550" s="366"/>
      <c r="AC550" s="362" t="str">
        <f t="shared" si="49"/>
        <v xml:space="preserve">   </v>
      </c>
      <c r="AD550" s="362" t="str">
        <f t="shared" si="52"/>
        <v>REPETIDA</v>
      </c>
      <c r="AE550" s="362" t="str">
        <f t="shared" si="53"/>
        <v>REPETIDA</v>
      </c>
      <c r="AF550" s="366"/>
      <c r="AG550" s="366"/>
      <c r="AH550" s="370"/>
      <c r="AI550" s="367"/>
      <c r="AJ550" s="366"/>
      <c r="AK550" s="366"/>
      <c r="AL550" s="362" t="str">
        <f t="shared" si="50"/>
        <v/>
      </c>
    </row>
    <row r="551" spans="1:41" hidden="1" x14ac:dyDescent="0.25">
      <c r="A551" s="358" t="str">
        <f>+IF(ENCUESTAS!DU551="SI",ENCUESTAS!DV551,"")</f>
        <v>MAR-071</v>
      </c>
      <c r="B551" s="366"/>
      <c r="C551" s="367"/>
      <c r="D551" s="361" t="str">
        <f>+ENCUESTAS!H551</f>
        <v xml:space="preserve">SAN MARTIN </v>
      </c>
      <c r="E551" s="372"/>
      <c r="F551" s="372"/>
      <c r="G551" s="372"/>
      <c r="H551" s="372"/>
      <c r="I551" s="372"/>
      <c r="J551" s="372"/>
      <c r="K551" s="368"/>
      <c r="L551" s="372"/>
      <c r="M551" s="372"/>
      <c r="N551" s="372"/>
      <c r="O551" s="372"/>
      <c r="P551" s="362" t="str">
        <f t="shared" si="48"/>
        <v xml:space="preserve">   #   -   </v>
      </c>
      <c r="Q551" s="362" t="str">
        <f t="shared" si="51"/>
        <v>REPETIDA</v>
      </c>
      <c r="R551" s="369"/>
      <c r="S551" s="369"/>
      <c r="T551" s="366"/>
      <c r="U551" s="366"/>
      <c r="V551" s="366"/>
      <c r="W551" s="366"/>
      <c r="X551" s="366"/>
      <c r="Y551" s="366"/>
      <c r="Z551" s="366"/>
      <c r="AA551" s="369"/>
      <c r="AB551" s="366"/>
      <c r="AC551" s="362" t="str">
        <f t="shared" si="49"/>
        <v xml:space="preserve">   </v>
      </c>
      <c r="AD551" s="362" t="str">
        <f t="shared" si="52"/>
        <v>REPETIDA</v>
      </c>
      <c r="AE551" s="362" t="str">
        <f t="shared" si="53"/>
        <v>REPETIDA</v>
      </c>
      <c r="AF551" s="366"/>
      <c r="AG551" s="366"/>
      <c r="AH551" s="370"/>
      <c r="AI551" s="367"/>
      <c r="AJ551" s="366"/>
      <c r="AK551" s="366"/>
      <c r="AL551" s="362" t="str">
        <f t="shared" si="50"/>
        <v/>
      </c>
    </row>
    <row r="552" spans="1:41" hidden="1" x14ac:dyDescent="0.25">
      <c r="A552" s="358" t="str">
        <f>+IF(ENCUESTAS!DU552="SI",ENCUESTAS!DV552,"")</f>
        <v>MAR-072</v>
      </c>
      <c r="B552" s="366"/>
      <c r="C552" s="367"/>
      <c r="D552" s="361" t="str">
        <f>+ENCUESTAS!H552</f>
        <v xml:space="preserve">SAN MARTIN </v>
      </c>
      <c r="E552" s="372"/>
      <c r="F552" s="372"/>
      <c r="G552" s="372"/>
      <c r="H552" s="372"/>
      <c r="I552" s="372"/>
      <c r="J552" s="372"/>
      <c r="K552" s="368"/>
      <c r="L552" s="372"/>
      <c r="M552" s="372"/>
      <c r="N552" s="372"/>
      <c r="O552" s="372"/>
      <c r="P552" s="362" t="str">
        <f t="shared" si="48"/>
        <v xml:space="preserve">   #   -   </v>
      </c>
      <c r="Q552" s="362" t="str">
        <f t="shared" si="51"/>
        <v>REPETIDA</v>
      </c>
      <c r="R552" s="369"/>
      <c r="S552" s="369"/>
      <c r="T552" s="366"/>
      <c r="U552" s="366"/>
      <c r="V552" s="366"/>
      <c r="W552" s="366"/>
      <c r="X552" s="366"/>
      <c r="Y552" s="366"/>
      <c r="Z552" s="366"/>
      <c r="AA552" s="369"/>
      <c r="AB552" s="366"/>
      <c r="AC552" s="362" t="str">
        <f t="shared" si="49"/>
        <v xml:space="preserve">   </v>
      </c>
      <c r="AD552" s="362" t="str">
        <f t="shared" si="52"/>
        <v>REPETIDA</v>
      </c>
      <c r="AE552" s="362" t="str">
        <f t="shared" si="53"/>
        <v>REPETIDA</v>
      </c>
      <c r="AF552" s="366"/>
      <c r="AG552" s="366"/>
      <c r="AH552" s="370"/>
      <c r="AI552" s="367"/>
      <c r="AJ552" s="366"/>
      <c r="AK552" s="366"/>
      <c r="AL552" s="362" t="str">
        <f t="shared" si="50"/>
        <v/>
      </c>
    </row>
    <row r="553" spans="1:41" hidden="1" x14ac:dyDescent="0.25">
      <c r="A553" s="358" t="str">
        <f>+IF(ENCUESTAS!DU553="SI",ENCUESTAS!DV553,"")</f>
        <v>TAH-054</v>
      </c>
      <c r="B553" s="366"/>
      <c r="C553" s="367"/>
      <c r="D553" s="361" t="str">
        <f>+ENCUESTAS!H553</f>
        <v>TAHAMI</v>
      </c>
      <c r="E553" s="372"/>
      <c r="F553" s="372"/>
      <c r="G553" s="372"/>
      <c r="H553" s="372"/>
      <c r="I553" s="372"/>
      <c r="J553" s="372"/>
      <c r="K553" s="368"/>
      <c r="L553" s="372"/>
      <c r="M553" s="372"/>
      <c r="N553" s="372"/>
      <c r="O553" s="372"/>
      <c r="P553" s="362" t="str">
        <f t="shared" si="48"/>
        <v xml:space="preserve">   #   -   </v>
      </c>
      <c r="Q553" s="362" t="str">
        <f t="shared" si="51"/>
        <v>REPETIDA</v>
      </c>
      <c r="R553" s="369"/>
      <c r="S553" s="369"/>
      <c r="T553" s="366"/>
      <c r="U553" s="366"/>
      <c r="V553" s="366"/>
      <c r="W553" s="366"/>
      <c r="X553" s="366"/>
      <c r="Y553" s="366"/>
      <c r="Z553" s="366"/>
      <c r="AA553" s="369"/>
      <c r="AB553" s="366"/>
      <c r="AC553" s="362" t="str">
        <f t="shared" si="49"/>
        <v xml:space="preserve">   </v>
      </c>
      <c r="AD553" s="362" t="str">
        <f t="shared" si="52"/>
        <v>REPETIDA</v>
      </c>
      <c r="AE553" s="362" t="str">
        <f t="shared" si="53"/>
        <v>REPETIDA</v>
      </c>
      <c r="AF553" s="366"/>
      <c r="AG553" s="366"/>
      <c r="AH553" s="370"/>
      <c r="AI553" s="367"/>
      <c r="AJ553" s="366"/>
      <c r="AK553" s="366"/>
      <c r="AL553" s="362" t="str">
        <f t="shared" si="50"/>
        <v/>
      </c>
    </row>
    <row r="554" spans="1:41" hidden="1" x14ac:dyDescent="0.25">
      <c r="A554" s="358" t="str">
        <f>+IF(ENCUESTAS!DU554="SI",ENCUESTAS!DV554,"")</f>
        <v/>
      </c>
      <c r="B554" s="366"/>
      <c r="C554" s="367"/>
      <c r="D554" s="361" t="str">
        <f>+ENCUESTAS!H554</f>
        <v xml:space="preserve">SAN MARTIN </v>
      </c>
      <c r="E554" s="372"/>
      <c r="F554" s="372"/>
      <c r="G554" s="372"/>
      <c r="H554" s="372"/>
      <c r="I554" s="372"/>
      <c r="J554" s="372"/>
      <c r="K554" s="368"/>
      <c r="L554" s="372"/>
      <c r="M554" s="372"/>
      <c r="N554" s="372"/>
      <c r="O554" s="372"/>
      <c r="P554" s="362" t="str">
        <f t="shared" si="48"/>
        <v xml:space="preserve">   #   -   </v>
      </c>
      <c r="Q554" s="362" t="str">
        <f t="shared" si="51"/>
        <v>REPETIDA</v>
      </c>
      <c r="R554" s="369"/>
      <c r="S554" s="369"/>
      <c r="T554" s="366"/>
      <c r="U554" s="366"/>
      <c r="V554" s="366"/>
      <c r="W554" s="366"/>
      <c r="X554" s="366"/>
      <c r="Y554" s="366"/>
      <c r="Z554" s="366"/>
      <c r="AA554" s="369"/>
      <c r="AB554" s="366"/>
      <c r="AC554" s="362" t="str">
        <f t="shared" si="49"/>
        <v xml:space="preserve">   </v>
      </c>
      <c r="AD554" s="362" t="str">
        <f t="shared" si="52"/>
        <v>REPETIDA</v>
      </c>
      <c r="AE554" s="362" t="str">
        <f t="shared" si="53"/>
        <v>REPETIDA</v>
      </c>
      <c r="AF554" s="366"/>
      <c r="AG554" s="366"/>
      <c r="AH554" s="370"/>
      <c r="AI554" s="367"/>
      <c r="AJ554" s="366"/>
      <c r="AK554" s="366"/>
      <c r="AL554" s="362" t="str">
        <f t="shared" si="50"/>
        <v/>
      </c>
    </row>
    <row r="555" spans="1:41" hidden="1" x14ac:dyDescent="0.25">
      <c r="A555" s="358" t="str">
        <f>+IF(ENCUESTAS!DU555="SI",ENCUESTAS!DV555,"")</f>
        <v/>
      </c>
      <c r="B555" s="366"/>
      <c r="C555" s="367"/>
      <c r="D555" s="361" t="str">
        <f>+ENCUESTAS!H555</f>
        <v>PATIO BONITO</v>
      </c>
      <c r="E555" s="372"/>
      <c r="F555" s="372"/>
      <c r="G555" s="372"/>
      <c r="H555" s="372"/>
      <c r="I555" s="372"/>
      <c r="J555" s="372"/>
      <c r="K555" s="368"/>
      <c r="L555" s="372"/>
      <c r="M555" s="372"/>
      <c r="N555" s="372"/>
      <c r="O555" s="372"/>
      <c r="P555" s="362" t="str">
        <f t="shared" si="48"/>
        <v xml:space="preserve">   #   -   </v>
      </c>
      <c r="Q555" s="362" t="str">
        <f t="shared" si="51"/>
        <v>REPETIDA</v>
      </c>
      <c r="R555" s="369"/>
      <c r="S555" s="369"/>
      <c r="T555" s="366"/>
      <c r="U555" s="366"/>
      <c r="V555" s="366"/>
      <c r="W555" s="366"/>
      <c r="X555" s="366"/>
      <c r="Y555" s="366"/>
      <c r="Z555" s="366"/>
      <c r="AA555" s="369"/>
      <c r="AB555" s="366"/>
      <c r="AC555" s="362" t="str">
        <f t="shared" si="49"/>
        <v xml:space="preserve">   </v>
      </c>
      <c r="AD555" s="362" t="str">
        <f t="shared" si="52"/>
        <v>REPETIDA</v>
      </c>
      <c r="AE555" s="362" t="str">
        <f t="shared" si="53"/>
        <v>REPETIDA</v>
      </c>
      <c r="AF555" s="366"/>
      <c r="AG555" s="366"/>
      <c r="AH555" s="370"/>
      <c r="AI555" s="367"/>
      <c r="AJ555" s="366"/>
      <c r="AK555" s="366"/>
      <c r="AL555" s="362" t="str">
        <f t="shared" si="50"/>
        <v/>
      </c>
    </row>
    <row r="556" spans="1:41" hidden="1" x14ac:dyDescent="0.25">
      <c r="A556" s="358" t="str">
        <f>+IF(ENCUESTAS!DU556="SI",ENCUESTAS!DV556,"")</f>
        <v>MAR-073</v>
      </c>
      <c r="B556" s="366"/>
      <c r="C556" s="367"/>
      <c r="D556" s="361" t="str">
        <f>+ENCUESTAS!H556</f>
        <v xml:space="preserve">SAN MARTIN </v>
      </c>
      <c r="E556" s="372"/>
      <c r="F556" s="372"/>
      <c r="G556" s="372"/>
      <c r="H556" s="372"/>
      <c r="I556" s="372"/>
      <c r="J556" s="372"/>
      <c r="K556" s="368"/>
      <c r="L556" s="372"/>
      <c r="M556" s="372"/>
      <c r="N556" s="372"/>
      <c r="O556" s="372"/>
      <c r="P556" s="362" t="str">
        <f t="shared" si="48"/>
        <v xml:space="preserve">   #   -   </v>
      </c>
      <c r="Q556" s="362" t="str">
        <f t="shared" si="51"/>
        <v>REPETIDA</v>
      </c>
      <c r="R556" s="369"/>
      <c r="S556" s="369"/>
      <c r="T556" s="366"/>
      <c r="U556" s="366"/>
      <c r="V556" s="366"/>
      <c r="W556" s="366"/>
      <c r="X556" s="366"/>
      <c r="Y556" s="366"/>
      <c r="Z556" s="366"/>
      <c r="AA556" s="369"/>
      <c r="AB556" s="366"/>
      <c r="AC556" s="362" t="str">
        <f t="shared" si="49"/>
        <v xml:space="preserve">   </v>
      </c>
      <c r="AD556" s="362" t="str">
        <f t="shared" si="52"/>
        <v>REPETIDA</v>
      </c>
      <c r="AE556" s="362" t="str">
        <f t="shared" si="53"/>
        <v>REPETIDA</v>
      </c>
      <c r="AF556" s="366"/>
      <c r="AG556" s="366"/>
      <c r="AH556" s="370"/>
      <c r="AI556" s="367"/>
      <c r="AJ556" s="366"/>
      <c r="AK556" s="366"/>
      <c r="AL556" s="362" t="str">
        <f t="shared" si="50"/>
        <v/>
      </c>
    </row>
    <row r="557" spans="1:41" ht="60" hidden="1" x14ac:dyDescent="0.25">
      <c r="A557" s="358" t="str">
        <f>+IF(ENCUESTAS!DU557="SI",ENCUESTAS!DV557,"")</f>
        <v>MIL-098</v>
      </c>
      <c r="B557" s="366" t="s">
        <v>1086</v>
      </c>
      <c r="C557" s="367">
        <v>43375</v>
      </c>
      <c r="D557" s="361" t="str">
        <f>+ENCUESTAS!H557</f>
        <v>NUEVO MILENIO</v>
      </c>
      <c r="E557" s="372" t="s">
        <v>1102</v>
      </c>
      <c r="F557" s="372">
        <v>15</v>
      </c>
      <c r="G557" s="372" t="s">
        <v>1116</v>
      </c>
      <c r="H557" s="372"/>
      <c r="I557" s="372"/>
      <c r="J557" s="372">
        <v>53</v>
      </c>
      <c r="K557" s="368"/>
      <c r="L557" s="372"/>
      <c r="M557" s="372">
        <v>47</v>
      </c>
      <c r="N557" s="372"/>
      <c r="O557" s="466">
        <v>220583150034</v>
      </c>
      <c r="P557" s="362" t="str">
        <f t="shared" si="48"/>
        <v>CARRERA 15B  #  53 - 47  220583150034</v>
      </c>
      <c r="Q557" s="362" t="str">
        <f t="shared" si="51"/>
        <v>NO</v>
      </c>
      <c r="R557" s="369">
        <v>962979</v>
      </c>
      <c r="S557" s="369">
        <v>1209910</v>
      </c>
      <c r="T557" s="366" t="s">
        <v>1086</v>
      </c>
      <c r="U557" s="467"/>
      <c r="V557" s="366" t="s">
        <v>1086</v>
      </c>
      <c r="W557" s="366" t="s">
        <v>1942</v>
      </c>
      <c r="X557" s="366" t="s">
        <v>1345</v>
      </c>
      <c r="Y557" s="366" t="s">
        <v>1445</v>
      </c>
      <c r="Z557" s="366" t="s">
        <v>2561</v>
      </c>
      <c r="AA557" s="369">
        <v>1039678530</v>
      </c>
      <c r="AB557" s="366"/>
      <c r="AC557" s="362" t="str">
        <f t="shared" si="49"/>
        <v>OLGA MARITZA QUINTANA MARTINEZ</v>
      </c>
      <c r="AD557" s="362" t="str">
        <f t="shared" si="52"/>
        <v>NO</v>
      </c>
      <c r="AE557" s="362" t="str">
        <f t="shared" si="53"/>
        <v>NO</v>
      </c>
      <c r="AF557" s="467" t="s">
        <v>4131</v>
      </c>
      <c r="AG557" s="366" t="s">
        <v>1086</v>
      </c>
      <c r="AH557" s="370">
        <v>801024.3552106166</v>
      </c>
      <c r="AI557" s="367">
        <v>43392</v>
      </c>
      <c r="AJ557" s="366" t="s">
        <v>1086</v>
      </c>
      <c r="AK557" s="366"/>
      <c r="AL557" s="362" t="str">
        <f t="shared" si="50"/>
        <v>SI</v>
      </c>
      <c r="AN557" s="332" t="s">
        <v>1121</v>
      </c>
      <c r="AO557" s="332">
        <v>2</v>
      </c>
    </row>
    <row r="558" spans="1:41" hidden="1" x14ac:dyDescent="0.25">
      <c r="A558" s="358" t="str">
        <f>+IF(ENCUESTAS!DU558="SI",ENCUESTAS!DV558,"")</f>
        <v/>
      </c>
      <c r="B558" s="366"/>
      <c r="C558" s="367"/>
      <c r="D558" s="361" t="str">
        <f>+ENCUESTAS!H558</f>
        <v>NUEVO MILENIO</v>
      </c>
      <c r="E558" s="372"/>
      <c r="F558" s="372"/>
      <c r="G558" s="372"/>
      <c r="H558" s="372"/>
      <c r="I558" s="372"/>
      <c r="J558" s="372"/>
      <c r="K558" s="368"/>
      <c r="L558" s="372"/>
      <c r="M558" s="372"/>
      <c r="N558" s="372"/>
      <c r="O558" s="372"/>
      <c r="P558" s="362" t="str">
        <f t="shared" si="48"/>
        <v xml:space="preserve">   #   -   </v>
      </c>
      <c r="Q558" s="362" t="str">
        <f t="shared" si="51"/>
        <v>REPETIDA</v>
      </c>
      <c r="R558" s="369"/>
      <c r="S558" s="369"/>
      <c r="T558" s="366"/>
      <c r="U558" s="366"/>
      <c r="V558" s="366"/>
      <c r="W558" s="366"/>
      <c r="X558" s="366"/>
      <c r="Y558" s="366"/>
      <c r="Z558" s="366"/>
      <c r="AA558" s="369"/>
      <c r="AB558" s="366"/>
      <c r="AC558" s="362" t="str">
        <f t="shared" si="49"/>
        <v xml:space="preserve">   </v>
      </c>
      <c r="AD558" s="362" t="str">
        <f t="shared" si="52"/>
        <v>REPETIDA</v>
      </c>
      <c r="AE558" s="362" t="str">
        <f t="shared" si="53"/>
        <v>REPETIDA</v>
      </c>
      <c r="AF558" s="366"/>
      <c r="AG558" s="366"/>
      <c r="AH558" s="370"/>
      <c r="AI558" s="367"/>
      <c r="AJ558" s="366"/>
      <c r="AK558" s="366"/>
      <c r="AL558" s="362" t="str">
        <f t="shared" si="50"/>
        <v/>
      </c>
    </row>
    <row r="559" spans="1:41" hidden="1" x14ac:dyDescent="0.25">
      <c r="A559" s="358" t="str">
        <f>+IF(ENCUESTAS!DU559="SI",ENCUESTAS!DV559,"")</f>
        <v/>
      </c>
      <c r="B559" s="366"/>
      <c r="C559" s="367"/>
      <c r="D559" s="361" t="str">
        <f>+ENCUESTAS!H559</f>
        <v xml:space="preserve">SAN MARTIN </v>
      </c>
      <c r="E559" s="372"/>
      <c r="F559" s="372"/>
      <c r="G559" s="372"/>
      <c r="H559" s="372"/>
      <c r="I559" s="372"/>
      <c r="J559" s="372"/>
      <c r="K559" s="368"/>
      <c r="L559" s="372"/>
      <c r="M559" s="372"/>
      <c r="N559" s="372"/>
      <c r="O559" s="372"/>
      <c r="P559" s="362" t="str">
        <f t="shared" ref="P559:P622" si="54">CONCATENATE(E559," ",F559,G559," ",H559," ",I559,"# "," ",J559,K559," ",L559,"- ",M559," ",N559," ",O559)</f>
        <v xml:space="preserve">   #   -   </v>
      </c>
      <c r="Q559" s="362" t="str">
        <f t="shared" si="51"/>
        <v>REPETIDA</v>
      </c>
      <c r="R559" s="369"/>
      <c r="S559" s="369"/>
      <c r="T559" s="366"/>
      <c r="U559" s="366"/>
      <c r="V559" s="366"/>
      <c r="W559" s="366"/>
      <c r="X559" s="366"/>
      <c r="Y559" s="366"/>
      <c r="Z559" s="366"/>
      <c r="AA559" s="369"/>
      <c r="AB559" s="366"/>
      <c r="AC559" s="362" t="str">
        <f t="shared" ref="AC559:AC622" si="55">+CONCATENATE(Y559," ",Z559," ",W559," ",X559)</f>
        <v xml:space="preserve">   </v>
      </c>
      <c r="AD559" s="362" t="str">
        <f t="shared" si="52"/>
        <v>REPETIDA</v>
      </c>
      <c r="AE559" s="362" t="str">
        <f t="shared" si="53"/>
        <v>REPETIDA</v>
      </c>
      <c r="AF559" s="366"/>
      <c r="AG559" s="366"/>
      <c r="AH559" s="370"/>
      <c r="AI559" s="367"/>
      <c r="AJ559" s="366"/>
      <c r="AK559" s="366"/>
      <c r="AL559" s="362" t="str">
        <f t="shared" ref="AL559:AL622" si="56">IF(AND(AG559="SI",AJ559="SI"),"SI",IF(AND(AG559="",AJ559=""),"","NO"))</f>
        <v/>
      </c>
    </row>
    <row r="560" spans="1:41" hidden="1" x14ac:dyDescent="0.25">
      <c r="A560" s="358" t="str">
        <f>+IF(ENCUESTAS!DU560="SI",ENCUESTAS!DV560,"")</f>
        <v>TAH-055</v>
      </c>
      <c r="B560" s="366"/>
      <c r="C560" s="367"/>
      <c r="D560" s="361" t="str">
        <f>+ENCUESTAS!H560</f>
        <v>TAHAMI</v>
      </c>
      <c r="E560" s="372"/>
      <c r="F560" s="372"/>
      <c r="G560" s="372"/>
      <c r="H560" s="372"/>
      <c r="I560" s="372"/>
      <c r="J560" s="372"/>
      <c r="K560" s="368"/>
      <c r="L560" s="372"/>
      <c r="M560" s="372"/>
      <c r="N560" s="372"/>
      <c r="O560" s="372"/>
      <c r="P560" s="362" t="str">
        <f t="shared" si="54"/>
        <v xml:space="preserve">   #   -   </v>
      </c>
      <c r="Q560" s="362" t="str">
        <f t="shared" si="51"/>
        <v>REPETIDA</v>
      </c>
      <c r="R560" s="369"/>
      <c r="S560" s="369"/>
      <c r="T560" s="366"/>
      <c r="U560" s="366"/>
      <c r="V560" s="366"/>
      <c r="W560" s="366"/>
      <c r="X560" s="366"/>
      <c r="Y560" s="366"/>
      <c r="Z560" s="366"/>
      <c r="AA560" s="369"/>
      <c r="AB560" s="366"/>
      <c r="AC560" s="362" t="str">
        <f t="shared" si="55"/>
        <v xml:space="preserve">   </v>
      </c>
      <c r="AD560" s="362" t="str">
        <f t="shared" si="52"/>
        <v>REPETIDA</v>
      </c>
      <c r="AE560" s="362" t="str">
        <f t="shared" si="53"/>
        <v>REPETIDA</v>
      </c>
      <c r="AF560" s="366"/>
      <c r="AG560" s="366"/>
      <c r="AH560" s="370"/>
      <c r="AI560" s="367"/>
      <c r="AJ560" s="366"/>
      <c r="AK560" s="366"/>
      <c r="AL560" s="362" t="str">
        <f t="shared" si="56"/>
        <v/>
      </c>
    </row>
    <row r="561" spans="1:41" hidden="1" x14ac:dyDescent="0.25">
      <c r="A561" s="358" t="str">
        <f>+IF(ENCUESTAS!DU561="SI",ENCUESTAS!DV561,"")</f>
        <v/>
      </c>
      <c r="B561" s="366"/>
      <c r="C561" s="367"/>
      <c r="D561" s="361" t="str">
        <f>+ENCUESTAS!H561</f>
        <v>TAHAMI</v>
      </c>
      <c r="E561" s="372"/>
      <c r="F561" s="372"/>
      <c r="G561" s="372"/>
      <c r="H561" s="372"/>
      <c r="I561" s="372"/>
      <c r="J561" s="372"/>
      <c r="K561" s="368"/>
      <c r="L561" s="372"/>
      <c r="M561" s="372"/>
      <c r="N561" s="372"/>
      <c r="O561" s="372"/>
      <c r="P561" s="362" t="str">
        <f t="shared" si="54"/>
        <v xml:space="preserve">   #   -   </v>
      </c>
      <c r="Q561" s="362" t="str">
        <f t="shared" si="51"/>
        <v>REPETIDA</v>
      </c>
      <c r="R561" s="369"/>
      <c r="S561" s="369"/>
      <c r="T561" s="366"/>
      <c r="U561" s="366"/>
      <c r="V561" s="366"/>
      <c r="W561" s="366"/>
      <c r="X561" s="366"/>
      <c r="Y561" s="366"/>
      <c r="Z561" s="366"/>
      <c r="AA561" s="369"/>
      <c r="AB561" s="366"/>
      <c r="AC561" s="362" t="str">
        <f t="shared" si="55"/>
        <v xml:space="preserve">   </v>
      </c>
      <c r="AD561" s="362" t="str">
        <f t="shared" si="52"/>
        <v>REPETIDA</v>
      </c>
      <c r="AE561" s="362" t="str">
        <f t="shared" si="53"/>
        <v>REPETIDA</v>
      </c>
      <c r="AF561" s="366"/>
      <c r="AG561" s="366"/>
      <c r="AH561" s="370"/>
      <c r="AI561" s="367"/>
      <c r="AJ561" s="366"/>
      <c r="AK561" s="366"/>
      <c r="AL561" s="362" t="str">
        <f t="shared" si="56"/>
        <v/>
      </c>
    </row>
    <row r="562" spans="1:41" hidden="1" x14ac:dyDescent="0.25">
      <c r="A562" s="358" t="str">
        <f>+IF(ENCUESTAS!DU562="SI",ENCUESTAS!DV562,"")</f>
        <v/>
      </c>
      <c r="B562" s="366"/>
      <c r="C562" s="367"/>
      <c r="D562" s="361">
        <f>+ENCUESTAS!H562</f>
        <v>0</v>
      </c>
      <c r="E562" s="372"/>
      <c r="F562" s="372"/>
      <c r="G562" s="372"/>
      <c r="H562" s="372"/>
      <c r="I562" s="372"/>
      <c r="J562" s="372"/>
      <c r="K562" s="368"/>
      <c r="L562" s="372"/>
      <c r="M562" s="372"/>
      <c r="N562" s="372"/>
      <c r="O562" s="372"/>
      <c r="P562" s="362" t="str">
        <f t="shared" si="54"/>
        <v xml:space="preserve">   #   -   </v>
      </c>
      <c r="Q562" s="362" t="str">
        <f t="shared" si="51"/>
        <v>REPETIDA</v>
      </c>
      <c r="R562" s="369"/>
      <c r="S562" s="369"/>
      <c r="T562" s="366"/>
      <c r="U562" s="366"/>
      <c r="V562" s="366"/>
      <c r="W562" s="366"/>
      <c r="X562" s="366"/>
      <c r="Y562" s="366"/>
      <c r="Z562" s="366"/>
      <c r="AA562" s="369"/>
      <c r="AB562" s="366"/>
      <c r="AC562" s="362" t="str">
        <f t="shared" si="55"/>
        <v xml:space="preserve">   </v>
      </c>
      <c r="AD562" s="362" t="str">
        <f t="shared" si="52"/>
        <v>REPETIDA</v>
      </c>
      <c r="AE562" s="362" t="str">
        <f t="shared" si="53"/>
        <v>REPETIDA</v>
      </c>
      <c r="AF562" s="366"/>
      <c r="AG562" s="366"/>
      <c r="AH562" s="370"/>
      <c r="AI562" s="367"/>
      <c r="AJ562" s="366"/>
      <c r="AK562" s="366"/>
      <c r="AL562" s="362" t="str">
        <f t="shared" si="56"/>
        <v/>
      </c>
    </row>
    <row r="563" spans="1:41" hidden="1" x14ac:dyDescent="0.25">
      <c r="A563" s="358" t="str">
        <f>+IF(ENCUESTAS!DU563="SI",ENCUESTAS!DV563,"")</f>
        <v/>
      </c>
      <c r="B563" s="366"/>
      <c r="C563" s="367"/>
      <c r="D563" s="361" t="str">
        <f>+ENCUESTAS!H563</f>
        <v xml:space="preserve">SAN MARTIN </v>
      </c>
      <c r="E563" s="372"/>
      <c r="F563" s="372"/>
      <c r="G563" s="372"/>
      <c r="H563" s="372"/>
      <c r="I563" s="372"/>
      <c r="J563" s="372"/>
      <c r="K563" s="368"/>
      <c r="L563" s="372"/>
      <c r="M563" s="372"/>
      <c r="N563" s="372"/>
      <c r="O563" s="372"/>
      <c r="P563" s="362" t="str">
        <f t="shared" si="54"/>
        <v xml:space="preserve">   #   -   </v>
      </c>
      <c r="Q563" s="362" t="str">
        <f t="shared" si="51"/>
        <v>REPETIDA</v>
      </c>
      <c r="R563" s="369"/>
      <c r="S563" s="369"/>
      <c r="T563" s="366"/>
      <c r="U563" s="366"/>
      <c r="V563" s="366"/>
      <c r="W563" s="366"/>
      <c r="X563" s="366"/>
      <c r="Y563" s="366"/>
      <c r="Z563" s="366"/>
      <c r="AA563" s="369"/>
      <c r="AB563" s="366"/>
      <c r="AC563" s="362" t="str">
        <f t="shared" si="55"/>
        <v xml:space="preserve">   </v>
      </c>
      <c r="AD563" s="362" t="str">
        <f t="shared" si="52"/>
        <v>REPETIDA</v>
      </c>
      <c r="AE563" s="362" t="str">
        <f t="shared" si="53"/>
        <v>REPETIDA</v>
      </c>
      <c r="AF563" s="366"/>
      <c r="AG563" s="366"/>
      <c r="AH563" s="370"/>
      <c r="AI563" s="367"/>
      <c r="AJ563" s="366"/>
      <c r="AK563" s="366"/>
      <c r="AL563" s="362" t="str">
        <f t="shared" si="56"/>
        <v/>
      </c>
    </row>
    <row r="564" spans="1:41" hidden="1" x14ac:dyDescent="0.25">
      <c r="A564" s="358" t="str">
        <f>+IF(ENCUESTAS!DU564="SI",ENCUESTAS!DV564,"")</f>
        <v>TAH-056</v>
      </c>
      <c r="B564" s="366"/>
      <c r="C564" s="367"/>
      <c r="D564" s="361" t="str">
        <f>+ENCUESTAS!H564</f>
        <v>TAHAMI</v>
      </c>
      <c r="E564" s="372"/>
      <c r="F564" s="372"/>
      <c r="G564" s="372"/>
      <c r="H564" s="372"/>
      <c r="I564" s="372"/>
      <c r="J564" s="372"/>
      <c r="K564" s="368"/>
      <c r="L564" s="372"/>
      <c r="M564" s="372"/>
      <c r="N564" s="372"/>
      <c r="O564" s="372"/>
      <c r="P564" s="362" t="str">
        <f t="shared" si="54"/>
        <v xml:space="preserve">   #   -   </v>
      </c>
      <c r="Q564" s="362" t="str">
        <f t="shared" si="51"/>
        <v>REPETIDA</v>
      </c>
      <c r="R564" s="369"/>
      <c r="S564" s="369"/>
      <c r="T564" s="366"/>
      <c r="U564" s="366"/>
      <c r="V564" s="366"/>
      <c r="W564" s="366"/>
      <c r="X564" s="366"/>
      <c r="Y564" s="366"/>
      <c r="Z564" s="366"/>
      <c r="AA564" s="369"/>
      <c r="AB564" s="366"/>
      <c r="AC564" s="362" t="str">
        <f t="shared" si="55"/>
        <v xml:space="preserve">   </v>
      </c>
      <c r="AD564" s="362" t="str">
        <f t="shared" si="52"/>
        <v>REPETIDA</v>
      </c>
      <c r="AE564" s="362" t="str">
        <f t="shared" si="53"/>
        <v>REPETIDA</v>
      </c>
      <c r="AF564" s="366"/>
      <c r="AG564" s="366"/>
      <c r="AH564" s="370"/>
      <c r="AI564" s="367"/>
      <c r="AJ564" s="366"/>
      <c r="AK564" s="366"/>
      <c r="AL564" s="362" t="str">
        <f t="shared" si="56"/>
        <v/>
      </c>
    </row>
    <row r="565" spans="1:41" hidden="1" x14ac:dyDescent="0.25">
      <c r="A565" s="358" t="str">
        <f>+IF(ENCUESTAS!DU565="SI",ENCUESTAS!DV565,"")</f>
        <v>TAH-057</v>
      </c>
      <c r="B565" s="366"/>
      <c r="C565" s="367"/>
      <c r="D565" s="361" t="str">
        <f>+ENCUESTAS!H565</f>
        <v>TAHAMI</v>
      </c>
      <c r="E565" s="372"/>
      <c r="F565" s="372"/>
      <c r="G565" s="372"/>
      <c r="H565" s="372"/>
      <c r="I565" s="372"/>
      <c r="J565" s="372"/>
      <c r="K565" s="368"/>
      <c r="L565" s="372"/>
      <c r="M565" s="372"/>
      <c r="N565" s="372"/>
      <c r="O565" s="372"/>
      <c r="P565" s="362" t="str">
        <f t="shared" si="54"/>
        <v xml:space="preserve">   #   -   </v>
      </c>
      <c r="Q565" s="362" t="str">
        <f t="shared" si="51"/>
        <v>REPETIDA</v>
      </c>
      <c r="R565" s="369"/>
      <c r="S565" s="369"/>
      <c r="T565" s="366"/>
      <c r="U565" s="366"/>
      <c r="V565" s="366"/>
      <c r="W565" s="366"/>
      <c r="X565" s="366"/>
      <c r="Y565" s="366"/>
      <c r="Z565" s="366"/>
      <c r="AA565" s="369"/>
      <c r="AB565" s="366"/>
      <c r="AC565" s="362" t="str">
        <f t="shared" si="55"/>
        <v xml:space="preserve">   </v>
      </c>
      <c r="AD565" s="362" t="str">
        <f t="shared" si="52"/>
        <v>REPETIDA</v>
      </c>
      <c r="AE565" s="362" t="str">
        <f t="shared" si="53"/>
        <v>REPETIDA</v>
      </c>
      <c r="AF565" s="366"/>
      <c r="AG565" s="366"/>
      <c r="AH565" s="370"/>
      <c r="AI565" s="367"/>
      <c r="AJ565" s="366"/>
      <c r="AK565" s="366"/>
      <c r="AL565" s="362" t="str">
        <f t="shared" si="56"/>
        <v/>
      </c>
    </row>
    <row r="566" spans="1:41" hidden="1" x14ac:dyDescent="0.25">
      <c r="A566" s="358" t="str">
        <f>+IF(ENCUESTAS!DU566="SI",ENCUESTAS!DV566,"")</f>
        <v>MAR-074</v>
      </c>
      <c r="B566" s="366"/>
      <c r="C566" s="367"/>
      <c r="D566" s="361" t="str">
        <f>+ENCUESTAS!H566</f>
        <v xml:space="preserve">SAN MARTIN </v>
      </c>
      <c r="E566" s="372"/>
      <c r="F566" s="372"/>
      <c r="G566" s="372"/>
      <c r="H566" s="372"/>
      <c r="I566" s="372"/>
      <c r="J566" s="372"/>
      <c r="K566" s="368"/>
      <c r="L566" s="372"/>
      <c r="M566" s="372"/>
      <c r="N566" s="372"/>
      <c r="O566" s="372"/>
      <c r="P566" s="362" t="str">
        <f t="shared" si="54"/>
        <v xml:space="preserve">   #   -   </v>
      </c>
      <c r="Q566" s="362" t="str">
        <f t="shared" si="51"/>
        <v>REPETIDA</v>
      </c>
      <c r="R566" s="369"/>
      <c r="S566" s="369"/>
      <c r="T566" s="366"/>
      <c r="U566" s="366"/>
      <c r="V566" s="366"/>
      <c r="W566" s="366"/>
      <c r="X566" s="366"/>
      <c r="Y566" s="366"/>
      <c r="Z566" s="366"/>
      <c r="AA566" s="369"/>
      <c r="AB566" s="366"/>
      <c r="AC566" s="362" t="str">
        <f t="shared" si="55"/>
        <v xml:space="preserve">   </v>
      </c>
      <c r="AD566" s="362" t="str">
        <f t="shared" si="52"/>
        <v>REPETIDA</v>
      </c>
      <c r="AE566" s="362" t="str">
        <f t="shared" si="53"/>
        <v>REPETIDA</v>
      </c>
      <c r="AF566" s="366"/>
      <c r="AG566" s="366"/>
      <c r="AH566" s="370"/>
      <c r="AI566" s="367"/>
      <c r="AJ566" s="366"/>
      <c r="AK566" s="366"/>
      <c r="AL566" s="362" t="str">
        <f t="shared" si="56"/>
        <v/>
      </c>
    </row>
    <row r="567" spans="1:41" hidden="1" x14ac:dyDescent="0.25">
      <c r="A567" s="358" t="str">
        <f>+IF(ENCUESTAS!DU567="SI",ENCUESTAS!DV567,"")</f>
        <v>MAR-075</v>
      </c>
      <c r="B567" s="366"/>
      <c r="C567" s="367"/>
      <c r="D567" s="361" t="str">
        <f>+ENCUESTAS!H567</f>
        <v xml:space="preserve">SAN MARTIN </v>
      </c>
      <c r="E567" s="372"/>
      <c r="F567" s="372"/>
      <c r="G567" s="372"/>
      <c r="H567" s="372"/>
      <c r="I567" s="372"/>
      <c r="J567" s="372"/>
      <c r="K567" s="368"/>
      <c r="L567" s="372"/>
      <c r="M567" s="372"/>
      <c r="N567" s="372"/>
      <c r="O567" s="372"/>
      <c r="P567" s="362" t="str">
        <f t="shared" si="54"/>
        <v xml:space="preserve">   #   -   </v>
      </c>
      <c r="Q567" s="362" t="str">
        <f t="shared" si="51"/>
        <v>REPETIDA</v>
      </c>
      <c r="R567" s="369"/>
      <c r="S567" s="369"/>
      <c r="T567" s="366"/>
      <c r="U567" s="366"/>
      <c r="V567" s="366"/>
      <c r="W567" s="366"/>
      <c r="X567" s="366"/>
      <c r="Y567" s="366"/>
      <c r="Z567" s="366"/>
      <c r="AA567" s="369"/>
      <c r="AB567" s="366"/>
      <c r="AC567" s="362" t="str">
        <f t="shared" si="55"/>
        <v xml:space="preserve">   </v>
      </c>
      <c r="AD567" s="362" t="str">
        <f t="shared" si="52"/>
        <v>REPETIDA</v>
      </c>
      <c r="AE567" s="362" t="str">
        <f t="shared" si="53"/>
        <v>REPETIDA</v>
      </c>
      <c r="AF567" s="366"/>
      <c r="AG567" s="366"/>
      <c r="AH567" s="370"/>
      <c r="AI567" s="367"/>
      <c r="AJ567" s="366"/>
      <c r="AK567" s="366"/>
      <c r="AL567" s="362" t="str">
        <f t="shared" si="56"/>
        <v/>
      </c>
    </row>
    <row r="568" spans="1:41" hidden="1" x14ac:dyDescent="0.25">
      <c r="A568" s="358" t="str">
        <f>+IF(ENCUESTAS!DU568="SI",ENCUESTAS!DV568,"")</f>
        <v>HOR-039</v>
      </c>
      <c r="B568" s="366"/>
      <c r="C568" s="367"/>
      <c r="D568" s="361" t="str">
        <f>+ENCUESTAS!H568</f>
        <v xml:space="preserve">NUEVO HORIZONTE </v>
      </c>
      <c r="E568" s="372"/>
      <c r="F568" s="372"/>
      <c r="G568" s="372"/>
      <c r="H568" s="372"/>
      <c r="I568" s="372"/>
      <c r="J568" s="372"/>
      <c r="K568" s="368"/>
      <c r="L568" s="372"/>
      <c r="M568" s="372"/>
      <c r="N568" s="372"/>
      <c r="O568" s="372"/>
      <c r="P568" s="362" t="str">
        <f t="shared" si="54"/>
        <v xml:space="preserve">   #   -   </v>
      </c>
      <c r="Q568" s="362" t="str">
        <f t="shared" si="51"/>
        <v>REPETIDA</v>
      </c>
      <c r="R568" s="369"/>
      <c r="S568" s="369"/>
      <c r="T568" s="366"/>
      <c r="U568" s="366"/>
      <c r="V568" s="366"/>
      <c r="W568" s="366"/>
      <c r="X568" s="366"/>
      <c r="Y568" s="366"/>
      <c r="Z568" s="366"/>
      <c r="AA568" s="369"/>
      <c r="AB568" s="366"/>
      <c r="AC568" s="362" t="str">
        <f t="shared" si="55"/>
        <v xml:space="preserve">   </v>
      </c>
      <c r="AD568" s="362" t="str">
        <f t="shared" si="52"/>
        <v>REPETIDA</v>
      </c>
      <c r="AE568" s="362" t="str">
        <f t="shared" si="53"/>
        <v>REPETIDA</v>
      </c>
      <c r="AF568" s="366"/>
      <c r="AG568" s="366"/>
      <c r="AH568" s="370"/>
      <c r="AI568" s="367"/>
      <c r="AJ568" s="366"/>
      <c r="AK568" s="366"/>
      <c r="AL568" s="362" t="str">
        <f t="shared" si="56"/>
        <v/>
      </c>
    </row>
    <row r="569" spans="1:41" hidden="1" x14ac:dyDescent="0.25">
      <c r="A569" s="358" t="str">
        <f>+IF(ENCUESTAS!DU569="SI",ENCUESTAS!DV569,"")</f>
        <v/>
      </c>
      <c r="B569" s="366"/>
      <c r="C569" s="367"/>
      <c r="D569" s="361" t="str">
        <f>+ENCUESTAS!H569</f>
        <v>NUEVO MILENIO</v>
      </c>
      <c r="E569" s="372"/>
      <c r="F569" s="372"/>
      <c r="G569" s="372"/>
      <c r="H569" s="372"/>
      <c r="I569" s="372"/>
      <c r="J569" s="372"/>
      <c r="K569" s="368"/>
      <c r="L569" s="372"/>
      <c r="M569" s="372"/>
      <c r="N569" s="372"/>
      <c r="O569" s="372"/>
      <c r="P569" s="362" t="str">
        <f t="shared" si="54"/>
        <v xml:space="preserve">   #   -   </v>
      </c>
      <c r="Q569" s="362" t="str">
        <f t="shared" si="51"/>
        <v>REPETIDA</v>
      </c>
      <c r="R569" s="369"/>
      <c r="S569" s="369"/>
      <c r="T569" s="366"/>
      <c r="U569" s="366"/>
      <c r="V569" s="366"/>
      <c r="W569" s="366"/>
      <c r="X569" s="366"/>
      <c r="Y569" s="366"/>
      <c r="Z569" s="366"/>
      <c r="AA569" s="369"/>
      <c r="AB569" s="366"/>
      <c r="AC569" s="362" t="str">
        <f t="shared" si="55"/>
        <v xml:space="preserve">   </v>
      </c>
      <c r="AD569" s="362" t="str">
        <f t="shared" si="52"/>
        <v>REPETIDA</v>
      </c>
      <c r="AE569" s="362" t="str">
        <f t="shared" si="53"/>
        <v>REPETIDA</v>
      </c>
      <c r="AF569" s="366"/>
      <c r="AG569" s="366"/>
      <c r="AH569" s="370"/>
      <c r="AI569" s="367"/>
      <c r="AJ569" s="366"/>
      <c r="AK569" s="366"/>
      <c r="AL569" s="362" t="str">
        <f t="shared" si="56"/>
        <v/>
      </c>
    </row>
    <row r="570" spans="1:41" ht="60" hidden="1" x14ac:dyDescent="0.25">
      <c r="A570" s="358" t="str">
        <f>+IF(ENCUESTAS!DU570="SI",ENCUESTAS!DV570,"")</f>
        <v>MIL-099</v>
      </c>
      <c r="B570" s="366" t="s">
        <v>1086</v>
      </c>
      <c r="C570" s="367">
        <v>43369</v>
      </c>
      <c r="D570" s="361" t="str">
        <f>+ENCUESTAS!H570</f>
        <v>NUEVO MILENIO</v>
      </c>
      <c r="E570" s="372" t="s">
        <v>1102</v>
      </c>
      <c r="F570" s="372">
        <v>15</v>
      </c>
      <c r="G570" s="372" t="s">
        <v>1116</v>
      </c>
      <c r="H570" s="372"/>
      <c r="I570" s="372"/>
      <c r="J570" s="372">
        <v>53</v>
      </c>
      <c r="K570" s="368"/>
      <c r="L570" s="372"/>
      <c r="M570" s="372">
        <v>13</v>
      </c>
      <c r="N570" s="372"/>
      <c r="O570" s="466">
        <v>220583150046</v>
      </c>
      <c r="P570" s="362" t="str">
        <f t="shared" si="54"/>
        <v>CARRERA 15B  #  53 - 13  220583150046</v>
      </c>
      <c r="Q570" s="362" t="str">
        <f t="shared" si="51"/>
        <v>NO</v>
      </c>
      <c r="R570" s="369">
        <v>962946</v>
      </c>
      <c r="S570" s="369">
        <v>1209902</v>
      </c>
      <c r="T570" s="366" t="s">
        <v>1086</v>
      </c>
      <c r="U570" s="467"/>
      <c r="V570" s="366" t="s">
        <v>1086</v>
      </c>
      <c r="W570" s="366" t="s">
        <v>1647</v>
      </c>
      <c r="X570" s="366" t="s">
        <v>1779</v>
      </c>
      <c r="Y570" s="366" t="s">
        <v>1548</v>
      </c>
      <c r="Z570" s="366"/>
      <c r="AA570" s="369">
        <v>71182128</v>
      </c>
      <c r="AB570" s="366"/>
      <c r="AC570" s="362" t="str">
        <f t="shared" si="55"/>
        <v>RAUL  CARDONA ACEVEDO</v>
      </c>
      <c r="AD570" s="362" t="str">
        <f t="shared" si="52"/>
        <v>NO</v>
      </c>
      <c r="AE570" s="362" t="str">
        <f t="shared" si="53"/>
        <v>NO</v>
      </c>
      <c r="AF570" s="467" t="s">
        <v>4130</v>
      </c>
      <c r="AG570" s="366" t="s">
        <v>1086</v>
      </c>
      <c r="AH570" s="370">
        <v>7018884.9127095696</v>
      </c>
      <c r="AI570" s="367">
        <v>43392</v>
      </c>
      <c r="AJ570" s="366" t="s">
        <v>1086</v>
      </c>
      <c r="AK570" s="366"/>
      <c r="AL570" s="362" t="str">
        <f t="shared" si="56"/>
        <v>SI</v>
      </c>
      <c r="AN570" s="332" t="s">
        <v>1121</v>
      </c>
      <c r="AO570" s="332">
        <v>2</v>
      </c>
    </row>
    <row r="571" spans="1:41" hidden="1" x14ac:dyDescent="0.25">
      <c r="A571" s="358" t="str">
        <f>+IF(ENCUESTAS!DU571="SI",ENCUESTAS!DV571,"")</f>
        <v/>
      </c>
      <c r="B571" s="366"/>
      <c r="C571" s="367"/>
      <c r="D571" s="361" t="str">
        <f>+ENCUESTAS!H571</f>
        <v xml:space="preserve">SAN MARTIN </v>
      </c>
      <c r="E571" s="372"/>
      <c r="F571" s="372"/>
      <c r="G571" s="372"/>
      <c r="H571" s="372"/>
      <c r="I571" s="372"/>
      <c r="J571" s="372"/>
      <c r="K571" s="368"/>
      <c r="L571" s="372"/>
      <c r="M571" s="372"/>
      <c r="N571" s="372"/>
      <c r="O571" s="372"/>
      <c r="P571" s="362" t="str">
        <f t="shared" si="54"/>
        <v xml:space="preserve">   #   -   </v>
      </c>
      <c r="Q571" s="362" t="str">
        <f t="shared" si="51"/>
        <v>REPETIDA</v>
      </c>
      <c r="R571" s="369"/>
      <c r="S571" s="369"/>
      <c r="T571" s="366"/>
      <c r="U571" s="366"/>
      <c r="V571" s="366"/>
      <c r="W571" s="366"/>
      <c r="X571" s="366"/>
      <c r="Y571" s="366"/>
      <c r="Z571" s="366"/>
      <c r="AA571" s="369"/>
      <c r="AB571" s="366"/>
      <c r="AC571" s="362" t="str">
        <f t="shared" si="55"/>
        <v xml:space="preserve">   </v>
      </c>
      <c r="AD571" s="362" t="str">
        <f t="shared" si="52"/>
        <v>REPETIDA</v>
      </c>
      <c r="AE571" s="362" t="str">
        <f t="shared" si="53"/>
        <v>REPETIDA</v>
      </c>
      <c r="AF571" s="366"/>
      <c r="AG571" s="366"/>
      <c r="AH571" s="370"/>
      <c r="AI571" s="367"/>
      <c r="AJ571" s="366"/>
      <c r="AK571" s="366"/>
      <c r="AL571" s="362" t="str">
        <f t="shared" si="56"/>
        <v/>
      </c>
    </row>
    <row r="572" spans="1:41" ht="75" hidden="1" x14ac:dyDescent="0.25">
      <c r="A572" s="358" t="str">
        <f>+IF(ENCUESTAS!DU572="SI",ENCUESTAS!DV572,"")</f>
        <v>MIL-100</v>
      </c>
      <c r="B572" s="366" t="s">
        <v>1086</v>
      </c>
      <c r="C572" s="367">
        <v>43374</v>
      </c>
      <c r="D572" s="361" t="str">
        <f>+ENCUESTAS!H572</f>
        <v>NUEVO MILENIO</v>
      </c>
      <c r="E572" s="372"/>
      <c r="F572" s="372"/>
      <c r="G572" s="372"/>
      <c r="H572" s="372"/>
      <c r="I572" s="372"/>
      <c r="J572" s="372"/>
      <c r="K572" s="368"/>
      <c r="L572" s="372"/>
      <c r="M572" s="372"/>
      <c r="N572" s="372"/>
      <c r="O572" s="466">
        <v>220583140080</v>
      </c>
      <c r="P572" s="362" t="str">
        <f t="shared" si="54"/>
        <v xml:space="preserve">   #   -   220583140080</v>
      </c>
      <c r="Q572" s="362" t="str">
        <f t="shared" si="51"/>
        <v>NO</v>
      </c>
      <c r="R572" s="369">
        <v>962900</v>
      </c>
      <c r="S572" s="369">
        <v>1209893</v>
      </c>
      <c r="T572" s="366" t="s">
        <v>1086</v>
      </c>
      <c r="U572" s="467" t="s">
        <v>4458</v>
      </c>
      <c r="V572" s="366" t="s">
        <v>1086</v>
      </c>
      <c r="W572" s="366" t="s">
        <v>1446</v>
      </c>
      <c r="X572" s="366" t="s">
        <v>2991</v>
      </c>
      <c r="Y572" s="366" t="s">
        <v>1426</v>
      </c>
      <c r="Z572" s="366" t="s">
        <v>4459</v>
      </c>
      <c r="AA572" s="369">
        <v>32211853</v>
      </c>
      <c r="AB572" s="366">
        <v>3208050316</v>
      </c>
      <c r="AC572" s="362" t="str">
        <f t="shared" si="55"/>
        <v>CLAUDIA EUFEMIA MORENO PORRAS</v>
      </c>
      <c r="AD572" s="362" t="str">
        <f t="shared" si="52"/>
        <v>NO</v>
      </c>
      <c r="AE572" s="362" t="str">
        <f t="shared" si="53"/>
        <v>NO</v>
      </c>
      <c r="AF572" s="467" t="s">
        <v>4420</v>
      </c>
      <c r="AG572" s="366" t="s">
        <v>1086</v>
      </c>
      <c r="AH572" s="370">
        <v>2448354.0428924607</v>
      </c>
      <c r="AI572" s="367">
        <v>43392</v>
      </c>
      <c r="AJ572" s="366" t="s">
        <v>1086</v>
      </c>
      <c r="AK572" s="366"/>
      <c r="AL572" s="362" t="str">
        <f t="shared" si="56"/>
        <v>SI</v>
      </c>
      <c r="AN572" s="332" t="s">
        <v>1129</v>
      </c>
      <c r="AO572" s="332">
        <v>2</v>
      </c>
    </row>
    <row r="573" spans="1:41" hidden="1" x14ac:dyDescent="0.25">
      <c r="A573" s="358" t="str">
        <f>+IF(ENCUESTAS!DU573="SI",ENCUESTAS!DV573,"")</f>
        <v>MIL-101</v>
      </c>
      <c r="B573" s="366" t="s">
        <v>1086</v>
      </c>
      <c r="C573" s="367"/>
      <c r="D573" s="361" t="str">
        <f>+ENCUESTAS!H573</f>
        <v>NUEVO MILENIO</v>
      </c>
      <c r="E573" s="372"/>
      <c r="F573" s="372"/>
      <c r="G573" s="372"/>
      <c r="H573" s="372"/>
      <c r="I573" s="372"/>
      <c r="J573" s="372"/>
      <c r="K573" s="368"/>
      <c r="L573" s="372"/>
      <c r="M573" s="372"/>
      <c r="N573" s="372"/>
      <c r="O573" s="372"/>
      <c r="P573" s="362" t="str">
        <f t="shared" si="54"/>
        <v xml:space="preserve">   #   -   </v>
      </c>
      <c r="Q573" s="362" t="str">
        <f t="shared" si="51"/>
        <v>REPETIDA</v>
      </c>
      <c r="R573" s="369"/>
      <c r="S573" s="369"/>
      <c r="T573" s="366" t="s">
        <v>1087</v>
      </c>
      <c r="U573" s="366" t="s">
        <v>4015</v>
      </c>
      <c r="V573" s="366"/>
      <c r="W573" s="366"/>
      <c r="X573" s="366"/>
      <c r="Y573" s="366"/>
      <c r="Z573" s="366"/>
      <c r="AA573" s="369"/>
      <c r="AB573" s="366"/>
      <c r="AC573" s="362" t="str">
        <f t="shared" si="55"/>
        <v xml:space="preserve">   </v>
      </c>
      <c r="AD573" s="362" t="str">
        <f t="shared" si="52"/>
        <v>REPETIDA</v>
      </c>
      <c r="AE573" s="362" t="str">
        <f t="shared" si="53"/>
        <v>REPETIDA</v>
      </c>
      <c r="AF573" s="366"/>
      <c r="AG573" s="366"/>
      <c r="AH573" s="370"/>
      <c r="AI573" s="367"/>
      <c r="AJ573" s="366"/>
      <c r="AK573" s="366"/>
      <c r="AL573" s="362" t="str">
        <f t="shared" si="56"/>
        <v/>
      </c>
    </row>
    <row r="574" spans="1:41" ht="75" hidden="1" x14ac:dyDescent="0.25">
      <c r="A574" s="358" t="str">
        <f>+IF(ENCUESTAS!DU574="SI",ENCUESTAS!DV574,"")</f>
        <v>OAS-139</v>
      </c>
      <c r="B574" s="366" t="s">
        <v>1086</v>
      </c>
      <c r="C574" s="367">
        <v>43356</v>
      </c>
      <c r="D574" s="361" t="str">
        <f>+ENCUESTAS!H574</f>
        <v xml:space="preserve">OASIS </v>
      </c>
      <c r="E574" s="372" t="s">
        <v>1097</v>
      </c>
      <c r="F574" s="372">
        <v>56</v>
      </c>
      <c r="G574" s="372"/>
      <c r="H574" s="372"/>
      <c r="I574" s="372"/>
      <c r="J574" s="372">
        <v>16</v>
      </c>
      <c r="K574" s="368"/>
      <c r="L574" s="372"/>
      <c r="M574" s="372">
        <v>8</v>
      </c>
      <c r="N574" s="372"/>
      <c r="O574" s="466">
        <v>220577900000</v>
      </c>
      <c r="P574" s="362" t="str">
        <f t="shared" si="54"/>
        <v>CALLE 56  #  16 - 8  220577900000</v>
      </c>
      <c r="Q574" s="362" t="str">
        <f t="shared" si="51"/>
        <v>NO</v>
      </c>
      <c r="R574" s="369">
        <v>963182</v>
      </c>
      <c r="S574" s="369">
        <v>1210057</v>
      </c>
      <c r="T574" s="366" t="s">
        <v>1086</v>
      </c>
      <c r="U574" s="467"/>
      <c r="V574" s="366" t="s">
        <v>1086</v>
      </c>
      <c r="W574" s="366" t="s">
        <v>1693</v>
      </c>
      <c r="X574" s="366" t="s">
        <v>1424</v>
      </c>
      <c r="Y574" s="366" t="s">
        <v>1272</v>
      </c>
      <c r="Z574" s="366" t="s">
        <v>1814</v>
      </c>
      <c r="AA574" s="369">
        <v>21609866</v>
      </c>
      <c r="AB574" s="366">
        <v>3215257439</v>
      </c>
      <c r="AC574" s="362" t="str">
        <f t="shared" si="55"/>
        <v>ROSA ALBA MUÑOZ SUAREZ</v>
      </c>
      <c r="AD574" s="362" t="str">
        <f t="shared" si="52"/>
        <v>NO</v>
      </c>
      <c r="AE574" s="362" t="str">
        <f t="shared" si="53"/>
        <v>NO</v>
      </c>
      <c r="AF574" s="467" t="s">
        <v>3974</v>
      </c>
      <c r="AG574" s="366" t="s">
        <v>1086</v>
      </c>
      <c r="AH574" s="370">
        <v>6316315.1745703612</v>
      </c>
      <c r="AI574" s="367">
        <v>43392</v>
      </c>
      <c r="AJ574" s="366" t="s">
        <v>1086</v>
      </c>
      <c r="AK574" s="366"/>
      <c r="AL574" s="362" t="str">
        <f t="shared" si="56"/>
        <v>SI</v>
      </c>
      <c r="AN574" s="332" t="s">
        <v>1133</v>
      </c>
      <c r="AO574" s="332">
        <v>2</v>
      </c>
    </row>
    <row r="575" spans="1:41" hidden="1" x14ac:dyDescent="0.25">
      <c r="A575" s="358" t="str">
        <f>+IF(ENCUESTAS!DU575="SI",ENCUESTAS!DV575,"")</f>
        <v/>
      </c>
      <c r="B575" s="366"/>
      <c r="C575" s="367"/>
      <c r="D575" s="361" t="str">
        <f>+ENCUESTAS!H575</f>
        <v xml:space="preserve">SAN MARTIN </v>
      </c>
      <c r="E575" s="372"/>
      <c r="F575" s="372"/>
      <c r="G575" s="372"/>
      <c r="H575" s="372"/>
      <c r="I575" s="372"/>
      <c r="J575" s="372"/>
      <c r="K575" s="368"/>
      <c r="L575" s="372"/>
      <c r="M575" s="372"/>
      <c r="N575" s="372"/>
      <c r="O575" s="372"/>
      <c r="P575" s="362" t="str">
        <f t="shared" si="54"/>
        <v xml:space="preserve">   #   -   </v>
      </c>
      <c r="Q575" s="362" t="str">
        <f t="shared" si="51"/>
        <v>REPETIDA</v>
      </c>
      <c r="R575" s="369"/>
      <c r="S575" s="369"/>
      <c r="T575" s="366"/>
      <c r="U575" s="366"/>
      <c r="V575" s="366"/>
      <c r="W575" s="366"/>
      <c r="X575" s="366"/>
      <c r="Y575" s="366"/>
      <c r="Z575" s="366"/>
      <c r="AA575" s="369"/>
      <c r="AB575" s="366"/>
      <c r="AC575" s="362" t="str">
        <f t="shared" si="55"/>
        <v xml:space="preserve">   </v>
      </c>
      <c r="AD575" s="362" t="str">
        <f t="shared" si="52"/>
        <v>REPETIDA</v>
      </c>
      <c r="AE575" s="362" t="str">
        <f t="shared" si="53"/>
        <v>REPETIDA</v>
      </c>
      <c r="AF575" s="366"/>
      <c r="AG575" s="366"/>
      <c r="AH575" s="370"/>
      <c r="AI575" s="367"/>
      <c r="AJ575" s="366"/>
      <c r="AK575" s="366"/>
      <c r="AL575" s="362" t="str">
        <f t="shared" si="56"/>
        <v/>
      </c>
    </row>
    <row r="576" spans="1:41" hidden="1" x14ac:dyDescent="0.25">
      <c r="A576" s="358" t="str">
        <f>+IF(ENCUESTAS!DU576="SI",ENCUESTAS!DV576,"")</f>
        <v>HOR-040</v>
      </c>
      <c r="B576" s="366"/>
      <c r="C576" s="367"/>
      <c r="D576" s="361" t="str">
        <f>+ENCUESTAS!H576</f>
        <v xml:space="preserve">NUEVO HORIZONTE </v>
      </c>
      <c r="E576" s="372"/>
      <c r="F576" s="372"/>
      <c r="G576" s="372"/>
      <c r="H576" s="372"/>
      <c r="I576" s="372"/>
      <c r="J576" s="372"/>
      <c r="K576" s="368"/>
      <c r="L576" s="372"/>
      <c r="M576" s="372"/>
      <c r="N576" s="372"/>
      <c r="O576" s="372"/>
      <c r="P576" s="362" t="str">
        <f t="shared" si="54"/>
        <v xml:space="preserve">   #   -   </v>
      </c>
      <c r="Q576" s="362" t="str">
        <f t="shared" si="51"/>
        <v>REPETIDA</v>
      </c>
      <c r="R576" s="369"/>
      <c r="S576" s="369"/>
      <c r="T576" s="366"/>
      <c r="U576" s="366"/>
      <c r="V576" s="366"/>
      <c r="W576" s="366"/>
      <c r="X576" s="366"/>
      <c r="Y576" s="366"/>
      <c r="Z576" s="366"/>
      <c r="AA576" s="369"/>
      <c r="AB576" s="366"/>
      <c r="AC576" s="362" t="str">
        <f t="shared" si="55"/>
        <v xml:space="preserve">   </v>
      </c>
      <c r="AD576" s="362" t="str">
        <f t="shared" si="52"/>
        <v>REPETIDA</v>
      </c>
      <c r="AE576" s="362" t="str">
        <f t="shared" si="53"/>
        <v>REPETIDA</v>
      </c>
      <c r="AF576" s="366"/>
      <c r="AG576" s="366"/>
      <c r="AH576" s="370"/>
      <c r="AI576" s="367"/>
      <c r="AJ576" s="366"/>
      <c r="AK576" s="366"/>
      <c r="AL576" s="362" t="str">
        <f t="shared" si="56"/>
        <v/>
      </c>
    </row>
    <row r="577" spans="1:41" hidden="1" x14ac:dyDescent="0.25">
      <c r="A577" s="358" t="str">
        <f>+IF(ENCUESTAS!DU577="SI",ENCUESTAS!DV577,"")</f>
        <v>HOR-041</v>
      </c>
      <c r="B577" s="366"/>
      <c r="C577" s="367"/>
      <c r="D577" s="361" t="str">
        <f>+ENCUESTAS!H577</f>
        <v xml:space="preserve">NUEVO HORIZONTE </v>
      </c>
      <c r="E577" s="372"/>
      <c r="F577" s="372"/>
      <c r="G577" s="372"/>
      <c r="H577" s="372"/>
      <c r="I577" s="372"/>
      <c r="J577" s="372"/>
      <c r="K577" s="368"/>
      <c r="L577" s="372"/>
      <c r="M577" s="372"/>
      <c r="N577" s="372"/>
      <c r="O577" s="372"/>
      <c r="P577" s="362" t="str">
        <f t="shared" si="54"/>
        <v xml:space="preserve">   #   -   </v>
      </c>
      <c r="Q577" s="362" t="str">
        <f t="shared" si="51"/>
        <v>REPETIDA</v>
      </c>
      <c r="R577" s="369"/>
      <c r="S577" s="369"/>
      <c r="T577" s="366"/>
      <c r="U577" s="366"/>
      <c r="V577" s="366"/>
      <c r="W577" s="366"/>
      <c r="X577" s="366"/>
      <c r="Y577" s="366"/>
      <c r="Z577" s="366"/>
      <c r="AA577" s="369"/>
      <c r="AB577" s="366"/>
      <c r="AC577" s="362" t="str">
        <f t="shared" si="55"/>
        <v xml:space="preserve">   </v>
      </c>
      <c r="AD577" s="362" t="str">
        <f t="shared" si="52"/>
        <v>REPETIDA</v>
      </c>
      <c r="AE577" s="362" t="str">
        <f t="shared" si="53"/>
        <v>REPETIDA</v>
      </c>
      <c r="AF577" s="366"/>
      <c r="AG577" s="366"/>
      <c r="AH577" s="370"/>
      <c r="AI577" s="367"/>
      <c r="AJ577" s="366"/>
      <c r="AK577" s="366"/>
      <c r="AL577" s="362" t="str">
        <f t="shared" si="56"/>
        <v/>
      </c>
    </row>
    <row r="578" spans="1:41" hidden="1" x14ac:dyDescent="0.25">
      <c r="A578" s="358" t="str">
        <f>+IF(ENCUESTAS!DU578="SI",ENCUESTAS!DV578,"")</f>
        <v/>
      </c>
      <c r="B578" s="366"/>
      <c r="C578" s="367"/>
      <c r="D578" s="361" t="str">
        <f>+ENCUESTAS!H578</f>
        <v xml:space="preserve">NUEVO HORIZONTE </v>
      </c>
      <c r="E578" s="372"/>
      <c r="F578" s="372"/>
      <c r="G578" s="372"/>
      <c r="H578" s="372"/>
      <c r="I578" s="372"/>
      <c r="J578" s="372"/>
      <c r="K578" s="368"/>
      <c r="L578" s="372"/>
      <c r="M578" s="372"/>
      <c r="N578" s="372"/>
      <c r="O578" s="372"/>
      <c r="P578" s="362" t="str">
        <f t="shared" si="54"/>
        <v xml:space="preserve">   #   -   </v>
      </c>
      <c r="Q578" s="362" t="str">
        <f t="shared" si="51"/>
        <v>REPETIDA</v>
      </c>
      <c r="R578" s="369"/>
      <c r="S578" s="369"/>
      <c r="T578" s="366"/>
      <c r="U578" s="366"/>
      <c r="V578" s="366"/>
      <c r="W578" s="366"/>
      <c r="X578" s="366"/>
      <c r="Y578" s="366"/>
      <c r="Z578" s="366"/>
      <c r="AA578" s="369"/>
      <c r="AB578" s="366"/>
      <c r="AC578" s="362" t="str">
        <f t="shared" si="55"/>
        <v xml:space="preserve">   </v>
      </c>
      <c r="AD578" s="362" t="str">
        <f t="shared" si="52"/>
        <v>REPETIDA</v>
      </c>
      <c r="AE578" s="362" t="str">
        <f t="shared" si="53"/>
        <v>REPETIDA</v>
      </c>
      <c r="AF578" s="366"/>
      <c r="AG578" s="366"/>
      <c r="AH578" s="370"/>
      <c r="AI578" s="367"/>
      <c r="AJ578" s="366"/>
      <c r="AK578" s="366"/>
      <c r="AL578" s="362" t="str">
        <f t="shared" si="56"/>
        <v/>
      </c>
    </row>
    <row r="579" spans="1:41" hidden="1" x14ac:dyDescent="0.25">
      <c r="A579" s="358" t="str">
        <f>+IF(ENCUESTAS!DU579="SI",ENCUESTAS!DV579,"")</f>
        <v>HOR-042</v>
      </c>
      <c r="B579" s="366"/>
      <c r="C579" s="367"/>
      <c r="D579" s="361" t="str">
        <f>+ENCUESTAS!H579</f>
        <v xml:space="preserve">NUEVO HORIZONTE </v>
      </c>
      <c r="E579" s="372"/>
      <c r="F579" s="372"/>
      <c r="G579" s="372"/>
      <c r="H579" s="372"/>
      <c r="I579" s="372"/>
      <c r="J579" s="372"/>
      <c r="K579" s="368"/>
      <c r="L579" s="372"/>
      <c r="M579" s="372"/>
      <c r="N579" s="372"/>
      <c r="O579" s="372"/>
      <c r="P579" s="362" t="str">
        <f t="shared" si="54"/>
        <v xml:space="preserve">   #   -   </v>
      </c>
      <c r="Q579" s="362" t="str">
        <f t="shared" si="51"/>
        <v>REPETIDA</v>
      </c>
      <c r="R579" s="369"/>
      <c r="S579" s="369"/>
      <c r="T579" s="366"/>
      <c r="U579" s="366"/>
      <c r="V579" s="366"/>
      <c r="W579" s="366"/>
      <c r="X579" s="366"/>
      <c r="Y579" s="366"/>
      <c r="Z579" s="366"/>
      <c r="AA579" s="369"/>
      <c r="AB579" s="366"/>
      <c r="AC579" s="362" t="str">
        <f t="shared" si="55"/>
        <v xml:space="preserve">   </v>
      </c>
      <c r="AD579" s="362" t="str">
        <f t="shared" si="52"/>
        <v>REPETIDA</v>
      </c>
      <c r="AE579" s="362" t="str">
        <f t="shared" si="53"/>
        <v>REPETIDA</v>
      </c>
      <c r="AF579" s="366"/>
      <c r="AG579" s="366"/>
      <c r="AH579" s="370"/>
      <c r="AI579" s="367"/>
      <c r="AJ579" s="366"/>
      <c r="AK579" s="366"/>
      <c r="AL579" s="362" t="str">
        <f t="shared" si="56"/>
        <v/>
      </c>
    </row>
    <row r="580" spans="1:41" ht="45" hidden="1" x14ac:dyDescent="0.25">
      <c r="A580" s="358" t="str">
        <f>+IF(ENCUESTAS!DU580="SI",ENCUESTAS!DV580,"")</f>
        <v>OAS-140</v>
      </c>
      <c r="B580" s="366" t="s">
        <v>1086</v>
      </c>
      <c r="C580" s="367">
        <v>43367</v>
      </c>
      <c r="D580" s="361" t="str">
        <f>+ENCUESTAS!H580</f>
        <v xml:space="preserve">OASIS </v>
      </c>
      <c r="E580" s="372" t="s">
        <v>1097</v>
      </c>
      <c r="F580" s="372">
        <v>56</v>
      </c>
      <c r="G580" s="372"/>
      <c r="H580" s="372"/>
      <c r="I580" s="372"/>
      <c r="J580" s="372">
        <v>14</v>
      </c>
      <c r="K580" s="368"/>
      <c r="L580" s="372"/>
      <c r="M580" s="372">
        <v>62</v>
      </c>
      <c r="N580" s="372"/>
      <c r="O580" s="466">
        <v>220555120000</v>
      </c>
      <c r="P580" s="362" t="str">
        <f t="shared" si="54"/>
        <v>CALLE 56  #  14 - 62  220555120000</v>
      </c>
      <c r="Q580" s="362" t="str">
        <f t="shared" si="51"/>
        <v>NO</v>
      </c>
      <c r="R580" s="369">
        <v>963202</v>
      </c>
      <c r="S580" s="369">
        <v>1209972</v>
      </c>
      <c r="T580" s="366" t="s">
        <v>1086</v>
      </c>
      <c r="U580" s="467"/>
      <c r="V580" s="366" t="s">
        <v>1086</v>
      </c>
      <c r="W580" s="366" t="s">
        <v>2034</v>
      </c>
      <c r="X580" s="366" t="s">
        <v>1791</v>
      </c>
      <c r="Y580" s="366" t="s">
        <v>1283</v>
      </c>
      <c r="Z580" s="366" t="s">
        <v>2519</v>
      </c>
      <c r="AA580" s="369">
        <v>70410055</v>
      </c>
      <c r="AB580" s="366">
        <v>3142219535</v>
      </c>
      <c r="AC580" s="362" t="str">
        <f t="shared" si="55"/>
        <v>RAMON ALBEIRO RIOS RESTREPO</v>
      </c>
      <c r="AD580" s="362" t="str">
        <f t="shared" si="52"/>
        <v>NO</v>
      </c>
      <c r="AE580" s="362" t="str">
        <f t="shared" si="53"/>
        <v>NO</v>
      </c>
      <c r="AF580" s="467" t="s">
        <v>4056</v>
      </c>
      <c r="AG580" s="366" t="s">
        <v>1086</v>
      </c>
      <c r="AH580" s="370">
        <v>6304308.4317199662</v>
      </c>
      <c r="AI580" s="367">
        <v>43392</v>
      </c>
      <c r="AJ580" s="366" t="s">
        <v>1086</v>
      </c>
      <c r="AK580" s="366"/>
      <c r="AL580" s="362" t="str">
        <f t="shared" si="56"/>
        <v>SI</v>
      </c>
      <c r="AN580" s="332" t="s">
        <v>1129</v>
      </c>
      <c r="AO580" s="332">
        <v>2</v>
      </c>
    </row>
    <row r="581" spans="1:41" hidden="1" x14ac:dyDescent="0.25">
      <c r="A581" s="358" t="str">
        <f>+IF(ENCUESTAS!DU581="SI",ENCUESTAS!DV581,"")</f>
        <v>HOR-043</v>
      </c>
      <c r="B581" s="366"/>
      <c r="C581" s="367"/>
      <c r="D581" s="361" t="str">
        <f>+ENCUESTAS!H581</f>
        <v xml:space="preserve">NUEVO HORIZONTE </v>
      </c>
      <c r="E581" s="372"/>
      <c r="F581" s="372"/>
      <c r="G581" s="372"/>
      <c r="H581" s="372"/>
      <c r="I581" s="372"/>
      <c r="J581" s="372"/>
      <c r="K581" s="368"/>
      <c r="L581" s="372"/>
      <c r="M581" s="372"/>
      <c r="N581" s="372"/>
      <c r="O581" s="372"/>
      <c r="P581" s="362" t="str">
        <f t="shared" si="54"/>
        <v xml:space="preserve">   #   -   </v>
      </c>
      <c r="Q581" s="362" t="str">
        <f t="shared" si="51"/>
        <v>REPETIDA</v>
      </c>
      <c r="R581" s="369"/>
      <c r="S581" s="369"/>
      <c r="T581" s="366"/>
      <c r="U581" s="366"/>
      <c r="V581" s="366"/>
      <c r="W581" s="366"/>
      <c r="X581" s="366"/>
      <c r="Y581" s="366"/>
      <c r="Z581" s="366"/>
      <c r="AA581" s="369"/>
      <c r="AB581" s="366"/>
      <c r="AC581" s="362" t="str">
        <f t="shared" si="55"/>
        <v xml:space="preserve">   </v>
      </c>
      <c r="AD581" s="362" t="str">
        <f t="shared" si="52"/>
        <v>REPETIDA</v>
      </c>
      <c r="AE581" s="362" t="str">
        <f t="shared" si="53"/>
        <v>REPETIDA</v>
      </c>
      <c r="AF581" s="366"/>
      <c r="AG581" s="366"/>
      <c r="AH581" s="370"/>
      <c r="AI581" s="367"/>
      <c r="AJ581" s="366"/>
      <c r="AK581" s="366"/>
      <c r="AL581" s="362" t="str">
        <f t="shared" si="56"/>
        <v/>
      </c>
    </row>
    <row r="582" spans="1:41" ht="60" hidden="1" x14ac:dyDescent="0.25">
      <c r="A582" s="358" t="str">
        <f>+IF(ENCUESTAS!DU582="SI",ENCUESTAS!DV582,"")</f>
        <v>OAS-141</v>
      </c>
      <c r="B582" s="366" t="s">
        <v>1086</v>
      </c>
      <c r="C582" s="367">
        <v>43361</v>
      </c>
      <c r="D582" s="361" t="str">
        <f>+ENCUESTAS!H582</f>
        <v xml:space="preserve">OASIS </v>
      </c>
      <c r="E582" s="372"/>
      <c r="F582" s="372"/>
      <c r="G582" s="372"/>
      <c r="H582" s="372"/>
      <c r="I582" s="372"/>
      <c r="J582" s="372"/>
      <c r="K582" s="368"/>
      <c r="L582" s="372"/>
      <c r="M582" s="372"/>
      <c r="N582" s="372"/>
      <c r="O582" s="466">
        <v>220555090000</v>
      </c>
      <c r="P582" s="362" t="str">
        <f t="shared" si="54"/>
        <v xml:space="preserve">   #   -   220555090000</v>
      </c>
      <c r="Q582" s="362" t="str">
        <f t="shared" si="51"/>
        <v>NO</v>
      </c>
      <c r="R582" s="369">
        <v>963212</v>
      </c>
      <c r="S582" s="369">
        <v>1209990</v>
      </c>
      <c r="T582" s="366" t="s">
        <v>1086</v>
      </c>
      <c r="U582" s="467" t="s">
        <v>3904</v>
      </c>
      <c r="V582" s="366" t="s">
        <v>1086</v>
      </c>
      <c r="W582" s="366" t="s">
        <v>1446</v>
      </c>
      <c r="X582" s="366" t="s">
        <v>1295</v>
      </c>
      <c r="Y582" s="366" t="s">
        <v>3942</v>
      </c>
      <c r="Z582" s="366"/>
      <c r="AA582" s="369">
        <v>21934301</v>
      </c>
      <c r="AB582" s="366">
        <v>3127188266</v>
      </c>
      <c r="AC582" s="362" t="str">
        <f t="shared" si="55"/>
        <v>MARISELA  MORENO GARCIA</v>
      </c>
      <c r="AD582" s="362" t="str">
        <f t="shared" si="52"/>
        <v>NO</v>
      </c>
      <c r="AE582" s="362" t="str">
        <f t="shared" si="53"/>
        <v>NO</v>
      </c>
      <c r="AF582" s="467" t="s">
        <v>4032</v>
      </c>
      <c r="AG582" s="366" t="s">
        <v>1086</v>
      </c>
      <c r="AH582" s="370">
        <v>6261458.2252094634</v>
      </c>
      <c r="AI582" s="367">
        <v>43392</v>
      </c>
      <c r="AJ582" s="366" t="s">
        <v>1086</v>
      </c>
      <c r="AK582" s="366"/>
      <c r="AL582" s="362" t="str">
        <f t="shared" si="56"/>
        <v>SI</v>
      </c>
      <c r="AN582" s="332" t="s">
        <v>1129</v>
      </c>
      <c r="AO582" s="332">
        <v>2</v>
      </c>
    </row>
    <row r="583" spans="1:41" ht="120" hidden="1" x14ac:dyDescent="0.25">
      <c r="A583" s="358" t="str">
        <f>+IF(ENCUESTAS!DU583="SI",ENCUESTAS!DV583,"")</f>
        <v>OAS-142</v>
      </c>
      <c r="B583" s="366" t="s">
        <v>1086</v>
      </c>
      <c r="C583" s="367">
        <v>43361</v>
      </c>
      <c r="D583" s="361" t="str">
        <f>+ENCUESTAS!H583</f>
        <v xml:space="preserve">OASIS </v>
      </c>
      <c r="E583" s="372"/>
      <c r="F583" s="372"/>
      <c r="G583" s="372"/>
      <c r="H583" s="372"/>
      <c r="I583" s="372"/>
      <c r="J583" s="372"/>
      <c r="K583" s="368"/>
      <c r="L583" s="372"/>
      <c r="M583" s="372"/>
      <c r="N583" s="372"/>
      <c r="O583" s="466">
        <v>220555200000</v>
      </c>
      <c r="P583" s="362" t="str">
        <f t="shared" si="54"/>
        <v xml:space="preserve">   #   -   220555200000</v>
      </c>
      <c r="Q583" s="362" t="str">
        <f t="shared" ref="Q583:Q646" si="57">IF(COUNTIFS($P$6:$P$777,P583)=1,"NO","REPETIDA")</f>
        <v>NO</v>
      </c>
      <c r="R583" s="369">
        <v>963204</v>
      </c>
      <c r="S583" s="369">
        <v>1209979</v>
      </c>
      <c r="T583" s="366" t="s">
        <v>1086</v>
      </c>
      <c r="U583" s="467"/>
      <c r="V583" s="366" t="s">
        <v>1086</v>
      </c>
      <c r="W583" s="366" t="s">
        <v>1838</v>
      </c>
      <c r="X583" s="366" t="s">
        <v>1277</v>
      </c>
      <c r="Y583" s="366" t="s">
        <v>1287</v>
      </c>
      <c r="Z583" s="366" t="s">
        <v>3943</v>
      </c>
      <c r="AA583" s="369">
        <v>43649531</v>
      </c>
      <c r="AB583" s="366">
        <v>3108977362</v>
      </c>
      <c r="AC583" s="362" t="str">
        <f t="shared" si="55"/>
        <v>MARIA DEL ROSARIO AGUDELO GOMEZ</v>
      </c>
      <c r="AD583" s="362" t="str">
        <f t="shared" ref="AD583:AD646" si="58">IF(COUNTIFS($AC$6:$AC$777,AC583)=1,"NO","REPETIDA")</f>
        <v>NO</v>
      </c>
      <c r="AE583" s="362" t="str">
        <f t="shared" ref="AE583:AE646" si="59">IF(COUNTIFS($AA$6:$AA$777,AA583)=1,"NO","REPETIDA")</f>
        <v>NO</v>
      </c>
      <c r="AF583" s="467" t="s">
        <v>4450</v>
      </c>
      <c r="AG583" s="366"/>
      <c r="AH583" s="370"/>
      <c r="AI583" s="367"/>
      <c r="AJ583" s="366"/>
      <c r="AK583" s="366"/>
      <c r="AL583" s="362" t="str">
        <f t="shared" si="56"/>
        <v/>
      </c>
      <c r="AN583" s="332" t="s">
        <v>1121</v>
      </c>
    </row>
    <row r="584" spans="1:41" ht="75" hidden="1" x14ac:dyDescent="0.25">
      <c r="A584" s="358" t="str">
        <f>+IF(ENCUESTAS!DU584="SI",ENCUESTAS!DV584,"")</f>
        <v>OAS-143</v>
      </c>
      <c r="B584" s="366" t="s">
        <v>1086</v>
      </c>
      <c r="C584" s="367">
        <v>43361</v>
      </c>
      <c r="D584" s="361" t="str">
        <f>+ENCUESTAS!H584</f>
        <v xml:space="preserve">OASIS </v>
      </c>
      <c r="E584" s="372" t="s">
        <v>1097</v>
      </c>
      <c r="F584" s="372">
        <v>56</v>
      </c>
      <c r="G584" s="372"/>
      <c r="H584" s="372"/>
      <c r="I584" s="372"/>
      <c r="J584" s="372">
        <v>14</v>
      </c>
      <c r="K584" s="368"/>
      <c r="L584" s="372"/>
      <c r="M584" s="372">
        <v>62</v>
      </c>
      <c r="N584" s="372"/>
      <c r="O584" s="466">
        <v>220555110000</v>
      </c>
      <c r="P584" s="362" t="str">
        <f t="shared" si="54"/>
        <v>CALLE 56  #  14 - 62  220555110000</v>
      </c>
      <c r="Q584" s="362" t="str">
        <f t="shared" si="57"/>
        <v>NO</v>
      </c>
      <c r="R584" s="369">
        <v>963206</v>
      </c>
      <c r="S584" s="369">
        <v>1209979</v>
      </c>
      <c r="T584" s="366" t="s">
        <v>1086</v>
      </c>
      <c r="U584" s="467"/>
      <c r="V584" s="366" t="s">
        <v>1086</v>
      </c>
      <c r="W584" s="366" t="s">
        <v>1950</v>
      </c>
      <c r="X584" s="366" t="s">
        <v>1675</v>
      </c>
      <c r="Y584" s="366" t="s">
        <v>1694</v>
      </c>
      <c r="Z584" s="366" t="s">
        <v>1515</v>
      </c>
      <c r="AA584" s="369">
        <v>22391854</v>
      </c>
      <c r="AB584" s="366">
        <v>3206981154</v>
      </c>
      <c r="AC584" s="362" t="str">
        <f t="shared" si="55"/>
        <v>AURA ROSARIO CASTAÑEDA MARULANDA</v>
      </c>
      <c r="AD584" s="362" t="str">
        <f t="shared" si="58"/>
        <v>NO</v>
      </c>
      <c r="AE584" s="362" t="str">
        <f t="shared" si="59"/>
        <v>NO</v>
      </c>
      <c r="AF584" s="467" t="s">
        <v>4055</v>
      </c>
      <c r="AG584" s="366" t="s">
        <v>1086</v>
      </c>
      <c r="AH584" s="370">
        <v>6409487.6496458072</v>
      </c>
      <c r="AI584" s="367">
        <v>43392</v>
      </c>
      <c r="AJ584" s="366" t="s">
        <v>1086</v>
      </c>
      <c r="AK584" s="366"/>
      <c r="AL584" s="362" t="str">
        <f t="shared" si="56"/>
        <v>SI</v>
      </c>
      <c r="AN584" s="332" t="s">
        <v>1121</v>
      </c>
      <c r="AO584" s="332">
        <v>2</v>
      </c>
    </row>
    <row r="585" spans="1:41" hidden="1" x14ac:dyDescent="0.25">
      <c r="A585" s="358" t="str">
        <f>+IF(ENCUESTAS!DU585="SI",ENCUESTAS!DV585,"")</f>
        <v>HOR-044</v>
      </c>
      <c r="B585" s="366"/>
      <c r="C585" s="367"/>
      <c r="D585" s="361" t="str">
        <f>+ENCUESTAS!H585</f>
        <v xml:space="preserve">NUEVO HORIZONTE </v>
      </c>
      <c r="E585" s="372"/>
      <c r="F585" s="372"/>
      <c r="G585" s="372"/>
      <c r="H585" s="372"/>
      <c r="I585" s="372"/>
      <c r="J585" s="372"/>
      <c r="K585" s="368"/>
      <c r="L585" s="372"/>
      <c r="M585" s="372"/>
      <c r="N585" s="372"/>
      <c r="O585" s="372"/>
      <c r="P585" s="362" t="str">
        <f t="shared" si="54"/>
        <v xml:space="preserve">   #   -   </v>
      </c>
      <c r="Q585" s="362" t="str">
        <f t="shared" si="57"/>
        <v>REPETIDA</v>
      </c>
      <c r="R585" s="369"/>
      <c r="S585" s="369"/>
      <c r="T585" s="366"/>
      <c r="U585" s="366"/>
      <c r="V585" s="366"/>
      <c r="W585" s="366"/>
      <c r="X585" s="366"/>
      <c r="Y585" s="366"/>
      <c r="Z585" s="366"/>
      <c r="AA585" s="369"/>
      <c r="AB585" s="366"/>
      <c r="AC585" s="362" t="str">
        <f t="shared" si="55"/>
        <v xml:space="preserve">   </v>
      </c>
      <c r="AD585" s="362" t="str">
        <f t="shared" si="58"/>
        <v>REPETIDA</v>
      </c>
      <c r="AE585" s="362" t="str">
        <f t="shared" si="59"/>
        <v>REPETIDA</v>
      </c>
      <c r="AF585" s="366"/>
      <c r="AG585" s="366"/>
      <c r="AH585" s="370"/>
      <c r="AI585" s="367"/>
      <c r="AJ585" s="366"/>
      <c r="AK585" s="366"/>
      <c r="AL585" s="362" t="str">
        <f t="shared" si="56"/>
        <v/>
      </c>
    </row>
    <row r="586" spans="1:41" hidden="1" x14ac:dyDescent="0.25">
      <c r="A586" s="358" t="str">
        <f>+IF(ENCUESTAS!DU586="SI",ENCUESTAS!DV586,"")</f>
        <v>HOR-045</v>
      </c>
      <c r="B586" s="366"/>
      <c r="C586" s="367"/>
      <c r="D586" s="361" t="str">
        <f>+ENCUESTAS!H586</f>
        <v xml:space="preserve">NUEVO HORIZONTE </v>
      </c>
      <c r="E586" s="372"/>
      <c r="F586" s="372"/>
      <c r="G586" s="372"/>
      <c r="H586" s="372"/>
      <c r="I586" s="372"/>
      <c r="J586" s="372"/>
      <c r="K586" s="368"/>
      <c r="L586" s="372"/>
      <c r="M586" s="372"/>
      <c r="N586" s="372"/>
      <c r="O586" s="372"/>
      <c r="P586" s="362" t="str">
        <f t="shared" si="54"/>
        <v xml:space="preserve">   #   -   </v>
      </c>
      <c r="Q586" s="362" t="str">
        <f t="shared" si="57"/>
        <v>REPETIDA</v>
      </c>
      <c r="R586" s="369"/>
      <c r="S586" s="369"/>
      <c r="T586" s="366"/>
      <c r="U586" s="366"/>
      <c r="V586" s="366"/>
      <c r="W586" s="366"/>
      <c r="X586" s="366"/>
      <c r="Y586" s="366"/>
      <c r="Z586" s="366"/>
      <c r="AA586" s="369"/>
      <c r="AB586" s="366"/>
      <c r="AC586" s="362" t="str">
        <f t="shared" si="55"/>
        <v xml:space="preserve">   </v>
      </c>
      <c r="AD586" s="362" t="str">
        <f t="shared" si="58"/>
        <v>REPETIDA</v>
      </c>
      <c r="AE586" s="362" t="str">
        <f t="shared" si="59"/>
        <v>REPETIDA</v>
      </c>
      <c r="AF586" s="366"/>
      <c r="AG586" s="366"/>
      <c r="AH586" s="370"/>
      <c r="AI586" s="367"/>
      <c r="AJ586" s="366"/>
      <c r="AK586" s="366"/>
      <c r="AL586" s="362" t="str">
        <f t="shared" si="56"/>
        <v/>
      </c>
    </row>
    <row r="587" spans="1:41" hidden="1" x14ac:dyDescent="0.25">
      <c r="A587" s="358" t="str">
        <f>+IF(ENCUESTAS!DU587="SI",ENCUESTAS!DV587,"")</f>
        <v>HOR-046</v>
      </c>
      <c r="B587" s="366"/>
      <c r="C587" s="367"/>
      <c r="D587" s="361" t="str">
        <f>+ENCUESTAS!H587</f>
        <v xml:space="preserve">NUEVO HORIZONTE </v>
      </c>
      <c r="E587" s="372"/>
      <c r="F587" s="372"/>
      <c r="G587" s="372"/>
      <c r="H587" s="372"/>
      <c r="I587" s="372"/>
      <c r="J587" s="372"/>
      <c r="K587" s="368"/>
      <c r="L587" s="372"/>
      <c r="M587" s="372"/>
      <c r="N587" s="372"/>
      <c r="O587" s="372"/>
      <c r="P587" s="362" t="str">
        <f t="shared" si="54"/>
        <v xml:space="preserve">   #   -   </v>
      </c>
      <c r="Q587" s="362" t="str">
        <f t="shared" si="57"/>
        <v>REPETIDA</v>
      </c>
      <c r="R587" s="369"/>
      <c r="S587" s="369"/>
      <c r="T587" s="366"/>
      <c r="U587" s="366"/>
      <c r="V587" s="366"/>
      <c r="W587" s="366"/>
      <c r="X587" s="366"/>
      <c r="Y587" s="366"/>
      <c r="Z587" s="366"/>
      <c r="AA587" s="369"/>
      <c r="AB587" s="366"/>
      <c r="AC587" s="362" t="str">
        <f t="shared" si="55"/>
        <v xml:space="preserve">   </v>
      </c>
      <c r="AD587" s="362" t="str">
        <f t="shared" si="58"/>
        <v>REPETIDA</v>
      </c>
      <c r="AE587" s="362" t="str">
        <f t="shared" si="59"/>
        <v>REPETIDA</v>
      </c>
      <c r="AF587" s="366"/>
      <c r="AG587" s="366"/>
      <c r="AH587" s="370"/>
      <c r="AI587" s="367"/>
      <c r="AJ587" s="366"/>
      <c r="AK587" s="366"/>
      <c r="AL587" s="362" t="str">
        <f t="shared" si="56"/>
        <v/>
      </c>
    </row>
    <row r="588" spans="1:41" hidden="1" x14ac:dyDescent="0.25">
      <c r="A588" s="358" t="str">
        <f>+IF(ENCUESTAS!DU588="SI",ENCUESTAS!DV588,"")</f>
        <v/>
      </c>
      <c r="B588" s="366"/>
      <c r="C588" s="367"/>
      <c r="D588" s="361" t="str">
        <f>+ENCUESTAS!H588</f>
        <v xml:space="preserve">NUEVO HORIZONTE </v>
      </c>
      <c r="E588" s="372"/>
      <c r="F588" s="372"/>
      <c r="G588" s="372"/>
      <c r="H588" s="372"/>
      <c r="I588" s="372"/>
      <c r="J588" s="372"/>
      <c r="K588" s="368"/>
      <c r="L588" s="372"/>
      <c r="M588" s="372"/>
      <c r="N588" s="372"/>
      <c r="O588" s="372"/>
      <c r="P588" s="362" t="str">
        <f t="shared" si="54"/>
        <v xml:space="preserve">   #   -   </v>
      </c>
      <c r="Q588" s="362" t="str">
        <f t="shared" si="57"/>
        <v>REPETIDA</v>
      </c>
      <c r="R588" s="369"/>
      <c r="S588" s="369"/>
      <c r="T588" s="366"/>
      <c r="U588" s="366"/>
      <c r="V588" s="366"/>
      <c r="W588" s="366"/>
      <c r="X588" s="366"/>
      <c r="Y588" s="366"/>
      <c r="Z588" s="366"/>
      <c r="AA588" s="369"/>
      <c r="AB588" s="366"/>
      <c r="AC588" s="362" t="str">
        <f t="shared" si="55"/>
        <v xml:space="preserve">   </v>
      </c>
      <c r="AD588" s="362" t="str">
        <f t="shared" si="58"/>
        <v>REPETIDA</v>
      </c>
      <c r="AE588" s="362" t="str">
        <f t="shared" si="59"/>
        <v>REPETIDA</v>
      </c>
      <c r="AF588" s="366"/>
      <c r="AG588" s="366"/>
      <c r="AH588" s="370"/>
      <c r="AI588" s="367"/>
      <c r="AJ588" s="366"/>
      <c r="AK588" s="366"/>
      <c r="AL588" s="362" t="str">
        <f t="shared" si="56"/>
        <v/>
      </c>
    </row>
    <row r="589" spans="1:41" ht="120" hidden="1" x14ac:dyDescent="0.25">
      <c r="A589" s="358" t="str">
        <f>+IF(ENCUESTAS!DU589="SI",ENCUESTAS!DV589,"")</f>
        <v>OAS-144</v>
      </c>
      <c r="B589" s="366" t="s">
        <v>1086</v>
      </c>
      <c r="C589" s="367">
        <v>43411</v>
      </c>
      <c r="D589" s="361" t="str">
        <f>+ENCUESTAS!H589</f>
        <v xml:space="preserve">OASIS </v>
      </c>
      <c r="E589" s="372" t="s">
        <v>1097</v>
      </c>
      <c r="F589" s="372">
        <v>56</v>
      </c>
      <c r="G589" s="372"/>
      <c r="H589" s="372"/>
      <c r="I589" s="372"/>
      <c r="J589" s="372">
        <v>14</v>
      </c>
      <c r="K589" s="368"/>
      <c r="L589" s="372"/>
      <c r="M589" s="372">
        <v>62</v>
      </c>
      <c r="N589" s="372"/>
      <c r="O589" s="466">
        <v>220555220000</v>
      </c>
      <c r="P589" s="362" t="str">
        <f t="shared" si="54"/>
        <v>CALLE 56  #  14 - 62  220555220000</v>
      </c>
      <c r="Q589" s="362" t="str">
        <f t="shared" si="57"/>
        <v>NO</v>
      </c>
      <c r="R589" s="369">
        <v>963213</v>
      </c>
      <c r="S589" s="369">
        <v>1209984</v>
      </c>
      <c r="T589" s="366" t="s">
        <v>1086</v>
      </c>
      <c r="U589" s="467"/>
      <c r="V589" s="366" t="s">
        <v>1086</v>
      </c>
      <c r="W589" s="366" t="s">
        <v>1526</v>
      </c>
      <c r="X589" s="366"/>
      <c r="Y589" s="366" t="s">
        <v>2138</v>
      </c>
      <c r="Z589" s="366"/>
      <c r="AA589" s="369">
        <v>36524967</v>
      </c>
      <c r="AB589" s="366">
        <v>3114268563</v>
      </c>
      <c r="AC589" s="362" t="str">
        <f t="shared" si="55"/>
        <v xml:space="preserve">CAROLINA  GONZALEZ </v>
      </c>
      <c r="AD589" s="362" t="str">
        <f t="shared" si="58"/>
        <v>NO</v>
      </c>
      <c r="AE589" s="362" t="str">
        <f t="shared" si="59"/>
        <v>NO</v>
      </c>
      <c r="AF589" s="467" t="s">
        <v>4451</v>
      </c>
      <c r="AG589" s="366"/>
      <c r="AH589" s="370"/>
      <c r="AI589" s="367"/>
      <c r="AJ589" s="366"/>
      <c r="AK589" s="366"/>
      <c r="AL589" s="362" t="str">
        <f t="shared" si="56"/>
        <v/>
      </c>
      <c r="AN589" s="332" t="s">
        <v>1133</v>
      </c>
    </row>
    <row r="590" spans="1:41" hidden="1" x14ac:dyDescent="0.25">
      <c r="A590" s="358" t="str">
        <f>+IF(ENCUESTAS!DU590="SI",ENCUESTAS!DV590,"")</f>
        <v>OAS-145</v>
      </c>
      <c r="B590" s="366" t="s">
        <v>1086</v>
      </c>
      <c r="C590" s="367"/>
      <c r="D590" s="361" t="str">
        <f>+ENCUESTAS!H590</f>
        <v xml:space="preserve">OASIS </v>
      </c>
      <c r="E590" s="372"/>
      <c r="F590" s="372"/>
      <c r="G590" s="372"/>
      <c r="H590" s="372"/>
      <c r="I590" s="372"/>
      <c r="J590" s="372"/>
      <c r="K590" s="368"/>
      <c r="L590" s="372"/>
      <c r="M590" s="372"/>
      <c r="N590" s="372"/>
      <c r="O590" s="466"/>
      <c r="P590" s="362" t="str">
        <f t="shared" si="54"/>
        <v xml:space="preserve">   #   -   </v>
      </c>
      <c r="Q590" s="362" t="str">
        <f t="shared" si="57"/>
        <v>REPETIDA</v>
      </c>
      <c r="R590" s="369"/>
      <c r="S590" s="369"/>
      <c r="T590" s="366" t="s">
        <v>1087</v>
      </c>
      <c r="U590" s="467" t="s">
        <v>4023</v>
      </c>
      <c r="V590" s="366"/>
      <c r="W590" s="366"/>
      <c r="X590" s="366"/>
      <c r="Y590" s="366"/>
      <c r="Z590" s="366"/>
      <c r="AA590" s="369"/>
      <c r="AB590" s="366"/>
      <c r="AC590" s="362" t="str">
        <f t="shared" si="55"/>
        <v xml:space="preserve">   </v>
      </c>
      <c r="AD590" s="362" t="str">
        <f t="shared" si="58"/>
        <v>REPETIDA</v>
      </c>
      <c r="AE590" s="362" t="str">
        <f t="shared" si="59"/>
        <v>REPETIDA</v>
      </c>
      <c r="AF590" s="467"/>
      <c r="AG590" s="366"/>
      <c r="AH590" s="370"/>
      <c r="AI590" s="367"/>
      <c r="AJ590" s="366"/>
      <c r="AK590" s="366"/>
      <c r="AL590" s="362" t="str">
        <f t="shared" si="56"/>
        <v/>
      </c>
    </row>
    <row r="591" spans="1:41" hidden="1" x14ac:dyDescent="0.25">
      <c r="A591" s="358" t="str">
        <f>+IF(ENCUESTAS!DU591="SI",ENCUESTAS!DV591,"")</f>
        <v>HOR-047</v>
      </c>
      <c r="B591" s="366"/>
      <c r="C591" s="367"/>
      <c r="D591" s="361" t="str">
        <f>+ENCUESTAS!H591</f>
        <v xml:space="preserve">NUEVO HORIZONTE </v>
      </c>
      <c r="E591" s="372"/>
      <c r="F591" s="372"/>
      <c r="G591" s="372"/>
      <c r="H591" s="372"/>
      <c r="I591" s="372"/>
      <c r="J591" s="372"/>
      <c r="K591" s="368"/>
      <c r="L591" s="372"/>
      <c r="M591" s="372"/>
      <c r="N591" s="372"/>
      <c r="O591" s="372"/>
      <c r="P591" s="362" t="str">
        <f t="shared" si="54"/>
        <v xml:space="preserve">   #   -   </v>
      </c>
      <c r="Q591" s="362" t="str">
        <f t="shared" si="57"/>
        <v>REPETIDA</v>
      </c>
      <c r="R591" s="369"/>
      <c r="S591" s="369"/>
      <c r="T591" s="366"/>
      <c r="U591" s="366"/>
      <c r="V591" s="366"/>
      <c r="W591" s="366"/>
      <c r="X591" s="366"/>
      <c r="Y591" s="366"/>
      <c r="Z591" s="366"/>
      <c r="AA591" s="369"/>
      <c r="AB591" s="366"/>
      <c r="AC591" s="362" t="str">
        <f t="shared" si="55"/>
        <v xml:space="preserve">   </v>
      </c>
      <c r="AD591" s="362" t="str">
        <f t="shared" si="58"/>
        <v>REPETIDA</v>
      </c>
      <c r="AE591" s="362" t="str">
        <f t="shared" si="59"/>
        <v>REPETIDA</v>
      </c>
      <c r="AF591" s="366"/>
      <c r="AG591" s="366"/>
      <c r="AH591" s="370"/>
      <c r="AI591" s="367"/>
      <c r="AJ591" s="366"/>
      <c r="AK591" s="366"/>
      <c r="AL591" s="362" t="str">
        <f t="shared" si="56"/>
        <v/>
      </c>
    </row>
    <row r="592" spans="1:41" hidden="1" x14ac:dyDescent="0.25">
      <c r="A592" s="358" t="str">
        <f>+IF(ENCUESTAS!DU592="SI",ENCUESTAS!DV592,"")</f>
        <v>HOR-048</v>
      </c>
      <c r="B592" s="366"/>
      <c r="C592" s="367"/>
      <c r="D592" s="361" t="str">
        <f>+ENCUESTAS!H592</f>
        <v xml:space="preserve">NUEVO HORIZONTE </v>
      </c>
      <c r="E592" s="372"/>
      <c r="F592" s="372"/>
      <c r="G592" s="372"/>
      <c r="H592" s="372"/>
      <c r="I592" s="372"/>
      <c r="J592" s="372"/>
      <c r="K592" s="368"/>
      <c r="L592" s="372"/>
      <c r="M592" s="372"/>
      <c r="N592" s="372"/>
      <c r="O592" s="372"/>
      <c r="P592" s="362" t="str">
        <f t="shared" si="54"/>
        <v xml:space="preserve">   #   -   </v>
      </c>
      <c r="Q592" s="362" t="str">
        <f t="shared" si="57"/>
        <v>REPETIDA</v>
      </c>
      <c r="R592" s="369"/>
      <c r="S592" s="369"/>
      <c r="T592" s="366"/>
      <c r="U592" s="366"/>
      <c r="V592" s="366"/>
      <c r="W592" s="366"/>
      <c r="X592" s="366"/>
      <c r="Y592" s="366"/>
      <c r="Z592" s="366"/>
      <c r="AA592" s="369"/>
      <c r="AB592" s="366"/>
      <c r="AC592" s="362" t="str">
        <f t="shared" si="55"/>
        <v xml:space="preserve">   </v>
      </c>
      <c r="AD592" s="362" t="str">
        <f t="shared" si="58"/>
        <v>REPETIDA</v>
      </c>
      <c r="AE592" s="362" t="str">
        <f t="shared" si="59"/>
        <v>REPETIDA</v>
      </c>
      <c r="AF592" s="366"/>
      <c r="AG592" s="366"/>
      <c r="AH592" s="370"/>
      <c r="AI592" s="367"/>
      <c r="AJ592" s="366"/>
      <c r="AK592" s="366"/>
      <c r="AL592" s="362" t="str">
        <f t="shared" si="56"/>
        <v/>
      </c>
    </row>
    <row r="593" spans="1:41" hidden="1" x14ac:dyDescent="0.25">
      <c r="A593" s="358" t="str">
        <f>+IF(ENCUESTAS!DU593="SI",ENCUESTAS!DV593,"")</f>
        <v>MAR-076</v>
      </c>
      <c r="B593" s="366"/>
      <c r="C593" s="367"/>
      <c r="D593" s="361" t="str">
        <f>+ENCUESTAS!H593</f>
        <v xml:space="preserve">SAN MARTIN </v>
      </c>
      <c r="E593" s="372"/>
      <c r="F593" s="372"/>
      <c r="G593" s="372"/>
      <c r="H593" s="372"/>
      <c r="I593" s="372"/>
      <c r="J593" s="372"/>
      <c r="K593" s="368"/>
      <c r="L593" s="372"/>
      <c r="M593" s="372"/>
      <c r="N593" s="372"/>
      <c r="O593" s="372"/>
      <c r="P593" s="362" t="str">
        <f t="shared" si="54"/>
        <v xml:space="preserve">   #   -   </v>
      </c>
      <c r="Q593" s="362" t="str">
        <f t="shared" si="57"/>
        <v>REPETIDA</v>
      </c>
      <c r="R593" s="369"/>
      <c r="S593" s="369"/>
      <c r="T593" s="366"/>
      <c r="U593" s="366"/>
      <c r="V593" s="366"/>
      <c r="W593" s="366"/>
      <c r="X593" s="366"/>
      <c r="Y593" s="366"/>
      <c r="Z593" s="366"/>
      <c r="AA593" s="369"/>
      <c r="AB593" s="366"/>
      <c r="AC593" s="362" t="str">
        <f t="shared" si="55"/>
        <v xml:space="preserve">   </v>
      </c>
      <c r="AD593" s="362" t="str">
        <f t="shared" si="58"/>
        <v>REPETIDA</v>
      </c>
      <c r="AE593" s="362" t="str">
        <f t="shared" si="59"/>
        <v>REPETIDA</v>
      </c>
      <c r="AF593" s="366"/>
      <c r="AG593" s="366"/>
      <c r="AH593" s="370"/>
      <c r="AI593" s="367"/>
      <c r="AJ593" s="366"/>
      <c r="AK593" s="366"/>
      <c r="AL593" s="362" t="str">
        <f t="shared" si="56"/>
        <v/>
      </c>
    </row>
    <row r="594" spans="1:41" hidden="1" x14ac:dyDescent="0.25">
      <c r="A594" s="358" t="str">
        <f>+IF(ENCUESTAS!DU594="SI",ENCUESTAS!DV594,"")</f>
        <v>HOR-049</v>
      </c>
      <c r="B594" s="366"/>
      <c r="C594" s="367"/>
      <c r="D594" s="361" t="str">
        <f>+ENCUESTAS!H594</f>
        <v xml:space="preserve">NUEVO HORIZONTE </v>
      </c>
      <c r="E594" s="372"/>
      <c r="F594" s="372"/>
      <c r="G594" s="372"/>
      <c r="H594" s="372"/>
      <c r="I594" s="372"/>
      <c r="J594" s="372"/>
      <c r="K594" s="368"/>
      <c r="L594" s="372"/>
      <c r="M594" s="372"/>
      <c r="N594" s="372"/>
      <c r="O594" s="372"/>
      <c r="P594" s="362" t="str">
        <f t="shared" si="54"/>
        <v xml:space="preserve">   #   -   </v>
      </c>
      <c r="Q594" s="362" t="str">
        <f t="shared" si="57"/>
        <v>REPETIDA</v>
      </c>
      <c r="R594" s="369"/>
      <c r="S594" s="369"/>
      <c r="T594" s="366"/>
      <c r="U594" s="366"/>
      <c r="V594" s="366"/>
      <c r="W594" s="366"/>
      <c r="X594" s="366"/>
      <c r="Y594" s="366"/>
      <c r="Z594" s="366"/>
      <c r="AA594" s="369"/>
      <c r="AB594" s="366"/>
      <c r="AC594" s="362" t="str">
        <f t="shared" si="55"/>
        <v xml:space="preserve">   </v>
      </c>
      <c r="AD594" s="362" t="str">
        <f t="shared" si="58"/>
        <v>REPETIDA</v>
      </c>
      <c r="AE594" s="362" t="str">
        <f t="shared" si="59"/>
        <v>REPETIDA</v>
      </c>
      <c r="AF594" s="366"/>
      <c r="AG594" s="366"/>
      <c r="AH594" s="370"/>
      <c r="AI594" s="367"/>
      <c r="AJ594" s="366"/>
      <c r="AK594" s="366"/>
      <c r="AL594" s="362" t="str">
        <f t="shared" si="56"/>
        <v/>
      </c>
    </row>
    <row r="595" spans="1:41" hidden="1" x14ac:dyDescent="0.25">
      <c r="A595" s="358" t="str">
        <f>+IF(ENCUESTAS!DU595="SI",ENCUESTAS!DV595,"")</f>
        <v>HOR-050</v>
      </c>
      <c r="B595" s="366"/>
      <c r="C595" s="367"/>
      <c r="D595" s="361" t="str">
        <f>+ENCUESTAS!H595</f>
        <v xml:space="preserve">NUEVO HORIZONTE </v>
      </c>
      <c r="E595" s="372"/>
      <c r="F595" s="372"/>
      <c r="G595" s="372"/>
      <c r="H595" s="372"/>
      <c r="I595" s="372"/>
      <c r="J595" s="372"/>
      <c r="K595" s="368"/>
      <c r="L595" s="372"/>
      <c r="M595" s="372"/>
      <c r="N595" s="372"/>
      <c r="O595" s="372"/>
      <c r="P595" s="362" t="str">
        <f t="shared" si="54"/>
        <v xml:space="preserve">   #   -   </v>
      </c>
      <c r="Q595" s="362" t="str">
        <f t="shared" si="57"/>
        <v>REPETIDA</v>
      </c>
      <c r="R595" s="369"/>
      <c r="S595" s="369"/>
      <c r="T595" s="366"/>
      <c r="U595" s="366"/>
      <c r="V595" s="366"/>
      <c r="W595" s="366"/>
      <c r="X595" s="366"/>
      <c r="Y595" s="366"/>
      <c r="Z595" s="366"/>
      <c r="AA595" s="369"/>
      <c r="AB595" s="366"/>
      <c r="AC595" s="362" t="str">
        <f t="shared" si="55"/>
        <v xml:space="preserve">   </v>
      </c>
      <c r="AD595" s="362" t="str">
        <f t="shared" si="58"/>
        <v>REPETIDA</v>
      </c>
      <c r="AE595" s="362" t="str">
        <f t="shared" si="59"/>
        <v>REPETIDA</v>
      </c>
      <c r="AF595" s="366"/>
      <c r="AG595" s="366"/>
      <c r="AH595" s="370"/>
      <c r="AI595" s="367"/>
      <c r="AJ595" s="366"/>
      <c r="AK595" s="366"/>
      <c r="AL595" s="362" t="str">
        <f t="shared" si="56"/>
        <v/>
      </c>
    </row>
    <row r="596" spans="1:41" hidden="1" x14ac:dyDescent="0.25">
      <c r="A596" s="358" t="str">
        <f>+IF(ENCUESTAS!DU596="SI",ENCUESTAS!DV596,"")</f>
        <v>HOR-051</v>
      </c>
      <c r="B596" s="366"/>
      <c r="C596" s="367"/>
      <c r="D596" s="361" t="str">
        <f>+ENCUESTAS!H596</f>
        <v xml:space="preserve">NUEVO HORIZONTE </v>
      </c>
      <c r="E596" s="372"/>
      <c r="F596" s="372"/>
      <c r="G596" s="372"/>
      <c r="H596" s="372"/>
      <c r="I596" s="372"/>
      <c r="J596" s="372"/>
      <c r="K596" s="368"/>
      <c r="L596" s="372"/>
      <c r="M596" s="372"/>
      <c r="N596" s="372"/>
      <c r="O596" s="372"/>
      <c r="P596" s="362" t="str">
        <f t="shared" si="54"/>
        <v xml:space="preserve">   #   -   </v>
      </c>
      <c r="Q596" s="362" t="str">
        <f t="shared" si="57"/>
        <v>REPETIDA</v>
      </c>
      <c r="R596" s="369"/>
      <c r="S596" s="369"/>
      <c r="T596" s="366"/>
      <c r="U596" s="366"/>
      <c r="V596" s="366"/>
      <c r="W596" s="366"/>
      <c r="X596" s="366"/>
      <c r="Y596" s="366"/>
      <c r="Z596" s="366"/>
      <c r="AA596" s="369"/>
      <c r="AB596" s="366"/>
      <c r="AC596" s="362" t="str">
        <f t="shared" si="55"/>
        <v xml:space="preserve">   </v>
      </c>
      <c r="AD596" s="362" t="str">
        <f t="shared" si="58"/>
        <v>REPETIDA</v>
      </c>
      <c r="AE596" s="362" t="str">
        <f t="shared" si="59"/>
        <v>REPETIDA</v>
      </c>
      <c r="AF596" s="366"/>
      <c r="AG596" s="366"/>
      <c r="AH596" s="370"/>
      <c r="AI596" s="367"/>
      <c r="AJ596" s="366"/>
      <c r="AK596" s="366"/>
      <c r="AL596" s="362" t="str">
        <f t="shared" si="56"/>
        <v/>
      </c>
    </row>
    <row r="597" spans="1:41" hidden="1" x14ac:dyDescent="0.25">
      <c r="A597" s="358" t="str">
        <f>+IF(ENCUESTAS!DU597="SI",ENCUESTAS!DV597,"")</f>
        <v>TAH-058</v>
      </c>
      <c r="B597" s="366"/>
      <c r="C597" s="367"/>
      <c r="D597" s="361" t="str">
        <f>+ENCUESTAS!H597</f>
        <v>TAHAMI</v>
      </c>
      <c r="E597" s="372"/>
      <c r="F597" s="372"/>
      <c r="G597" s="372"/>
      <c r="H597" s="372"/>
      <c r="I597" s="372"/>
      <c r="J597" s="372"/>
      <c r="K597" s="368"/>
      <c r="L597" s="372"/>
      <c r="M597" s="372"/>
      <c r="N597" s="372"/>
      <c r="O597" s="372"/>
      <c r="P597" s="362" t="str">
        <f t="shared" si="54"/>
        <v xml:space="preserve">   #   -   </v>
      </c>
      <c r="Q597" s="362" t="str">
        <f t="shared" si="57"/>
        <v>REPETIDA</v>
      </c>
      <c r="R597" s="369"/>
      <c r="S597" s="369"/>
      <c r="T597" s="366"/>
      <c r="U597" s="366"/>
      <c r="V597" s="366"/>
      <c r="W597" s="366"/>
      <c r="X597" s="366"/>
      <c r="Y597" s="366"/>
      <c r="Z597" s="366"/>
      <c r="AA597" s="369"/>
      <c r="AB597" s="366"/>
      <c r="AC597" s="362" t="str">
        <f t="shared" si="55"/>
        <v xml:space="preserve">   </v>
      </c>
      <c r="AD597" s="362" t="str">
        <f t="shared" si="58"/>
        <v>REPETIDA</v>
      </c>
      <c r="AE597" s="362" t="str">
        <f t="shared" si="59"/>
        <v>REPETIDA</v>
      </c>
      <c r="AF597" s="366"/>
      <c r="AG597" s="366"/>
      <c r="AH597" s="370"/>
      <c r="AI597" s="367"/>
      <c r="AJ597" s="366"/>
      <c r="AK597" s="366"/>
      <c r="AL597" s="362" t="str">
        <f t="shared" si="56"/>
        <v/>
      </c>
    </row>
    <row r="598" spans="1:41" hidden="1" x14ac:dyDescent="0.25">
      <c r="A598" s="358" t="str">
        <f>+IF(ENCUESTAS!DU598="SI",ENCUESTAS!DV598,"")</f>
        <v>OAS-146</v>
      </c>
      <c r="B598" s="366" t="s">
        <v>1086</v>
      </c>
      <c r="C598" s="367"/>
      <c r="D598" s="361" t="str">
        <f>+ENCUESTAS!H598</f>
        <v xml:space="preserve">OASIS </v>
      </c>
      <c r="E598" s="372"/>
      <c r="F598" s="372"/>
      <c r="G598" s="372"/>
      <c r="H598" s="372"/>
      <c r="I598" s="372"/>
      <c r="J598" s="372"/>
      <c r="K598" s="368"/>
      <c r="L598" s="372"/>
      <c r="M598" s="372"/>
      <c r="N598" s="372"/>
      <c r="O598" s="466"/>
      <c r="P598" s="362" t="str">
        <f t="shared" si="54"/>
        <v xml:space="preserve">   #   -   </v>
      </c>
      <c r="Q598" s="362" t="str">
        <f t="shared" si="57"/>
        <v>REPETIDA</v>
      </c>
      <c r="R598" s="369"/>
      <c r="S598" s="369"/>
      <c r="T598" s="366" t="s">
        <v>1087</v>
      </c>
      <c r="U598" s="467" t="s">
        <v>4023</v>
      </c>
      <c r="V598" s="366"/>
      <c r="W598" s="366"/>
      <c r="X598" s="366"/>
      <c r="Y598" s="366"/>
      <c r="Z598" s="366"/>
      <c r="AA598" s="369"/>
      <c r="AB598" s="366"/>
      <c r="AC598" s="362" t="str">
        <f t="shared" si="55"/>
        <v xml:space="preserve">   </v>
      </c>
      <c r="AD598" s="362" t="str">
        <f t="shared" si="58"/>
        <v>REPETIDA</v>
      </c>
      <c r="AE598" s="362" t="str">
        <f t="shared" si="59"/>
        <v>REPETIDA</v>
      </c>
      <c r="AF598" s="467"/>
      <c r="AG598" s="366"/>
      <c r="AH598" s="370"/>
      <c r="AI598" s="367"/>
      <c r="AJ598" s="366"/>
      <c r="AK598" s="366"/>
      <c r="AL598" s="362" t="str">
        <f t="shared" si="56"/>
        <v/>
      </c>
    </row>
    <row r="599" spans="1:41" hidden="1" x14ac:dyDescent="0.25">
      <c r="A599" s="358" t="str">
        <f>+IF(ENCUESTAS!DU599="SI",ENCUESTAS!DV599,"")</f>
        <v>TAH-059</v>
      </c>
      <c r="B599" s="366"/>
      <c r="C599" s="367"/>
      <c r="D599" s="361" t="str">
        <f>+ENCUESTAS!H599</f>
        <v>TAHAMI</v>
      </c>
      <c r="E599" s="372"/>
      <c r="F599" s="372"/>
      <c r="G599" s="372"/>
      <c r="H599" s="372"/>
      <c r="I599" s="372"/>
      <c r="J599" s="372"/>
      <c r="K599" s="368"/>
      <c r="L599" s="372"/>
      <c r="M599" s="372"/>
      <c r="N599" s="372"/>
      <c r="O599" s="372"/>
      <c r="P599" s="362" t="str">
        <f t="shared" si="54"/>
        <v xml:space="preserve">   #   -   </v>
      </c>
      <c r="Q599" s="362" t="str">
        <f t="shared" si="57"/>
        <v>REPETIDA</v>
      </c>
      <c r="R599" s="369"/>
      <c r="S599" s="369"/>
      <c r="T599" s="366"/>
      <c r="U599" s="366"/>
      <c r="V599" s="366"/>
      <c r="W599" s="366"/>
      <c r="X599" s="366"/>
      <c r="Y599" s="366"/>
      <c r="Z599" s="366"/>
      <c r="AA599" s="369"/>
      <c r="AB599" s="366"/>
      <c r="AC599" s="362" t="str">
        <f t="shared" si="55"/>
        <v xml:space="preserve">   </v>
      </c>
      <c r="AD599" s="362" t="str">
        <f t="shared" si="58"/>
        <v>REPETIDA</v>
      </c>
      <c r="AE599" s="362" t="str">
        <f t="shared" si="59"/>
        <v>REPETIDA</v>
      </c>
      <c r="AF599" s="366"/>
      <c r="AG599" s="366"/>
      <c r="AH599" s="370"/>
      <c r="AI599" s="367"/>
      <c r="AJ599" s="366"/>
      <c r="AK599" s="366"/>
      <c r="AL599" s="362" t="str">
        <f t="shared" si="56"/>
        <v/>
      </c>
    </row>
    <row r="600" spans="1:41" ht="75" hidden="1" x14ac:dyDescent="0.25">
      <c r="A600" s="358" t="str">
        <f>+IF(ENCUESTAS!DU600="SI",ENCUESTAS!DV600,"")</f>
        <v>OAS-147</v>
      </c>
      <c r="B600" s="366" t="s">
        <v>1086</v>
      </c>
      <c r="C600" s="367">
        <v>43364</v>
      </c>
      <c r="D600" s="361" t="str">
        <f>+ENCUESTAS!H600</f>
        <v xml:space="preserve">OASIS </v>
      </c>
      <c r="E600" s="372" t="s">
        <v>1102</v>
      </c>
      <c r="F600" s="372">
        <v>15</v>
      </c>
      <c r="G600" s="372"/>
      <c r="H600" s="372"/>
      <c r="I600" s="372"/>
      <c r="J600" s="372">
        <v>56</v>
      </c>
      <c r="K600" s="368"/>
      <c r="L600" s="372"/>
      <c r="M600" s="372">
        <v>43</v>
      </c>
      <c r="N600" s="372"/>
      <c r="O600" s="466">
        <v>220571800000</v>
      </c>
      <c r="P600" s="362" t="str">
        <f t="shared" si="54"/>
        <v>CARRERA 15  #  56 - 43  220571800000</v>
      </c>
      <c r="Q600" s="362" t="str">
        <f t="shared" si="57"/>
        <v>NO</v>
      </c>
      <c r="R600" s="369">
        <v>963198</v>
      </c>
      <c r="S600" s="369">
        <v>1210010</v>
      </c>
      <c r="T600" s="366" t="s">
        <v>1086</v>
      </c>
      <c r="U600" s="467"/>
      <c r="V600" s="366" t="s">
        <v>1086</v>
      </c>
      <c r="W600" s="366" t="s">
        <v>1305</v>
      </c>
      <c r="X600" s="366" t="s">
        <v>3041</v>
      </c>
      <c r="Y600" s="366" t="s">
        <v>1694</v>
      </c>
      <c r="Z600" s="366" t="s">
        <v>1287</v>
      </c>
      <c r="AA600" s="369">
        <v>43654358</v>
      </c>
      <c r="AB600" s="366">
        <v>3143953837</v>
      </c>
      <c r="AC600" s="362" t="str">
        <f t="shared" si="55"/>
        <v>AURA MARIA HERNANDEZ MOLANO</v>
      </c>
      <c r="AD600" s="362" t="str">
        <f t="shared" si="58"/>
        <v>NO</v>
      </c>
      <c r="AE600" s="362" t="str">
        <f t="shared" si="59"/>
        <v>NO</v>
      </c>
      <c r="AF600" s="467" t="s">
        <v>4054</v>
      </c>
      <c r="AG600" s="366" t="s">
        <v>1086</v>
      </c>
      <c r="AH600" s="370">
        <v>4836164.2183638178</v>
      </c>
      <c r="AI600" s="367">
        <v>43392</v>
      </c>
      <c r="AJ600" s="366" t="s">
        <v>1086</v>
      </c>
      <c r="AK600" s="366"/>
      <c r="AL600" s="362" t="str">
        <f t="shared" si="56"/>
        <v>SI</v>
      </c>
      <c r="AN600" s="332" t="s">
        <v>1121</v>
      </c>
      <c r="AO600" s="332">
        <v>2</v>
      </c>
    </row>
    <row r="601" spans="1:41" hidden="1" x14ac:dyDescent="0.25">
      <c r="A601" s="358" t="str">
        <f>+IF(ENCUESTAS!DU601="SI",ENCUESTAS!DV601,"")</f>
        <v>TAH-060</v>
      </c>
      <c r="B601" s="366"/>
      <c r="C601" s="367"/>
      <c r="D601" s="361" t="str">
        <f>+ENCUESTAS!H601</f>
        <v>TAHAMI</v>
      </c>
      <c r="E601" s="372"/>
      <c r="F601" s="372"/>
      <c r="G601" s="372"/>
      <c r="H601" s="372"/>
      <c r="I601" s="372"/>
      <c r="J601" s="372"/>
      <c r="K601" s="368"/>
      <c r="L601" s="372"/>
      <c r="M601" s="372"/>
      <c r="N601" s="372"/>
      <c r="O601" s="372"/>
      <c r="P601" s="362" t="str">
        <f t="shared" si="54"/>
        <v xml:space="preserve">   #   -   </v>
      </c>
      <c r="Q601" s="362" t="str">
        <f t="shared" si="57"/>
        <v>REPETIDA</v>
      </c>
      <c r="R601" s="369"/>
      <c r="S601" s="369"/>
      <c r="T601" s="366"/>
      <c r="U601" s="366"/>
      <c r="V601" s="366"/>
      <c r="W601" s="366"/>
      <c r="X601" s="366"/>
      <c r="Y601" s="366"/>
      <c r="Z601" s="366"/>
      <c r="AA601" s="369"/>
      <c r="AB601" s="366"/>
      <c r="AC601" s="362" t="str">
        <f t="shared" si="55"/>
        <v xml:space="preserve">   </v>
      </c>
      <c r="AD601" s="362" t="str">
        <f t="shared" si="58"/>
        <v>REPETIDA</v>
      </c>
      <c r="AE601" s="362" t="str">
        <f t="shared" si="59"/>
        <v>REPETIDA</v>
      </c>
      <c r="AF601" s="366"/>
      <c r="AG601" s="366"/>
      <c r="AH601" s="370"/>
      <c r="AI601" s="367"/>
      <c r="AJ601" s="366"/>
      <c r="AK601" s="366"/>
      <c r="AL601" s="362" t="str">
        <f t="shared" si="56"/>
        <v/>
      </c>
    </row>
    <row r="602" spans="1:41" hidden="1" x14ac:dyDescent="0.25">
      <c r="A602" s="358" t="str">
        <f>+IF(ENCUESTAS!DU602="SI",ENCUESTAS!DV602,"")</f>
        <v/>
      </c>
      <c r="B602" s="366"/>
      <c r="C602" s="367"/>
      <c r="D602" s="361" t="str">
        <f>+ENCUESTAS!H602</f>
        <v xml:space="preserve">OASIS </v>
      </c>
      <c r="E602" s="372"/>
      <c r="F602" s="372"/>
      <c r="G602" s="372"/>
      <c r="H602" s="372"/>
      <c r="I602" s="372"/>
      <c r="J602" s="372"/>
      <c r="K602" s="368"/>
      <c r="L602" s="372"/>
      <c r="M602" s="372"/>
      <c r="N602" s="372"/>
      <c r="O602" s="466"/>
      <c r="P602" s="362" t="str">
        <f t="shared" si="54"/>
        <v xml:space="preserve">   #   -   </v>
      </c>
      <c r="Q602" s="362" t="str">
        <f t="shared" si="57"/>
        <v>REPETIDA</v>
      </c>
      <c r="R602" s="369"/>
      <c r="S602" s="369"/>
      <c r="T602" s="366"/>
      <c r="U602" s="366"/>
      <c r="V602" s="366"/>
      <c r="W602" s="366"/>
      <c r="X602" s="366"/>
      <c r="Y602" s="366"/>
      <c r="Z602" s="366"/>
      <c r="AA602" s="369"/>
      <c r="AB602" s="366"/>
      <c r="AC602" s="362" t="str">
        <f t="shared" si="55"/>
        <v xml:space="preserve">   </v>
      </c>
      <c r="AD602" s="362" t="str">
        <f t="shared" si="58"/>
        <v>REPETIDA</v>
      </c>
      <c r="AE602" s="362" t="str">
        <f t="shared" si="59"/>
        <v>REPETIDA</v>
      </c>
      <c r="AF602" s="366"/>
      <c r="AG602" s="366"/>
      <c r="AH602" s="370"/>
      <c r="AI602" s="367"/>
      <c r="AJ602" s="366"/>
      <c r="AK602" s="366"/>
      <c r="AL602" s="362" t="str">
        <f t="shared" si="56"/>
        <v/>
      </c>
    </row>
    <row r="603" spans="1:41" ht="45" hidden="1" x14ac:dyDescent="0.25">
      <c r="A603" s="358" t="str">
        <f>+IF(ENCUESTAS!DU603="SI",ENCUESTAS!DV603,"")</f>
        <v>OAS-148</v>
      </c>
      <c r="B603" s="366" t="s">
        <v>1086</v>
      </c>
      <c r="C603" s="367">
        <v>43357</v>
      </c>
      <c r="D603" s="361" t="str">
        <f>+ENCUESTAS!H603</f>
        <v xml:space="preserve">OASIS </v>
      </c>
      <c r="E603" s="372"/>
      <c r="F603" s="372"/>
      <c r="G603" s="372"/>
      <c r="H603" s="372"/>
      <c r="I603" s="372"/>
      <c r="J603" s="372"/>
      <c r="K603" s="368"/>
      <c r="L603" s="372"/>
      <c r="M603" s="372"/>
      <c r="N603" s="372"/>
      <c r="O603" s="466">
        <v>220587970000</v>
      </c>
      <c r="P603" s="362" t="str">
        <f t="shared" si="54"/>
        <v xml:space="preserve">   #   -   220587970000</v>
      </c>
      <c r="Q603" s="362" t="str">
        <f t="shared" si="57"/>
        <v>NO</v>
      </c>
      <c r="R603" s="369">
        <v>963010</v>
      </c>
      <c r="S603" s="369">
        <v>1209962</v>
      </c>
      <c r="T603" s="366" t="s">
        <v>1086</v>
      </c>
      <c r="U603" s="467" t="s">
        <v>3904</v>
      </c>
      <c r="V603" s="366" t="s">
        <v>1086</v>
      </c>
      <c r="W603" s="366" t="s">
        <v>1709</v>
      </c>
      <c r="X603" s="366" t="s">
        <v>1872</v>
      </c>
      <c r="Y603" s="366" t="s">
        <v>1287</v>
      </c>
      <c r="Z603" s="366" t="s">
        <v>1515</v>
      </c>
      <c r="AA603" s="369">
        <v>43653009</v>
      </c>
      <c r="AB603" s="366">
        <v>3197958306</v>
      </c>
      <c r="AC603" s="362" t="str">
        <f t="shared" si="55"/>
        <v>MARIA ROSARIO RODRIGUEZ MENA</v>
      </c>
      <c r="AD603" s="362" t="str">
        <f t="shared" si="58"/>
        <v>NO</v>
      </c>
      <c r="AE603" s="362" t="str">
        <f t="shared" si="59"/>
        <v>NO</v>
      </c>
      <c r="AF603" s="467" t="s">
        <v>3998</v>
      </c>
      <c r="AG603" s="366" t="s">
        <v>1086</v>
      </c>
      <c r="AH603" s="370">
        <v>6130706.1337035522</v>
      </c>
      <c r="AI603" s="367">
        <v>43392</v>
      </c>
      <c r="AJ603" s="366" t="s">
        <v>1086</v>
      </c>
      <c r="AK603" s="366"/>
      <c r="AL603" s="362" t="str">
        <f t="shared" si="56"/>
        <v>SI</v>
      </c>
      <c r="AN603" s="332" t="s">
        <v>1129</v>
      </c>
      <c r="AO603" s="332">
        <v>2</v>
      </c>
    </row>
    <row r="604" spans="1:41" hidden="1" x14ac:dyDescent="0.25">
      <c r="A604" s="358" t="str">
        <f>+IF(ENCUESTAS!DU604="SI",ENCUESTAS!DV604,"")</f>
        <v/>
      </c>
      <c r="B604" s="366"/>
      <c r="C604" s="367"/>
      <c r="D604" s="361" t="str">
        <f>+ENCUESTAS!H604</f>
        <v xml:space="preserve">OASIS </v>
      </c>
      <c r="E604" s="372"/>
      <c r="F604" s="372"/>
      <c r="G604" s="372"/>
      <c r="H604" s="372"/>
      <c r="I604" s="372"/>
      <c r="J604" s="372"/>
      <c r="K604" s="368"/>
      <c r="L604" s="372"/>
      <c r="M604" s="372"/>
      <c r="N604" s="372"/>
      <c r="O604" s="466"/>
      <c r="P604" s="362" t="str">
        <f t="shared" si="54"/>
        <v xml:space="preserve">   #   -   </v>
      </c>
      <c r="Q604" s="362" t="str">
        <f t="shared" si="57"/>
        <v>REPETIDA</v>
      </c>
      <c r="R604" s="369"/>
      <c r="S604" s="369"/>
      <c r="T604" s="366"/>
      <c r="U604" s="366"/>
      <c r="V604" s="366"/>
      <c r="W604" s="366"/>
      <c r="X604" s="366"/>
      <c r="Y604" s="366"/>
      <c r="Z604" s="366"/>
      <c r="AA604" s="369"/>
      <c r="AB604" s="366"/>
      <c r="AC604" s="362" t="str">
        <f t="shared" si="55"/>
        <v xml:space="preserve">   </v>
      </c>
      <c r="AD604" s="362" t="str">
        <f t="shared" si="58"/>
        <v>REPETIDA</v>
      </c>
      <c r="AE604" s="362" t="str">
        <f t="shared" si="59"/>
        <v>REPETIDA</v>
      </c>
      <c r="AF604" s="366"/>
      <c r="AG604" s="366"/>
      <c r="AH604" s="370"/>
      <c r="AI604" s="367"/>
      <c r="AJ604" s="366"/>
      <c r="AK604" s="366"/>
      <c r="AL604" s="362" t="str">
        <f t="shared" si="56"/>
        <v/>
      </c>
    </row>
    <row r="605" spans="1:41" ht="75" hidden="1" x14ac:dyDescent="0.25">
      <c r="A605" s="358" t="str">
        <f>+IF(ENCUESTAS!DU605="SI",ENCUESTAS!DV605,"")</f>
        <v>OAS-149</v>
      </c>
      <c r="B605" s="366" t="s">
        <v>1086</v>
      </c>
      <c r="C605" s="367">
        <v>43358</v>
      </c>
      <c r="D605" s="361" t="str">
        <f>+ENCUESTAS!H605</f>
        <v xml:space="preserve">OASIS </v>
      </c>
      <c r="E605" s="372" t="s">
        <v>1102</v>
      </c>
      <c r="F605" s="372">
        <v>16</v>
      </c>
      <c r="G605" s="372"/>
      <c r="H605" s="372"/>
      <c r="I605" s="372"/>
      <c r="J605" s="372">
        <v>54</v>
      </c>
      <c r="K605" s="368"/>
      <c r="L605" s="372"/>
      <c r="M605" s="372">
        <v>62</v>
      </c>
      <c r="N605" s="372"/>
      <c r="O605" s="466">
        <v>220583800000</v>
      </c>
      <c r="P605" s="362" t="str">
        <f t="shared" si="54"/>
        <v>CARRERA 16  #  54 - 62  220583800000</v>
      </c>
      <c r="Q605" s="362" t="str">
        <f t="shared" si="57"/>
        <v>NO</v>
      </c>
      <c r="R605" s="369">
        <v>963055</v>
      </c>
      <c r="S605" s="369">
        <v>1210010</v>
      </c>
      <c r="T605" s="366" t="s">
        <v>1086</v>
      </c>
      <c r="U605" s="467"/>
      <c r="V605" s="366" t="s">
        <v>1086</v>
      </c>
      <c r="W605" s="366" t="s">
        <v>1849</v>
      </c>
      <c r="X605" s="366" t="s">
        <v>2596</v>
      </c>
      <c r="Y605" s="366" t="s">
        <v>1814</v>
      </c>
      <c r="Z605" s="366" t="s">
        <v>2020</v>
      </c>
      <c r="AA605" s="369">
        <v>43052801</v>
      </c>
      <c r="AB605" s="366"/>
      <c r="AC605" s="362" t="str">
        <f t="shared" si="55"/>
        <v>ALBA NURY DURAN PARRA</v>
      </c>
      <c r="AD605" s="362" t="str">
        <f t="shared" si="58"/>
        <v>NO</v>
      </c>
      <c r="AE605" s="362" t="str">
        <f t="shared" si="59"/>
        <v>NO</v>
      </c>
      <c r="AF605" s="467" t="s">
        <v>3974</v>
      </c>
      <c r="AG605" s="366" t="s">
        <v>1086</v>
      </c>
      <c r="AH605" s="370">
        <v>5986818.8661746476</v>
      </c>
      <c r="AI605" s="367">
        <v>43392</v>
      </c>
      <c r="AJ605" s="366" t="s">
        <v>1086</v>
      </c>
      <c r="AK605" s="366"/>
      <c r="AL605" s="362" t="str">
        <f t="shared" si="56"/>
        <v>SI</v>
      </c>
      <c r="AN605" s="332" t="s">
        <v>1133</v>
      </c>
      <c r="AO605" s="332">
        <v>2</v>
      </c>
    </row>
    <row r="606" spans="1:41" hidden="1" x14ac:dyDescent="0.25">
      <c r="A606" s="358" t="str">
        <f>+IF(ENCUESTAS!DU606="SI",ENCUESTAS!DV606,"")</f>
        <v>OAS-150</v>
      </c>
      <c r="B606" s="366" t="s">
        <v>1086</v>
      </c>
      <c r="C606" s="367"/>
      <c r="D606" s="361" t="str">
        <f>+ENCUESTAS!H606</f>
        <v xml:space="preserve">OASIS </v>
      </c>
      <c r="E606" s="372"/>
      <c r="F606" s="372"/>
      <c r="G606" s="372"/>
      <c r="H606" s="372"/>
      <c r="I606" s="372"/>
      <c r="J606" s="372"/>
      <c r="K606" s="368"/>
      <c r="L606" s="372"/>
      <c r="M606" s="372"/>
      <c r="N606" s="372"/>
      <c r="O606" s="466"/>
      <c r="P606" s="362" t="str">
        <f t="shared" si="54"/>
        <v xml:space="preserve">   #   -   </v>
      </c>
      <c r="Q606" s="362" t="str">
        <f t="shared" si="57"/>
        <v>REPETIDA</v>
      </c>
      <c r="R606" s="369"/>
      <c r="S606" s="369"/>
      <c r="T606" s="366" t="s">
        <v>1087</v>
      </c>
      <c r="U606" s="467" t="s">
        <v>4015</v>
      </c>
      <c r="V606" s="366"/>
      <c r="W606" s="366"/>
      <c r="X606" s="366"/>
      <c r="Y606" s="366"/>
      <c r="Z606" s="366"/>
      <c r="AA606" s="369"/>
      <c r="AB606" s="366"/>
      <c r="AC606" s="362" t="str">
        <f t="shared" si="55"/>
        <v xml:space="preserve">   </v>
      </c>
      <c r="AD606" s="362" t="str">
        <f t="shared" si="58"/>
        <v>REPETIDA</v>
      </c>
      <c r="AE606" s="362" t="str">
        <f t="shared" si="59"/>
        <v>REPETIDA</v>
      </c>
      <c r="AF606" s="467"/>
      <c r="AG606" s="366"/>
      <c r="AH606" s="370"/>
      <c r="AI606" s="367"/>
      <c r="AJ606" s="366"/>
      <c r="AK606" s="366"/>
      <c r="AL606" s="362" t="str">
        <f t="shared" si="56"/>
        <v/>
      </c>
    </row>
    <row r="607" spans="1:41" hidden="1" x14ac:dyDescent="0.25">
      <c r="A607" s="358" t="str">
        <f>+IF(ENCUESTAS!DU607="SI",ENCUESTAS!DV607,"")</f>
        <v>OAS-151</v>
      </c>
      <c r="B607" s="366" t="s">
        <v>1086</v>
      </c>
      <c r="C607" s="367"/>
      <c r="D607" s="361" t="str">
        <f>+ENCUESTAS!H607</f>
        <v xml:space="preserve">OASIS </v>
      </c>
      <c r="E607" s="372"/>
      <c r="F607" s="372"/>
      <c r="G607" s="372"/>
      <c r="H607" s="372"/>
      <c r="I607" s="372"/>
      <c r="J607" s="372"/>
      <c r="K607" s="368"/>
      <c r="L607" s="372"/>
      <c r="M607" s="372"/>
      <c r="N607" s="372"/>
      <c r="O607" s="466"/>
      <c r="P607" s="362" t="str">
        <f t="shared" si="54"/>
        <v xml:space="preserve">   #   -   </v>
      </c>
      <c r="Q607" s="362" t="str">
        <f t="shared" si="57"/>
        <v>REPETIDA</v>
      </c>
      <c r="R607" s="369"/>
      <c r="S607" s="369"/>
      <c r="T607" s="366" t="s">
        <v>1087</v>
      </c>
      <c r="U607" s="467" t="s">
        <v>4063</v>
      </c>
      <c r="V607" s="366"/>
      <c r="W607" s="366"/>
      <c r="X607" s="366"/>
      <c r="Y607" s="366"/>
      <c r="Z607" s="366"/>
      <c r="AA607" s="369"/>
      <c r="AB607" s="366"/>
      <c r="AC607" s="362" t="str">
        <f t="shared" si="55"/>
        <v xml:space="preserve">   </v>
      </c>
      <c r="AD607" s="362" t="str">
        <f t="shared" si="58"/>
        <v>REPETIDA</v>
      </c>
      <c r="AE607" s="362" t="str">
        <f t="shared" si="59"/>
        <v>REPETIDA</v>
      </c>
      <c r="AF607" s="467"/>
      <c r="AG607" s="366"/>
      <c r="AH607" s="370"/>
      <c r="AI607" s="367"/>
      <c r="AJ607" s="366"/>
      <c r="AK607" s="366"/>
      <c r="AL607" s="362" t="str">
        <f t="shared" si="56"/>
        <v/>
      </c>
    </row>
    <row r="608" spans="1:41" hidden="1" x14ac:dyDescent="0.25">
      <c r="A608" s="358" t="str">
        <f>+IF(ENCUESTAS!DU608="SI",ENCUESTAS!DV608,"")</f>
        <v/>
      </c>
      <c r="B608" s="366"/>
      <c r="C608" s="367"/>
      <c r="D608" s="361" t="str">
        <f>+ENCUESTAS!H608</f>
        <v>NUEVO MILENIO</v>
      </c>
      <c r="E608" s="372"/>
      <c r="F608" s="372"/>
      <c r="G608" s="372"/>
      <c r="H608" s="372"/>
      <c r="I608" s="372"/>
      <c r="J608" s="372"/>
      <c r="K608" s="368"/>
      <c r="L608" s="372"/>
      <c r="M608" s="372"/>
      <c r="N608" s="372"/>
      <c r="O608" s="372"/>
      <c r="P608" s="362" t="str">
        <f t="shared" si="54"/>
        <v xml:space="preserve">   #   -   </v>
      </c>
      <c r="Q608" s="362" t="str">
        <f t="shared" si="57"/>
        <v>REPETIDA</v>
      </c>
      <c r="R608" s="369"/>
      <c r="S608" s="369"/>
      <c r="T608" s="366"/>
      <c r="U608" s="366"/>
      <c r="V608" s="366"/>
      <c r="W608" s="366"/>
      <c r="X608" s="366"/>
      <c r="Y608" s="366"/>
      <c r="Z608" s="366"/>
      <c r="AA608" s="369"/>
      <c r="AB608" s="366"/>
      <c r="AC608" s="362" t="str">
        <f t="shared" si="55"/>
        <v xml:space="preserve">   </v>
      </c>
      <c r="AD608" s="362" t="str">
        <f t="shared" si="58"/>
        <v>REPETIDA</v>
      </c>
      <c r="AE608" s="362" t="str">
        <f t="shared" si="59"/>
        <v>REPETIDA</v>
      </c>
      <c r="AF608" s="366"/>
      <c r="AG608" s="366"/>
      <c r="AH608" s="370"/>
      <c r="AI608" s="367"/>
      <c r="AJ608" s="366"/>
      <c r="AK608" s="366"/>
      <c r="AL608" s="362" t="str">
        <f t="shared" si="56"/>
        <v/>
      </c>
    </row>
    <row r="609" spans="1:41" ht="75" hidden="1" x14ac:dyDescent="0.25">
      <c r="A609" s="358" t="str">
        <f>+IF(ENCUESTAS!DU609="SI",ENCUESTAS!DV609,"")</f>
        <v>OAS-152</v>
      </c>
      <c r="B609" s="366" t="s">
        <v>1086</v>
      </c>
      <c r="C609" s="367">
        <v>43363</v>
      </c>
      <c r="D609" s="361" t="str">
        <f>+ENCUESTAS!H609</f>
        <v xml:space="preserve">OASIS </v>
      </c>
      <c r="E609" s="372" t="s">
        <v>1102</v>
      </c>
      <c r="F609" s="372">
        <v>15</v>
      </c>
      <c r="G609" s="372" t="s">
        <v>1117</v>
      </c>
      <c r="H609" s="372"/>
      <c r="I609" s="372"/>
      <c r="J609" s="372">
        <v>54</v>
      </c>
      <c r="K609" s="368"/>
      <c r="L609" s="372"/>
      <c r="M609" s="372">
        <v>28</v>
      </c>
      <c r="N609" s="372"/>
      <c r="O609" s="466">
        <v>220587860000</v>
      </c>
      <c r="P609" s="362" t="str">
        <f t="shared" si="54"/>
        <v>CARRERA 15C  #  54 - 28  220587860000</v>
      </c>
      <c r="Q609" s="362" t="str">
        <f t="shared" si="57"/>
        <v>NO</v>
      </c>
      <c r="R609" s="369">
        <v>963048</v>
      </c>
      <c r="S609" s="369">
        <v>1209968</v>
      </c>
      <c r="T609" s="366" t="s">
        <v>1086</v>
      </c>
      <c r="U609" s="467"/>
      <c r="V609" s="366" t="s">
        <v>1086</v>
      </c>
      <c r="W609" s="366" t="s">
        <v>1629</v>
      </c>
      <c r="X609" s="366" t="s">
        <v>1630</v>
      </c>
      <c r="Y609" s="366" t="s">
        <v>3061</v>
      </c>
      <c r="Z609" s="366"/>
      <c r="AA609" s="369">
        <v>1039682334</v>
      </c>
      <c r="AB609" s="366">
        <v>3115955550</v>
      </c>
      <c r="AC609" s="362" t="str">
        <f t="shared" si="55"/>
        <v>HORNEL  PALACIOS MOSQUERA</v>
      </c>
      <c r="AD609" s="362" t="str">
        <f t="shared" si="58"/>
        <v>NO</v>
      </c>
      <c r="AE609" s="362" t="str">
        <f t="shared" si="59"/>
        <v>NO</v>
      </c>
      <c r="AF609" s="467" t="s">
        <v>3997</v>
      </c>
      <c r="AG609" s="366" t="s">
        <v>1086</v>
      </c>
      <c r="AH609" s="370">
        <v>5835263.4109265413</v>
      </c>
      <c r="AI609" s="367">
        <v>43392</v>
      </c>
      <c r="AJ609" s="366" t="s">
        <v>1086</v>
      </c>
      <c r="AK609" s="366"/>
      <c r="AL609" s="362" t="str">
        <f t="shared" si="56"/>
        <v>SI</v>
      </c>
      <c r="AN609" s="332" t="s">
        <v>1133</v>
      </c>
      <c r="AO609" s="332">
        <v>2</v>
      </c>
    </row>
    <row r="610" spans="1:41" hidden="1" x14ac:dyDescent="0.25">
      <c r="A610" s="358" t="str">
        <f>+IF(ENCUESTAS!DU610="SI",ENCUESTAS!DV610,"")</f>
        <v/>
      </c>
      <c r="B610" s="366"/>
      <c r="C610" s="367"/>
      <c r="D610" s="361" t="str">
        <f>+ENCUESTAS!H610</f>
        <v>NUEVO MILENIO</v>
      </c>
      <c r="E610" s="372"/>
      <c r="F610" s="372"/>
      <c r="G610" s="372"/>
      <c r="H610" s="372"/>
      <c r="I610" s="372"/>
      <c r="J610" s="372"/>
      <c r="K610" s="368"/>
      <c r="L610" s="372"/>
      <c r="M610" s="372"/>
      <c r="N610" s="372"/>
      <c r="O610" s="372"/>
      <c r="P610" s="362" t="str">
        <f t="shared" si="54"/>
        <v xml:space="preserve">   #   -   </v>
      </c>
      <c r="Q610" s="362" t="str">
        <f t="shared" si="57"/>
        <v>REPETIDA</v>
      </c>
      <c r="R610" s="369"/>
      <c r="S610" s="369"/>
      <c r="T610" s="366"/>
      <c r="U610" s="366"/>
      <c r="V610" s="366"/>
      <c r="W610" s="366"/>
      <c r="X610" s="366"/>
      <c r="Y610" s="366"/>
      <c r="Z610" s="366"/>
      <c r="AA610" s="369"/>
      <c r="AB610" s="366"/>
      <c r="AC610" s="362" t="str">
        <f t="shared" si="55"/>
        <v xml:space="preserve">   </v>
      </c>
      <c r="AD610" s="362" t="str">
        <f t="shared" si="58"/>
        <v>REPETIDA</v>
      </c>
      <c r="AE610" s="362" t="str">
        <f t="shared" si="59"/>
        <v>REPETIDA</v>
      </c>
      <c r="AF610" s="366"/>
      <c r="AG610" s="366"/>
      <c r="AH610" s="370"/>
      <c r="AI610" s="367"/>
      <c r="AJ610" s="366"/>
      <c r="AK610" s="366"/>
      <c r="AL610" s="362" t="str">
        <f t="shared" si="56"/>
        <v/>
      </c>
    </row>
    <row r="611" spans="1:41" hidden="1" x14ac:dyDescent="0.25">
      <c r="A611" s="358" t="str">
        <f>+IF(ENCUESTAS!DU611="SI",ENCUESTAS!DV611,"")</f>
        <v>MIL-102</v>
      </c>
      <c r="B611" s="366" t="s">
        <v>1086</v>
      </c>
      <c r="C611" s="367"/>
      <c r="D611" s="361" t="str">
        <f>+ENCUESTAS!H611</f>
        <v>NUEVO MILENIO</v>
      </c>
      <c r="E611" s="372"/>
      <c r="F611" s="372"/>
      <c r="G611" s="372"/>
      <c r="H611" s="372"/>
      <c r="I611" s="372"/>
      <c r="J611" s="372"/>
      <c r="K611" s="368"/>
      <c r="L611" s="372"/>
      <c r="M611" s="372"/>
      <c r="N611" s="372"/>
      <c r="O611" s="372"/>
      <c r="P611" s="362" t="str">
        <f t="shared" si="54"/>
        <v xml:space="preserve">   #   -   </v>
      </c>
      <c r="Q611" s="362" t="str">
        <f t="shared" si="57"/>
        <v>REPETIDA</v>
      </c>
      <c r="R611" s="369"/>
      <c r="S611" s="369"/>
      <c r="T611" s="366" t="s">
        <v>1087</v>
      </c>
      <c r="U611" s="366" t="s">
        <v>4429</v>
      </c>
      <c r="V611" s="366"/>
      <c r="W611" s="366"/>
      <c r="X611" s="366"/>
      <c r="Y611" s="366"/>
      <c r="Z611" s="366"/>
      <c r="AA611" s="369"/>
      <c r="AB611" s="366"/>
      <c r="AC611" s="362" t="str">
        <f t="shared" si="55"/>
        <v xml:space="preserve">   </v>
      </c>
      <c r="AD611" s="362" t="str">
        <f t="shared" si="58"/>
        <v>REPETIDA</v>
      </c>
      <c r="AE611" s="362" t="str">
        <f t="shared" si="59"/>
        <v>REPETIDA</v>
      </c>
      <c r="AF611" s="366"/>
      <c r="AG611" s="366"/>
      <c r="AH611" s="370"/>
      <c r="AI611" s="367"/>
      <c r="AJ611" s="366"/>
      <c r="AK611" s="366"/>
      <c r="AL611" s="362" t="str">
        <f t="shared" si="56"/>
        <v/>
      </c>
    </row>
    <row r="612" spans="1:41" hidden="1" x14ac:dyDescent="0.25">
      <c r="A612" s="358" t="str">
        <f>+IF(ENCUESTAS!DU612="SI",ENCUESTAS!DV612,"")</f>
        <v/>
      </c>
      <c r="B612" s="366"/>
      <c r="C612" s="367"/>
      <c r="D612" s="361" t="str">
        <f>+ENCUESTAS!H612</f>
        <v>NUEVO MILENIO</v>
      </c>
      <c r="E612" s="372"/>
      <c r="F612" s="372"/>
      <c r="G612" s="372"/>
      <c r="H612" s="372"/>
      <c r="I612" s="372"/>
      <c r="J612" s="372"/>
      <c r="K612" s="368"/>
      <c r="L612" s="372"/>
      <c r="M612" s="372"/>
      <c r="N612" s="372"/>
      <c r="O612" s="372"/>
      <c r="P612" s="362" t="str">
        <f t="shared" si="54"/>
        <v xml:space="preserve">   #   -   </v>
      </c>
      <c r="Q612" s="362" t="str">
        <f t="shared" si="57"/>
        <v>REPETIDA</v>
      </c>
      <c r="R612" s="369"/>
      <c r="S612" s="369"/>
      <c r="T612" s="366"/>
      <c r="U612" s="366"/>
      <c r="V612" s="366"/>
      <c r="W612" s="366"/>
      <c r="X612" s="366"/>
      <c r="Y612" s="366"/>
      <c r="Z612" s="366"/>
      <c r="AA612" s="369"/>
      <c r="AB612" s="366"/>
      <c r="AC612" s="362" t="str">
        <f t="shared" si="55"/>
        <v xml:space="preserve">   </v>
      </c>
      <c r="AD612" s="362" t="str">
        <f t="shared" si="58"/>
        <v>REPETIDA</v>
      </c>
      <c r="AE612" s="362" t="str">
        <f t="shared" si="59"/>
        <v>REPETIDA</v>
      </c>
      <c r="AF612" s="366"/>
      <c r="AG612" s="366"/>
      <c r="AH612" s="370"/>
      <c r="AI612" s="367"/>
      <c r="AJ612" s="366"/>
      <c r="AK612" s="366"/>
      <c r="AL612" s="362" t="str">
        <f t="shared" si="56"/>
        <v/>
      </c>
    </row>
    <row r="613" spans="1:41" hidden="1" x14ac:dyDescent="0.25">
      <c r="A613" s="358" t="str">
        <f>+IF(ENCUESTAS!DU613="SI",ENCUESTAS!DV613,"")</f>
        <v>HOR-052</v>
      </c>
      <c r="B613" s="366"/>
      <c r="C613" s="367"/>
      <c r="D613" s="361" t="str">
        <f>+ENCUESTAS!H613</f>
        <v xml:space="preserve">NUEVO HORIZONTE </v>
      </c>
      <c r="E613" s="372"/>
      <c r="F613" s="372"/>
      <c r="G613" s="372"/>
      <c r="H613" s="372"/>
      <c r="I613" s="372"/>
      <c r="J613" s="372"/>
      <c r="K613" s="368"/>
      <c r="L613" s="372"/>
      <c r="M613" s="372"/>
      <c r="N613" s="372"/>
      <c r="O613" s="372"/>
      <c r="P613" s="362" t="str">
        <f t="shared" si="54"/>
        <v xml:space="preserve">   #   -   </v>
      </c>
      <c r="Q613" s="362" t="str">
        <f t="shared" si="57"/>
        <v>REPETIDA</v>
      </c>
      <c r="R613" s="369"/>
      <c r="S613" s="369"/>
      <c r="T613" s="366"/>
      <c r="U613" s="366"/>
      <c r="V613" s="366"/>
      <c r="W613" s="366"/>
      <c r="X613" s="366"/>
      <c r="Y613" s="366"/>
      <c r="Z613" s="366"/>
      <c r="AA613" s="369"/>
      <c r="AB613" s="366"/>
      <c r="AC613" s="362" t="str">
        <f t="shared" si="55"/>
        <v xml:space="preserve">   </v>
      </c>
      <c r="AD613" s="362" t="str">
        <f t="shared" si="58"/>
        <v>REPETIDA</v>
      </c>
      <c r="AE613" s="362" t="str">
        <f t="shared" si="59"/>
        <v>REPETIDA</v>
      </c>
      <c r="AF613" s="366"/>
      <c r="AG613" s="366"/>
      <c r="AH613" s="370"/>
      <c r="AI613" s="367"/>
      <c r="AJ613" s="366"/>
      <c r="AK613" s="366"/>
      <c r="AL613" s="362" t="str">
        <f t="shared" si="56"/>
        <v/>
      </c>
    </row>
    <row r="614" spans="1:41" ht="75" hidden="1" x14ac:dyDescent="0.25">
      <c r="A614" s="358" t="str">
        <f>+IF(ENCUESTAS!DU614="SI",ENCUESTAS!DV614,"")</f>
        <v>MIL-103</v>
      </c>
      <c r="B614" s="366" t="s">
        <v>1086</v>
      </c>
      <c r="C614" s="367">
        <v>43370</v>
      </c>
      <c r="D614" s="361" t="str">
        <f>+ENCUESTAS!H614</f>
        <v>NUEVO MILENIO</v>
      </c>
      <c r="E614" s="372" t="s">
        <v>1102</v>
      </c>
      <c r="F614" s="372">
        <v>15</v>
      </c>
      <c r="G614" s="372" t="s">
        <v>1117</v>
      </c>
      <c r="H614" s="372"/>
      <c r="I614" s="372"/>
      <c r="J614" s="372">
        <v>53</v>
      </c>
      <c r="K614" s="368"/>
      <c r="L614" s="372"/>
      <c r="M614" s="372">
        <v>58</v>
      </c>
      <c r="N614" s="372"/>
      <c r="O614" s="466">
        <v>220583150066</v>
      </c>
      <c r="P614" s="362" t="str">
        <f t="shared" si="54"/>
        <v>CARRERA 15C  #  53 - 58  220583150066</v>
      </c>
      <c r="Q614" s="362" t="str">
        <f t="shared" si="57"/>
        <v>NO</v>
      </c>
      <c r="R614" s="369">
        <v>962990</v>
      </c>
      <c r="S614" s="369">
        <v>1209937</v>
      </c>
      <c r="T614" s="366" t="s">
        <v>1086</v>
      </c>
      <c r="U614" s="467"/>
      <c r="V614" s="366" t="s">
        <v>1086</v>
      </c>
      <c r="W614" s="366" t="s">
        <v>1443</v>
      </c>
      <c r="X614" s="366" t="s">
        <v>1647</v>
      </c>
      <c r="Y614" s="366" t="s">
        <v>3069</v>
      </c>
      <c r="Z614" s="366" t="s">
        <v>1431</v>
      </c>
      <c r="AA614" s="369">
        <v>71190099</v>
      </c>
      <c r="AB614" s="366">
        <v>3126585652</v>
      </c>
      <c r="AC614" s="362" t="str">
        <f t="shared" si="55"/>
        <v>ADRIAN ALBERTO LOPEZ CARDONA</v>
      </c>
      <c r="AD614" s="362" t="str">
        <f t="shared" si="58"/>
        <v>NO</v>
      </c>
      <c r="AE614" s="362" t="str">
        <f t="shared" si="59"/>
        <v>NO</v>
      </c>
      <c r="AF614" s="467" t="s">
        <v>4170</v>
      </c>
      <c r="AG614" s="366" t="s">
        <v>1086</v>
      </c>
      <c r="AH614" s="370">
        <v>5977138.0898639634</v>
      </c>
      <c r="AI614" s="367">
        <v>43392</v>
      </c>
      <c r="AJ614" s="366" t="s">
        <v>1086</v>
      </c>
      <c r="AK614" s="366"/>
      <c r="AL614" s="362" t="str">
        <f t="shared" si="56"/>
        <v>SI</v>
      </c>
      <c r="AN614" s="332" t="s">
        <v>1133</v>
      </c>
      <c r="AO614" s="332">
        <v>2</v>
      </c>
    </row>
    <row r="615" spans="1:41" ht="105" hidden="1" x14ac:dyDescent="0.25">
      <c r="A615" s="358" t="str">
        <f>+IF(ENCUESTAS!DU615="SI",ENCUESTAS!DV615,"")</f>
        <v>MIL-104</v>
      </c>
      <c r="B615" s="366" t="s">
        <v>1086</v>
      </c>
      <c r="C615" s="367">
        <v>43370</v>
      </c>
      <c r="D615" s="361" t="str">
        <f>+ENCUESTAS!H615</f>
        <v>NUEVO MILENIO</v>
      </c>
      <c r="E615" s="372"/>
      <c r="F615" s="372"/>
      <c r="G615" s="372"/>
      <c r="H615" s="372"/>
      <c r="I615" s="372"/>
      <c r="J615" s="372"/>
      <c r="K615" s="368"/>
      <c r="L615" s="372"/>
      <c r="M615" s="372"/>
      <c r="N615" s="372"/>
      <c r="O615" s="466">
        <v>220583150070</v>
      </c>
      <c r="P615" s="362" t="str">
        <f t="shared" si="54"/>
        <v xml:space="preserve">   #   -   220583150070</v>
      </c>
      <c r="Q615" s="362" t="str">
        <f t="shared" si="57"/>
        <v>NO</v>
      </c>
      <c r="R615" s="369">
        <v>963003</v>
      </c>
      <c r="S615" s="369">
        <v>1209944</v>
      </c>
      <c r="T615" s="366" t="s">
        <v>1086</v>
      </c>
      <c r="U615" s="467" t="s">
        <v>3904</v>
      </c>
      <c r="V615" s="366" t="s">
        <v>1086</v>
      </c>
      <c r="W615" s="366" t="s">
        <v>1820</v>
      </c>
      <c r="X615" s="366" t="s">
        <v>1791</v>
      </c>
      <c r="Y615" s="366" t="s">
        <v>1931</v>
      </c>
      <c r="Z615" s="366" t="s">
        <v>1836</v>
      </c>
      <c r="AA615" s="369">
        <v>21931637</v>
      </c>
      <c r="AB615" s="366"/>
      <c r="AC615" s="362" t="str">
        <f t="shared" si="55"/>
        <v>NUBIA ESTELLA MARIN RESTREPO</v>
      </c>
      <c r="AD615" s="362" t="str">
        <f t="shared" si="58"/>
        <v>NO</v>
      </c>
      <c r="AE615" s="362" t="str">
        <f t="shared" si="59"/>
        <v>NO</v>
      </c>
      <c r="AF615" s="467" t="s">
        <v>4171</v>
      </c>
      <c r="AG615" s="366" t="s">
        <v>1086</v>
      </c>
      <c r="AH615" s="370">
        <v>6224821.7926886063</v>
      </c>
      <c r="AI615" s="367">
        <v>43392</v>
      </c>
      <c r="AJ615" s="366" t="s">
        <v>1086</v>
      </c>
      <c r="AK615" s="366"/>
      <c r="AL615" s="362" t="str">
        <f t="shared" si="56"/>
        <v>SI</v>
      </c>
      <c r="AN615" s="332" t="s">
        <v>1133</v>
      </c>
      <c r="AO615" s="332">
        <v>2</v>
      </c>
    </row>
    <row r="616" spans="1:41" ht="45" hidden="1" x14ac:dyDescent="0.25">
      <c r="A616" s="358" t="str">
        <f>+IF(ENCUESTAS!DU616="SI",ENCUESTAS!DV616,"")</f>
        <v>OAS-153</v>
      </c>
      <c r="B616" s="366" t="s">
        <v>1086</v>
      </c>
      <c r="C616" s="367">
        <v>43359</v>
      </c>
      <c r="D616" s="361" t="str">
        <f>+ENCUESTAS!H616</f>
        <v xml:space="preserve">OASIS </v>
      </c>
      <c r="E616" s="372"/>
      <c r="F616" s="372"/>
      <c r="G616" s="372"/>
      <c r="H616" s="372"/>
      <c r="I616" s="372"/>
      <c r="J616" s="372"/>
      <c r="K616" s="368"/>
      <c r="L616" s="372"/>
      <c r="M616" s="372"/>
      <c r="N616" s="372"/>
      <c r="O616" s="466">
        <v>220581910044</v>
      </c>
      <c r="P616" s="362" t="str">
        <f t="shared" si="54"/>
        <v xml:space="preserve">   #   -   220581910044</v>
      </c>
      <c r="Q616" s="362" t="str">
        <f t="shared" si="57"/>
        <v>NO</v>
      </c>
      <c r="R616" s="369">
        <v>963055</v>
      </c>
      <c r="S616" s="369">
        <v>1210038</v>
      </c>
      <c r="T616" s="366" t="s">
        <v>1086</v>
      </c>
      <c r="U616" s="467" t="s">
        <v>3904</v>
      </c>
      <c r="V616" s="366" t="s">
        <v>1086</v>
      </c>
      <c r="W616" s="366" t="s">
        <v>1630</v>
      </c>
      <c r="X616" s="366" t="s">
        <v>1630</v>
      </c>
      <c r="Y616" s="366" t="s">
        <v>3925</v>
      </c>
      <c r="Z616" s="366"/>
      <c r="AA616" s="369">
        <v>71190205</v>
      </c>
      <c r="AB616" s="366">
        <v>3106836797</v>
      </c>
      <c r="AC616" s="362" t="str">
        <f t="shared" si="55"/>
        <v>YERNISAEL  MOSQUERA MOSQUERA</v>
      </c>
      <c r="AD616" s="362" t="str">
        <f t="shared" si="58"/>
        <v>NO</v>
      </c>
      <c r="AE616" s="362" t="str">
        <f t="shared" si="59"/>
        <v>NO</v>
      </c>
      <c r="AF616" s="467" t="s">
        <v>4053</v>
      </c>
      <c r="AG616" s="366" t="s">
        <v>1086</v>
      </c>
      <c r="AH616" s="370">
        <v>4760376.5942524802</v>
      </c>
      <c r="AI616" s="367">
        <v>43392</v>
      </c>
      <c r="AJ616" s="366" t="s">
        <v>1086</v>
      </c>
      <c r="AK616" s="366"/>
      <c r="AL616" s="362" t="str">
        <f t="shared" si="56"/>
        <v>SI</v>
      </c>
      <c r="AN616" s="332" t="s">
        <v>1129</v>
      </c>
      <c r="AO616" s="332">
        <v>2</v>
      </c>
    </row>
    <row r="617" spans="1:41" hidden="1" x14ac:dyDescent="0.25">
      <c r="A617" s="358" t="str">
        <f>+IF(ENCUESTAS!DU617="SI",ENCUESTAS!DV617,"")</f>
        <v>HOR-053</v>
      </c>
      <c r="B617" s="366"/>
      <c r="C617" s="367"/>
      <c r="D617" s="361" t="str">
        <f>+ENCUESTAS!H617</f>
        <v xml:space="preserve">NUEVO HORIZONTE </v>
      </c>
      <c r="E617" s="372"/>
      <c r="F617" s="372"/>
      <c r="G617" s="372"/>
      <c r="H617" s="372"/>
      <c r="I617" s="372"/>
      <c r="J617" s="372"/>
      <c r="K617" s="368"/>
      <c r="L617" s="372"/>
      <c r="M617" s="372"/>
      <c r="N617" s="372"/>
      <c r="O617" s="372"/>
      <c r="P617" s="362" t="str">
        <f t="shared" si="54"/>
        <v xml:space="preserve">   #   -   </v>
      </c>
      <c r="Q617" s="362" t="str">
        <f t="shared" si="57"/>
        <v>REPETIDA</v>
      </c>
      <c r="R617" s="369"/>
      <c r="S617" s="369"/>
      <c r="T617" s="366"/>
      <c r="U617" s="366"/>
      <c r="V617" s="366"/>
      <c r="W617" s="366"/>
      <c r="X617" s="366"/>
      <c r="Y617" s="366"/>
      <c r="Z617" s="366"/>
      <c r="AA617" s="369"/>
      <c r="AB617" s="366"/>
      <c r="AC617" s="362" t="str">
        <f t="shared" si="55"/>
        <v xml:space="preserve">   </v>
      </c>
      <c r="AD617" s="362" t="str">
        <f t="shared" si="58"/>
        <v>REPETIDA</v>
      </c>
      <c r="AE617" s="362" t="str">
        <f t="shared" si="59"/>
        <v>REPETIDA</v>
      </c>
      <c r="AF617" s="366"/>
      <c r="AG617" s="366"/>
      <c r="AH617" s="370"/>
      <c r="AI617" s="367"/>
      <c r="AJ617" s="366"/>
      <c r="AK617" s="366"/>
      <c r="AL617" s="362" t="str">
        <f t="shared" si="56"/>
        <v/>
      </c>
    </row>
    <row r="618" spans="1:41" hidden="1" x14ac:dyDescent="0.25">
      <c r="A618" s="358" t="str">
        <f>+IF(ENCUESTAS!DU618="SI",ENCUESTAS!DV618,"")</f>
        <v>MAR-077</v>
      </c>
      <c r="B618" s="366"/>
      <c r="C618" s="367"/>
      <c r="D618" s="361" t="str">
        <f>+ENCUESTAS!H618</f>
        <v>PATIO BONITO</v>
      </c>
      <c r="E618" s="372"/>
      <c r="F618" s="372"/>
      <c r="G618" s="372"/>
      <c r="H618" s="372"/>
      <c r="I618" s="372"/>
      <c r="J618" s="372"/>
      <c r="K618" s="368"/>
      <c r="L618" s="372"/>
      <c r="M618" s="372"/>
      <c r="N618" s="372"/>
      <c r="O618" s="372"/>
      <c r="P618" s="362" t="str">
        <f t="shared" si="54"/>
        <v xml:space="preserve">   #   -   </v>
      </c>
      <c r="Q618" s="362" t="str">
        <f t="shared" si="57"/>
        <v>REPETIDA</v>
      </c>
      <c r="R618" s="369"/>
      <c r="S618" s="369"/>
      <c r="T618" s="366"/>
      <c r="U618" s="366"/>
      <c r="V618" s="366"/>
      <c r="W618" s="366"/>
      <c r="X618" s="366"/>
      <c r="Y618" s="366"/>
      <c r="Z618" s="366"/>
      <c r="AA618" s="369"/>
      <c r="AB618" s="366"/>
      <c r="AC618" s="362" t="str">
        <f t="shared" si="55"/>
        <v xml:space="preserve">   </v>
      </c>
      <c r="AD618" s="362" t="str">
        <f t="shared" si="58"/>
        <v>REPETIDA</v>
      </c>
      <c r="AE618" s="362" t="str">
        <f t="shared" si="59"/>
        <v>REPETIDA</v>
      </c>
      <c r="AF618" s="366"/>
      <c r="AG618" s="366"/>
      <c r="AH618" s="370"/>
      <c r="AI618" s="367"/>
      <c r="AJ618" s="366"/>
      <c r="AK618" s="366"/>
      <c r="AL618" s="362" t="str">
        <f t="shared" si="56"/>
        <v/>
      </c>
    </row>
    <row r="619" spans="1:41" hidden="1" x14ac:dyDescent="0.25">
      <c r="A619" s="358" t="str">
        <f>+IF(ENCUESTAS!DU619="SI",ENCUESTAS!DV619,"")</f>
        <v>MAR-078</v>
      </c>
      <c r="B619" s="366"/>
      <c r="C619" s="367"/>
      <c r="D619" s="361" t="str">
        <f>+ENCUESTAS!H619</f>
        <v>PATIO BONITO</v>
      </c>
      <c r="E619" s="372"/>
      <c r="F619" s="372"/>
      <c r="G619" s="372"/>
      <c r="H619" s="372"/>
      <c r="I619" s="372"/>
      <c r="J619" s="372"/>
      <c r="K619" s="368"/>
      <c r="L619" s="372"/>
      <c r="M619" s="372"/>
      <c r="N619" s="372"/>
      <c r="O619" s="372"/>
      <c r="P619" s="362" t="str">
        <f t="shared" si="54"/>
        <v xml:space="preserve">   #   -   </v>
      </c>
      <c r="Q619" s="362" t="str">
        <f t="shared" si="57"/>
        <v>REPETIDA</v>
      </c>
      <c r="R619" s="369"/>
      <c r="S619" s="369"/>
      <c r="T619" s="366"/>
      <c r="U619" s="366"/>
      <c r="V619" s="366"/>
      <c r="W619" s="366"/>
      <c r="X619" s="366"/>
      <c r="Y619" s="366"/>
      <c r="Z619" s="366"/>
      <c r="AA619" s="369"/>
      <c r="AB619" s="366"/>
      <c r="AC619" s="362" t="str">
        <f t="shared" si="55"/>
        <v xml:space="preserve">   </v>
      </c>
      <c r="AD619" s="362" t="str">
        <f t="shared" si="58"/>
        <v>REPETIDA</v>
      </c>
      <c r="AE619" s="362" t="str">
        <f t="shared" si="59"/>
        <v>REPETIDA</v>
      </c>
      <c r="AF619" s="366"/>
      <c r="AG619" s="366"/>
      <c r="AH619" s="370"/>
      <c r="AI619" s="367"/>
      <c r="AJ619" s="366"/>
      <c r="AK619" s="366"/>
      <c r="AL619" s="362" t="str">
        <f t="shared" si="56"/>
        <v/>
      </c>
    </row>
    <row r="620" spans="1:41" hidden="1" x14ac:dyDescent="0.25">
      <c r="A620" s="358" t="str">
        <f>+IF(ENCUESTAS!DU620="SI",ENCUESTAS!DV620,"")</f>
        <v/>
      </c>
      <c r="B620" s="366"/>
      <c r="C620" s="367"/>
      <c r="D620" s="361" t="str">
        <f>+ENCUESTAS!H620</f>
        <v xml:space="preserve">NUEVO HORIZONTE </v>
      </c>
      <c r="E620" s="372"/>
      <c r="F620" s="372"/>
      <c r="G620" s="372"/>
      <c r="H620" s="372"/>
      <c r="I620" s="372"/>
      <c r="J620" s="372"/>
      <c r="K620" s="368"/>
      <c r="L620" s="372"/>
      <c r="M620" s="372"/>
      <c r="N620" s="372"/>
      <c r="O620" s="372"/>
      <c r="P620" s="362" t="str">
        <f t="shared" si="54"/>
        <v xml:space="preserve">   #   -   </v>
      </c>
      <c r="Q620" s="362" t="str">
        <f t="shared" si="57"/>
        <v>REPETIDA</v>
      </c>
      <c r="R620" s="369"/>
      <c r="S620" s="369"/>
      <c r="T620" s="366"/>
      <c r="U620" s="366"/>
      <c r="V620" s="366"/>
      <c r="W620" s="366"/>
      <c r="X620" s="366"/>
      <c r="Y620" s="366"/>
      <c r="Z620" s="366"/>
      <c r="AA620" s="369"/>
      <c r="AB620" s="366"/>
      <c r="AC620" s="362" t="str">
        <f t="shared" si="55"/>
        <v xml:space="preserve">   </v>
      </c>
      <c r="AD620" s="362" t="str">
        <f t="shared" si="58"/>
        <v>REPETIDA</v>
      </c>
      <c r="AE620" s="362" t="str">
        <f t="shared" si="59"/>
        <v>REPETIDA</v>
      </c>
      <c r="AF620" s="366"/>
      <c r="AG620" s="366"/>
      <c r="AH620" s="370"/>
      <c r="AI620" s="367"/>
      <c r="AJ620" s="366"/>
      <c r="AK620" s="366"/>
      <c r="AL620" s="362" t="str">
        <f t="shared" si="56"/>
        <v/>
      </c>
    </row>
    <row r="621" spans="1:41" hidden="1" x14ac:dyDescent="0.25">
      <c r="A621" s="358" t="str">
        <f>+IF(ENCUESTAS!DU621="SI",ENCUESTAS!DV621,"")</f>
        <v>HOR-054</v>
      </c>
      <c r="B621" s="366"/>
      <c r="C621" s="367"/>
      <c r="D621" s="361" t="str">
        <f>+ENCUESTAS!H621</f>
        <v xml:space="preserve">NUEVO HORIZONTE </v>
      </c>
      <c r="E621" s="372"/>
      <c r="F621" s="372"/>
      <c r="G621" s="372"/>
      <c r="H621" s="372"/>
      <c r="I621" s="372"/>
      <c r="J621" s="372"/>
      <c r="K621" s="368"/>
      <c r="L621" s="372"/>
      <c r="M621" s="372"/>
      <c r="N621" s="372"/>
      <c r="O621" s="372"/>
      <c r="P621" s="362" t="str">
        <f t="shared" si="54"/>
        <v xml:space="preserve">   #   -   </v>
      </c>
      <c r="Q621" s="362" t="str">
        <f t="shared" si="57"/>
        <v>REPETIDA</v>
      </c>
      <c r="R621" s="369"/>
      <c r="S621" s="369"/>
      <c r="T621" s="366"/>
      <c r="U621" s="366"/>
      <c r="V621" s="366"/>
      <c r="W621" s="366"/>
      <c r="X621" s="366"/>
      <c r="Y621" s="366"/>
      <c r="Z621" s="366"/>
      <c r="AA621" s="369"/>
      <c r="AB621" s="366"/>
      <c r="AC621" s="362" t="str">
        <f t="shared" si="55"/>
        <v xml:space="preserve">   </v>
      </c>
      <c r="AD621" s="362" t="str">
        <f t="shared" si="58"/>
        <v>REPETIDA</v>
      </c>
      <c r="AE621" s="362" t="str">
        <f t="shared" si="59"/>
        <v>REPETIDA</v>
      </c>
      <c r="AF621" s="366"/>
      <c r="AG621" s="366"/>
      <c r="AH621" s="370"/>
      <c r="AI621" s="367"/>
      <c r="AJ621" s="366"/>
      <c r="AK621" s="366"/>
      <c r="AL621" s="362" t="str">
        <f t="shared" si="56"/>
        <v/>
      </c>
    </row>
    <row r="622" spans="1:41" hidden="1" x14ac:dyDescent="0.25">
      <c r="A622" s="358" t="str">
        <f>+IF(ENCUESTAS!DU622="SI",ENCUESTAS!DV622,"")</f>
        <v/>
      </c>
      <c r="B622" s="366"/>
      <c r="C622" s="367"/>
      <c r="D622" s="361" t="str">
        <f>+ENCUESTAS!H622</f>
        <v xml:space="preserve">NUEVO HORIZONTE </v>
      </c>
      <c r="E622" s="372"/>
      <c r="F622" s="372"/>
      <c r="G622" s="372"/>
      <c r="H622" s="372"/>
      <c r="I622" s="372"/>
      <c r="J622" s="372"/>
      <c r="K622" s="368"/>
      <c r="L622" s="372"/>
      <c r="M622" s="372"/>
      <c r="N622" s="372"/>
      <c r="O622" s="372"/>
      <c r="P622" s="362" t="str">
        <f t="shared" si="54"/>
        <v xml:space="preserve">   #   -   </v>
      </c>
      <c r="Q622" s="362" t="str">
        <f t="shared" si="57"/>
        <v>REPETIDA</v>
      </c>
      <c r="R622" s="369"/>
      <c r="S622" s="369"/>
      <c r="T622" s="366"/>
      <c r="U622" s="366"/>
      <c r="V622" s="366"/>
      <c r="W622" s="366"/>
      <c r="X622" s="366"/>
      <c r="Y622" s="366"/>
      <c r="Z622" s="366"/>
      <c r="AA622" s="369"/>
      <c r="AB622" s="366"/>
      <c r="AC622" s="362" t="str">
        <f t="shared" si="55"/>
        <v xml:space="preserve">   </v>
      </c>
      <c r="AD622" s="362" t="str">
        <f t="shared" si="58"/>
        <v>REPETIDA</v>
      </c>
      <c r="AE622" s="362" t="str">
        <f t="shared" si="59"/>
        <v>REPETIDA</v>
      </c>
      <c r="AF622" s="366"/>
      <c r="AG622" s="366"/>
      <c r="AH622" s="370"/>
      <c r="AI622" s="367"/>
      <c r="AJ622" s="366"/>
      <c r="AK622" s="366"/>
      <c r="AL622" s="362" t="str">
        <f t="shared" si="56"/>
        <v/>
      </c>
    </row>
    <row r="623" spans="1:41" hidden="1" x14ac:dyDescent="0.25">
      <c r="A623" s="358" t="str">
        <f>+IF(ENCUESTAS!DU623="SI",ENCUESTAS!DV623,"")</f>
        <v>MAR-079</v>
      </c>
      <c r="B623" s="366"/>
      <c r="C623" s="367"/>
      <c r="D623" s="361" t="str">
        <f>+ENCUESTAS!H623</f>
        <v xml:space="preserve">SAN MARTIN </v>
      </c>
      <c r="E623" s="372"/>
      <c r="F623" s="372"/>
      <c r="G623" s="372"/>
      <c r="H623" s="372"/>
      <c r="I623" s="372"/>
      <c r="J623" s="372"/>
      <c r="K623" s="368"/>
      <c r="L623" s="372"/>
      <c r="M623" s="372"/>
      <c r="N623" s="372"/>
      <c r="O623" s="372"/>
      <c r="P623" s="362" t="str">
        <f t="shared" ref="P623:P686" si="60">CONCATENATE(E623," ",F623,G623," ",H623," ",I623,"# "," ",J623,K623," ",L623,"- ",M623," ",N623," ",O623)</f>
        <v xml:space="preserve">   #   -   </v>
      </c>
      <c r="Q623" s="362" t="str">
        <f t="shared" si="57"/>
        <v>REPETIDA</v>
      </c>
      <c r="R623" s="369"/>
      <c r="S623" s="369"/>
      <c r="T623" s="366"/>
      <c r="U623" s="366"/>
      <c r="V623" s="366"/>
      <c r="W623" s="366"/>
      <c r="X623" s="366"/>
      <c r="Y623" s="366"/>
      <c r="Z623" s="366"/>
      <c r="AA623" s="369"/>
      <c r="AB623" s="366"/>
      <c r="AC623" s="362" t="str">
        <f t="shared" ref="AC623:AC686" si="61">+CONCATENATE(Y623," ",Z623," ",W623," ",X623)</f>
        <v xml:space="preserve">   </v>
      </c>
      <c r="AD623" s="362" t="str">
        <f t="shared" si="58"/>
        <v>REPETIDA</v>
      </c>
      <c r="AE623" s="362" t="str">
        <f t="shared" si="59"/>
        <v>REPETIDA</v>
      </c>
      <c r="AF623" s="366"/>
      <c r="AG623" s="366"/>
      <c r="AH623" s="370"/>
      <c r="AI623" s="367"/>
      <c r="AJ623" s="366"/>
      <c r="AK623" s="366"/>
      <c r="AL623" s="362" t="str">
        <f t="shared" ref="AL623:AL686" si="62">IF(AND(AG623="SI",AJ623="SI"),"SI",IF(AND(AG623="",AJ623=""),"","NO"))</f>
        <v/>
      </c>
    </row>
    <row r="624" spans="1:41" hidden="1" x14ac:dyDescent="0.25">
      <c r="A624" s="358" t="str">
        <f>+IF(ENCUESTAS!DU624="SI",ENCUESTAS!DV624,"")</f>
        <v>MAR-080</v>
      </c>
      <c r="B624" s="366"/>
      <c r="C624" s="367"/>
      <c r="D624" s="361" t="str">
        <f>+ENCUESTAS!H624</f>
        <v xml:space="preserve">SAN MARTIN </v>
      </c>
      <c r="E624" s="372"/>
      <c r="F624" s="372"/>
      <c r="G624" s="372"/>
      <c r="H624" s="372"/>
      <c r="I624" s="372"/>
      <c r="J624" s="372"/>
      <c r="K624" s="368"/>
      <c r="L624" s="372"/>
      <c r="M624" s="372"/>
      <c r="N624" s="372"/>
      <c r="O624" s="372"/>
      <c r="P624" s="362" t="str">
        <f t="shared" si="60"/>
        <v xml:space="preserve">   #   -   </v>
      </c>
      <c r="Q624" s="362" t="str">
        <f t="shared" si="57"/>
        <v>REPETIDA</v>
      </c>
      <c r="R624" s="369"/>
      <c r="S624" s="369"/>
      <c r="T624" s="366"/>
      <c r="U624" s="366"/>
      <c r="V624" s="366"/>
      <c r="W624" s="366"/>
      <c r="X624" s="366"/>
      <c r="Y624" s="366"/>
      <c r="Z624" s="366"/>
      <c r="AA624" s="369"/>
      <c r="AB624" s="366"/>
      <c r="AC624" s="362" t="str">
        <f t="shared" si="61"/>
        <v xml:space="preserve">   </v>
      </c>
      <c r="AD624" s="362" t="str">
        <f t="shared" si="58"/>
        <v>REPETIDA</v>
      </c>
      <c r="AE624" s="362" t="str">
        <f t="shared" si="59"/>
        <v>REPETIDA</v>
      </c>
      <c r="AF624" s="366"/>
      <c r="AG624" s="366"/>
      <c r="AH624" s="370"/>
      <c r="AI624" s="367"/>
      <c r="AJ624" s="366"/>
      <c r="AK624" s="366"/>
      <c r="AL624" s="362" t="str">
        <f t="shared" si="62"/>
        <v/>
      </c>
    </row>
    <row r="625" spans="1:41" hidden="1" x14ac:dyDescent="0.25">
      <c r="A625" s="358" t="str">
        <f>+IF(ENCUESTAS!DU625="SI",ENCUESTAS!DV625,"")</f>
        <v>MAR-081</v>
      </c>
      <c r="B625" s="366"/>
      <c r="C625" s="367"/>
      <c r="D625" s="361" t="str">
        <f>+ENCUESTAS!H625</f>
        <v xml:space="preserve">SAN MARTIN </v>
      </c>
      <c r="E625" s="372"/>
      <c r="F625" s="372"/>
      <c r="G625" s="372"/>
      <c r="H625" s="372"/>
      <c r="I625" s="372"/>
      <c r="J625" s="372"/>
      <c r="K625" s="368"/>
      <c r="L625" s="372"/>
      <c r="M625" s="372"/>
      <c r="N625" s="372"/>
      <c r="O625" s="372"/>
      <c r="P625" s="362" t="str">
        <f t="shared" si="60"/>
        <v xml:space="preserve">   #   -   </v>
      </c>
      <c r="Q625" s="362" t="str">
        <f t="shared" si="57"/>
        <v>REPETIDA</v>
      </c>
      <c r="R625" s="369"/>
      <c r="S625" s="369"/>
      <c r="T625" s="366"/>
      <c r="U625" s="366"/>
      <c r="V625" s="366"/>
      <c r="W625" s="366"/>
      <c r="X625" s="366"/>
      <c r="Y625" s="366"/>
      <c r="Z625" s="366"/>
      <c r="AA625" s="369"/>
      <c r="AB625" s="366"/>
      <c r="AC625" s="362" t="str">
        <f t="shared" si="61"/>
        <v xml:space="preserve">   </v>
      </c>
      <c r="AD625" s="362" t="str">
        <f t="shared" si="58"/>
        <v>REPETIDA</v>
      </c>
      <c r="AE625" s="362" t="str">
        <f t="shared" si="59"/>
        <v>REPETIDA</v>
      </c>
      <c r="AF625" s="366"/>
      <c r="AG625" s="366"/>
      <c r="AH625" s="370"/>
      <c r="AI625" s="367"/>
      <c r="AJ625" s="366"/>
      <c r="AK625" s="366"/>
      <c r="AL625" s="362" t="str">
        <f t="shared" si="62"/>
        <v/>
      </c>
    </row>
    <row r="626" spans="1:41" hidden="1" x14ac:dyDescent="0.25">
      <c r="A626" s="358" t="str">
        <f>+IF(ENCUESTAS!DU626="SI",ENCUESTAS!DV626,"")</f>
        <v>MAR-082</v>
      </c>
      <c r="B626" s="366"/>
      <c r="C626" s="367"/>
      <c r="D626" s="361" t="str">
        <f>+ENCUESTAS!H626</f>
        <v xml:space="preserve">SAN MARTIN </v>
      </c>
      <c r="E626" s="372"/>
      <c r="F626" s="372"/>
      <c r="G626" s="372"/>
      <c r="H626" s="372"/>
      <c r="I626" s="372"/>
      <c r="J626" s="372"/>
      <c r="K626" s="368"/>
      <c r="L626" s="372"/>
      <c r="M626" s="372"/>
      <c r="N626" s="372"/>
      <c r="O626" s="372"/>
      <c r="P626" s="362" t="str">
        <f t="shared" si="60"/>
        <v xml:space="preserve">   #   -   </v>
      </c>
      <c r="Q626" s="362" t="str">
        <f t="shared" si="57"/>
        <v>REPETIDA</v>
      </c>
      <c r="R626" s="369"/>
      <c r="S626" s="369"/>
      <c r="T626" s="366"/>
      <c r="U626" s="366"/>
      <c r="V626" s="366"/>
      <c r="W626" s="366"/>
      <c r="X626" s="366"/>
      <c r="Y626" s="366"/>
      <c r="Z626" s="366"/>
      <c r="AA626" s="369"/>
      <c r="AB626" s="366"/>
      <c r="AC626" s="362" t="str">
        <f t="shared" si="61"/>
        <v xml:space="preserve">   </v>
      </c>
      <c r="AD626" s="362" t="str">
        <f t="shared" si="58"/>
        <v>REPETIDA</v>
      </c>
      <c r="AE626" s="362" t="str">
        <f t="shared" si="59"/>
        <v>REPETIDA</v>
      </c>
      <c r="AF626" s="366"/>
      <c r="AG626" s="366"/>
      <c r="AH626" s="370"/>
      <c r="AI626" s="367"/>
      <c r="AJ626" s="366"/>
      <c r="AK626" s="366"/>
      <c r="AL626" s="362" t="str">
        <f t="shared" si="62"/>
        <v/>
      </c>
    </row>
    <row r="627" spans="1:41" ht="75" hidden="1" x14ac:dyDescent="0.25">
      <c r="A627" s="358" t="str">
        <f>+IF(ENCUESTAS!DU627="SI",ENCUESTAS!DV627,"")</f>
        <v>OAS-154</v>
      </c>
      <c r="B627" s="366" t="s">
        <v>1086</v>
      </c>
      <c r="C627" s="367">
        <v>43360</v>
      </c>
      <c r="D627" s="361" t="str">
        <f>+ENCUESTAS!H627</f>
        <v xml:space="preserve">OASIS </v>
      </c>
      <c r="E627" s="372" t="s">
        <v>1102</v>
      </c>
      <c r="F627" s="372">
        <v>16</v>
      </c>
      <c r="G627" s="372"/>
      <c r="H627" s="372"/>
      <c r="I627" s="372"/>
      <c r="J627" s="372">
        <v>54</v>
      </c>
      <c r="K627" s="368"/>
      <c r="L627" s="372"/>
      <c r="M627" s="372">
        <v>79</v>
      </c>
      <c r="N627" s="372"/>
      <c r="O627" s="466">
        <v>220582300000</v>
      </c>
      <c r="P627" s="362" t="str">
        <f t="shared" si="60"/>
        <v>CARRERA 16  #  54 - 79  220582300000</v>
      </c>
      <c r="Q627" s="362" t="str">
        <f t="shared" si="57"/>
        <v>NO</v>
      </c>
      <c r="R627" s="369">
        <v>963070</v>
      </c>
      <c r="S627" s="369">
        <v>1210023</v>
      </c>
      <c r="T627" s="366" t="s">
        <v>1086</v>
      </c>
      <c r="U627" s="467"/>
      <c r="V627" s="366" t="s">
        <v>1086</v>
      </c>
      <c r="W627" s="366" t="s">
        <v>1988</v>
      </c>
      <c r="X627" s="366" t="s">
        <v>3926</v>
      </c>
      <c r="Y627" s="366" t="s">
        <v>1300</v>
      </c>
      <c r="Z627" s="366" t="s">
        <v>1734</v>
      </c>
      <c r="AA627" s="369">
        <v>22019630</v>
      </c>
      <c r="AB627" s="366">
        <v>3193732366</v>
      </c>
      <c r="AC627" s="362" t="str">
        <f t="shared" si="61"/>
        <v>MARTHA NELLY BUITRAGO DE CARDONA</v>
      </c>
      <c r="AD627" s="362" t="str">
        <f t="shared" si="58"/>
        <v>NO</v>
      </c>
      <c r="AE627" s="362" t="str">
        <f t="shared" si="59"/>
        <v>NO</v>
      </c>
      <c r="AF627" s="467" t="s">
        <v>3974</v>
      </c>
      <c r="AG627" s="366" t="s">
        <v>1086</v>
      </c>
      <c r="AH627" s="370">
        <v>5923475.377204245</v>
      </c>
      <c r="AI627" s="367">
        <v>43392</v>
      </c>
      <c r="AJ627" s="366" t="s">
        <v>1086</v>
      </c>
      <c r="AK627" s="366"/>
      <c r="AL627" s="362" t="str">
        <f t="shared" si="62"/>
        <v>SI</v>
      </c>
      <c r="AN627" s="332" t="s">
        <v>1133</v>
      </c>
      <c r="AO627" s="332">
        <v>2</v>
      </c>
    </row>
    <row r="628" spans="1:41" hidden="1" x14ac:dyDescent="0.25">
      <c r="A628" s="358" t="str">
        <f>+IF(ENCUESTAS!DU628="SI",ENCUESTAS!DV628,"")</f>
        <v>HOR-055</v>
      </c>
      <c r="B628" s="366"/>
      <c r="C628" s="367"/>
      <c r="D628" s="361" t="str">
        <f>+ENCUESTAS!H628</f>
        <v xml:space="preserve">NUEVO HORIZONTE </v>
      </c>
      <c r="E628" s="372"/>
      <c r="F628" s="372"/>
      <c r="G628" s="372"/>
      <c r="H628" s="372"/>
      <c r="I628" s="372"/>
      <c r="J628" s="372"/>
      <c r="K628" s="368"/>
      <c r="L628" s="372"/>
      <c r="M628" s="372"/>
      <c r="N628" s="372"/>
      <c r="O628" s="372"/>
      <c r="P628" s="362" t="str">
        <f t="shared" si="60"/>
        <v xml:space="preserve">   #   -   </v>
      </c>
      <c r="Q628" s="362" t="str">
        <f t="shared" si="57"/>
        <v>REPETIDA</v>
      </c>
      <c r="R628" s="369"/>
      <c r="S628" s="369"/>
      <c r="T628" s="366"/>
      <c r="U628" s="366"/>
      <c r="V628" s="366"/>
      <c r="W628" s="366"/>
      <c r="X628" s="366"/>
      <c r="Y628" s="366"/>
      <c r="Z628" s="366"/>
      <c r="AA628" s="369"/>
      <c r="AB628" s="366"/>
      <c r="AC628" s="362" t="str">
        <f t="shared" si="61"/>
        <v xml:space="preserve">   </v>
      </c>
      <c r="AD628" s="362" t="str">
        <f t="shared" si="58"/>
        <v>REPETIDA</v>
      </c>
      <c r="AE628" s="362" t="str">
        <f t="shared" si="59"/>
        <v>REPETIDA</v>
      </c>
      <c r="AF628" s="366"/>
      <c r="AG628" s="366"/>
      <c r="AH628" s="370"/>
      <c r="AI628" s="367"/>
      <c r="AJ628" s="366"/>
      <c r="AK628" s="366"/>
      <c r="AL628" s="362" t="str">
        <f t="shared" si="62"/>
        <v/>
      </c>
    </row>
    <row r="629" spans="1:41" hidden="1" x14ac:dyDescent="0.25">
      <c r="A629" s="358" t="str">
        <f>+IF(ENCUESTAS!DU629="SI",ENCUESTAS!DV629,"")</f>
        <v/>
      </c>
      <c r="B629" s="366"/>
      <c r="C629" s="367"/>
      <c r="D629" s="361" t="str">
        <f>+ENCUESTAS!H629</f>
        <v xml:space="preserve">SAN MARTIN </v>
      </c>
      <c r="E629" s="372"/>
      <c r="F629" s="372"/>
      <c r="G629" s="372"/>
      <c r="H629" s="372"/>
      <c r="I629" s="372"/>
      <c r="J629" s="372"/>
      <c r="K629" s="368"/>
      <c r="L629" s="372"/>
      <c r="M629" s="372"/>
      <c r="N629" s="372"/>
      <c r="O629" s="372"/>
      <c r="P629" s="362" t="str">
        <f t="shared" si="60"/>
        <v xml:space="preserve">   #   -   </v>
      </c>
      <c r="Q629" s="362" t="str">
        <f t="shared" si="57"/>
        <v>REPETIDA</v>
      </c>
      <c r="R629" s="369"/>
      <c r="S629" s="369"/>
      <c r="T629" s="366"/>
      <c r="U629" s="366"/>
      <c r="V629" s="366"/>
      <c r="W629" s="366"/>
      <c r="X629" s="366"/>
      <c r="Y629" s="366"/>
      <c r="Z629" s="366"/>
      <c r="AA629" s="369"/>
      <c r="AB629" s="366"/>
      <c r="AC629" s="362" t="str">
        <f t="shared" si="61"/>
        <v xml:space="preserve">   </v>
      </c>
      <c r="AD629" s="362" t="str">
        <f t="shared" si="58"/>
        <v>REPETIDA</v>
      </c>
      <c r="AE629" s="362" t="str">
        <f t="shared" si="59"/>
        <v>REPETIDA</v>
      </c>
      <c r="AF629" s="366"/>
      <c r="AG629" s="366"/>
      <c r="AH629" s="370"/>
      <c r="AI629" s="367"/>
      <c r="AJ629" s="366"/>
      <c r="AK629" s="366"/>
      <c r="AL629" s="362" t="str">
        <f t="shared" si="62"/>
        <v/>
      </c>
    </row>
    <row r="630" spans="1:41" hidden="1" x14ac:dyDescent="0.25">
      <c r="A630" s="358" t="str">
        <f>+IF(ENCUESTAS!DU630="SI",ENCUESTAS!DV630,"")</f>
        <v>MAR-083</v>
      </c>
      <c r="B630" s="366"/>
      <c r="C630" s="367"/>
      <c r="D630" s="361" t="str">
        <f>+ENCUESTAS!H630</f>
        <v xml:space="preserve">SAN MARTIN </v>
      </c>
      <c r="E630" s="372"/>
      <c r="F630" s="372"/>
      <c r="G630" s="372"/>
      <c r="H630" s="372"/>
      <c r="I630" s="372"/>
      <c r="J630" s="372"/>
      <c r="K630" s="368"/>
      <c r="L630" s="372"/>
      <c r="M630" s="372"/>
      <c r="N630" s="372"/>
      <c r="O630" s="372"/>
      <c r="P630" s="362" t="str">
        <f t="shared" si="60"/>
        <v xml:space="preserve">   #   -   </v>
      </c>
      <c r="Q630" s="362" t="str">
        <f t="shared" si="57"/>
        <v>REPETIDA</v>
      </c>
      <c r="R630" s="369"/>
      <c r="S630" s="369"/>
      <c r="T630" s="366"/>
      <c r="U630" s="366"/>
      <c r="V630" s="366"/>
      <c r="W630" s="366"/>
      <c r="X630" s="366"/>
      <c r="Y630" s="366"/>
      <c r="Z630" s="366"/>
      <c r="AA630" s="369"/>
      <c r="AB630" s="366"/>
      <c r="AC630" s="362" t="str">
        <f t="shared" si="61"/>
        <v xml:space="preserve">   </v>
      </c>
      <c r="AD630" s="362" t="str">
        <f t="shared" si="58"/>
        <v>REPETIDA</v>
      </c>
      <c r="AE630" s="362" t="str">
        <f t="shared" si="59"/>
        <v>REPETIDA</v>
      </c>
      <c r="AF630" s="366"/>
      <c r="AG630" s="366"/>
      <c r="AH630" s="370"/>
      <c r="AI630" s="367"/>
      <c r="AJ630" s="366"/>
      <c r="AK630" s="366"/>
      <c r="AL630" s="362" t="str">
        <f t="shared" si="62"/>
        <v/>
      </c>
    </row>
    <row r="631" spans="1:41" hidden="1" x14ac:dyDescent="0.25">
      <c r="A631" s="358" t="str">
        <f>+IF(ENCUESTAS!DU631="SI",ENCUESTAS!DV631,"")</f>
        <v>MAR-084</v>
      </c>
      <c r="B631" s="366"/>
      <c r="C631" s="367"/>
      <c r="D631" s="361" t="str">
        <f>+ENCUESTAS!H631</f>
        <v xml:space="preserve">SAN MARTIN </v>
      </c>
      <c r="E631" s="372"/>
      <c r="F631" s="372"/>
      <c r="G631" s="372"/>
      <c r="H631" s="372"/>
      <c r="I631" s="372"/>
      <c r="J631" s="372"/>
      <c r="K631" s="368"/>
      <c r="L631" s="372"/>
      <c r="M631" s="372"/>
      <c r="N631" s="372"/>
      <c r="O631" s="372"/>
      <c r="P631" s="362" t="str">
        <f t="shared" si="60"/>
        <v xml:space="preserve">   #   -   </v>
      </c>
      <c r="Q631" s="362" t="str">
        <f t="shared" si="57"/>
        <v>REPETIDA</v>
      </c>
      <c r="R631" s="369"/>
      <c r="S631" s="369"/>
      <c r="T631" s="366"/>
      <c r="U631" s="366"/>
      <c r="V631" s="366"/>
      <c r="W631" s="366"/>
      <c r="X631" s="366"/>
      <c r="Y631" s="366"/>
      <c r="Z631" s="366"/>
      <c r="AA631" s="369"/>
      <c r="AB631" s="366"/>
      <c r="AC631" s="362" t="str">
        <f t="shared" si="61"/>
        <v xml:space="preserve">   </v>
      </c>
      <c r="AD631" s="362" t="str">
        <f t="shared" si="58"/>
        <v>REPETIDA</v>
      </c>
      <c r="AE631" s="362" t="str">
        <f t="shared" si="59"/>
        <v>REPETIDA</v>
      </c>
      <c r="AF631" s="366"/>
      <c r="AG631" s="366"/>
      <c r="AH631" s="370"/>
      <c r="AI631" s="367"/>
      <c r="AJ631" s="366"/>
      <c r="AK631" s="366"/>
      <c r="AL631" s="362" t="str">
        <f t="shared" si="62"/>
        <v/>
      </c>
    </row>
    <row r="632" spans="1:41" hidden="1" x14ac:dyDescent="0.25">
      <c r="A632" s="358" t="str">
        <f>+IF(ENCUESTAS!DU632="SI",ENCUESTAS!DV632,"")</f>
        <v>HOR-056</v>
      </c>
      <c r="B632" s="366"/>
      <c r="C632" s="367"/>
      <c r="D632" s="361" t="str">
        <f>+ENCUESTAS!H632</f>
        <v xml:space="preserve">NUEVO HORIZONTE </v>
      </c>
      <c r="E632" s="372"/>
      <c r="F632" s="372"/>
      <c r="G632" s="372"/>
      <c r="H632" s="372"/>
      <c r="I632" s="372"/>
      <c r="J632" s="372"/>
      <c r="K632" s="368"/>
      <c r="L632" s="372"/>
      <c r="M632" s="372"/>
      <c r="N632" s="372"/>
      <c r="O632" s="372"/>
      <c r="P632" s="362" t="str">
        <f t="shared" si="60"/>
        <v xml:space="preserve">   #   -   </v>
      </c>
      <c r="Q632" s="362" t="str">
        <f t="shared" si="57"/>
        <v>REPETIDA</v>
      </c>
      <c r="R632" s="369"/>
      <c r="S632" s="369"/>
      <c r="T632" s="366"/>
      <c r="U632" s="366"/>
      <c r="V632" s="366"/>
      <c r="W632" s="366"/>
      <c r="X632" s="366"/>
      <c r="Y632" s="366"/>
      <c r="Z632" s="366"/>
      <c r="AA632" s="369"/>
      <c r="AB632" s="366"/>
      <c r="AC632" s="362" t="str">
        <f t="shared" si="61"/>
        <v xml:space="preserve">   </v>
      </c>
      <c r="AD632" s="362" t="str">
        <f t="shared" si="58"/>
        <v>REPETIDA</v>
      </c>
      <c r="AE632" s="362" t="str">
        <f t="shared" si="59"/>
        <v>REPETIDA</v>
      </c>
      <c r="AF632" s="366"/>
      <c r="AG632" s="366"/>
      <c r="AH632" s="370"/>
      <c r="AI632" s="367"/>
      <c r="AJ632" s="366"/>
      <c r="AK632" s="366"/>
      <c r="AL632" s="362" t="str">
        <f t="shared" si="62"/>
        <v/>
      </c>
    </row>
    <row r="633" spans="1:41" hidden="1" x14ac:dyDescent="0.25">
      <c r="A633" s="358" t="str">
        <f>+IF(ENCUESTAS!DU633="SI",ENCUESTAS!DV633,"")</f>
        <v>OAS-155</v>
      </c>
      <c r="B633" s="366" t="s">
        <v>1086</v>
      </c>
      <c r="C633" s="367"/>
      <c r="D633" s="361" t="str">
        <f>+ENCUESTAS!H633</f>
        <v xml:space="preserve">OASIS </v>
      </c>
      <c r="E633" s="372"/>
      <c r="F633" s="372"/>
      <c r="G633" s="372"/>
      <c r="H633" s="372"/>
      <c r="I633" s="372"/>
      <c r="J633" s="372"/>
      <c r="K633" s="368"/>
      <c r="L633" s="372"/>
      <c r="M633" s="372"/>
      <c r="N633" s="372"/>
      <c r="O633" s="466"/>
      <c r="P633" s="362" t="str">
        <f t="shared" si="60"/>
        <v xml:space="preserve">   #   -   </v>
      </c>
      <c r="Q633" s="362" t="str">
        <f t="shared" si="57"/>
        <v>REPETIDA</v>
      </c>
      <c r="R633" s="369"/>
      <c r="S633" s="369"/>
      <c r="T633" s="366" t="s">
        <v>1087</v>
      </c>
      <c r="U633" s="467" t="s">
        <v>4018</v>
      </c>
      <c r="V633" s="366"/>
      <c r="W633" s="366"/>
      <c r="X633" s="366"/>
      <c r="Y633" s="366"/>
      <c r="Z633" s="366"/>
      <c r="AA633" s="369"/>
      <c r="AB633" s="366"/>
      <c r="AC633" s="362" t="str">
        <f t="shared" si="61"/>
        <v xml:space="preserve">   </v>
      </c>
      <c r="AD633" s="362" t="str">
        <f t="shared" si="58"/>
        <v>REPETIDA</v>
      </c>
      <c r="AE633" s="362" t="str">
        <f t="shared" si="59"/>
        <v>REPETIDA</v>
      </c>
      <c r="AF633" s="467"/>
      <c r="AG633" s="366"/>
      <c r="AH633" s="370"/>
      <c r="AI633" s="367"/>
      <c r="AJ633" s="366"/>
      <c r="AK633" s="366"/>
      <c r="AL633" s="362" t="str">
        <f t="shared" si="62"/>
        <v/>
      </c>
    </row>
    <row r="634" spans="1:41" hidden="1" x14ac:dyDescent="0.25">
      <c r="A634" s="358" t="str">
        <f>+IF(ENCUESTAS!DU634="SI",ENCUESTAS!DV634,"")</f>
        <v>HOR-057</v>
      </c>
      <c r="B634" s="366"/>
      <c r="C634" s="367"/>
      <c r="D634" s="361" t="str">
        <f>+ENCUESTAS!H634</f>
        <v xml:space="preserve">NUEVO HORIZONTE </v>
      </c>
      <c r="E634" s="372"/>
      <c r="F634" s="372"/>
      <c r="G634" s="372"/>
      <c r="H634" s="372"/>
      <c r="I634" s="372"/>
      <c r="J634" s="372"/>
      <c r="K634" s="368"/>
      <c r="L634" s="372"/>
      <c r="M634" s="372"/>
      <c r="N634" s="372"/>
      <c r="O634" s="372"/>
      <c r="P634" s="362" t="str">
        <f t="shared" si="60"/>
        <v xml:space="preserve">   #   -   </v>
      </c>
      <c r="Q634" s="362" t="str">
        <f t="shared" si="57"/>
        <v>REPETIDA</v>
      </c>
      <c r="R634" s="369"/>
      <c r="S634" s="369"/>
      <c r="T634" s="366"/>
      <c r="U634" s="366"/>
      <c r="V634" s="366"/>
      <c r="W634" s="366"/>
      <c r="X634" s="366"/>
      <c r="Y634" s="366"/>
      <c r="Z634" s="366"/>
      <c r="AA634" s="369"/>
      <c r="AB634" s="366"/>
      <c r="AC634" s="362" t="str">
        <f t="shared" si="61"/>
        <v xml:space="preserve">   </v>
      </c>
      <c r="AD634" s="362" t="str">
        <f t="shared" si="58"/>
        <v>REPETIDA</v>
      </c>
      <c r="AE634" s="362" t="str">
        <f t="shared" si="59"/>
        <v>REPETIDA</v>
      </c>
      <c r="AF634" s="366"/>
      <c r="AG634" s="366"/>
      <c r="AH634" s="370"/>
      <c r="AI634" s="367"/>
      <c r="AJ634" s="366"/>
      <c r="AK634" s="366"/>
      <c r="AL634" s="362" t="str">
        <f t="shared" si="62"/>
        <v/>
      </c>
    </row>
    <row r="635" spans="1:41" hidden="1" x14ac:dyDescent="0.25">
      <c r="A635" s="358" t="str">
        <f>+IF(ENCUESTAS!DU635="SI",ENCUESTAS!DV635,"")</f>
        <v/>
      </c>
      <c r="B635" s="366"/>
      <c r="C635" s="367"/>
      <c r="D635" s="361" t="str">
        <f>+ENCUESTAS!H635</f>
        <v xml:space="preserve">NUEVO HORIZONTE </v>
      </c>
      <c r="E635" s="372"/>
      <c r="F635" s="372"/>
      <c r="G635" s="372"/>
      <c r="H635" s="372"/>
      <c r="I635" s="372"/>
      <c r="J635" s="372"/>
      <c r="K635" s="368"/>
      <c r="L635" s="372"/>
      <c r="M635" s="372"/>
      <c r="N635" s="372"/>
      <c r="O635" s="372"/>
      <c r="P635" s="362" t="str">
        <f t="shared" si="60"/>
        <v xml:space="preserve">   #   -   </v>
      </c>
      <c r="Q635" s="362" t="str">
        <f t="shared" si="57"/>
        <v>REPETIDA</v>
      </c>
      <c r="R635" s="369"/>
      <c r="S635" s="369"/>
      <c r="T635" s="366"/>
      <c r="U635" s="366"/>
      <c r="V635" s="366"/>
      <c r="W635" s="366"/>
      <c r="X635" s="366"/>
      <c r="Y635" s="366"/>
      <c r="Z635" s="366"/>
      <c r="AA635" s="369"/>
      <c r="AB635" s="366"/>
      <c r="AC635" s="362" t="str">
        <f t="shared" si="61"/>
        <v xml:space="preserve">   </v>
      </c>
      <c r="AD635" s="362" t="str">
        <f t="shared" si="58"/>
        <v>REPETIDA</v>
      </c>
      <c r="AE635" s="362" t="str">
        <f t="shared" si="59"/>
        <v>REPETIDA</v>
      </c>
      <c r="AF635" s="366"/>
      <c r="AG635" s="366"/>
      <c r="AH635" s="370"/>
      <c r="AI635" s="367"/>
      <c r="AJ635" s="366"/>
      <c r="AK635" s="366"/>
      <c r="AL635" s="362" t="str">
        <f t="shared" si="62"/>
        <v/>
      </c>
    </row>
    <row r="636" spans="1:41" hidden="1" x14ac:dyDescent="0.25">
      <c r="A636" s="358" t="str">
        <f>+IF(ENCUESTAS!DU636="SI",ENCUESTAS!DV636,"")</f>
        <v>TAH-061</v>
      </c>
      <c r="B636" s="366"/>
      <c r="C636" s="367"/>
      <c r="D636" s="361" t="str">
        <f>+ENCUESTAS!H636</f>
        <v>TAHAMI</v>
      </c>
      <c r="E636" s="372"/>
      <c r="F636" s="372"/>
      <c r="G636" s="372"/>
      <c r="H636" s="372"/>
      <c r="I636" s="372"/>
      <c r="J636" s="372"/>
      <c r="K636" s="368"/>
      <c r="L636" s="372"/>
      <c r="M636" s="372"/>
      <c r="N636" s="372"/>
      <c r="O636" s="372"/>
      <c r="P636" s="362" t="str">
        <f t="shared" si="60"/>
        <v xml:space="preserve">   #   -   </v>
      </c>
      <c r="Q636" s="362" t="str">
        <f t="shared" si="57"/>
        <v>REPETIDA</v>
      </c>
      <c r="R636" s="369"/>
      <c r="S636" s="369"/>
      <c r="T636" s="366"/>
      <c r="U636" s="366"/>
      <c r="V636" s="366"/>
      <c r="W636" s="366"/>
      <c r="X636" s="366"/>
      <c r="Y636" s="366"/>
      <c r="Z636" s="366"/>
      <c r="AA636" s="369"/>
      <c r="AB636" s="366"/>
      <c r="AC636" s="362" t="str">
        <f t="shared" si="61"/>
        <v xml:space="preserve">   </v>
      </c>
      <c r="AD636" s="362" t="str">
        <f t="shared" si="58"/>
        <v>REPETIDA</v>
      </c>
      <c r="AE636" s="362" t="str">
        <f t="shared" si="59"/>
        <v>REPETIDA</v>
      </c>
      <c r="AF636" s="366"/>
      <c r="AG636" s="366"/>
      <c r="AH636" s="370"/>
      <c r="AI636" s="367"/>
      <c r="AJ636" s="366"/>
      <c r="AK636" s="366"/>
      <c r="AL636" s="362" t="str">
        <f t="shared" si="62"/>
        <v/>
      </c>
    </row>
    <row r="637" spans="1:41" ht="75" hidden="1" x14ac:dyDescent="0.25">
      <c r="A637" s="358" t="str">
        <f>+IF(ENCUESTAS!DU637="SI",ENCUESTAS!DV637,"")</f>
        <v>OAS-156</v>
      </c>
      <c r="B637" s="366" t="s">
        <v>1086</v>
      </c>
      <c r="C637" s="367">
        <v>43370</v>
      </c>
      <c r="D637" s="361" t="str">
        <f>+ENCUESTAS!H637</f>
        <v xml:space="preserve">OASIS </v>
      </c>
      <c r="E637" s="372"/>
      <c r="F637" s="372"/>
      <c r="G637" s="372"/>
      <c r="H637" s="372"/>
      <c r="I637" s="372"/>
      <c r="J637" s="372"/>
      <c r="K637" s="368"/>
      <c r="L637" s="372"/>
      <c r="M637" s="372"/>
      <c r="N637" s="372"/>
      <c r="O637" s="466">
        <v>220583110014</v>
      </c>
      <c r="P637" s="362" t="str">
        <f t="shared" si="60"/>
        <v xml:space="preserve">   #   -   220583110014</v>
      </c>
      <c r="Q637" s="362" t="str">
        <f t="shared" si="57"/>
        <v>NO</v>
      </c>
      <c r="R637" s="369">
        <v>962994</v>
      </c>
      <c r="S637" s="369">
        <v>1209980</v>
      </c>
      <c r="T637" s="366" t="s">
        <v>1086</v>
      </c>
      <c r="U637" s="467" t="s">
        <v>3904</v>
      </c>
      <c r="V637" s="366" t="s">
        <v>1086</v>
      </c>
      <c r="W637" s="366" t="s">
        <v>1478</v>
      </c>
      <c r="X637" s="366" t="s">
        <v>1838</v>
      </c>
      <c r="Y637" s="366" t="s">
        <v>1353</v>
      </c>
      <c r="Z637" s="366" t="s">
        <v>4096</v>
      </c>
      <c r="AA637" s="369">
        <v>1039688148</v>
      </c>
      <c r="AB637" s="366">
        <v>3146455166</v>
      </c>
      <c r="AC637" s="362" t="str">
        <f t="shared" si="61"/>
        <v>JORGE ARMANDO VELASQUEZ AGUDELO</v>
      </c>
      <c r="AD637" s="362" t="str">
        <f t="shared" si="58"/>
        <v>NO</v>
      </c>
      <c r="AE637" s="362" t="str">
        <f t="shared" si="59"/>
        <v>NO</v>
      </c>
      <c r="AF637" s="467" t="s">
        <v>4052</v>
      </c>
      <c r="AG637" s="366" t="s">
        <v>1086</v>
      </c>
      <c r="AH637" s="370">
        <v>3459959.9942697664</v>
      </c>
      <c r="AI637" s="367">
        <v>43392</v>
      </c>
      <c r="AJ637" s="366" t="s">
        <v>1086</v>
      </c>
      <c r="AK637" s="366"/>
      <c r="AL637" s="362" t="str">
        <f t="shared" si="62"/>
        <v>SI</v>
      </c>
      <c r="AN637" s="332" t="s">
        <v>1121</v>
      </c>
      <c r="AO637" s="332">
        <v>2</v>
      </c>
    </row>
    <row r="638" spans="1:41" hidden="1" x14ac:dyDescent="0.25">
      <c r="A638" s="358" t="str">
        <f>+IF(ENCUESTAS!DU638="SI",ENCUESTAS!DV638,"")</f>
        <v>TAH-062</v>
      </c>
      <c r="B638" s="366"/>
      <c r="C638" s="367"/>
      <c r="D638" s="361" t="str">
        <f>+ENCUESTAS!H638</f>
        <v>TAHAMI</v>
      </c>
      <c r="E638" s="372"/>
      <c r="F638" s="372"/>
      <c r="G638" s="372"/>
      <c r="H638" s="372"/>
      <c r="I638" s="372"/>
      <c r="J638" s="372"/>
      <c r="K638" s="368"/>
      <c r="L638" s="372"/>
      <c r="M638" s="372"/>
      <c r="N638" s="372"/>
      <c r="O638" s="372"/>
      <c r="P638" s="362" t="str">
        <f t="shared" si="60"/>
        <v xml:space="preserve">   #   -   </v>
      </c>
      <c r="Q638" s="362" t="str">
        <f t="shared" si="57"/>
        <v>REPETIDA</v>
      </c>
      <c r="R638" s="369"/>
      <c r="S638" s="369"/>
      <c r="T638" s="366"/>
      <c r="U638" s="366"/>
      <c r="V638" s="366"/>
      <c r="W638" s="366"/>
      <c r="X638" s="366"/>
      <c r="Y638" s="366"/>
      <c r="Z638" s="366"/>
      <c r="AA638" s="369"/>
      <c r="AB638" s="366"/>
      <c r="AC638" s="362" t="str">
        <f t="shared" si="61"/>
        <v xml:space="preserve">   </v>
      </c>
      <c r="AD638" s="362" t="str">
        <f t="shared" si="58"/>
        <v>REPETIDA</v>
      </c>
      <c r="AE638" s="362" t="str">
        <f t="shared" si="59"/>
        <v>REPETIDA</v>
      </c>
      <c r="AF638" s="366"/>
      <c r="AG638" s="366"/>
      <c r="AH638" s="370"/>
      <c r="AI638" s="367"/>
      <c r="AJ638" s="366"/>
      <c r="AK638" s="366"/>
      <c r="AL638" s="362" t="str">
        <f t="shared" si="62"/>
        <v/>
      </c>
    </row>
    <row r="639" spans="1:41" hidden="1" x14ac:dyDescent="0.25">
      <c r="A639" s="358" t="str">
        <f>+IF(ENCUESTAS!DU639="SI",ENCUESTAS!DV639,"")</f>
        <v/>
      </c>
      <c r="B639" s="366"/>
      <c r="C639" s="367"/>
      <c r="D639" s="361" t="str">
        <f>+ENCUESTAS!H639</f>
        <v xml:space="preserve">SAN MARTIN </v>
      </c>
      <c r="E639" s="372"/>
      <c r="F639" s="372"/>
      <c r="G639" s="372"/>
      <c r="H639" s="372"/>
      <c r="I639" s="372"/>
      <c r="J639" s="372"/>
      <c r="K639" s="368"/>
      <c r="L639" s="372"/>
      <c r="M639" s="372"/>
      <c r="N639" s="372"/>
      <c r="O639" s="372"/>
      <c r="P639" s="362" t="str">
        <f t="shared" si="60"/>
        <v xml:space="preserve">   #   -   </v>
      </c>
      <c r="Q639" s="362" t="str">
        <f t="shared" si="57"/>
        <v>REPETIDA</v>
      </c>
      <c r="R639" s="369"/>
      <c r="S639" s="369"/>
      <c r="T639" s="366"/>
      <c r="U639" s="366"/>
      <c r="V639" s="366"/>
      <c r="W639" s="366"/>
      <c r="X639" s="366"/>
      <c r="Y639" s="366"/>
      <c r="Z639" s="366"/>
      <c r="AA639" s="369"/>
      <c r="AB639" s="366"/>
      <c r="AC639" s="362" t="str">
        <f t="shared" si="61"/>
        <v xml:space="preserve">   </v>
      </c>
      <c r="AD639" s="362" t="str">
        <f t="shared" si="58"/>
        <v>REPETIDA</v>
      </c>
      <c r="AE639" s="362" t="str">
        <f t="shared" si="59"/>
        <v>REPETIDA</v>
      </c>
      <c r="AF639" s="366"/>
      <c r="AG639" s="366"/>
      <c r="AH639" s="370"/>
      <c r="AI639" s="367"/>
      <c r="AJ639" s="366"/>
      <c r="AK639" s="366"/>
      <c r="AL639" s="362" t="str">
        <f t="shared" si="62"/>
        <v/>
      </c>
    </row>
    <row r="640" spans="1:41" hidden="1" x14ac:dyDescent="0.25">
      <c r="A640" s="358" t="str">
        <f>+IF(ENCUESTAS!DU640="SI",ENCUESTAS!DV640,"")</f>
        <v>MAR-085</v>
      </c>
      <c r="B640" s="366"/>
      <c r="C640" s="367"/>
      <c r="D640" s="361" t="str">
        <f>+ENCUESTAS!H640</f>
        <v xml:space="preserve">SAN MARTIN </v>
      </c>
      <c r="E640" s="372"/>
      <c r="F640" s="372"/>
      <c r="G640" s="372"/>
      <c r="H640" s="372"/>
      <c r="I640" s="372"/>
      <c r="J640" s="372"/>
      <c r="K640" s="368"/>
      <c r="L640" s="372"/>
      <c r="M640" s="372"/>
      <c r="N640" s="372"/>
      <c r="O640" s="372"/>
      <c r="P640" s="362" t="str">
        <f t="shared" si="60"/>
        <v xml:space="preserve">   #   -   </v>
      </c>
      <c r="Q640" s="362" t="str">
        <f t="shared" si="57"/>
        <v>REPETIDA</v>
      </c>
      <c r="R640" s="369"/>
      <c r="S640" s="369"/>
      <c r="T640" s="366"/>
      <c r="U640" s="366"/>
      <c r="V640" s="366"/>
      <c r="W640" s="366"/>
      <c r="X640" s="366"/>
      <c r="Y640" s="366"/>
      <c r="Z640" s="366"/>
      <c r="AA640" s="369"/>
      <c r="AB640" s="366"/>
      <c r="AC640" s="362" t="str">
        <f t="shared" si="61"/>
        <v xml:space="preserve">   </v>
      </c>
      <c r="AD640" s="362" t="str">
        <f t="shared" si="58"/>
        <v>REPETIDA</v>
      </c>
      <c r="AE640" s="362" t="str">
        <f t="shared" si="59"/>
        <v>REPETIDA</v>
      </c>
      <c r="AF640" s="366"/>
      <c r="AG640" s="366"/>
      <c r="AH640" s="370"/>
      <c r="AI640" s="367"/>
      <c r="AJ640" s="366"/>
      <c r="AK640" s="366"/>
      <c r="AL640" s="362" t="str">
        <f t="shared" si="62"/>
        <v/>
      </c>
    </row>
    <row r="641" spans="1:41" hidden="1" x14ac:dyDescent="0.25">
      <c r="A641" s="358" t="str">
        <f>+IF(ENCUESTAS!DU641="SI",ENCUESTAS!DV641,"")</f>
        <v/>
      </c>
      <c r="B641" s="366"/>
      <c r="C641" s="367"/>
      <c r="D641" s="361" t="str">
        <f>+ENCUESTAS!H641</f>
        <v xml:space="preserve">SAN MARTIN </v>
      </c>
      <c r="E641" s="372"/>
      <c r="F641" s="372"/>
      <c r="G641" s="372"/>
      <c r="H641" s="372"/>
      <c r="I641" s="372"/>
      <c r="J641" s="372"/>
      <c r="K641" s="368"/>
      <c r="L641" s="372"/>
      <c r="M641" s="372"/>
      <c r="N641" s="372"/>
      <c r="O641" s="372"/>
      <c r="P641" s="362" t="str">
        <f t="shared" si="60"/>
        <v xml:space="preserve">   #   -   </v>
      </c>
      <c r="Q641" s="362" t="str">
        <f t="shared" si="57"/>
        <v>REPETIDA</v>
      </c>
      <c r="R641" s="369"/>
      <c r="S641" s="369"/>
      <c r="T641" s="366"/>
      <c r="U641" s="366"/>
      <c r="V641" s="366"/>
      <c r="W641" s="366"/>
      <c r="X641" s="366"/>
      <c r="Y641" s="366"/>
      <c r="Z641" s="366"/>
      <c r="AA641" s="369"/>
      <c r="AB641" s="366"/>
      <c r="AC641" s="362" t="str">
        <f t="shared" si="61"/>
        <v xml:space="preserve">   </v>
      </c>
      <c r="AD641" s="362" t="str">
        <f t="shared" si="58"/>
        <v>REPETIDA</v>
      </c>
      <c r="AE641" s="362" t="str">
        <f t="shared" si="59"/>
        <v>REPETIDA</v>
      </c>
      <c r="AF641" s="366"/>
      <c r="AG641" s="366"/>
      <c r="AH641" s="370"/>
      <c r="AI641" s="367"/>
      <c r="AJ641" s="366"/>
      <c r="AK641" s="366"/>
      <c r="AL641" s="362" t="str">
        <f t="shared" si="62"/>
        <v/>
      </c>
    </row>
    <row r="642" spans="1:41" ht="75" hidden="1" x14ac:dyDescent="0.25">
      <c r="A642" s="358" t="str">
        <f>+IF(ENCUESTAS!DU642="SI",ENCUESTAS!DV642,"")</f>
        <v>OAS-157</v>
      </c>
      <c r="B642" s="366" t="s">
        <v>1086</v>
      </c>
      <c r="C642" s="367">
        <v>43364</v>
      </c>
      <c r="D642" s="361" t="str">
        <f>+ENCUESTAS!H642</f>
        <v xml:space="preserve">OASIS </v>
      </c>
      <c r="E642" s="372" t="s">
        <v>1102</v>
      </c>
      <c r="F642" s="372">
        <v>16</v>
      </c>
      <c r="G642" s="372"/>
      <c r="H642" s="372"/>
      <c r="I642" s="372"/>
      <c r="J642" s="372">
        <v>54</v>
      </c>
      <c r="K642" s="368"/>
      <c r="L642" s="372"/>
      <c r="M642" s="372">
        <v>85</v>
      </c>
      <c r="N642" s="372"/>
      <c r="O642" s="466"/>
      <c r="P642" s="362" t="str">
        <f t="shared" si="60"/>
        <v xml:space="preserve">CARRERA 16  #  54 - 85  </v>
      </c>
      <c r="Q642" s="362" t="str">
        <f t="shared" si="57"/>
        <v>NO</v>
      </c>
      <c r="R642" s="369">
        <v>963077</v>
      </c>
      <c r="S642" s="369">
        <v>1210027</v>
      </c>
      <c r="T642" s="366" t="s">
        <v>1086</v>
      </c>
      <c r="U642" s="467"/>
      <c r="V642" s="366" t="s">
        <v>1086</v>
      </c>
      <c r="W642" s="366" t="s">
        <v>3944</v>
      </c>
      <c r="X642" s="366" t="s">
        <v>1625</v>
      </c>
      <c r="Y642" s="366" t="s">
        <v>3945</v>
      </c>
      <c r="Z642" s="366" t="s">
        <v>1553</v>
      </c>
      <c r="AA642" s="369">
        <v>43657797</v>
      </c>
      <c r="AB642" s="366">
        <v>3148547060</v>
      </c>
      <c r="AC642" s="362" t="str">
        <f t="shared" si="61"/>
        <v>YULY ANDREA QUIRAMA MONTOYA</v>
      </c>
      <c r="AD642" s="362" t="str">
        <f t="shared" si="58"/>
        <v>NO</v>
      </c>
      <c r="AE642" s="362" t="str">
        <f t="shared" si="59"/>
        <v>NO</v>
      </c>
      <c r="AF642" s="467" t="s">
        <v>3996</v>
      </c>
      <c r="AG642" s="366" t="s">
        <v>1086</v>
      </c>
      <c r="AH642" s="370">
        <v>6156326.1599896029</v>
      </c>
      <c r="AI642" s="367">
        <v>43392</v>
      </c>
      <c r="AJ642" s="366" t="s">
        <v>1086</v>
      </c>
      <c r="AK642" s="366"/>
      <c r="AL642" s="362" t="str">
        <f t="shared" si="62"/>
        <v>SI</v>
      </c>
      <c r="AN642" s="332" t="s">
        <v>1133</v>
      </c>
      <c r="AO642" s="332">
        <v>2</v>
      </c>
    </row>
    <row r="643" spans="1:41" ht="30" hidden="1" x14ac:dyDescent="0.25">
      <c r="A643" s="358" t="str">
        <f>+IF(ENCUESTAS!DU643="SI",ENCUESTAS!DV643,"")</f>
        <v>MIL-105</v>
      </c>
      <c r="B643" s="366" t="s">
        <v>1086</v>
      </c>
      <c r="C643" s="367">
        <v>43378</v>
      </c>
      <c r="D643" s="361" t="str">
        <f>+ENCUESTAS!H643</f>
        <v>NUEVO MILENIO</v>
      </c>
      <c r="E643" s="372" t="s">
        <v>1102</v>
      </c>
      <c r="F643" s="372">
        <v>16</v>
      </c>
      <c r="G643" s="372"/>
      <c r="H643" s="372"/>
      <c r="I643" s="372"/>
      <c r="J643" s="372">
        <v>52</v>
      </c>
      <c r="K643" s="368"/>
      <c r="L643" s="372"/>
      <c r="M643" s="372">
        <v>71</v>
      </c>
      <c r="N643" s="372"/>
      <c r="O643" s="466">
        <v>220583130050</v>
      </c>
      <c r="P643" s="362" t="str">
        <f t="shared" si="60"/>
        <v>CARRERA 16  #  52 - 71  220583130050</v>
      </c>
      <c r="Q643" s="362" t="str">
        <f t="shared" si="57"/>
        <v>NO</v>
      </c>
      <c r="R643" s="369"/>
      <c r="S643" s="369"/>
      <c r="T643" s="366" t="s">
        <v>1087</v>
      </c>
      <c r="U643" s="366" t="s">
        <v>4016</v>
      </c>
      <c r="V643" s="366" t="s">
        <v>1086</v>
      </c>
      <c r="W643" s="366" t="s">
        <v>1630</v>
      </c>
      <c r="X643" s="366" t="s">
        <v>1991</v>
      </c>
      <c r="Y643" s="366" t="s">
        <v>4152</v>
      </c>
      <c r="Z643" s="366" t="s">
        <v>4153</v>
      </c>
      <c r="AA643" s="369">
        <v>1039705019</v>
      </c>
      <c r="AB643" s="366"/>
      <c r="AC643" s="362" t="str">
        <f t="shared" si="61"/>
        <v>YARITHZA LINETH MOSQUERA MADRID</v>
      </c>
      <c r="AD643" s="362" t="str">
        <f t="shared" si="58"/>
        <v>NO</v>
      </c>
      <c r="AE643" s="362" t="str">
        <f t="shared" si="59"/>
        <v>NO</v>
      </c>
      <c r="AF643" s="467" t="s">
        <v>4172</v>
      </c>
      <c r="AG643" s="366"/>
      <c r="AH643" s="370"/>
      <c r="AI643" s="367"/>
      <c r="AJ643" s="366"/>
      <c r="AK643" s="366"/>
      <c r="AL643" s="362" t="str">
        <f t="shared" si="62"/>
        <v/>
      </c>
    </row>
    <row r="644" spans="1:41" hidden="1" x14ac:dyDescent="0.25">
      <c r="A644" s="358" t="str">
        <f>+IF(ENCUESTAS!DU644="SI",ENCUESTAS!DV644,"")</f>
        <v/>
      </c>
      <c r="B644" s="366"/>
      <c r="C644" s="367"/>
      <c r="D644" s="361" t="str">
        <f>+ENCUESTAS!H644</f>
        <v>PATIO BONITO</v>
      </c>
      <c r="E644" s="372"/>
      <c r="F644" s="372"/>
      <c r="G644" s="372"/>
      <c r="H644" s="372"/>
      <c r="I644" s="372"/>
      <c r="J644" s="372"/>
      <c r="K644" s="368"/>
      <c r="L644" s="372"/>
      <c r="M644" s="372"/>
      <c r="N644" s="372"/>
      <c r="O644" s="372"/>
      <c r="P644" s="362" t="str">
        <f t="shared" si="60"/>
        <v xml:space="preserve">   #   -   </v>
      </c>
      <c r="Q644" s="362" t="str">
        <f t="shared" si="57"/>
        <v>REPETIDA</v>
      </c>
      <c r="R644" s="369"/>
      <c r="S644" s="369"/>
      <c r="T644" s="366"/>
      <c r="U644" s="366"/>
      <c r="V644" s="366"/>
      <c r="W644" s="366"/>
      <c r="X644" s="366"/>
      <c r="Y644" s="366"/>
      <c r="Z644" s="366"/>
      <c r="AA644" s="369"/>
      <c r="AB644" s="366"/>
      <c r="AC644" s="362" t="str">
        <f t="shared" si="61"/>
        <v xml:space="preserve">   </v>
      </c>
      <c r="AD644" s="362" t="str">
        <f t="shared" si="58"/>
        <v>REPETIDA</v>
      </c>
      <c r="AE644" s="362" t="str">
        <f t="shared" si="59"/>
        <v>REPETIDA</v>
      </c>
      <c r="AF644" s="366"/>
      <c r="AG644" s="366"/>
      <c r="AH644" s="370"/>
      <c r="AI644" s="367"/>
      <c r="AJ644" s="366"/>
      <c r="AK644" s="366"/>
      <c r="AL644" s="362" t="str">
        <f t="shared" si="62"/>
        <v/>
      </c>
    </row>
    <row r="645" spans="1:41" hidden="1" x14ac:dyDescent="0.25">
      <c r="A645" s="358" t="str">
        <f>+IF(ENCUESTAS!DU645="SI",ENCUESTAS!DV645,"")</f>
        <v>MAR-086</v>
      </c>
      <c r="B645" s="366"/>
      <c r="C645" s="367"/>
      <c r="D645" s="361" t="str">
        <f>+ENCUESTAS!H645</f>
        <v xml:space="preserve">SAN MARTIN </v>
      </c>
      <c r="E645" s="372"/>
      <c r="F645" s="372"/>
      <c r="G645" s="372"/>
      <c r="H645" s="372"/>
      <c r="I645" s="372"/>
      <c r="J645" s="372"/>
      <c r="K645" s="368"/>
      <c r="L645" s="372"/>
      <c r="M645" s="372"/>
      <c r="N645" s="372"/>
      <c r="O645" s="372"/>
      <c r="P645" s="362" t="str">
        <f t="shared" si="60"/>
        <v xml:space="preserve">   #   -   </v>
      </c>
      <c r="Q645" s="362" t="str">
        <f t="shared" si="57"/>
        <v>REPETIDA</v>
      </c>
      <c r="R645" s="369"/>
      <c r="S645" s="369"/>
      <c r="T645" s="366"/>
      <c r="U645" s="366"/>
      <c r="V645" s="366"/>
      <c r="W645" s="366"/>
      <c r="X645" s="366"/>
      <c r="Y645" s="366"/>
      <c r="Z645" s="366"/>
      <c r="AA645" s="369"/>
      <c r="AB645" s="366"/>
      <c r="AC645" s="362" t="str">
        <f t="shared" si="61"/>
        <v xml:space="preserve">   </v>
      </c>
      <c r="AD645" s="362" t="str">
        <f t="shared" si="58"/>
        <v>REPETIDA</v>
      </c>
      <c r="AE645" s="362" t="str">
        <f t="shared" si="59"/>
        <v>REPETIDA</v>
      </c>
      <c r="AF645" s="366"/>
      <c r="AG645" s="366"/>
      <c r="AH645" s="370"/>
      <c r="AI645" s="367"/>
      <c r="AJ645" s="366"/>
      <c r="AK645" s="366"/>
      <c r="AL645" s="362" t="str">
        <f t="shared" si="62"/>
        <v/>
      </c>
    </row>
    <row r="646" spans="1:41" hidden="1" x14ac:dyDescent="0.25">
      <c r="A646" s="358" t="str">
        <f>+IF(ENCUESTAS!DU646="SI",ENCUESTAS!DV646,"")</f>
        <v>TAH-063</v>
      </c>
      <c r="B646" s="366"/>
      <c r="C646" s="367"/>
      <c r="D646" s="361" t="str">
        <f>+ENCUESTAS!H646</f>
        <v>TAHAMI</v>
      </c>
      <c r="E646" s="372"/>
      <c r="F646" s="372"/>
      <c r="G646" s="372"/>
      <c r="H646" s="372"/>
      <c r="I646" s="372"/>
      <c r="J646" s="372"/>
      <c r="K646" s="368"/>
      <c r="L646" s="372"/>
      <c r="M646" s="372"/>
      <c r="N646" s="372"/>
      <c r="O646" s="372"/>
      <c r="P646" s="362" t="str">
        <f t="shared" si="60"/>
        <v xml:space="preserve">   #   -   </v>
      </c>
      <c r="Q646" s="362" t="str">
        <f t="shared" si="57"/>
        <v>REPETIDA</v>
      </c>
      <c r="R646" s="369"/>
      <c r="S646" s="369"/>
      <c r="T646" s="366"/>
      <c r="U646" s="366"/>
      <c r="V646" s="366"/>
      <c r="W646" s="366"/>
      <c r="X646" s="366"/>
      <c r="Y646" s="366"/>
      <c r="Z646" s="366"/>
      <c r="AA646" s="369"/>
      <c r="AB646" s="366"/>
      <c r="AC646" s="362" t="str">
        <f t="shared" si="61"/>
        <v xml:space="preserve">   </v>
      </c>
      <c r="AD646" s="362" t="str">
        <f t="shared" si="58"/>
        <v>REPETIDA</v>
      </c>
      <c r="AE646" s="362" t="str">
        <f t="shared" si="59"/>
        <v>REPETIDA</v>
      </c>
      <c r="AF646" s="366"/>
      <c r="AG646" s="366"/>
      <c r="AH646" s="370"/>
      <c r="AI646" s="367"/>
      <c r="AJ646" s="366"/>
      <c r="AK646" s="366"/>
      <c r="AL646" s="362" t="str">
        <f t="shared" si="62"/>
        <v/>
      </c>
    </row>
    <row r="647" spans="1:41" hidden="1" x14ac:dyDescent="0.25">
      <c r="A647" s="358" t="str">
        <f>+IF(ENCUESTAS!DU647="SI",ENCUESTAS!DV647,"")</f>
        <v/>
      </c>
      <c r="B647" s="366"/>
      <c r="C647" s="367"/>
      <c r="D647" s="361" t="str">
        <f>+ENCUESTAS!H647</f>
        <v xml:space="preserve">SAN MARTIN </v>
      </c>
      <c r="E647" s="372"/>
      <c r="F647" s="372"/>
      <c r="G647" s="372"/>
      <c r="H647" s="372"/>
      <c r="I647" s="372"/>
      <c r="J647" s="372"/>
      <c r="K647" s="368"/>
      <c r="L647" s="372"/>
      <c r="M647" s="372"/>
      <c r="N647" s="372"/>
      <c r="O647" s="372"/>
      <c r="P647" s="362" t="str">
        <f t="shared" si="60"/>
        <v xml:space="preserve">   #   -   </v>
      </c>
      <c r="Q647" s="362" t="str">
        <f t="shared" ref="Q647:Q710" si="63">IF(COUNTIFS($P$6:$P$777,P647)=1,"NO","REPETIDA")</f>
        <v>REPETIDA</v>
      </c>
      <c r="R647" s="369"/>
      <c r="S647" s="369"/>
      <c r="T647" s="366"/>
      <c r="U647" s="366"/>
      <c r="V647" s="366"/>
      <c r="W647" s="366"/>
      <c r="X647" s="366"/>
      <c r="Y647" s="366"/>
      <c r="Z647" s="366"/>
      <c r="AA647" s="369"/>
      <c r="AB647" s="366"/>
      <c r="AC647" s="362" t="str">
        <f t="shared" si="61"/>
        <v xml:space="preserve">   </v>
      </c>
      <c r="AD647" s="362" t="str">
        <f t="shared" ref="AD647:AD710" si="64">IF(COUNTIFS($AC$6:$AC$777,AC647)=1,"NO","REPETIDA")</f>
        <v>REPETIDA</v>
      </c>
      <c r="AE647" s="362" t="str">
        <f t="shared" ref="AE647:AE710" si="65">IF(COUNTIFS($AA$6:$AA$777,AA647)=1,"NO","REPETIDA")</f>
        <v>REPETIDA</v>
      </c>
      <c r="AF647" s="366"/>
      <c r="AG647" s="366"/>
      <c r="AH647" s="370"/>
      <c r="AI647" s="367"/>
      <c r="AJ647" s="366"/>
      <c r="AK647" s="366"/>
      <c r="AL647" s="362" t="str">
        <f t="shared" si="62"/>
        <v/>
      </c>
    </row>
    <row r="648" spans="1:41" hidden="1" x14ac:dyDescent="0.25">
      <c r="A648" s="358" t="str">
        <f>+IF(ENCUESTAS!DU648="SI",ENCUESTAS!DV648,"")</f>
        <v>OAS-158</v>
      </c>
      <c r="B648" s="366" t="s">
        <v>1086</v>
      </c>
      <c r="C648" s="367"/>
      <c r="D648" s="361" t="str">
        <f>+ENCUESTAS!H648</f>
        <v xml:space="preserve">OASIS </v>
      </c>
      <c r="E648" s="372"/>
      <c r="F648" s="372"/>
      <c r="G648" s="372"/>
      <c r="H648" s="372"/>
      <c r="I648" s="372"/>
      <c r="J648" s="372"/>
      <c r="K648" s="368"/>
      <c r="L648" s="372"/>
      <c r="M648" s="372"/>
      <c r="N648" s="372"/>
      <c r="O648" s="466"/>
      <c r="P648" s="362" t="str">
        <f t="shared" si="60"/>
        <v xml:space="preserve">   #   -   </v>
      </c>
      <c r="Q648" s="362" t="str">
        <f t="shared" si="63"/>
        <v>REPETIDA</v>
      </c>
      <c r="R648" s="369"/>
      <c r="S648" s="369"/>
      <c r="T648" s="366" t="s">
        <v>1087</v>
      </c>
      <c r="U648" s="467" t="s">
        <v>4015</v>
      </c>
      <c r="V648" s="366"/>
      <c r="W648" s="366"/>
      <c r="X648" s="366"/>
      <c r="Y648" s="366"/>
      <c r="Z648" s="366"/>
      <c r="AA648" s="369"/>
      <c r="AB648" s="366"/>
      <c r="AC648" s="362" t="str">
        <f t="shared" si="61"/>
        <v xml:space="preserve">   </v>
      </c>
      <c r="AD648" s="362" t="str">
        <f t="shared" si="64"/>
        <v>REPETIDA</v>
      </c>
      <c r="AE648" s="362" t="str">
        <f t="shared" si="65"/>
        <v>REPETIDA</v>
      </c>
      <c r="AF648" s="467"/>
      <c r="AG648" s="366"/>
      <c r="AH648" s="370"/>
      <c r="AI648" s="367"/>
      <c r="AJ648" s="366"/>
      <c r="AK648" s="366"/>
      <c r="AL648" s="362" t="str">
        <f t="shared" si="62"/>
        <v/>
      </c>
    </row>
    <row r="649" spans="1:41" ht="90" hidden="1" x14ac:dyDescent="0.25">
      <c r="A649" s="358" t="str">
        <f>+IF(ENCUESTAS!DU649="SI",ENCUESTAS!DV649,"")</f>
        <v>MIL-106</v>
      </c>
      <c r="B649" s="366" t="s">
        <v>1086</v>
      </c>
      <c r="C649" s="367">
        <v>43377</v>
      </c>
      <c r="D649" s="361" t="str">
        <f>+ENCUESTAS!H649</f>
        <v>NUEVO MILENIO</v>
      </c>
      <c r="E649" s="372"/>
      <c r="F649" s="372"/>
      <c r="G649" s="372"/>
      <c r="H649" s="372"/>
      <c r="I649" s="372"/>
      <c r="J649" s="372"/>
      <c r="K649" s="368"/>
      <c r="L649" s="372"/>
      <c r="M649" s="372"/>
      <c r="N649" s="372"/>
      <c r="O649" s="466">
        <v>220583160024</v>
      </c>
      <c r="P649" s="362" t="str">
        <f t="shared" si="60"/>
        <v xml:space="preserve">   #   -   220583160024</v>
      </c>
      <c r="Q649" s="362" t="str">
        <f t="shared" si="63"/>
        <v>NO</v>
      </c>
      <c r="R649" s="369"/>
      <c r="S649" s="369"/>
      <c r="T649" s="366" t="s">
        <v>1086</v>
      </c>
      <c r="U649" s="467" t="s">
        <v>3904</v>
      </c>
      <c r="V649" s="366" t="s">
        <v>1086</v>
      </c>
      <c r="W649" s="366" t="s">
        <v>1720</v>
      </c>
      <c r="X649" s="366" t="s">
        <v>1581</v>
      </c>
      <c r="Y649" s="366" t="s">
        <v>3932</v>
      </c>
      <c r="Z649" s="366" t="s">
        <v>1654</v>
      </c>
      <c r="AA649" s="369">
        <v>1039692341</v>
      </c>
      <c r="AB649" s="366">
        <v>3217030901</v>
      </c>
      <c r="AC649" s="362" t="str">
        <f t="shared" si="61"/>
        <v>SURLEY VIVIANA GIL GALEANO</v>
      </c>
      <c r="AD649" s="362" t="str">
        <f t="shared" si="64"/>
        <v>NO</v>
      </c>
      <c r="AE649" s="362" t="str">
        <f t="shared" si="65"/>
        <v>NO</v>
      </c>
      <c r="AF649" s="467" t="s">
        <v>4173</v>
      </c>
      <c r="AG649" s="366" t="s">
        <v>1086</v>
      </c>
      <c r="AH649" s="370">
        <v>7431838.6553107873</v>
      </c>
      <c r="AI649" s="367">
        <v>43392</v>
      </c>
      <c r="AJ649" s="366" t="s">
        <v>1086</v>
      </c>
      <c r="AK649" s="366"/>
      <c r="AL649" s="362" t="str">
        <f t="shared" si="62"/>
        <v>SI</v>
      </c>
      <c r="AN649" s="332" t="s">
        <v>1133</v>
      </c>
      <c r="AO649" s="332">
        <v>2</v>
      </c>
    </row>
    <row r="650" spans="1:41" hidden="1" x14ac:dyDescent="0.25">
      <c r="A650" s="358" t="str">
        <f>+IF(ENCUESTAS!DU650="SI",ENCUESTAS!DV650,"")</f>
        <v/>
      </c>
      <c r="B650" s="366"/>
      <c r="C650" s="367"/>
      <c r="D650" s="361" t="str">
        <f>+ENCUESTAS!H650</f>
        <v>NUEVO MILENIO</v>
      </c>
      <c r="E650" s="372"/>
      <c r="F650" s="372"/>
      <c r="G650" s="372"/>
      <c r="H650" s="372"/>
      <c r="I650" s="372"/>
      <c r="J650" s="372"/>
      <c r="K650" s="368"/>
      <c r="L650" s="372"/>
      <c r="M650" s="372"/>
      <c r="N650" s="372"/>
      <c r="O650" s="372"/>
      <c r="P650" s="362" t="str">
        <f t="shared" si="60"/>
        <v xml:space="preserve">   #   -   </v>
      </c>
      <c r="Q650" s="362" t="str">
        <f t="shared" si="63"/>
        <v>REPETIDA</v>
      </c>
      <c r="R650" s="369"/>
      <c r="S650" s="369"/>
      <c r="T650" s="366"/>
      <c r="U650" s="366"/>
      <c r="V650" s="366"/>
      <c r="W650" s="366"/>
      <c r="X650" s="366"/>
      <c r="Y650" s="366"/>
      <c r="Z650" s="366"/>
      <c r="AA650" s="369"/>
      <c r="AB650" s="366"/>
      <c r="AC650" s="362" t="str">
        <f t="shared" si="61"/>
        <v xml:space="preserve">   </v>
      </c>
      <c r="AD650" s="362" t="str">
        <f t="shared" si="64"/>
        <v>REPETIDA</v>
      </c>
      <c r="AE650" s="362" t="str">
        <f t="shared" si="65"/>
        <v>REPETIDA</v>
      </c>
      <c r="AF650" s="366"/>
      <c r="AG650" s="366"/>
      <c r="AH650" s="370"/>
      <c r="AI650" s="367"/>
      <c r="AJ650" s="366"/>
      <c r="AK650" s="366"/>
      <c r="AL650" s="362" t="str">
        <f t="shared" si="62"/>
        <v/>
      </c>
    </row>
    <row r="651" spans="1:41" ht="60" hidden="1" x14ac:dyDescent="0.25">
      <c r="A651" s="358" t="str">
        <f>+IF(ENCUESTAS!DU651="SI",ENCUESTAS!DV651,"")</f>
        <v>MIL-107</v>
      </c>
      <c r="B651" s="366" t="s">
        <v>1086</v>
      </c>
      <c r="C651" s="367">
        <v>43370</v>
      </c>
      <c r="D651" s="361" t="str">
        <f>+ENCUESTAS!H651</f>
        <v>NUEVO MILENIO</v>
      </c>
      <c r="E651" s="372" t="s">
        <v>1102</v>
      </c>
      <c r="F651" s="372">
        <v>16</v>
      </c>
      <c r="G651" s="372"/>
      <c r="H651" s="372"/>
      <c r="I651" s="372"/>
      <c r="J651" s="372">
        <v>51</v>
      </c>
      <c r="K651" s="368"/>
      <c r="L651" s="372"/>
      <c r="M651" s="372">
        <v>72</v>
      </c>
      <c r="N651" s="372"/>
      <c r="O651" s="466">
        <v>220583130098</v>
      </c>
      <c r="P651" s="362" t="str">
        <f t="shared" si="60"/>
        <v>CARRERA 16  #  51 - 72  220583130098</v>
      </c>
      <c r="Q651" s="362" t="str">
        <f t="shared" si="63"/>
        <v>NO</v>
      </c>
      <c r="R651" s="369">
        <v>962839</v>
      </c>
      <c r="S651" s="369">
        <v>1209884</v>
      </c>
      <c r="T651" s="366" t="s">
        <v>1086</v>
      </c>
      <c r="U651" s="467"/>
      <c r="V651" s="366" t="s">
        <v>1086</v>
      </c>
      <c r="W651" s="366" t="s">
        <v>2273</v>
      </c>
      <c r="X651" s="366" t="s">
        <v>2029</v>
      </c>
      <c r="Y651" s="366" t="s">
        <v>1437</v>
      </c>
      <c r="Z651" s="366" t="s">
        <v>1449</v>
      </c>
      <c r="AA651" s="369">
        <v>21931390</v>
      </c>
      <c r="AB651" s="366">
        <v>3143780500</v>
      </c>
      <c r="AC651" s="362" t="str">
        <f t="shared" si="61"/>
        <v>MARTA LUCIA CATAÑO CIFUENTES</v>
      </c>
      <c r="AD651" s="362" t="str">
        <f t="shared" si="64"/>
        <v>NO</v>
      </c>
      <c r="AE651" s="362" t="str">
        <f t="shared" si="65"/>
        <v>NO</v>
      </c>
      <c r="AF651" s="467" t="s">
        <v>4174</v>
      </c>
      <c r="AG651" s="366" t="s">
        <v>1086</v>
      </c>
      <c r="AH651" s="370">
        <v>6935851.1130549051</v>
      </c>
      <c r="AI651" s="367">
        <v>43392</v>
      </c>
      <c r="AJ651" s="366" t="s">
        <v>1086</v>
      </c>
      <c r="AK651" s="366"/>
      <c r="AL651" s="362" t="str">
        <f t="shared" si="62"/>
        <v>SI</v>
      </c>
      <c r="AN651" s="332" t="s">
        <v>1121</v>
      </c>
      <c r="AO651" s="332">
        <v>2</v>
      </c>
    </row>
    <row r="652" spans="1:41" ht="45" x14ac:dyDescent="0.25">
      <c r="A652" s="358" t="str">
        <f>+IF(ENCUESTAS!DU652="SI",ENCUESTAS!DV652,"")</f>
        <v>OAS-159</v>
      </c>
      <c r="B652" s="366" t="s">
        <v>1086</v>
      </c>
      <c r="C652" s="367">
        <v>43363</v>
      </c>
      <c r="D652" s="361" t="str">
        <f>+ENCUESTAS!H652</f>
        <v xml:space="preserve">OASIS </v>
      </c>
      <c r="E652" s="372"/>
      <c r="F652" s="372"/>
      <c r="G652" s="372"/>
      <c r="H652" s="372"/>
      <c r="I652" s="372"/>
      <c r="J652" s="372"/>
      <c r="K652" s="368"/>
      <c r="L652" s="372"/>
      <c r="M652" s="372"/>
      <c r="N652" s="372"/>
      <c r="O652" s="466">
        <v>220593600000</v>
      </c>
      <c r="P652" s="362" t="str">
        <f t="shared" si="60"/>
        <v xml:space="preserve">   #   -   220593600000</v>
      </c>
      <c r="Q652" s="362" t="str">
        <f t="shared" si="63"/>
        <v>NO</v>
      </c>
      <c r="R652" s="369">
        <v>963119</v>
      </c>
      <c r="S652" s="369">
        <v>1209947</v>
      </c>
      <c r="T652" s="366" t="s">
        <v>1086</v>
      </c>
      <c r="U652" s="467" t="s">
        <v>3904</v>
      </c>
      <c r="V652" s="366" t="s">
        <v>1086</v>
      </c>
      <c r="W652" s="366" t="s">
        <v>1652</v>
      </c>
      <c r="X652" s="366" t="s">
        <v>1625</v>
      </c>
      <c r="Y652" s="366" t="s">
        <v>1543</v>
      </c>
      <c r="Z652" s="366" t="s">
        <v>1533</v>
      </c>
      <c r="AA652" s="369">
        <v>22027642</v>
      </c>
      <c r="AB652" s="366">
        <v>3136307416</v>
      </c>
      <c r="AC652" s="362" t="str">
        <f t="shared" si="61"/>
        <v>ALICIA DEL SOCORRO JARAMILLO MONTOYA</v>
      </c>
      <c r="AD652" s="362" t="str">
        <f t="shared" si="64"/>
        <v>NO</v>
      </c>
      <c r="AE652" s="362" t="str">
        <f t="shared" si="65"/>
        <v>NO</v>
      </c>
      <c r="AF652" s="467" t="s">
        <v>4051</v>
      </c>
      <c r="AG652" s="366" t="s">
        <v>1086</v>
      </c>
      <c r="AH652" s="370">
        <v>6144664.7883217409</v>
      </c>
      <c r="AI652" s="367">
        <v>43392</v>
      </c>
      <c r="AJ652" s="366" t="s">
        <v>1086</v>
      </c>
      <c r="AK652" s="366"/>
      <c r="AL652" s="362" t="str">
        <f t="shared" si="62"/>
        <v>SI</v>
      </c>
      <c r="AN652" s="332" t="s">
        <v>1129</v>
      </c>
      <c r="AO652" s="332">
        <v>2</v>
      </c>
    </row>
    <row r="653" spans="1:41" hidden="1" x14ac:dyDescent="0.25">
      <c r="A653" s="358" t="str">
        <f>+IF(ENCUESTAS!DU653="SI",ENCUESTAS!DV653,"")</f>
        <v/>
      </c>
      <c r="B653" s="366"/>
      <c r="C653" s="367"/>
      <c r="D653" s="361" t="str">
        <f>+ENCUESTAS!H653</f>
        <v xml:space="preserve">SAN MARTIN </v>
      </c>
      <c r="E653" s="372"/>
      <c r="F653" s="372"/>
      <c r="G653" s="372"/>
      <c r="H653" s="372"/>
      <c r="I653" s="372"/>
      <c r="J653" s="372"/>
      <c r="K653" s="368"/>
      <c r="L653" s="372"/>
      <c r="M653" s="372"/>
      <c r="N653" s="372"/>
      <c r="O653" s="372"/>
      <c r="P653" s="362" t="str">
        <f t="shared" si="60"/>
        <v xml:space="preserve">   #   -   </v>
      </c>
      <c r="Q653" s="362" t="str">
        <f t="shared" si="63"/>
        <v>REPETIDA</v>
      </c>
      <c r="R653" s="369"/>
      <c r="S653" s="369"/>
      <c r="T653" s="366"/>
      <c r="U653" s="366"/>
      <c r="V653" s="366"/>
      <c r="W653" s="366"/>
      <c r="X653" s="366"/>
      <c r="Y653" s="366"/>
      <c r="Z653" s="366"/>
      <c r="AA653" s="369"/>
      <c r="AB653" s="366"/>
      <c r="AC653" s="362" t="str">
        <f t="shared" si="61"/>
        <v xml:space="preserve">   </v>
      </c>
      <c r="AD653" s="362" t="str">
        <f t="shared" si="64"/>
        <v>REPETIDA</v>
      </c>
      <c r="AE653" s="362" t="str">
        <f t="shared" si="65"/>
        <v>REPETIDA</v>
      </c>
      <c r="AF653" s="366"/>
      <c r="AG653" s="366"/>
      <c r="AH653" s="370"/>
      <c r="AI653" s="367"/>
      <c r="AJ653" s="366"/>
      <c r="AK653" s="366"/>
      <c r="AL653" s="362" t="str">
        <f t="shared" si="62"/>
        <v/>
      </c>
    </row>
    <row r="654" spans="1:41" hidden="1" x14ac:dyDescent="0.25">
      <c r="A654" s="358" t="str">
        <f>+IF(ENCUESTAS!DU654="SI",ENCUESTAS!DV654,"")</f>
        <v>MAR-087</v>
      </c>
      <c r="B654" s="366"/>
      <c r="C654" s="367"/>
      <c r="D654" s="361" t="str">
        <f>+ENCUESTAS!H654</f>
        <v xml:space="preserve">SAN MARTIN </v>
      </c>
      <c r="E654" s="372"/>
      <c r="F654" s="372"/>
      <c r="G654" s="372"/>
      <c r="H654" s="372"/>
      <c r="I654" s="372"/>
      <c r="J654" s="372"/>
      <c r="K654" s="368"/>
      <c r="L654" s="372"/>
      <c r="M654" s="372"/>
      <c r="N654" s="372"/>
      <c r="O654" s="372"/>
      <c r="P654" s="362" t="str">
        <f t="shared" si="60"/>
        <v xml:space="preserve">   #   -   </v>
      </c>
      <c r="Q654" s="362" t="str">
        <f t="shared" si="63"/>
        <v>REPETIDA</v>
      </c>
      <c r="R654" s="369"/>
      <c r="S654" s="369"/>
      <c r="T654" s="366"/>
      <c r="U654" s="366"/>
      <c r="V654" s="366"/>
      <c r="W654" s="366"/>
      <c r="X654" s="366"/>
      <c r="Y654" s="366"/>
      <c r="Z654" s="366"/>
      <c r="AA654" s="369"/>
      <c r="AB654" s="366"/>
      <c r="AC654" s="362" t="str">
        <f t="shared" si="61"/>
        <v xml:space="preserve">   </v>
      </c>
      <c r="AD654" s="362" t="str">
        <f t="shared" si="64"/>
        <v>REPETIDA</v>
      </c>
      <c r="AE654" s="362" t="str">
        <f t="shared" si="65"/>
        <v>REPETIDA</v>
      </c>
      <c r="AF654" s="366"/>
      <c r="AG654" s="366"/>
      <c r="AH654" s="370"/>
      <c r="AI654" s="367"/>
      <c r="AJ654" s="366"/>
      <c r="AK654" s="366"/>
      <c r="AL654" s="362" t="str">
        <f t="shared" si="62"/>
        <v/>
      </c>
    </row>
    <row r="655" spans="1:41" ht="90" hidden="1" x14ac:dyDescent="0.25">
      <c r="A655" s="358" t="str">
        <f>+IF(ENCUESTAS!DU655="SI",ENCUESTAS!DV655,"")</f>
        <v>MIL-108</v>
      </c>
      <c r="B655" s="366" t="s">
        <v>1086</v>
      </c>
      <c r="C655" s="367">
        <v>43370</v>
      </c>
      <c r="D655" s="361" t="str">
        <f>+ENCUESTAS!H655</f>
        <v>NUEVO MILENIO</v>
      </c>
      <c r="E655" s="372" t="s">
        <v>1102</v>
      </c>
      <c r="F655" s="372">
        <v>15</v>
      </c>
      <c r="G655" s="372" t="s">
        <v>1117</v>
      </c>
      <c r="H655" s="372"/>
      <c r="I655" s="372"/>
      <c r="J655" s="372">
        <v>51</v>
      </c>
      <c r="K655" s="368"/>
      <c r="L655" s="372"/>
      <c r="M655" s="372">
        <v>36</v>
      </c>
      <c r="N655" s="372"/>
      <c r="O655" s="466">
        <v>220583140028</v>
      </c>
      <c r="P655" s="362" t="str">
        <f t="shared" si="60"/>
        <v>CARRERA 15C  #  51 - 36  220583140028</v>
      </c>
      <c r="Q655" s="362" t="str">
        <f t="shared" si="63"/>
        <v>NO</v>
      </c>
      <c r="R655" s="369">
        <v>962834</v>
      </c>
      <c r="S655" s="369">
        <v>1209842</v>
      </c>
      <c r="T655" s="366" t="s">
        <v>1086</v>
      </c>
      <c r="U655" s="467"/>
      <c r="V655" s="366" t="s">
        <v>1086</v>
      </c>
      <c r="W655" s="366" t="s">
        <v>1271</v>
      </c>
      <c r="X655" s="366" t="s">
        <v>3080</v>
      </c>
      <c r="Y655" s="366" t="s">
        <v>4154</v>
      </c>
      <c r="Z655" s="366" t="s">
        <v>3147</v>
      </c>
      <c r="AA655" s="369">
        <v>43656920</v>
      </c>
      <c r="AB655" s="366">
        <v>3113028758</v>
      </c>
      <c r="AC655" s="362" t="str">
        <f t="shared" si="61"/>
        <v>MILEYDI CATALINA MORALES PIEDRAHITA</v>
      </c>
      <c r="AD655" s="362" t="str">
        <f t="shared" si="64"/>
        <v>NO</v>
      </c>
      <c r="AE655" s="362" t="str">
        <f t="shared" si="65"/>
        <v>NO</v>
      </c>
      <c r="AF655" s="467" t="s">
        <v>4175</v>
      </c>
      <c r="AG655" s="366" t="s">
        <v>1086</v>
      </c>
      <c r="AH655" s="370">
        <v>3099341.5501109692</v>
      </c>
      <c r="AI655" s="367">
        <v>43392</v>
      </c>
      <c r="AJ655" s="366" t="s">
        <v>1086</v>
      </c>
      <c r="AK655" s="366"/>
      <c r="AL655" s="362" t="str">
        <f t="shared" si="62"/>
        <v>SI</v>
      </c>
      <c r="AN655" s="332" t="s">
        <v>1129</v>
      </c>
      <c r="AO655" s="332">
        <v>2</v>
      </c>
    </row>
    <row r="656" spans="1:41" ht="105" hidden="1" x14ac:dyDescent="0.25">
      <c r="A656" s="358" t="str">
        <f>+IF(ENCUESTAS!DU656="SI",ENCUESTAS!DV656,"")</f>
        <v>OAS-160</v>
      </c>
      <c r="B656" s="366" t="s">
        <v>1086</v>
      </c>
      <c r="C656" s="367">
        <v>43362</v>
      </c>
      <c r="D656" s="361" t="str">
        <f>+ENCUESTAS!H656</f>
        <v xml:space="preserve">OASIS </v>
      </c>
      <c r="E656" s="372" t="s">
        <v>1097</v>
      </c>
      <c r="F656" s="372">
        <v>56</v>
      </c>
      <c r="G656" s="372"/>
      <c r="H656" s="372"/>
      <c r="I656" s="372"/>
      <c r="J656" s="372">
        <v>14</v>
      </c>
      <c r="K656" s="368"/>
      <c r="L656" s="372"/>
      <c r="M656" s="372">
        <v>62</v>
      </c>
      <c r="N656" s="372"/>
      <c r="O656" s="466">
        <v>220555140000</v>
      </c>
      <c r="P656" s="362" t="str">
        <f t="shared" si="60"/>
        <v>CALLE 56  #  14 - 62  220555140000</v>
      </c>
      <c r="Q656" s="362" t="str">
        <f t="shared" si="63"/>
        <v>NO</v>
      </c>
      <c r="R656" s="369">
        <v>963195</v>
      </c>
      <c r="S656" s="369">
        <v>1209966</v>
      </c>
      <c r="T656" s="366" t="s">
        <v>1086</v>
      </c>
      <c r="U656" s="467"/>
      <c r="V656" s="366" t="s">
        <v>1086</v>
      </c>
      <c r="W656" s="366" t="s">
        <v>1277</v>
      </c>
      <c r="X656" s="366" t="s">
        <v>1424</v>
      </c>
      <c r="Y656" s="366" t="s">
        <v>1287</v>
      </c>
      <c r="Z656" s="366" t="s">
        <v>1989</v>
      </c>
      <c r="AA656" s="369">
        <v>22028453</v>
      </c>
      <c r="AB656" s="366">
        <v>3147247498</v>
      </c>
      <c r="AC656" s="362" t="str">
        <f t="shared" si="61"/>
        <v>MARIA DARY GOMEZ SUAREZ</v>
      </c>
      <c r="AD656" s="362" t="str">
        <f t="shared" si="64"/>
        <v>NO</v>
      </c>
      <c r="AE656" s="362" t="str">
        <f t="shared" si="65"/>
        <v>NO</v>
      </c>
      <c r="AF656" s="467" t="s">
        <v>4452</v>
      </c>
      <c r="AG656" s="366"/>
      <c r="AH656" s="370"/>
      <c r="AI656" s="367"/>
      <c r="AJ656" s="366"/>
      <c r="AK656" s="366"/>
      <c r="AL656" s="362" t="str">
        <f t="shared" si="62"/>
        <v/>
      </c>
      <c r="AN656" s="332" t="s">
        <v>1129</v>
      </c>
    </row>
    <row r="657" spans="1:41" hidden="1" x14ac:dyDescent="0.25">
      <c r="A657" s="358" t="str">
        <f>+IF(ENCUESTAS!DU657="SI",ENCUESTAS!DV657,"")</f>
        <v>MIL-109</v>
      </c>
      <c r="B657" s="366" t="s">
        <v>1086</v>
      </c>
      <c r="C657" s="367">
        <v>43375</v>
      </c>
      <c r="D657" s="361" t="str">
        <f>+ENCUESTAS!H657</f>
        <v>NUEVO MILENIO</v>
      </c>
      <c r="E657" s="372"/>
      <c r="F657" s="372"/>
      <c r="G657" s="372"/>
      <c r="H657" s="372"/>
      <c r="I657" s="372"/>
      <c r="J657" s="372"/>
      <c r="K657" s="368"/>
      <c r="L657" s="372"/>
      <c r="M657" s="372"/>
      <c r="N657" s="372"/>
      <c r="O657" s="466">
        <v>2205488690118</v>
      </c>
      <c r="P657" s="362" t="str">
        <f t="shared" si="60"/>
        <v xml:space="preserve">   #   -   2205488690118</v>
      </c>
      <c r="Q657" s="362" t="str">
        <f t="shared" si="63"/>
        <v>NO</v>
      </c>
      <c r="R657" s="369"/>
      <c r="S657" s="369"/>
      <c r="T657" s="366" t="s">
        <v>1087</v>
      </c>
      <c r="U657" s="366" t="s">
        <v>4149</v>
      </c>
      <c r="V657" s="366" t="s">
        <v>1086</v>
      </c>
      <c r="W657" s="366" t="s">
        <v>1700</v>
      </c>
      <c r="X657" s="366"/>
      <c r="Y657" s="366" t="s">
        <v>1287</v>
      </c>
      <c r="Z657" s="366" t="s">
        <v>1322</v>
      </c>
      <c r="AA657" s="369">
        <v>43653751</v>
      </c>
      <c r="AB657" s="366"/>
      <c r="AC657" s="362" t="str">
        <f t="shared" si="61"/>
        <v xml:space="preserve">MARIA ISABEL VALENCIA </v>
      </c>
      <c r="AD657" s="362" t="str">
        <f t="shared" si="64"/>
        <v>NO</v>
      </c>
      <c r="AE657" s="362" t="str">
        <f t="shared" si="65"/>
        <v>NO</v>
      </c>
      <c r="AF657" s="366"/>
      <c r="AG657" s="366"/>
      <c r="AH657" s="370"/>
      <c r="AI657" s="367"/>
      <c r="AJ657" s="366"/>
      <c r="AK657" s="366"/>
      <c r="AL657" s="362" t="str">
        <f t="shared" si="62"/>
        <v/>
      </c>
    </row>
    <row r="658" spans="1:41" hidden="1" x14ac:dyDescent="0.25">
      <c r="A658" s="358" t="str">
        <f>+IF(ENCUESTAS!DU658="SI",ENCUESTAS!DV658,"")</f>
        <v>MIL-110</v>
      </c>
      <c r="B658" s="366" t="s">
        <v>1086</v>
      </c>
      <c r="C658" s="367">
        <v>43374</v>
      </c>
      <c r="D658" s="361" t="str">
        <f>+ENCUESTAS!H658</f>
        <v>NUEVO MILENIO</v>
      </c>
      <c r="E658" s="372"/>
      <c r="F658" s="372"/>
      <c r="G658" s="372"/>
      <c r="H658" s="372"/>
      <c r="I658" s="372"/>
      <c r="J658" s="372"/>
      <c r="K658" s="368"/>
      <c r="L658" s="372"/>
      <c r="M658" s="372"/>
      <c r="N658" s="372"/>
      <c r="O658" s="466">
        <v>220548690114</v>
      </c>
      <c r="P658" s="362" t="str">
        <f t="shared" si="60"/>
        <v xml:space="preserve">   #   -   220548690114</v>
      </c>
      <c r="Q658" s="362" t="str">
        <f t="shared" si="63"/>
        <v>NO</v>
      </c>
      <c r="R658" s="369"/>
      <c r="S658" s="369"/>
      <c r="T658" s="366" t="s">
        <v>1087</v>
      </c>
      <c r="U658" s="366" t="s">
        <v>4149</v>
      </c>
      <c r="V658" s="366" t="s">
        <v>1086</v>
      </c>
      <c r="W658" s="366" t="s">
        <v>3153</v>
      </c>
      <c r="X658" s="366" t="s">
        <v>2183</v>
      </c>
      <c r="Y658" s="366" t="s">
        <v>3154</v>
      </c>
      <c r="Z658" s="366" t="s">
        <v>1297</v>
      </c>
      <c r="AA658" s="369">
        <v>43656085</v>
      </c>
      <c r="AB658" s="366"/>
      <c r="AC658" s="362" t="str">
        <f t="shared" si="61"/>
        <v>AIDE DEL CARMEN LASTRE PINTO</v>
      </c>
      <c r="AD658" s="362" t="str">
        <f t="shared" si="64"/>
        <v>NO</v>
      </c>
      <c r="AE658" s="362" t="str">
        <f t="shared" si="65"/>
        <v>NO</v>
      </c>
      <c r="AF658" s="366"/>
      <c r="AG658" s="366"/>
      <c r="AH658" s="370"/>
      <c r="AI658" s="367"/>
      <c r="AJ658" s="366"/>
      <c r="AK658" s="366"/>
      <c r="AL658" s="362" t="str">
        <f t="shared" si="62"/>
        <v/>
      </c>
    </row>
    <row r="659" spans="1:41" hidden="1" x14ac:dyDescent="0.25">
      <c r="A659" s="358" t="str">
        <f>+IF(ENCUESTAS!DU659="SI",ENCUESTAS!DV659,"")</f>
        <v>TAH-064</v>
      </c>
      <c r="B659" s="366"/>
      <c r="C659" s="367"/>
      <c r="D659" s="361" t="str">
        <f>+ENCUESTAS!H659</f>
        <v>TAHAMI</v>
      </c>
      <c r="E659" s="372"/>
      <c r="F659" s="372"/>
      <c r="G659" s="372"/>
      <c r="H659" s="372"/>
      <c r="I659" s="372"/>
      <c r="J659" s="372"/>
      <c r="K659" s="368"/>
      <c r="L659" s="372"/>
      <c r="M659" s="372"/>
      <c r="N659" s="372"/>
      <c r="O659" s="372"/>
      <c r="P659" s="362" t="str">
        <f t="shared" si="60"/>
        <v xml:space="preserve">   #   -   </v>
      </c>
      <c r="Q659" s="362" t="str">
        <f t="shared" si="63"/>
        <v>REPETIDA</v>
      </c>
      <c r="R659" s="369"/>
      <c r="S659" s="369"/>
      <c r="T659" s="366"/>
      <c r="U659" s="366"/>
      <c r="V659" s="366"/>
      <c r="W659" s="366"/>
      <c r="X659" s="366"/>
      <c r="Y659" s="366"/>
      <c r="Z659" s="366"/>
      <c r="AA659" s="369"/>
      <c r="AB659" s="366"/>
      <c r="AC659" s="362" t="str">
        <f t="shared" si="61"/>
        <v xml:space="preserve">   </v>
      </c>
      <c r="AD659" s="362" t="str">
        <f t="shared" si="64"/>
        <v>REPETIDA</v>
      </c>
      <c r="AE659" s="362" t="str">
        <f t="shared" si="65"/>
        <v>REPETIDA</v>
      </c>
      <c r="AF659" s="366"/>
      <c r="AG659" s="366"/>
      <c r="AH659" s="370"/>
      <c r="AI659" s="367"/>
      <c r="AJ659" s="366"/>
      <c r="AK659" s="366"/>
      <c r="AL659" s="362" t="str">
        <f t="shared" si="62"/>
        <v/>
      </c>
    </row>
    <row r="660" spans="1:41" hidden="1" x14ac:dyDescent="0.25">
      <c r="A660" s="358" t="str">
        <f>+IF(ENCUESTAS!DU660="SI",ENCUESTAS!DV660,"")</f>
        <v/>
      </c>
      <c r="B660" s="366"/>
      <c r="C660" s="367"/>
      <c r="D660" s="361" t="str">
        <f>+ENCUESTAS!H660</f>
        <v>TAHAMI</v>
      </c>
      <c r="E660" s="372"/>
      <c r="F660" s="372"/>
      <c r="G660" s="372"/>
      <c r="H660" s="372"/>
      <c r="I660" s="372"/>
      <c r="J660" s="372"/>
      <c r="K660" s="368"/>
      <c r="L660" s="372"/>
      <c r="M660" s="372"/>
      <c r="N660" s="372"/>
      <c r="O660" s="372"/>
      <c r="P660" s="362" t="str">
        <f t="shared" si="60"/>
        <v xml:space="preserve">   #   -   </v>
      </c>
      <c r="Q660" s="362" t="str">
        <f t="shared" si="63"/>
        <v>REPETIDA</v>
      </c>
      <c r="R660" s="369"/>
      <c r="S660" s="369"/>
      <c r="T660" s="366"/>
      <c r="U660" s="366"/>
      <c r="V660" s="366"/>
      <c r="W660" s="366"/>
      <c r="X660" s="366"/>
      <c r="Y660" s="366"/>
      <c r="Z660" s="366"/>
      <c r="AA660" s="369"/>
      <c r="AB660" s="366"/>
      <c r="AC660" s="362" t="str">
        <f t="shared" si="61"/>
        <v xml:space="preserve">   </v>
      </c>
      <c r="AD660" s="362" t="str">
        <f t="shared" si="64"/>
        <v>REPETIDA</v>
      </c>
      <c r="AE660" s="362" t="str">
        <f t="shared" si="65"/>
        <v>REPETIDA</v>
      </c>
      <c r="AF660" s="366"/>
      <c r="AG660" s="366"/>
      <c r="AH660" s="370"/>
      <c r="AI660" s="367"/>
      <c r="AJ660" s="366"/>
      <c r="AK660" s="366"/>
      <c r="AL660" s="362" t="str">
        <f t="shared" si="62"/>
        <v/>
      </c>
    </row>
    <row r="661" spans="1:41" hidden="1" x14ac:dyDescent="0.25">
      <c r="A661" s="358" t="str">
        <f>+IF(ENCUESTAS!DU661="SI",ENCUESTAS!DV661,"")</f>
        <v>MIL-111</v>
      </c>
      <c r="B661" s="366" t="s">
        <v>1086</v>
      </c>
      <c r="C661" s="367"/>
      <c r="D661" s="361" t="str">
        <f>+ENCUESTAS!H661</f>
        <v>NUEVO MILENIO</v>
      </c>
      <c r="E661" s="372"/>
      <c r="F661" s="372"/>
      <c r="G661" s="372"/>
      <c r="H661" s="372"/>
      <c r="I661" s="372"/>
      <c r="J661" s="372"/>
      <c r="K661" s="368"/>
      <c r="L661" s="372"/>
      <c r="M661" s="372"/>
      <c r="N661" s="372"/>
      <c r="O661" s="372"/>
      <c r="P661" s="362" t="str">
        <f t="shared" si="60"/>
        <v xml:space="preserve">   #   -   </v>
      </c>
      <c r="Q661" s="362" t="str">
        <f t="shared" si="63"/>
        <v>REPETIDA</v>
      </c>
      <c r="R661" s="369"/>
      <c r="S661" s="369"/>
      <c r="T661" s="366" t="s">
        <v>1087</v>
      </c>
      <c r="U661" s="366" t="s">
        <v>4023</v>
      </c>
      <c r="V661" s="366"/>
      <c r="W661" s="366"/>
      <c r="X661" s="366"/>
      <c r="Y661" s="366"/>
      <c r="Z661" s="366"/>
      <c r="AA661" s="369"/>
      <c r="AB661" s="366"/>
      <c r="AC661" s="362" t="str">
        <f t="shared" si="61"/>
        <v xml:space="preserve">   </v>
      </c>
      <c r="AD661" s="362" t="str">
        <f t="shared" si="64"/>
        <v>REPETIDA</v>
      </c>
      <c r="AE661" s="362" t="str">
        <f t="shared" si="65"/>
        <v>REPETIDA</v>
      </c>
      <c r="AF661" s="366"/>
      <c r="AG661" s="366"/>
      <c r="AH661" s="370"/>
      <c r="AI661" s="367"/>
      <c r="AJ661" s="366"/>
      <c r="AK661" s="366"/>
      <c r="AL661" s="362" t="str">
        <f t="shared" si="62"/>
        <v/>
      </c>
    </row>
    <row r="662" spans="1:41" ht="75" hidden="1" x14ac:dyDescent="0.25">
      <c r="A662" s="358" t="str">
        <f>+IF(ENCUESTAS!DU662="SI",ENCUESTAS!DV662,"")</f>
        <v>MIL-112</v>
      </c>
      <c r="B662" s="366" t="s">
        <v>1086</v>
      </c>
      <c r="C662" s="367">
        <v>43375</v>
      </c>
      <c r="D662" s="361" t="str">
        <f>+ENCUESTAS!H662</f>
        <v>NUEVO MILENIO</v>
      </c>
      <c r="E662" s="372" t="s">
        <v>1102</v>
      </c>
      <c r="F662" s="372">
        <v>15</v>
      </c>
      <c r="G662" s="372"/>
      <c r="H662" s="372"/>
      <c r="I662" s="372"/>
      <c r="J662" s="372">
        <v>52</v>
      </c>
      <c r="K662" s="368"/>
      <c r="L662" s="372"/>
      <c r="M662" s="372">
        <v>86</v>
      </c>
      <c r="N662" s="372"/>
      <c r="O662" s="466">
        <v>220548690062</v>
      </c>
      <c r="P662" s="362" t="str">
        <f t="shared" si="60"/>
        <v>CARRERA 15  #  52 - 86  220548690062</v>
      </c>
      <c r="Q662" s="362" t="str">
        <f t="shared" si="63"/>
        <v>NO</v>
      </c>
      <c r="R662" s="369"/>
      <c r="S662" s="369"/>
      <c r="T662" s="366" t="s">
        <v>1086</v>
      </c>
      <c r="U662" s="366"/>
      <c r="V662" s="366" t="s">
        <v>1086</v>
      </c>
      <c r="W662" s="366" t="s">
        <v>1634</v>
      </c>
      <c r="X662" s="366" t="s">
        <v>1333</v>
      </c>
      <c r="Y662" s="366" t="s">
        <v>1287</v>
      </c>
      <c r="Z662" s="366" t="s">
        <v>3125</v>
      </c>
      <c r="AA662" s="369">
        <v>21849809</v>
      </c>
      <c r="AB662" s="366">
        <v>3113909049</v>
      </c>
      <c r="AC662" s="362" t="str">
        <f t="shared" si="61"/>
        <v>MARIA FABIOLA OSPINA RUIZ</v>
      </c>
      <c r="AD662" s="362" t="str">
        <f t="shared" si="64"/>
        <v>NO</v>
      </c>
      <c r="AE662" s="362" t="str">
        <f t="shared" si="65"/>
        <v>NO</v>
      </c>
      <c r="AF662" s="467" t="s">
        <v>3997</v>
      </c>
      <c r="AG662" s="366" t="s">
        <v>1086</v>
      </c>
      <c r="AH662" s="370">
        <v>5607392.7352285068</v>
      </c>
      <c r="AI662" s="367">
        <v>43392</v>
      </c>
      <c r="AJ662" s="366" t="s">
        <v>1086</v>
      </c>
      <c r="AK662" s="366"/>
      <c r="AL662" s="362" t="str">
        <f t="shared" si="62"/>
        <v>SI</v>
      </c>
      <c r="AN662" s="332" t="s">
        <v>1133</v>
      </c>
      <c r="AO662" s="332">
        <v>2</v>
      </c>
    </row>
    <row r="663" spans="1:41" ht="120" hidden="1" x14ac:dyDescent="0.25">
      <c r="A663" s="358" t="str">
        <f>+IF(ENCUESTAS!DU663="SI",ENCUESTAS!DV663,"")</f>
        <v>OAS-161</v>
      </c>
      <c r="B663" s="366" t="s">
        <v>1086</v>
      </c>
      <c r="C663" s="367">
        <v>43363</v>
      </c>
      <c r="D663" s="361" t="str">
        <f>+ENCUESTAS!H663</f>
        <v xml:space="preserve">OASIS </v>
      </c>
      <c r="E663" s="372"/>
      <c r="F663" s="372"/>
      <c r="G663" s="372"/>
      <c r="H663" s="372"/>
      <c r="I663" s="372"/>
      <c r="J663" s="372"/>
      <c r="K663" s="368"/>
      <c r="L663" s="372"/>
      <c r="M663" s="372"/>
      <c r="N663" s="372"/>
      <c r="O663" s="466">
        <v>220591920000</v>
      </c>
      <c r="P663" s="362" t="str">
        <f t="shared" si="60"/>
        <v xml:space="preserve">   #   -   220591920000</v>
      </c>
      <c r="Q663" s="362" t="str">
        <f t="shared" si="63"/>
        <v>NO</v>
      </c>
      <c r="R663" s="369">
        <v>963082</v>
      </c>
      <c r="S663" s="369">
        <v>1209879</v>
      </c>
      <c r="T663" s="366" t="s">
        <v>1086</v>
      </c>
      <c r="U663" s="467"/>
      <c r="V663" s="366" t="s">
        <v>1086</v>
      </c>
      <c r="W663" s="366" t="s">
        <v>1290</v>
      </c>
      <c r="X663" s="366" t="s">
        <v>1693</v>
      </c>
      <c r="Y663" s="366" t="s">
        <v>1270</v>
      </c>
      <c r="Z663" s="366" t="s">
        <v>1326</v>
      </c>
      <c r="AA663" s="369">
        <v>21934101</v>
      </c>
      <c r="AB663" s="366">
        <v>3214475150</v>
      </c>
      <c r="AC663" s="362" t="str">
        <f t="shared" si="61"/>
        <v>LUZ MARY CASTRO MUÑOZ</v>
      </c>
      <c r="AD663" s="362" t="str">
        <f t="shared" si="64"/>
        <v>NO</v>
      </c>
      <c r="AE663" s="362" t="str">
        <f t="shared" si="65"/>
        <v>NO</v>
      </c>
      <c r="AF663" s="467" t="s">
        <v>4453</v>
      </c>
      <c r="AG663" s="366"/>
      <c r="AH663" s="370"/>
      <c r="AI663" s="367"/>
      <c r="AJ663" s="366"/>
      <c r="AK663" s="366"/>
      <c r="AL663" s="362" t="str">
        <f t="shared" si="62"/>
        <v/>
      </c>
      <c r="AN663" s="332" t="s">
        <v>1121</v>
      </c>
    </row>
    <row r="664" spans="1:41" ht="60" hidden="1" x14ac:dyDescent="0.25">
      <c r="A664" s="358" t="str">
        <f>+IF(ENCUESTAS!DU664="SI",ENCUESTAS!DV664,"")</f>
        <v>MIL-113</v>
      </c>
      <c r="B664" s="366" t="s">
        <v>1086</v>
      </c>
      <c r="C664" s="367">
        <v>43371</v>
      </c>
      <c r="D664" s="361" t="str">
        <f>+ENCUESTAS!H664</f>
        <v>NUEVO MILENIO</v>
      </c>
      <c r="E664" s="372" t="s">
        <v>1102</v>
      </c>
      <c r="F664" s="372">
        <v>16</v>
      </c>
      <c r="G664" s="372"/>
      <c r="H664" s="372"/>
      <c r="I664" s="372"/>
      <c r="J664" s="372">
        <v>51</v>
      </c>
      <c r="K664" s="368"/>
      <c r="L664" s="372"/>
      <c r="M664" s="372">
        <v>58</v>
      </c>
      <c r="N664" s="372"/>
      <c r="O664" s="466">
        <v>220583130094</v>
      </c>
      <c r="P664" s="362" t="str">
        <f t="shared" si="60"/>
        <v>CARRERA 16  #  51 - 58  220583130094</v>
      </c>
      <c r="Q664" s="362" t="str">
        <f t="shared" si="63"/>
        <v>NO</v>
      </c>
      <c r="R664" s="369">
        <v>962830</v>
      </c>
      <c r="S664" s="369">
        <v>1209875</v>
      </c>
      <c r="T664" s="366" t="s">
        <v>1086</v>
      </c>
      <c r="U664" s="467"/>
      <c r="V664" s="366" t="s">
        <v>1086</v>
      </c>
      <c r="W664" s="366" t="s">
        <v>1275</v>
      </c>
      <c r="X664" s="366" t="s">
        <v>1345</v>
      </c>
      <c r="Y664" s="366" t="s">
        <v>1287</v>
      </c>
      <c r="Z664" s="366" t="s">
        <v>1734</v>
      </c>
      <c r="AA664" s="369">
        <v>43651449</v>
      </c>
      <c r="AB664" s="366">
        <v>3216068941</v>
      </c>
      <c r="AC664" s="362" t="str">
        <f t="shared" si="61"/>
        <v>MARIA NELLY RAMOS MARTINEZ</v>
      </c>
      <c r="AD664" s="362" t="str">
        <f t="shared" si="64"/>
        <v>NO</v>
      </c>
      <c r="AE664" s="362" t="str">
        <f t="shared" si="65"/>
        <v>NO</v>
      </c>
      <c r="AF664" s="467" t="s">
        <v>4176</v>
      </c>
      <c r="AG664" s="366" t="s">
        <v>1086</v>
      </c>
      <c r="AH664" s="370">
        <v>3105846.1575263282</v>
      </c>
      <c r="AI664" s="367">
        <v>43392</v>
      </c>
      <c r="AJ664" s="366" t="s">
        <v>1086</v>
      </c>
      <c r="AK664" s="366"/>
      <c r="AL664" s="362" t="str">
        <f t="shared" si="62"/>
        <v>SI</v>
      </c>
      <c r="AN664" s="332" t="s">
        <v>1129</v>
      </c>
      <c r="AO664" s="332">
        <v>2</v>
      </c>
    </row>
    <row r="665" spans="1:41" hidden="1" x14ac:dyDescent="0.25">
      <c r="A665" s="358" t="str">
        <f>+IF(ENCUESTAS!DU665="SI",ENCUESTAS!DV665,"")</f>
        <v>OAS-162</v>
      </c>
      <c r="B665" s="366" t="s">
        <v>1086</v>
      </c>
      <c r="C665" s="367"/>
      <c r="D665" s="361" t="str">
        <f>+ENCUESTAS!H665</f>
        <v xml:space="preserve">OASIS </v>
      </c>
      <c r="E665" s="372"/>
      <c r="F665" s="372"/>
      <c r="G665" s="372"/>
      <c r="H665" s="372"/>
      <c r="I665" s="372"/>
      <c r="J665" s="372"/>
      <c r="K665" s="368"/>
      <c r="L665" s="372"/>
      <c r="M665" s="372"/>
      <c r="N665" s="372"/>
      <c r="O665" s="466"/>
      <c r="P665" s="362" t="str">
        <f t="shared" si="60"/>
        <v xml:space="preserve">   #   -   </v>
      </c>
      <c r="Q665" s="362" t="str">
        <f t="shared" si="63"/>
        <v>REPETIDA</v>
      </c>
      <c r="R665" s="369"/>
      <c r="S665" s="369"/>
      <c r="T665" s="366" t="s">
        <v>1087</v>
      </c>
      <c r="U665" s="467" t="s">
        <v>4025</v>
      </c>
      <c r="V665" s="366"/>
      <c r="W665" s="366"/>
      <c r="X665" s="366"/>
      <c r="Y665" s="366"/>
      <c r="Z665" s="366"/>
      <c r="AA665" s="369"/>
      <c r="AB665" s="366"/>
      <c r="AC665" s="362" t="str">
        <f t="shared" si="61"/>
        <v xml:space="preserve">   </v>
      </c>
      <c r="AD665" s="362" t="str">
        <f t="shared" si="64"/>
        <v>REPETIDA</v>
      </c>
      <c r="AE665" s="362" t="str">
        <f t="shared" si="65"/>
        <v>REPETIDA</v>
      </c>
      <c r="AF665" s="467"/>
      <c r="AG665" s="366"/>
      <c r="AH665" s="370"/>
      <c r="AI665" s="367"/>
      <c r="AJ665" s="366"/>
      <c r="AK665" s="366"/>
      <c r="AL665" s="362" t="str">
        <f t="shared" si="62"/>
        <v/>
      </c>
    </row>
    <row r="666" spans="1:41" hidden="1" x14ac:dyDescent="0.25">
      <c r="A666" s="358" t="str">
        <f>+IF(ENCUESTAS!DU666="SI",ENCUESTAS!DV666,"")</f>
        <v/>
      </c>
      <c r="B666" s="366"/>
      <c r="C666" s="367"/>
      <c r="D666" s="361" t="str">
        <f>+ENCUESTAS!H666</f>
        <v>NUEVO MILENIO</v>
      </c>
      <c r="E666" s="372"/>
      <c r="F666" s="372"/>
      <c r="G666" s="372"/>
      <c r="H666" s="372"/>
      <c r="I666" s="372"/>
      <c r="J666" s="372"/>
      <c r="K666" s="368"/>
      <c r="L666" s="372"/>
      <c r="M666" s="372"/>
      <c r="N666" s="372"/>
      <c r="O666" s="372"/>
      <c r="P666" s="362" t="str">
        <f t="shared" si="60"/>
        <v xml:space="preserve">   #   -   </v>
      </c>
      <c r="Q666" s="362" t="str">
        <f t="shared" si="63"/>
        <v>REPETIDA</v>
      </c>
      <c r="R666" s="369"/>
      <c r="S666" s="369"/>
      <c r="T666" s="366"/>
      <c r="U666" s="366"/>
      <c r="V666" s="366"/>
      <c r="W666" s="366"/>
      <c r="X666" s="366"/>
      <c r="Y666" s="366"/>
      <c r="Z666" s="366"/>
      <c r="AA666" s="369"/>
      <c r="AB666" s="366"/>
      <c r="AC666" s="362" t="str">
        <f t="shared" si="61"/>
        <v xml:space="preserve">   </v>
      </c>
      <c r="AD666" s="362" t="str">
        <f t="shared" si="64"/>
        <v>REPETIDA</v>
      </c>
      <c r="AE666" s="362" t="str">
        <f t="shared" si="65"/>
        <v>REPETIDA</v>
      </c>
      <c r="AF666" s="366"/>
      <c r="AG666" s="366"/>
      <c r="AH666" s="370"/>
      <c r="AI666" s="367"/>
      <c r="AJ666" s="366"/>
      <c r="AK666" s="366"/>
      <c r="AL666" s="362" t="str">
        <f t="shared" si="62"/>
        <v/>
      </c>
    </row>
    <row r="667" spans="1:41" hidden="1" x14ac:dyDescent="0.25">
      <c r="A667" s="358" t="str">
        <f>+IF(ENCUESTAS!DU667="SI",ENCUESTAS!DV667,"")</f>
        <v>TAH-065</v>
      </c>
      <c r="B667" s="366"/>
      <c r="C667" s="367"/>
      <c r="D667" s="361" t="str">
        <f>+ENCUESTAS!H667</f>
        <v>TAHAMI</v>
      </c>
      <c r="E667" s="372"/>
      <c r="F667" s="372"/>
      <c r="G667" s="372"/>
      <c r="H667" s="372"/>
      <c r="I667" s="372"/>
      <c r="J667" s="372"/>
      <c r="K667" s="368"/>
      <c r="L667" s="372"/>
      <c r="M667" s="372"/>
      <c r="N667" s="372"/>
      <c r="O667" s="372"/>
      <c r="P667" s="362" t="str">
        <f t="shared" si="60"/>
        <v xml:space="preserve">   #   -   </v>
      </c>
      <c r="Q667" s="362" t="str">
        <f t="shared" si="63"/>
        <v>REPETIDA</v>
      </c>
      <c r="R667" s="369"/>
      <c r="S667" s="369"/>
      <c r="T667" s="366"/>
      <c r="U667" s="366"/>
      <c r="V667" s="366"/>
      <c r="W667" s="366"/>
      <c r="X667" s="366"/>
      <c r="Y667" s="366"/>
      <c r="Z667" s="366"/>
      <c r="AA667" s="369"/>
      <c r="AB667" s="366"/>
      <c r="AC667" s="362" t="str">
        <f t="shared" si="61"/>
        <v xml:space="preserve">   </v>
      </c>
      <c r="AD667" s="362" t="str">
        <f t="shared" si="64"/>
        <v>REPETIDA</v>
      </c>
      <c r="AE667" s="362" t="str">
        <f t="shared" si="65"/>
        <v>REPETIDA</v>
      </c>
      <c r="AF667" s="366"/>
      <c r="AG667" s="366"/>
      <c r="AH667" s="370"/>
      <c r="AI667" s="367"/>
      <c r="AJ667" s="366"/>
      <c r="AK667" s="366"/>
      <c r="AL667" s="362" t="str">
        <f t="shared" si="62"/>
        <v/>
      </c>
    </row>
    <row r="668" spans="1:41" hidden="1" x14ac:dyDescent="0.25">
      <c r="A668" s="358" t="str">
        <f>+IF(ENCUESTAS!DU668="SI",ENCUESTAS!DV668,"")</f>
        <v/>
      </c>
      <c r="B668" s="366"/>
      <c r="C668" s="367"/>
      <c r="D668" s="361" t="str">
        <f>+ENCUESTAS!H668</f>
        <v xml:space="preserve">SAN MARTIN </v>
      </c>
      <c r="E668" s="372"/>
      <c r="F668" s="372"/>
      <c r="G668" s="372"/>
      <c r="H668" s="372"/>
      <c r="I668" s="372"/>
      <c r="J668" s="372"/>
      <c r="K668" s="368"/>
      <c r="L668" s="372"/>
      <c r="M668" s="372"/>
      <c r="N668" s="372"/>
      <c r="O668" s="372"/>
      <c r="P668" s="362" t="str">
        <f t="shared" si="60"/>
        <v xml:space="preserve">   #   -   </v>
      </c>
      <c r="Q668" s="362" t="str">
        <f t="shared" si="63"/>
        <v>REPETIDA</v>
      </c>
      <c r="R668" s="369"/>
      <c r="S668" s="369"/>
      <c r="T668" s="366"/>
      <c r="U668" s="366"/>
      <c r="V668" s="366"/>
      <c r="W668" s="366"/>
      <c r="X668" s="366"/>
      <c r="Y668" s="366"/>
      <c r="Z668" s="366"/>
      <c r="AA668" s="369"/>
      <c r="AB668" s="366"/>
      <c r="AC668" s="362" t="str">
        <f t="shared" si="61"/>
        <v xml:space="preserve">   </v>
      </c>
      <c r="AD668" s="362" t="str">
        <f t="shared" si="64"/>
        <v>REPETIDA</v>
      </c>
      <c r="AE668" s="362" t="str">
        <f t="shared" si="65"/>
        <v>REPETIDA</v>
      </c>
      <c r="AF668" s="366"/>
      <c r="AG668" s="366"/>
      <c r="AH668" s="370"/>
      <c r="AI668" s="367"/>
      <c r="AJ668" s="366"/>
      <c r="AK668" s="366"/>
      <c r="AL668" s="362" t="str">
        <f t="shared" si="62"/>
        <v/>
      </c>
    </row>
    <row r="669" spans="1:41" hidden="1" x14ac:dyDescent="0.25">
      <c r="A669" s="358" t="str">
        <f>+IF(ENCUESTAS!DU669="SI",ENCUESTAS!DV669,"")</f>
        <v>TAH-066</v>
      </c>
      <c r="B669" s="366"/>
      <c r="C669" s="367"/>
      <c r="D669" s="361" t="str">
        <f>+ENCUESTAS!H669</f>
        <v>TAHAMI</v>
      </c>
      <c r="E669" s="372"/>
      <c r="F669" s="372"/>
      <c r="G669" s="372"/>
      <c r="H669" s="372"/>
      <c r="I669" s="372"/>
      <c r="J669" s="372"/>
      <c r="K669" s="368"/>
      <c r="L669" s="372"/>
      <c r="M669" s="372"/>
      <c r="N669" s="372"/>
      <c r="O669" s="372"/>
      <c r="P669" s="362" t="str">
        <f t="shared" si="60"/>
        <v xml:space="preserve">   #   -   </v>
      </c>
      <c r="Q669" s="362" t="str">
        <f t="shared" si="63"/>
        <v>REPETIDA</v>
      </c>
      <c r="R669" s="369"/>
      <c r="S669" s="369"/>
      <c r="T669" s="366"/>
      <c r="U669" s="366"/>
      <c r="V669" s="366"/>
      <c r="W669" s="366"/>
      <c r="X669" s="366"/>
      <c r="Y669" s="366"/>
      <c r="Z669" s="366"/>
      <c r="AA669" s="369"/>
      <c r="AB669" s="366"/>
      <c r="AC669" s="362" t="str">
        <f t="shared" si="61"/>
        <v xml:space="preserve">   </v>
      </c>
      <c r="AD669" s="362" t="str">
        <f t="shared" si="64"/>
        <v>REPETIDA</v>
      </c>
      <c r="AE669" s="362" t="str">
        <f t="shared" si="65"/>
        <v>REPETIDA</v>
      </c>
      <c r="AF669" s="366"/>
      <c r="AG669" s="366"/>
      <c r="AH669" s="370"/>
      <c r="AI669" s="367"/>
      <c r="AJ669" s="366"/>
      <c r="AK669" s="366"/>
      <c r="AL669" s="362" t="str">
        <f t="shared" si="62"/>
        <v/>
      </c>
    </row>
    <row r="670" spans="1:41" hidden="1" x14ac:dyDescent="0.25">
      <c r="A670" s="358" t="str">
        <f>+IF(ENCUESTAS!DU670="SI",ENCUESTAS!DV670,"")</f>
        <v/>
      </c>
      <c r="B670" s="366"/>
      <c r="C670" s="367"/>
      <c r="D670" s="361" t="str">
        <f>+ENCUESTAS!H670</f>
        <v>TAHAMI</v>
      </c>
      <c r="E670" s="372"/>
      <c r="F670" s="372"/>
      <c r="G670" s="372"/>
      <c r="H670" s="372"/>
      <c r="I670" s="372"/>
      <c r="J670" s="372"/>
      <c r="K670" s="368"/>
      <c r="L670" s="372"/>
      <c r="M670" s="372"/>
      <c r="N670" s="372"/>
      <c r="O670" s="372"/>
      <c r="P670" s="362" t="str">
        <f t="shared" si="60"/>
        <v xml:space="preserve">   #   -   </v>
      </c>
      <c r="Q670" s="362" t="str">
        <f t="shared" si="63"/>
        <v>REPETIDA</v>
      </c>
      <c r="R670" s="369"/>
      <c r="S670" s="369"/>
      <c r="T670" s="366"/>
      <c r="U670" s="366"/>
      <c r="V670" s="366"/>
      <c r="W670" s="366"/>
      <c r="X670" s="366"/>
      <c r="Y670" s="366"/>
      <c r="Z670" s="366"/>
      <c r="AA670" s="369"/>
      <c r="AB670" s="366"/>
      <c r="AC670" s="362" t="str">
        <f t="shared" si="61"/>
        <v xml:space="preserve">   </v>
      </c>
      <c r="AD670" s="362" t="str">
        <f t="shared" si="64"/>
        <v>REPETIDA</v>
      </c>
      <c r="AE670" s="362" t="str">
        <f t="shared" si="65"/>
        <v>REPETIDA</v>
      </c>
      <c r="AF670" s="366"/>
      <c r="AG670" s="366"/>
      <c r="AH670" s="370"/>
      <c r="AI670" s="367"/>
      <c r="AJ670" s="366"/>
      <c r="AK670" s="366"/>
      <c r="AL670" s="362" t="str">
        <f t="shared" si="62"/>
        <v/>
      </c>
    </row>
    <row r="671" spans="1:41" hidden="1" x14ac:dyDescent="0.25">
      <c r="A671" s="358" t="str">
        <f>+IF(ENCUESTAS!DU671="SI",ENCUESTAS!DV671,"")</f>
        <v>TAH-067</v>
      </c>
      <c r="B671" s="366"/>
      <c r="C671" s="367"/>
      <c r="D671" s="361" t="str">
        <f>+ENCUESTAS!H671</f>
        <v>TAHAMI</v>
      </c>
      <c r="E671" s="372"/>
      <c r="F671" s="372"/>
      <c r="G671" s="372"/>
      <c r="H671" s="372"/>
      <c r="I671" s="372"/>
      <c r="J671" s="372"/>
      <c r="K671" s="368"/>
      <c r="L671" s="372"/>
      <c r="M671" s="372"/>
      <c r="N671" s="372"/>
      <c r="O671" s="372"/>
      <c r="P671" s="362" t="str">
        <f t="shared" si="60"/>
        <v xml:space="preserve">   #   -   </v>
      </c>
      <c r="Q671" s="362" t="str">
        <f t="shared" si="63"/>
        <v>REPETIDA</v>
      </c>
      <c r="R671" s="369"/>
      <c r="S671" s="369"/>
      <c r="T671" s="366"/>
      <c r="U671" s="366"/>
      <c r="V671" s="366"/>
      <c r="W671" s="366"/>
      <c r="X671" s="366"/>
      <c r="Y671" s="366"/>
      <c r="Z671" s="366"/>
      <c r="AA671" s="369"/>
      <c r="AB671" s="366"/>
      <c r="AC671" s="362" t="str">
        <f t="shared" si="61"/>
        <v xml:space="preserve">   </v>
      </c>
      <c r="AD671" s="362" t="str">
        <f t="shared" si="64"/>
        <v>REPETIDA</v>
      </c>
      <c r="AE671" s="362" t="str">
        <f t="shared" si="65"/>
        <v>REPETIDA</v>
      </c>
      <c r="AF671" s="366"/>
      <c r="AG671" s="366"/>
      <c r="AH671" s="370"/>
      <c r="AI671" s="367"/>
      <c r="AJ671" s="366"/>
      <c r="AK671" s="366"/>
      <c r="AL671" s="362" t="str">
        <f t="shared" si="62"/>
        <v/>
      </c>
    </row>
    <row r="672" spans="1:41" hidden="1" x14ac:dyDescent="0.25">
      <c r="A672" s="358" t="str">
        <f>+IF(ENCUESTAS!DU672="SI",ENCUESTAS!DV672,"")</f>
        <v/>
      </c>
      <c r="B672" s="366"/>
      <c r="C672" s="367"/>
      <c r="D672" s="361" t="str">
        <f>+ENCUESTAS!H672</f>
        <v>TAHAMI</v>
      </c>
      <c r="E672" s="372"/>
      <c r="F672" s="372"/>
      <c r="G672" s="372"/>
      <c r="H672" s="372"/>
      <c r="I672" s="372"/>
      <c r="J672" s="372"/>
      <c r="K672" s="368"/>
      <c r="L672" s="372"/>
      <c r="M672" s="372"/>
      <c r="N672" s="372"/>
      <c r="O672" s="372"/>
      <c r="P672" s="362" t="str">
        <f t="shared" si="60"/>
        <v xml:space="preserve">   #   -   </v>
      </c>
      <c r="Q672" s="362" t="str">
        <f t="shared" si="63"/>
        <v>REPETIDA</v>
      </c>
      <c r="R672" s="369"/>
      <c r="S672" s="369"/>
      <c r="T672" s="366"/>
      <c r="U672" s="366"/>
      <c r="V672" s="366"/>
      <c r="W672" s="366"/>
      <c r="X672" s="366"/>
      <c r="Y672" s="366"/>
      <c r="Z672" s="366"/>
      <c r="AA672" s="369"/>
      <c r="AB672" s="366"/>
      <c r="AC672" s="362" t="str">
        <f t="shared" si="61"/>
        <v xml:space="preserve">   </v>
      </c>
      <c r="AD672" s="362" t="str">
        <f t="shared" si="64"/>
        <v>REPETIDA</v>
      </c>
      <c r="AE672" s="362" t="str">
        <f t="shared" si="65"/>
        <v>REPETIDA</v>
      </c>
      <c r="AF672" s="366"/>
      <c r="AG672" s="366"/>
      <c r="AH672" s="370"/>
      <c r="AI672" s="367"/>
      <c r="AJ672" s="366"/>
      <c r="AK672" s="366"/>
      <c r="AL672" s="362" t="str">
        <f t="shared" si="62"/>
        <v/>
      </c>
    </row>
    <row r="673" spans="1:41" hidden="1" x14ac:dyDescent="0.25">
      <c r="A673" s="358" t="str">
        <f>+IF(ENCUESTAS!DU673="SI",ENCUESTAS!DV673,"")</f>
        <v>TAH-068</v>
      </c>
      <c r="B673" s="366"/>
      <c r="C673" s="367"/>
      <c r="D673" s="361" t="str">
        <f>+ENCUESTAS!H673</f>
        <v>TAHAMI</v>
      </c>
      <c r="E673" s="372"/>
      <c r="F673" s="372"/>
      <c r="G673" s="372"/>
      <c r="H673" s="372"/>
      <c r="I673" s="372"/>
      <c r="J673" s="372"/>
      <c r="K673" s="368"/>
      <c r="L673" s="372"/>
      <c r="M673" s="372"/>
      <c r="N673" s="372"/>
      <c r="O673" s="372"/>
      <c r="P673" s="362" t="str">
        <f t="shared" si="60"/>
        <v xml:space="preserve">   #   -   </v>
      </c>
      <c r="Q673" s="362" t="str">
        <f t="shared" si="63"/>
        <v>REPETIDA</v>
      </c>
      <c r="R673" s="369"/>
      <c r="S673" s="369"/>
      <c r="T673" s="366"/>
      <c r="U673" s="366"/>
      <c r="V673" s="366"/>
      <c r="W673" s="366"/>
      <c r="X673" s="366"/>
      <c r="Y673" s="366"/>
      <c r="Z673" s="366"/>
      <c r="AA673" s="369"/>
      <c r="AB673" s="366"/>
      <c r="AC673" s="362" t="str">
        <f t="shared" si="61"/>
        <v xml:space="preserve">   </v>
      </c>
      <c r="AD673" s="362" t="str">
        <f t="shared" si="64"/>
        <v>REPETIDA</v>
      </c>
      <c r="AE673" s="362" t="str">
        <f t="shared" si="65"/>
        <v>REPETIDA</v>
      </c>
      <c r="AF673" s="366"/>
      <c r="AG673" s="366"/>
      <c r="AH673" s="370"/>
      <c r="AI673" s="367"/>
      <c r="AJ673" s="366"/>
      <c r="AK673" s="366"/>
      <c r="AL673" s="362" t="str">
        <f t="shared" si="62"/>
        <v/>
      </c>
    </row>
    <row r="674" spans="1:41" hidden="1" x14ac:dyDescent="0.25">
      <c r="A674" s="358" t="str">
        <f>+IF(ENCUESTAS!DU674="SI",ENCUESTAS!DV674,"")</f>
        <v>TAH-069</v>
      </c>
      <c r="B674" s="366"/>
      <c r="C674" s="367"/>
      <c r="D674" s="361" t="str">
        <f>+ENCUESTAS!H674</f>
        <v>TAHAMI</v>
      </c>
      <c r="E674" s="372"/>
      <c r="F674" s="372"/>
      <c r="G674" s="372"/>
      <c r="H674" s="372"/>
      <c r="I674" s="372"/>
      <c r="J674" s="372"/>
      <c r="K674" s="368"/>
      <c r="L674" s="372"/>
      <c r="M674" s="372"/>
      <c r="N674" s="372"/>
      <c r="O674" s="372"/>
      <c r="P674" s="362" t="str">
        <f t="shared" si="60"/>
        <v xml:space="preserve">   #   -   </v>
      </c>
      <c r="Q674" s="362" t="str">
        <f t="shared" si="63"/>
        <v>REPETIDA</v>
      </c>
      <c r="R674" s="369"/>
      <c r="S674" s="369"/>
      <c r="T674" s="366"/>
      <c r="U674" s="366"/>
      <c r="V674" s="366"/>
      <c r="W674" s="366"/>
      <c r="X674" s="366"/>
      <c r="Y674" s="366"/>
      <c r="Z674" s="366"/>
      <c r="AA674" s="369"/>
      <c r="AB674" s="366"/>
      <c r="AC674" s="362" t="str">
        <f t="shared" si="61"/>
        <v xml:space="preserve">   </v>
      </c>
      <c r="AD674" s="362" t="str">
        <f t="shared" si="64"/>
        <v>REPETIDA</v>
      </c>
      <c r="AE674" s="362" t="str">
        <f t="shared" si="65"/>
        <v>REPETIDA</v>
      </c>
      <c r="AF674" s="366"/>
      <c r="AG674" s="366"/>
      <c r="AH674" s="370"/>
      <c r="AI674" s="367"/>
      <c r="AJ674" s="366"/>
      <c r="AK674" s="366"/>
      <c r="AL674" s="362" t="str">
        <f t="shared" si="62"/>
        <v/>
      </c>
    </row>
    <row r="675" spans="1:41" hidden="1" x14ac:dyDescent="0.25">
      <c r="A675" s="358" t="str">
        <f>+IF(ENCUESTAS!DU675="SI",ENCUESTAS!DV675,"")</f>
        <v>MAR-088</v>
      </c>
      <c r="B675" s="366"/>
      <c r="C675" s="367"/>
      <c r="D675" s="361" t="str">
        <f>+ENCUESTAS!H675</f>
        <v xml:space="preserve">SAN MARTIN </v>
      </c>
      <c r="E675" s="372"/>
      <c r="F675" s="372"/>
      <c r="G675" s="372"/>
      <c r="H675" s="372"/>
      <c r="I675" s="372"/>
      <c r="J675" s="372"/>
      <c r="K675" s="368"/>
      <c r="L675" s="372"/>
      <c r="M675" s="372"/>
      <c r="N675" s="372"/>
      <c r="O675" s="372"/>
      <c r="P675" s="362" t="str">
        <f t="shared" si="60"/>
        <v xml:space="preserve">   #   -   </v>
      </c>
      <c r="Q675" s="362" t="str">
        <f t="shared" si="63"/>
        <v>REPETIDA</v>
      </c>
      <c r="R675" s="369"/>
      <c r="S675" s="369"/>
      <c r="T675" s="366"/>
      <c r="U675" s="366"/>
      <c r="V675" s="366"/>
      <c r="W675" s="366"/>
      <c r="X675" s="366"/>
      <c r="Y675" s="366"/>
      <c r="Z675" s="366"/>
      <c r="AA675" s="369"/>
      <c r="AB675" s="366"/>
      <c r="AC675" s="362" t="str">
        <f t="shared" si="61"/>
        <v xml:space="preserve">   </v>
      </c>
      <c r="AD675" s="362" t="str">
        <f t="shared" si="64"/>
        <v>REPETIDA</v>
      </c>
      <c r="AE675" s="362" t="str">
        <f t="shared" si="65"/>
        <v>REPETIDA</v>
      </c>
      <c r="AF675" s="366"/>
      <c r="AG675" s="366"/>
      <c r="AH675" s="370"/>
      <c r="AI675" s="367"/>
      <c r="AJ675" s="366"/>
      <c r="AK675" s="366"/>
      <c r="AL675" s="362" t="str">
        <f t="shared" si="62"/>
        <v/>
      </c>
    </row>
    <row r="676" spans="1:41" hidden="1" x14ac:dyDescent="0.25">
      <c r="A676" s="358" t="str">
        <f>+IF(ENCUESTAS!DU676="SI",ENCUESTAS!DV676,"")</f>
        <v/>
      </c>
      <c r="B676" s="366"/>
      <c r="C676" s="367"/>
      <c r="D676" s="361" t="str">
        <f>+ENCUESTAS!H676</f>
        <v xml:space="preserve">OASIS </v>
      </c>
      <c r="E676" s="372"/>
      <c r="F676" s="372"/>
      <c r="G676" s="372"/>
      <c r="H676" s="372"/>
      <c r="I676" s="372"/>
      <c r="J676" s="372"/>
      <c r="K676" s="368"/>
      <c r="L676" s="372"/>
      <c r="M676" s="372"/>
      <c r="N676" s="372"/>
      <c r="O676" s="466"/>
      <c r="P676" s="362" t="str">
        <f t="shared" si="60"/>
        <v xml:space="preserve">   #   -   </v>
      </c>
      <c r="Q676" s="362" t="str">
        <f t="shared" si="63"/>
        <v>REPETIDA</v>
      </c>
      <c r="R676" s="369"/>
      <c r="S676" s="369"/>
      <c r="T676" s="366"/>
      <c r="U676" s="366"/>
      <c r="V676" s="366"/>
      <c r="W676" s="366"/>
      <c r="X676" s="366"/>
      <c r="Y676" s="366"/>
      <c r="Z676" s="366"/>
      <c r="AA676" s="369"/>
      <c r="AB676" s="366"/>
      <c r="AC676" s="362" t="str">
        <f t="shared" si="61"/>
        <v xml:space="preserve">   </v>
      </c>
      <c r="AD676" s="362" t="str">
        <f t="shared" si="64"/>
        <v>REPETIDA</v>
      </c>
      <c r="AE676" s="362" t="str">
        <f t="shared" si="65"/>
        <v>REPETIDA</v>
      </c>
      <c r="AF676" s="366"/>
      <c r="AG676" s="366"/>
      <c r="AH676" s="370"/>
      <c r="AI676" s="367"/>
      <c r="AJ676" s="366"/>
      <c r="AK676" s="366"/>
      <c r="AL676" s="362" t="str">
        <f t="shared" si="62"/>
        <v/>
      </c>
    </row>
    <row r="677" spans="1:41" hidden="1" x14ac:dyDescent="0.25">
      <c r="A677" s="358" t="str">
        <f>+IF(ENCUESTAS!DU677="SI",ENCUESTAS!DV677,"")</f>
        <v>TAH-070</v>
      </c>
      <c r="B677" s="366"/>
      <c r="C677" s="367"/>
      <c r="D677" s="361" t="str">
        <f>+ENCUESTAS!H677</f>
        <v>TAHAMI</v>
      </c>
      <c r="E677" s="372"/>
      <c r="F677" s="372"/>
      <c r="G677" s="372"/>
      <c r="H677" s="372"/>
      <c r="I677" s="372"/>
      <c r="J677" s="372"/>
      <c r="K677" s="368"/>
      <c r="L677" s="372"/>
      <c r="M677" s="372"/>
      <c r="N677" s="372"/>
      <c r="O677" s="372"/>
      <c r="P677" s="362" t="str">
        <f t="shared" si="60"/>
        <v xml:space="preserve">   #   -   </v>
      </c>
      <c r="Q677" s="362" t="str">
        <f t="shared" si="63"/>
        <v>REPETIDA</v>
      </c>
      <c r="R677" s="369"/>
      <c r="S677" s="369"/>
      <c r="T677" s="366"/>
      <c r="U677" s="366"/>
      <c r="V677" s="366"/>
      <c r="W677" s="366"/>
      <c r="X677" s="366"/>
      <c r="Y677" s="366"/>
      <c r="Z677" s="366"/>
      <c r="AA677" s="369"/>
      <c r="AB677" s="366"/>
      <c r="AC677" s="362" t="str">
        <f t="shared" si="61"/>
        <v xml:space="preserve">   </v>
      </c>
      <c r="AD677" s="362" t="str">
        <f t="shared" si="64"/>
        <v>REPETIDA</v>
      </c>
      <c r="AE677" s="362" t="str">
        <f t="shared" si="65"/>
        <v>REPETIDA</v>
      </c>
      <c r="AF677" s="366"/>
      <c r="AG677" s="366"/>
      <c r="AH677" s="370"/>
      <c r="AI677" s="367"/>
      <c r="AJ677" s="366"/>
      <c r="AK677" s="366"/>
      <c r="AL677" s="362" t="str">
        <f t="shared" si="62"/>
        <v/>
      </c>
    </row>
    <row r="678" spans="1:41" ht="75" hidden="1" x14ac:dyDescent="0.25">
      <c r="A678" s="358" t="str">
        <f>+IF(ENCUESTAS!DU678="SI",ENCUESTAS!DV678,"")</f>
        <v>OAS-163</v>
      </c>
      <c r="B678" s="366" t="s">
        <v>1086</v>
      </c>
      <c r="C678" s="367">
        <v>43364</v>
      </c>
      <c r="D678" s="361" t="str">
        <f>+ENCUESTAS!H678</f>
        <v xml:space="preserve">OASIS </v>
      </c>
      <c r="E678" s="372" t="s">
        <v>1097</v>
      </c>
      <c r="F678" s="372">
        <v>56</v>
      </c>
      <c r="G678" s="372"/>
      <c r="H678" s="372"/>
      <c r="I678" s="372"/>
      <c r="J678" s="372">
        <v>16</v>
      </c>
      <c r="K678" s="368"/>
      <c r="L678" s="372"/>
      <c r="M678" s="372">
        <v>25</v>
      </c>
      <c r="N678" s="372"/>
      <c r="O678" s="466">
        <v>220581870000</v>
      </c>
      <c r="P678" s="362" t="str">
        <f t="shared" si="60"/>
        <v>CALLE 56  #  16 - 25  220581870000</v>
      </c>
      <c r="Q678" s="362" t="str">
        <f t="shared" si="63"/>
        <v>NO</v>
      </c>
      <c r="R678" s="369">
        <v>963059</v>
      </c>
      <c r="S678" s="369">
        <v>1210053</v>
      </c>
      <c r="T678" s="366" t="s">
        <v>1087</v>
      </c>
      <c r="U678" s="467" t="s">
        <v>4016</v>
      </c>
      <c r="V678" s="366" t="s">
        <v>1086</v>
      </c>
      <c r="W678" s="366" t="s">
        <v>1505</v>
      </c>
      <c r="X678" s="366" t="s">
        <v>1672</v>
      </c>
      <c r="Y678" s="366" t="s">
        <v>1694</v>
      </c>
      <c r="Z678" s="366" t="s">
        <v>1272</v>
      </c>
      <c r="AA678" s="369">
        <v>21930434</v>
      </c>
      <c r="AB678" s="366">
        <v>3136084047</v>
      </c>
      <c r="AC678" s="362" t="str">
        <f t="shared" si="61"/>
        <v>AURA ROSA GALLEGO GAVIRIA</v>
      </c>
      <c r="AD678" s="362" t="str">
        <f t="shared" si="64"/>
        <v>NO</v>
      </c>
      <c r="AE678" s="362" t="str">
        <f t="shared" si="65"/>
        <v>NO</v>
      </c>
      <c r="AF678" s="467" t="s">
        <v>3974</v>
      </c>
      <c r="AG678" s="366"/>
      <c r="AH678" s="370"/>
      <c r="AI678" s="367"/>
      <c r="AJ678" s="366"/>
      <c r="AK678" s="366"/>
      <c r="AL678" s="362" t="str">
        <f t="shared" si="62"/>
        <v/>
      </c>
    </row>
    <row r="679" spans="1:41" hidden="1" x14ac:dyDescent="0.25">
      <c r="A679" s="358" t="str">
        <f>+IF(ENCUESTAS!DU679="SI",ENCUESTAS!DV679,"")</f>
        <v>TAH-071</v>
      </c>
      <c r="B679" s="366"/>
      <c r="C679" s="367"/>
      <c r="D679" s="361" t="str">
        <f>+ENCUESTAS!H679</f>
        <v>TAHAMI</v>
      </c>
      <c r="E679" s="372"/>
      <c r="F679" s="372"/>
      <c r="G679" s="372"/>
      <c r="H679" s="372"/>
      <c r="I679" s="372"/>
      <c r="J679" s="372"/>
      <c r="K679" s="368"/>
      <c r="L679" s="372"/>
      <c r="M679" s="372"/>
      <c r="N679" s="372"/>
      <c r="O679" s="372"/>
      <c r="P679" s="362" t="str">
        <f t="shared" si="60"/>
        <v xml:space="preserve">   #   -   </v>
      </c>
      <c r="Q679" s="362" t="str">
        <f t="shared" si="63"/>
        <v>REPETIDA</v>
      </c>
      <c r="R679" s="369"/>
      <c r="S679" s="369"/>
      <c r="T679" s="366"/>
      <c r="U679" s="366"/>
      <c r="V679" s="366"/>
      <c r="W679" s="366"/>
      <c r="X679" s="366"/>
      <c r="Y679" s="366"/>
      <c r="Z679" s="366"/>
      <c r="AA679" s="369"/>
      <c r="AB679" s="366"/>
      <c r="AC679" s="362" t="str">
        <f t="shared" si="61"/>
        <v xml:space="preserve">   </v>
      </c>
      <c r="AD679" s="362" t="str">
        <f t="shared" si="64"/>
        <v>REPETIDA</v>
      </c>
      <c r="AE679" s="362" t="str">
        <f t="shared" si="65"/>
        <v>REPETIDA</v>
      </c>
      <c r="AF679" s="366"/>
      <c r="AG679" s="366"/>
      <c r="AH679" s="370"/>
      <c r="AI679" s="367"/>
      <c r="AJ679" s="366"/>
      <c r="AK679" s="366"/>
      <c r="AL679" s="362" t="str">
        <f t="shared" si="62"/>
        <v/>
      </c>
    </row>
    <row r="680" spans="1:41" hidden="1" x14ac:dyDescent="0.25">
      <c r="A680" s="358" t="str">
        <f>+IF(ENCUESTAS!DU680="SI",ENCUESTAS!DV680,"")</f>
        <v>HOR-058</v>
      </c>
      <c r="B680" s="366"/>
      <c r="C680" s="367"/>
      <c r="D680" s="361" t="str">
        <f>+ENCUESTAS!H680</f>
        <v xml:space="preserve">NUEVO HORIZONTE </v>
      </c>
      <c r="E680" s="372"/>
      <c r="F680" s="372"/>
      <c r="G680" s="372"/>
      <c r="H680" s="372"/>
      <c r="I680" s="372"/>
      <c r="J680" s="372"/>
      <c r="K680" s="368"/>
      <c r="L680" s="372"/>
      <c r="M680" s="372"/>
      <c r="N680" s="372"/>
      <c r="O680" s="372"/>
      <c r="P680" s="362" t="str">
        <f t="shared" si="60"/>
        <v xml:space="preserve">   #   -   </v>
      </c>
      <c r="Q680" s="362" t="str">
        <f t="shared" si="63"/>
        <v>REPETIDA</v>
      </c>
      <c r="R680" s="369"/>
      <c r="S680" s="369"/>
      <c r="T680" s="366"/>
      <c r="U680" s="366"/>
      <c r="V680" s="366"/>
      <c r="W680" s="366"/>
      <c r="X680" s="366"/>
      <c r="Y680" s="366"/>
      <c r="Z680" s="366"/>
      <c r="AA680" s="369"/>
      <c r="AB680" s="366"/>
      <c r="AC680" s="362" t="str">
        <f t="shared" si="61"/>
        <v xml:space="preserve">   </v>
      </c>
      <c r="AD680" s="362" t="str">
        <f t="shared" si="64"/>
        <v>REPETIDA</v>
      </c>
      <c r="AE680" s="362" t="str">
        <f t="shared" si="65"/>
        <v>REPETIDA</v>
      </c>
      <c r="AF680" s="366"/>
      <c r="AG680" s="366"/>
      <c r="AH680" s="370"/>
      <c r="AI680" s="367"/>
      <c r="AJ680" s="366"/>
      <c r="AK680" s="366"/>
      <c r="AL680" s="362" t="str">
        <f t="shared" si="62"/>
        <v/>
      </c>
    </row>
    <row r="681" spans="1:41" ht="60" hidden="1" x14ac:dyDescent="0.25">
      <c r="A681" s="358" t="str">
        <f>+IF(ENCUESTAS!DU681="SI",ENCUESTAS!DV681,"")</f>
        <v>OAS-164</v>
      </c>
      <c r="B681" s="366" t="s">
        <v>1086</v>
      </c>
      <c r="C681" s="367">
        <v>43359</v>
      </c>
      <c r="D681" s="361" t="str">
        <f>+ENCUESTAS!H681</f>
        <v xml:space="preserve">OASIS </v>
      </c>
      <c r="E681" s="372" t="s">
        <v>1097</v>
      </c>
      <c r="F681" s="372">
        <v>56</v>
      </c>
      <c r="G681" s="372"/>
      <c r="H681" s="372"/>
      <c r="I681" s="372"/>
      <c r="J681" s="372">
        <v>16</v>
      </c>
      <c r="K681" s="368"/>
      <c r="L681" s="372"/>
      <c r="M681" s="372">
        <v>8</v>
      </c>
      <c r="N681" s="372"/>
      <c r="O681" s="466">
        <v>220580400000</v>
      </c>
      <c r="P681" s="362" t="str">
        <f t="shared" si="60"/>
        <v>CALLE 56  #  16 - 8  220580400000</v>
      </c>
      <c r="Q681" s="362" t="str">
        <f t="shared" si="63"/>
        <v>NO</v>
      </c>
      <c r="R681" s="369">
        <v>963174</v>
      </c>
      <c r="S681" s="369">
        <v>1210085</v>
      </c>
      <c r="T681" s="366" t="s">
        <v>1086</v>
      </c>
      <c r="U681" s="467"/>
      <c r="V681" s="366" t="s">
        <v>1086</v>
      </c>
      <c r="W681" s="366" t="s">
        <v>3196</v>
      </c>
      <c r="X681" s="366" t="s">
        <v>1804</v>
      </c>
      <c r="Y681" s="366" t="s">
        <v>3927</v>
      </c>
      <c r="Z681" s="366" t="s">
        <v>2050</v>
      </c>
      <c r="AA681" s="369">
        <v>1002065719</v>
      </c>
      <c r="AB681" s="366">
        <v>3146064826</v>
      </c>
      <c r="AC681" s="362" t="str">
        <f t="shared" si="61"/>
        <v>JOHON JAIRO TORO GIRALDO</v>
      </c>
      <c r="AD681" s="362" t="str">
        <f t="shared" si="64"/>
        <v>NO</v>
      </c>
      <c r="AE681" s="362" t="str">
        <f t="shared" si="65"/>
        <v>NO</v>
      </c>
      <c r="AF681" s="467" t="s">
        <v>4431</v>
      </c>
      <c r="AG681" s="366"/>
      <c r="AH681" s="370"/>
      <c r="AI681" s="367"/>
      <c r="AJ681" s="366"/>
      <c r="AK681" s="366"/>
      <c r="AL681" s="362" t="str">
        <f t="shared" si="62"/>
        <v/>
      </c>
      <c r="AN681" s="332" t="s">
        <v>1129</v>
      </c>
    </row>
    <row r="682" spans="1:41" ht="45" hidden="1" x14ac:dyDescent="0.25">
      <c r="A682" s="358" t="str">
        <f>+IF(ENCUESTAS!DU682="SI",ENCUESTAS!DV682,"")</f>
        <v>OAS-165</v>
      </c>
      <c r="B682" s="366" t="s">
        <v>1086</v>
      </c>
      <c r="C682" s="367">
        <v>43362</v>
      </c>
      <c r="D682" s="361" t="str">
        <f>+ENCUESTAS!H682</f>
        <v xml:space="preserve">OASIS </v>
      </c>
      <c r="E682" s="372" t="s">
        <v>1102</v>
      </c>
      <c r="F682" s="372">
        <v>15</v>
      </c>
      <c r="G682" s="372"/>
      <c r="H682" s="372"/>
      <c r="I682" s="372"/>
      <c r="J682" s="372">
        <v>56</v>
      </c>
      <c r="K682" s="368"/>
      <c r="L682" s="372"/>
      <c r="M682" s="372">
        <v>20</v>
      </c>
      <c r="N682" s="372"/>
      <c r="O682" s="466">
        <v>220570300000</v>
      </c>
      <c r="P682" s="362" t="str">
        <f t="shared" si="60"/>
        <v>CARRERA 15  #  56 - 20  220570300000</v>
      </c>
      <c r="Q682" s="362" t="str">
        <f t="shared" si="63"/>
        <v>NO</v>
      </c>
      <c r="R682" s="369">
        <v>963185</v>
      </c>
      <c r="S682" s="369">
        <v>1209991</v>
      </c>
      <c r="T682" s="366" t="s">
        <v>1086</v>
      </c>
      <c r="U682" s="467"/>
      <c r="V682" s="366" t="s">
        <v>1086</v>
      </c>
      <c r="W682" s="366" t="s">
        <v>1299</v>
      </c>
      <c r="X682" s="366" t="s">
        <v>1525</v>
      </c>
      <c r="Y682" s="366" t="s">
        <v>1287</v>
      </c>
      <c r="Z682" s="366" t="s">
        <v>3946</v>
      </c>
      <c r="AA682" s="369">
        <v>26418624</v>
      </c>
      <c r="AB682" s="366">
        <v>3104744231</v>
      </c>
      <c r="AC682" s="362" t="str">
        <f t="shared" si="61"/>
        <v>MARIA VILLER SANCHEZ CORREA</v>
      </c>
      <c r="AD682" s="362" t="str">
        <f t="shared" si="64"/>
        <v>NO</v>
      </c>
      <c r="AE682" s="362" t="str">
        <f t="shared" si="65"/>
        <v>NO</v>
      </c>
      <c r="AF682" s="467" t="s">
        <v>4076</v>
      </c>
      <c r="AG682" s="366" t="s">
        <v>1086</v>
      </c>
      <c r="AH682" s="370">
        <v>5800813.4466564097</v>
      </c>
      <c r="AI682" s="367">
        <v>43392</v>
      </c>
      <c r="AJ682" s="366" t="s">
        <v>1086</v>
      </c>
      <c r="AK682" s="366"/>
      <c r="AL682" s="362" t="str">
        <f t="shared" si="62"/>
        <v>SI</v>
      </c>
      <c r="AN682" s="332" t="s">
        <v>1121</v>
      </c>
      <c r="AO682" s="332">
        <v>2</v>
      </c>
    </row>
    <row r="683" spans="1:41" ht="45" hidden="1" x14ac:dyDescent="0.25">
      <c r="A683" s="358" t="str">
        <f>+IF(ENCUESTAS!DU683="SI",ENCUESTAS!DV683,"")</f>
        <v>OAS-166</v>
      </c>
      <c r="B683" s="366" t="s">
        <v>1086</v>
      </c>
      <c r="C683" s="367">
        <v>43361</v>
      </c>
      <c r="D683" s="361" t="str">
        <f>+ENCUESTAS!H683</f>
        <v xml:space="preserve">OASIS </v>
      </c>
      <c r="E683" s="372" t="s">
        <v>1097</v>
      </c>
      <c r="F683" s="372">
        <v>56</v>
      </c>
      <c r="G683" s="372"/>
      <c r="H683" s="372"/>
      <c r="I683" s="372"/>
      <c r="J683" s="372">
        <v>14</v>
      </c>
      <c r="K683" s="368"/>
      <c r="L683" s="372"/>
      <c r="M683" s="372">
        <v>62</v>
      </c>
      <c r="N683" s="372"/>
      <c r="O683" s="466">
        <v>220555060000</v>
      </c>
      <c r="P683" s="362" t="str">
        <f t="shared" si="60"/>
        <v>CALLE 56  #  14 - 62  220555060000</v>
      </c>
      <c r="Q683" s="362" t="str">
        <f t="shared" si="63"/>
        <v>NO</v>
      </c>
      <c r="R683" s="369">
        <v>963222</v>
      </c>
      <c r="S683" s="369">
        <v>1210006</v>
      </c>
      <c r="T683" s="366" t="s">
        <v>1086</v>
      </c>
      <c r="U683" s="467"/>
      <c r="V683" s="366" t="s">
        <v>1086</v>
      </c>
      <c r="W683" s="366" t="s">
        <v>1521</v>
      </c>
      <c r="X683" s="366" t="s">
        <v>1456</v>
      </c>
      <c r="Y683" s="366" t="s">
        <v>1335</v>
      </c>
      <c r="Z683" s="366" t="s">
        <v>1287</v>
      </c>
      <c r="AA683" s="369">
        <v>21932476</v>
      </c>
      <c r="AB683" s="366">
        <v>3212725010</v>
      </c>
      <c r="AC683" s="362" t="str">
        <f t="shared" si="61"/>
        <v>GLORIA MARIA MEJIA PEREZ</v>
      </c>
      <c r="AD683" s="362" t="str">
        <f t="shared" si="64"/>
        <v>NO</v>
      </c>
      <c r="AE683" s="362" t="str">
        <f t="shared" si="65"/>
        <v>NO</v>
      </c>
      <c r="AF683" s="467" t="s">
        <v>4075</v>
      </c>
      <c r="AG683" s="366" t="s">
        <v>1086</v>
      </c>
      <c r="AH683" s="370">
        <v>6300009.7870129105</v>
      </c>
      <c r="AI683" s="367">
        <v>43392</v>
      </c>
      <c r="AJ683" s="366" t="s">
        <v>1086</v>
      </c>
      <c r="AK683" s="366"/>
      <c r="AL683" s="362" t="str">
        <f t="shared" si="62"/>
        <v>SI</v>
      </c>
      <c r="AN683" s="332" t="s">
        <v>1129</v>
      </c>
      <c r="AO683" s="332">
        <v>2</v>
      </c>
    </row>
    <row r="684" spans="1:41" hidden="1" x14ac:dyDescent="0.25">
      <c r="A684" s="358" t="str">
        <f>+IF(ENCUESTAS!DU684="SI",ENCUESTAS!DV684,"")</f>
        <v>OAS-167</v>
      </c>
      <c r="B684" s="366" t="s">
        <v>1086</v>
      </c>
      <c r="C684" s="367"/>
      <c r="D684" s="361" t="str">
        <f>+ENCUESTAS!H684</f>
        <v xml:space="preserve">OASIS </v>
      </c>
      <c r="E684" s="372"/>
      <c r="F684" s="372"/>
      <c r="G684" s="372"/>
      <c r="H684" s="372"/>
      <c r="I684" s="372"/>
      <c r="J684" s="372"/>
      <c r="K684" s="368"/>
      <c r="L684" s="372"/>
      <c r="M684" s="372"/>
      <c r="N684" s="372"/>
      <c r="O684" s="466"/>
      <c r="P684" s="362" t="str">
        <f t="shared" si="60"/>
        <v xml:space="preserve">   #   -   </v>
      </c>
      <c r="Q684" s="362" t="str">
        <f t="shared" si="63"/>
        <v>REPETIDA</v>
      </c>
      <c r="R684" s="369"/>
      <c r="S684" s="369"/>
      <c r="T684" s="366" t="s">
        <v>1087</v>
      </c>
      <c r="U684" s="467" t="s">
        <v>4015</v>
      </c>
      <c r="V684" s="366"/>
      <c r="W684" s="366"/>
      <c r="X684" s="366"/>
      <c r="Y684" s="366"/>
      <c r="Z684" s="366"/>
      <c r="AA684" s="369"/>
      <c r="AB684" s="366"/>
      <c r="AC684" s="362" t="str">
        <f t="shared" si="61"/>
        <v xml:space="preserve">   </v>
      </c>
      <c r="AD684" s="362" t="str">
        <f t="shared" si="64"/>
        <v>REPETIDA</v>
      </c>
      <c r="AE684" s="362" t="str">
        <f t="shared" si="65"/>
        <v>REPETIDA</v>
      </c>
      <c r="AF684" s="467"/>
      <c r="AG684" s="366"/>
      <c r="AH684" s="370"/>
      <c r="AI684" s="367"/>
      <c r="AJ684" s="366"/>
      <c r="AK684" s="366"/>
      <c r="AL684" s="362" t="str">
        <f t="shared" si="62"/>
        <v/>
      </c>
    </row>
    <row r="685" spans="1:41" hidden="1" x14ac:dyDescent="0.25">
      <c r="A685" s="358" t="str">
        <f>+IF(ENCUESTAS!DU685="SI",ENCUESTAS!DV685,"")</f>
        <v/>
      </c>
      <c r="B685" s="366"/>
      <c r="C685" s="367"/>
      <c r="D685" s="361" t="str">
        <f>+ENCUESTAS!H685</f>
        <v xml:space="preserve">SAN MARTIN </v>
      </c>
      <c r="E685" s="372"/>
      <c r="F685" s="372"/>
      <c r="G685" s="372"/>
      <c r="H685" s="372"/>
      <c r="I685" s="372"/>
      <c r="J685" s="372"/>
      <c r="K685" s="368"/>
      <c r="L685" s="372"/>
      <c r="M685" s="372"/>
      <c r="N685" s="372"/>
      <c r="O685" s="372"/>
      <c r="P685" s="362" t="str">
        <f t="shared" si="60"/>
        <v xml:space="preserve">   #   -   </v>
      </c>
      <c r="Q685" s="362" t="str">
        <f t="shared" si="63"/>
        <v>REPETIDA</v>
      </c>
      <c r="R685" s="369"/>
      <c r="S685" s="369"/>
      <c r="T685" s="366"/>
      <c r="U685" s="366"/>
      <c r="V685" s="366"/>
      <c r="W685" s="366"/>
      <c r="X685" s="366"/>
      <c r="Y685" s="366"/>
      <c r="Z685" s="366"/>
      <c r="AA685" s="369"/>
      <c r="AB685" s="366"/>
      <c r="AC685" s="362" t="str">
        <f t="shared" si="61"/>
        <v xml:space="preserve">   </v>
      </c>
      <c r="AD685" s="362" t="str">
        <f t="shared" si="64"/>
        <v>REPETIDA</v>
      </c>
      <c r="AE685" s="362" t="str">
        <f t="shared" si="65"/>
        <v>REPETIDA</v>
      </c>
      <c r="AF685" s="366"/>
      <c r="AG685" s="366"/>
      <c r="AH685" s="370"/>
      <c r="AI685" s="367"/>
      <c r="AJ685" s="366"/>
      <c r="AK685" s="366"/>
      <c r="AL685" s="362" t="str">
        <f t="shared" si="62"/>
        <v/>
      </c>
    </row>
    <row r="686" spans="1:41" ht="75" hidden="1" x14ac:dyDescent="0.25">
      <c r="A686" s="358" t="str">
        <f>+IF(ENCUESTAS!DU686="SI",ENCUESTAS!DV686,"")</f>
        <v>OAS-168</v>
      </c>
      <c r="B686" s="366" t="s">
        <v>1086</v>
      </c>
      <c r="C686" s="367">
        <v>43355</v>
      </c>
      <c r="D686" s="361" t="str">
        <f>+ENCUESTAS!H686</f>
        <v xml:space="preserve">OASIS </v>
      </c>
      <c r="E686" s="372"/>
      <c r="F686" s="372"/>
      <c r="G686" s="372"/>
      <c r="H686" s="372"/>
      <c r="I686" s="372"/>
      <c r="J686" s="372"/>
      <c r="K686" s="368"/>
      <c r="L686" s="372"/>
      <c r="M686" s="372"/>
      <c r="N686" s="372"/>
      <c r="O686" s="466">
        <v>220575400000</v>
      </c>
      <c r="P686" s="362" t="str">
        <f t="shared" si="60"/>
        <v xml:space="preserve">   #   -   220575400000</v>
      </c>
      <c r="Q686" s="362" t="str">
        <f t="shared" si="63"/>
        <v>NO</v>
      </c>
      <c r="R686" s="369">
        <v>963174</v>
      </c>
      <c r="S686" s="369">
        <v>1210035</v>
      </c>
      <c r="T686" s="366" t="s">
        <v>1086</v>
      </c>
      <c r="U686" s="467" t="s">
        <v>3904</v>
      </c>
      <c r="V686" s="366" t="s">
        <v>1086</v>
      </c>
      <c r="W686" s="366" t="s">
        <v>2301</v>
      </c>
      <c r="X686" s="366" t="s">
        <v>2338</v>
      </c>
      <c r="Y686" s="366" t="s">
        <v>1272</v>
      </c>
      <c r="Z686" s="366" t="s">
        <v>1336</v>
      </c>
      <c r="AA686" s="369">
        <v>21931994</v>
      </c>
      <c r="AB686" s="366">
        <v>3104657380</v>
      </c>
      <c r="AC686" s="362" t="str">
        <f t="shared" si="61"/>
        <v>ROSA ESTELA RUA PALACIO</v>
      </c>
      <c r="AD686" s="362" t="str">
        <f t="shared" si="64"/>
        <v>NO</v>
      </c>
      <c r="AE686" s="362" t="str">
        <f t="shared" si="65"/>
        <v>NO</v>
      </c>
      <c r="AF686" s="467" t="s">
        <v>3995</v>
      </c>
      <c r="AG686" s="366" t="s">
        <v>1086</v>
      </c>
      <c r="AH686" s="370">
        <v>6295446.5005015768</v>
      </c>
      <c r="AI686" s="367">
        <v>43392</v>
      </c>
      <c r="AJ686" s="366" t="s">
        <v>1086</v>
      </c>
      <c r="AK686" s="366"/>
      <c r="AL686" s="362" t="str">
        <f t="shared" si="62"/>
        <v>SI</v>
      </c>
      <c r="AN686" s="332" t="s">
        <v>1133</v>
      </c>
      <c r="AO686" s="332">
        <v>2</v>
      </c>
    </row>
    <row r="687" spans="1:41" hidden="1" x14ac:dyDescent="0.25">
      <c r="A687" s="358" t="str">
        <f>+IF(ENCUESTAS!DU687="SI",ENCUESTAS!DV687,"")</f>
        <v/>
      </c>
      <c r="B687" s="366"/>
      <c r="C687" s="367"/>
      <c r="D687" s="361" t="str">
        <f>+ENCUESTAS!H687</f>
        <v xml:space="preserve">OASIS </v>
      </c>
      <c r="E687" s="372"/>
      <c r="F687" s="372"/>
      <c r="G687" s="372"/>
      <c r="H687" s="372"/>
      <c r="I687" s="372"/>
      <c r="J687" s="372"/>
      <c r="K687" s="368"/>
      <c r="L687" s="372"/>
      <c r="M687" s="372"/>
      <c r="N687" s="372"/>
      <c r="O687" s="466"/>
      <c r="P687" s="362" t="str">
        <f t="shared" ref="P687:P750" si="66">CONCATENATE(E687," ",F687,G687," ",H687," ",I687,"# "," ",J687,K687," ",L687,"- ",M687," ",N687," ",O687)</f>
        <v xml:space="preserve">   #   -   </v>
      </c>
      <c r="Q687" s="362" t="str">
        <f t="shared" si="63"/>
        <v>REPETIDA</v>
      </c>
      <c r="R687" s="369"/>
      <c r="S687" s="369"/>
      <c r="T687" s="366"/>
      <c r="U687" s="366"/>
      <c r="V687" s="366"/>
      <c r="W687" s="366"/>
      <c r="X687" s="366"/>
      <c r="Y687" s="366"/>
      <c r="Z687" s="366"/>
      <c r="AA687" s="369"/>
      <c r="AB687" s="366"/>
      <c r="AC687" s="362" t="str">
        <f t="shared" ref="AC687:AC750" si="67">+CONCATENATE(Y687," ",Z687," ",W687," ",X687)</f>
        <v xml:space="preserve">   </v>
      </c>
      <c r="AD687" s="362" t="str">
        <f t="shared" si="64"/>
        <v>REPETIDA</v>
      </c>
      <c r="AE687" s="362" t="str">
        <f t="shared" si="65"/>
        <v>REPETIDA</v>
      </c>
      <c r="AF687" s="366"/>
      <c r="AG687" s="366"/>
      <c r="AH687" s="370"/>
      <c r="AI687" s="367"/>
      <c r="AJ687" s="366"/>
      <c r="AK687" s="366"/>
      <c r="AL687" s="362" t="str">
        <f t="shared" ref="AL687:AL750" si="68">IF(AND(AG687="SI",AJ687="SI"),"SI",IF(AND(AG687="",AJ687=""),"","NO"))</f>
        <v/>
      </c>
    </row>
    <row r="688" spans="1:41" ht="75" hidden="1" x14ac:dyDescent="0.25">
      <c r="A688" s="358" t="str">
        <f>+IF(ENCUESTAS!DU688="SI",ENCUESTAS!DV688,"")</f>
        <v>OAS-169</v>
      </c>
      <c r="B688" s="366" t="s">
        <v>1086</v>
      </c>
      <c r="C688" s="367">
        <v>43367</v>
      </c>
      <c r="D688" s="361" t="str">
        <f>+ENCUESTAS!H688</f>
        <v xml:space="preserve">OASIS </v>
      </c>
      <c r="E688" s="372" t="s">
        <v>1102</v>
      </c>
      <c r="F688" s="372">
        <v>15</v>
      </c>
      <c r="G688" s="372"/>
      <c r="H688" s="372"/>
      <c r="I688" s="372"/>
      <c r="J688" s="372">
        <v>56</v>
      </c>
      <c r="K688" s="368"/>
      <c r="L688" s="372"/>
      <c r="M688" s="372">
        <v>62</v>
      </c>
      <c r="N688" s="372"/>
      <c r="O688" s="466">
        <v>220571000000</v>
      </c>
      <c r="P688" s="362" t="str">
        <f t="shared" si="66"/>
        <v>CARRERA 15  #  56 - 62  220571000000</v>
      </c>
      <c r="Q688" s="362" t="str">
        <f t="shared" si="63"/>
        <v>NO</v>
      </c>
      <c r="R688" s="369">
        <v>963213</v>
      </c>
      <c r="S688" s="369">
        <v>1210023</v>
      </c>
      <c r="T688" s="366" t="s">
        <v>1086</v>
      </c>
      <c r="U688" s="467"/>
      <c r="V688" s="366" t="s">
        <v>1086</v>
      </c>
      <c r="W688" s="366" t="s">
        <v>1725</v>
      </c>
      <c r="X688" s="366"/>
      <c r="Y688" s="366" t="s">
        <v>1335</v>
      </c>
      <c r="Z688" s="366"/>
      <c r="AA688" s="369">
        <v>43654184</v>
      </c>
      <c r="AB688" s="366">
        <v>3152925184</v>
      </c>
      <c r="AC688" s="362" t="str">
        <f t="shared" si="67"/>
        <v xml:space="preserve">GLORIA  CRUZ </v>
      </c>
      <c r="AD688" s="362" t="str">
        <f t="shared" si="64"/>
        <v>NO</v>
      </c>
      <c r="AE688" s="362" t="str">
        <f t="shared" si="65"/>
        <v>NO</v>
      </c>
      <c r="AF688" s="467" t="s">
        <v>4074</v>
      </c>
      <c r="AG688" s="366" t="s">
        <v>1086</v>
      </c>
      <c r="AH688" s="370">
        <v>1470219.6338914416</v>
      </c>
      <c r="AI688" s="367">
        <v>43392</v>
      </c>
      <c r="AJ688" s="366" t="s">
        <v>1086</v>
      </c>
      <c r="AK688" s="366"/>
      <c r="AL688" s="362" t="str">
        <f t="shared" si="68"/>
        <v>SI</v>
      </c>
      <c r="AN688" s="332" t="s">
        <v>1129</v>
      </c>
      <c r="AO688" s="332">
        <v>2</v>
      </c>
    </row>
    <row r="689" spans="1:41" hidden="1" x14ac:dyDescent="0.25">
      <c r="A689" s="358" t="str">
        <f>+IF(ENCUESTAS!DU689="SI",ENCUESTAS!DV689,"")</f>
        <v>OAS-170</v>
      </c>
      <c r="B689" s="366" t="s">
        <v>1086</v>
      </c>
      <c r="C689" s="367">
        <v>43376</v>
      </c>
      <c r="D689" s="361" t="str">
        <f>+ENCUESTAS!H689</f>
        <v xml:space="preserve">OASIS </v>
      </c>
      <c r="E689" s="372"/>
      <c r="F689" s="372"/>
      <c r="G689" s="372"/>
      <c r="H689" s="372"/>
      <c r="I689" s="372"/>
      <c r="J689" s="372"/>
      <c r="K689" s="368"/>
      <c r="L689" s="372"/>
      <c r="M689" s="372"/>
      <c r="N689" s="372"/>
      <c r="O689" s="466">
        <v>5949</v>
      </c>
      <c r="P689" s="362" t="str">
        <f t="shared" si="66"/>
        <v xml:space="preserve">   #   -   5949</v>
      </c>
      <c r="Q689" s="362" t="str">
        <f t="shared" si="63"/>
        <v>NO</v>
      </c>
      <c r="R689" s="369"/>
      <c r="S689" s="369"/>
      <c r="T689" s="366" t="s">
        <v>1087</v>
      </c>
      <c r="U689" s="366" t="s">
        <v>4149</v>
      </c>
      <c r="V689" s="366" t="s">
        <v>1086</v>
      </c>
      <c r="W689" s="366" t="s">
        <v>1521</v>
      </c>
      <c r="X689" s="366" t="s">
        <v>1907</v>
      </c>
      <c r="Y689" s="366" t="s">
        <v>3008</v>
      </c>
      <c r="Z689" s="366"/>
      <c r="AA689" s="369">
        <v>21933734</v>
      </c>
      <c r="AB689" s="366"/>
      <c r="AC689" s="362" t="str">
        <f t="shared" si="67"/>
        <v>ADELAIDA  MEJIA ZAPATA</v>
      </c>
      <c r="AD689" s="362" t="str">
        <f t="shared" si="64"/>
        <v>NO</v>
      </c>
      <c r="AE689" s="362" t="str">
        <f t="shared" si="65"/>
        <v>NO</v>
      </c>
      <c r="AF689" s="467"/>
      <c r="AG689" s="366"/>
      <c r="AH689" s="370"/>
      <c r="AI689" s="367"/>
      <c r="AJ689" s="366"/>
      <c r="AK689" s="366"/>
      <c r="AL689" s="362" t="str">
        <f t="shared" si="68"/>
        <v/>
      </c>
    </row>
    <row r="690" spans="1:41" hidden="1" x14ac:dyDescent="0.25">
      <c r="A690" s="358" t="str">
        <f>+IF(ENCUESTAS!DU690="SI",ENCUESTAS!DV690,"")</f>
        <v>MAR-089</v>
      </c>
      <c r="B690" s="366"/>
      <c r="C690" s="367"/>
      <c r="D690" s="361" t="str">
        <f>+ENCUESTAS!H690</f>
        <v xml:space="preserve">SAN MARTIN </v>
      </c>
      <c r="E690" s="372"/>
      <c r="F690" s="372"/>
      <c r="G690" s="372"/>
      <c r="H690" s="372"/>
      <c r="I690" s="372"/>
      <c r="J690" s="372"/>
      <c r="K690" s="368"/>
      <c r="L690" s="372"/>
      <c r="M690" s="372"/>
      <c r="N690" s="372"/>
      <c r="O690" s="372"/>
      <c r="P690" s="362" t="str">
        <f t="shared" si="66"/>
        <v xml:space="preserve">   #   -   </v>
      </c>
      <c r="Q690" s="362" t="str">
        <f t="shared" si="63"/>
        <v>REPETIDA</v>
      </c>
      <c r="R690" s="369"/>
      <c r="S690" s="369"/>
      <c r="T690" s="366"/>
      <c r="U690" s="366"/>
      <c r="V690" s="366"/>
      <c r="W690" s="366"/>
      <c r="X690" s="366"/>
      <c r="Y690" s="366"/>
      <c r="Z690" s="366"/>
      <c r="AA690" s="369"/>
      <c r="AB690" s="366"/>
      <c r="AC690" s="362" t="str">
        <f t="shared" si="67"/>
        <v xml:space="preserve">   </v>
      </c>
      <c r="AD690" s="362" t="str">
        <f t="shared" si="64"/>
        <v>REPETIDA</v>
      </c>
      <c r="AE690" s="362" t="str">
        <f t="shared" si="65"/>
        <v>REPETIDA</v>
      </c>
      <c r="AF690" s="366"/>
      <c r="AG690" s="366"/>
      <c r="AH690" s="370"/>
      <c r="AI690" s="367"/>
      <c r="AJ690" s="366"/>
      <c r="AK690" s="366"/>
      <c r="AL690" s="362" t="str">
        <f t="shared" si="68"/>
        <v/>
      </c>
    </row>
    <row r="691" spans="1:41" hidden="1" x14ac:dyDescent="0.25">
      <c r="A691" s="358" t="str">
        <f>+IF(ENCUESTAS!DU691="SI",ENCUESTAS!DV691,"")</f>
        <v/>
      </c>
      <c r="B691" s="366"/>
      <c r="C691" s="367"/>
      <c r="D691" s="361" t="str">
        <f>+ENCUESTAS!H691</f>
        <v xml:space="preserve">SAN MARTIN </v>
      </c>
      <c r="E691" s="372"/>
      <c r="F691" s="372"/>
      <c r="G691" s="372"/>
      <c r="H691" s="372"/>
      <c r="I691" s="372"/>
      <c r="J691" s="372"/>
      <c r="K691" s="368"/>
      <c r="L691" s="372"/>
      <c r="M691" s="372"/>
      <c r="N691" s="372"/>
      <c r="O691" s="372"/>
      <c r="P691" s="362" t="str">
        <f t="shared" si="66"/>
        <v xml:space="preserve">   #   -   </v>
      </c>
      <c r="Q691" s="362" t="str">
        <f t="shared" si="63"/>
        <v>REPETIDA</v>
      </c>
      <c r="R691" s="369"/>
      <c r="S691" s="369"/>
      <c r="T691" s="366"/>
      <c r="U691" s="366"/>
      <c r="V691" s="366"/>
      <c r="W691" s="366"/>
      <c r="X691" s="366"/>
      <c r="Y691" s="366"/>
      <c r="Z691" s="366"/>
      <c r="AA691" s="369"/>
      <c r="AB691" s="366"/>
      <c r="AC691" s="362" t="str">
        <f t="shared" si="67"/>
        <v xml:space="preserve">   </v>
      </c>
      <c r="AD691" s="362" t="str">
        <f t="shared" si="64"/>
        <v>REPETIDA</v>
      </c>
      <c r="AE691" s="362" t="str">
        <f t="shared" si="65"/>
        <v>REPETIDA</v>
      </c>
      <c r="AF691" s="366"/>
      <c r="AG691" s="366"/>
      <c r="AH691" s="370"/>
      <c r="AI691" s="367"/>
      <c r="AJ691" s="366"/>
      <c r="AK691" s="366"/>
      <c r="AL691" s="362" t="str">
        <f t="shared" si="68"/>
        <v/>
      </c>
    </row>
    <row r="692" spans="1:41" hidden="1" x14ac:dyDescent="0.25">
      <c r="A692" s="358" t="str">
        <f>+IF(ENCUESTAS!DU692="SI",ENCUESTAS!DV692,"")</f>
        <v/>
      </c>
      <c r="B692" s="366"/>
      <c r="C692" s="367"/>
      <c r="D692" s="361" t="str">
        <f>+ENCUESTAS!H692</f>
        <v xml:space="preserve">OASIS </v>
      </c>
      <c r="E692" s="372"/>
      <c r="F692" s="372"/>
      <c r="G692" s="372"/>
      <c r="H692" s="372"/>
      <c r="I692" s="372"/>
      <c r="J692" s="372"/>
      <c r="K692" s="368"/>
      <c r="L692" s="372"/>
      <c r="M692" s="372"/>
      <c r="N692" s="372"/>
      <c r="O692" s="466"/>
      <c r="P692" s="362" t="str">
        <f t="shared" si="66"/>
        <v xml:space="preserve">   #   -   </v>
      </c>
      <c r="Q692" s="362" t="str">
        <f t="shared" si="63"/>
        <v>REPETIDA</v>
      </c>
      <c r="R692" s="369"/>
      <c r="S692" s="369"/>
      <c r="T692" s="366"/>
      <c r="U692" s="366"/>
      <c r="V692" s="366"/>
      <c r="W692" s="366"/>
      <c r="X692" s="366"/>
      <c r="Y692" s="366"/>
      <c r="Z692" s="366"/>
      <c r="AA692" s="369"/>
      <c r="AB692" s="366"/>
      <c r="AC692" s="362" t="str">
        <f t="shared" si="67"/>
        <v xml:space="preserve">   </v>
      </c>
      <c r="AD692" s="362" t="str">
        <f t="shared" si="64"/>
        <v>REPETIDA</v>
      </c>
      <c r="AE692" s="362" t="str">
        <f t="shared" si="65"/>
        <v>REPETIDA</v>
      </c>
      <c r="AF692" s="366"/>
      <c r="AG692" s="366"/>
      <c r="AH692" s="370"/>
      <c r="AI692" s="367"/>
      <c r="AJ692" s="366"/>
      <c r="AK692" s="366"/>
      <c r="AL692" s="362" t="str">
        <f t="shared" si="68"/>
        <v/>
      </c>
    </row>
    <row r="693" spans="1:41" ht="45" hidden="1" x14ac:dyDescent="0.25">
      <c r="A693" s="358" t="str">
        <f>+IF(ENCUESTAS!DU693="SI",ENCUESTAS!DV693,"")</f>
        <v>MIL-114</v>
      </c>
      <c r="B693" s="366" t="s">
        <v>1086</v>
      </c>
      <c r="C693" s="367">
        <v>43371</v>
      </c>
      <c r="D693" s="361" t="str">
        <f>+ENCUESTAS!H693</f>
        <v>NUEVO MILENIO</v>
      </c>
      <c r="E693" s="372" t="s">
        <v>1102</v>
      </c>
      <c r="F693" s="372">
        <v>16</v>
      </c>
      <c r="G693" s="372"/>
      <c r="H693" s="372"/>
      <c r="I693" s="372"/>
      <c r="J693" s="372">
        <v>53</v>
      </c>
      <c r="K693" s="368"/>
      <c r="L693" s="372"/>
      <c r="M693" s="372">
        <v>35</v>
      </c>
      <c r="N693" s="372"/>
      <c r="O693" s="466">
        <v>220583160082</v>
      </c>
      <c r="P693" s="362" t="str">
        <f t="shared" si="66"/>
        <v>CARRERA 16  #  53 - 35  220583160082</v>
      </c>
      <c r="Q693" s="362" t="str">
        <f t="shared" si="63"/>
        <v>NO</v>
      </c>
      <c r="R693" s="369">
        <v>962911</v>
      </c>
      <c r="S693" s="369">
        <v>1209944</v>
      </c>
      <c r="T693" s="366" t="s">
        <v>1086</v>
      </c>
      <c r="U693" s="467"/>
      <c r="V693" s="366" t="s">
        <v>1086</v>
      </c>
      <c r="W693" s="366" t="s">
        <v>1647</v>
      </c>
      <c r="X693" s="366"/>
      <c r="Y693" s="366" t="s">
        <v>1292</v>
      </c>
      <c r="Z693" s="366" t="s">
        <v>1272</v>
      </c>
      <c r="AA693" s="369">
        <v>21937519</v>
      </c>
      <c r="AB693" s="366"/>
      <c r="AC693" s="362" t="str">
        <f t="shared" si="67"/>
        <v xml:space="preserve">CARMEN ROSA CARDONA </v>
      </c>
      <c r="AD693" s="362" t="str">
        <f t="shared" si="64"/>
        <v>NO</v>
      </c>
      <c r="AE693" s="362" t="str">
        <f t="shared" si="65"/>
        <v>NO</v>
      </c>
      <c r="AF693" s="467" t="s">
        <v>4177</v>
      </c>
      <c r="AG693" s="366" t="s">
        <v>1086</v>
      </c>
      <c r="AH693" s="370">
        <v>3330988.3230083599</v>
      </c>
      <c r="AI693" s="367">
        <v>43392</v>
      </c>
      <c r="AJ693" s="366" t="s">
        <v>1086</v>
      </c>
      <c r="AK693" s="366"/>
      <c r="AL693" s="362" t="str">
        <f t="shared" si="68"/>
        <v>SI</v>
      </c>
      <c r="AN693" s="332" t="s">
        <v>1129</v>
      </c>
      <c r="AO693" s="332">
        <v>2</v>
      </c>
    </row>
    <row r="694" spans="1:41" ht="75" hidden="1" x14ac:dyDescent="0.25">
      <c r="A694" s="358" t="str">
        <f>+IF(ENCUESTAS!DU694="SI",ENCUESTAS!DV694,"")</f>
        <v>OAS-171</v>
      </c>
      <c r="B694" s="366" t="s">
        <v>1086</v>
      </c>
      <c r="C694" s="367">
        <v>43361</v>
      </c>
      <c r="D694" s="361" t="str">
        <f>+ENCUESTAS!H694</f>
        <v xml:space="preserve">OASIS </v>
      </c>
      <c r="E694" s="372" t="s">
        <v>1102</v>
      </c>
      <c r="F694" s="372">
        <v>16</v>
      </c>
      <c r="G694" s="372"/>
      <c r="H694" s="372"/>
      <c r="I694" s="372"/>
      <c r="J694" s="372">
        <v>53</v>
      </c>
      <c r="K694" s="368" t="s">
        <v>1115</v>
      </c>
      <c r="L694" s="372"/>
      <c r="M694" s="372">
        <v>31</v>
      </c>
      <c r="N694" s="372"/>
      <c r="O694" s="466">
        <v>220583110044</v>
      </c>
      <c r="P694" s="362" t="str">
        <f t="shared" si="66"/>
        <v>CARRERA 16  #  53A - 31  220583110044</v>
      </c>
      <c r="Q694" s="362" t="str">
        <f t="shared" si="63"/>
        <v>NO</v>
      </c>
      <c r="R694" s="369"/>
      <c r="S694" s="369"/>
      <c r="T694" s="366" t="s">
        <v>1086</v>
      </c>
      <c r="U694" s="467"/>
      <c r="V694" s="366" t="s">
        <v>1086</v>
      </c>
      <c r="W694" s="366" t="s">
        <v>1907</v>
      </c>
      <c r="X694" s="366" t="s">
        <v>2019</v>
      </c>
      <c r="Y694" s="366" t="s">
        <v>3947</v>
      </c>
      <c r="Z694" s="366" t="s">
        <v>1703</v>
      </c>
      <c r="AA694" s="369">
        <v>43656181</v>
      </c>
      <c r="AB694" s="366">
        <v>3192695579</v>
      </c>
      <c r="AC694" s="362" t="str">
        <f t="shared" si="67"/>
        <v>QUELI JOHANA ZAPATA ZULETA</v>
      </c>
      <c r="AD694" s="362" t="str">
        <f t="shared" si="64"/>
        <v>NO</v>
      </c>
      <c r="AE694" s="362" t="str">
        <f t="shared" si="65"/>
        <v>NO</v>
      </c>
      <c r="AF694" s="467" t="s">
        <v>4073</v>
      </c>
      <c r="AG694" s="366" t="s">
        <v>1086</v>
      </c>
      <c r="AH694" s="370">
        <v>6279459.4878072441</v>
      </c>
      <c r="AI694" s="367">
        <v>43392</v>
      </c>
      <c r="AJ694" s="366" t="s">
        <v>1086</v>
      </c>
      <c r="AK694" s="366"/>
      <c r="AL694" s="362" t="str">
        <f t="shared" si="68"/>
        <v>SI</v>
      </c>
      <c r="AN694" s="332" t="s">
        <v>1121</v>
      </c>
      <c r="AO694" s="332">
        <v>2</v>
      </c>
    </row>
    <row r="695" spans="1:41" ht="105" hidden="1" x14ac:dyDescent="0.25">
      <c r="A695" s="358" t="str">
        <f>+IF(ENCUESTAS!DU695="SI",ENCUESTAS!DV695,"")</f>
        <v>OAS-172</v>
      </c>
      <c r="B695" s="366" t="s">
        <v>1086</v>
      </c>
      <c r="C695" s="367">
        <v>43367</v>
      </c>
      <c r="D695" s="361" t="str">
        <f>+ENCUESTAS!H695</f>
        <v xml:space="preserve">OASIS </v>
      </c>
      <c r="E695" s="372" t="s">
        <v>1097</v>
      </c>
      <c r="F695" s="372">
        <v>56</v>
      </c>
      <c r="G695" s="372"/>
      <c r="H695" s="372"/>
      <c r="I695" s="372"/>
      <c r="J695" s="372">
        <v>14</v>
      </c>
      <c r="K695" s="368"/>
      <c r="L695" s="372"/>
      <c r="M695" s="372">
        <v>62</v>
      </c>
      <c r="N695" s="372"/>
      <c r="O695" s="466">
        <v>220555130000</v>
      </c>
      <c r="P695" s="362" t="str">
        <f t="shared" si="66"/>
        <v>CALLE 56  #  14 - 62  220555130000</v>
      </c>
      <c r="Q695" s="362" t="str">
        <f t="shared" si="63"/>
        <v>NO</v>
      </c>
      <c r="R695" s="369">
        <v>963199</v>
      </c>
      <c r="S695" s="369">
        <v>1209967</v>
      </c>
      <c r="T695" s="366" t="s">
        <v>1086</v>
      </c>
      <c r="U695" s="467"/>
      <c r="V695" s="366" t="s">
        <v>1086</v>
      </c>
      <c r="W695" s="366" t="s">
        <v>1725</v>
      </c>
      <c r="X695" s="366" t="s">
        <v>1446</v>
      </c>
      <c r="Y695" s="366" t="s">
        <v>1270</v>
      </c>
      <c r="Z695" s="366" t="s">
        <v>3215</v>
      </c>
      <c r="AA695" s="369">
        <v>21930521</v>
      </c>
      <c r="AB695" s="366">
        <v>3137751159</v>
      </c>
      <c r="AC695" s="362" t="str">
        <f t="shared" si="67"/>
        <v>LUZ MELBA CRUZ MORENO</v>
      </c>
      <c r="AD695" s="362" t="str">
        <f t="shared" si="64"/>
        <v>NO</v>
      </c>
      <c r="AE695" s="362" t="str">
        <f t="shared" si="65"/>
        <v>NO</v>
      </c>
      <c r="AF695" s="467" t="s">
        <v>4454</v>
      </c>
      <c r="AG695" s="366"/>
      <c r="AH695" s="370"/>
      <c r="AI695" s="367"/>
      <c r="AJ695" s="366"/>
      <c r="AK695" s="366"/>
      <c r="AL695" s="362" t="str">
        <f t="shared" si="68"/>
        <v/>
      </c>
      <c r="AN695" s="332" t="s">
        <v>1129</v>
      </c>
    </row>
    <row r="696" spans="1:41" hidden="1" x14ac:dyDescent="0.25">
      <c r="A696" s="358" t="str">
        <f>+IF(ENCUESTAS!DU696="SI",ENCUESTAS!DV696,"")</f>
        <v/>
      </c>
      <c r="B696" s="366"/>
      <c r="C696" s="367"/>
      <c r="D696" s="361" t="str">
        <f>+ENCUESTAS!H696</f>
        <v xml:space="preserve">SAN MARTIN </v>
      </c>
      <c r="E696" s="372"/>
      <c r="F696" s="372"/>
      <c r="G696" s="372"/>
      <c r="H696" s="372"/>
      <c r="I696" s="372"/>
      <c r="J696" s="372"/>
      <c r="K696" s="368"/>
      <c r="L696" s="372"/>
      <c r="M696" s="372"/>
      <c r="N696" s="372"/>
      <c r="O696" s="372"/>
      <c r="P696" s="362" t="str">
        <f t="shared" si="66"/>
        <v xml:space="preserve">   #   -   </v>
      </c>
      <c r="Q696" s="362" t="str">
        <f t="shared" si="63"/>
        <v>REPETIDA</v>
      </c>
      <c r="R696" s="369"/>
      <c r="S696" s="369"/>
      <c r="T696" s="366"/>
      <c r="U696" s="366"/>
      <c r="V696" s="366"/>
      <c r="W696" s="366"/>
      <c r="X696" s="366"/>
      <c r="Y696" s="366"/>
      <c r="Z696" s="366"/>
      <c r="AA696" s="369"/>
      <c r="AB696" s="366"/>
      <c r="AC696" s="362" t="str">
        <f t="shared" si="67"/>
        <v xml:space="preserve">   </v>
      </c>
      <c r="AD696" s="362" t="str">
        <f t="shared" si="64"/>
        <v>REPETIDA</v>
      </c>
      <c r="AE696" s="362" t="str">
        <f t="shared" si="65"/>
        <v>REPETIDA</v>
      </c>
      <c r="AF696" s="366"/>
      <c r="AG696" s="366"/>
      <c r="AH696" s="370"/>
      <c r="AI696" s="367"/>
      <c r="AJ696" s="366"/>
      <c r="AK696" s="366"/>
      <c r="AL696" s="362" t="str">
        <f t="shared" si="68"/>
        <v/>
      </c>
    </row>
    <row r="697" spans="1:41" hidden="1" x14ac:dyDescent="0.25">
      <c r="A697" s="358" t="str">
        <f>+IF(ENCUESTAS!DU697="SI",ENCUESTAS!DV697,"")</f>
        <v>MAR-090</v>
      </c>
      <c r="B697" s="366"/>
      <c r="C697" s="367"/>
      <c r="D697" s="361" t="str">
        <f>+ENCUESTAS!H697</f>
        <v xml:space="preserve">SAN MARTIN </v>
      </c>
      <c r="E697" s="372"/>
      <c r="F697" s="372"/>
      <c r="G697" s="372"/>
      <c r="H697" s="372"/>
      <c r="I697" s="372"/>
      <c r="J697" s="372"/>
      <c r="K697" s="368"/>
      <c r="L697" s="372"/>
      <c r="M697" s="372"/>
      <c r="N697" s="372"/>
      <c r="O697" s="372"/>
      <c r="P697" s="362" t="str">
        <f t="shared" si="66"/>
        <v xml:space="preserve">   #   -   </v>
      </c>
      <c r="Q697" s="362" t="str">
        <f t="shared" si="63"/>
        <v>REPETIDA</v>
      </c>
      <c r="R697" s="369"/>
      <c r="S697" s="369"/>
      <c r="T697" s="366"/>
      <c r="U697" s="366"/>
      <c r="V697" s="366"/>
      <c r="W697" s="366"/>
      <c r="X697" s="366"/>
      <c r="Y697" s="366"/>
      <c r="Z697" s="366"/>
      <c r="AA697" s="369"/>
      <c r="AB697" s="366"/>
      <c r="AC697" s="362" t="str">
        <f t="shared" si="67"/>
        <v xml:space="preserve">   </v>
      </c>
      <c r="AD697" s="362" t="str">
        <f t="shared" si="64"/>
        <v>REPETIDA</v>
      </c>
      <c r="AE697" s="362" t="str">
        <f t="shared" si="65"/>
        <v>REPETIDA</v>
      </c>
      <c r="AF697" s="366"/>
      <c r="AG697" s="366"/>
      <c r="AH697" s="370"/>
      <c r="AI697" s="367"/>
      <c r="AJ697" s="366"/>
      <c r="AK697" s="366"/>
      <c r="AL697" s="362" t="str">
        <f t="shared" si="68"/>
        <v/>
      </c>
    </row>
    <row r="698" spans="1:41" hidden="1" x14ac:dyDescent="0.25">
      <c r="A698" s="358" t="str">
        <f>+IF(ENCUESTAS!DU698="SI",ENCUESTAS!DV698,"")</f>
        <v>HOR-059</v>
      </c>
      <c r="B698" s="366"/>
      <c r="C698" s="367"/>
      <c r="D698" s="361" t="str">
        <f>+ENCUESTAS!H698</f>
        <v xml:space="preserve">NUEVO HORIZONTE </v>
      </c>
      <c r="E698" s="372"/>
      <c r="F698" s="372"/>
      <c r="G698" s="372"/>
      <c r="H698" s="372"/>
      <c r="I698" s="372"/>
      <c r="J698" s="372"/>
      <c r="K698" s="368"/>
      <c r="L698" s="372"/>
      <c r="M698" s="372"/>
      <c r="N698" s="372"/>
      <c r="O698" s="372"/>
      <c r="P698" s="362" t="str">
        <f t="shared" si="66"/>
        <v xml:space="preserve">   #   -   </v>
      </c>
      <c r="Q698" s="362" t="str">
        <f t="shared" si="63"/>
        <v>REPETIDA</v>
      </c>
      <c r="R698" s="369"/>
      <c r="S698" s="369"/>
      <c r="T698" s="366"/>
      <c r="U698" s="366"/>
      <c r="V698" s="366"/>
      <c r="W698" s="366"/>
      <c r="X698" s="366"/>
      <c r="Y698" s="366"/>
      <c r="Z698" s="366"/>
      <c r="AA698" s="369"/>
      <c r="AB698" s="366"/>
      <c r="AC698" s="362" t="str">
        <f t="shared" si="67"/>
        <v xml:space="preserve">   </v>
      </c>
      <c r="AD698" s="362" t="str">
        <f t="shared" si="64"/>
        <v>REPETIDA</v>
      </c>
      <c r="AE698" s="362" t="str">
        <f t="shared" si="65"/>
        <v>REPETIDA</v>
      </c>
      <c r="AF698" s="366"/>
      <c r="AG698" s="366"/>
      <c r="AH698" s="370"/>
      <c r="AI698" s="367"/>
      <c r="AJ698" s="366"/>
      <c r="AK698" s="366"/>
      <c r="AL698" s="362" t="str">
        <f t="shared" si="68"/>
        <v/>
      </c>
    </row>
    <row r="699" spans="1:41" hidden="1" x14ac:dyDescent="0.25">
      <c r="A699" s="358" t="str">
        <f>+IF(ENCUESTAS!DU699="SI",ENCUESTAS!DV699,"")</f>
        <v/>
      </c>
      <c r="B699" s="366"/>
      <c r="C699" s="367"/>
      <c r="D699" s="361" t="str">
        <f>+ENCUESTAS!H699</f>
        <v xml:space="preserve">SAN MARTIN </v>
      </c>
      <c r="E699" s="372"/>
      <c r="F699" s="372"/>
      <c r="G699" s="372"/>
      <c r="H699" s="372"/>
      <c r="I699" s="372"/>
      <c r="J699" s="372"/>
      <c r="K699" s="368"/>
      <c r="L699" s="372"/>
      <c r="M699" s="372"/>
      <c r="N699" s="372"/>
      <c r="O699" s="372"/>
      <c r="P699" s="362" t="str">
        <f t="shared" si="66"/>
        <v xml:space="preserve">   #   -   </v>
      </c>
      <c r="Q699" s="362" t="str">
        <f t="shared" si="63"/>
        <v>REPETIDA</v>
      </c>
      <c r="R699" s="369"/>
      <c r="S699" s="369"/>
      <c r="T699" s="366"/>
      <c r="U699" s="366"/>
      <c r="V699" s="366"/>
      <c r="W699" s="366"/>
      <c r="X699" s="366"/>
      <c r="Y699" s="366"/>
      <c r="Z699" s="366"/>
      <c r="AA699" s="369"/>
      <c r="AB699" s="366"/>
      <c r="AC699" s="362" t="str">
        <f t="shared" si="67"/>
        <v xml:space="preserve">   </v>
      </c>
      <c r="AD699" s="362" t="str">
        <f t="shared" si="64"/>
        <v>REPETIDA</v>
      </c>
      <c r="AE699" s="362" t="str">
        <f t="shared" si="65"/>
        <v>REPETIDA</v>
      </c>
      <c r="AF699" s="366"/>
      <c r="AG699" s="366"/>
      <c r="AH699" s="370"/>
      <c r="AI699" s="367"/>
      <c r="AJ699" s="366"/>
      <c r="AK699" s="366"/>
      <c r="AL699" s="362" t="str">
        <f t="shared" si="68"/>
        <v/>
      </c>
    </row>
    <row r="700" spans="1:41" hidden="1" x14ac:dyDescent="0.25">
      <c r="A700" s="358" t="str">
        <f>+IF(ENCUESTAS!DU700="SI",ENCUESTAS!DV700,"")</f>
        <v>MAR-091</v>
      </c>
      <c r="B700" s="366"/>
      <c r="C700" s="367"/>
      <c r="D700" s="361" t="str">
        <f>+ENCUESTAS!H700</f>
        <v xml:space="preserve">SAN MARTIN </v>
      </c>
      <c r="E700" s="372"/>
      <c r="F700" s="372"/>
      <c r="G700" s="372"/>
      <c r="H700" s="372"/>
      <c r="I700" s="372"/>
      <c r="J700" s="372"/>
      <c r="K700" s="368"/>
      <c r="L700" s="372"/>
      <c r="M700" s="372"/>
      <c r="N700" s="372"/>
      <c r="O700" s="372"/>
      <c r="P700" s="362" t="str">
        <f t="shared" si="66"/>
        <v xml:space="preserve">   #   -   </v>
      </c>
      <c r="Q700" s="362" t="str">
        <f t="shared" si="63"/>
        <v>REPETIDA</v>
      </c>
      <c r="R700" s="369"/>
      <c r="S700" s="369"/>
      <c r="T700" s="366"/>
      <c r="U700" s="366"/>
      <c r="V700" s="366"/>
      <c r="W700" s="366"/>
      <c r="X700" s="366"/>
      <c r="Y700" s="366"/>
      <c r="Z700" s="366"/>
      <c r="AA700" s="369"/>
      <c r="AB700" s="366"/>
      <c r="AC700" s="362" t="str">
        <f t="shared" si="67"/>
        <v xml:space="preserve">   </v>
      </c>
      <c r="AD700" s="362" t="str">
        <f t="shared" si="64"/>
        <v>REPETIDA</v>
      </c>
      <c r="AE700" s="362" t="str">
        <f t="shared" si="65"/>
        <v>REPETIDA</v>
      </c>
      <c r="AF700" s="366"/>
      <c r="AG700" s="366"/>
      <c r="AH700" s="370"/>
      <c r="AI700" s="367"/>
      <c r="AJ700" s="366"/>
      <c r="AK700" s="366"/>
      <c r="AL700" s="362" t="str">
        <f t="shared" si="68"/>
        <v/>
      </c>
    </row>
    <row r="701" spans="1:41" ht="105" x14ac:dyDescent="0.25">
      <c r="A701" s="358" t="str">
        <f>+IF(ENCUESTAS!DU701="SI",ENCUESTAS!DV701,"")</f>
        <v>OAS-173</v>
      </c>
      <c r="B701" s="366" t="s">
        <v>1086</v>
      </c>
      <c r="C701" s="367">
        <v>43368</v>
      </c>
      <c r="D701" s="361" t="str">
        <f>+ENCUESTAS!H701</f>
        <v xml:space="preserve">OASIS </v>
      </c>
      <c r="E701" s="372" t="s">
        <v>1097</v>
      </c>
      <c r="F701" s="372">
        <v>54</v>
      </c>
      <c r="G701" s="372"/>
      <c r="H701" s="372"/>
      <c r="I701" s="372"/>
      <c r="J701" s="372">
        <v>14</v>
      </c>
      <c r="K701" s="368" t="s">
        <v>1115</v>
      </c>
      <c r="L701" s="372"/>
      <c r="M701" s="372">
        <v>29</v>
      </c>
      <c r="N701" s="372"/>
      <c r="O701" s="466">
        <v>220588220000</v>
      </c>
      <c r="P701" s="362" t="str">
        <f t="shared" si="66"/>
        <v>CALLE 54  #  14A - 29  220588220000</v>
      </c>
      <c r="Q701" s="362" t="str">
        <f t="shared" si="63"/>
        <v>NO</v>
      </c>
      <c r="R701" s="369">
        <v>963068</v>
      </c>
      <c r="S701" s="369">
        <v>1209919</v>
      </c>
      <c r="T701" s="366" t="s">
        <v>1086</v>
      </c>
      <c r="U701" s="467"/>
      <c r="V701" s="366" t="s">
        <v>1086</v>
      </c>
      <c r="W701" s="366" t="s">
        <v>1885</v>
      </c>
      <c r="X701" s="366" t="s">
        <v>4423</v>
      </c>
      <c r="Y701" s="366" t="s">
        <v>4424</v>
      </c>
      <c r="Z701" s="366"/>
      <c r="AA701" s="369">
        <v>21933442</v>
      </c>
      <c r="AB701" s="366">
        <v>3113139323</v>
      </c>
      <c r="AC701" s="362" t="str">
        <f t="shared" si="67"/>
        <v>GEORGINA  RAVE BRAVO</v>
      </c>
      <c r="AD701" s="362" t="str">
        <f t="shared" si="64"/>
        <v>NO</v>
      </c>
      <c r="AE701" s="362" t="str">
        <f t="shared" si="65"/>
        <v>NO</v>
      </c>
      <c r="AF701" s="467" t="s">
        <v>4455</v>
      </c>
      <c r="AG701" s="366"/>
      <c r="AH701" s="370"/>
      <c r="AI701" s="367"/>
      <c r="AJ701" s="366"/>
      <c r="AK701" s="366"/>
      <c r="AL701" s="362" t="str">
        <f t="shared" si="68"/>
        <v/>
      </c>
      <c r="AN701" s="332" t="s">
        <v>1133</v>
      </c>
    </row>
    <row r="702" spans="1:41" hidden="1" x14ac:dyDescent="0.25">
      <c r="A702" s="358" t="str">
        <f>+IF(ENCUESTAS!DU702="SI",ENCUESTAS!DV702,"")</f>
        <v/>
      </c>
      <c r="B702" s="366"/>
      <c r="C702" s="367"/>
      <c r="D702" s="361" t="str">
        <f>+ENCUESTAS!H702</f>
        <v xml:space="preserve">SAN MARTIN </v>
      </c>
      <c r="E702" s="372"/>
      <c r="F702" s="372"/>
      <c r="G702" s="372"/>
      <c r="H702" s="372"/>
      <c r="I702" s="372"/>
      <c r="J702" s="372"/>
      <c r="K702" s="368"/>
      <c r="L702" s="372"/>
      <c r="M702" s="372"/>
      <c r="N702" s="372"/>
      <c r="O702" s="372"/>
      <c r="P702" s="362" t="str">
        <f t="shared" si="66"/>
        <v xml:space="preserve">   #   -   </v>
      </c>
      <c r="Q702" s="362" t="str">
        <f t="shared" si="63"/>
        <v>REPETIDA</v>
      </c>
      <c r="R702" s="369"/>
      <c r="S702" s="369"/>
      <c r="T702" s="366"/>
      <c r="U702" s="366"/>
      <c r="V702" s="366"/>
      <c r="W702" s="366"/>
      <c r="X702" s="366"/>
      <c r="Y702" s="366"/>
      <c r="Z702" s="366"/>
      <c r="AA702" s="369"/>
      <c r="AB702" s="366"/>
      <c r="AC702" s="362" t="str">
        <f t="shared" si="67"/>
        <v xml:space="preserve">   </v>
      </c>
      <c r="AD702" s="362" t="str">
        <f t="shared" si="64"/>
        <v>REPETIDA</v>
      </c>
      <c r="AE702" s="362" t="str">
        <f t="shared" si="65"/>
        <v>REPETIDA</v>
      </c>
      <c r="AF702" s="366"/>
      <c r="AG702" s="366"/>
      <c r="AH702" s="370"/>
      <c r="AI702" s="367"/>
      <c r="AJ702" s="366"/>
      <c r="AK702" s="366"/>
      <c r="AL702" s="362" t="str">
        <f t="shared" si="68"/>
        <v/>
      </c>
    </row>
    <row r="703" spans="1:41" hidden="1" x14ac:dyDescent="0.25">
      <c r="A703" s="358" t="str">
        <f>+IF(ENCUESTAS!DU703="SI",ENCUESTAS!DV703,"")</f>
        <v>MAR-092</v>
      </c>
      <c r="B703" s="366"/>
      <c r="C703" s="367"/>
      <c r="D703" s="361" t="str">
        <f>+ENCUESTAS!H703</f>
        <v xml:space="preserve">SAN MARTIN </v>
      </c>
      <c r="E703" s="372"/>
      <c r="F703" s="372"/>
      <c r="G703" s="372"/>
      <c r="H703" s="372"/>
      <c r="I703" s="372"/>
      <c r="J703" s="372"/>
      <c r="K703" s="368"/>
      <c r="L703" s="372"/>
      <c r="M703" s="372"/>
      <c r="N703" s="372"/>
      <c r="O703" s="372"/>
      <c r="P703" s="362" t="str">
        <f t="shared" si="66"/>
        <v xml:space="preserve">   #   -   </v>
      </c>
      <c r="Q703" s="362" t="str">
        <f t="shared" si="63"/>
        <v>REPETIDA</v>
      </c>
      <c r="R703" s="369"/>
      <c r="S703" s="369"/>
      <c r="T703" s="366"/>
      <c r="U703" s="366"/>
      <c r="V703" s="366"/>
      <c r="W703" s="366"/>
      <c r="X703" s="366"/>
      <c r="Y703" s="366"/>
      <c r="Z703" s="366"/>
      <c r="AA703" s="369"/>
      <c r="AB703" s="366"/>
      <c r="AC703" s="362" t="str">
        <f t="shared" si="67"/>
        <v xml:space="preserve">   </v>
      </c>
      <c r="AD703" s="362" t="str">
        <f t="shared" si="64"/>
        <v>REPETIDA</v>
      </c>
      <c r="AE703" s="362" t="str">
        <f t="shared" si="65"/>
        <v>REPETIDA</v>
      </c>
      <c r="AF703" s="366"/>
      <c r="AG703" s="366"/>
      <c r="AH703" s="370"/>
      <c r="AI703" s="367"/>
      <c r="AJ703" s="366"/>
      <c r="AK703" s="366"/>
      <c r="AL703" s="362" t="str">
        <f t="shared" si="68"/>
        <v/>
      </c>
    </row>
    <row r="704" spans="1:41" hidden="1" x14ac:dyDescent="0.25">
      <c r="A704" s="358" t="str">
        <f>+IF(ENCUESTAS!DU704="SI",ENCUESTAS!DV704,"")</f>
        <v>MAR-093</v>
      </c>
      <c r="B704" s="366"/>
      <c r="C704" s="367"/>
      <c r="D704" s="361" t="str">
        <f>+ENCUESTAS!H704</f>
        <v xml:space="preserve">SAN MARTIN </v>
      </c>
      <c r="E704" s="372"/>
      <c r="F704" s="372"/>
      <c r="G704" s="372"/>
      <c r="H704" s="372"/>
      <c r="I704" s="372"/>
      <c r="J704" s="372"/>
      <c r="K704" s="368"/>
      <c r="L704" s="372"/>
      <c r="M704" s="372"/>
      <c r="N704" s="372"/>
      <c r="O704" s="372"/>
      <c r="P704" s="362" t="str">
        <f t="shared" si="66"/>
        <v xml:space="preserve">   #   -   </v>
      </c>
      <c r="Q704" s="362" t="str">
        <f t="shared" si="63"/>
        <v>REPETIDA</v>
      </c>
      <c r="R704" s="369"/>
      <c r="S704" s="369"/>
      <c r="T704" s="366"/>
      <c r="U704" s="366"/>
      <c r="V704" s="366"/>
      <c r="W704" s="366"/>
      <c r="X704" s="366"/>
      <c r="Y704" s="366"/>
      <c r="Z704" s="366"/>
      <c r="AA704" s="369"/>
      <c r="AB704" s="366"/>
      <c r="AC704" s="362" t="str">
        <f t="shared" si="67"/>
        <v xml:space="preserve">   </v>
      </c>
      <c r="AD704" s="362" t="str">
        <f t="shared" si="64"/>
        <v>REPETIDA</v>
      </c>
      <c r="AE704" s="362" t="str">
        <f t="shared" si="65"/>
        <v>REPETIDA</v>
      </c>
      <c r="AF704" s="366"/>
      <c r="AG704" s="366"/>
      <c r="AH704" s="370"/>
      <c r="AI704" s="367"/>
      <c r="AJ704" s="366"/>
      <c r="AK704" s="366"/>
      <c r="AL704" s="362" t="str">
        <f t="shared" si="68"/>
        <v/>
      </c>
    </row>
    <row r="705" spans="1:41" hidden="1" x14ac:dyDescent="0.25">
      <c r="A705" s="358" t="str">
        <f>+IF(ENCUESTAS!DU705="SI",ENCUESTAS!DV705,"")</f>
        <v/>
      </c>
      <c r="B705" s="366"/>
      <c r="C705" s="367"/>
      <c r="D705" s="361" t="str">
        <f>+ENCUESTAS!H705</f>
        <v xml:space="preserve">SAN MARTIN </v>
      </c>
      <c r="E705" s="372"/>
      <c r="F705" s="372"/>
      <c r="G705" s="372"/>
      <c r="H705" s="372"/>
      <c r="I705" s="372"/>
      <c r="J705" s="372"/>
      <c r="K705" s="368"/>
      <c r="L705" s="372"/>
      <c r="M705" s="372"/>
      <c r="N705" s="372"/>
      <c r="O705" s="372"/>
      <c r="P705" s="362" t="str">
        <f t="shared" si="66"/>
        <v xml:space="preserve">   #   -   </v>
      </c>
      <c r="Q705" s="362" t="str">
        <f t="shared" si="63"/>
        <v>REPETIDA</v>
      </c>
      <c r="R705" s="369"/>
      <c r="S705" s="369"/>
      <c r="T705" s="366"/>
      <c r="U705" s="366"/>
      <c r="V705" s="366"/>
      <c r="W705" s="366"/>
      <c r="X705" s="366"/>
      <c r="Y705" s="366"/>
      <c r="Z705" s="366"/>
      <c r="AA705" s="369"/>
      <c r="AB705" s="366"/>
      <c r="AC705" s="362" t="str">
        <f t="shared" si="67"/>
        <v xml:space="preserve">   </v>
      </c>
      <c r="AD705" s="362" t="str">
        <f t="shared" si="64"/>
        <v>REPETIDA</v>
      </c>
      <c r="AE705" s="362" t="str">
        <f t="shared" si="65"/>
        <v>REPETIDA</v>
      </c>
      <c r="AF705" s="366"/>
      <c r="AG705" s="366"/>
      <c r="AH705" s="370"/>
      <c r="AI705" s="367"/>
      <c r="AJ705" s="366"/>
      <c r="AK705" s="366"/>
      <c r="AL705" s="362" t="str">
        <f t="shared" si="68"/>
        <v/>
      </c>
    </row>
    <row r="706" spans="1:41" hidden="1" x14ac:dyDescent="0.25">
      <c r="A706" s="358" t="str">
        <f>+IF(ENCUESTAS!DU706="SI",ENCUESTAS!DV706,"")</f>
        <v>HOR-060</v>
      </c>
      <c r="B706" s="366"/>
      <c r="C706" s="367"/>
      <c r="D706" s="361" t="str">
        <f>+ENCUESTAS!H706</f>
        <v xml:space="preserve">NUEVO HORIZONTE </v>
      </c>
      <c r="E706" s="372"/>
      <c r="F706" s="372"/>
      <c r="G706" s="372"/>
      <c r="H706" s="372"/>
      <c r="I706" s="372"/>
      <c r="J706" s="372"/>
      <c r="K706" s="368"/>
      <c r="L706" s="372"/>
      <c r="M706" s="372"/>
      <c r="N706" s="372"/>
      <c r="O706" s="372"/>
      <c r="P706" s="362" t="str">
        <f t="shared" si="66"/>
        <v xml:space="preserve">   #   -   </v>
      </c>
      <c r="Q706" s="362" t="str">
        <f t="shared" si="63"/>
        <v>REPETIDA</v>
      </c>
      <c r="R706" s="369"/>
      <c r="S706" s="369"/>
      <c r="T706" s="366"/>
      <c r="U706" s="366"/>
      <c r="V706" s="366"/>
      <c r="W706" s="366"/>
      <c r="X706" s="366"/>
      <c r="Y706" s="366"/>
      <c r="Z706" s="366"/>
      <c r="AA706" s="369"/>
      <c r="AB706" s="366"/>
      <c r="AC706" s="362" t="str">
        <f t="shared" si="67"/>
        <v xml:space="preserve">   </v>
      </c>
      <c r="AD706" s="362" t="str">
        <f t="shared" si="64"/>
        <v>REPETIDA</v>
      </c>
      <c r="AE706" s="362" t="str">
        <f t="shared" si="65"/>
        <v>REPETIDA</v>
      </c>
      <c r="AF706" s="366"/>
      <c r="AG706" s="366"/>
      <c r="AH706" s="370"/>
      <c r="AI706" s="367"/>
      <c r="AJ706" s="366"/>
      <c r="AK706" s="366"/>
      <c r="AL706" s="362" t="str">
        <f t="shared" si="68"/>
        <v/>
      </c>
    </row>
    <row r="707" spans="1:41" hidden="1" x14ac:dyDescent="0.25">
      <c r="A707" s="358" t="str">
        <f>+IF(ENCUESTAS!DU707="SI",ENCUESTAS!DV707,"")</f>
        <v/>
      </c>
      <c r="B707" s="366"/>
      <c r="C707" s="367"/>
      <c r="D707" s="361" t="str">
        <f>+ENCUESTAS!H707</f>
        <v xml:space="preserve">NUEVO HORIZONTE </v>
      </c>
      <c r="E707" s="372"/>
      <c r="F707" s="372"/>
      <c r="G707" s="372"/>
      <c r="H707" s="372"/>
      <c r="I707" s="372"/>
      <c r="J707" s="372"/>
      <c r="K707" s="368"/>
      <c r="L707" s="372"/>
      <c r="M707" s="372"/>
      <c r="N707" s="372"/>
      <c r="O707" s="372"/>
      <c r="P707" s="362" t="str">
        <f t="shared" si="66"/>
        <v xml:space="preserve">   #   -   </v>
      </c>
      <c r="Q707" s="362" t="str">
        <f t="shared" si="63"/>
        <v>REPETIDA</v>
      </c>
      <c r="R707" s="369"/>
      <c r="S707" s="369"/>
      <c r="T707" s="366"/>
      <c r="U707" s="366"/>
      <c r="V707" s="366"/>
      <c r="W707" s="366"/>
      <c r="X707" s="366"/>
      <c r="Y707" s="366"/>
      <c r="Z707" s="366"/>
      <c r="AA707" s="369"/>
      <c r="AB707" s="366"/>
      <c r="AC707" s="362" t="str">
        <f t="shared" si="67"/>
        <v xml:space="preserve">   </v>
      </c>
      <c r="AD707" s="362" t="str">
        <f t="shared" si="64"/>
        <v>REPETIDA</v>
      </c>
      <c r="AE707" s="362" t="str">
        <f t="shared" si="65"/>
        <v>REPETIDA</v>
      </c>
      <c r="AF707" s="366"/>
      <c r="AG707" s="366"/>
      <c r="AH707" s="370"/>
      <c r="AI707" s="367"/>
      <c r="AJ707" s="366"/>
      <c r="AK707" s="366"/>
      <c r="AL707" s="362" t="str">
        <f t="shared" si="68"/>
        <v/>
      </c>
    </row>
    <row r="708" spans="1:41" hidden="1" x14ac:dyDescent="0.25">
      <c r="A708" s="358" t="str">
        <f>+IF(ENCUESTAS!DU708="SI",ENCUESTAS!DV708,"")</f>
        <v>MAR-094</v>
      </c>
      <c r="B708" s="366"/>
      <c r="C708" s="367"/>
      <c r="D708" s="361" t="str">
        <f>+ENCUESTAS!H708</f>
        <v xml:space="preserve">SAN MARTIN </v>
      </c>
      <c r="E708" s="372"/>
      <c r="F708" s="372"/>
      <c r="G708" s="372"/>
      <c r="H708" s="372"/>
      <c r="I708" s="372"/>
      <c r="J708" s="372"/>
      <c r="K708" s="368"/>
      <c r="L708" s="372"/>
      <c r="M708" s="372"/>
      <c r="N708" s="372"/>
      <c r="O708" s="372"/>
      <c r="P708" s="362" t="str">
        <f t="shared" si="66"/>
        <v xml:space="preserve">   #   -   </v>
      </c>
      <c r="Q708" s="362" t="str">
        <f t="shared" si="63"/>
        <v>REPETIDA</v>
      </c>
      <c r="R708" s="369"/>
      <c r="S708" s="369"/>
      <c r="T708" s="366"/>
      <c r="U708" s="366"/>
      <c r="V708" s="366"/>
      <c r="W708" s="366"/>
      <c r="X708" s="366"/>
      <c r="Y708" s="366"/>
      <c r="Z708" s="366"/>
      <c r="AA708" s="369"/>
      <c r="AB708" s="366"/>
      <c r="AC708" s="362" t="str">
        <f t="shared" si="67"/>
        <v xml:space="preserve">   </v>
      </c>
      <c r="AD708" s="362" t="str">
        <f t="shared" si="64"/>
        <v>REPETIDA</v>
      </c>
      <c r="AE708" s="362" t="str">
        <f t="shared" si="65"/>
        <v>REPETIDA</v>
      </c>
      <c r="AF708" s="366"/>
      <c r="AG708" s="366"/>
      <c r="AH708" s="370"/>
      <c r="AI708" s="367"/>
      <c r="AJ708" s="366"/>
      <c r="AK708" s="366"/>
      <c r="AL708" s="362" t="str">
        <f t="shared" si="68"/>
        <v/>
      </c>
    </row>
    <row r="709" spans="1:41" hidden="1" x14ac:dyDescent="0.25">
      <c r="A709" s="358" t="str">
        <f>+IF(ENCUESTAS!DU709="SI",ENCUESTAS!DV709,"")</f>
        <v>HOR-061</v>
      </c>
      <c r="B709" s="366"/>
      <c r="C709" s="367"/>
      <c r="D709" s="361" t="str">
        <f>+ENCUESTAS!H709</f>
        <v xml:space="preserve">NUEVO HORIZONTE </v>
      </c>
      <c r="E709" s="372"/>
      <c r="F709" s="372"/>
      <c r="G709" s="372"/>
      <c r="H709" s="372"/>
      <c r="I709" s="372"/>
      <c r="J709" s="372"/>
      <c r="K709" s="368"/>
      <c r="L709" s="372"/>
      <c r="M709" s="372"/>
      <c r="N709" s="372"/>
      <c r="O709" s="372"/>
      <c r="P709" s="362" t="str">
        <f t="shared" si="66"/>
        <v xml:space="preserve">   #   -   </v>
      </c>
      <c r="Q709" s="362" t="str">
        <f t="shared" si="63"/>
        <v>REPETIDA</v>
      </c>
      <c r="R709" s="369"/>
      <c r="S709" s="369"/>
      <c r="T709" s="366"/>
      <c r="U709" s="366"/>
      <c r="V709" s="366"/>
      <c r="W709" s="366"/>
      <c r="X709" s="366"/>
      <c r="Y709" s="366"/>
      <c r="Z709" s="366"/>
      <c r="AA709" s="369"/>
      <c r="AB709" s="366"/>
      <c r="AC709" s="362" t="str">
        <f t="shared" si="67"/>
        <v xml:space="preserve">   </v>
      </c>
      <c r="AD709" s="362" t="str">
        <f t="shared" si="64"/>
        <v>REPETIDA</v>
      </c>
      <c r="AE709" s="362" t="str">
        <f t="shared" si="65"/>
        <v>REPETIDA</v>
      </c>
      <c r="AF709" s="366"/>
      <c r="AG709" s="366"/>
      <c r="AH709" s="370"/>
      <c r="AI709" s="367"/>
      <c r="AJ709" s="366"/>
      <c r="AK709" s="366"/>
      <c r="AL709" s="362" t="str">
        <f t="shared" si="68"/>
        <v/>
      </c>
    </row>
    <row r="710" spans="1:41" hidden="1" x14ac:dyDescent="0.25">
      <c r="A710" s="358" t="str">
        <f>+IF(ENCUESTAS!DU710="SI",ENCUESTAS!DV710,"")</f>
        <v/>
      </c>
      <c r="B710" s="366"/>
      <c r="C710" s="367"/>
      <c r="D710" s="361" t="str">
        <f>+ENCUESTAS!H710</f>
        <v xml:space="preserve">NUEVO HORIZONTE </v>
      </c>
      <c r="E710" s="372"/>
      <c r="F710" s="372"/>
      <c r="G710" s="372"/>
      <c r="H710" s="372"/>
      <c r="I710" s="372"/>
      <c r="J710" s="372"/>
      <c r="K710" s="368"/>
      <c r="L710" s="372"/>
      <c r="M710" s="372"/>
      <c r="N710" s="372"/>
      <c r="O710" s="372"/>
      <c r="P710" s="362" t="str">
        <f t="shared" si="66"/>
        <v xml:space="preserve">   #   -   </v>
      </c>
      <c r="Q710" s="362" t="str">
        <f t="shared" si="63"/>
        <v>REPETIDA</v>
      </c>
      <c r="R710" s="369"/>
      <c r="S710" s="369"/>
      <c r="T710" s="366"/>
      <c r="U710" s="366"/>
      <c r="V710" s="366"/>
      <c r="W710" s="366"/>
      <c r="X710" s="366"/>
      <c r="Y710" s="366"/>
      <c r="Z710" s="366"/>
      <c r="AA710" s="369"/>
      <c r="AB710" s="366"/>
      <c r="AC710" s="362" t="str">
        <f t="shared" si="67"/>
        <v xml:space="preserve">   </v>
      </c>
      <c r="AD710" s="362" t="str">
        <f t="shared" si="64"/>
        <v>REPETIDA</v>
      </c>
      <c r="AE710" s="362" t="str">
        <f t="shared" si="65"/>
        <v>REPETIDA</v>
      </c>
      <c r="AF710" s="366"/>
      <c r="AG710" s="366"/>
      <c r="AH710" s="370"/>
      <c r="AI710" s="367"/>
      <c r="AJ710" s="366"/>
      <c r="AK710" s="366"/>
      <c r="AL710" s="362" t="str">
        <f t="shared" si="68"/>
        <v/>
      </c>
    </row>
    <row r="711" spans="1:41" hidden="1" x14ac:dyDescent="0.25">
      <c r="A711" s="358" t="str">
        <f>+IF(ENCUESTAS!DU711="SI",ENCUESTAS!DV711,"")</f>
        <v>HOR-062</v>
      </c>
      <c r="B711" s="366"/>
      <c r="C711" s="367"/>
      <c r="D711" s="361" t="str">
        <f>+ENCUESTAS!H711</f>
        <v xml:space="preserve">NUEVO HORIZONTE </v>
      </c>
      <c r="E711" s="372"/>
      <c r="F711" s="372"/>
      <c r="G711" s="372"/>
      <c r="H711" s="372"/>
      <c r="I711" s="372"/>
      <c r="J711" s="372"/>
      <c r="K711" s="368"/>
      <c r="L711" s="372"/>
      <c r="M711" s="372"/>
      <c r="N711" s="372"/>
      <c r="O711" s="372"/>
      <c r="P711" s="362" t="str">
        <f t="shared" si="66"/>
        <v xml:space="preserve">   #   -   </v>
      </c>
      <c r="Q711" s="362" t="str">
        <f t="shared" ref="Q711:Q774" si="69">IF(COUNTIFS($P$6:$P$777,P711)=1,"NO","REPETIDA")</f>
        <v>REPETIDA</v>
      </c>
      <c r="R711" s="369"/>
      <c r="S711" s="369"/>
      <c r="T711" s="366"/>
      <c r="U711" s="366"/>
      <c r="V711" s="366"/>
      <c r="W711" s="366"/>
      <c r="X711" s="366"/>
      <c r="Y711" s="366"/>
      <c r="Z711" s="366"/>
      <c r="AA711" s="369"/>
      <c r="AB711" s="366"/>
      <c r="AC711" s="362" t="str">
        <f t="shared" si="67"/>
        <v xml:space="preserve">   </v>
      </c>
      <c r="AD711" s="362" t="str">
        <f t="shared" ref="AD711:AD774" si="70">IF(COUNTIFS($AC$6:$AC$777,AC711)=1,"NO","REPETIDA")</f>
        <v>REPETIDA</v>
      </c>
      <c r="AE711" s="362" t="str">
        <f t="shared" ref="AE711:AE774" si="71">IF(COUNTIFS($AA$6:$AA$777,AA711)=1,"NO","REPETIDA")</f>
        <v>REPETIDA</v>
      </c>
      <c r="AF711" s="366"/>
      <c r="AG711" s="366"/>
      <c r="AH711" s="370"/>
      <c r="AI711" s="367"/>
      <c r="AJ711" s="366"/>
      <c r="AK711" s="366"/>
      <c r="AL711" s="362" t="str">
        <f t="shared" si="68"/>
        <v/>
      </c>
    </row>
    <row r="712" spans="1:41" hidden="1" x14ac:dyDescent="0.25">
      <c r="A712" s="358" t="str">
        <f>+IF(ENCUESTAS!DU712="SI",ENCUESTAS!DV712,"")</f>
        <v>HOR-063</v>
      </c>
      <c r="B712" s="366"/>
      <c r="C712" s="367"/>
      <c r="D712" s="361" t="str">
        <f>+ENCUESTAS!H712</f>
        <v xml:space="preserve">NUEVO HORIZONTE </v>
      </c>
      <c r="E712" s="372"/>
      <c r="F712" s="372"/>
      <c r="G712" s="372"/>
      <c r="H712" s="372"/>
      <c r="I712" s="372"/>
      <c r="J712" s="372"/>
      <c r="K712" s="368"/>
      <c r="L712" s="372"/>
      <c r="M712" s="372"/>
      <c r="N712" s="372"/>
      <c r="O712" s="372"/>
      <c r="P712" s="362" t="str">
        <f t="shared" si="66"/>
        <v xml:space="preserve">   #   -   </v>
      </c>
      <c r="Q712" s="362" t="str">
        <f t="shared" si="69"/>
        <v>REPETIDA</v>
      </c>
      <c r="R712" s="369"/>
      <c r="S712" s="369"/>
      <c r="T712" s="366"/>
      <c r="U712" s="366"/>
      <c r="V712" s="366"/>
      <c r="W712" s="366"/>
      <c r="X712" s="366"/>
      <c r="Y712" s="366"/>
      <c r="Z712" s="366"/>
      <c r="AA712" s="369"/>
      <c r="AB712" s="366"/>
      <c r="AC712" s="362" t="str">
        <f t="shared" si="67"/>
        <v xml:space="preserve">   </v>
      </c>
      <c r="AD712" s="362" t="str">
        <f t="shared" si="70"/>
        <v>REPETIDA</v>
      </c>
      <c r="AE712" s="362" t="str">
        <f t="shared" si="71"/>
        <v>REPETIDA</v>
      </c>
      <c r="AF712" s="366"/>
      <c r="AG712" s="366"/>
      <c r="AH712" s="370"/>
      <c r="AI712" s="367"/>
      <c r="AJ712" s="366"/>
      <c r="AK712" s="366"/>
      <c r="AL712" s="362" t="str">
        <f t="shared" si="68"/>
        <v/>
      </c>
    </row>
    <row r="713" spans="1:41" hidden="1" x14ac:dyDescent="0.25">
      <c r="A713" s="358" t="str">
        <f>+IF(ENCUESTAS!DU713="SI",ENCUESTAS!DV713,"")</f>
        <v/>
      </c>
      <c r="B713" s="366"/>
      <c r="C713" s="367"/>
      <c r="D713" s="361" t="str">
        <f>+ENCUESTAS!H713</f>
        <v xml:space="preserve">NUEVO HORIZONTE </v>
      </c>
      <c r="E713" s="372"/>
      <c r="F713" s="372"/>
      <c r="G713" s="372"/>
      <c r="H713" s="372"/>
      <c r="I713" s="372"/>
      <c r="J713" s="372"/>
      <c r="K713" s="368"/>
      <c r="L713" s="372"/>
      <c r="M713" s="372"/>
      <c r="N713" s="372"/>
      <c r="O713" s="372"/>
      <c r="P713" s="362" t="str">
        <f t="shared" si="66"/>
        <v xml:space="preserve">   #   -   </v>
      </c>
      <c r="Q713" s="362" t="str">
        <f t="shared" si="69"/>
        <v>REPETIDA</v>
      </c>
      <c r="R713" s="369"/>
      <c r="S713" s="369"/>
      <c r="T713" s="366"/>
      <c r="U713" s="366"/>
      <c r="V713" s="366"/>
      <c r="W713" s="366"/>
      <c r="X713" s="366"/>
      <c r="Y713" s="366"/>
      <c r="Z713" s="366"/>
      <c r="AA713" s="369"/>
      <c r="AB713" s="366"/>
      <c r="AC713" s="362" t="str">
        <f t="shared" si="67"/>
        <v xml:space="preserve">   </v>
      </c>
      <c r="AD713" s="362" t="str">
        <f t="shared" si="70"/>
        <v>REPETIDA</v>
      </c>
      <c r="AE713" s="362" t="str">
        <f t="shared" si="71"/>
        <v>REPETIDA</v>
      </c>
      <c r="AF713" s="366"/>
      <c r="AG713" s="366"/>
      <c r="AH713" s="370"/>
      <c r="AI713" s="367"/>
      <c r="AJ713" s="366"/>
      <c r="AK713" s="366"/>
      <c r="AL713" s="362" t="str">
        <f t="shared" si="68"/>
        <v/>
      </c>
    </row>
    <row r="714" spans="1:41" hidden="1" x14ac:dyDescent="0.25">
      <c r="A714" s="358" t="str">
        <f>+IF(ENCUESTAS!DU714="SI",ENCUESTAS!DV714,"")</f>
        <v>HOR-064</v>
      </c>
      <c r="B714" s="366"/>
      <c r="C714" s="367"/>
      <c r="D714" s="361" t="str">
        <f>+ENCUESTAS!H714</f>
        <v xml:space="preserve">NUEVO HORIZONTE </v>
      </c>
      <c r="E714" s="372"/>
      <c r="F714" s="372"/>
      <c r="G714" s="372"/>
      <c r="H714" s="372"/>
      <c r="I714" s="372"/>
      <c r="J714" s="372"/>
      <c r="K714" s="368"/>
      <c r="L714" s="372"/>
      <c r="M714" s="372"/>
      <c r="N714" s="372"/>
      <c r="O714" s="372"/>
      <c r="P714" s="362" t="str">
        <f t="shared" si="66"/>
        <v xml:space="preserve">   #   -   </v>
      </c>
      <c r="Q714" s="362" t="str">
        <f t="shared" si="69"/>
        <v>REPETIDA</v>
      </c>
      <c r="R714" s="369"/>
      <c r="S714" s="369"/>
      <c r="T714" s="366"/>
      <c r="U714" s="366"/>
      <c r="V714" s="366"/>
      <c r="W714" s="366"/>
      <c r="X714" s="366"/>
      <c r="Y714" s="366"/>
      <c r="Z714" s="366"/>
      <c r="AA714" s="369"/>
      <c r="AB714" s="366"/>
      <c r="AC714" s="362" t="str">
        <f t="shared" si="67"/>
        <v xml:space="preserve">   </v>
      </c>
      <c r="AD714" s="362" t="str">
        <f t="shared" si="70"/>
        <v>REPETIDA</v>
      </c>
      <c r="AE714" s="362" t="str">
        <f t="shared" si="71"/>
        <v>REPETIDA</v>
      </c>
      <c r="AF714" s="366"/>
      <c r="AG714" s="366"/>
      <c r="AH714" s="370"/>
      <c r="AI714" s="367"/>
      <c r="AJ714" s="366"/>
      <c r="AK714" s="366"/>
      <c r="AL714" s="362" t="str">
        <f t="shared" si="68"/>
        <v/>
      </c>
    </row>
    <row r="715" spans="1:41" hidden="1" x14ac:dyDescent="0.25">
      <c r="A715" s="358" t="str">
        <f>+IF(ENCUESTAS!DU715="SI",ENCUESTAS!DV715,"")</f>
        <v>MAR-095</v>
      </c>
      <c r="B715" s="366"/>
      <c r="C715" s="367"/>
      <c r="D715" s="361" t="str">
        <f>+ENCUESTAS!H715</f>
        <v xml:space="preserve">SAN MARTIN </v>
      </c>
      <c r="E715" s="372"/>
      <c r="F715" s="372"/>
      <c r="G715" s="372"/>
      <c r="H715" s="372"/>
      <c r="I715" s="372"/>
      <c r="J715" s="372"/>
      <c r="K715" s="368"/>
      <c r="L715" s="372"/>
      <c r="M715" s="372"/>
      <c r="N715" s="372"/>
      <c r="O715" s="372"/>
      <c r="P715" s="362" t="str">
        <f t="shared" si="66"/>
        <v xml:space="preserve">   #   -   </v>
      </c>
      <c r="Q715" s="362" t="str">
        <f t="shared" si="69"/>
        <v>REPETIDA</v>
      </c>
      <c r="R715" s="369"/>
      <c r="S715" s="369"/>
      <c r="T715" s="366"/>
      <c r="U715" s="366"/>
      <c r="V715" s="366"/>
      <c r="W715" s="366"/>
      <c r="X715" s="366"/>
      <c r="Y715" s="366"/>
      <c r="Z715" s="366"/>
      <c r="AA715" s="369"/>
      <c r="AB715" s="366"/>
      <c r="AC715" s="362" t="str">
        <f t="shared" si="67"/>
        <v xml:space="preserve">   </v>
      </c>
      <c r="AD715" s="362" t="str">
        <f t="shared" si="70"/>
        <v>REPETIDA</v>
      </c>
      <c r="AE715" s="362" t="str">
        <f t="shared" si="71"/>
        <v>REPETIDA</v>
      </c>
      <c r="AF715" s="366"/>
      <c r="AG715" s="366"/>
      <c r="AH715" s="370"/>
      <c r="AI715" s="367"/>
      <c r="AJ715" s="366"/>
      <c r="AK715" s="366"/>
      <c r="AL715" s="362" t="str">
        <f t="shared" si="68"/>
        <v/>
      </c>
    </row>
    <row r="716" spans="1:41" hidden="1" x14ac:dyDescent="0.25">
      <c r="A716" s="358" t="str">
        <f>+IF(ENCUESTAS!DU716="SI",ENCUESTAS!DV716,"")</f>
        <v>MAR-096</v>
      </c>
      <c r="B716" s="366"/>
      <c r="C716" s="367"/>
      <c r="D716" s="361" t="str">
        <f>+ENCUESTAS!H716</f>
        <v xml:space="preserve">SAN MARTIN </v>
      </c>
      <c r="E716" s="372"/>
      <c r="F716" s="372"/>
      <c r="G716" s="372"/>
      <c r="H716" s="372"/>
      <c r="I716" s="372"/>
      <c r="J716" s="372"/>
      <c r="K716" s="368"/>
      <c r="L716" s="372"/>
      <c r="M716" s="372"/>
      <c r="N716" s="372"/>
      <c r="O716" s="372"/>
      <c r="P716" s="362" t="str">
        <f t="shared" si="66"/>
        <v xml:space="preserve">   #   -   </v>
      </c>
      <c r="Q716" s="362" t="str">
        <f t="shared" si="69"/>
        <v>REPETIDA</v>
      </c>
      <c r="R716" s="369"/>
      <c r="S716" s="369"/>
      <c r="T716" s="366"/>
      <c r="U716" s="366"/>
      <c r="V716" s="366"/>
      <c r="W716" s="366"/>
      <c r="X716" s="366"/>
      <c r="Y716" s="366"/>
      <c r="Z716" s="366"/>
      <c r="AA716" s="369"/>
      <c r="AB716" s="366"/>
      <c r="AC716" s="362" t="str">
        <f t="shared" si="67"/>
        <v xml:space="preserve">   </v>
      </c>
      <c r="AD716" s="362" t="str">
        <f t="shared" si="70"/>
        <v>REPETIDA</v>
      </c>
      <c r="AE716" s="362" t="str">
        <f t="shared" si="71"/>
        <v>REPETIDA</v>
      </c>
      <c r="AF716" s="366"/>
      <c r="AG716" s="366"/>
      <c r="AH716" s="370"/>
      <c r="AI716" s="367"/>
      <c r="AJ716" s="366"/>
      <c r="AK716" s="366"/>
      <c r="AL716" s="362" t="str">
        <f t="shared" si="68"/>
        <v/>
      </c>
    </row>
    <row r="717" spans="1:41" ht="135" hidden="1" x14ac:dyDescent="0.25">
      <c r="A717" s="358" t="str">
        <f>+IF(ENCUESTAS!DU717="SI",ENCUESTAS!DV717,"")</f>
        <v>OAS-174</v>
      </c>
      <c r="B717" s="366" t="s">
        <v>1086</v>
      </c>
      <c r="C717" s="367">
        <v>43375</v>
      </c>
      <c r="D717" s="361" t="str">
        <f>+ENCUESTAS!H717</f>
        <v xml:space="preserve">OASIS </v>
      </c>
      <c r="E717" s="372"/>
      <c r="F717" s="372"/>
      <c r="G717" s="372"/>
      <c r="H717" s="372"/>
      <c r="I717" s="372"/>
      <c r="J717" s="372"/>
      <c r="K717" s="368"/>
      <c r="L717" s="372"/>
      <c r="M717" s="372"/>
      <c r="N717" s="372"/>
      <c r="O717" s="466">
        <v>220590300000</v>
      </c>
      <c r="P717" s="362" t="str">
        <f t="shared" si="66"/>
        <v xml:space="preserve">   #   -   220590300000</v>
      </c>
      <c r="Q717" s="362" t="str">
        <f t="shared" si="69"/>
        <v>NO</v>
      </c>
      <c r="R717" s="369">
        <v>963158</v>
      </c>
      <c r="S717" s="369">
        <v>1209960</v>
      </c>
      <c r="T717" s="366" t="s">
        <v>1086</v>
      </c>
      <c r="U717" s="467"/>
      <c r="V717" s="366" t="s">
        <v>1086</v>
      </c>
      <c r="W717" s="366" t="s">
        <v>2264</v>
      </c>
      <c r="X717" s="366" t="s">
        <v>1456</v>
      </c>
      <c r="Y717" s="366" t="s">
        <v>2587</v>
      </c>
      <c r="Z717" s="366" t="s">
        <v>1465</v>
      </c>
      <c r="AA717" s="369">
        <v>71193821</v>
      </c>
      <c r="AB717" s="366">
        <v>3135624372</v>
      </c>
      <c r="AC717" s="362" t="str">
        <f t="shared" si="67"/>
        <v>ESTEBAN  DE JESUS BARRIENTOS PEREZ</v>
      </c>
      <c r="AD717" s="362" t="str">
        <f t="shared" si="70"/>
        <v>NO</v>
      </c>
      <c r="AE717" s="362" t="str">
        <f t="shared" si="71"/>
        <v>NO</v>
      </c>
      <c r="AF717" s="467" t="s">
        <v>4456</v>
      </c>
      <c r="AG717" s="366"/>
      <c r="AH717" s="370"/>
      <c r="AI717" s="367"/>
      <c r="AJ717" s="366"/>
      <c r="AK717" s="366"/>
      <c r="AL717" s="362" t="str">
        <f t="shared" si="68"/>
        <v/>
      </c>
      <c r="AN717" s="332" t="s">
        <v>1129</v>
      </c>
    </row>
    <row r="718" spans="1:41" hidden="1" x14ac:dyDescent="0.25">
      <c r="A718" s="358" t="str">
        <f>+IF(ENCUESTAS!DU718="SI",ENCUESTAS!DV718,"")</f>
        <v>MAR-097</v>
      </c>
      <c r="B718" s="366"/>
      <c r="C718" s="367"/>
      <c r="D718" s="361" t="str">
        <f>+ENCUESTAS!H718</f>
        <v xml:space="preserve">SAN MARTIN </v>
      </c>
      <c r="E718" s="372"/>
      <c r="F718" s="372"/>
      <c r="G718" s="372"/>
      <c r="H718" s="372"/>
      <c r="I718" s="372"/>
      <c r="J718" s="372"/>
      <c r="K718" s="368"/>
      <c r="L718" s="372"/>
      <c r="M718" s="372"/>
      <c r="N718" s="372"/>
      <c r="O718" s="372"/>
      <c r="P718" s="362" t="str">
        <f t="shared" si="66"/>
        <v xml:space="preserve">   #   -   </v>
      </c>
      <c r="Q718" s="362" t="str">
        <f t="shared" si="69"/>
        <v>REPETIDA</v>
      </c>
      <c r="R718" s="369"/>
      <c r="S718" s="369"/>
      <c r="T718" s="366"/>
      <c r="U718" s="366"/>
      <c r="V718" s="366"/>
      <c r="W718" s="366"/>
      <c r="X718" s="366"/>
      <c r="Y718" s="366"/>
      <c r="Z718" s="366"/>
      <c r="AA718" s="369"/>
      <c r="AB718" s="366"/>
      <c r="AC718" s="362" t="str">
        <f t="shared" si="67"/>
        <v xml:space="preserve">   </v>
      </c>
      <c r="AD718" s="362" t="str">
        <f t="shared" si="70"/>
        <v>REPETIDA</v>
      </c>
      <c r="AE718" s="362" t="str">
        <f t="shared" si="71"/>
        <v>REPETIDA</v>
      </c>
      <c r="AF718" s="366"/>
      <c r="AG718" s="366"/>
      <c r="AH718" s="370"/>
      <c r="AI718" s="367"/>
      <c r="AJ718" s="366"/>
      <c r="AK718" s="366"/>
      <c r="AL718" s="362" t="str">
        <f t="shared" si="68"/>
        <v/>
      </c>
    </row>
    <row r="719" spans="1:41" ht="60" hidden="1" x14ac:dyDescent="0.25">
      <c r="A719" s="358" t="str">
        <f>+IF(ENCUESTAS!DU719="SI",ENCUESTAS!DV719,"")</f>
        <v>MIL-115</v>
      </c>
      <c r="B719" s="366" t="s">
        <v>1086</v>
      </c>
      <c r="C719" s="367">
        <v>43369</v>
      </c>
      <c r="D719" s="361" t="str">
        <f>+ENCUESTAS!H719</f>
        <v>NUEVO MILENIO</v>
      </c>
      <c r="E719" s="372" t="s">
        <v>1097</v>
      </c>
      <c r="F719" s="372">
        <v>53</v>
      </c>
      <c r="G719" s="372"/>
      <c r="H719" s="372"/>
      <c r="I719" s="372"/>
      <c r="J719" s="372">
        <v>14</v>
      </c>
      <c r="K719" s="368" t="s">
        <v>1115</v>
      </c>
      <c r="L719" s="372"/>
      <c r="M719" s="372">
        <v>10</v>
      </c>
      <c r="N719" s="372"/>
      <c r="O719" s="466">
        <v>220548690048</v>
      </c>
      <c r="P719" s="362" t="str">
        <f t="shared" si="66"/>
        <v>CALLE 53  #  14A - 10  220548690048</v>
      </c>
      <c r="Q719" s="362" t="str">
        <f t="shared" si="69"/>
        <v>NO</v>
      </c>
      <c r="R719" s="369">
        <v>962987</v>
      </c>
      <c r="S719" s="369">
        <v>1209836</v>
      </c>
      <c r="T719" s="366" t="s">
        <v>1086</v>
      </c>
      <c r="U719" s="467"/>
      <c r="V719" s="366" t="s">
        <v>1086</v>
      </c>
      <c r="W719" s="366" t="s">
        <v>1656</v>
      </c>
      <c r="X719" s="366" t="s">
        <v>1652</v>
      </c>
      <c r="Y719" s="366" t="s">
        <v>2805</v>
      </c>
      <c r="Z719" s="366" t="s">
        <v>1319</v>
      </c>
      <c r="AA719" s="369">
        <v>39325305</v>
      </c>
      <c r="AB719" s="366">
        <v>3114358688</v>
      </c>
      <c r="AC719" s="362" t="str">
        <f t="shared" si="67"/>
        <v>ELDA EDITH HENAO JARAMILLO</v>
      </c>
      <c r="AD719" s="362" t="str">
        <f t="shared" si="70"/>
        <v>NO</v>
      </c>
      <c r="AE719" s="362" t="str">
        <f t="shared" si="71"/>
        <v>NO</v>
      </c>
      <c r="AF719" s="467" t="s">
        <v>4178</v>
      </c>
      <c r="AG719" s="366" t="s">
        <v>1086</v>
      </c>
      <c r="AH719" s="370">
        <v>4545941.4545889441</v>
      </c>
      <c r="AI719" s="367">
        <v>43392</v>
      </c>
      <c r="AJ719" s="366" t="s">
        <v>1086</v>
      </c>
      <c r="AK719" s="366"/>
      <c r="AL719" s="362" t="str">
        <f t="shared" si="68"/>
        <v>SI</v>
      </c>
      <c r="AN719" s="332" t="s">
        <v>1121</v>
      </c>
      <c r="AO719" s="332">
        <v>2</v>
      </c>
    </row>
    <row r="720" spans="1:41" hidden="1" x14ac:dyDescent="0.25">
      <c r="A720" s="358" t="str">
        <f>+IF(ENCUESTAS!DU720="SI",ENCUESTAS!DV720,"")</f>
        <v>MIL-116</v>
      </c>
      <c r="B720" s="366" t="s">
        <v>1086</v>
      </c>
      <c r="C720" s="367">
        <v>43374</v>
      </c>
      <c r="D720" s="361" t="str">
        <f>+ENCUESTAS!H720</f>
        <v>NUEVO MILENIO</v>
      </c>
      <c r="E720" s="372"/>
      <c r="F720" s="372"/>
      <c r="G720" s="372"/>
      <c r="H720" s="372"/>
      <c r="I720" s="372"/>
      <c r="J720" s="372"/>
      <c r="K720" s="368"/>
      <c r="L720" s="372"/>
      <c r="M720" s="372"/>
      <c r="N720" s="372"/>
      <c r="O720" s="372"/>
      <c r="P720" s="362" t="str">
        <f t="shared" si="66"/>
        <v xml:space="preserve">   #   -   </v>
      </c>
      <c r="Q720" s="362" t="str">
        <f t="shared" si="69"/>
        <v>REPETIDA</v>
      </c>
      <c r="R720" s="369"/>
      <c r="S720" s="369"/>
      <c r="T720" s="366" t="s">
        <v>1087</v>
      </c>
      <c r="U720" s="366" t="s">
        <v>4429</v>
      </c>
      <c r="V720" s="366"/>
      <c r="W720" s="366"/>
      <c r="X720" s="366"/>
      <c r="Y720" s="366"/>
      <c r="Z720" s="366"/>
      <c r="AA720" s="369"/>
      <c r="AB720" s="366"/>
      <c r="AC720" s="362" t="str">
        <f t="shared" si="67"/>
        <v xml:space="preserve">   </v>
      </c>
      <c r="AD720" s="362" t="str">
        <f t="shared" si="70"/>
        <v>REPETIDA</v>
      </c>
      <c r="AE720" s="362" t="str">
        <f t="shared" si="71"/>
        <v>REPETIDA</v>
      </c>
      <c r="AF720" s="366"/>
      <c r="AG720" s="366"/>
      <c r="AH720" s="370"/>
      <c r="AI720" s="367"/>
      <c r="AJ720" s="366"/>
      <c r="AK720" s="366"/>
      <c r="AL720" s="362" t="str">
        <f t="shared" si="68"/>
        <v/>
      </c>
    </row>
    <row r="721" spans="1:38" hidden="1" x14ac:dyDescent="0.25">
      <c r="A721" s="358" t="str">
        <f>+IF(ENCUESTAS!DU721="SI",ENCUESTAS!DV721,"")</f>
        <v/>
      </c>
      <c r="B721" s="366"/>
      <c r="C721" s="367"/>
      <c r="D721" s="361" t="str">
        <f>+ENCUESTAS!H721</f>
        <v xml:space="preserve">SAN MARTIN </v>
      </c>
      <c r="E721" s="372"/>
      <c r="F721" s="372"/>
      <c r="G721" s="372"/>
      <c r="H721" s="372"/>
      <c r="I721" s="372"/>
      <c r="J721" s="372"/>
      <c r="K721" s="368"/>
      <c r="L721" s="372"/>
      <c r="M721" s="372"/>
      <c r="N721" s="372"/>
      <c r="O721" s="372"/>
      <c r="P721" s="362" t="str">
        <f t="shared" si="66"/>
        <v xml:space="preserve">   #   -   </v>
      </c>
      <c r="Q721" s="362" t="str">
        <f t="shared" si="69"/>
        <v>REPETIDA</v>
      </c>
      <c r="R721" s="369"/>
      <c r="S721" s="369"/>
      <c r="T721" s="366"/>
      <c r="U721" s="366"/>
      <c r="V721" s="366"/>
      <c r="W721" s="366"/>
      <c r="X721" s="366"/>
      <c r="Y721" s="366"/>
      <c r="Z721" s="366"/>
      <c r="AA721" s="369"/>
      <c r="AB721" s="366"/>
      <c r="AC721" s="362" t="str">
        <f t="shared" si="67"/>
        <v xml:space="preserve">   </v>
      </c>
      <c r="AD721" s="362" t="str">
        <f t="shared" si="70"/>
        <v>REPETIDA</v>
      </c>
      <c r="AE721" s="362" t="str">
        <f t="shared" si="71"/>
        <v>REPETIDA</v>
      </c>
      <c r="AF721" s="366"/>
      <c r="AG721" s="366"/>
      <c r="AH721" s="370"/>
      <c r="AI721" s="367"/>
      <c r="AJ721" s="366"/>
      <c r="AK721" s="366"/>
      <c r="AL721" s="362" t="str">
        <f t="shared" si="68"/>
        <v/>
      </c>
    </row>
    <row r="722" spans="1:38" hidden="1" x14ac:dyDescent="0.25">
      <c r="A722" s="358" t="str">
        <f>+IF(ENCUESTAS!DU722="SI",ENCUESTAS!DV722,"")</f>
        <v/>
      </c>
      <c r="B722" s="366"/>
      <c r="C722" s="367"/>
      <c r="D722" s="361" t="str">
        <f>+ENCUESTAS!H722</f>
        <v xml:space="preserve">SAN MARTIN </v>
      </c>
      <c r="E722" s="372"/>
      <c r="F722" s="372"/>
      <c r="G722" s="372"/>
      <c r="H722" s="372"/>
      <c r="I722" s="372"/>
      <c r="J722" s="372"/>
      <c r="K722" s="368"/>
      <c r="L722" s="372"/>
      <c r="M722" s="372"/>
      <c r="N722" s="372"/>
      <c r="O722" s="372"/>
      <c r="P722" s="362" t="str">
        <f t="shared" si="66"/>
        <v xml:space="preserve">   #   -   </v>
      </c>
      <c r="Q722" s="362" t="str">
        <f t="shared" si="69"/>
        <v>REPETIDA</v>
      </c>
      <c r="R722" s="369"/>
      <c r="S722" s="369"/>
      <c r="T722" s="366"/>
      <c r="U722" s="366"/>
      <c r="V722" s="366"/>
      <c r="W722" s="366"/>
      <c r="X722" s="366"/>
      <c r="Y722" s="366"/>
      <c r="Z722" s="366"/>
      <c r="AA722" s="369"/>
      <c r="AB722" s="366"/>
      <c r="AC722" s="362" t="str">
        <f t="shared" si="67"/>
        <v xml:space="preserve">   </v>
      </c>
      <c r="AD722" s="362" t="str">
        <f t="shared" si="70"/>
        <v>REPETIDA</v>
      </c>
      <c r="AE722" s="362" t="str">
        <f t="shared" si="71"/>
        <v>REPETIDA</v>
      </c>
      <c r="AF722" s="366"/>
      <c r="AG722" s="366"/>
      <c r="AH722" s="370"/>
      <c r="AI722" s="367"/>
      <c r="AJ722" s="366"/>
      <c r="AK722" s="366"/>
      <c r="AL722" s="362" t="str">
        <f t="shared" si="68"/>
        <v/>
      </c>
    </row>
    <row r="723" spans="1:38" hidden="1" x14ac:dyDescent="0.25">
      <c r="A723" s="358" t="str">
        <f>+IF(ENCUESTAS!DU723="SI",ENCUESTAS!DV723,"")</f>
        <v/>
      </c>
      <c r="B723" s="366"/>
      <c r="C723" s="367"/>
      <c r="D723" s="361" t="str">
        <f>+ENCUESTAS!H723</f>
        <v xml:space="preserve">SAN MARTIN </v>
      </c>
      <c r="E723" s="372"/>
      <c r="F723" s="372"/>
      <c r="G723" s="372"/>
      <c r="H723" s="372"/>
      <c r="I723" s="372"/>
      <c r="J723" s="372"/>
      <c r="K723" s="368"/>
      <c r="L723" s="372"/>
      <c r="M723" s="372"/>
      <c r="N723" s="372"/>
      <c r="O723" s="372"/>
      <c r="P723" s="362" t="str">
        <f t="shared" si="66"/>
        <v xml:space="preserve">   #   -   </v>
      </c>
      <c r="Q723" s="362" t="str">
        <f t="shared" si="69"/>
        <v>REPETIDA</v>
      </c>
      <c r="R723" s="369"/>
      <c r="S723" s="369"/>
      <c r="T723" s="366"/>
      <c r="U723" s="366"/>
      <c r="V723" s="366"/>
      <c r="W723" s="366"/>
      <c r="X723" s="366"/>
      <c r="Y723" s="366"/>
      <c r="Z723" s="366"/>
      <c r="AA723" s="369"/>
      <c r="AB723" s="366"/>
      <c r="AC723" s="362" t="str">
        <f t="shared" si="67"/>
        <v xml:space="preserve">   </v>
      </c>
      <c r="AD723" s="362" t="str">
        <f t="shared" si="70"/>
        <v>REPETIDA</v>
      </c>
      <c r="AE723" s="362" t="str">
        <f t="shared" si="71"/>
        <v>REPETIDA</v>
      </c>
      <c r="AF723" s="366"/>
      <c r="AG723" s="366"/>
      <c r="AH723" s="370"/>
      <c r="AI723" s="367"/>
      <c r="AJ723" s="366"/>
      <c r="AK723" s="366"/>
      <c r="AL723" s="362" t="str">
        <f t="shared" si="68"/>
        <v/>
      </c>
    </row>
    <row r="724" spans="1:38" hidden="1" x14ac:dyDescent="0.25">
      <c r="A724" s="358" t="str">
        <f>+IF(ENCUESTAS!DU724="SI",ENCUESTAS!DV724,"")</f>
        <v/>
      </c>
      <c r="B724" s="366"/>
      <c r="C724" s="367"/>
      <c r="D724" s="361" t="str">
        <f>+ENCUESTAS!H724</f>
        <v xml:space="preserve">SAN MARTIN </v>
      </c>
      <c r="E724" s="372"/>
      <c r="F724" s="372"/>
      <c r="G724" s="372"/>
      <c r="H724" s="372"/>
      <c r="I724" s="372"/>
      <c r="J724" s="372"/>
      <c r="K724" s="368"/>
      <c r="L724" s="372"/>
      <c r="M724" s="372"/>
      <c r="N724" s="372"/>
      <c r="O724" s="372"/>
      <c r="P724" s="362" t="str">
        <f t="shared" si="66"/>
        <v xml:space="preserve">   #   -   </v>
      </c>
      <c r="Q724" s="362" t="str">
        <f t="shared" si="69"/>
        <v>REPETIDA</v>
      </c>
      <c r="R724" s="369"/>
      <c r="S724" s="369"/>
      <c r="T724" s="366"/>
      <c r="U724" s="366"/>
      <c r="V724" s="366"/>
      <c r="W724" s="366"/>
      <c r="X724" s="366"/>
      <c r="Y724" s="366"/>
      <c r="Z724" s="366"/>
      <c r="AA724" s="369"/>
      <c r="AB724" s="366"/>
      <c r="AC724" s="362" t="str">
        <f t="shared" si="67"/>
        <v xml:space="preserve">   </v>
      </c>
      <c r="AD724" s="362" t="str">
        <f t="shared" si="70"/>
        <v>REPETIDA</v>
      </c>
      <c r="AE724" s="362" t="str">
        <f t="shared" si="71"/>
        <v>REPETIDA</v>
      </c>
      <c r="AF724" s="366"/>
      <c r="AG724" s="366"/>
      <c r="AH724" s="370"/>
      <c r="AI724" s="367"/>
      <c r="AJ724" s="366"/>
      <c r="AK724" s="366"/>
      <c r="AL724" s="362" t="str">
        <f t="shared" si="68"/>
        <v/>
      </c>
    </row>
    <row r="725" spans="1:38" hidden="1" x14ac:dyDescent="0.25">
      <c r="A725" s="358" t="str">
        <f>+IF(ENCUESTAS!DU725="SI",ENCUESTAS!DV725,"")</f>
        <v/>
      </c>
      <c r="B725" s="366"/>
      <c r="C725" s="367"/>
      <c r="D725" s="361" t="str">
        <f>+ENCUESTAS!H725</f>
        <v xml:space="preserve">SAN MARTIN </v>
      </c>
      <c r="E725" s="372"/>
      <c r="F725" s="372"/>
      <c r="G725" s="372"/>
      <c r="H725" s="372"/>
      <c r="I725" s="372"/>
      <c r="J725" s="372"/>
      <c r="K725" s="368"/>
      <c r="L725" s="372"/>
      <c r="M725" s="372"/>
      <c r="N725" s="372"/>
      <c r="O725" s="372"/>
      <c r="P725" s="362" t="str">
        <f t="shared" si="66"/>
        <v xml:space="preserve">   #   -   </v>
      </c>
      <c r="Q725" s="362" t="str">
        <f t="shared" si="69"/>
        <v>REPETIDA</v>
      </c>
      <c r="R725" s="369"/>
      <c r="S725" s="369"/>
      <c r="T725" s="366"/>
      <c r="U725" s="366"/>
      <c r="V725" s="366"/>
      <c r="W725" s="366"/>
      <c r="X725" s="366"/>
      <c r="Y725" s="366"/>
      <c r="Z725" s="366"/>
      <c r="AA725" s="369"/>
      <c r="AB725" s="366"/>
      <c r="AC725" s="362" t="str">
        <f t="shared" si="67"/>
        <v xml:space="preserve">   </v>
      </c>
      <c r="AD725" s="362" t="str">
        <f t="shared" si="70"/>
        <v>REPETIDA</v>
      </c>
      <c r="AE725" s="362" t="str">
        <f t="shared" si="71"/>
        <v>REPETIDA</v>
      </c>
      <c r="AF725" s="366"/>
      <c r="AG725" s="366"/>
      <c r="AH725" s="370"/>
      <c r="AI725" s="367"/>
      <c r="AJ725" s="366"/>
      <c r="AK725" s="366"/>
      <c r="AL725" s="362" t="str">
        <f t="shared" si="68"/>
        <v/>
      </c>
    </row>
    <row r="726" spans="1:38" hidden="1" x14ac:dyDescent="0.25">
      <c r="A726" s="358" t="str">
        <f>+IF(ENCUESTAS!DU726="SI",ENCUESTAS!DV726,"")</f>
        <v/>
      </c>
      <c r="B726" s="366"/>
      <c r="C726" s="367"/>
      <c r="D726" s="361" t="str">
        <f>+ENCUESTAS!H726</f>
        <v xml:space="preserve">OASIS </v>
      </c>
      <c r="E726" s="372"/>
      <c r="F726" s="372"/>
      <c r="G726" s="372"/>
      <c r="H726" s="372"/>
      <c r="I726" s="372"/>
      <c r="J726" s="372"/>
      <c r="K726" s="368"/>
      <c r="L726" s="372"/>
      <c r="M726" s="372"/>
      <c r="N726" s="372"/>
      <c r="O726" s="466"/>
      <c r="P726" s="362" t="str">
        <f t="shared" si="66"/>
        <v xml:space="preserve">   #   -   </v>
      </c>
      <c r="Q726" s="362" t="str">
        <f t="shared" si="69"/>
        <v>REPETIDA</v>
      </c>
      <c r="R726" s="369"/>
      <c r="S726" s="369"/>
      <c r="T726" s="366"/>
      <c r="U726" s="366"/>
      <c r="V726" s="366"/>
      <c r="W726" s="366"/>
      <c r="X726" s="366"/>
      <c r="Y726" s="366"/>
      <c r="Z726" s="366"/>
      <c r="AA726" s="369"/>
      <c r="AB726" s="366"/>
      <c r="AC726" s="362" t="str">
        <f t="shared" si="67"/>
        <v xml:space="preserve">   </v>
      </c>
      <c r="AD726" s="362" t="str">
        <f t="shared" si="70"/>
        <v>REPETIDA</v>
      </c>
      <c r="AE726" s="362" t="str">
        <f t="shared" si="71"/>
        <v>REPETIDA</v>
      </c>
      <c r="AF726" s="366"/>
      <c r="AG726" s="366"/>
      <c r="AH726" s="370"/>
      <c r="AI726" s="367"/>
      <c r="AJ726" s="366"/>
      <c r="AK726" s="366"/>
      <c r="AL726" s="362" t="str">
        <f t="shared" si="68"/>
        <v/>
      </c>
    </row>
    <row r="727" spans="1:38" hidden="1" x14ac:dyDescent="0.25">
      <c r="A727" s="358" t="str">
        <f>+IF(ENCUESTAS!DU727="SI",ENCUESTAS!DV727,"")</f>
        <v/>
      </c>
      <c r="B727" s="366"/>
      <c r="C727" s="367"/>
      <c r="D727" s="361" t="str">
        <f>+ENCUESTAS!H727</f>
        <v xml:space="preserve">SAN MARTIN </v>
      </c>
      <c r="E727" s="372"/>
      <c r="F727" s="372"/>
      <c r="G727" s="372"/>
      <c r="H727" s="372"/>
      <c r="I727" s="372"/>
      <c r="J727" s="372"/>
      <c r="K727" s="368"/>
      <c r="L727" s="372"/>
      <c r="M727" s="372"/>
      <c r="N727" s="372"/>
      <c r="O727" s="372"/>
      <c r="P727" s="362" t="str">
        <f t="shared" si="66"/>
        <v xml:space="preserve">   #   -   </v>
      </c>
      <c r="Q727" s="362" t="str">
        <f t="shared" si="69"/>
        <v>REPETIDA</v>
      </c>
      <c r="R727" s="369"/>
      <c r="S727" s="369"/>
      <c r="T727" s="366"/>
      <c r="U727" s="366"/>
      <c r="V727" s="366"/>
      <c r="W727" s="366"/>
      <c r="X727" s="366"/>
      <c r="Y727" s="366"/>
      <c r="Z727" s="366"/>
      <c r="AA727" s="369"/>
      <c r="AB727" s="366"/>
      <c r="AC727" s="362" t="str">
        <f t="shared" si="67"/>
        <v xml:space="preserve">   </v>
      </c>
      <c r="AD727" s="362" t="str">
        <f t="shared" si="70"/>
        <v>REPETIDA</v>
      </c>
      <c r="AE727" s="362" t="str">
        <f t="shared" si="71"/>
        <v>REPETIDA</v>
      </c>
      <c r="AF727" s="366"/>
      <c r="AG727" s="366"/>
      <c r="AH727" s="370"/>
      <c r="AI727" s="367"/>
      <c r="AJ727" s="366"/>
      <c r="AK727" s="366"/>
      <c r="AL727" s="362" t="str">
        <f t="shared" si="68"/>
        <v/>
      </c>
    </row>
    <row r="728" spans="1:38" hidden="1" x14ac:dyDescent="0.25">
      <c r="A728" s="358" t="str">
        <f>+IF(ENCUESTAS!DU728="SI",ENCUESTAS!DV728,"")</f>
        <v/>
      </c>
      <c r="B728" s="366"/>
      <c r="C728" s="367"/>
      <c r="D728" s="361" t="str">
        <f>+ENCUESTAS!H728</f>
        <v xml:space="preserve">OASIS </v>
      </c>
      <c r="E728" s="372"/>
      <c r="F728" s="372"/>
      <c r="G728" s="372"/>
      <c r="H728" s="372"/>
      <c r="I728" s="372"/>
      <c r="J728" s="372"/>
      <c r="K728" s="368"/>
      <c r="L728" s="372"/>
      <c r="M728" s="372"/>
      <c r="N728" s="372"/>
      <c r="O728" s="466"/>
      <c r="P728" s="362" t="str">
        <f t="shared" si="66"/>
        <v xml:space="preserve">   #   -   </v>
      </c>
      <c r="Q728" s="362" t="str">
        <f t="shared" si="69"/>
        <v>REPETIDA</v>
      </c>
      <c r="R728" s="369"/>
      <c r="S728" s="369"/>
      <c r="T728" s="366"/>
      <c r="U728" s="366"/>
      <c r="V728" s="366"/>
      <c r="W728" s="366"/>
      <c r="X728" s="366"/>
      <c r="Y728" s="366"/>
      <c r="Z728" s="366"/>
      <c r="AA728" s="369"/>
      <c r="AB728" s="366"/>
      <c r="AC728" s="362" t="str">
        <f t="shared" si="67"/>
        <v xml:space="preserve">   </v>
      </c>
      <c r="AD728" s="362" t="str">
        <f t="shared" si="70"/>
        <v>REPETIDA</v>
      </c>
      <c r="AE728" s="362" t="str">
        <f t="shared" si="71"/>
        <v>REPETIDA</v>
      </c>
      <c r="AF728" s="366"/>
      <c r="AG728" s="366"/>
      <c r="AH728" s="370"/>
      <c r="AI728" s="367"/>
      <c r="AJ728" s="366"/>
      <c r="AK728" s="366"/>
      <c r="AL728" s="362" t="str">
        <f t="shared" si="68"/>
        <v/>
      </c>
    </row>
    <row r="729" spans="1:38" hidden="1" x14ac:dyDescent="0.25">
      <c r="A729" s="358" t="str">
        <f>+IF(ENCUESTAS!DU729="SI",ENCUESTAS!DV729,"")</f>
        <v/>
      </c>
      <c r="B729" s="366"/>
      <c r="C729" s="367"/>
      <c r="D729" s="361" t="str">
        <f>+ENCUESTAS!H729</f>
        <v xml:space="preserve">SAN MARTIN </v>
      </c>
      <c r="E729" s="372"/>
      <c r="F729" s="372"/>
      <c r="G729" s="372"/>
      <c r="H729" s="372"/>
      <c r="I729" s="372"/>
      <c r="J729" s="372"/>
      <c r="K729" s="368"/>
      <c r="L729" s="372"/>
      <c r="M729" s="372"/>
      <c r="N729" s="372"/>
      <c r="O729" s="372"/>
      <c r="P729" s="362" t="str">
        <f t="shared" si="66"/>
        <v xml:space="preserve">   #   -   </v>
      </c>
      <c r="Q729" s="362" t="str">
        <f t="shared" si="69"/>
        <v>REPETIDA</v>
      </c>
      <c r="R729" s="369"/>
      <c r="S729" s="369"/>
      <c r="T729" s="366"/>
      <c r="U729" s="366"/>
      <c r="V729" s="366"/>
      <c r="W729" s="366"/>
      <c r="X729" s="366"/>
      <c r="Y729" s="366"/>
      <c r="Z729" s="366"/>
      <c r="AA729" s="369"/>
      <c r="AB729" s="366"/>
      <c r="AC729" s="362" t="str">
        <f t="shared" si="67"/>
        <v xml:space="preserve">   </v>
      </c>
      <c r="AD729" s="362" t="str">
        <f t="shared" si="70"/>
        <v>REPETIDA</v>
      </c>
      <c r="AE729" s="362" t="str">
        <f t="shared" si="71"/>
        <v>REPETIDA</v>
      </c>
      <c r="AF729" s="366"/>
      <c r="AG729" s="366"/>
      <c r="AH729" s="370"/>
      <c r="AI729" s="367"/>
      <c r="AJ729" s="366"/>
      <c r="AK729" s="366"/>
      <c r="AL729" s="362" t="str">
        <f t="shared" si="68"/>
        <v/>
      </c>
    </row>
    <row r="730" spans="1:38" hidden="1" x14ac:dyDescent="0.25">
      <c r="A730" s="358" t="str">
        <f>+IF(ENCUESTAS!DU730="SI",ENCUESTAS!DV730,"")</f>
        <v/>
      </c>
      <c r="B730" s="366"/>
      <c r="C730" s="367"/>
      <c r="D730" s="361" t="str">
        <f>+ENCUESTAS!H730</f>
        <v xml:space="preserve">NUEVO HORIZONTE </v>
      </c>
      <c r="E730" s="372"/>
      <c r="F730" s="372"/>
      <c r="G730" s="372"/>
      <c r="H730" s="372"/>
      <c r="I730" s="372"/>
      <c r="J730" s="372"/>
      <c r="K730" s="368"/>
      <c r="L730" s="372"/>
      <c r="M730" s="372"/>
      <c r="N730" s="372"/>
      <c r="O730" s="372"/>
      <c r="P730" s="362" t="str">
        <f t="shared" si="66"/>
        <v xml:space="preserve">   #   -   </v>
      </c>
      <c r="Q730" s="362" t="str">
        <f t="shared" si="69"/>
        <v>REPETIDA</v>
      </c>
      <c r="R730" s="369"/>
      <c r="S730" s="369"/>
      <c r="T730" s="366"/>
      <c r="U730" s="366"/>
      <c r="V730" s="366"/>
      <c r="W730" s="366"/>
      <c r="X730" s="366"/>
      <c r="Y730" s="366"/>
      <c r="Z730" s="366"/>
      <c r="AA730" s="369"/>
      <c r="AB730" s="366"/>
      <c r="AC730" s="362" t="str">
        <f t="shared" si="67"/>
        <v xml:space="preserve">   </v>
      </c>
      <c r="AD730" s="362" t="str">
        <f t="shared" si="70"/>
        <v>REPETIDA</v>
      </c>
      <c r="AE730" s="362" t="str">
        <f t="shared" si="71"/>
        <v>REPETIDA</v>
      </c>
      <c r="AF730" s="366"/>
      <c r="AG730" s="366"/>
      <c r="AH730" s="370"/>
      <c r="AI730" s="367"/>
      <c r="AJ730" s="366"/>
      <c r="AK730" s="366"/>
      <c r="AL730" s="362" t="str">
        <f t="shared" si="68"/>
        <v/>
      </c>
    </row>
    <row r="731" spans="1:38" hidden="1" x14ac:dyDescent="0.25">
      <c r="A731" s="358" t="str">
        <f>+IF(ENCUESTAS!DU731="SI",ENCUESTAS!DV731,"")</f>
        <v/>
      </c>
      <c r="B731" s="366"/>
      <c r="C731" s="367"/>
      <c r="D731" s="361" t="str">
        <f>+ENCUESTAS!H731</f>
        <v xml:space="preserve">NUEVO HORIZONTE </v>
      </c>
      <c r="E731" s="372"/>
      <c r="F731" s="372"/>
      <c r="G731" s="372"/>
      <c r="H731" s="372"/>
      <c r="I731" s="372"/>
      <c r="J731" s="372"/>
      <c r="K731" s="368"/>
      <c r="L731" s="372"/>
      <c r="M731" s="372"/>
      <c r="N731" s="372"/>
      <c r="O731" s="372"/>
      <c r="P731" s="362" t="str">
        <f t="shared" si="66"/>
        <v xml:space="preserve">   #   -   </v>
      </c>
      <c r="Q731" s="362" t="str">
        <f t="shared" si="69"/>
        <v>REPETIDA</v>
      </c>
      <c r="R731" s="369"/>
      <c r="S731" s="369"/>
      <c r="T731" s="366"/>
      <c r="U731" s="366"/>
      <c r="V731" s="366"/>
      <c r="W731" s="366"/>
      <c r="X731" s="366"/>
      <c r="Y731" s="366"/>
      <c r="Z731" s="366"/>
      <c r="AA731" s="369"/>
      <c r="AB731" s="366"/>
      <c r="AC731" s="362" t="str">
        <f t="shared" si="67"/>
        <v xml:space="preserve">   </v>
      </c>
      <c r="AD731" s="362" t="str">
        <f t="shared" si="70"/>
        <v>REPETIDA</v>
      </c>
      <c r="AE731" s="362" t="str">
        <f t="shared" si="71"/>
        <v>REPETIDA</v>
      </c>
      <c r="AF731" s="366"/>
      <c r="AG731" s="366"/>
      <c r="AH731" s="370"/>
      <c r="AI731" s="367"/>
      <c r="AJ731" s="366"/>
      <c r="AK731" s="366"/>
      <c r="AL731" s="362" t="str">
        <f t="shared" si="68"/>
        <v/>
      </c>
    </row>
    <row r="732" spans="1:38" hidden="1" x14ac:dyDescent="0.25">
      <c r="A732" s="358" t="str">
        <f>+IF(ENCUESTAS!DU732="SI",ENCUESTAS!DV732,"")</f>
        <v/>
      </c>
      <c r="B732" s="366"/>
      <c r="C732" s="367"/>
      <c r="D732" s="361" t="str">
        <f>+ENCUESTAS!H732</f>
        <v xml:space="preserve">NUEVO HORIZONTE </v>
      </c>
      <c r="E732" s="372"/>
      <c r="F732" s="372"/>
      <c r="G732" s="372"/>
      <c r="H732" s="372"/>
      <c r="I732" s="372"/>
      <c r="J732" s="372"/>
      <c r="K732" s="368"/>
      <c r="L732" s="372"/>
      <c r="M732" s="372"/>
      <c r="N732" s="372"/>
      <c r="O732" s="372"/>
      <c r="P732" s="362" t="str">
        <f t="shared" si="66"/>
        <v xml:space="preserve">   #   -   </v>
      </c>
      <c r="Q732" s="362" t="str">
        <f t="shared" si="69"/>
        <v>REPETIDA</v>
      </c>
      <c r="R732" s="369"/>
      <c r="S732" s="369"/>
      <c r="T732" s="366"/>
      <c r="U732" s="366"/>
      <c r="V732" s="366"/>
      <c r="W732" s="366"/>
      <c r="X732" s="366"/>
      <c r="Y732" s="366"/>
      <c r="Z732" s="366"/>
      <c r="AA732" s="369"/>
      <c r="AB732" s="366"/>
      <c r="AC732" s="362" t="str">
        <f t="shared" si="67"/>
        <v xml:space="preserve">   </v>
      </c>
      <c r="AD732" s="362" t="str">
        <f t="shared" si="70"/>
        <v>REPETIDA</v>
      </c>
      <c r="AE732" s="362" t="str">
        <f t="shared" si="71"/>
        <v>REPETIDA</v>
      </c>
      <c r="AF732" s="366"/>
      <c r="AG732" s="366"/>
      <c r="AH732" s="370"/>
      <c r="AI732" s="367"/>
      <c r="AJ732" s="366"/>
      <c r="AK732" s="366"/>
      <c r="AL732" s="362" t="str">
        <f t="shared" si="68"/>
        <v/>
      </c>
    </row>
    <row r="733" spans="1:38" hidden="1" x14ac:dyDescent="0.25">
      <c r="A733" s="358" t="str">
        <f>+IF(ENCUESTAS!DU733="SI",ENCUESTAS!DV733,"")</f>
        <v>MAR-098</v>
      </c>
      <c r="B733" s="366"/>
      <c r="C733" s="367"/>
      <c r="D733" s="361" t="str">
        <f>+ENCUESTAS!H733</f>
        <v xml:space="preserve">SAN MARTIN </v>
      </c>
      <c r="E733" s="372"/>
      <c r="F733" s="372"/>
      <c r="G733" s="372"/>
      <c r="H733" s="372"/>
      <c r="I733" s="372"/>
      <c r="J733" s="372"/>
      <c r="K733" s="368"/>
      <c r="L733" s="372"/>
      <c r="M733" s="372"/>
      <c r="N733" s="372"/>
      <c r="O733" s="372"/>
      <c r="P733" s="362" t="str">
        <f t="shared" si="66"/>
        <v xml:space="preserve">   #   -   </v>
      </c>
      <c r="Q733" s="362" t="str">
        <f t="shared" si="69"/>
        <v>REPETIDA</v>
      </c>
      <c r="R733" s="369"/>
      <c r="S733" s="369"/>
      <c r="T733" s="366"/>
      <c r="U733" s="366"/>
      <c r="V733" s="366"/>
      <c r="W733" s="366"/>
      <c r="X733" s="366"/>
      <c r="Y733" s="366"/>
      <c r="Z733" s="366"/>
      <c r="AA733" s="369"/>
      <c r="AB733" s="366"/>
      <c r="AC733" s="362" t="str">
        <f t="shared" si="67"/>
        <v xml:space="preserve">   </v>
      </c>
      <c r="AD733" s="362" t="str">
        <f t="shared" si="70"/>
        <v>REPETIDA</v>
      </c>
      <c r="AE733" s="362" t="str">
        <f t="shared" si="71"/>
        <v>REPETIDA</v>
      </c>
      <c r="AF733" s="366"/>
      <c r="AG733" s="366"/>
      <c r="AH733" s="370"/>
      <c r="AI733" s="367"/>
      <c r="AJ733" s="366"/>
      <c r="AK733" s="366"/>
      <c r="AL733" s="362" t="str">
        <f t="shared" si="68"/>
        <v/>
      </c>
    </row>
    <row r="734" spans="1:38" hidden="1" x14ac:dyDescent="0.25">
      <c r="A734" s="358" t="str">
        <f>+IF(ENCUESTAS!DU734="SI",ENCUESTAS!DV734,"")</f>
        <v/>
      </c>
      <c r="B734" s="366"/>
      <c r="C734" s="367"/>
      <c r="D734" s="361" t="str">
        <f>+ENCUESTAS!H734</f>
        <v xml:space="preserve">SAN MARTIN </v>
      </c>
      <c r="E734" s="372"/>
      <c r="F734" s="372"/>
      <c r="G734" s="372"/>
      <c r="H734" s="372"/>
      <c r="I734" s="372"/>
      <c r="J734" s="372"/>
      <c r="K734" s="368"/>
      <c r="L734" s="372"/>
      <c r="M734" s="372"/>
      <c r="N734" s="372"/>
      <c r="O734" s="372"/>
      <c r="P734" s="362" t="str">
        <f t="shared" si="66"/>
        <v xml:space="preserve">   #   -   </v>
      </c>
      <c r="Q734" s="362" t="str">
        <f t="shared" si="69"/>
        <v>REPETIDA</v>
      </c>
      <c r="R734" s="369"/>
      <c r="S734" s="369"/>
      <c r="T734" s="366"/>
      <c r="U734" s="366"/>
      <c r="V734" s="366"/>
      <c r="W734" s="366"/>
      <c r="X734" s="366"/>
      <c r="Y734" s="366"/>
      <c r="Z734" s="366"/>
      <c r="AA734" s="369"/>
      <c r="AB734" s="366"/>
      <c r="AC734" s="362" t="str">
        <f t="shared" si="67"/>
        <v xml:space="preserve">   </v>
      </c>
      <c r="AD734" s="362" t="str">
        <f t="shared" si="70"/>
        <v>REPETIDA</v>
      </c>
      <c r="AE734" s="362" t="str">
        <f t="shared" si="71"/>
        <v>REPETIDA</v>
      </c>
      <c r="AF734" s="366"/>
      <c r="AG734" s="366"/>
      <c r="AH734" s="370"/>
      <c r="AI734" s="367"/>
      <c r="AJ734" s="366"/>
      <c r="AK734" s="366"/>
      <c r="AL734" s="362" t="str">
        <f t="shared" si="68"/>
        <v/>
      </c>
    </row>
    <row r="735" spans="1:38" hidden="1" x14ac:dyDescent="0.25">
      <c r="A735" s="358" t="str">
        <f>+IF(ENCUESTAS!DU735="SI",ENCUESTAS!DV735,"")</f>
        <v/>
      </c>
      <c r="B735" s="366"/>
      <c r="C735" s="367"/>
      <c r="D735" s="361" t="str">
        <f>+ENCUESTAS!H735</f>
        <v xml:space="preserve">SAN MARTIN </v>
      </c>
      <c r="E735" s="372"/>
      <c r="F735" s="372"/>
      <c r="G735" s="372"/>
      <c r="H735" s="372"/>
      <c r="I735" s="372"/>
      <c r="J735" s="372"/>
      <c r="K735" s="368"/>
      <c r="L735" s="372"/>
      <c r="M735" s="372"/>
      <c r="N735" s="372"/>
      <c r="O735" s="372"/>
      <c r="P735" s="362" t="str">
        <f t="shared" si="66"/>
        <v xml:space="preserve">   #   -   </v>
      </c>
      <c r="Q735" s="362" t="str">
        <f t="shared" si="69"/>
        <v>REPETIDA</v>
      </c>
      <c r="R735" s="369"/>
      <c r="S735" s="369"/>
      <c r="T735" s="366"/>
      <c r="U735" s="366"/>
      <c r="V735" s="366"/>
      <c r="W735" s="366"/>
      <c r="X735" s="366"/>
      <c r="Y735" s="366"/>
      <c r="Z735" s="366"/>
      <c r="AA735" s="369"/>
      <c r="AB735" s="366"/>
      <c r="AC735" s="362" t="str">
        <f t="shared" si="67"/>
        <v xml:space="preserve">   </v>
      </c>
      <c r="AD735" s="362" t="str">
        <f t="shared" si="70"/>
        <v>REPETIDA</v>
      </c>
      <c r="AE735" s="362" t="str">
        <f t="shared" si="71"/>
        <v>REPETIDA</v>
      </c>
      <c r="AF735" s="366"/>
      <c r="AG735" s="366"/>
      <c r="AH735" s="370"/>
      <c r="AI735" s="367"/>
      <c r="AJ735" s="366"/>
      <c r="AK735" s="366"/>
      <c r="AL735" s="362" t="str">
        <f t="shared" si="68"/>
        <v/>
      </c>
    </row>
    <row r="736" spans="1:38" hidden="1" x14ac:dyDescent="0.25">
      <c r="A736" s="358" t="str">
        <f>+IF(ENCUESTAS!DU736="SI",ENCUESTAS!DV736,"")</f>
        <v/>
      </c>
      <c r="B736" s="366"/>
      <c r="C736" s="367"/>
      <c r="D736" s="361" t="str">
        <f>+ENCUESTAS!H736</f>
        <v xml:space="preserve">SAN MARTIN </v>
      </c>
      <c r="E736" s="372"/>
      <c r="F736" s="372"/>
      <c r="G736" s="372"/>
      <c r="H736" s="372"/>
      <c r="I736" s="372"/>
      <c r="J736" s="372"/>
      <c r="K736" s="368"/>
      <c r="L736" s="372"/>
      <c r="M736" s="372"/>
      <c r="N736" s="372"/>
      <c r="O736" s="372"/>
      <c r="P736" s="362" t="str">
        <f t="shared" si="66"/>
        <v xml:space="preserve">   #   -   </v>
      </c>
      <c r="Q736" s="362" t="str">
        <f t="shared" si="69"/>
        <v>REPETIDA</v>
      </c>
      <c r="R736" s="369"/>
      <c r="S736" s="369"/>
      <c r="T736" s="366"/>
      <c r="U736" s="366"/>
      <c r="V736" s="366"/>
      <c r="W736" s="366"/>
      <c r="X736" s="366"/>
      <c r="Y736" s="366"/>
      <c r="Z736" s="366"/>
      <c r="AA736" s="369"/>
      <c r="AB736" s="366"/>
      <c r="AC736" s="362" t="str">
        <f t="shared" si="67"/>
        <v xml:space="preserve">   </v>
      </c>
      <c r="AD736" s="362" t="str">
        <f t="shared" si="70"/>
        <v>REPETIDA</v>
      </c>
      <c r="AE736" s="362" t="str">
        <f t="shared" si="71"/>
        <v>REPETIDA</v>
      </c>
      <c r="AF736" s="366"/>
      <c r="AG736" s="366"/>
      <c r="AH736" s="370"/>
      <c r="AI736" s="367"/>
      <c r="AJ736" s="366"/>
      <c r="AK736" s="366"/>
      <c r="AL736" s="362" t="str">
        <f t="shared" si="68"/>
        <v/>
      </c>
    </row>
    <row r="737" spans="1:41" hidden="1" x14ac:dyDescent="0.25">
      <c r="A737" s="358" t="str">
        <f>+IF(ENCUESTAS!DU737="SI",ENCUESTAS!DV737,"")</f>
        <v>OAS-175</v>
      </c>
      <c r="B737" s="366" t="s">
        <v>1086</v>
      </c>
      <c r="C737" s="367"/>
      <c r="D737" s="361" t="str">
        <f>+ENCUESTAS!H737</f>
        <v xml:space="preserve">OASIS </v>
      </c>
      <c r="E737" s="372"/>
      <c r="F737" s="372"/>
      <c r="G737" s="372"/>
      <c r="H737" s="372"/>
      <c r="I737" s="372"/>
      <c r="J737" s="372"/>
      <c r="K737" s="368"/>
      <c r="L737" s="372"/>
      <c r="M737" s="372"/>
      <c r="N737" s="372"/>
      <c r="O737" s="466"/>
      <c r="P737" s="362" t="str">
        <f t="shared" si="66"/>
        <v xml:space="preserve">   #   -   </v>
      </c>
      <c r="Q737" s="362" t="str">
        <f t="shared" si="69"/>
        <v>REPETIDA</v>
      </c>
      <c r="R737" s="369"/>
      <c r="S737" s="369"/>
      <c r="T737" s="366" t="s">
        <v>1087</v>
      </c>
      <c r="U737" s="467" t="s">
        <v>4026</v>
      </c>
      <c r="V737" s="366"/>
      <c r="W737" s="366"/>
      <c r="X737" s="366"/>
      <c r="Y737" s="366"/>
      <c r="Z737" s="366"/>
      <c r="AA737" s="369"/>
      <c r="AB737" s="366"/>
      <c r="AC737" s="362" t="str">
        <f t="shared" si="67"/>
        <v xml:space="preserve">   </v>
      </c>
      <c r="AD737" s="362" t="str">
        <f t="shared" si="70"/>
        <v>REPETIDA</v>
      </c>
      <c r="AE737" s="362" t="str">
        <f t="shared" si="71"/>
        <v>REPETIDA</v>
      </c>
      <c r="AF737" s="467"/>
      <c r="AG737" s="366"/>
      <c r="AH737" s="370"/>
      <c r="AI737" s="367"/>
      <c r="AJ737" s="366"/>
      <c r="AK737" s="366"/>
      <c r="AL737" s="362" t="str">
        <f t="shared" si="68"/>
        <v/>
      </c>
    </row>
    <row r="738" spans="1:41" hidden="1" x14ac:dyDescent="0.25">
      <c r="A738" s="358" t="str">
        <f>+IF(ENCUESTAS!DU738="SI",ENCUESTAS!DV738,"")</f>
        <v/>
      </c>
      <c r="B738" s="366"/>
      <c r="C738" s="367"/>
      <c r="D738" s="361" t="str">
        <f>+ENCUESTAS!H738</f>
        <v>NUEVO MILENIO</v>
      </c>
      <c r="E738" s="372"/>
      <c r="F738" s="372"/>
      <c r="G738" s="372"/>
      <c r="H738" s="372"/>
      <c r="I738" s="372"/>
      <c r="J738" s="372"/>
      <c r="K738" s="368"/>
      <c r="L738" s="372"/>
      <c r="M738" s="372"/>
      <c r="N738" s="372"/>
      <c r="O738" s="372"/>
      <c r="P738" s="362" t="str">
        <f t="shared" si="66"/>
        <v xml:space="preserve">   #   -   </v>
      </c>
      <c r="Q738" s="362" t="str">
        <f t="shared" si="69"/>
        <v>REPETIDA</v>
      </c>
      <c r="R738" s="369"/>
      <c r="S738" s="369"/>
      <c r="T738" s="366"/>
      <c r="U738" s="366"/>
      <c r="V738" s="366"/>
      <c r="W738" s="366"/>
      <c r="X738" s="366"/>
      <c r="Y738" s="366"/>
      <c r="Z738" s="366"/>
      <c r="AA738" s="369"/>
      <c r="AB738" s="366"/>
      <c r="AC738" s="362" t="str">
        <f t="shared" si="67"/>
        <v xml:space="preserve">   </v>
      </c>
      <c r="AD738" s="362" t="str">
        <f t="shared" si="70"/>
        <v>REPETIDA</v>
      </c>
      <c r="AE738" s="362" t="str">
        <f t="shared" si="71"/>
        <v>REPETIDA</v>
      </c>
      <c r="AF738" s="366"/>
      <c r="AG738" s="366"/>
      <c r="AH738" s="370"/>
      <c r="AI738" s="367"/>
      <c r="AJ738" s="366"/>
      <c r="AK738" s="366"/>
      <c r="AL738" s="362" t="str">
        <f t="shared" si="68"/>
        <v/>
      </c>
    </row>
    <row r="739" spans="1:41" hidden="1" x14ac:dyDescent="0.25">
      <c r="A739" s="358" t="str">
        <f>+IF(ENCUESTAS!DU739="SI",ENCUESTAS!DV739,"")</f>
        <v>MAR-099</v>
      </c>
      <c r="B739" s="366"/>
      <c r="C739" s="367"/>
      <c r="D739" s="361" t="str">
        <f>+ENCUESTAS!H739</f>
        <v>PATIO BONITO</v>
      </c>
      <c r="E739" s="372"/>
      <c r="F739" s="372"/>
      <c r="G739" s="372"/>
      <c r="H739" s="372"/>
      <c r="I739" s="372"/>
      <c r="J739" s="372"/>
      <c r="K739" s="368"/>
      <c r="L739" s="372"/>
      <c r="M739" s="372"/>
      <c r="N739" s="372"/>
      <c r="O739" s="372"/>
      <c r="P739" s="362" t="str">
        <f t="shared" si="66"/>
        <v xml:space="preserve">   #   -   </v>
      </c>
      <c r="Q739" s="362" t="str">
        <f t="shared" si="69"/>
        <v>REPETIDA</v>
      </c>
      <c r="R739" s="369"/>
      <c r="S739" s="369"/>
      <c r="T739" s="366"/>
      <c r="U739" s="366"/>
      <c r="V739" s="366"/>
      <c r="W739" s="366"/>
      <c r="X739" s="366"/>
      <c r="Y739" s="366"/>
      <c r="Z739" s="366"/>
      <c r="AA739" s="369"/>
      <c r="AB739" s="366"/>
      <c r="AC739" s="362" t="str">
        <f t="shared" si="67"/>
        <v xml:space="preserve">   </v>
      </c>
      <c r="AD739" s="362" t="str">
        <f t="shared" si="70"/>
        <v>REPETIDA</v>
      </c>
      <c r="AE739" s="362" t="str">
        <f t="shared" si="71"/>
        <v>REPETIDA</v>
      </c>
      <c r="AF739" s="366"/>
      <c r="AG739" s="366"/>
      <c r="AH739" s="370"/>
      <c r="AI739" s="367"/>
      <c r="AJ739" s="366"/>
      <c r="AK739" s="366"/>
      <c r="AL739" s="362" t="str">
        <f t="shared" si="68"/>
        <v/>
      </c>
    </row>
    <row r="740" spans="1:41" hidden="1" x14ac:dyDescent="0.25">
      <c r="A740" s="358" t="str">
        <f>+IF(ENCUESTAS!DU740="SI",ENCUESTAS!DV740,"")</f>
        <v/>
      </c>
      <c r="B740" s="366"/>
      <c r="C740" s="367"/>
      <c r="D740" s="361" t="str">
        <f>+ENCUESTAS!H740</f>
        <v>NUEVO MILENIO</v>
      </c>
      <c r="E740" s="372"/>
      <c r="F740" s="372"/>
      <c r="G740" s="372"/>
      <c r="H740" s="372"/>
      <c r="I740" s="372"/>
      <c r="J740" s="372"/>
      <c r="K740" s="368"/>
      <c r="L740" s="372"/>
      <c r="M740" s="372"/>
      <c r="N740" s="372"/>
      <c r="O740" s="372"/>
      <c r="P740" s="362" t="str">
        <f t="shared" si="66"/>
        <v xml:space="preserve">   #   -   </v>
      </c>
      <c r="Q740" s="362" t="str">
        <f t="shared" si="69"/>
        <v>REPETIDA</v>
      </c>
      <c r="R740" s="369"/>
      <c r="S740" s="369"/>
      <c r="T740" s="366"/>
      <c r="U740" s="366"/>
      <c r="V740" s="366"/>
      <c r="W740" s="366"/>
      <c r="X740" s="366"/>
      <c r="Y740" s="366"/>
      <c r="Z740" s="366"/>
      <c r="AA740" s="369"/>
      <c r="AB740" s="366"/>
      <c r="AC740" s="362" t="str">
        <f t="shared" si="67"/>
        <v xml:space="preserve">   </v>
      </c>
      <c r="AD740" s="362" t="str">
        <f t="shared" si="70"/>
        <v>REPETIDA</v>
      </c>
      <c r="AE740" s="362" t="str">
        <f t="shared" si="71"/>
        <v>REPETIDA</v>
      </c>
      <c r="AF740" s="366"/>
      <c r="AG740" s="366"/>
      <c r="AH740" s="370"/>
      <c r="AI740" s="367"/>
      <c r="AJ740" s="366"/>
      <c r="AK740" s="366"/>
      <c r="AL740" s="362" t="str">
        <f t="shared" si="68"/>
        <v/>
      </c>
    </row>
    <row r="741" spans="1:41" ht="60" hidden="1" x14ac:dyDescent="0.25">
      <c r="A741" s="358" t="str">
        <f>+IF(ENCUESTAS!DU741="SI",ENCUESTAS!DV741,"")</f>
        <v>OAS-176</v>
      </c>
      <c r="B741" s="366" t="s">
        <v>1086</v>
      </c>
      <c r="C741" s="367">
        <v>43355</v>
      </c>
      <c r="D741" s="361" t="str">
        <f>+ENCUESTAS!H741</f>
        <v xml:space="preserve">OASIS </v>
      </c>
      <c r="E741" s="372" t="s">
        <v>1097</v>
      </c>
      <c r="F741" s="372">
        <v>56</v>
      </c>
      <c r="G741" s="372"/>
      <c r="H741" s="372"/>
      <c r="I741" s="372"/>
      <c r="J741" s="372">
        <v>15</v>
      </c>
      <c r="K741" s="368"/>
      <c r="L741" s="372"/>
      <c r="M741" s="372">
        <v>22</v>
      </c>
      <c r="N741" s="372"/>
      <c r="O741" s="466">
        <v>220574100000</v>
      </c>
      <c r="P741" s="362" t="str">
        <f t="shared" si="66"/>
        <v>CALLE 56  #  15 - 22  220574100000</v>
      </c>
      <c r="Q741" s="362" t="str">
        <f t="shared" si="69"/>
        <v>NO</v>
      </c>
      <c r="R741" s="369">
        <v>963187</v>
      </c>
      <c r="S741" s="369">
        <v>1210031</v>
      </c>
      <c r="T741" s="366" t="s">
        <v>1086</v>
      </c>
      <c r="U741" s="467"/>
      <c r="V741" s="366" t="s">
        <v>1086</v>
      </c>
      <c r="W741" s="366" t="s">
        <v>1685</v>
      </c>
      <c r="X741" s="366" t="s">
        <v>3280</v>
      </c>
      <c r="Y741" s="366" t="s">
        <v>1287</v>
      </c>
      <c r="Z741" s="366" t="s">
        <v>3911</v>
      </c>
      <c r="AA741" s="369">
        <v>43652176</v>
      </c>
      <c r="AB741" s="366">
        <v>3128200315</v>
      </c>
      <c r="AC741" s="362" t="str">
        <f t="shared" si="67"/>
        <v>MARIA ARACELLY URREGO GRISALES</v>
      </c>
      <c r="AD741" s="362" t="str">
        <f t="shared" si="70"/>
        <v>NO</v>
      </c>
      <c r="AE741" s="362" t="str">
        <f t="shared" si="71"/>
        <v>NO</v>
      </c>
      <c r="AF741" s="467" t="s">
        <v>3978</v>
      </c>
      <c r="AG741" s="366" t="s">
        <v>1086</v>
      </c>
      <c r="AH741" s="370">
        <v>5861890.023535829</v>
      </c>
      <c r="AI741" s="367">
        <v>43392</v>
      </c>
      <c r="AJ741" s="366" t="s">
        <v>1086</v>
      </c>
      <c r="AK741" s="366"/>
      <c r="AL741" s="362" t="str">
        <f t="shared" si="68"/>
        <v>SI</v>
      </c>
      <c r="AN741" s="332" t="s">
        <v>1129</v>
      </c>
      <c r="AO741" s="332">
        <v>2</v>
      </c>
    </row>
    <row r="742" spans="1:41" ht="75" hidden="1" x14ac:dyDescent="0.25">
      <c r="A742" s="358" t="str">
        <f>+IF(ENCUESTAS!DU742="SI",ENCUESTAS!DV742,"")</f>
        <v>OAS-177</v>
      </c>
      <c r="B742" s="366" t="s">
        <v>1086</v>
      </c>
      <c r="C742" s="367">
        <v>43367</v>
      </c>
      <c r="D742" s="361" t="str">
        <f>+ENCUESTAS!H742</f>
        <v xml:space="preserve">OASIS </v>
      </c>
      <c r="E742" s="372"/>
      <c r="F742" s="372"/>
      <c r="G742" s="372"/>
      <c r="H742" s="372"/>
      <c r="I742" s="372"/>
      <c r="J742" s="372"/>
      <c r="K742" s="368"/>
      <c r="L742" s="372"/>
      <c r="M742" s="372"/>
      <c r="N742" s="372"/>
      <c r="O742" s="466">
        <v>220575200000</v>
      </c>
      <c r="P742" s="362" t="str">
        <f t="shared" si="66"/>
        <v xml:space="preserve">   #   -   220575200000</v>
      </c>
      <c r="Q742" s="362" t="str">
        <f t="shared" si="69"/>
        <v>NO</v>
      </c>
      <c r="R742" s="369">
        <v>963162</v>
      </c>
      <c r="S742" s="369">
        <v>1210039</v>
      </c>
      <c r="T742" s="366" t="s">
        <v>1086</v>
      </c>
      <c r="U742" s="467" t="s">
        <v>3904</v>
      </c>
      <c r="V742" s="366" t="s">
        <v>1086</v>
      </c>
      <c r="W742" s="366" t="s">
        <v>1526</v>
      </c>
      <c r="X742" s="366" t="s">
        <v>2312</v>
      </c>
      <c r="Y742" s="366" t="s">
        <v>1287</v>
      </c>
      <c r="Z742" s="366" t="s">
        <v>2030</v>
      </c>
      <c r="AA742" s="369">
        <v>1039681960</v>
      </c>
      <c r="AB742" s="366">
        <v>3105382068</v>
      </c>
      <c r="AC742" s="362" t="str">
        <f t="shared" si="67"/>
        <v>MARIA LENIS GONZALEZ CANO</v>
      </c>
      <c r="AD742" s="362" t="str">
        <f t="shared" si="70"/>
        <v>NO</v>
      </c>
      <c r="AE742" s="362" t="str">
        <f t="shared" si="71"/>
        <v>NO</v>
      </c>
      <c r="AF742" s="467" t="s">
        <v>4072</v>
      </c>
      <c r="AG742" s="366" t="s">
        <v>1086</v>
      </c>
      <c r="AH742" s="370">
        <v>6722931.7907685954</v>
      </c>
      <c r="AI742" s="367">
        <v>43392</v>
      </c>
      <c r="AJ742" s="366" t="s">
        <v>1086</v>
      </c>
      <c r="AK742" s="366"/>
      <c r="AL742" s="362" t="str">
        <f t="shared" si="68"/>
        <v>SI</v>
      </c>
      <c r="AN742" s="332" t="s">
        <v>1129</v>
      </c>
      <c r="AO742" s="332">
        <v>2</v>
      </c>
    </row>
    <row r="743" spans="1:41" hidden="1" x14ac:dyDescent="0.25">
      <c r="A743" s="358" t="str">
        <f>+IF(ENCUESTAS!DU743="SI",ENCUESTAS!DV743,"")</f>
        <v/>
      </c>
      <c r="B743" s="366"/>
      <c r="C743" s="367"/>
      <c r="D743" s="361" t="str">
        <f>+ENCUESTAS!H743</f>
        <v xml:space="preserve">OASIS </v>
      </c>
      <c r="E743" s="372"/>
      <c r="F743" s="372"/>
      <c r="G743" s="372"/>
      <c r="H743" s="372"/>
      <c r="I743" s="372"/>
      <c r="J743" s="372"/>
      <c r="K743" s="368"/>
      <c r="L743" s="372"/>
      <c r="M743" s="372"/>
      <c r="N743" s="372"/>
      <c r="O743" s="466"/>
      <c r="P743" s="362" t="str">
        <f t="shared" si="66"/>
        <v xml:space="preserve">   #   -   </v>
      </c>
      <c r="Q743" s="362" t="str">
        <f t="shared" si="69"/>
        <v>REPETIDA</v>
      </c>
      <c r="R743" s="369"/>
      <c r="S743" s="369"/>
      <c r="T743" s="366"/>
      <c r="U743" s="366"/>
      <c r="V743" s="366"/>
      <c r="W743" s="366"/>
      <c r="X743" s="366"/>
      <c r="Y743" s="366"/>
      <c r="Z743" s="366"/>
      <c r="AA743" s="369"/>
      <c r="AB743" s="366"/>
      <c r="AC743" s="362" t="str">
        <f t="shared" si="67"/>
        <v xml:space="preserve">   </v>
      </c>
      <c r="AD743" s="362" t="str">
        <f t="shared" si="70"/>
        <v>REPETIDA</v>
      </c>
      <c r="AE743" s="362" t="str">
        <f t="shared" si="71"/>
        <v>REPETIDA</v>
      </c>
      <c r="AF743" s="366"/>
      <c r="AG743" s="366"/>
      <c r="AH743" s="370"/>
      <c r="AI743" s="367"/>
      <c r="AJ743" s="366"/>
      <c r="AK743" s="366"/>
      <c r="AL743" s="362" t="str">
        <f t="shared" si="68"/>
        <v/>
      </c>
    </row>
    <row r="744" spans="1:41" ht="75" hidden="1" x14ac:dyDescent="0.25">
      <c r="A744" s="358" t="str">
        <f>+IF(ENCUESTAS!DU744="SI",ENCUESTAS!DV744,"")</f>
        <v>OAS-178</v>
      </c>
      <c r="B744" s="366" t="s">
        <v>1086</v>
      </c>
      <c r="C744" s="367">
        <v>43367</v>
      </c>
      <c r="D744" s="361" t="str">
        <f>+ENCUESTAS!H744</f>
        <v xml:space="preserve">OASIS </v>
      </c>
      <c r="E744" s="372"/>
      <c r="F744" s="372"/>
      <c r="G744" s="372"/>
      <c r="H744" s="372"/>
      <c r="I744" s="372"/>
      <c r="J744" s="372"/>
      <c r="K744" s="368"/>
      <c r="L744" s="372"/>
      <c r="M744" s="372"/>
      <c r="N744" s="372"/>
      <c r="O744" s="466">
        <v>220587960006</v>
      </c>
      <c r="P744" s="362" t="str">
        <f t="shared" si="66"/>
        <v xml:space="preserve">   #   -   220587960006</v>
      </c>
      <c r="Q744" s="362" t="str">
        <f t="shared" si="69"/>
        <v>NO</v>
      </c>
      <c r="R744" s="369">
        <v>963001</v>
      </c>
      <c r="S744" s="369">
        <v>1209967</v>
      </c>
      <c r="T744" s="366" t="s">
        <v>1086</v>
      </c>
      <c r="U744" s="467" t="s">
        <v>3904</v>
      </c>
      <c r="V744" s="366" t="s">
        <v>1086</v>
      </c>
      <c r="W744" s="366" t="s">
        <v>2092</v>
      </c>
      <c r="X744" s="366"/>
      <c r="Y744" s="366" t="s">
        <v>1335</v>
      </c>
      <c r="Z744" s="366" t="s">
        <v>1997</v>
      </c>
      <c r="AA744" s="369">
        <v>43652131</v>
      </c>
      <c r="AB744" s="366">
        <v>3226419074</v>
      </c>
      <c r="AC744" s="362" t="str">
        <f t="shared" si="67"/>
        <v xml:space="preserve">GLORIA AMPARO TABORDA </v>
      </c>
      <c r="AD744" s="362" t="str">
        <f t="shared" si="70"/>
        <v>NO</v>
      </c>
      <c r="AE744" s="362" t="str">
        <f t="shared" si="71"/>
        <v>NO</v>
      </c>
      <c r="AF744" s="467" t="s">
        <v>3974</v>
      </c>
      <c r="AG744" s="366" t="s">
        <v>1086</v>
      </c>
      <c r="AH744" s="370">
        <v>6268881.6030359566</v>
      </c>
      <c r="AI744" s="367">
        <v>43392</v>
      </c>
      <c r="AJ744" s="366" t="s">
        <v>1086</v>
      </c>
      <c r="AK744" s="366"/>
      <c r="AL744" s="362" t="str">
        <f t="shared" si="68"/>
        <v>SI</v>
      </c>
      <c r="AN744" s="332" t="s">
        <v>1133</v>
      </c>
      <c r="AO744" s="332">
        <v>2</v>
      </c>
    </row>
    <row r="745" spans="1:41" hidden="1" x14ac:dyDescent="0.25">
      <c r="A745" s="358" t="str">
        <f>+IF(ENCUESTAS!DU745="SI",ENCUESTAS!DV745,"")</f>
        <v>MAR-100</v>
      </c>
      <c r="B745" s="366"/>
      <c r="C745" s="367"/>
      <c r="D745" s="361" t="str">
        <f>+ENCUESTAS!H745</f>
        <v xml:space="preserve">SAN MARTIN </v>
      </c>
      <c r="E745" s="372"/>
      <c r="F745" s="372"/>
      <c r="G745" s="372"/>
      <c r="H745" s="372"/>
      <c r="I745" s="372"/>
      <c r="J745" s="372"/>
      <c r="K745" s="368"/>
      <c r="L745" s="372"/>
      <c r="M745" s="372"/>
      <c r="N745" s="372"/>
      <c r="O745" s="372"/>
      <c r="P745" s="362" t="str">
        <f t="shared" si="66"/>
        <v xml:space="preserve">   #   -   </v>
      </c>
      <c r="Q745" s="362" t="str">
        <f t="shared" si="69"/>
        <v>REPETIDA</v>
      </c>
      <c r="R745" s="369"/>
      <c r="S745" s="369"/>
      <c r="T745" s="366"/>
      <c r="U745" s="366"/>
      <c r="V745" s="366"/>
      <c r="W745" s="366"/>
      <c r="X745" s="366"/>
      <c r="Y745" s="366"/>
      <c r="Z745" s="366"/>
      <c r="AA745" s="369"/>
      <c r="AB745" s="366"/>
      <c r="AC745" s="362" t="str">
        <f t="shared" si="67"/>
        <v xml:space="preserve">   </v>
      </c>
      <c r="AD745" s="362" t="str">
        <f t="shared" si="70"/>
        <v>REPETIDA</v>
      </c>
      <c r="AE745" s="362" t="str">
        <f t="shared" si="71"/>
        <v>REPETIDA</v>
      </c>
      <c r="AF745" s="366"/>
      <c r="AG745" s="366"/>
      <c r="AH745" s="370"/>
      <c r="AI745" s="367"/>
      <c r="AJ745" s="366"/>
      <c r="AK745" s="366"/>
      <c r="AL745" s="362" t="str">
        <f t="shared" si="68"/>
        <v/>
      </c>
    </row>
    <row r="746" spans="1:41" hidden="1" x14ac:dyDescent="0.25">
      <c r="A746" s="358" t="str">
        <f>+IF(ENCUESTAS!DU746="SI",ENCUESTAS!DV746,"")</f>
        <v>MIL-117</v>
      </c>
      <c r="B746" s="366" t="s">
        <v>1086</v>
      </c>
      <c r="C746" s="367"/>
      <c r="D746" s="361" t="str">
        <f>+ENCUESTAS!H746</f>
        <v>NUEVO MILENIO</v>
      </c>
      <c r="E746" s="372"/>
      <c r="F746" s="372"/>
      <c r="G746" s="372"/>
      <c r="H746" s="372"/>
      <c r="I746" s="372"/>
      <c r="J746" s="372"/>
      <c r="K746" s="368"/>
      <c r="L746" s="372"/>
      <c r="M746" s="372"/>
      <c r="N746" s="372"/>
      <c r="O746" s="372"/>
      <c r="P746" s="362" t="str">
        <f t="shared" si="66"/>
        <v xml:space="preserve">   #   -   </v>
      </c>
      <c r="Q746" s="362" t="str">
        <f t="shared" si="69"/>
        <v>REPETIDA</v>
      </c>
      <c r="R746" s="369"/>
      <c r="S746" s="369"/>
      <c r="T746" s="366" t="s">
        <v>1087</v>
      </c>
      <c r="U746" s="366" t="s">
        <v>4015</v>
      </c>
      <c r="V746" s="366"/>
      <c r="W746" s="366"/>
      <c r="X746" s="366"/>
      <c r="Y746" s="366"/>
      <c r="Z746" s="366"/>
      <c r="AA746" s="369"/>
      <c r="AB746" s="366"/>
      <c r="AC746" s="362" t="str">
        <f t="shared" si="67"/>
        <v xml:space="preserve">   </v>
      </c>
      <c r="AD746" s="362" t="str">
        <f t="shared" si="70"/>
        <v>REPETIDA</v>
      </c>
      <c r="AE746" s="362" t="str">
        <f t="shared" si="71"/>
        <v>REPETIDA</v>
      </c>
      <c r="AF746" s="366"/>
      <c r="AG746" s="366"/>
      <c r="AH746" s="370"/>
      <c r="AI746" s="367"/>
      <c r="AJ746" s="366"/>
      <c r="AK746" s="366"/>
      <c r="AL746" s="362" t="str">
        <f t="shared" si="68"/>
        <v/>
      </c>
    </row>
    <row r="747" spans="1:41" hidden="1" x14ac:dyDescent="0.25">
      <c r="A747" s="358" t="str">
        <f>+IF(ENCUESTAS!DU747="SI",ENCUESTAS!DV747,"")</f>
        <v>TAH-072</v>
      </c>
      <c r="B747" s="366"/>
      <c r="C747" s="367"/>
      <c r="D747" s="361" t="str">
        <f>+ENCUESTAS!H747</f>
        <v>TAHAMI</v>
      </c>
      <c r="E747" s="372"/>
      <c r="F747" s="372"/>
      <c r="G747" s="372"/>
      <c r="H747" s="372"/>
      <c r="I747" s="372"/>
      <c r="J747" s="372"/>
      <c r="K747" s="368"/>
      <c r="L747" s="372"/>
      <c r="M747" s="372"/>
      <c r="N747" s="372"/>
      <c r="O747" s="372"/>
      <c r="P747" s="362" t="str">
        <f t="shared" si="66"/>
        <v xml:space="preserve">   #   -   </v>
      </c>
      <c r="Q747" s="362" t="str">
        <f t="shared" si="69"/>
        <v>REPETIDA</v>
      </c>
      <c r="R747" s="369"/>
      <c r="S747" s="369"/>
      <c r="T747" s="366"/>
      <c r="U747" s="366"/>
      <c r="V747" s="366"/>
      <c r="W747" s="366"/>
      <c r="X747" s="366"/>
      <c r="Y747" s="366"/>
      <c r="Z747" s="366"/>
      <c r="AA747" s="369"/>
      <c r="AB747" s="366"/>
      <c r="AC747" s="362" t="str">
        <f t="shared" si="67"/>
        <v xml:space="preserve">   </v>
      </c>
      <c r="AD747" s="362" t="str">
        <f t="shared" si="70"/>
        <v>REPETIDA</v>
      </c>
      <c r="AE747" s="362" t="str">
        <f t="shared" si="71"/>
        <v>REPETIDA</v>
      </c>
      <c r="AF747" s="366"/>
      <c r="AG747" s="366"/>
      <c r="AH747" s="370"/>
      <c r="AI747" s="367"/>
      <c r="AJ747" s="366"/>
      <c r="AK747" s="366"/>
      <c r="AL747" s="362" t="str">
        <f t="shared" si="68"/>
        <v/>
      </c>
    </row>
    <row r="748" spans="1:41" hidden="1" x14ac:dyDescent="0.25">
      <c r="A748" s="358" t="str">
        <f>+IF(ENCUESTAS!DU748="SI",ENCUESTAS!DV748,"")</f>
        <v>MIL-118</v>
      </c>
      <c r="B748" s="366" t="s">
        <v>1086</v>
      </c>
      <c r="C748" s="367"/>
      <c r="D748" s="361" t="str">
        <f>+ENCUESTAS!H748</f>
        <v>NUEVO MILENIO</v>
      </c>
      <c r="E748" s="372"/>
      <c r="F748" s="372"/>
      <c r="G748" s="372"/>
      <c r="H748" s="372"/>
      <c r="I748" s="372"/>
      <c r="J748" s="372"/>
      <c r="K748" s="368"/>
      <c r="L748" s="372"/>
      <c r="M748" s="372"/>
      <c r="N748" s="372"/>
      <c r="O748" s="372"/>
      <c r="P748" s="362" t="str">
        <f t="shared" si="66"/>
        <v xml:space="preserve">   #   -   </v>
      </c>
      <c r="Q748" s="362" t="str">
        <f t="shared" si="69"/>
        <v>REPETIDA</v>
      </c>
      <c r="R748" s="369"/>
      <c r="S748" s="369"/>
      <c r="T748" s="366" t="s">
        <v>1087</v>
      </c>
      <c r="U748" s="366" t="s">
        <v>4015</v>
      </c>
      <c r="V748" s="366"/>
      <c r="W748" s="366"/>
      <c r="X748" s="366"/>
      <c r="Y748" s="366"/>
      <c r="Z748" s="366"/>
      <c r="AA748" s="369"/>
      <c r="AB748" s="366"/>
      <c r="AC748" s="362" t="str">
        <f t="shared" si="67"/>
        <v xml:space="preserve">   </v>
      </c>
      <c r="AD748" s="362" t="str">
        <f t="shared" si="70"/>
        <v>REPETIDA</v>
      </c>
      <c r="AE748" s="362" t="str">
        <f t="shared" si="71"/>
        <v>REPETIDA</v>
      </c>
      <c r="AF748" s="366"/>
      <c r="AG748" s="366"/>
      <c r="AH748" s="370"/>
      <c r="AI748" s="367"/>
      <c r="AJ748" s="366"/>
      <c r="AK748" s="366"/>
      <c r="AL748" s="362" t="str">
        <f t="shared" si="68"/>
        <v/>
      </c>
    </row>
    <row r="749" spans="1:41" hidden="1" x14ac:dyDescent="0.25">
      <c r="A749" s="358" t="str">
        <f>+IF(ENCUESTAS!DU749="SI",ENCUESTAS!DV749,"")</f>
        <v>MAR-101</v>
      </c>
      <c r="B749" s="366"/>
      <c r="C749" s="367"/>
      <c r="D749" s="361" t="str">
        <f>+ENCUESTAS!H749</f>
        <v>PATIO BONITO</v>
      </c>
      <c r="E749" s="372"/>
      <c r="F749" s="372"/>
      <c r="G749" s="372"/>
      <c r="H749" s="372"/>
      <c r="I749" s="372"/>
      <c r="J749" s="372"/>
      <c r="K749" s="368"/>
      <c r="L749" s="372"/>
      <c r="M749" s="372"/>
      <c r="N749" s="372"/>
      <c r="O749" s="372"/>
      <c r="P749" s="362" t="str">
        <f t="shared" si="66"/>
        <v xml:space="preserve">   #   -   </v>
      </c>
      <c r="Q749" s="362" t="str">
        <f t="shared" si="69"/>
        <v>REPETIDA</v>
      </c>
      <c r="R749" s="369"/>
      <c r="S749" s="369"/>
      <c r="T749" s="366"/>
      <c r="U749" s="366"/>
      <c r="V749" s="366"/>
      <c r="W749" s="366"/>
      <c r="X749" s="366"/>
      <c r="Y749" s="366"/>
      <c r="Z749" s="366"/>
      <c r="AA749" s="369"/>
      <c r="AB749" s="366"/>
      <c r="AC749" s="362" t="str">
        <f t="shared" si="67"/>
        <v xml:space="preserve">   </v>
      </c>
      <c r="AD749" s="362" t="str">
        <f t="shared" si="70"/>
        <v>REPETIDA</v>
      </c>
      <c r="AE749" s="362" t="str">
        <f t="shared" si="71"/>
        <v>REPETIDA</v>
      </c>
      <c r="AF749" s="366"/>
      <c r="AG749" s="366"/>
      <c r="AH749" s="370"/>
      <c r="AI749" s="367"/>
      <c r="AJ749" s="366"/>
      <c r="AK749" s="366"/>
      <c r="AL749" s="362" t="str">
        <f t="shared" si="68"/>
        <v/>
      </c>
    </row>
    <row r="750" spans="1:41" hidden="1" x14ac:dyDescent="0.25">
      <c r="A750" s="358" t="str">
        <f>+IF(ENCUESTAS!DU750="SI",ENCUESTAS!DV750,"")</f>
        <v>MIL-119</v>
      </c>
      <c r="B750" s="366" t="s">
        <v>1086</v>
      </c>
      <c r="C750" s="367"/>
      <c r="D750" s="361" t="str">
        <f>+ENCUESTAS!H750</f>
        <v>NUEVO MILENIO</v>
      </c>
      <c r="E750" s="372"/>
      <c r="F750" s="372"/>
      <c r="G750" s="372"/>
      <c r="H750" s="372"/>
      <c r="I750" s="372"/>
      <c r="J750" s="372"/>
      <c r="K750" s="368"/>
      <c r="L750" s="372"/>
      <c r="M750" s="372"/>
      <c r="N750" s="372"/>
      <c r="O750" s="372"/>
      <c r="P750" s="362" t="str">
        <f t="shared" si="66"/>
        <v xml:space="preserve">   #   -   </v>
      </c>
      <c r="Q750" s="362" t="str">
        <f t="shared" si="69"/>
        <v>REPETIDA</v>
      </c>
      <c r="R750" s="369"/>
      <c r="S750" s="369"/>
      <c r="T750" s="366" t="s">
        <v>1087</v>
      </c>
      <c r="U750" s="366" t="s">
        <v>4015</v>
      </c>
      <c r="V750" s="366"/>
      <c r="W750" s="366"/>
      <c r="X750" s="366"/>
      <c r="Y750" s="366"/>
      <c r="Z750" s="366"/>
      <c r="AA750" s="369"/>
      <c r="AB750" s="366"/>
      <c r="AC750" s="362" t="str">
        <f t="shared" si="67"/>
        <v xml:space="preserve">   </v>
      </c>
      <c r="AD750" s="362" t="str">
        <f t="shared" si="70"/>
        <v>REPETIDA</v>
      </c>
      <c r="AE750" s="362" t="str">
        <f t="shared" si="71"/>
        <v>REPETIDA</v>
      </c>
      <c r="AF750" s="366"/>
      <c r="AG750" s="366"/>
      <c r="AH750" s="370"/>
      <c r="AI750" s="367"/>
      <c r="AJ750" s="366"/>
      <c r="AK750" s="366"/>
      <c r="AL750" s="362" t="str">
        <f t="shared" si="68"/>
        <v/>
      </c>
    </row>
    <row r="751" spans="1:41" ht="45" hidden="1" x14ac:dyDescent="0.25">
      <c r="A751" s="358" t="str">
        <f>+IF(ENCUESTAS!DU751="SI",ENCUESTAS!DV751,"")</f>
        <v>OAS-179</v>
      </c>
      <c r="B751" s="366" t="s">
        <v>1086</v>
      </c>
      <c r="C751" s="367">
        <v>43361</v>
      </c>
      <c r="D751" s="361" t="str">
        <f>+ENCUESTAS!H751</f>
        <v xml:space="preserve">OASIS </v>
      </c>
      <c r="E751" s="372"/>
      <c r="F751" s="372"/>
      <c r="G751" s="372"/>
      <c r="H751" s="372"/>
      <c r="I751" s="372"/>
      <c r="J751" s="372"/>
      <c r="K751" s="368"/>
      <c r="L751" s="372"/>
      <c r="M751" s="372"/>
      <c r="N751" s="372"/>
      <c r="O751" s="466">
        <v>70253705</v>
      </c>
      <c r="P751" s="362" t="str">
        <f t="shared" ref="P751:P772" si="72">CONCATENATE(E751," ",F751,G751," ",H751," ",I751,"# "," ",J751,K751," ",L751,"- ",M751," ",N751," ",O751)</f>
        <v xml:space="preserve">   #   -   70253705</v>
      </c>
      <c r="Q751" s="362" t="str">
        <f t="shared" si="69"/>
        <v>NO</v>
      </c>
      <c r="R751" s="369">
        <v>962974</v>
      </c>
      <c r="S751" s="369">
        <v>1210003</v>
      </c>
      <c r="T751" s="366" t="s">
        <v>1087</v>
      </c>
      <c r="U751" s="467" t="s">
        <v>4016</v>
      </c>
      <c r="V751" s="366" t="s">
        <v>1086</v>
      </c>
      <c r="W751" s="366" t="s">
        <v>1625</v>
      </c>
      <c r="X751" s="366" t="s">
        <v>1279</v>
      </c>
      <c r="Y751" s="366" t="s">
        <v>1349</v>
      </c>
      <c r="Z751" s="366" t="s">
        <v>1316</v>
      </c>
      <c r="AA751" s="369">
        <v>71185118</v>
      </c>
      <c r="AB751" s="366">
        <v>3208372755</v>
      </c>
      <c r="AC751" s="362" t="str">
        <f t="shared" ref="AC751:AC772" si="73">+CONCATENATE(Y751," ",Z751," ",W751," ",X751)</f>
        <v>HERNANDO ANTONIO MONTOYA RAMIREZ</v>
      </c>
      <c r="AD751" s="362" t="str">
        <f t="shared" si="70"/>
        <v>NO</v>
      </c>
      <c r="AE751" s="362" t="str">
        <f t="shared" si="71"/>
        <v>NO</v>
      </c>
      <c r="AF751" s="467" t="s">
        <v>4071</v>
      </c>
      <c r="AG751" s="366"/>
      <c r="AH751" s="370"/>
      <c r="AI751" s="367"/>
      <c r="AJ751" s="366"/>
      <c r="AK751" s="366"/>
      <c r="AL751" s="362" t="str">
        <f t="shared" ref="AL751:AL772" si="74">IF(AND(AG751="SI",AJ751="SI"),"SI",IF(AND(AG751="",AJ751=""),"","NO"))</f>
        <v/>
      </c>
    </row>
    <row r="752" spans="1:41" ht="60" x14ac:dyDescent="0.25">
      <c r="A752" s="358" t="str">
        <f>+IF(ENCUESTAS!DU752="SI",ENCUESTAS!DV752,"")</f>
        <v>OAS-180</v>
      </c>
      <c r="B752" s="366" t="s">
        <v>1086</v>
      </c>
      <c r="C752" s="367">
        <v>43363</v>
      </c>
      <c r="D752" s="361" t="str">
        <f>+ENCUESTAS!H752</f>
        <v xml:space="preserve">OASIS </v>
      </c>
      <c r="E752" s="372"/>
      <c r="F752" s="372"/>
      <c r="G752" s="372"/>
      <c r="H752" s="372"/>
      <c r="I752" s="372"/>
      <c r="J752" s="372"/>
      <c r="K752" s="368"/>
      <c r="L752" s="372"/>
      <c r="M752" s="372"/>
      <c r="N752" s="372"/>
      <c r="O752" s="466">
        <v>220592600000</v>
      </c>
      <c r="P752" s="362" t="str">
        <f t="shared" si="72"/>
        <v xml:space="preserve">   #   -   220592600000</v>
      </c>
      <c r="Q752" s="362" t="str">
        <f t="shared" si="69"/>
        <v>NO</v>
      </c>
      <c r="R752" s="369">
        <v>963106</v>
      </c>
      <c r="S752" s="369">
        <v>1209933</v>
      </c>
      <c r="T752" s="366" t="s">
        <v>1086</v>
      </c>
      <c r="U752" s="467" t="s">
        <v>3904</v>
      </c>
      <c r="V752" s="366" t="s">
        <v>1086</v>
      </c>
      <c r="W752" s="366" t="s">
        <v>1877</v>
      </c>
      <c r="X752" s="366" t="s">
        <v>1656</v>
      </c>
      <c r="Y752" s="366" t="s">
        <v>2617</v>
      </c>
      <c r="Z752" s="366" t="s">
        <v>3304</v>
      </c>
      <c r="AA752" s="369">
        <v>21430656</v>
      </c>
      <c r="AB752" s="366">
        <v>3212824763</v>
      </c>
      <c r="AC752" s="362" t="str">
        <f t="shared" si="73"/>
        <v>MERCEDES EMILIA CASTAÑO HENAO</v>
      </c>
      <c r="AD752" s="362" t="str">
        <f t="shared" si="70"/>
        <v>NO</v>
      </c>
      <c r="AE752" s="362" t="str">
        <f t="shared" si="71"/>
        <v>NO</v>
      </c>
      <c r="AF752" s="467" t="s">
        <v>3994</v>
      </c>
      <c r="AG752" s="366" t="s">
        <v>1086</v>
      </c>
      <c r="AH752" s="370">
        <v>3003680.0143853398</v>
      </c>
      <c r="AI752" s="367">
        <v>43392</v>
      </c>
      <c r="AJ752" s="366" t="s">
        <v>1086</v>
      </c>
      <c r="AK752" s="366"/>
      <c r="AL752" s="362" t="str">
        <f t="shared" si="74"/>
        <v>SI</v>
      </c>
      <c r="AN752" s="332" t="s">
        <v>1133</v>
      </c>
      <c r="AO752" s="332">
        <v>2</v>
      </c>
    </row>
    <row r="753" spans="1:41" hidden="1" x14ac:dyDescent="0.25">
      <c r="A753" s="358" t="str">
        <f>+IF(ENCUESTAS!DU753="SI",ENCUESTAS!DV753,"")</f>
        <v>OAS-181</v>
      </c>
      <c r="B753" s="366" t="s">
        <v>1086</v>
      </c>
      <c r="C753" s="367"/>
      <c r="D753" s="361" t="str">
        <f>+ENCUESTAS!H753</f>
        <v xml:space="preserve">OASIS </v>
      </c>
      <c r="E753" s="372"/>
      <c r="F753" s="372"/>
      <c r="G753" s="372"/>
      <c r="H753" s="372"/>
      <c r="I753" s="372"/>
      <c r="J753" s="372"/>
      <c r="K753" s="368"/>
      <c r="L753" s="372"/>
      <c r="M753" s="372"/>
      <c r="N753" s="372"/>
      <c r="O753" s="466"/>
      <c r="P753" s="362" t="str">
        <f t="shared" si="72"/>
        <v xml:space="preserve">   #   -   </v>
      </c>
      <c r="Q753" s="362" t="str">
        <f t="shared" si="69"/>
        <v>REPETIDA</v>
      </c>
      <c r="R753" s="369"/>
      <c r="S753" s="369"/>
      <c r="T753" s="366" t="s">
        <v>1087</v>
      </c>
      <c r="U753" s="467" t="s">
        <v>4015</v>
      </c>
      <c r="V753" s="366"/>
      <c r="W753" s="366"/>
      <c r="X753" s="366"/>
      <c r="Y753" s="366"/>
      <c r="Z753" s="366"/>
      <c r="AA753" s="369"/>
      <c r="AB753" s="366"/>
      <c r="AC753" s="362" t="str">
        <f t="shared" si="73"/>
        <v xml:space="preserve">   </v>
      </c>
      <c r="AD753" s="362" t="str">
        <f t="shared" si="70"/>
        <v>REPETIDA</v>
      </c>
      <c r="AE753" s="362" t="str">
        <f t="shared" si="71"/>
        <v>REPETIDA</v>
      </c>
      <c r="AF753" s="467"/>
      <c r="AG753" s="366"/>
      <c r="AH753" s="370"/>
      <c r="AI753" s="367"/>
      <c r="AJ753" s="366"/>
      <c r="AK753" s="366"/>
      <c r="AL753" s="362" t="str">
        <f t="shared" si="74"/>
        <v/>
      </c>
    </row>
    <row r="754" spans="1:41" x14ac:dyDescent="0.25">
      <c r="A754" s="358" t="str">
        <f>+IF(ENCUESTAS!DU754="SI",ENCUESTAS!DV754,"")</f>
        <v>OAS-182</v>
      </c>
      <c r="B754" s="366" t="s">
        <v>1086</v>
      </c>
      <c r="C754" s="367">
        <v>43362</v>
      </c>
      <c r="D754" s="361" t="str">
        <f>+ENCUESTAS!H754</f>
        <v xml:space="preserve">OASIS </v>
      </c>
      <c r="E754" s="372"/>
      <c r="F754" s="372"/>
      <c r="G754" s="372"/>
      <c r="H754" s="372"/>
      <c r="I754" s="372"/>
      <c r="J754" s="372"/>
      <c r="K754" s="368"/>
      <c r="L754" s="372"/>
      <c r="M754" s="372"/>
      <c r="N754" s="372"/>
      <c r="O754" s="466">
        <v>220593100000</v>
      </c>
      <c r="P754" s="362" t="str">
        <f t="shared" si="72"/>
        <v xml:space="preserve">   #   -   220593100000</v>
      </c>
      <c r="Q754" s="362" t="str">
        <f t="shared" si="69"/>
        <v>NO</v>
      </c>
      <c r="R754" s="369">
        <v>963122</v>
      </c>
      <c r="S754" s="369">
        <v>1209949</v>
      </c>
      <c r="T754" s="366" t="s">
        <v>1086</v>
      </c>
      <c r="U754" s="467" t="s">
        <v>4022</v>
      </c>
      <c r="V754" s="366" t="s">
        <v>1086</v>
      </c>
      <c r="W754" s="366" t="s">
        <v>1733</v>
      </c>
      <c r="X754" s="366" t="s">
        <v>1317</v>
      </c>
      <c r="Y754" s="366" t="s">
        <v>3948</v>
      </c>
      <c r="Z754" s="366"/>
      <c r="AA754" s="369">
        <v>43651247</v>
      </c>
      <c r="AB754" s="366">
        <v>3118726514</v>
      </c>
      <c r="AC754" s="362" t="str">
        <f t="shared" si="73"/>
        <v>EFIGEMIA  RINCON DIAZ</v>
      </c>
      <c r="AD754" s="362" t="str">
        <f t="shared" si="70"/>
        <v>NO</v>
      </c>
      <c r="AE754" s="362" t="str">
        <f t="shared" si="71"/>
        <v>NO</v>
      </c>
      <c r="AF754" s="467"/>
      <c r="AG754" s="366" t="s">
        <v>1086</v>
      </c>
      <c r="AH754" s="370">
        <v>4462400.5654152445</v>
      </c>
      <c r="AI754" s="367">
        <v>43378</v>
      </c>
      <c r="AJ754" s="366" t="s">
        <v>1087</v>
      </c>
      <c r="AK754" s="467" t="s">
        <v>4148</v>
      </c>
      <c r="AL754" s="362" t="str">
        <f t="shared" si="74"/>
        <v>NO</v>
      </c>
      <c r="AO754" s="332">
        <v>1</v>
      </c>
    </row>
    <row r="755" spans="1:41" ht="75" hidden="1" x14ac:dyDescent="0.25">
      <c r="A755" s="358" t="str">
        <f>+IF(ENCUESTAS!DU755="SI",ENCUESTAS!DV755,"")</f>
        <v>OAS-183</v>
      </c>
      <c r="B755" s="366" t="s">
        <v>1086</v>
      </c>
      <c r="C755" s="367">
        <v>43364</v>
      </c>
      <c r="D755" s="361" t="str">
        <f>+ENCUESTAS!H755</f>
        <v xml:space="preserve">OASIS </v>
      </c>
      <c r="E755" s="372" t="s">
        <v>1097</v>
      </c>
      <c r="F755" s="372">
        <v>56</v>
      </c>
      <c r="G755" s="372"/>
      <c r="H755" s="372"/>
      <c r="I755" s="372"/>
      <c r="J755" s="372">
        <v>15</v>
      </c>
      <c r="K755" s="368"/>
      <c r="L755" s="372"/>
      <c r="M755" s="372">
        <v>22</v>
      </c>
      <c r="N755" s="372"/>
      <c r="O755" s="466">
        <v>220572600000</v>
      </c>
      <c r="P755" s="362" t="str">
        <f t="shared" si="72"/>
        <v>CALLE 56  #  15 - 22  220572600000</v>
      </c>
      <c r="Q755" s="362" t="str">
        <f t="shared" si="69"/>
        <v>NO</v>
      </c>
      <c r="R755" s="369">
        <v>963156</v>
      </c>
      <c r="S755" s="369">
        <v>1209989</v>
      </c>
      <c r="T755" s="366" t="s">
        <v>1086</v>
      </c>
      <c r="U755" s="467"/>
      <c r="V755" s="366" t="s">
        <v>1086</v>
      </c>
      <c r="W755" s="366" t="s">
        <v>1303</v>
      </c>
      <c r="X755" s="366" t="s">
        <v>1526</v>
      </c>
      <c r="Y755" s="366" t="s">
        <v>1422</v>
      </c>
      <c r="Z755" s="366" t="s">
        <v>1331</v>
      </c>
      <c r="AA755" s="369">
        <v>16363067</v>
      </c>
      <c r="AB755" s="366">
        <v>3171155561</v>
      </c>
      <c r="AC755" s="362" t="str">
        <f t="shared" si="73"/>
        <v>PEDRO LUIS QUINTERO GONZALEZ</v>
      </c>
      <c r="AD755" s="362" t="str">
        <f t="shared" si="70"/>
        <v>NO</v>
      </c>
      <c r="AE755" s="362" t="str">
        <f t="shared" si="71"/>
        <v>NO</v>
      </c>
      <c r="AF755" s="467" t="s">
        <v>4070</v>
      </c>
      <c r="AG755" s="366" t="s">
        <v>1086</v>
      </c>
      <c r="AH755" s="370">
        <v>6392404.6902151704</v>
      </c>
      <c r="AI755" s="367">
        <v>43392</v>
      </c>
      <c r="AJ755" s="366" t="s">
        <v>1086</v>
      </c>
      <c r="AK755" s="366"/>
      <c r="AL755" s="362" t="str">
        <f t="shared" si="74"/>
        <v>SI</v>
      </c>
      <c r="AN755" s="332" t="s">
        <v>1121</v>
      </c>
      <c r="AO755" s="332">
        <v>2</v>
      </c>
    </row>
    <row r="756" spans="1:41" ht="60" hidden="1" x14ac:dyDescent="0.25">
      <c r="A756" s="358" t="str">
        <f>+IF(ENCUESTAS!DU756="SI",ENCUESTAS!DV756,"")</f>
        <v>OAS-184</v>
      </c>
      <c r="B756" s="366" t="s">
        <v>1086</v>
      </c>
      <c r="C756" s="367">
        <v>43362</v>
      </c>
      <c r="D756" s="361" t="str">
        <f>+ENCUESTAS!H756</f>
        <v xml:space="preserve">OASIS </v>
      </c>
      <c r="E756" s="372" t="s">
        <v>1097</v>
      </c>
      <c r="F756" s="372">
        <v>56</v>
      </c>
      <c r="G756" s="372"/>
      <c r="H756" s="372"/>
      <c r="I756" s="372"/>
      <c r="J756" s="372">
        <v>15</v>
      </c>
      <c r="K756" s="368"/>
      <c r="L756" s="372"/>
      <c r="M756" s="372">
        <v>22</v>
      </c>
      <c r="N756" s="372"/>
      <c r="O756" s="466">
        <v>220574300000</v>
      </c>
      <c r="P756" s="362" t="str">
        <f t="shared" si="72"/>
        <v>CALLE 56  #  15 - 22  220574300000</v>
      </c>
      <c r="Q756" s="362" t="str">
        <f t="shared" si="69"/>
        <v>NO</v>
      </c>
      <c r="R756" s="369">
        <v>963172</v>
      </c>
      <c r="S756" s="369">
        <v>1210022</v>
      </c>
      <c r="T756" s="366" t="s">
        <v>1086</v>
      </c>
      <c r="U756" s="467"/>
      <c r="V756" s="366" t="s">
        <v>1086</v>
      </c>
      <c r="W756" s="366" t="s">
        <v>1868</v>
      </c>
      <c r="X756" s="366"/>
      <c r="Y756" s="366" t="s">
        <v>1423</v>
      </c>
      <c r="Z756" s="366" t="s">
        <v>1500</v>
      </c>
      <c r="AA756" s="369">
        <v>3668665</v>
      </c>
      <c r="AB756" s="366">
        <v>3128330799</v>
      </c>
      <c r="AC756" s="362" t="str">
        <f t="shared" si="73"/>
        <v xml:space="preserve">CARLOS ENRIQUE CASTRILLON </v>
      </c>
      <c r="AD756" s="362" t="str">
        <f t="shared" si="70"/>
        <v>NO</v>
      </c>
      <c r="AE756" s="362" t="str">
        <f t="shared" si="71"/>
        <v>NO</v>
      </c>
      <c r="AF756" s="467" t="s">
        <v>4049</v>
      </c>
      <c r="AG756" s="366" t="s">
        <v>1086</v>
      </c>
      <c r="AH756" s="370">
        <v>4170538.8135558069</v>
      </c>
      <c r="AI756" s="367">
        <v>43392</v>
      </c>
      <c r="AJ756" s="366" t="s">
        <v>1086</v>
      </c>
      <c r="AK756" s="366"/>
      <c r="AL756" s="362" t="str">
        <f t="shared" si="74"/>
        <v>SI</v>
      </c>
      <c r="AN756" s="332" t="s">
        <v>1121</v>
      </c>
      <c r="AO756" s="332">
        <v>2</v>
      </c>
    </row>
    <row r="757" spans="1:41" ht="60" hidden="1" x14ac:dyDescent="0.25">
      <c r="A757" s="358" t="str">
        <f>+IF(ENCUESTAS!DU757="SI",ENCUESTAS!DV757,"")</f>
        <v>OAS-185</v>
      </c>
      <c r="B757" s="366" t="s">
        <v>1086</v>
      </c>
      <c r="C757" s="367">
        <v>43355</v>
      </c>
      <c r="D757" s="361" t="str">
        <f>+ENCUESTAS!H757</f>
        <v xml:space="preserve">OASIS </v>
      </c>
      <c r="E757" s="372" t="s">
        <v>1097</v>
      </c>
      <c r="F757" s="372">
        <v>56</v>
      </c>
      <c r="G757" s="372"/>
      <c r="H757" s="372"/>
      <c r="I757" s="372"/>
      <c r="J757" s="372">
        <v>15</v>
      </c>
      <c r="K757" s="368" t="s">
        <v>1116</v>
      </c>
      <c r="L757" s="372"/>
      <c r="M757" s="372">
        <v>13</v>
      </c>
      <c r="N757" s="372"/>
      <c r="O757" s="466">
        <v>220585300000</v>
      </c>
      <c r="P757" s="362" t="str">
        <f t="shared" si="72"/>
        <v>CALLE 56  #  15B - 13  220585300000</v>
      </c>
      <c r="Q757" s="362" t="str">
        <f t="shared" si="69"/>
        <v>NO</v>
      </c>
      <c r="R757" s="369">
        <v>963121</v>
      </c>
      <c r="S757" s="369">
        <v>1210013</v>
      </c>
      <c r="T757" s="366" t="s">
        <v>1086</v>
      </c>
      <c r="U757" s="467"/>
      <c r="V757" s="366" t="s">
        <v>1086</v>
      </c>
      <c r="W757" s="366" t="s">
        <v>1443</v>
      </c>
      <c r="X757" s="366"/>
      <c r="Y757" s="366" t="s">
        <v>1300</v>
      </c>
      <c r="Z757" s="366" t="s">
        <v>1343</v>
      </c>
      <c r="AA757" s="369">
        <v>21932328</v>
      </c>
      <c r="AB757" s="366">
        <v>3148036566</v>
      </c>
      <c r="AC757" s="362" t="str">
        <f t="shared" si="73"/>
        <v xml:space="preserve">MARTHA CECILIA LOPEZ </v>
      </c>
      <c r="AD757" s="362" t="str">
        <f t="shared" si="70"/>
        <v>NO</v>
      </c>
      <c r="AE757" s="362" t="str">
        <f t="shared" si="71"/>
        <v>NO</v>
      </c>
      <c r="AF757" s="467" t="s">
        <v>3981</v>
      </c>
      <c r="AG757" s="366" t="s">
        <v>1086</v>
      </c>
      <c r="AH757" s="370">
        <v>6178403.049142262</v>
      </c>
      <c r="AI757" s="367">
        <v>43378</v>
      </c>
      <c r="AJ757" s="366" t="s">
        <v>1086</v>
      </c>
      <c r="AK757" s="366"/>
      <c r="AL757" s="362" t="str">
        <f t="shared" si="74"/>
        <v>SI</v>
      </c>
      <c r="AN757" s="332" t="s">
        <v>1129</v>
      </c>
      <c r="AO757" s="332">
        <v>1</v>
      </c>
    </row>
    <row r="758" spans="1:41" ht="75" x14ac:dyDescent="0.25">
      <c r="A758" s="358" t="str">
        <f>+IF(ENCUESTAS!DU758="SI",ENCUESTAS!DV758,"")</f>
        <v>OAS-186</v>
      </c>
      <c r="B758" s="366" t="s">
        <v>1086</v>
      </c>
      <c r="C758" s="367">
        <v>43363</v>
      </c>
      <c r="D758" s="361" t="str">
        <f>+ENCUESTAS!H758</f>
        <v xml:space="preserve">OASIS </v>
      </c>
      <c r="E758" s="372"/>
      <c r="F758" s="372"/>
      <c r="G758" s="372"/>
      <c r="H758" s="372"/>
      <c r="I758" s="372"/>
      <c r="J758" s="372"/>
      <c r="K758" s="368"/>
      <c r="L758" s="372"/>
      <c r="M758" s="372"/>
      <c r="N758" s="372"/>
      <c r="O758" s="466">
        <v>220593900000</v>
      </c>
      <c r="P758" s="362" t="str">
        <f t="shared" si="72"/>
        <v xml:space="preserve">   #   -   220593900000</v>
      </c>
      <c r="Q758" s="362" t="str">
        <f t="shared" si="69"/>
        <v>NO</v>
      </c>
      <c r="R758" s="369">
        <v>963108</v>
      </c>
      <c r="S758" s="369">
        <v>1209941</v>
      </c>
      <c r="T758" s="366" t="s">
        <v>1086</v>
      </c>
      <c r="U758" s="467" t="s">
        <v>3904</v>
      </c>
      <c r="V758" s="366" t="s">
        <v>1086</v>
      </c>
      <c r="W758" s="366" t="s">
        <v>1899</v>
      </c>
      <c r="X758" s="366" t="s">
        <v>1741</v>
      </c>
      <c r="Y758" s="366" t="s">
        <v>3316</v>
      </c>
      <c r="Z758" s="366" t="s">
        <v>1533</v>
      </c>
      <c r="AA758" s="369">
        <v>43651839</v>
      </c>
      <c r="AB758" s="366">
        <v>3218839040</v>
      </c>
      <c r="AC758" s="362" t="str">
        <f t="shared" si="73"/>
        <v>DALGIS DEL SOCORRO LONDOÑO PUERTA</v>
      </c>
      <c r="AD758" s="362" t="str">
        <f t="shared" si="70"/>
        <v>NO</v>
      </c>
      <c r="AE758" s="362" t="str">
        <f t="shared" si="71"/>
        <v>NO</v>
      </c>
      <c r="AF758" s="467" t="s">
        <v>4069</v>
      </c>
      <c r="AG758" s="366" t="s">
        <v>1086</v>
      </c>
      <c r="AH758" s="370">
        <v>6412475.4153812081</v>
      </c>
      <c r="AI758" s="367">
        <v>43392</v>
      </c>
      <c r="AJ758" s="366" t="s">
        <v>1086</v>
      </c>
      <c r="AK758" s="366"/>
      <c r="AL758" s="362" t="str">
        <f t="shared" si="74"/>
        <v>SI</v>
      </c>
      <c r="AN758" s="332" t="s">
        <v>1121</v>
      </c>
      <c r="AO758" s="332">
        <v>2</v>
      </c>
    </row>
    <row r="759" spans="1:41" ht="45" hidden="1" x14ac:dyDescent="0.25">
      <c r="A759" s="358" t="str">
        <f>+IF(ENCUESTAS!DU759="SI",ENCUESTAS!DV759,"")</f>
        <v>OAS-187</v>
      </c>
      <c r="B759" s="366" t="s">
        <v>1086</v>
      </c>
      <c r="C759" s="367">
        <v>43362</v>
      </c>
      <c r="D759" s="361" t="str">
        <f>+ENCUESTAS!H759</f>
        <v xml:space="preserve">OASIS </v>
      </c>
      <c r="E759" s="372" t="s">
        <v>1097</v>
      </c>
      <c r="F759" s="372">
        <v>56</v>
      </c>
      <c r="G759" s="372"/>
      <c r="H759" s="372"/>
      <c r="I759" s="372"/>
      <c r="J759" s="372">
        <v>16</v>
      </c>
      <c r="K759" s="368"/>
      <c r="L759" s="372"/>
      <c r="M759" s="372">
        <v>8</v>
      </c>
      <c r="N759" s="372"/>
      <c r="O759" s="466">
        <v>220578100000</v>
      </c>
      <c r="P759" s="362" t="str">
        <f t="shared" si="72"/>
        <v>CALLE 56  #  16 - 8  220578100000</v>
      </c>
      <c r="Q759" s="362" t="str">
        <f t="shared" si="69"/>
        <v>NO</v>
      </c>
      <c r="R759" s="369">
        <v>963182</v>
      </c>
      <c r="S759" s="369">
        <v>1210058</v>
      </c>
      <c r="T759" s="366" t="s">
        <v>1086</v>
      </c>
      <c r="U759" s="467"/>
      <c r="V759" s="366" t="s">
        <v>1086</v>
      </c>
      <c r="W759" s="366" t="s">
        <v>1277</v>
      </c>
      <c r="X759" s="366" t="s">
        <v>1494</v>
      </c>
      <c r="Y759" s="366" t="s">
        <v>1812</v>
      </c>
      <c r="Z759" s="366" t="s">
        <v>2677</v>
      </c>
      <c r="AA759" s="369">
        <v>21927705</v>
      </c>
      <c r="AB759" s="366">
        <v>3103879797</v>
      </c>
      <c r="AC759" s="362" t="str">
        <f t="shared" si="73"/>
        <v>RUTH ANGELICA GOMEZ GUZMAN</v>
      </c>
      <c r="AD759" s="362" t="str">
        <f t="shared" si="70"/>
        <v>NO</v>
      </c>
      <c r="AE759" s="362" t="str">
        <f t="shared" si="71"/>
        <v>NO</v>
      </c>
      <c r="AF759" s="467" t="s">
        <v>4068</v>
      </c>
      <c r="AG759" s="366" t="s">
        <v>1086</v>
      </c>
      <c r="AH759" s="370">
        <v>5546808.581598442</v>
      </c>
      <c r="AI759" s="367">
        <v>43392</v>
      </c>
      <c r="AJ759" s="366" t="s">
        <v>1086</v>
      </c>
      <c r="AK759" s="366"/>
      <c r="AL759" s="362" t="str">
        <f t="shared" si="74"/>
        <v>SI</v>
      </c>
      <c r="AN759" s="332" t="s">
        <v>1129</v>
      </c>
      <c r="AO759" s="332">
        <v>2</v>
      </c>
    </row>
    <row r="760" spans="1:41" ht="90" hidden="1" x14ac:dyDescent="0.25">
      <c r="A760" s="358" t="str">
        <f>+IF(ENCUESTAS!DU760="SI",ENCUESTAS!DV760,"")</f>
        <v>OAS-188</v>
      </c>
      <c r="B760" s="366" t="s">
        <v>1086</v>
      </c>
      <c r="C760" s="367">
        <v>43367</v>
      </c>
      <c r="D760" s="361" t="str">
        <f>+ENCUESTAS!H760</f>
        <v xml:space="preserve">OASIS </v>
      </c>
      <c r="E760" s="372" t="s">
        <v>1097</v>
      </c>
      <c r="F760" s="372">
        <v>56</v>
      </c>
      <c r="G760" s="372"/>
      <c r="H760" s="372"/>
      <c r="I760" s="372"/>
      <c r="J760" s="372">
        <v>16</v>
      </c>
      <c r="K760" s="368"/>
      <c r="L760" s="372"/>
      <c r="M760" s="372">
        <v>8</v>
      </c>
      <c r="N760" s="372"/>
      <c r="O760" s="466">
        <v>220580800000</v>
      </c>
      <c r="P760" s="362" t="str">
        <f t="shared" si="72"/>
        <v>CALLE 56  #  16 - 8  220580800000</v>
      </c>
      <c r="Q760" s="362" t="str">
        <f t="shared" si="69"/>
        <v>NO</v>
      </c>
      <c r="R760" s="369"/>
      <c r="S760" s="369"/>
      <c r="T760" s="366" t="s">
        <v>1086</v>
      </c>
      <c r="U760" s="467"/>
      <c r="V760" s="366" t="s">
        <v>1086</v>
      </c>
      <c r="W760" s="366" t="s">
        <v>2034</v>
      </c>
      <c r="X760" s="366" t="s">
        <v>1652</v>
      </c>
      <c r="Y760" s="366" t="s">
        <v>1638</v>
      </c>
      <c r="Z760" s="366" t="s">
        <v>1320</v>
      </c>
      <c r="AA760" s="369">
        <v>1039699481</v>
      </c>
      <c r="AB760" s="366">
        <v>3136740059</v>
      </c>
      <c r="AC760" s="362" t="str">
        <f t="shared" si="73"/>
        <v>ANDRES FELIPE RIOS JARAMILLO</v>
      </c>
      <c r="AD760" s="362" t="str">
        <f t="shared" si="70"/>
        <v>NO</v>
      </c>
      <c r="AE760" s="362" t="str">
        <f t="shared" si="71"/>
        <v>NO</v>
      </c>
      <c r="AF760" s="467" t="s">
        <v>4067</v>
      </c>
      <c r="AG760" s="366" t="s">
        <v>1086</v>
      </c>
      <c r="AH760" s="370">
        <v>4239427.4503663145</v>
      </c>
      <c r="AI760" s="367">
        <v>43392</v>
      </c>
      <c r="AJ760" s="366" t="s">
        <v>1086</v>
      </c>
      <c r="AK760" s="366"/>
      <c r="AL760" s="362" t="str">
        <f t="shared" si="74"/>
        <v>SI</v>
      </c>
      <c r="AN760" s="332" t="s">
        <v>1121</v>
      </c>
      <c r="AO760" s="332">
        <v>2</v>
      </c>
    </row>
    <row r="761" spans="1:41" ht="75" hidden="1" x14ac:dyDescent="0.25">
      <c r="A761" s="358" t="str">
        <f>+IF(ENCUESTAS!DU761="SI",ENCUESTAS!DV761,"")</f>
        <v>OAS-189</v>
      </c>
      <c r="B761" s="366" t="s">
        <v>1086</v>
      </c>
      <c r="C761" s="367">
        <v>43361</v>
      </c>
      <c r="D761" s="361" t="str">
        <f>+ENCUESTAS!H761</f>
        <v xml:space="preserve">OASIS </v>
      </c>
      <c r="E761" s="372" t="s">
        <v>1097</v>
      </c>
      <c r="F761" s="372">
        <v>56</v>
      </c>
      <c r="G761" s="372"/>
      <c r="H761" s="372"/>
      <c r="I761" s="372"/>
      <c r="J761" s="372">
        <v>16</v>
      </c>
      <c r="K761" s="368"/>
      <c r="L761" s="372"/>
      <c r="M761" s="372">
        <v>8</v>
      </c>
      <c r="N761" s="372"/>
      <c r="O761" s="466">
        <v>220577700000</v>
      </c>
      <c r="P761" s="362" t="str">
        <f t="shared" si="72"/>
        <v>CALLE 56  #  16 - 8  220577700000</v>
      </c>
      <c r="Q761" s="362" t="str">
        <f t="shared" si="69"/>
        <v>NO</v>
      </c>
      <c r="R761" s="369">
        <v>963173</v>
      </c>
      <c r="S761" s="369">
        <v>1210057</v>
      </c>
      <c r="T761" s="366" t="s">
        <v>1086</v>
      </c>
      <c r="U761" s="467"/>
      <c r="V761" s="366" t="s">
        <v>1086</v>
      </c>
      <c r="W761" s="366" t="s">
        <v>1345</v>
      </c>
      <c r="X761" s="366" t="s">
        <v>1443</v>
      </c>
      <c r="Y761" s="366" t="s">
        <v>2268</v>
      </c>
      <c r="Z761" s="366"/>
      <c r="AA761" s="369">
        <v>43652321</v>
      </c>
      <c r="AB761" s="366"/>
      <c r="AC761" s="362" t="str">
        <f t="shared" si="73"/>
        <v>LUCELLY  MARTINEZ LOPEZ</v>
      </c>
      <c r="AD761" s="362" t="str">
        <f t="shared" si="70"/>
        <v>NO</v>
      </c>
      <c r="AE761" s="362" t="str">
        <f t="shared" si="71"/>
        <v>NO</v>
      </c>
      <c r="AF761" s="467" t="s">
        <v>3993</v>
      </c>
      <c r="AG761" s="366" t="s">
        <v>1086</v>
      </c>
      <c r="AH761" s="370">
        <v>5963275.6096336935</v>
      </c>
      <c r="AI761" s="367">
        <v>43392</v>
      </c>
      <c r="AJ761" s="366" t="s">
        <v>1086</v>
      </c>
      <c r="AK761" s="366"/>
      <c r="AL761" s="362" t="str">
        <f t="shared" si="74"/>
        <v>SI</v>
      </c>
      <c r="AN761" s="332" t="s">
        <v>1133</v>
      </c>
      <c r="AO761" s="332">
        <v>2</v>
      </c>
    </row>
    <row r="762" spans="1:41" ht="60" hidden="1" x14ac:dyDescent="0.25">
      <c r="A762" s="358" t="str">
        <f>+IF(ENCUESTAS!DU762="SI",ENCUESTAS!DV762,"")</f>
        <v>OAS-190</v>
      </c>
      <c r="B762" s="366" t="s">
        <v>1086</v>
      </c>
      <c r="C762" s="367">
        <v>43356</v>
      </c>
      <c r="D762" s="361" t="str">
        <f>+ENCUESTAS!H762</f>
        <v xml:space="preserve">OASIS </v>
      </c>
      <c r="E762" s="372"/>
      <c r="F762" s="372"/>
      <c r="G762" s="372"/>
      <c r="H762" s="372"/>
      <c r="I762" s="372"/>
      <c r="J762" s="372"/>
      <c r="K762" s="368"/>
      <c r="L762" s="372"/>
      <c r="M762" s="372"/>
      <c r="N762" s="372"/>
      <c r="O762" s="466">
        <v>220578500000</v>
      </c>
      <c r="P762" s="362" t="str">
        <f t="shared" si="72"/>
        <v xml:space="preserve">   #   -   220578500000</v>
      </c>
      <c r="Q762" s="362" t="str">
        <f t="shared" si="69"/>
        <v>NO</v>
      </c>
      <c r="R762" s="369">
        <v>963182</v>
      </c>
      <c r="S762" s="369">
        <v>1210057</v>
      </c>
      <c r="T762" s="366" t="s">
        <v>1086</v>
      </c>
      <c r="U762" s="467" t="s">
        <v>3904</v>
      </c>
      <c r="V762" s="366" t="s">
        <v>1086</v>
      </c>
      <c r="W762" s="366" t="s">
        <v>2477</v>
      </c>
      <c r="X762" s="366" t="s">
        <v>2029</v>
      </c>
      <c r="Y762" s="366" t="s">
        <v>1287</v>
      </c>
      <c r="Z762" s="366" t="s">
        <v>1981</v>
      </c>
      <c r="AA762" s="369">
        <v>43652078</v>
      </c>
      <c r="AB762" s="366">
        <v>3207840204</v>
      </c>
      <c r="AC762" s="362" t="str">
        <f t="shared" si="73"/>
        <v>MARIA ROCIO AGUILAR CIFUENTES</v>
      </c>
      <c r="AD762" s="362" t="str">
        <f t="shared" si="70"/>
        <v>NO</v>
      </c>
      <c r="AE762" s="362" t="str">
        <f t="shared" si="71"/>
        <v>NO</v>
      </c>
      <c r="AF762" s="467" t="s">
        <v>3980</v>
      </c>
      <c r="AG762" s="366" t="s">
        <v>1086</v>
      </c>
      <c r="AH762" s="370">
        <v>5692842.1863109395</v>
      </c>
      <c r="AI762" s="367">
        <v>43378</v>
      </c>
      <c r="AJ762" s="366" t="s">
        <v>1086</v>
      </c>
      <c r="AK762" s="366"/>
      <c r="AL762" s="362" t="str">
        <f t="shared" si="74"/>
        <v>SI</v>
      </c>
      <c r="AN762" s="332" t="s">
        <v>1133</v>
      </c>
      <c r="AO762" s="332">
        <v>1</v>
      </c>
    </row>
    <row r="763" spans="1:41" ht="60" hidden="1" x14ac:dyDescent="0.25">
      <c r="A763" s="358" t="str">
        <f>+IF(ENCUESTAS!DU763="SI",ENCUESTAS!DV763,"")</f>
        <v>OAS-191</v>
      </c>
      <c r="B763" s="366" t="s">
        <v>1086</v>
      </c>
      <c r="C763" s="367">
        <v>43355</v>
      </c>
      <c r="D763" s="361" t="str">
        <f>+ENCUESTAS!H763</f>
        <v xml:space="preserve">OASIS </v>
      </c>
      <c r="E763" s="372" t="s">
        <v>1097</v>
      </c>
      <c r="F763" s="372">
        <v>56</v>
      </c>
      <c r="G763" s="372"/>
      <c r="H763" s="372"/>
      <c r="I763" s="372"/>
      <c r="J763" s="372">
        <v>15</v>
      </c>
      <c r="K763" s="368"/>
      <c r="L763" s="372"/>
      <c r="M763" s="372">
        <v>22</v>
      </c>
      <c r="N763" s="372"/>
      <c r="O763" s="466">
        <v>220573300000</v>
      </c>
      <c r="P763" s="362" t="str">
        <f t="shared" si="72"/>
        <v>CALLE 56  #  15 - 22  220573300000</v>
      </c>
      <c r="Q763" s="362" t="str">
        <f t="shared" si="69"/>
        <v>NO</v>
      </c>
      <c r="R763" s="369">
        <v>963188</v>
      </c>
      <c r="S763" s="369">
        <v>1210029</v>
      </c>
      <c r="T763" s="366" t="s">
        <v>1086</v>
      </c>
      <c r="U763" s="467"/>
      <c r="V763" s="366" t="s">
        <v>1086</v>
      </c>
      <c r="W763" s="366" t="s">
        <v>1809</v>
      </c>
      <c r="X763" s="366" t="s">
        <v>1634</v>
      </c>
      <c r="Y763" s="366" t="s">
        <v>1270</v>
      </c>
      <c r="Z763" s="366" t="s">
        <v>3324</v>
      </c>
      <c r="AA763" s="369">
        <v>43654313</v>
      </c>
      <c r="AB763" s="366">
        <v>3112201898</v>
      </c>
      <c r="AC763" s="362" t="str">
        <f t="shared" si="73"/>
        <v>LUZ MARLENY CARMONA OSPINA</v>
      </c>
      <c r="AD763" s="362" t="str">
        <f t="shared" si="70"/>
        <v>NO</v>
      </c>
      <c r="AE763" s="362" t="str">
        <f t="shared" si="71"/>
        <v>NO</v>
      </c>
      <c r="AF763" s="467" t="s">
        <v>3979</v>
      </c>
      <c r="AG763" s="366" t="s">
        <v>1086</v>
      </c>
      <c r="AH763" s="370">
        <v>5821136.7431569863</v>
      </c>
      <c r="AI763" s="367">
        <v>43378</v>
      </c>
      <c r="AJ763" s="366" t="s">
        <v>1086</v>
      </c>
      <c r="AK763" s="366"/>
      <c r="AL763" s="362" t="str">
        <f t="shared" si="74"/>
        <v>SI</v>
      </c>
      <c r="AN763" s="332" t="s">
        <v>1133</v>
      </c>
      <c r="AO763" s="332">
        <v>1</v>
      </c>
    </row>
    <row r="764" spans="1:41" ht="60" hidden="1" x14ac:dyDescent="0.25">
      <c r="A764" s="358" t="str">
        <f>+IF(ENCUESTAS!DU764="SI",ENCUESTAS!DV764,"")</f>
        <v>OAS-192</v>
      </c>
      <c r="B764" s="366" t="s">
        <v>1086</v>
      </c>
      <c r="C764" s="367">
        <v>43356</v>
      </c>
      <c r="D764" s="361" t="str">
        <f>+ENCUESTAS!H764</f>
        <v xml:space="preserve">OASIS </v>
      </c>
      <c r="E764" s="372" t="s">
        <v>1097</v>
      </c>
      <c r="F764" s="372">
        <v>56</v>
      </c>
      <c r="G764" s="372"/>
      <c r="H764" s="372"/>
      <c r="I764" s="372"/>
      <c r="J764" s="372">
        <v>15</v>
      </c>
      <c r="K764" s="368"/>
      <c r="L764" s="372"/>
      <c r="M764" s="372">
        <v>22</v>
      </c>
      <c r="N764" s="372"/>
      <c r="O764" s="466">
        <v>220574520000</v>
      </c>
      <c r="P764" s="362" t="str">
        <f t="shared" si="72"/>
        <v>CALLE 56  #  15 - 22  220574520000</v>
      </c>
      <c r="Q764" s="362" t="str">
        <f t="shared" si="69"/>
        <v>NO</v>
      </c>
      <c r="R764" s="369">
        <v>963165</v>
      </c>
      <c r="S764" s="369">
        <v>1210015</v>
      </c>
      <c r="T764" s="366" t="s">
        <v>1086</v>
      </c>
      <c r="U764" s="467"/>
      <c r="V764" s="366" t="s">
        <v>1086</v>
      </c>
      <c r="W764" s="366" t="s">
        <v>1333</v>
      </c>
      <c r="X764" s="366" t="s">
        <v>1339</v>
      </c>
      <c r="Y764" s="366" t="s">
        <v>3091</v>
      </c>
      <c r="Z764" s="366" t="s">
        <v>1316</v>
      </c>
      <c r="AA764" s="369">
        <v>15360398</v>
      </c>
      <c r="AB764" s="366">
        <v>3146652331</v>
      </c>
      <c r="AC764" s="362" t="str">
        <f t="shared" si="73"/>
        <v>HERIBERTO ANTONIO RUIZ GUTIERREZ</v>
      </c>
      <c r="AD764" s="362" t="str">
        <f t="shared" si="70"/>
        <v>NO</v>
      </c>
      <c r="AE764" s="362" t="str">
        <f t="shared" si="71"/>
        <v>NO</v>
      </c>
      <c r="AF764" s="467" t="s">
        <v>3978</v>
      </c>
      <c r="AG764" s="366" t="s">
        <v>1086</v>
      </c>
      <c r="AH764" s="370">
        <v>5981119.3331328817</v>
      </c>
      <c r="AI764" s="367">
        <v>43378</v>
      </c>
      <c r="AJ764" s="366" t="s">
        <v>1086</v>
      </c>
      <c r="AK764" s="366"/>
      <c r="AL764" s="362" t="str">
        <f t="shared" si="74"/>
        <v>SI</v>
      </c>
      <c r="AN764" s="332" t="s">
        <v>1129</v>
      </c>
      <c r="AO764" s="332">
        <v>1</v>
      </c>
    </row>
    <row r="765" spans="1:41" ht="45" hidden="1" x14ac:dyDescent="0.25">
      <c r="A765" s="358" t="str">
        <f>+IF(ENCUESTAS!DU765="SI",ENCUESTAS!DV765,"")</f>
        <v>OAS-193</v>
      </c>
      <c r="B765" s="366" t="s">
        <v>1086</v>
      </c>
      <c r="C765" s="367">
        <v>43357</v>
      </c>
      <c r="D765" s="361" t="str">
        <f>+ENCUESTAS!H765</f>
        <v xml:space="preserve">OASIS </v>
      </c>
      <c r="E765" s="372"/>
      <c r="F765" s="372"/>
      <c r="G765" s="372"/>
      <c r="H765" s="372"/>
      <c r="I765" s="372"/>
      <c r="J765" s="372"/>
      <c r="K765" s="368"/>
      <c r="L765" s="372"/>
      <c r="M765" s="372"/>
      <c r="N765" s="372"/>
      <c r="O765" s="466">
        <v>220587990000</v>
      </c>
      <c r="P765" s="362" t="str">
        <f t="shared" si="72"/>
        <v xml:space="preserve">   #   -   220587990000</v>
      </c>
      <c r="Q765" s="362" t="str">
        <f t="shared" si="69"/>
        <v>NO</v>
      </c>
      <c r="R765" s="369">
        <v>963020</v>
      </c>
      <c r="S765" s="369">
        <v>1209953</v>
      </c>
      <c r="T765" s="366" t="s">
        <v>1086</v>
      </c>
      <c r="U765" s="467" t="s">
        <v>3904</v>
      </c>
      <c r="V765" s="366" t="s">
        <v>1086</v>
      </c>
      <c r="W765" s="366" t="s">
        <v>1630</v>
      </c>
      <c r="X765" s="366" t="s">
        <v>2375</v>
      </c>
      <c r="Y765" s="366" t="s">
        <v>3928</v>
      </c>
      <c r="Z765" s="366"/>
      <c r="AA765" s="369">
        <v>43656995</v>
      </c>
      <c r="AB765" s="366">
        <v>3145031401</v>
      </c>
      <c r="AC765" s="362" t="str">
        <f t="shared" si="73"/>
        <v>NISER  MOSQUERA ABADIA</v>
      </c>
      <c r="AD765" s="362" t="str">
        <f t="shared" si="70"/>
        <v>NO</v>
      </c>
      <c r="AE765" s="362" t="str">
        <f t="shared" si="71"/>
        <v>NO</v>
      </c>
      <c r="AF765" s="467" t="s">
        <v>3985</v>
      </c>
      <c r="AG765" s="366" t="s">
        <v>1086</v>
      </c>
      <c r="AH765" s="370">
        <v>6053177.1171998661</v>
      </c>
      <c r="AI765" s="367">
        <v>43392</v>
      </c>
      <c r="AJ765" s="366" t="s">
        <v>1086</v>
      </c>
      <c r="AK765" s="366"/>
      <c r="AL765" s="362" t="str">
        <f t="shared" si="74"/>
        <v>SI</v>
      </c>
      <c r="AN765" s="332" t="s">
        <v>1129</v>
      </c>
      <c r="AO765" s="332">
        <v>2</v>
      </c>
    </row>
    <row r="766" spans="1:41" hidden="1" x14ac:dyDescent="0.25">
      <c r="A766" s="358" t="str">
        <f>+IF(ENCUESTAS!DU766="SI",ENCUESTAS!DV766,"")</f>
        <v>OAS-194</v>
      </c>
      <c r="B766" s="366" t="s">
        <v>1086</v>
      </c>
      <c r="C766" s="367"/>
      <c r="D766" s="361" t="str">
        <f>+ENCUESTAS!H766</f>
        <v xml:space="preserve">OASIS </v>
      </c>
      <c r="E766" s="372"/>
      <c r="F766" s="372"/>
      <c r="G766" s="372"/>
      <c r="H766" s="372"/>
      <c r="I766" s="372"/>
      <c r="J766" s="372"/>
      <c r="K766" s="368"/>
      <c r="L766" s="372"/>
      <c r="M766" s="372"/>
      <c r="N766" s="372"/>
      <c r="O766" s="466"/>
      <c r="P766" s="362" t="str">
        <f t="shared" si="72"/>
        <v xml:space="preserve">   #   -   </v>
      </c>
      <c r="Q766" s="362" t="str">
        <f t="shared" si="69"/>
        <v>REPETIDA</v>
      </c>
      <c r="R766" s="369"/>
      <c r="S766" s="369"/>
      <c r="T766" s="366" t="s">
        <v>1087</v>
      </c>
      <c r="U766" s="467" t="s">
        <v>4027</v>
      </c>
      <c r="V766" s="366"/>
      <c r="W766" s="366"/>
      <c r="X766" s="366"/>
      <c r="Y766" s="366"/>
      <c r="Z766" s="366"/>
      <c r="AA766" s="369"/>
      <c r="AB766" s="366"/>
      <c r="AC766" s="362" t="str">
        <f t="shared" si="73"/>
        <v xml:space="preserve">   </v>
      </c>
      <c r="AD766" s="362" t="str">
        <f t="shared" si="70"/>
        <v>REPETIDA</v>
      </c>
      <c r="AE766" s="362" t="str">
        <f t="shared" si="71"/>
        <v>REPETIDA</v>
      </c>
      <c r="AF766" s="467"/>
      <c r="AG766" s="366"/>
      <c r="AH766" s="370"/>
      <c r="AI766" s="367"/>
      <c r="AJ766" s="366"/>
      <c r="AK766" s="366"/>
      <c r="AL766" s="362" t="str">
        <f t="shared" si="74"/>
        <v/>
      </c>
    </row>
    <row r="767" spans="1:41" ht="90" hidden="1" x14ac:dyDescent="0.25">
      <c r="A767" s="358" t="str">
        <f>+IF(ENCUESTAS!DU767="SI",ENCUESTAS!DV767,"")</f>
        <v>OAS-195</v>
      </c>
      <c r="B767" s="366" t="s">
        <v>1086</v>
      </c>
      <c r="C767" s="367">
        <v>43356</v>
      </c>
      <c r="D767" s="361" t="str">
        <f>+ENCUESTAS!H767</f>
        <v xml:space="preserve">OASIS </v>
      </c>
      <c r="E767" s="372" t="s">
        <v>1097</v>
      </c>
      <c r="F767" s="372">
        <v>56</v>
      </c>
      <c r="G767" s="372"/>
      <c r="H767" s="372"/>
      <c r="I767" s="372"/>
      <c r="J767" s="372">
        <v>16</v>
      </c>
      <c r="K767" s="368"/>
      <c r="L767" s="372"/>
      <c r="M767" s="372">
        <v>8</v>
      </c>
      <c r="N767" s="372"/>
      <c r="O767" s="466">
        <v>220581600000</v>
      </c>
      <c r="P767" s="362" t="str">
        <f t="shared" si="72"/>
        <v>CALLE 56  #  16 - 8  220581600000</v>
      </c>
      <c r="Q767" s="362" t="str">
        <f t="shared" si="69"/>
        <v>NO</v>
      </c>
      <c r="R767" s="369">
        <v>963109</v>
      </c>
      <c r="S767" s="369">
        <v>1210075</v>
      </c>
      <c r="T767" s="366" t="s">
        <v>1086</v>
      </c>
      <c r="U767" s="467"/>
      <c r="V767" s="366" t="s">
        <v>1086</v>
      </c>
      <c r="W767" s="366" t="s">
        <v>1720</v>
      </c>
      <c r="X767" s="366" t="s">
        <v>1907</v>
      </c>
      <c r="Y767" s="366" t="s">
        <v>1965</v>
      </c>
      <c r="Z767" s="366"/>
      <c r="AA767" s="369">
        <v>1039696407</v>
      </c>
      <c r="AB767" s="366">
        <v>3117128894</v>
      </c>
      <c r="AC767" s="362" t="str">
        <f t="shared" si="73"/>
        <v>ALEJANDRA  GIL ZAPATA</v>
      </c>
      <c r="AD767" s="362" t="str">
        <f t="shared" si="70"/>
        <v>NO</v>
      </c>
      <c r="AE767" s="362" t="str">
        <f t="shared" si="71"/>
        <v>NO</v>
      </c>
      <c r="AF767" s="467" t="s">
        <v>3977</v>
      </c>
      <c r="AG767" s="366" t="s">
        <v>1086</v>
      </c>
      <c r="AH767" s="370">
        <v>3699298.2002748549</v>
      </c>
      <c r="AI767" s="367">
        <v>43378</v>
      </c>
      <c r="AJ767" s="366" t="s">
        <v>1086</v>
      </c>
      <c r="AK767" s="366"/>
      <c r="AL767" s="362" t="str">
        <f t="shared" si="74"/>
        <v>SI</v>
      </c>
      <c r="AN767" s="332" t="s">
        <v>1129</v>
      </c>
      <c r="AO767" s="332">
        <v>1</v>
      </c>
    </row>
    <row r="768" spans="1:41" ht="105" hidden="1" x14ac:dyDescent="0.25">
      <c r="A768" s="358" t="str">
        <f>+IF(ENCUESTAS!DU768="SI",ENCUESTAS!DV768,"")</f>
        <v>OAS-196</v>
      </c>
      <c r="B768" s="366" t="s">
        <v>1086</v>
      </c>
      <c r="C768" s="367">
        <v>43364</v>
      </c>
      <c r="D768" s="361" t="str">
        <f>+ENCUESTAS!H768</f>
        <v xml:space="preserve">OASIS </v>
      </c>
      <c r="E768" s="372" t="s">
        <v>1102</v>
      </c>
      <c r="F768" s="372">
        <v>14</v>
      </c>
      <c r="G768" s="372" t="s">
        <v>1115</v>
      </c>
      <c r="H768" s="372"/>
      <c r="I768" s="372"/>
      <c r="J768" s="372">
        <v>54</v>
      </c>
      <c r="K768" s="368"/>
      <c r="L768" s="372"/>
      <c r="M768" s="372">
        <v>72</v>
      </c>
      <c r="N768" s="372"/>
      <c r="O768" s="466">
        <v>220595600000</v>
      </c>
      <c r="P768" s="362" t="str">
        <f t="shared" si="72"/>
        <v>CARRERA 14A  #  54 - 72  220595600000</v>
      </c>
      <c r="Q768" s="362" t="str">
        <f t="shared" si="69"/>
        <v>NO</v>
      </c>
      <c r="R768" s="369">
        <v>963173</v>
      </c>
      <c r="S768" s="369">
        <v>1209899</v>
      </c>
      <c r="T768" s="366" t="s">
        <v>1086</v>
      </c>
      <c r="U768" s="467"/>
      <c r="V768" s="366" t="s">
        <v>1086</v>
      </c>
      <c r="W768" s="366" t="s">
        <v>1479</v>
      </c>
      <c r="X768" s="366" t="s">
        <v>1305</v>
      </c>
      <c r="Y768" s="366" t="s">
        <v>1668</v>
      </c>
      <c r="Z768" s="366" t="s">
        <v>3334</v>
      </c>
      <c r="AA768" s="369">
        <v>14880166</v>
      </c>
      <c r="AB768" s="366">
        <v>3146181642</v>
      </c>
      <c r="AC768" s="362" t="str">
        <f t="shared" si="73"/>
        <v>ORLANDO ISRAEL SIERRA HERNANDEZ</v>
      </c>
      <c r="AD768" s="362" t="str">
        <f t="shared" si="70"/>
        <v>NO</v>
      </c>
      <c r="AE768" s="362" t="str">
        <f t="shared" si="71"/>
        <v>NO</v>
      </c>
      <c r="AF768" s="467" t="s">
        <v>4457</v>
      </c>
      <c r="AG768" s="366"/>
      <c r="AH768" s="370"/>
      <c r="AI768" s="367"/>
      <c r="AJ768" s="366"/>
      <c r="AK768" s="366"/>
      <c r="AL768" s="362" t="str">
        <f t="shared" si="74"/>
        <v/>
      </c>
      <c r="AN768" s="332" t="s">
        <v>1121</v>
      </c>
    </row>
    <row r="769" spans="1:41" ht="60" hidden="1" x14ac:dyDescent="0.25">
      <c r="A769" s="358" t="str">
        <f>+IF(ENCUESTAS!DU769="SI",ENCUESTAS!DV769,"")</f>
        <v>OAS-197</v>
      </c>
      <c r="B769" s="366" t="s">
        <v>1086</v>
      </c>
      <c r="C769" s="367">
        <v>43358</v>
      </c>
      <c r="D769" s="361" t="str">
        <f>+ENCUESTAS!H769</f>
        <v xml:space="preserve">OASIS </v>
      </c>
      <c r="E769" s="372"/>
      <c r="F769" s="372"/>
      <c r="G769" s="372"/>
      <c r="H769" s="372"/>
      <c r="I769" s="372"/>
      <c r="J769" s="372"/>
      <c r="K769" s="368"/>
      <c r="L769" s="372"/>
      <c r="M769" s="372"/>
      <c r="N769" s="372"/>
      <c r="O769" s="466">
        <v>220586300000</v>
      </c>
      <c r="P769" s="362" t="str">
        <f t="shared" si="72"/>
        <v xml:space="preserve">   #   -   220586300000</v>
      </c>
      <c r="Q769" s="362" t="str">
        <f t="shared" si="69"/>
        <v>NO</v>
      </c>
      <c r="R769" s="369">
        <v>963089</v>
      </c>
      <c r="S769" s="369">
        <v>1209975</v>
      </c>
      <c r="T769" s="366" t="s">
        <v>1086</v>
      </c>
      <c r="U769" s="467" t="s">
        <v>3904</v>
      </c>
      <c r="V769" s="366" t="s">
        <v>1086</v>
      </c>
      <c r="W769" s="366" t="s">
        <v>2395</v>
      </c>
      <c r="X769" s="366" t="s">
        <v>1446</v>
      </c>
      <c r="Y769" s="366" t="s">
        <v>3336</v>
      </c>
      <c r="Z769" s="366" t="s">
        <v>3929</v>
      </c>
      <c r="AA769" s="369">
        <v>71190729</v>
      </c>
      <c r="AB769" s="366">
        <v>3144035638</v>
      </c>
      <c r="AC769" s="362" t="str">
        <f t="shared" si="73"/>
        <v>AURO DAVID PEREA MORENO</v>
      </c>
      <c r="AD769" s="362" t="str">
        <f t="shared" si="70"/>
        <v>NO</v>
      </c>
      <c r="AE769" s="362" t="str">
        <f t="shared" si="71"/>
        <v>NO</v>
      </c>
      <c r="AF769" s="467" t="s">
        <v>3976</v>
      </c>
      <c r="AG769" s="366" t="s">
        <v>1086</v>
      </c>
      <c r="AH769" s="370">
        <v>6042224.1393366884</v>
      </c>
      <c r="AI769" s="367">
        <v>43378</v>
      </c>
      <c r="AJ769" s="366" t="s">
        <v>1086</v>
      </c>
      <c r="AK769" s="366"/>
      <c r="AL769" s="362" t="str">
        <f t="shared" si="74"/>
        <v>SI</v>
      </c>
      <c r="AN769" s="332" t="s">
        <v>1129</v>
      </c>
      <c r="AO769" s="332">
        <v>1</v>
      </c>
    </row>
    <row r="770" spans="1:41" hidden="1" x14ac:dyDescent="0.25">
      <c r="A770" s="358" t="str">
        <f>+IF(ENCUESTAS!DU770="SI",ENCUESTAS!DV770,"")</f>
        <v>OAS-198</v>
      </c>
      <c r="B770" s="366" t="s">
        <v>1086</v>
      </c>
      <c r="C770" s="367">
        <v>43364</v>
      </c>
      <c r="D770" s="361" t="str">
        <f>+ENCUESTAS!H770</f>
        <v xml:space="preserve">OASIS </v>
      </c>
      <c r="E770" s="372" t="s">
        <v>1097</v>
      </c>
      <c r="F770" s="372">
        <v>54</v>
      </c>
      <c r="G770" s="372"/>
      <c r="H770" s="372"/>
      <c r="I770" s="372"/>
      <c r="J770" s="372">
        <v>15</v>
      </c>
      <c r="K770" s="368" t="s">
        <v>1117</v>
      </c>
      <c r="L770" s="372"/>
      <c r="M770" s="372">
        <v>10</v>
      </c>
      <c r="N770" s="372"/>
      <c r="O770" s="466"/>
      <c r="P770" s="362" t="str">
        <f t="shared" si="72"/>
        <v xml:space="preserve">CALLE 54  #  15C - 10  </v>
      </c>
      <c r="Q770" s="362" t="str">
        <f t="shared" si="69"/>
        <v>NO</v>
      </c>
      <c r="R770" s="369"/>
      <c r="S770" s="369"/>
      <c r="T770" s="366" t="s">
        <v>1087</v>
      </c>
      <c r="U770" s="467" t="s">
        <v>4028</v>
      </c>
      <c r="V770" s="366" t="s">
        <v>1086</v>
      </c>
      <c r="W770" s="366" t="s">
        <v>1303</v>
      </c>
      <c r="X770" s="366"/>
      <c r="Y770" s="366" t="s">
        <v>1422</v>
      </c>
      <c r="Z770" s="366" t="s">
        <v>3949</v>
      </c>
      <c r="AA770" s="369">
        <v>3524287</v>
      </c>
      <c r="AB770" s="366">
        <v>3203858952</v>
      </c>
      <c r="AC770" s="362" t="str">
        <f t="shared" si="73"/>
        <v xml:space="preserve">PEDRO NEL  QUINTERO </v>
      </c>
      <c r="AD770" s="362" t="str">
        <f t="shared" si="70"/>
        <v>NO</v>
      </c>
      <c r="AE770" s="362" t="str">
        <f t="shared" si="71"/>
        <v>NO</v>
      </c>
      <c r="AF770" s="467"/>
      <c r="AG770" s="366"/>
      <c r="AH770" s="370"/>
      <c r="AI770" s="367"/>
      <c r="AJ770" s="366"/>
      <c r="AK770" s="366"/>
      <c r="AL770" s="362" t="str">
        <f t="shared" si="74"/>
        <v/>
      </c>
    </row>
    <row r="771" spans="1:41" ht="75" hidden="1" x14ac:dyDescent="0.25">
      <c r="A771" s="358" t="str">
        <f>+IF(ENCUESTAS!DU771="SI",ENCUESTAS!DV771,"")</f>
        <v>OAS-199</v>
      </c>
      <c r="B771" s="366" t="s">
        <v>1086</v>
      </c>
      <c r="C771" s="367">
        <v>43356</v>
      </c>
      <c r="D771" s="361" t="str">
        <f>+ENCUESTAS!H771</f>
        <v xml:space="preserve">OASIS </v>
      </c>
      <c r="E771" s="372" t="s">
        <v>1097</v>
      </c>
      <c r="F771" s="372">
        <v>56</v>
      </c>
      <c r="G771" s="372"/>
      <c r="H771" s="372"/>
      <c r="I771" s="372"/>
      <c r="J771" s="372">
        <v>16</v>
      </c>
      <c r="K771" s="368"/>
      <c r="L771" s="372"/>
      <c r="M771" s="372">
        <v>8</v>
      </c>
      <c r="N771" s="372"/>
      <c r="O771" s="466">
        <v>220577800000</v>
      </c>
      <c r="P771" s="362" t="str">
        <f t="shared" si="72"/>
        <v>CALLE 56  #  16 - 8  220577800000</v>
      </c>
      <c r="Q771" s="362" t="str">
        <f t="shared" si="69"/>
        <v>NO</v>
      </c>
      <c r="R771" s="369">
        <v>963183</v>
      </c>
      <c r="S771" s="369">
        <v>1210056</v>
      </c>
      <c r="T771" s="366" t="s">
        <v>1086</v>
      </c>
      <c r="U771" s="467"/>
      <c r="V771" s="366" t="s">
        <v>1086</v>
      </c>
      <c r="W771" s="366" t="s">
        <v>2855</v>
      </c>
      <c r="X771" s="366" t="s">
        <v>2193</v>
      </c>
      <c r="Y771" s="366" t="s">
        <v>1287</v>
      </c>
      <c r="Z771" s="366" t="s">
        <v>1436</v>
      </c>
      <c r="AA771" s="369">
        <v>43792148</v>
      </c>
      <c r="AB771" s="366">
        <v>3105938015</v>
      </c>
      <c r="AC771" s="362" t="str">
        <f t="shared" si="73"/>
        <v>MARIA VICTORIA VALLEJO POSADA</v>
      </c>
      <c r="AD771" s="362" t="str">
        <f t="shared" si="70"/>
        <v>NO</v>
      </c>
      <c r="AE771" s="362" t="str">
        <f t="shared" si="71"/>
        <v>NO</v>
      </c>
      <c r="AF771" s="467" t="s">
        <v>3975</v>
      </c>
      <c r="AG771" s="366" t="s">
        <v>1086</v>
      </c>
      <c r="AH771" s="370">
        <v>5786076.8307950422</v>
      </c>
      <c r="AI771" s="367">
        <v>43378</v>
      </c>
      <c r="AJ771" s="366" t="s">
        <v>1086</v>
      </c>
      <c r="AK771" s="366"/>
      <c r="AL771" s="362" t="str">
        <f t="shared" si="74"/>
        <v>SI</v>
      </c>
      <c r="AN771" s="332" t="s">
        <v>1133</v>
      </c>
      <c r="AO771" s="332">
        <v>1</v>
      </c>
    </row>
    <row r="772" spans="1:41" hidden="1" x14ac:dyDescent="0.25">
      <c r="A772" s="358" t="str">
        <f>+IF(ENCUESTAS!DU772="SI",ENCUESTAS!DV772,"")</f>
        <v/>
      </c>
      <c r="B772" s="366"/>
      <c r="C772" s="367"/>
      <c r="D772" s="361" t="str">
        <f>+ENCUESTAS!H772</f>
        <v xml:space="preserve">OASIS </v>
      </c>
      <c r="E772" s="372"/>
      <c r="F772" s="372"/>
      <c r="G772" s="372"/>
      <c r="H772" s="372"/>
      <c r="I772" s="372"/>
      <c r="J772" s="372"/>
      <c r="K772" s="368"/>
      <c r="L772" s="372"/>
      <c r="M772" s="372"/>
      <c r="N772" s="372"/>
      <c r="O772" s="466"/>
      <c r="P772" s="362" t="str">
        <f t="shared" si="72"/>
        <v xml:space="preserve">   #   -   </v>
      </c>
      <c r="Q772" s="362" t="str">
        <f t="shared" si="69"/>
        <v>REPETIDA</v>
      </c>
      <c r="R772" s="369"/>
      <c r="S772" s="369"/>
      <c r="T772" s="366"/>
      <c r="U772" s="366"/>
      <c r="V772" s="366"/>
      <c r="W772" s="366"/>
      <c r="X772" s="366"/>
      <c r="Y772" s="366"/>
      <c r="Z772" s="366"/>
      <c r="AA772" s="369"/>
      <c r="AB772" s="366"/>
      <c r="AC772" s="362" t="str">
        <f t="shared" si="73"/>
        <v xml:space="preserve">   </v>
      </c>
      <c r="AD772" s="362" t="str">
        <f t="shared" si="70"/>
        <v>REPETIDA</v>
      </c>
      <c r="AE772" s="362" t="str">
        <f t="shared" si="71"/>
        <v>REPETIDA</v>
      </c>
      <c r="AF772" s="366"/>
      <c r="AG772" s="366"/>
      <c r="AH772" s="370"/>
      <c r="AI772" s="367"/>
      <c r="AJ772" s="366"/>
      <c r="AK772" s="366"/>
      <c r="AL772" s="362" t="str">
        <f t="shared" si="74"/>
        <v/>
      </c>
    </row>
    <row r="773" spans="1:41" ht="75" hidden="1" x14ac:dyDescent="0.25">
      <c r="A773" s="358" t="str">
        <f>+IF(ENCUESTAS!DU773="SI",ENCUESTAS!DV773,"")</f>
        <v>OAS-200</v>
      </c>
      <c r="B773" s="366" t="s">
        <v>1086</v>
      </c>
      <c r="C773" s="367">
        <v>43356</v>
      </c>
      <c r="D773" s="361" t="str">
        <f>+ENCUESTAS!H773</f>
        <v xml:space="preserve">OASIS </v>
      </c>
      <c r="E773" s="372" t="s">
        <v>1097</v>
      </c>
      <c r="F773" s="372">
        <v>56</v>
      </c>
      <c r="G773" s="372"/>
      <c r="H773" s="372"/>
      <c r="I773" s="372"/>
      <c r="J773" s="372">
        <v>16</v>
      </c>
      <c r="K773" s="368"/>
      <c r="L773" s="372"/>
      <c r="M773" s="372">
        <v>8</v>
      </c>
      <c r="N773" s="372"/>
      <c r="O773" s="466">
        <v>220576300000</v>
      </c>
      <c r="P773" s="362" t="str">
        <f>CONCATENATE(E773," ",F773,G773," ",H773," ",I773,"# "," ",J773,K773," ",L773,"- ",M773," ",N773," ",O773)</f>
        <v>CALLE 56  #  16 - 8  220576300000</v>
      </c>
      <c r="Q773" s="362" t="str">
        <f t="shared" si="69"/>
        <v>NO</v>
      </c>
      <c r="R773" s="369">
        <v>963107</v>
      </c>
      <c r="S773" s="369">
        <v>1210065</v>
      </c>
      <c r="T773" s="366" t="s">
        <v>1086</v>
      </c>
      <c r="U773" s="467"/>
      <c r="V773" s="366" t="s">
        <v>1086</v>
      </c>
      <c r="W773" s="366" t="s">
        <v>3017</v>
      </c>
      <c r="X773" s="366" t="s">
        <v>1526</v>
      </c>
      <c r="Y773" s="366" t="s">
        <v>2386</v>
      </c>
      <c r="Z773" s="366" t="s">
        <v>1465</v>
      </c>
      <c r="AA773" s="369">
        <v>71187296</v>
      </c>
      <c r="AB773" s="366">
        <v>3207908821</v>
      </c>
      <c r="AC773" s="362" t="str">
        <f>+CONCATENATE(Y773," ",Z773," ",W773," ",X773)</f>
        <v>DIEGO DE JESUS CARO GONZALEZ</v>
      </c>
      <c r="AD773" s="362" t="str">
        <f t="shared" si="70"/>
        <v>NO</v>
      </c>
      <c r="AE773" s="362" t="str">
        <f t="shared" si="71"/>
        <v>NO</v>
      </c>
      <c r="AF773" s="467" t="s">
        <v>3974</v>
      </c>
      <c r="AG773" s="366" t="s">
        <v>1086</v>
      </c>
      <c r="AH773" s="370">
        <v>5565942.0931947418</v>
      </c>
      <c r="AI773" s="367">
        <v>43378</v>
      </c>
      <c r="AJ773" s="366" t="s">
        <v>1086</v>
      </c>
      <c r="AK773" s="366"/>
      <c r="AL773" s="362" t="str">
        <f>IF(AND(AG773="SI",AJ773="SI"),"SI",IF(AND(AG773="",AJ773=""),"","NO"))</f>
        <v>SI</v>
      </c>
      <c r="AN773" s="332" t="s">
        <v>1133</v>
      </c>
      <c r="AO773" s="332">
        <v>1</v>
      </c>
    </row>
    <row r="774" spans="1:41" ht="75" hidden="1" x14ac:dyDescent="0.25">
      <c r="A774" s="358" t="str">
        <f>+IF(ENCUESTAS!DU774="SI",ENCUESTAS!DV774,"")</f>
        <v>OAS-201</v>
      </c>
      <c r="B774" s="366" t="s">
        <v>1086</v>
      </c>
      <c r="C774" s="367">
        <v>43356</v>
      </c>
      <c r="D774" s="361" t="str">
        <f>+ENCUESTAS!H774</f>
        <v xml:space="preserve">OASIS </v>
      </c>
      <c r="E774" s="372" t="s">
        <v>1097</v>
      </c>
      <c r="F774" s="372">
        <v>56</v>
      </c>
      <c r="G774" s="372"/>
      <c r="H774" s="372"/>
      <c r="I774" s="372"/>
      <c r="J774" s="372">
        <v>15</v>
      </c>
      <c r="K774" s="368"/>
      <c r="L774" s="372"/>
      <c r="M774" s="372">
        <v>22</v>
      </c>
      <c r="N774" s="372"/>
      <c r="O774" s="466">
        <v>220574200000</v>
      </c>
      <c r="P774" s="362" t="str">
        <f>CONCATENATE(E774," ",F774,G774," ",H774," ",I774,"# "," ",J774,K774," ",L774,"- ",M774," ",N774," ",O774)</f>
        <v>CALLE 56  #  15 - 22  220574200000</v>
      </c>
      <c r="Q774" s="362" t="str">
        <f t="shared" si="69"/>
        <v>NO</v>
      </c>
      <c r="R774" s="369">
        <v>963182</v>
      </c>
      <c r="S774" s="369">
        <v>1210057</v>
      </c>
      <c r="T774" s="366" t="s">
        <v>1086</v>
      </c>
      <c r="U774" s="467"/>
      <c r="V774" s="366" t="s">
        <v>1086</v>
      </c>
      <c r="W774" s="366" t="s">
        <v>1768</v>
      </c>
      <c r="X774" s="366"/>
      <c r="Y774" s="366" t="s">
        <v>1270</v>
      </c>
      <c r="Z774" s="366" t="s">
        <v>3912</v>
      </c>
      <c r="AA774" s="369">
        <v>37926093</v>
      </c>
      <c r="AB774" s="366">
        <v>3206200036</v>
      </c>
      <c r="AC774" s="362" t="str">
        <f>+CONCATENATE(Y774," ",Z774," ",W774," ",X774)</f>
        <v xml:space="preserve">LUZ STELA BARON </v>
      </c>
      <c r="AD774" s="362" t="str">
        <f t="shared" si="70"/>
        <v>NO</v>
      </c>
      <c r="AE774" s="362" t="str">
        <f t="shared" si="71"/>
        <v>NO</v>
      </c>
      <c r="AF774" s="467" t="s">
        <v>3973</v>
      </c>
      <c r="AG774" s="366" t="s">
        <v>1086</v>
      </c>
      <c r="AH774" s="370">
        <v>5934069.0963551905</v>
      </c>
      <c r="AI774" s="367">
        <v>43378</v>
      </c>
      <c r="AJ774" s="366" t="s">
        <v>1086</v>
      </c>
      <c r="AK774" s="366"/>
      <c r="AL774" s="362" t="str">
        <f>IF(AND(AG774="SI",AJ774="SI"),"SI",IF(AND(AG774="",AJ774=""),"","NO"))</f>
        <v>SI</v>
      </c>
      <c r="AN774" s="332" t="s">
        <v>1133</v>
      </c>
      <c r="AO774" s="332">
        <v>1</v>
      </c>
    </row>
    <row r="775" spans="1:41" ht="75" hidden="1" x14ac:dyDescent="0.25">
      <c r="A775" s="358" t="str">
        <f>+IF(ENCUESTAS!DU775="SI",ENCUESTAS!DV775,"")</f>
        <v>OAS-202</v>
      </c>
      <c r="B775" s="366" t="s">
        <v>1086</v>
      </c>
      <c r="C775" s="367">
        <v>43355</v>
      </c>
      <c r="D775" s="361" t="str">
        <f>+ENCUESTAS!H775</f>
        <v xml:space="preserve">OASIS </v>
      </c>
      <c r="E775" s="372" t="s">
        <v>1097</v>
      </c>
      <c r="F775" s="372">
        <v>56</v>
      </c>
      <c r="G775" s="372"/>
      <c r="H775" s="372"/>
      <c r="I775" s="372"/>
      <c r="J775" s="372">
        <v>15</v>
      </c>
      <c r="K775" s="368"/>
      <c r="L775" s="372"/>
      <c r="M775" s="372">
        <v>46</v>
      </c>
      <c r="N775" s="372"/>
      <c r="O775" s="466">
        <v>220575410000</v>
      </c>
      <c r="P775" s="362" t="str">
        <f>CONCATENATE(E775," ",F775,G775," ",H775," ",I775,"# "," ",J775,K775," ",L775,"- ",M775," ",N775," ",O775)</f>
        <v>CALLE 56  #  15 - 46  220575410000</v>
      </c>
      <c r="Q775" s="362" t="str">
        <f>IF(COUNTIFS($P$6:$P$777,P775)=1,"NO","REPETIDA")</f>
        <v>NO</v>
      </c>
      <c r="R775" s="369">
        <v>963217</v>
      </c>
      <c r="S775" s="369">
        <v>1210028</v>
      </c>
      <c r="T775" s="366" t="s">
        <v>1086</v>
      </c>
      <c r="U775" s="467"/>
      <c r="V775" s="366" t="s">
        <v>1086</v>
      </c>
      <c r="W775" s="366" t="s">
        <v>1317</v>
      </c>
      <c r="X775" s="366" t="s">
        <v>3913</v>
      </c>
      <c r="Y775" s="366" t="s">
        <v>2822</v>
      </c>
      <c r="Z775" s="366"/>
      <c r="AA775" s="369">
        <v>11171162</v>
      </c>
      <c r="AB775" s="366">
        <v>3146203809</v>
      </c>
      <c r="AC775" s="362" t="str">
        <f>+CONCATENATE(Y775," ",Z775," ",W775," ",X775)</f>
        <v>ADELSO  DIAZ BURRIEL</v>
      </c>
      <c r="AD775" s="362" t="str">
        <f>IF(COUNTIFS($AC$6:$AC$777,AC775)=1,"NO","REPETIDA")</f>
        <v>NO</v>
      </c>
      <c r="AE775" s="362" t="str">
        <f>IF(COUNTIFS($AA$6:$AA$777,AA775)=1,"NO","REPETIDA")</f>
        <v>NO</v>
      </c>
      <c r="AF775" s="467" t="s">
        <v>3972</v>
      </c>
      <c r="AG775" s="366" t="s">
        <v>1086</v>
      </c>
      <c r="AH775" s="370">
        <v>6194020.1603445914</v>
      </c>
      <c r="AI775" s="367">
        <v>43378</v>
      </c>
      <c r="AJ775" s="366" t="s">
        <v>1086</v>
      </c>
      <c r="AK775" s="366"/>
      <c r="AL775" s="362" t="str">
        <f>IF(AND(AG775="SI",AJ775="SI"),"SI",IF(AND(AG775="",AJ775=""),"","NO"))</f>
        <v>SI</v>
      </c>
      <c r="AN775" s="332" t="s">
        <v>1133</v>
      </c>
      <c r="AO775" s="332">
        <v>1</v>
      </c>
    </row>
    <row r="776" spans="1:41" ht="75" hidden="1" x14ac:dyDescent="0.25">
      <c r="A776" s="358" t="str">
        <f>+IF(ENCUESTAS!DU776="SI",ENCUESTAS!DV776,"")</f>
        <v>OAS-203</v>
      </c>
      <c r="B776" s="366" t="s">
        <v>1086</v>
      </c>
      <c r="C776" s="367">
        <v>43362</v>
      </c>
      <c r="D776" s="361" t="str">
        <f>+ENCUESTAS!H776</f>
        <v xml:space="preserve">OASIS </v>
      </c>
      <c r="E776" s="372"/>
      <c r="F776" s="372"/>
      <c r="G776" s="372"/>
      <c r="H776" s="372"/>
      <c r="I776" s="372"/>
      <c r="J776" s="372"/>
      <c r="K776" s="368"/>
      <c r="L776" s="372"/>
      <c r="M776" s="372"/>
      <c r="N776" s="372"/>
      <c r="O776" s="466">
        <v>220574800000</v>
      </c>
      <c r="P776" s="362" t="str">
        <f>CONCATENATE(E776," ",F776,G776," ",H776," ",I776,"# "," ",J776,K776," ",L776,"- ",M776," ",N776," ",O776)</f>
        <v xml:space="preserve">   #   -   220574800000</v>
      </c>
      <c r="Q776" s="362" t="str">
        <f>IF(COUNTIFS($P$6:$P$777,P776)=1,"NO","REPETIDA")</f>
        <v>NO</v>
      </c>
      <c r="R776" s="369">
        <v>963150</v>
      </c>
      <c r="S776" s="369">
        <v>1209999</v>
      </c>
      <c r="T776" s="366" t="s">
        <v>1086</v>
      </c>
      <c r="U776" s="467" t="s">
        <v>3904</v>
      </c>
      <c r="V776" s="366" t="s">
        <v>1086</v>
      </c>
      <c r="W776" s="366" t="s">
        <v>1652</v>
      </c>
      <c r="X776" s="366" t="s">
        <v>1826</v>
      </c>
      <c r="Y776" s="366" t="s">
        <v>1274</v>
      </c>
      <c r="Z776" s="366" t="s">
        <v>1287</v>
      </c>
      <c r="AA776" s="369">
        <v>3445924</v>
      </c>
      <c r="AB776" s="366">
        <v>3214480100</v>
      </c>
      <c r="AC776" s="362" t="str">
        <f>+CONCATENATE(Y776," ",Z776," ",W776," ",X776)</f>
        <v>JOSE MARIA JARAMILLO VAHOS</v>
      </c>
      <c r="AD776" s="362" t="str">
        <f>IF(COUNTIFS($AC$6:$AC$777,AC776)=1,"NO","REPETIDA")</f>
        <v>NO</v>
      </c>
      <c r="AE776" s="362" t="str">
        <f>IF(COUNTIFS($AA$6:$AA$777,AA776)=1,"NO","REPETIDA")</f>
        <v>NO</v>
      </c>
      <c r="AF776" s="467" t="s">
        <v>3971</v>
      </c>
      <c r="AG776" s="366" t="s">
        <v>1086</v>
      </c>
      <c r="AH776" s="370">
        <v>6611880.2244197261</v>
      </c>
      <c r="AI776" s="367">
        <v>43378</v>
      </c>
      <c r="AJ776" s="366" t="s">
        <v>1086</v>
      </c>
      <c r="AK776" s="366"/>
      <c r="AL776" s="362" t="str">
        <f>IF(AND(AG776="SI",AJ776="SI"),"SI",IF(AND(AG776="",AJ776=""),"","NO"))</f>
        <v>SI</v>
      </c>
      <c r="AN776" s="332" t="s">
        <v>1133</v>
      </c>
      <c r="AO776" s="332">
        <v>1</v>
      </c>
    </row>
    <row r="777" spans="1:41" ht="60" hidden="1" x14ac:dyDescent="0.25">
      <c r="A777" s="358" t="str">
        <f>+IF(ENCUESTAS!DU777="SI",ENCUESTAS!DV777,"")</f>
        <v>OAS-204</v>
      </c>
      <c r="B777" s="366" t="s">
        <v>1086</v>
      </c>
      <c r="C777" s="367">
        <v>43358</v>
      </c>
      <c r="D777" s="361" t="str">
        <f>+ENCUESTAS!H777</f>
        <v xml:space="preserve">OASIS </v>
      </c>
      <c r="E777" s="372"/>
      <c r="F777" s="372"/>
      <c r="G777" s="372"/>
      <c r="H777" s="372"/>
      <c r="I777" s="372"/>
      <c r="J777" s="372"/>
      <c r="K777" s="368"/>
      <c r="L777" s="372"/>
      <c r="M777" s="372"/>
      <c r="N777" s="372"/>
      <c r="O777" s="466">
        <v>220588500000</v>
      </c>
      <c r="P777" s="362" t="str">
        <f>CONCATENATE(E777," ",F777,G777," ",H777," ",I777,"# "," ",J777,K777," ",L777,"- ",M777," ",N777," ",O777)</f>
        <v xml:space="preserve">   #   -   220588500000</v>
      </c>
      <c r="Q777" s="362" t="str">
        <f>IF(COUNTIFS($P$6:$P$777,P777)=1,"NO","REPETIDA")</f>
        <v>NO</v>
      </c>
      <c r="R777" s="369">
        <v>963072</v>
      </c>
      <c r="S777" s="369">
        <v>1209934</v>
      </c>
      <c r="T777" s="366" t="s">
        <v>1086</v>
      </c>
      <c r="U777" s="467" t="s">
        <v>3904</v>
      </c>
      <c r="V777" s="366" t="s">
        <v>1086</v>
      </c>
      <c r="W777" s="366" t="s">
        <v>1789</v>
      </c>
      <c r="X777" s="366" t="s">
        <v>1789</v>
      </c>
      <c r="Y777" s="366" t="s">
        <v>3930</v>
      </c>
      <c r="Z777" s="366" t="s">
        <v>1465</v>
      </c>
      <c r="AA777" s="369">
        <v>71189018</v>
      </c>
      <c r="AB777" s="366">
        <v>3218402230</v>
      </c>
      <c r="AC777" s="362" t="str">
        <f>+CONCATENATE(Y777," ",Z777," ",W777," ",X777)</f>
        <v>CLAVER DE JESUS USUGA USUGA</v>
      </c>
      <c r="AD777" s="362" t="str">
        <f>IF(COUNTIFS($AC$6:$AC$777,AC777)=1,"NO","REPETIDA")</f>
        <v>NO</v>
      </c>
      <c r="AE777" s="362" t="str">
        <f>IF(COUNTIFS($AA$6:$AA$777,AA777)=1,"NO","REPETIDA")</f>
        <v>NO</v>
      </c>
      <c r="AF777" s="467" t="s">
        <v>3967</v>
      </c>
      <c r="AG777" s="366" t="s">
        <v>1086</v>
      </c>
      <c r="AH777" s="370">
        <v>5876979.4086095691</v>
      </c>
      <c r="AI777" s="367">
        <v>43392</v>
      </c>
      <c r="AJ777" s="366" t="s">
        <v>1086</v>
      </c>
      <c r="AK777" s="366"/>
      <c r="AL777" s="362" t="str">
        <f>IF(AND(AG777="SI",AJ777="SI"),"SI",IF(AND(AG777="",AJ777=""),"","NO"))</f>
        <v>SI</v>
      </c>
      <c r="AN777" s="332" t="s">
        <v>1133</v>
      </c>
      <c r="AO777" s="332">
        <v>2</v>
      </c>
    </row>
    <row r="781" spans="1:41" x14ac:dyDescent="0.25">
      <c r="AH781" s="378">
        <f>+SUM(AH6:AH777)</f>
        <v>1007400972.9546473</v>
      </c>
    </row>
    <row r="784" spans="1:41" x14ac:dyDescent="0.25">
      <c r="AH784" s="378">
        <f>+SUBTOTAL(9,AH6:AH777)</f>
        <v>86702673.609082878</v>
      </c>
    </row>
    <row r="787" spans="34:34" x14ac:dyDescent="0.25">
      <c r="AH787" s="472"/>
    </row>
    <row r="812" spans="6:6" x14ac:dyDescent="0.25">
      <c r="F812" s="474"/>
    </row>
  </sheetData>
  <sheetProtection formatCells="0" formatRows="0" insertRows="0" sort="0" autoFilter="0"/>
  <autoFilter ref="A5:EI777">
    <filterColumn colId="0">
      <filters>
        <filter val="OAS-016"/>
        <filter val="OAS-017"/>
        <filter val="OAS-019"/>
        <filter val="OAS-034"/>
        <filter val="OAS-036"/>
        <filter val="OAS-037"/>
        <filter val="OAS-038"/>
        <filter val="OAS-041"/>
        <filter val="OAS-046"/>
        <filter val="OAS-084"/>
        <filter val="OAS-085"/>
        <filter val="OAS-091"/>
        <filter val="OAS-107"/>
        <filter val="OAS-115"/>
        <filter val="OAS-159"/>
        <filter val="OAS-173"/>
        <filter val="OAS-180"/>
        <filter val="OAS-182"/>
        <filter val="OAS-186"/>
      </filters>
    </filterColumn>
    <filterColumn colId="3">
      <filters>
        <filter val="OASIS"/>
      </filters>
    </filterColumn>
  </autoFilter>
  <mergeCells count="2">
    <mergeCell ref="E4:O4"/>
    <mergeCell ref="R4:S4"/>
  </mergeCells>
  <conditionalFormatting sqref="Q6:Q777">
    <cfRule type="containsBlanks" dxfId="25" priority="17">
      <formula>LEN(TRIM(Q6))=0</formula>
    </cfRule>
  </conditionalFormatting>
  <conditionalFormatting sqref="O6:O777">
    <cfRule type="duplicateValues" dxfId="24" priority="1"/>
  </conditionalFormatting>
  <dataValidations count="11">
    <dataValidation type="whole" operator="greaterThanOrEqual" allowBlank="1" showInputMessage="1" showErrorMessage="1" errorTitle="Número" error="Ingrese un valor numérico positivo" promptTitle="Número" prompt="Ingrese un valor numérico positivo" sqref="M6:M777">
      <formula1>0</formula1>
    </dataValidation>
    <dataValidation type="decimal" operator="greaterThanOrEqual" allowBlank="1" showInputMessage="1" showErrorMessage="1" errorTitle="Número" error="Ingrese un valor numérico positivo." promptTitle="Número" prompt="Ingrese un número." sqref="J6:J777 M778:M1048576">
      <formula1>0</formula1>
    </dataValidation>
    <dataValidation type="list" allowBlank="1" showInputMessage="1" showErrorMessage="1" errorTitle="Error en el ingreso" error="Por favor seleccione uno de los valores de la lista." promptTitle="Tipo Vía" prompt="Seleccione un valor de la lista, ejemplo: Avenida, Calle, Carrera, Diagonal, Transversal." sqref="H778:H1048576">
      <formula1>TIPOVIA</formula1>
    </dataValidation>
    <dataValidation type="list" allowBlank="1" showInputMessage="1" showErrorMessage="1" sqref="H6:H777 O778:Q1048576 L6:L777 J778:J1048576">
      <formula1>"BIS"</formula1>
    </dataValidation>
    <dataValidation type="list" allowBlank="1" showInputMessage="1" showErrorMessage="1" sqref="K778:K1048576">
      <formula1>LETRAS</formula1>
    </dataValidation>
    <dataValidation type="list" allowBlank="1" showInputMessage="1" showErrorMessage="1" sqref="L778:L1048576">
      <formula1>CUADRANTE</formula1>
    </dataValidation>
    <dataValidation type="date" operator="greaterThan" allowBlank="1" showInputMessage="1" showErrorMessage="1" sqref="C6:C1048576 AI6:AI1048576">
      <formula1>42370</formula1>
    </dataValidation>
    <dataValidation type="whole" allowBlank="1" showInputMessage="1" showErrorMessage="1" sqref="AA6:AA1048576">
      <formula1>0</formula1>
      <formula2>999999999999999000000</formula2>
    </dataValidation>
    <dataValidation type="whole" allowBlank="1" showInputMessage="1" showErrorMessage="1" sqref="AB6:AB1048576">
      <formula1>0</formula1>
      <formula2>9.99999999999999E+22</formula2>
    </dataValidation>
    <dataValidation type="decimal" allowBlank="1" showInputMessage="1" showErrorMessage="1" sqref="AH6:AH1048576">
      <formula1>0</formula1>
      <formula2>999999999999999</formula2>
    </dataValidation>
    <dataValidation operator="greaterThan" allowBlank="1" showInputMessage="1" showErrorMessage="1" sqref="D1:D1048576"/>
  </dataValidations>
  <pageMargins left="0.7" right="0.7" top="0.75" bottom="0.75" header="0.3" footer="0.3"/>
  <pageSetup scale="38" orientation="landscape" horizontalDpi="360" verticalDpi="360" r:id="rId1"/>
  <extLst>
    <ext xmlns:x14="http://schemas.microsoft.com/office/spreadsheetml/2009/9/main" uri="{78C0D931-6437-407d-A8EE-F0AAD7539E65}">
      <x14:conditionalFormattings>
        <x14:conditionalFormatting xmlns:xm="http://schemas.microsoft.com/office/excel/2006/main">
          <x14:cfRule type="cellIs" priority="16" operator="equal" id="{81BE4683-E7EE-4157-97F1-DCFEB5565913}">
            <xm:f>'C:\Users\mavila\AppData\Local\Microsoft\Windows\Temporary Internet Files\Content.Outlook\EV4TVLCA\[Matriz PCI La Jagua de Ibirico Cesar (3).xlsx]ENCUESTAS'!#REF!</xm:f>
            <x14:dxf>
              <font>
                <color rgb="FF006100"/>
              </font>
              <fill>
                <patternFill>
                  <bgColor rgb="FFC6EFCE"/>
                </patternFill>
              </fill>
            </x14:dxf>
          </x14:cfRule>
          <xm:sqref>P6:P79 P778:P1048576</xm:sqref>
        </x14:conditionalFormatting>
        <x14:conditionalFormatting xmlns:xm="http://schemas.microsoft.com/office/excel/2006/main">
          <x14:cfRule type="cellIs" priority="14" operator="equal" id="{22F0408F-6815-47D4-9A4E-45767A46C8B9}">
            <xm:f>'C:\Users\mavila\AppData\Local\Microsoft\Windows\Temporary Internet Files\Content.Outlook\EV4TVLCA\[G1 Matriz PCI - La Plata Huila.xlsx]ENCUESTAS'!#REF!</xm:f>
            <x14:dxf>
              <font>
                <color rgb="FF006100"/>
              </font>
              <fill>
                <patternFill>
                  <bgColor rgb="FFC6EFCE"/>
                </patternFill>
              </fill>
            </x14:dxf>
          </x14:cfRule>
          <x14:cfRule type="cellIs" priority="15" operator="equal" id="{8DF251DD-448D-4CE0-BEA3-0E607960F8BB}">
            <xm:f>'C:\Users\mavila\AppData\Local\Microsoft\Windows\Temporary Internet Files\Content.Outlook\EV4TVLCA\[G1 Matriz PCI - La Plata Huila.xlsx]ENCUESTAS'!#REF!</xm:f>
            <x14:dxf>
              <font>
                <color rgb="FF006100"/>
              </font>
              <fill>
                <patternFill>
                  <bgColor rgb="FFC6EFCE"/>
                </patternFill>
              </fill>
            </x14:dxf>
          </x14:cfRule>
          <xm:sqref>AA6:AA79 AC6:AC79 AC778:AC1048576 AA778:AA1048576</xm:sqref>
        </x14:conditionalFormatting>
        <x14:conditionalFormatting xmlns:xm="http://schemas.microsoft.com/office/excel/2006/main">
          <x14:cfRule type="cellIs" priority="12" operator="equal" id="{22C6CFE1-9953-499E-8CED-EF09021F9AED}">
            <xm:f>'C:\Users\mavila\AppData\Local\Microsoft\Windows\Temporary Internet Files\Content.Outlook\EV4TVLCA\[Matriz PCI La Jagua de Ibirico Cesar (3).xlsx]ENCUESTAS'!#REF!</xm:f>
            <x14:dxf>
              <font>
                <color rgb="FF006100"/>
              </font>
              <fill>
                <patternFill>
                  <bgColor rgb="FFC6EFCE"/>
                </patternFill>
              </fill>
            </x14:dxf>
          </x14:cfRule>
          <xm:sqref>P80:P174</xm:sqref>
        </x14:conditionalFormatting>
        <x14:conditionalFormatting xmlns:xm="http://schemas.microsoft.com/office/excel/2006/main">
          <x14:cfRule type="cellIs" priority="10" operator="equal" id="{CE757130-7554-4519-BD48-B32C945D9012}">
            <xm:f>'C:\Users\mavila\AppData\Local\Microsoft\Windows\Temporary Internet Files\Content.Outlook\EV4TVLCA\[G1 Matriz PCI - La Plata Huila.xlsx]ENCUESTAS'!#REF!</xm:f>
            <x14:dxf>
              <font>
                <color rgb="FF006100"/>
              </font>
              <fill>
                <patternFill>
                  <bgColor rgb="FFC6EFCE"/>
                </patternFill>
              </fill>
            </x14:dxf>
          </x14:cfRule>
          <x14:cfRule type="cellIs" priority="11" operator="equal" id="{C51F7AFC-B721-4167-BFE9-4AC3A5FF315C}">
            <xm:f>'C:\Users\mavila\AppData\Local\Microsoft\Windows\Temporary Internet Files\Content.Outlook\EV4TVLCA\[G1 Matriz PCI - La Plata Huila.xlsx]ENCUESTAS'!#REF!</xm:f>
            <x14:dxf>
              <font>
                <color rgb="FF006100"/>
              </font>
              <fill>
                <patternFill>
                  <bgColor rgb="FFC6EFCE"/>
                </patternFill>
              </fill>
            </x14:dxf>
          </x14:cfRule>
          <xm:sqref>AA80:AA174 AC80:AC174</xm:sqref>
        </x14:conditionalFormatting>
        <x14:conditionalFormatting xmlns:xm="http://schemas.microsoft.com/office/excel/2006/main">
          <x14:cfRule type="cellIs" priority="8" operator="equal" id="{06EBF2AD-251F-4CF2-8E78-AAB756D06EE8}">
            <xm:f>'C:\Users\mavila\AppData\Local\Microsoft\Windows\Temporary Internet Files\Content.Outlook\EV4TVLCA\[Matriz PCI La Jagua de Ibirico Cesar (3).xlsx]ENCUESTAS'!#REF!</xm:f>
            <x14:dxf>
              <font>
                <color rgb="FF006100"/>
              </font>
              <fill>
                <patternFill>
                  <bgColor rgb="FFC6EFCE"/>
                </patternFill>
              </fill>
            </x14:dxf>
          </x14:cfRule>
          <xm:sqref>P175:P772</xm:sqref>
        </x14:conditionalFormatting>
        <x14:conditionalFormatting xmlns:xm="http://schemas.microsoft.com/office/excel/2006/main">
          <x14:cfRule type="cellIs" priority="6" operator="equal" id="{6FC73213-00DD-4300-987D-07CDAD938027}">
            <xm:f>'C:\Users\mavila\AppData\Local\Microsoft\Windows\Temporary Internet Files\Content.Outlook\EV4TVLCA\[G1 Matriz PCI - La Plata Huila.xlsx]ENCUESTAS'!#REF!</xm:f>
            <x14:dxf>
              <font>
                <color rgb="FF006100"/>
              </font>
              <fill>
                <patternFill>
                  <bgColor rgb="FFC6EFCE"/>
                </patternFill>
              </fill>
            </x14:dxf>
          </x14:cfRule>
          <x14:cfRule type="cellIs" priority="7" operator="equal" id="{C5884645-5D4F-4103-95B3-8C8E94B2D435}">
            <xm:f>'C:\Users\mavila\AppData\Local\Microsoft\Windows\Temporary Internet Files\Content.Outlook\EV4TVLCA\[G1 Matriz PCI - La Plata Huila.xlsx]ENCUESTAS'!#REF!</xm:f>
            <x14:dxf>
              <font>
                <color rgb="FF006100"/>
              </font>
              <fill>
                <patternFill>
                  <bgColor rgb="FFC6EFCE"/>
                </patternFill>
              </fill>
            </x14:dxf>
          </x14:cfRule>
          <xm:sqref>AA175:AA772 AC175:AC772</xm:sqref>
        </x14:conditionalFormatting>
        <x14:conditionalFormatting xmlns:xm="http://schemas.microsoft.com/office/excel/2006/main">
          <x14:cfRule type="cellIs" priority="4" operator="equal" id="{C1F69106-B367-4E61-BDD8-03F61CC9F382}">
            <xm:f>'C:\Users\mavila\AppData\Local\Microsoft\Windows\Temporary Internet Files\Content.Outlook\EV4TVLCA\[Matriz PCI La Jagua de Ibirico Cesar (3).xlsx]ENCUESTAS'!#REF!</xm:f>
            <x14:dxf>
              <font>
                <color rgb="FF006100"/>
              </font>
              <fill>
                <patternFill>
                  <bgColor rgb="FFC6EFCE"/>
                </patternFill>
              </fill>
            </x14:dxf>
          </x14:cfRule>
          <xm:sqref>P773:P777</xm:sqref>
        </x14:conditionalFormatting>
        <x14:conditionalFormatting xmlns:xm="http://schemas.microsoft.com/office/excel/2006/main">
          <x14:cfRule type="cellIs" priority="2" operator="equal" id="{CA9EACCD-9917-457C-BBC2-26E3B837CB9A}">
            <xm:f>'C:\Users\mavila\AppData\Local\Microsoft\Windows\Temporary Internet Files\Content.Outlook\EV4TVLCA\[G1 Matriz PCI - La Plata Huila.xlsx]ENCUESTAS'!#REF!</xm:f>
            <x14:dxf>
              <font>
                <color rgb="FF006100"/>
              </font>
              <fill>
                <patternFill>
                  <bgColor rgb="FFC6EFCE"/>
                </patternFill>
              </fill>
            </x14:dxf>
          </x14:cfRule>
          <x14:cfRule type="cellIs" priority="3" operator="equal" id="{D082A367-0EEC-4074-B1EC-6C40EE3B88B9}">
            <xm:f>'C:\Users\mavila\AppData\Local\Microsoft\Windows\Temporary Internet Files\Content.Outlook\EV4TVLCA\[G1 Matriz PCI - La Plata Huila.xlsx]ENCUESTAS'!#REF!</xm:f>
            <x14:dxf>
              <font>
                <color rgb="FF006100"/>
              </font>
              <fill>
                <patternFill>
                  <bgColor rgb="FFC6EFCE"/>
                </patternFill>
              </fill>
            </x14:dxf>
          </x14:cfRule>
          <xm:sqref>AA773:AA777 AC773:AC777</xm:sqref>
        </x14:conditionalFormatting>
      </x14:conditionalFormattings>
    </ext>
    <ext xmlns:x14="http://schemas.microsoft.com/office/spreadsheetml/2009/9/main" uri="{CCE6A557-97BC-4b89-ADB6-D9C93CAAB3DF}">
      <x14:dataValidations xmlns:xm="http://schemas.microsoft.com/office/excel/2006/main" count="5">
        <x14:dataValidation type="list" allowBlank="1" showInputMessage="1" showErrorMessage="1">
          <x14:formula1>
            <xm:f>'DATA (2)'!$C$1:$C$3</xm:f>
          </x14:formula1>
          <xm:sqref>B6:B777 V6:V1048576 T6:T1048576 AG6:AG1048576 AJ6:AJ1048576</xm:sqref>
        </x14:dataValidation>
        <x14:dataValidation type="list" allowBlank="1" showInputMessage="1" showErrorMessage="1">
          <x14:formula1>
            <xm:f>[10]data!#REF!</xm:f>
          </x14:formula1>
          <xm:sqref>B778:B1048576</xm:sqref>
        </x14:dataValidation>
        <x14:dataValidation type="list" allowBlank="1" showInputMessage="1" showErrorMessage="1">
          <x14:formula1>
            <xm:f>[11]data!#REF!</xm:f>
          </x14:formula1>
          <xm:sqref>AJ2 T2 AG2 V2</xm:sqref>
        </x14:dataValidation>
        <x14:dataValidation type="list" allowBlank="1" showInputMessage="1" showErrorMessage="1">
          <x14:formula1>
            <xm:f>'DATA (2)'!$D$1:$D$20</xm:f>
          </x14:formula1>
          <xm:sqref>E6:E1048576</xm:sqref>
        </x14:dataValidation>
        <x14:dataValidation type="list" allowBlank="1" showInputMessage="1" showErrorMessage="1">
          <x14:formula1>
            <xm:f>'DATA (2)'!$F$1:$F$5</xm:f>
          </x14:formula1>
          <xm:sqref>N6:N1048576 I6:I1048576</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pageSetUpPr fitToPage="1"/>
  </sheetPr>
  <dimension ref="B1:CQ794"/>
  <sheetViews>
    <sheetView view="pageBreakPreview" zoomScale="60" zoomScaleNormal="85" workbookViewId="0">
      <pane xSplit="4" ySplit="14" topLeftCell="E15" activePane="bottomRight" state="frozen"/>
      <selection pane="topRight" activeCell="D1" sqref="D1"/>
      <selection pane="bottomLeft" activeCell="A11" sqref="A11"/>
      <selection pane="bottomRight" activeCell="D2" sqref="D2:G2"/>
    </sheetView>
  </sheetViews>
  <sheetFormatPr baseColWidth="10" defaultColWidth="11.42578125" defaultRowHeight="15" x14ac:dyDescent="0.25"/>
  <cols>
    <col min="1" max="1" width="6.7109375" style="1" customWidth="1"/>
    <col min="2" max="2" width="22" style="134" bestFit="1" customWidth="1"/>
    <col min="3" max="3" width="28.28515625" style="1" customWidth="1"/>
    <col min="4" max="4" width="22.85546875" style="380" customWidth="1"/>
    <col min="5" max="5" width="22.7109375" style="1" customWidth="1"/>
    <col min="6" max="6" width="17.42578125" style="1" customWidth="1"/>
    <col min="7" max="7" width="17.28515625" style="1" customWidth="1"/>
    <col min="8" max="8" width="16.42578125" style="1" customWidth="1"/>
    <col min="9" max="9" width="18" style="1" customWidth="1"/>
    <col min="10" max="10" width="15.7109375" style="1" customWidth="1"/>
    <col min="11" max="11" width="17.7109375" style="1" customWidth="1"/>
    <col min="12" max="12" width="15" style="1" customWidth="1"/>
    <col min="13" max="13" width="3" style="1" customWidth="1"/>
    <col min="14" max="16" width="11.42578125" style="1" customWidth="1"/>
    <col min="17" max="17" width="16.28515625" style="1" customWidth="1"/>
    <col min="18" max="18" width="2.42578125" style="1" customWidth="1"/>
    <col min="19" max="20" width="13" style="1" customWidth="1"/>
    <col min="21" max="21" width="14.85546875" style="1" customWidth="1"/>
    <col min="22" max="22" width="16.140625" style="1" customWidth="1"/>
    <col min="23" max="24" width="14.85546875" style="1" customWidth="1"/>
    <col min="25" max="25" width="2.5703125" style="1" customWidth="1"/>
    <col min="26" max="27" width="17.28515625" style="1" customWidth="1"/>
    <col min="28" max="28" width="2.5703125" style="1" customWidth="1"/>
    <col min="29" max="29" width="16.7109375" style="1" customWidth="1"/>
    <col min="30" max="30" width="20.5703125" style="1" customWidth="1"/>
    <col min="31" max="31" width="15.7109375" style="1" customWidth="1"/>
    <col min="32" max="32" width="16.42578125" style="1" customWidth="1"/>
    <col min="33" max="33" width="3.140625" style="1" customWidth="1"/>
    <col min="34" max="35" width="14" style="1" customWidth="1"/>
    <col min="36" max="36" width="3.42578125" style="1" customWidth="1"/>
    <col min="37" max="39" width="12" style="1" bestFit="1" customWidth="1"/>
    <col min="40" max="40" width="18.140625" style="1" customWidth="1"/>
    <col min="41" max="41" width="12" style="1" bestFit="1" customWidth="1"/>
    <col min="42" max="42" width="15" style="1" customWidth="1"/>
    <col min="43" max="43" width="2.85546875" style="1" customWidth="1"/>
    <col min="44" max="44" width="15.7109375" style="1" customWidth="1"/>
    <col min="45" max="45" width="12" style="1" bestFit="1" customWidth="1"/>
    <col min="46" max="46" width="3.28515625" style="1" customWidth="1"/>
    <col min="47" max="47" width="15.28515625" style="1" customWidth="1"/>
    <col min="48" max="48" width="14.7109375" style="1" customWidth="1"/>
    <col min="49" max="49" width="16.5703125" style="1" customWidth="1"/>
    <col min="50" max="50" width="2.5703125" style="1" customWidth="1"/>
    <col min="51" max="51" width="16.140625" style="1" customWidth="1"/>
    <col min="52" max="52" width="16.7109375" style="1" customWidth="1"/>
    <col min="53" max="53" width="18.140625" style="1" customWidth="1"/>
    <col min="54" max="58" width="12.85546875" style="1" customWidth="1"/>
    <col min="59" max="59" width="17.7109375" style="1" customWidth="1"/>
    <col min="60" max="60" width="16.85546875" style="1" customWidth="1"/>
    <col min="61" max="61" width="3" style="1" customWidth="1"/>
    <col min="62" max="62" width="12.85546875" style="1" customWidth="1"/>
    <col min="63" max="63" width="15.7109375" style="1" customWidth="1"/>
    <col min="64" max="64" width="14.7109375" style="1" customWidth="1"/>
    <col min="65" max="65" width="12.85546875" style="1" customWidth="1"/>
    <col min="66" max="66" width="15.7109375" style="1" customWidth="1"/>
    <col min="67" max="67" width="13" style="1" customWidth="1"/>
    <col min="68" max="68" width="15.140625" style="1" customWidth="1"/>
    <col min="69" max="69" width="3.140625" style="1" customWidth="1"/>
    <col min="70" max="70" width="15.42578125" style="1" hidden="1" customWidth="1"/>
    <col min="71" max="71" width="14.28515625" style="1" hidden="1" customWidth="1"/>
    <col min="72" max="72" width="22" style="1" hidden="1" customWidth="1"/>
    <col min="73" max="73" width="28.85546875" style="1" hidden="1" customWidth="1"/>
    <col min="74" max="74" width="3.85546875" style="381" customWidth="1"/>
    <col min="75" max="78" width="24.140625" style="414" customWidth="1"/>
    <col min="79" max="79" width="25.28515625" style="414" bestFit="1" customWidth="1"/>
    <col min="80" max="80" width="24.140625" style="414" customWidth="1"/>
    <col min="81" max="81" width="28" style="414" customWidth="1"/>
    <col min="82" max="82" width="23.140625" style="414" bestFit="1" customWidth="1"/>
    <col min="83" max="83" width="24.85546875" style="414" bestFit="1" customWidth="1"/>
    <col min="84" max="84" width="26.7109375" style="414" customWidth="1"/>
    <col min="85" max="85" width="23.140625" style="414" bestFit="1" customWidth="1"/>
    <col min="86" max="86" width="24.85546875" style="414" customWidth="1"/>
    <col min="87" max="87" width="20.28515625" style="414" bestFit="1" customWidth="1"/>
    <col min="88" max="88" width="29.42578125" style="414" bestFit="1" customWidth="1"/>
    <col min="89" max="89" width="33.28515625" style="414" bestFit="1" customWidth="1"/>
    <col min="90" max="90" width="33.5703125" style="414" customWidth="1"/>
    <col min="91" max="91" width="39.7109375" style="414" customWidth="1"/>
    <col min="92" max="92" width="11.42578125" style="1"/>
    <col min="93" max="93" width="13.140625" style="134" bestFit="1" customWidth="1"/>
    <col min="94" max="94" width="11.42578125" style="134"/>
    <col min="95" max="16384" width="11.42578125" style="1"/>
  </cols>
  <sheetData>
    <row r="1" spans="2:95" ht="15.75" x14ac:dyDescent="0.25">
      <c r="C1" s="921" t="s">
        <v>4468</v>
      </c>
      <c r="D1" s="922" t="str">
        <f>+'ACTA OBRA 1'!C5</f>
        <v>1 PARCIAL - DE OBRA  - PUERTO BERRIO</v>
      </c>
      <c r="E1" s="921"/>
      <c r="F1" s="495"/>
      <c r="G1" s="495"/>
      <c r="H1" s="506"/>
      <c r="I1" s="923"/>
      <c r="J1" s="1209"/>
      <c r="K1" s="1209"/>
      <c r="L1" s="924"/>
      <c r="M1" s="925"/>
      <c r="N1" s="925"/>
      <c r="O1" s="925"/>
      <c r="P1" s="925"/>
    </row>
    <row r="2" spans="2:95" x14ac:dyDescent="0.25">
      <c r="C2" s="503" t="s">
        <v>4470</v>
      </c>
      <c r="D2" s="1208" t="s">
        <v>4471</v>
      </c>
      <c r="E2" s="1208"/>
      <c r="F2" s="1208"/>
      <c r="G2" s="1208"/>
      <c r="H2" s="679" t="s">
        <v>4472</v>
      </c>
      <c r="I2" s="1210">
        <v>2181252</v>
      </c>
      <c r="J2" s="1210"/>
      <c r="K2" s="680"/>
      <c r="L2" s="681"/>
      <c r="M2" s="681"/>
      <c r="N2" s="681"/>
      <c r="O2" s="681"/>
      <c r="P2" s="681"/>
    </row>
    <row r="3" spans="2:95" x14ac:dyDescent="0.25">
      <c r="C3" s="503" t="s">
        <v>4473</v>
      </c>
      <c r="D3" s="1208" t="s">
        <v>4474</v>
      </c>
      <c r="E3" s="1208"/>
      <c r="F3" s="1208"/>
      <c r="G3" s="1208"/>
      <c r="H3" s="1208"/>
      <c r="I3" s="1208"/>
      <c r="J3" s="1208"/>
      <c r="K3" s="1208"/>
      <c r="L3" s="1208"/>
      <c r="M3" s="1208"/>
      <c r="N3" s="1208"/>
      <c r="O3" s="1208"/>
      <c r="P3" s="1208"/>
    </row>
    <row r="4" spans="2:95" x14ac:dyDescent="0.25">
      <c r="C4" s="503" t="s">
        <v>4475</v>
      </c>
      <c r="D4" s="1208" t="s">
        <v>4476</v>
      </c>
      <c r="E4" s="1208"/>
      <c r="F4" s="1208"/>
      <c r="G4" s="1208"/>
      <c r="H4" s="1208"/>
      <c r="I4" s="1208"/>
      <c r="J4" s="1208"/>
      <c r="K4" s="1208"/>
      <c r="L4" s="1208"/>
      <c r="M4" s="1208"/>
      <c r="N4" s="1208"/>
      <c r="O4" s="1208"/>
      <c r="P4" s="1208"/>
    </row>
    <row r="5" spans="2:95" x14ac:dyDescent="0.25">
      <c r="C5" s="503" t="s">
        <v>4477</v>
      </c>
      <c r="D5" s="1208" t="s">
        <v>4478</v>
      </c>
      <c r="E5" s="1208"/>
      <c r="F5" s="1208"/>
      <c r="G5" s="1208"/>
      <c r="H5" s="1208"/>
      <c r="I5" s="1208"/>
      <c r="J5" s="1208"/>
      <c r="K5" s="1208"/>
      <c r="L5" s="1208"/>
      <c r="M5" s="1208"/>
      <c r="N5" s="1208"/>
      <c r="O5" s="1208"/>
      <c r="P5" s="1208"/>
    </row>
    <row r="6" spans="2:95" x14ac:dyDescent="0.25">
      <c r="C6" s="499" t="str">
        <f>+'ACTA OBRA 1'!B10</f>
        <v>PERÍODO A PAGAR:    DEL  6 DE SEPTIEMBRE DE 2018  AL 30 DE NOVIEMBRE DE 2018</v>
      </c>
      <c r="D6" s="499"/>
      <c r="E6" s="499"/>
      <c r="F6" s="499"/>
      <c r="G6" s="494"/>
      <c r="H6" s="494"/>
      <c r="I6" s="501"/>
      <c r="J6" s="502"/>
      <c r="K6" s="494"/>
      <c r="L6" s="503"/>
      <c r="M6" s="503"/>
      <c r="N6" s="503"/>
      <c r="O6" s="503"/>
      <c r="P6" s="503"/>
      <c r="BW6" s="1"/>
      <c r="BX6" s="1"/>
      <c r="BY6" s="1"/>
      <c r="BZ6" s="1"/>
      <c r="CA6" s="1"/>
      <c r="CB6" s="1"/>
      <c r="CC6" s="1"/>
      <c r="CD6" s="1"/>
      <c r="CE6" s="1"/>
      <c r="CF6" s="1"/>
      <c r="CG6" s="1"/>
      <c r="CH6" s="1"/>
      <c r="CI6" s="382"/>
      <c r="CJ6" s="382"/>
      <c r="CK6" s="382"/>
      <c r="CL6" s="382"/>
      <c r="CM6" s="382"/>
    </row>
    <row r="7" spans="2:95" ht="45" hidden="1" customHeight="1" x14ac:dyDescent="0.25">
      <c r="BW7" s="1"/>
      <c r="BX7" s="1"/>
      <c r="BY7" s="1"/>
      <c r="BZ7" s="1"/>
      <c r="CA7" s="1"/>
      <c r="CB7" s="1"/>
      <c r="CC7" s="1"/>
      <c r="CD7" s="1"/>
      <c r="CE7" s="1"/>
      <c r="CF7" s="1"/>
      <c r="CG7" s="1"/>
      <c r="CH7" s="1"/>
      <c r="CI7" s="382"/>
      <c r="CJ7" s="382"/>
      <c r="CK7" s="382"/>
      <c r="CL7" s="382"/>
      <c r="CM7" s="382"/>
    </row>
    <row r="8" spans="2:95" ht="26.25" x14ac:dyDescent="0.4">
      <c r="B8" s="1212"/>
      <c r="C8" s="1213" t="s">
        <v>3391</v>
      </c>
      <c r="D8" s="1213"/>
      <c r="E8" s="1214" t="s">
        <v>3392</v>
      </c>
      <c r="F8" s="1214"/>
      <c r="G8" s="1214"/>
      <c r="H8" s="1214"/>
      <c r="I8" s="1214"/>
      <c r="J8" s="1214"/>
      <c r="K8" s="1214"/>
      <c r="L8" s="1214"/>
      <c r="M8" s="1214"/>
      <c r="N8" s="1214"/>
      <c r="O8" s="1214"/>
      <c r="P8" s="1214"/>
      <c r="Q8" s="1214"/>
      <c r="R8" s="1214"/>
      <c r="S8" s="1214"/>
      <c r="T8" s="1214"/>
      <c r="U8" s="1214"/>
      <c r="V8" s="1214"/>
      <c r="W8" s="1214"/>
      <c r="X8" s="1214"/>
      <c r="Y8" s="1214"/>
      <c r="Z8" s="1214"/>
      <c r="AA8" s="1214"/>
      <c r="AB8" s="1214"/>
      <c r="AC8" s="1214"/>
      <c r="AD8" s="1214"/>
      <c r="AE8" s="1214"/>
      <c r="AF8" s="1214"/>
      <c r="AG8" s="1214"/>
      <c r="AH8" s="1214"/>
      <c r="AI8" s="1214"/>
      <c r="AJ8" s="1214"/>
      <c r="AK8" s="1214"/>
      <c r="AL8" s="1214"/>
      <c r="AM8" s="1214"/>
      <c r="AN8" s="1214"/>
      <c r="AO8" s="1214"/>
      <c r="AP8" s="1214"/>
      <c r="AQ8" s="1214"/>
      <c r="AR8" s="1214"/>
      <c r="AS8" s="1214"/>
      <c r="AT8" s="1214"/>
      <c r="AU8" s="1214"/>
      <c r="AV8" s="1214"/>
      <c r="AW8" s="1214"/>
      <c r="AX8" s="1214"/>
      <c r="AY8" s="1214"/>
      <c r="AZ8" s="1214"/>
      <c r="BA8" s="1214"/>
      <c r="BB8" s="1214"/>
      <c r="BC8" s="1214"/>
      <c r="BD8" s="1214"/>
      <c r="BE8" s="1214"/>
      <c r="BF8" s="1214"/>
      <c r="BG8" s="1214"/>
      <c r="BH8" s="1214"/>
      <c r="BI8" s="1214"/>
      <c r="BJ8" s="1214"/>
      <c r="BK8" s="1214"/>
      <c r="BL8" s="1214"/>
      <c r="BM8" s="1214"/>
      <c r="BN8" s="1214"/>
      <c r="BO8" s="1214"/>
      <c r="BP8" s="1214"/>
      <c r="BQ8" s="1214"/>
      <c r="BW8" s="383"/>
      <c r="BX8" s="383"/>
      <c r="BY8" s="383"/>
      <c r="BZ8" s="383"/>
      <c r="CA8" s="383"/>
      <c r="CB8" s="383"/>
      <c r="CC8" s="384"/>
      <c r="CD8" s="384"/>
      <c r="CE8" s="384"/>
      <c r="CF8" s="384"/>
      <c r="CG8" s="384"/>
      <c r="CH8" s="384"/>
      <c r="CI8" s="385"/>
      <c r="CJ8" s="386"/>
      <c r="CK8" s="386"/>
      <c r="CL8" s="386"/>
      <c r="CM8" s="386"/>
    </row>
    <row r="9" spans="2:95" s="389" customFormat="1" ht="20.25" customHeight="1" x14ac:dyDescent="0.4">
      <c r="B9" s="1212"/>
      <c r="C9" s="1215" t="s">
        <v>3393</v>
      </c>
      <c r="D9" s="1216" t="s">
        <v>3369</v>
      </c>
      <c r="E9" s="1211" t="s">
        <v>3394</v>
      </c>
      <c r="F9" s="1211" t="s">
        <v>3395</v>
      </c>
      <c r="G9" s="1211" t="s">
        <v>3396</v>
      </c>
      <c r="H9" s="1211" t="s">
        <v>3397</v>
      </c>
      <c r="I9" s="1211" t="s">
        <v>3533</v>
      </c>
      <c r="J9" s="1211" t="s">
        <v>3534</v>
      </c>
      <c r="K9" s="1211" t="s">
        <v>3535</v>
      </c>
      <c r="L9" s="1211" t="s">
        <v>3536</v>
      </c>
      <c r="M9" s="387"/>
      <c r="N9" s="1211" t="s">
        <v>3537</v>
      </c>
      <c r="O9" s="1211" t="s">
        <v>3538</v>
      </c>
      <c r="P9" s="1211" t="s">
        <v>3539</v>
      </c>
      <c r="Q9" s="1211" t="s">
        <v>3540</v>
      </c>
      <c r="R9" s="388"/>
      <c r="S9" s="1211" t="s">
        <v>3541</v>
      </c>
      <c r="T9" s="1211" t="s">
        <v>3542</v>
      </c>
      <c r="U9" s="1211" t="s">
        <v>3543</v>
      </c>
      <c r="V9" s="1211" t="s">
        <v>3544</v>
      </c>
      <c r="W9" s="1211" t="s">
        <v>3545</v>
      </c>
      <c r="X9" s="1211" t="s">
        <v>3546</v>
      </c>
      <c r="Y9" s="388"/>
      <c r="Z9" s="1211" t="s">
        <v>3548</v>
      </c>
      <c r="AA9" s="1211" t="s">
        <v>3547</v>
      </c>
      <c r="AB9" s="388"/>
      <c r="AC9" s="1211" t="s">
        <v>3398</v>
      </c>
      <c r="AD9" s="1211" t="s">
        <v>3399</v>
      </c>
      <c r="AE9" s="1211" t="s">
        <v>3549</v>
      </c>
      <c r="AF9" s="1211" t="s">
        <v>3550</v>
      </c>
      <c r="AG9" s="388"/>
      <c r="AH9" s="1211" t="s">
        <v>3400</v>
      </c>
      <c r="AI9" s="1211" t="s">
        <v>3401</v>
      </c>
      <c r="AJ9" s="388"/>
      <c r="AK9" s="1211" t="s">
        <v>3950</v>
      </c>
      <c r="AL9" s="1211" t="s">
        <v>3402</v>
      </c>
      <c r="AM9" s="1211" t="s">
        <v>3551</v>
      </c>
      <c r="AN9" s="1211" t="s">
        <v>3552</v>
      </c>
      <c r="AO9" s="1211" t="s">
        <v>3553</v>
      </c>
      <c r="AP9" s="1211" t="s">
        <v>3554</v>
      </c>
      <c r="AQ9" s="388"/>
      <c r="AR9" s="1211" t="s">
        <v>3403</v>
      </c>
      <c r="AS9" s="1211" t="s">
        <v>3404</v>
      </c>
      <c r="AT9" s="388"/>
      <c r="AU9" s="1211" t="s">
        <v>3405</v>
      </c>
      <c r="AV9" s="1211" t="s">
        <v>3406</v>
      </c>
      <c r="AW9" s="1211" t="s">
        <v>3407</v>
      </c>
      <c r="AX9" s="388"/>
      <c r="AY9" s="1211" t="s">
        <v>3408</v>
      </c>
      <c r="AZ9" s="1211" t="s">
        <v>3409</v>
      </c>
      <c r="BA9" s="1211" t="s">
        <v>3410</v>
      </c>
      <c r="BB9" s="1211" t="s">
        <v>3411</v>
      </c>
      <c r="BC9" s="1211" t="s">
        <v>3412</v>
      </c>
      <c r="BD9" s="1211" t="s">
        <v>3413</v>
      </c>
      <c r="BE9" s="1211" t="s">
        <v>3414</v>
      </c>
      <c r="BF9" s="1211" t="s">
        <v>3555</v>
      </c>
      <c r="BG9" s="1211" t="s">
        <v>3556</v>
      </c>
      <c r="BH9" s="1211" t="s">
        <v>3557</v>
      </c>
      <c r="BI9" s="388"/>
      <c r="BJ9" s="1211" t="s">
        <v>3558</v>
      </c>
      <c r="BK9" s="1211" t="s">
        <v>3559</v>
      </c>
      <c r="BL9" s="1211" t="s">
        <v>3560</v>
      </c>
      <c r="BM9" s="1211" t="s">
        <v>3561</v>
      </c>
      <c r="BN9" s="1211" t="s">
        <v>3562</v>
      </c>
      <c r="BO9" s="1211" t="s">
        <v>3563</v>
      </c>
      <c r="BP9" s="1211" t="s">
        <v>3564</v>
      </c>
      <c r="BQ9" s="388"/>
      <c r="BV9" s="390"/>
      <c r="BW9" s="384"/>
      <c r="BX9" s="384"/>
      <c r="BY9" s="384"/>
      <c r="BZ9" s="384"/>
      <c r="CA9" s="384"/>
      <c r="CB9" s="1"/>
      <c r="CC9" s="384"/>
      <c r="CD9" s="384"/>
      <c r="CE9" s="384"/>
      <c r="CF9" s="1217" t="s">
        <v>3415</v>
      </c>
      <c r="CG9" s="1217"/>
      <c r="CH9" s="1217"/>
      <c r="CI9" s="1217"/>
      <c r="CJ9" s="386"/>
      <c r="CK9" s="386"/>
      <c r="CL9" s="386"/>
      <c r="CM9" s="386"/>
      <c r="CO9" s="134"/>
      <c r="CP9" s="134"/>
    </row>
    <row r="10" spans="2:95" s="389" customFormat="1" ht="71.25" customHeight="1" x14ac:dyDescent="0.4">
      <c r="B10" s="1212"/>
      <c r="C10" s="1215"/>
      <c r="D10" s="1216"/>
      <c r="E10" s="1211"/>
      <c r="F10" s="1211"/>
      <c r="G10" s="1211"/>
      <c r="H10" s="1211"/>
      <c r="I10" s="1211"/>
      <c r="J10" s="1211"/>
      <c r="K10" s="1211"/>
      <c r="L10" s="1211"/>
      <c r="M10" s="387"/>
      <c r="N10" s="1211"/>
      <c r="O10" s="1211"/>
      <c r="P10" s="1211"/>
      <c r="Q10" s="1211"/>
      <c r="R10" s="388"/>
      <c r="S10" s="1211"/>
      <c r="T10" s="1211"/>
      <c r="U10" s="1211"/>
      <c r="V10" s="1211"/>
      <c r="W10" s="1211"/>
      <c r="X10" s="1211"/>
      <c r="Y10" s="388"/>
      <c r="Z10" s="1211"/>
      <c r="AA10" s="1211"/>
      <c r="AB10" s="388"/>
      <c r="AC10" s="1211"/>
      <c r="AD10" s="1211"/>
      <c r="AE10" s="1211"/>
      <c r="AF10" s="1211"/>
      <c r="AG10" s="388"/>
      <c r="AH10" s="1211"/>
      <c r="AI10" s="1211"/>
      <c r="AJ10" s="388"/>
      <c r="AK10" s="1211"/>
      <c r="AL10" s="1211"/>
      <c r="AM10" s="1211"/>
      <c r="AN10" s="1211"/>
      <c r="AO10" s="1211"/>
      <c r="AP10" s="1211"/>
      <c r="AQ10" s="388"/>
      <c r="AR10" s="1211"/>
      <c r="AS10" s="1211"/>
      <c r="AT10" s="388"/>
      <c r="AU10" s="1211"/>
      <c r="AV10" s="1211"/>
      <c r="AW10" s="1211"/>
      <c r="AX10" s="388"/>
      <c r="AY10" s="1211"/>
      <c r="AZ10" s="1211"/>
      <c r="BA10" s="1211"/>
      <c r="BB10" s="1211"/>
      <c r="BC10" s="1211"/>
      <c r="BD10" s="1211"/>
      <c r="BE10" s="1211"/>
      <c r="BF10" s="1211"/>
      <c r="BG10" s="1211"/>
      <c r="BH10" s="1211"/>
      <c r="BI10" s="388"/>
      <c r="BJ10" s="1211"/>
      <c r="BK10" s="1211"/>
      <c r="BL10" s="1211"/>
      <c r="BM10" s="1211"/>
      <c r="BN10" s="1211"/>
      <c r="BO10" s="1211"/>
      <c r="BP10" s="1211"/>
      <c r="BQ10" s="388"/>
      <c r="BV10" s="390"/>
      <c r="BW10" s="391" t="s">
        <v>3416</v>
      </c>
      <c r="BX10" s="391" t="s">
        <v>3417</v>
      </c>
      <c r="BY10" s="391" t="s">
        <v>3418</v>
      </c>
      <c r="BZ10" s="391" t="s">
        <v>3419</v>
      </c>
      <c r="CA10" s="391" t="s">
        <v>3420</v>
      </c>
      <c r="CB10" s="391" t="s">
        <v>3421</v>
      </c>
      <c r="CC10" s="391" t="s">
        <v>3422</v>
      </c>
      <c r="CF10" s="1218" t="s">
        <v>3423</v>
      </c>
      <c r="CG10" s="1218"/>
      <c r="CH10" s="1219" t="s">
        <v>3424</v>
      </c>
      <c r="CI10" s="1220"/>
      <c r="CJ10" s="386"/>
      <c r="CK10" s="386"/>
      <c r="CL10" s="386"/>
      <c r="CM10" s="386"/>
      <c r="CO10" s="134"/>
      <c r="CP10" s="134"/>
    </row>
    <row r="11" spans="2:95" s="54" customFormat="1" ht="30.75" customHeight="1" x14ac:dyDescent="0.4">
      <c r="B11" s="392"/>
      <c r="C11" s="1215"/>
      <c r="D11" s="1216"/>
      <c r="E11" s="1221" t="s">
        <v>3425</v>
      </c>
      <c r="F11" s="1221"/>
      <c r="G11" s="1221"/>
      <c r="H11" s="1221"/>
      <c r="I11" s="1221"/>
      <c r="J11" s="1221"/>
      <c r="K11" s="1221"/>
      <c r="L11" s="1221"/>
      <c r="M11" s="387"/>
      <c r="N11" s="1221" t="s">
        <v>3426</v>
      </c>
      <c r="O11" s="1221"/>
      <c r="P11" s="1221"/>
      <c r="Q11" s="1221"/>
      <c r="R11" s="388"/>
      <c r="S11" s="1222" t="s">
        <v>3427</v>
      </c>
      <c r="T11" s="1222"/>
      <c r="U11" s="1222"/>
      <c r="V11" s="1222"/>
      <c r="W11" s="1222"/>
      <c r="X11" s="1222"/>
      <c r="Y11" s="388"/>
      <c r="Z11" s="1222" t="s">
        <v>3428</v>
      </c>
      <c r="AA11" s="1222"/>
      <c r="AB11" s="388"/>
      <c r="AC11" s="1221" t="s">
        <v>3429</v>
      </c>
      <c r="AD11" s="1221"/>
      <c r="AE11" s="1221"/>
      <c r="AF11" s="1221"/>
      <c r="AG11" s="388"/>
      <c r="AH11" s="1222" t="s">
        <v>3430</v>
      </c>
      <c r="AI11" s="1222"/>
      <c r="AJ11" s="388"/>
      <c r="AK11" s="1222" t="s">
        <v>3431</v>
      </c>
      <c r="AL11" s="1222"/>
      <c r="AM11" s="1222"/>
      <c r="AN11" s="1222"/>
      <c r="AO11" s="1222"/>
      <c r="AP11" s="1222"/>
      <c r="AQ11" s="388"/>
      <c r="AR11" s="1222" t="s">
        <v>3432</v>
      </c>
      <c r="AS11" s="1222"/>
      <c r="AT11" s="388"/>
      <c r="AU11" s="1222" t="s">
        <v>3433</v>
      </c>
      <c r="AV11" s="1222"/>
      <c r="AW11" s="1222"/>
      <c r="AX11" s="388"/>
      <c r="AY11" s="1222" t="s">
        <v>3434</v>
      </c>
      <c r="AZ11" s="1222"/>
      <c r="BA11" s="1222"/>
      <c r="BB11" s="1222"/>
      <c r="BC11" s="1222"/>
      <c r="BD11" s="1222"/>
      <c r="BE11" s="1222"/>
      <c r="BF11" s="1222"/>
      <c r="BG11" s="1222"/>
      <c r="BH11" s="1222"/>
      <c r="BI11" s="388"/>
      <c r="BJ11" s="1222" t="s">
        <v>3435</v>
      </c>
      <c r="BK11" s="1222"/>
      <c r="BL11" s="1222"/>
      <c r="BM11" s="1222"/>
      <c r="BN11" s="1222"/>
      <c r="BO11" s="1222"/>
      <c r="BP11" s="1222"/>
      <c r="BQ11" s="388"/>
      <c r="BV11" s="393"/>
      <c r="BW11" s="929">
        <v>0.25219999999999998</v>
      </c>
      <c r="BX11" s="930">
        <v>0.01</v>
      </c>
      <c r="BY11" s="930">
        <v>0.03</v>
      </c>
      <c r="BZ11" s="930">
        <v>0.19</v>
      </c>
      <c r="CA11" s="928">
        <v>781242</v>
      </c>
      <c r="CB11" s="931">
        <f>+COUNTIF(ENCUESTAS!DU6:DU900,"SI")</f>
        <v>563</v>
      </c>
      <c r="CC11" s="932">
        <v>9800484</v>
      </c>
      <c r="CF11" s="1230" t="s">
        <v>3436</v>
      </c>
      <c r="CG11" s="1230"/>
      <c r="CH11" s="1223" t="s">
        <v>3437</v>
      </c>
      <c r="CI11" s="1224"/>
      <c r="CJ11" s="386"/>
      <c r="CK11" s="386"/>
      <c r="CL11" s="386"/>
      <c r="CM11" s="386"/>
      <c r="CO11" s="134"/>
      <c r="CP11" s="134"/>
    </row>
    <row r="12" spans="2:95" s="389" customFormat="1" ht="178.5" customHeight="1" thickBot="1" x14ac:dyDescent="0.3">
      <c r="B12" s="392"/>
      <c r="C12" s="1215"/>
      <c r="D12" s="1216"/>
      <c r="E12" s="394" t="s">
        <v>3438</v>
      </c>
      <c r="F12" s="394" t="s">
        <v>3439</v>
      </c>
      <c r="G12" s="394" t="s">
        <v>3440</v>
      </c>
      <c r="H12" s="394" t="s">
        <v>3441</v>
      </c>
      <c r="I12" s="394" t="s">
        <v>3442</v>
      </c>
      <c r="J12" s="394" t="s">
        <v>3443</v>
      </c>
      <c r="K12" s="394" t="s">
        <v>3444</v>
      </c>
      <c r="L12" s="394" t="s">
        <v>3445</v>
      </c>
      <c r="M12" s="387"/>
      <c r="N12" s="395" t="s">
        <v>3446</v>
      </c>
      <c r="O12" s="395" t="s">
        <v>3447</v>
      </c>
      <c r="P12" s="395" t="s">
        <v>3448</v>
      </c>
      <c r="Q12" s="395" t="s">
        <v>3449</v>
      </c>
      <c r="R12" s="388"/>
      <c r="S12" s="395" t="s">
        <v>3528</v>
      </c>
      <c r="T12" s="395" t="s">
        <v>3529</v>
      </c>
      <c r="U12" s="395" t="s">
        <v>3530</v>
      </c>
      <c r="V12" s="395" t="s">
        <v>3531</v>
      </c>
      <c r="W12" s="395" t="s">
        <v>3450</v>
      </c>
      <c r="X12" s="395" t="s">
        <v>3532</v>
      </c>
      <c r="Y12" s="388"/>
      <c r="Z12" s="395" t="s">
        <v>3526</v>
      </c>
      <c r="AA12" s="395" t="s">
        <v>3527</v>
      </c>
      <c r="AB12" s="388"/>
      <c r="AC12" s="394" t="s">
        <v>3451</v>
      </c>
      <c r="AD12" s="394" t="s">
        <v>3452</v>
      </c>
      <c r="AE12" s="394" t="s">
        <v>3453</v>
      </c>
      <c r="AF12" s="394" t="s">
        <v>3454</v>
      </c>
      <c r="AG12" s="388"/>
      <c r="AH12" s="394" t="s">
        <v>3455</v>
      </c>
      <c r="AI12" s="394" t="s">
        <v>3456</v>
      </c>
      <c r="AJ12" s="388"/>
      <c r="AK12" s="394" t="s">
        <v>3521</v>
      </c>
      <c r="AL12" s="394" t="s">
        <v>3457</v>
      </c>
      <c r="AM12" s="394" t="s">
        <v>3522</v>
      </c>
      <c r="AN12" s="394" t="s">
        <v>3523</v>
      </c>
      <c r="AO12" s="394" t="s">
        <v>3524</v>
      </c>
      <c r="AP12" s="394" t="s">
        <v>3525</v>
      </c>
      <c r="AQ12" s="388"/>
      <c r="AR12" s="394" t="s">
        <v>3458</v>
      </c>
      <c r="AS12" s="394" t="s">
        <v>3520</v>
      </c>
      <c r="AT12" s="388"/>
      <c r="AU12" s="394" t="s">
        <v>3459</v>
      </c>
      <c r="AV12" s="394" t="s">
        <v>3460</v>
      </c>
      <c r="AW12" s="394" t="s">
        <v>3461</v>
      </c>
      <c r="AX12" s="388"/>
      <c r="AY12" s="394" t="s">
        <v>3462</v>
      </c>
      <c r="AZ12" s="394" t="s">
        <v>3463</v>
      </c>
      <c r="BA12" s="394" t="s">
        <v>3464</v>
      </c>
      <c r="BB12" s="394" t="s">
        <v>3465</v>
      </c>
      <c r="BC12" s="394" t="s">
        <v>3519</v>
      </c>
      <c r="BD12" s="394" t="s">
        <v>3466</v>
      </c>
      <c r="BE12" s="394" t="s">
        <v>3467</v>
      </c>
      <c r="BF12" s="394" t="s">
        <v>3518</v>
      </c>
      <c r="BG12" s="394" t="s">
        <v>3468</v>
      </c>
      <c r="BH12" s="394" t="s">
        <v>3517</v>
      </c>
      <c r="BI12" s="388"/>
      <c r="BJ12" s="394" t="s">
        <v>3469</v>
      </c>
      <c r="BK12" s="394" t="s">
        <v>3470</v>
      </c>
      <c r="BL12" s="394" t="s">
        <v>3516</v>
      </c>
      <c r="BM12" s="394" t="s">
        <v>3471</v>
      </c>
      <c r="BN12" s="394" t="s">
        <v>3472</v>
      </c>
      <c r="BO12" s="394" t="s">
        <v>3473</v>
      </c>
      <c r="BP12" s="394" t="s">
        <v>3515</v>
      </c>
      <c r="BQ12" s="388"/>
      <c r="BV12" s="390"/>
      <c r="BY12" s="692">
        <f>+BZ12+BY11+BX11+BW11</f>
        <v>0.2979</v>
      </c>
      <c r="BZ12" s="389">
        <f>+BZ11*BY11</f>
        <v>5.7000000000000002E-3</v>
      </c>
      <c r="CB12" s="396"/>
      <c r="CD12" s="396"/>
      <c r="CE12" s="396"/>
      <c r="CF12" s="1225">
        <f>CA11*8.23</f>
        <v>6429621.6600000001</v>
      </c>
      <c r="CG12" s="1225"/>
      <c r="CH12" s="1226">
        <f>CA11*10.03</f>
        <v>7835857.2599999998</v>
      </c>
      <c r="CI12" s="1227"/>
      <c r="CJ12" s="396"/>
      <c r="CK12" s="396"/>
      <c r="CL12" s="396"/>
      <c r="CM12" s="397"/>
      <c r="CO12" s="134"/>
      <c r="CP12" s="134"/>
    </row>
    <row r="13" spans="2:95" s="389" customFormat="1" ht="97.5" customHeight="1" thickBot="1" x14ac:dyDescent="0.3">
      <c r="B13" s="392"/>
      <c r="C13" s="1215"/>
      <c r="D13" s="1216"/>
      <c r="E13" s="394" t="s">
        <v>3474</v>
      </c>
      <c r="F13" s="394" t="s">
        <v>3474</v>
      </c>
      <c r="G13" s="394" t="s">
        <v>3474</v>
      </c>
      <c r="H13" s="394" t="s">
        <v>3475</v>
      </c>
      <c r="I13" s="394" t="s">
        <v>3475</v>
      </c>
      <c r="J13" s="394" t="s">
        <v>3475</v>
      </c>
      <c r="K13" s="394" t="s">
        <v>3475</v>
      </c>
      <c r="L13" s="394" t="s">
        <v>3475</v>
      </c>
      <c r="M13" s="387"/>
      <c r="N13" s="394" t="s">
        <v>3475</v>
      </c>
      <c r="O13" s="394" t="s">
        <v>3475</v>
      </c>
      <c r="P13" s="394" t="s">
        <v>3475</v>
      </c>
      <c r="Q13" s="394" t="s">
        <v>3475</v>
      </c>
      <c r="R13" s="388"/>
      <c r="S13" s="394" t="s">
        <v>3475</v>
      </c>
      <c r="T13" s="394" t="s">
        <v>3475</v>
      </c>
      <c r="U13" s="394" t="s">
        <v>3475</v>
      </c>
      <c r="V13" s="394" t="s">
        <v>3474</v>
      </c>
      <c r="W13" s="394" t="s">
        <v>3474</v>
      </c>
      <c r="X13" s="394" t="s">
        <v>3475</v>
      </c>
      <c r="Y13" s="388"/>
      <c r="Z13" s="394" t="s">
        <v>3474</v>
      </c>
      <c r="AA13" s="394" t="s">
        <v>3474</v>
      </c>
      <c r="AB13" s="388"/>
      <c r="AC13" s="394" t="s">
        <v>3475</v>
      </c>
      <c r="AD13" s="394" t="s">
        <v>3475</v>
      </c>
      <c r="AE13" s="394" t="s">
        <v>3475</v>
      </c>
      <c r="AF13" s="394" t="s">
        <v>3475</v>
      </c>
      <c r="AG13" s="388"/>
      <c r="AH13" s="394" t="s">
        <v>3476</v>
      </c>
      <c r="AI13" s="394" t="s">
        <v>3476</v>
      </c>
      <c r="AJ13" s="388"/>
      <c r="AK13" s="394" t="s">
        <v>3476</v>
      </c>
      <c r="AL13" s="394" t="s">
        <v>3477</v>
      </c>
      <c r="AM13" s="394" t="s">
        <v>3478</v>
      </c>
      <c r="AN13" s="394" t="s">
        <v>3478</v>
      </c>
      <c r="AO13" s="394" t="s">
        <v>3478</v>
      </c>
      <c r="AP13" s="394" t="s">
        <v>3476</v>
      </c>
      <c r="AQ13" s="388"/>
      <c r="AR13" s="394" t="s">
        <v>3478</v>
      </c>
      <c r="AS13" s="394" t="s">
        <v>3475</v>
      </c>
      <c r="AT13" s="388"/>
      <c r="AU13" s="394" t="s">
        <v>3478</v>
      </c>
      <c r="AV13" s="394" t="s">
        <v>3478</v>
      </c>
      <c r="AW13" s="394" t="s">
        <v>3478</v>
      </c>
      <c r="AX13" s="388"/>
      <c r="AY13" s="394" t="s">
        <v>3475</v>
      </c>
      <c r="AZ13" s="394" t="s">
        <v>3475</v>
      </c>
      <c r="BA13" s="394" t="s">
        <v>3475</v>
      </c>
      <c r="BB13" s="394" t="s">
        <v>3475</v>
      </c>
      <c r="BC13" s="394" t="s">
        <v>3475</v>
      </c>
      <c r="BD13" s="394" t="s">
        <v>3478</v>
      </c>
      <c r="BE13" s="394" t="s">
        <v>3474</v>
      </c>
      <c r="BF13" s="394" t="s">
        <v>3475</v>
      </c>
      <c r="BG13" s="394" t="s">
        <v>3475</v>
      </c>
      <c r="BH13" s="394" t="s">
        <v>3475</v>
      </c>
      <c r="BI13" s="388"/>
      <c r="BJ13" s="394" t="s">
        <v>3478</v>
      </c>
      <c r="BK13" s="394" t="s">
        <v>3478</v>
      </c>
      <c r="BL13" s="394" t="s">
        <v>3478</v>
      </c>
      <c r="BM13" s="394" t="s">
        <v>3474</v>
      </c>
      <c r="BN13" s="394" t="s">
        <v>3478</v>
      </c>
      <c r="BO13" s="394" t="s">
        <v>3478</v>
      </c>
      <c r="BP13" s="394" t="s">
        <v>3478</v>
      </c>
      <c r="BQ13" s="388"/>
      <c r="BV13" s="390"/>
      <c r="CD13" s="396"/>
      <c r="CE13" s="396"/>
      <c r="CF13" s="398"/>
      <c r="CG13" s="398"/>
      <c r="CH13" s="399"/>
      <c r="CI13" s="400" t="s">
        <v>3479</v>
      </c>
      <c r="CJ13" s="1228" t="s">
        <v>3480</v>
      </c>
      <c r="CK13" s="1229"/>
      <c r="CL13" s="401"/>
      <c r="CM13" s="397"/>
      <c r="CO13" s="134"/>
      <c r="CP13" s="134"/>
    </row>
    <row r="14" spans="2:95" s="389" customFormat="1" ht="120.75" customHeight="1" thickBot="1" x14ac:dyDescent="0.3">
      <c r="B14" s="439" t="s">
        <v>3888</v>
      </c>
      <c r="C14" s="1215"/>
      <c r="D14" s="1216"/>
      <c r="E14" s="403">
        <v>11313</v>
      </c>
      <c r="F14" s="403">
        <v>55890</v>
      </c>
      <c r="G14" s="403">
        <v>30145</v>
      </c>
      <c r="H14" s="403">
        <v>268589</v>
      </c>
      <c r="I14" s="403">
        <v>136151</v>
      </c>
      <c r="J14" s="403">
        <v>156230</v>
      </c>
      <c r="K14" s="403">
        <v>383800</v>
      </c>
      <c r="L14" s="403">
        <v>443629</v>
      </c>
      <c r="M14" s="387"/>
      <c r="N14" s="403">
        <v>167134</v>
      </c>
      <c r="O14" s="403">
        <v>98605</v>
      </c>
      <c r="P14" s="403">
        <v>254768</v>
      </c>
      <c r="Q14" s="403">
        <v>225647</v>
      </c>
      <c r="R14" s="388"/>
      <c r="S14" s="402">
        <v>139499</v>
      </c>
      <c r="T14" s="402">
        <v>155787</v>
      </c>
      <c r="U14" s="402">
        <v>30882</v>
      </c>
      <c r="V14" s="402">
        <v>125051</v>
      </c>
      <c r="W14" s="402">
        <v>47500</v>
      </c>
      <c r="X14" s="402">
        <v>178393</v>
      </c>
      <c r="Y14" s="388"/>
      <c r="Z14" s="402">
        <v>258175</v>
      </c>
      <c r="AA14" s="402">
        <v>341561</v>
      </c>
      <c r="AB14" s="388"/>
      <c r="AC14" s="402">
        <v>2848540</v>
      </c>
      <c r="AD14" s="402">
        <v>2552299</v>
      </c>
      <c r="AE14" s="402">
        <v>3211198</v>
      </c>
      <c r="AF14" s="402">
        <v>3336324</v>
      </c>
      <c r="AG14" s="388"/>
      <c r="AH14" s="402">
        <v>12491</v>
      </c>
      <c r="AI14" s="402">
        <v>41351</v>
      </c>
      <c r="AJ14" s="388"/>
      <c r="AK14" s="402">
        <v>565079</v>
      </c>
      <c r="AL14" s="402">
        <v>3583</v>
      </c>
      <c r="AM14" s="402">
        <v>11794</v>
      </c>
      <c r="AN14" s="402">
        <v>50657</v>
      </c>
      <c r="AO14" s="402">
        <v>59048</v>
      </c>
      <c r="AP14" s="402">
        <v>350027</v>
      </c>
      <c r="AQ14" s="388"/>
      <c r="AR14" s="402">
        <v>28253</v>
      </c>
      <c r="AS14" s="402">
        <v>6795</v>
      </c>
      <c r="AT14" s="388"/>
      <c r="AU14" s="402">
        <v>13772</v>
      </c>
      <c r="AV14" s="402">
        <v>15590</v>
      </c>
      <c r="AW14" s="402">
        <v>16863</v>
      </c>
      <c r="AX14" s="388"/>
      <c r="AY14" s="402">
        <v>299550</v>
      </c>
      <c r="AZ14" s="402">
        <v>53772</v>
      </c>
      <c r="BA14" s="402">
        <v>207536</v>
      </c>
      <c r="BB14" s="402">
        <v>15889</v>
      </c>
      <c r="BC14" s="402">
        <v>21339</v>
      </c>
      <c r="BD14" s="402">
        <v>48398</v>
      </c>
      <c r="BE14" s="402">
        <v>18660</v>
      </c>
      <c r="BF14" s="402">
        <v>13149</v>
      </c>
      <c r="BG14" s="402">
        <v>31154</v>
      </c>
      <c r="BH14" s="402">
        <v>13411</v>
      </c>
      <c r="BI14" s="388"/>
      <c r="BJ14" s="402">
        <v>35288</v>
      </c>
      <c r="BK14" s="402">
        <v>21738</v>
      </c>
      <c r="BL14" s="402">
        <v>16171</v>
      </c>
      <c r="BM14" s="402">
        <v>6048</v>
      </c>
      <c r="BN14" s="402">
        <v>33185</v>
      </c>
      <c r="BO14" s="402">
        <v>41718</v>
      </c>
      <c r="BP14" s="402">
        <v>5464</v>
      </c>
      <c r="BQ14" s="388"/>
      <c r="BR14" s="404" t="s">
        <v>3481</v>
      </c>
      <c r="BS14" s="404" t="s">
        <v>3482</v>
      </c>
      <c r="BT14" s="389" t="s">
        <v>3483</v>
      </c>
      <c r="BU14" s="389" t="s">
        <v>3484</v>
      </c>
      <c r="BV14" s="390"/>
      <c r="BW14" s="405" t="s">
        <v>3485</v>
      </c>
      <c r="BX14" s="406" t="s">
        <v>3486</v>
      </c>
      <c r="BY14" s="406" t="s">
        <v>3487</v>
      </c>
      <c r="BZ14" s="406" t="s">
        <v>3488</v>
      </c>
      <c r="CA14" s="406" t="s">
        <v>3489</v>
      </c>
      <c r="CB14" s="406" t="s">
        <v>3490</v>
      </c>
      <c r="CC14" s="406" t="s">
        <v>3491</v>
      </c>
      <c r="CD14" s="406" t="s">
        <v>3492</v>
      </c>
      <c r="CE14" s="406" t="s">
        <v>3493</v>
      </c>
      <c r="CF14" s="406" t="s">
        <v>3494</v>
      </c>
      <c r="CG14" s="406" t="s">
        <v>3495</v>
      </c>
      <c r="CH14" s="407" t="s">
        <v>3496</v>
      </c>
      <c r="CI14" s="408" t="s">
        <v>3497</v>
      </c>
      <c r="CJ14" s="409" t="s">
        <v>3498</v>
      </c>
      <c r="CK14" s="410" t="s">
        <v>3499</v>
      </c>
      <c r="CL14" s="411" t="s">
        <v>3500</v>
      </c>
      <c r="CM14" s="412" t="s">
        <v>3501</v>
      </c>
      <c r="CO14" s="442" t="s">
        <v>3889</v>
      </c>
      <c r="CP14" s="442" t="s">
        <v>3890</v>
      </c>
      <c r="CQ14" s="442" t="s">
        <v>3891</v>
      </c>
    </row>
    <row r="15" spans="2:95" hidden="1" x14ac:dyDescent="0.25">
      <c r="B15" s="134" t="str">
        <f>CONCATENATE(IF(AC15=1,"UST1",""),"",IF(AD15=1,"UST2",""),"",IF(AF15=1,"UST4",""),"-",IF(H15=1,"S",""),"",IF(N15=1,"S",""),"-",IF(I15=1,"D",""),"-",IF(J15=1,"LM",""),"",IF(O15=1,"LM",""),"-",IF(K15=1,"LD",""),"",IF(P15=1,"LD",""),"-",IF(L15=1,"LP",""),"",IF(Q15=1,"LP",""))</f>
        <v>-----</v>
      </c>
      <c r="C15" s="1" t="str">
        <f>+IF('Diagnóstico Técnico'!AH6&gt;0,'Diagnóstico Técnico'!A6,"")</f>
        <v/>
      </c>
      <c r="D15" s="413" t="str">
        <f>+'Diagnóstico Técnico'!D6</f>
        <v xml:space="preserve">OASIS </v>
      </c>
      <c r="BW15" s="414">
        <v>181197.87388987566</v>
      </c>
      <c r="BX15" s="414">
        <f>+BW15*$BZ$11+BW15</f>
        <v>215625.46992895202</v>
      </c>
      <c r="BY15" s="414">
        <f>+$CC$11/$CB$11</f>
        <v>17407.609236234457</v>
      </c>
      <c r="BZ15" s="414">
        <f>+BY15*$BZ$11+BY15</f>
        <v>20715.054991119003</v>
      </c>
      <c r="CA15" s="414">
        <f>+BW15+BY15</f>
        <v>198605.48312611011</v>
      </c>
      <c r="CB15" s="414">
        <f>+IF(C15="",0,BX15+BZ15)</f>
        <v>0</v>
      </c>
      <c r="CC15" s="414">
        <f>+$E$14*E15+$F$14*F15+$G$14*G15+$H$14*H15+$I$14*I15+$J$14*J15+$K$14*K15+$L$14*L15+$N$14*N15+$O$14*O15+$P$14*P15+$Q$14*Q15+$Z$14*Z15+$AC$14*AC15+$AD$14*AD15+$AE$14*AE15+$AF$14*AF15+$AH$14*AH15+$AI$14*AI15+$AK$14*AK15+$AL$14*AL15+$AM$14*AM15+$AN$14*AN15+$AO$14*AO15+$AP$14*AP15+$AR$14*AR15+$AS$14*AS15+$AU$14*AU15+$AV$14*AV15+$AW$14*AW15+$AY$14*AY15+$AZ$14*AZ15+$BA$14*BA15+$BB$14*BB15+$BC$14*BC15+$BD$14*BD15+$BE$14*BE15+$BF$14*BF15+$BG$14*BG15+$BH$14*BH15+$BJ$14*BJ15+$BK$14*BK15+$BL$14*BL15+$BM$14*BM15+$BN$14*BN15+$BO$14*BO15+$BP$14*BP15</f>
        <v>0</v>
      </c>
      <c r="CD15" s="414">
        <f>+$S$14*S15+$T$14*T15+$U$14*U15+$V$14*V15+$W$14*W15+$X$14*X15+$AA$14*AA15</f>
        <v>0</v>
      </c>
      <c r="CE15" s="414">
        <f>+CC15+CD15</f>
        <v>0</v>
      </c>
      <c r="CF15" s="414">
        <f>+CC15*$BW$11+CC15*$BX$11+CC15*$BY$11+CC15*$BZ$11*$BY$11+CC15</f>
        <v>0</v>
      </c>
      <c r="CG15" s="414">
        <f>+CD15*$BW$11+CD15*$BX$11+CD15*$BY$11+CD15*$BZ$11*$BY$11+CD15</f>
        <v>0</v>
      </c>
      <c r="CH15" s="414">
        <f>+CB15+CF15+CG15</f>
        <v>0</v>
      </c>
      <c r="CI15" s="414">
        <f>+IF((CB15+CF15)&gt;$CF$12,(CB15+CF15)-$CF$12,0)</f>
        <v>0</v>
      </c>
      <c r="CJ15" s="414">
        <f>+IF(CF15&gt;$CF$12,CF15-$CF$12,0)</f>
        <v>0</v>
      </c>
      <c r="CK15" s="414">
        <f>ROUND(+IF((CB15+CF15+CG15)&gt;$CH$12,(CB15+CF15+CG15)-$CH$12,0),0)</f>
        <v>0</v>
      </c>
      <c r="CL15" s="414">
        <f>+IF(CJ15&lt;CI15,CI15,CJ15)</f>
        <v>0</v>
      </c>
      <c r="CM15" s="414">
        <f>+CH15-CL15-CK15</f>
        <v>0</v>
      </c>
    </row>
    <row r="16" spans="2:95" hidden="1" x14ac:dyDescent="0.25">
      <c r="B16" s="134" t="str">
        <f t="shared" ref="B16:B79" si="0">CONCATENATE(IF(AC16=1,"UST1",""),"",IF(AD16=1,"UST2",""),"",IF(AF16=1,"UST4",""),"-",IF(H16=1,"S",""),"",IF(N16=1,"S",""),"-",IF(I16=1,"D",""),"-",IF(J16=1,"LM",""),"",IF(O16=1,"LM",""),"-",IF(K16=1,"LD",""),"",IF(P16=1,"LD",""),"-",IF(L16=1,"LP",""),"",IF(Q16=1,"LP",""))</f>
        <v>-----</v>
      </c>
      <c r="C16" s="1" t="str">
        <f>+IF('Diagnóstico Técnico'!AH7&gt;0,'Diagnóstico Técnico'!A7,"")</f>
        <v/>
      </c>
      <c r="D16" s="413" t="str">
        <f>+'Diagnóstico Técnico'!D7</f>
        <v xml:space="preserve">OASIS </v>
      </c>
      <c r="BW16" s="414">
        <v>181197.87388987566</v>
      </c>
      <c r="BX16" s="414">
        <f t="shared" ref="BX16:BX79" si="1">+BW16*$BZ$11+BW16</f>
        <v>215625.46992895202</v>
      </c>
      <c r="BY16" s="414">
        <f t="shared" ref="BY16:BY79" si="2">+$CC$11/$CB$11</f>
        <v>17407.609236234457</v>
      </c>
      <c r="BZ16" s="414">
        <f t="shared" ref="BZ16:BZ79" si="3">+BY16*$BZ$11+BY16</f>
        <v>20715.054991119003</v>
      </c>
      <c r="CA16" s="414">
        <f t="shared" ref="CA16:CA79" si="4">+BW16+BY16</f>
        <v>198605.48312611011</v>
      </c>
      <c r="CB16" s="414">
        <f t="shared" ref="CB16:CB79" si="5">+IF(C16="",0,BX16+BZ16)</f>
        <v>0</v>
      </c>
      <c r="CC16" s="414">
        <f t="shared" ref="CC16:CC79" si="6">+$E$14*E16+$F$14*F16+$G$14*G16+$H$14*H16+$I$14*I16+$J$14*J16+$K$14*K16+$L$14*L16+$N$14*N16+$O$14*O16+$P$14*P16+$Q$14*Q16+$Z$14*Z16+$AC$14*AC16+$AD$14*AD16+$AE$14*AE16+$AF$14*AF16+$AH$14*AH16+$AI$14*AI16+$AK$14*AK16+$AL$14*AL16+$AM$14*AM16+$AN$14*AN16+$AO$14*AO16+$AP$14*AP16+$AR$14*AR16+$AS$14*AS16+$AU$14*AU16+$AV$14*AV16+$AW$14*AW16+$AY$14*AY16+$AZ$14*AZ16+$BA$14*BA16+$BB$14*BB16+$BC$14*BC16+$BD$14*BD16+$BE$14*BE16+$BF$14*BF16+$BG$14*BG16+$BH$14*BH16+$BJ$14*BJ16+$BK$14*BK16+$BL$14*BL16+$BM$14*BM16+$BN$14*BN16+$BO$14*BO16+$BP$14*BP16</f>
        <v>0</v>
      </c>
      <c r="CD16" s="414">
        <f t="shared" ref="CD16:CD79" si="7">+$S$14*S16+$T$14*T16+$U$14*U16+$V$14*V16+$W$14*W16+$X$14*X16+$AA$14*AA16</f>
        <v>0</v>
      </c>
      <c r="CE16" s="414">
        <f t="shared" ref="CE16:CE79" si="8">+CC16+CD16</f>
        <v>0</v>
      </c>
      <c r="CF16" s="414">
        <f t="shared" ref="CF16:CF79" si="9">+CC16*$BW$11+CC16*$BX$11+CC16*$BY$11+CC16*$BZ$11*$BY$11+CC16</f>
        <v>0</v>
      </c>
      <c r="CG16" s="414">
        <f t="shared" ref="CG16:CG79" si="10">+CD16*$BW$11+CD16*$BX$11+CD16*$BY$11+CD16*$BZ$11*$BY$11+CD16</f>
        <v>0</v>
      </c>
      <c r="CH16" s="414">
        <f t="shared" ref="CH16:CH79" si="11">+CB16+CF16+CG16</f>
        <v>0</v>
      </c>
      <c r="CI16" s="414">
        <f t="shared" ref="CI16:CI79" si="12">+IF((CB16+CF16)&gt;$CF$12,(CB16+CF16)-$CF$12,0)</f>
        <v>0</v>
      </c>
      <c r="CJ16" s="414">
        <f t="shared" ref="CJ16:CJ79" si="13">+IF(CF16&gt;$CF$12,CF16-$CF$12,0)</f>
        <v>0</v>
      </c>
      <c r="CK16" s="414">
        <f t="shared" ref="CK16:CK79" si="14">ROUND(+IF((CB16+CF16+CG16)&gt;$CH$12,(CB16+CF16+CG16)-$CH$12,0),0)</f>
        <v>0</v>
      </c>
      <c r="CL16" s="414">
        <f t="shared" ref="CL16:CL79" si="15">+IF(CJ16&lt;CI16,CI16,CJ16)</f>
        <v>0</v>
      </c>
      <c r="CM16" s="414">
        <f t="shared" ref="CM16:CM79" si="16">+CH16-CL16-CK16</f>
        <v>0</v>
      </c>
    </row>
    <row r="17" spans="2:93" x14ac:dyDescent="0.25">
      <c r="B17" s="134" t="str">
        <f t="shared" si="0"/>
        <v>UST2-S-D-LM-LD-</v>
      </c>
      <c r="C17" s="6" t="str">
        <f>+IF('Diagnóstico Técnico'!AH8&gt;0,'Diagnóstico Técnico'!A8,"")</f>
        <v>OAS-002</v>
      </c>
      <c r="D17" s="475" t="str">
        <f>+'Diagnóstico Técnico'!D8</f>
        <v xml:space="preserve">OASIS </v>
      </c>
      <c r="E17" s="6"/>
      <c r="F17" s="6"/>
      <c r="G17" s="6"/>
      <c r="H17" s="6">
        <v>1</v>
      </c>
      <c r="I17" s="6">
        <v>1</v>
      </c>
      <c r="J17" s="6">
        <v>1</v>
      </c>
      <c r="K17" s="6">
        <v>1</v>
      </c>
      <c r="L17" s="6"/>
      <c r="M17" s="6"/>
      <c r="N17" s="6"/>
      <c r="O17" s="6"/>
      <c r="P17" s="6"/>
      <c r="Q17" s="6"/>
      <c r="R17" s="6"/>
      <c r="S17" s="6"/>
      <c r="T17" s="6"/>
      <c r="U17" s="6"/>
      <c r="V17" s="6"/>
      <c r="W17" s="6"/>
      <c r="X17" s="6"/>
      <c r="Y17" s="6"/>
      <c r="Z17" s="6"/>
      <c r="AA17" s="6"/>
      <c r="AB17" s="6"/>
      <c r="AC17" s="6"/>
      <c r="AD17" s="6">
        <v>1</v>
      </c>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W17" s="414">
        <v>181197.87388987566</v>
      </c>
      <c r="BX17" s="414">
        <f t="shared" si="1"/>
        <v>215625.46992895202</v>
      </c>
      <c r="BY17" s="414">
        <f t="shared" si="2"/>
        <v>17407.609236234457</v>
      </c>
      <c r="BZ17" s="414">
        <f t="shared" si="3"/>
        <v>20715.054991119003</v>
      </c>
      <c r="CA17" s="414">
        <f t="shared" si="4"/>
        <v>198605.48312611011</v>
      </c>
      <c r="CB17" s="414">
        <f t="shared" si="5"/>
        <v>236340.52492007101</v>
      </c>
      <c r="CC17" s="414">
        <f t="shared" si="6"/>
        <v>3497069</v>
      </c>
      <c r="CD17" s="414">
        <f t="shared" si="7"/>
        <v>0</v>
      </c>
      <c r="CE17" s="414">
        <f t="shared" si="8"/>
        <v>3497069</v>
      </c>
      <c r="CF17" s="414">
        <f t="shared" si="9"/>
        <v>4538845.8551000003</v>
      </c>
      <c r="CG17" s="414">
        <f t="shared" si="10"/>
        <v>0</v>
      </c>
      <c r="CH17" s="414">
        <f t="shared" si="11"/>
        <v>4775186.3800200708</v>
      </c>
      <c r="CI17" s="414">
        <f t="shared" si="12"/>
        <v>0</v>
      </c>
      <c r="CJ17" s="414">
        <f>+IF(CF17&gt;$CF$12,CF17-$CF$12,0)</f>
        <v>0</v>
      </c>
      <c r="CK17" s="414">
        <f>ROUND(+IF((CB17+CF17+CG17)&gt;$CH$12,(CB17+CF17+CG17)-$CH$12,0),0)</f>
        <v>0</v>
      </c>
      <c r="CL17" s="414">
        <f t="shared" si="15"/>
        <v>0</v>
      </c>
      <c r="CM17" s="414">
        <f t="shared" si="16"/>
        <v>4775186.3800200708</v>
      </c>
      <c r="CO17" s="134" t="s">
        <v>1124</v>
      </c>
    </row>
    <row r="18" spans="2:93" hidden="1" x14ac:dyDescent="0.25">
      <c r="B18" s="134" t="str">
        <f t="shared" si="0"/>
        <v>-----</v>
      </c>
      <c r="C18" s="1" t="str">
        <f>+IF('Diagnóstico Técnico'!AH9&gt;0,'Diagnóstico Técnico'!A9,"")</f>
        <v/>
      </c>
      <c r="D18" s="413" t="str">
        <f>+'Diagnóstico Técnico'!D9</f>
        <v xml:space="preserve">OASIS </v>
      </c>
      <c r="BW18" s="414">
        <v>181197.87388987566</v>
      </c>
      <c r="BX18" s="414">
        <f t="shared" si="1"/>
        <v>215625.46992895202</v>
      </c>
      <c r="BY18" s="414">
        <f t="shared" si="2"/>
        <v>17407.609236234457</v>
      </c>
      <c r="BZ18" s="414">
        <f t="shared" si="3"/>
        <v>20715.054991119003</v>
      </c>
      <c r="CA18" s="414">
        <f t="shared" si="4"/>
        <v>198605.48312611011</v>
      </c>
      <c r="CB18" s="414">
        <f t="shared" si="5"/>
        <v>0</v>
      </c>
      <c r="CC18" s="414">
        <f t="shared" si="6"/>
        <v>0</v>
      </c>
      <c r="CD18" s="414">
        <f t="shared" si="7"/>
        <v>0</v>
      </c>
      <c r="CE18" s="414">
        <f t="shared" si="8"/>
        <v>0</v>
      </c>
      <c r="CF18" s="414">
        <f t="shared" si="9"/>
        <v>0</v>
      </c>
      <c r="CG18" s="414">
        <f t="shared" si="10"/>
        <v>0</v>
      </c>
      <c r="CH18" s="414">
        <f t="shared" si="11"/>
        <v>0</v>
      </c>
      <c r="CI18" s="414">
        <f t="shared" si="12"/>
        <v>0</v>
      </c>
      <c r="CJ18" s="414">
        <f t="shared" si="13"/>
        <v>0</v>
      </c>
      <c r="CK18" s="414">
        <f t="shared" si="14"/>
        <v>0</v>
      </c>
      <c r="CL18" s="414">
        <f t="shared" si="15"/>
        <v>0</v>
      </c>
      <c r="CM18" s="414">
        <f t="shared" si="16"/>
        <v>0</v>
      </c>
    </row>
    <row r="19" spans="2:93" hidden="1" x14ac:dyDescent="0.25">
      <c r="B19" s="134" t="str">
        <f t="shared" si="0"/>
        <v>-----</v>
      </c>
      <c r="C19" s="1" t="str">
        <f>+IF('Diagnóstico Técnico'!AH10&gt;0,'Diagnóstico Técnico'!A10,"")</f>
        <v/>
      </c>
      <c r="D19" s="413" t="str">
        <f>+'Diagnóstico Técnico'!D10</f>
        <v xml:space="preserve">OASIS </v>
      </c>
      <c r="BW19" s="414">
        <v>181197.87388987566</v>
      </c>
      <c r="BX19" s="414">
        <f t="shared" si="1"/>
        <v>215625.46992895202</v>
      </c>
      <c r="BY19" s="414">
        <f t="shared" si="2"/>
        <v>17407.609236234457</v>
      </c>
      <c r="BZ19" s="414">
        <f t="shared" si="3"/>
        <v>20715.054991119003</v>
      </c>
      <c r="CA19" s="414">
        <f t="shared" si="4"/>
        <v>198605.48312611011</v>
      </c>
      <c r="CB19" s="414">
        <f t="shared" si="5"/>
        <v>0</v>
      </c>
      <c r="CC19" s="414">
        <f t="shared" si="6"/>
        <v>0</v>
      </c>
      <c r="CD19" s="414">
        <f t="shared" si="7"/>
        <v>0</v>
      </c>
      <c r="CE19" s="414">
        <f t="shared" si="8"/>
        <v>0</v>
      </c>
      <c r="CF19" s="414">
        <f t="shared" si="9"/>
        <v>0</v>
      </c>
      <c r="CG19" s="414">
        <f t="shared" si="10"/>
        <v>0</v>
      </c>
      <c r="CH19" s="414">
        <f t="shared" si="11"/>
        <v>0</v>
      </c>
      <c r="CI19" s="414">
        <f t="shared" si="12"/>
        <v>0</v>
      </c>
      <c r="CJ19" s="414">
        <f t="shared" si="13"/>
        <v>0</v>
      </c>
      <c r="CK19" s="414">
        <f t="shared" si="14"/>
        <v>0</v>
      </c>
      <c r="CL19" s="414">
        <f t="shared" si="15"/>
        <v>0</v>
      </c>
      <c r="CM19" s="414">
        <f t="shared" si="16"/>
        <v>0</v>
      </c>
    </row>
    <row r="20" spans="2:93" hidden="1" x14ac:dyDescent="0.25">
      <c r="B20" s="134" t="str">
        <f t="shared" si="0"/>
        <v>-----</v>
      </c>
      <c r="C20" s="1" t="str">
        <f>+IF('Diagnóstico Técnico'!AH11&gt;0,'Diagnóstico Técnico'!A11,"")</f>
        <v/>
      </c>
      <c r="D20" s="413" t="str">
        <f>+'Diagnóstico Técnico'!D11</f>
        <v xml:space="preserve">SAN MARTIN </v>
      </c>
      <c r="BW20" s="414">
        <v>181197.87388987566</v>
      </c>
      <c r="BX20" s="414">
        <f t="shared" si="1"/>
        <v>215625.46992895202</v>
      </c>
      <c r="BY20" s="414">
        <f t="shared" si="2"/>
        <v>17407.609236234457</v>
      </c>
      <c r="BZ20" s="414">
        <f t="shared" si="3"/>
        <v>20715.054991119003</v>
      </c>
      <c r="CA20" s="414">
        <f t="shared" si="4"/>
        <v>198605.48312611011</v>
      </c>
      <c r="CB20" s="414">
        <f t="shared" si="5"/>
        <v>0</v>
      </c>
      <c r="CC20" s="414">
        <f t="shared" si="6"/>
        <v>0</v>
      </c>
      <c r="CD20" s="414">
        <f t="shared" si="7"/>
        <v>0</v>
      </c>
      <c r="CE20" s="414">
        <f t="shared" si="8"/>
        <v>0</v>
      </c>
      <c r="CF20" s="414">
        <f t="shared" si="9"/>
        <v>0</v>
      </c>
      <c r="CG20" s="414">
        <f t="shared" si="10"/>
        <v>0</v>
      </c>
      <c r="CH20" s="414">
        <f t="shared" si="11"/>
        <v>0</v>
      </c>
      <c r="CI20" s="414">
        <f t="shared" si="12"/>
        <v>0</v>
      </c>
      <c r="CJ20" s="414">
        <f t="shared" si="13"/>
        <v>0</v>
      </c>
      <c r="CK20" s="414">
        <f t="shared" si="14"/>
        <v>0</v>
      </c>
      <c r="CL20" s="414">
        <f t="shared" si="15"/>
        <v>0</v>
      </c>
      <c r="CM20" s="414">
        <f t="shared" si="16"/>
        <v>0</v>
      </c>
    </row>
    <row r="21" spans="2:93" hidden="1" x14ac:dyDescent="0.25">
      <c r="B21" s="134" t="str">
        <f t="shared" si="0"/>
        <v>-----</v>
      </c>
      <c r="C21" s="1" t="str">
        <f>+IF('Diagnóstico Técnico'!AH12&gt;0,'Diagnóstico Técnico'!A12,"")</f>
        <v>MIL-001</v>
      </c>
      <c r="D21" s="413" t="str">
        <f>+'Diagnóstico Técnico'!D12</f>
        <v>NUEVO MILENIO</v>
      </c>
      <c r="BW21" s="414">
        <v>181197.87388987566</v>
      </c>
      <c r="BX21" s="414">
        <f t="shared" si="1"/>
        <v>215625.46992895202</v>
      </c>
      <c r="BY21" s="414">
        <f t="shared" si="2"/>
        <v>17407.609236234457</v>
      </c>
      <c r="BZ21" s="414">
        <f t="shared" si="3"/>
        <v>20715.054991119003</v>
      </c>
      <c r="CA21" s="414">
        <f t="shared" si="4"/>
        <v>198605.48312611011</v>
      </c>
      <c r="CB21" s="414">
        <f t="shared" si="5"/>
        <v>236340.52492007101</v>
      </c>
      <c r="CC21" s="414">
        <f t="shared" si="6"/>
        <v>0</v>
      </c>
      <c r="CD21" s="414">
        <f t="shared" si="7"/>
        <v>0</v>
      </c>
      <c r="CE21" s="414">
        <f t="shared" si="8"/>
        <v>0</v>
      </c>
      <c r="CF21" s="414">
        <f t="shared" si="9"/>
        <v>0</v>
      </c>
      <c r="CG21" s="414">
        <f t="shared" si="10"/>
        <v>0</v>
      </c>
      <c r="CH21" s="414">
        <f t="shared" si="11"/>
        <v>236340.52492007101</v>
      </c>
      <c r="CI21" s="414">
        <f t="shared" si="12"/>
        <v>0</v>
      </c>
      <c r="CJ21" s="414">
        <f t="shared" si="13"/>
        <v>0</v>
      </c>
      <c r="CK21" s="414">
        <f t="shared" si="14"/>
        <v>0</v>
      </c>
      <c r="CL21" s="414">
        <f t="shared" si="15"/>
        <v>0</v>
      </c>
      <c r="CM21" s="414">
        <f t="shared" si="16"/>
        <v>236340.52492007101</v>
      </c>
    </row>
    <row r="22" spans="2:93" hidden="1" x14ac:dyDescent="0.25">
      <c r="B22" s="134" t="str">
        <f t="shared" si="0"/>
        <v>-----</v>
      </c>
      <c r="C22" s="1" t="str">
        <f>+IF('Diagnóstico Técnico'!AH13&gt;0,'Diagnóstico Técnico'!A13,"")</f>
        <v/>
      </c>
      <c r="D22" s="413" t="str">
        <f>+'Diagnóstico Técnico'!D13</f>
        <v xml:space="preserve">NUEVO HORIZONTE </v>
      </c>
      <c r="BW22" s="414">
        <v>181197.87388987566</v>
      </c>
      <c r="BX22" s="414">
        <f t="shared" si="1"/>
        <v>215625.46992895202</v>
      </c>
      <c r="BY22" s="414">
        <f t="shared" si="2"/>
        <v>17407.609236234457</v>
      </c>
      <c r="BZ22" s="414">
        <f t="shared" si="3"/>
        <v>20715.054991119003</v>
      </c>
      <c r="CA22" s="414">
        <f t="shared" si="4"/>
        <v>198605.48312611011</v>
      </c>
      <c r="CB22" s="414">
        <f t="shared" si="5"/>
        <v>0</v>
      </c>
      <c r="CC22" s="414">
        <f t="shared" si="6"/>
        <v>0</v>
      </c>
      <c r="CD22" s="414">
        <f t="shared" si="7"/>
        <v>0</v>
      </c>
      <c r="CE22" s="414">
        <f t="shared" si="8"/>
        <v>0</v>
      </c>
      <c r="CF22" s="414">
        <f t="shared" si="9"/>
        <v>0</v>
      </c>
      <c r="CG22" s="414">
        <f t="shared" si="10"/>
        <v>0</v>
      </c>
      <c r="CH22" s="414">
        <f t="shared" si="11"/>
        <v>0</v>
      </c>
      <c r="CI22" s="414">
        <f t="shared" si="12"/>
        <v>0</v>
      </c>
      <c r="CJ22" s="414">
        <f t="shared" si="13"/>
        <v>0</v>
      </c>
      <c r="CK22" s="414">
        <f t="shared" si="14"/>
        <v>0</v>
      </c>
      <c r="CL22" s="414">
        <f t="shared" si="15"/>
        <v>0</v>
      </c>
      <c r="CM22" s="414">
        <f t="shared" si="16"/>
        <v>0</v>
      </c>
    </row>
    <row r="23" spans="2:93" hidden="1" x14ac:dyDescent="0.25">
      <c r="B23" s="134" t="str">
        <f t="shared" si="0"/>
        <v>-----</v>
      </c>
      <c r="C23" s="1" t="str">
        <f>+IF('Diagnóstico Técnico'!AH14&gt;0,'Diagnóstico Técnico'!A14,"")</f>
        <v/>
      </c>
      <c r="D23" s="413" t="str">
        <f>+'Diagnóstico Técnico'!D14</f>
        <v xml:space="preserve">NUEVO HORIZONTE </v>
      </c>
      <c r="BW23" s="414">
        <v>181197.87388987566</v>
      </c>
      <c r="BX23" s="414">
        <f t="shared" si="1"/>
        <v>215625.46992895202</v>
      </c>
      <c r="BY23" s="414">
        <f t="shared" si="2"/>
        <v>17407.609236234457</v>
      </c>
      <c r="BZ23" s="414">
        <f t="shared" si="3"/>
        <v>20715.054991119003</v>
      </c>
      <c r="CA23" s="414">
        <f t="shared" si="4"/>
        <v>198605.48312611011</v>
      </c>
      <c r="CB23" s="414">
        <f t="shared" si="5"/>
        <v>0</v>
      </c>
      <c r="CC23" s="414">
        <f t="shared" si="6"/>
        <v>0</v>
      </c>
      <c r="CD23" s="414">
        <f t="shared" si="7"/>
        <v>0</v>
      </c>
      <c r="CE23" s="414">
        <f t="shared" si="8"/>
        <v>0</v>
      </c>
      <c r="CF23" s="414">
        <f t="shared" si="9"/>
        <v>0</v>
      </c>
      <c r="CG23" s="414">
        <f t="shared" si="10"/>
        <v>0</v>
      </c>
      <c r="CH23" s="414">
        <f t="shared" si="11"/>
        <v>0</v>
      </c>
      <c r="CI23" s="414">
        <f t="shared" si="12"/>
        <v>0</v>
      </c>
      <c r="CJ23" s="414">
        <f t="shared" si="13"/>
        <v>0</v>
      </c>
      <c r="CK23" s="414">
        <f t="shared" si="14"/>
        <v>0</v>
      </c>
      <c r="CL23" s="414">
        <f t="shared" si="15"/>
        <v>0</v>
      </c>
      <c r="CM23" s="414">
        <f t="shared" si="16"/>
        <v>0</v>
      </c>
    </row>
    <row r="24" spans="2:93" hidden="1" x14ac:dyDescent="0.25">
      <c r="B24" s="134" t="str">
        <f t="shared" si="0"/>
        <v>-----</v>
      </c>
      <c r="C24" s="1" t="str">
        <f>+IF('Diagnóstico Técnico'!AH15&gt;0,'Diagnóstico Técnico'!A15,"")</f>
        <v/>
      </c>
      <c r="D24" s="413" t="str">
        <f>+'Diagnóstico Técnico'!D15</f>
        <v xml:space="preserve">NUEVO HORIZONTE </v>
      </c>
      <c r="BW24" s="414">
        <v>181197.87388987566</v>
      </c>
      <c r="BX24" s="414">
        <f t="shared" si="1"/>
        <v>215625.46992895202</v>
      </c>
      <c r="BY24" s="414">
        <f t="shared" si="2"/>
        <v>17407.609236234457</v>
      </c>
      <c r="BZ24" s="414">
        <f t="shared" si="3"/>
        <v>20715.054991119003</v>
      </c>
      <c r="CA24" s="414">
        <f t="shared" si="4"/>
        <v>198605.48312611011</v>
      </c>
      <c r="CB24" s="414">
        <f t="shared" si="5"/>
        <v>0</v>
      </c>
      <c r="CC24" s="414">
        <f t="shared" si="6"/>
        <v>0</v>
      </c>
      <c r="CD24" s="414">
        <f t="shared" si="7"/>
        <v>0</v>
      </c>
      <c r="CE24" s="414">
        <f t="shared" si="8"/>
        <v>0</v>
      </c>
      <c r="CF24" s="414">
        <f t="shared" si="9"/>
        <v>0</v>
      </c>
      <c r="CG24" s="414">
        <f t="shared" si="10"/>
        <v>0</v>
      </c>
      <c r="CH24" s="414">
        <f t="shared" si="11"/>
        <v>0</v>
      </c>
      <c r="CI24" s="414">
        <f t="shared" si="12"/>
        <v>0</v>
      </c>
      <c r="CJ24" s="414">
        <f t="shared" si="13"/>
        <v>0</v>
      </c>
      <c r="CK24" s="414">
        <f t="shared" si="14"/>
        <v>0</v>
      </c>
      <c r="CL24" s="414">
        <f t="shared" si="15"/>
        <v>0</v>
      </c>
      <c r="CM24" s="414">
        <f t="shared" si="16"/>
        <v>0</v>
      </c>
    </row>
    <row r="25" spans="2:93" hidden="1" x14ac:dyDescent="0.25">
      <c r="B25" s="134" t="str">
        <f t="shared" si="0"/>
        <v>-----</v>
      </c>
      <c r="C25" s="1" t="str">
        <f>+IF('Diagnóstico Técnico'!AH16&gt;0,'Diagnóstico Técnico'!A16,"")</f>
        <v/>
      </c>
      <c r="D25" s="413" t="str">
        <f>+'Diagnóstico Técnico'!D16</f>
        <v xml:space="preserve">NUEVO HORIZONTE </v>
      </c>
      <c r="BW25" s="414">
        <v>181197.87388987566</v>
      </c>
      <c r="BX25" s="414">
        <f t="shared" si="1"/>
        <v>215625.46992895202</v>
      </c>
      <c r="BY25" s="414">
        <f t="shared" si="2"/>
        <v>17407.609236234457</v>
      </c>
      <c r="BZ25" s="414">
        <f t="shared" si="3"/>
        <v>20715.054991119003</v>
      </c>
      <c r="CA25" s="414">
        <f t="shared" si="4"/>
        <v>198605.48312611011</v>
      </c>
      <c r="CB25" s="414">
        <f t="shared" si="5"/>
        <v>0</v>
      </c>
      <c r="CC25" s="414">
        <f t="shared" si="6"/>
        <v>0</v>
      </c>
      <c r="CD25" s="414">
        <f t="shared" si="7"/>
        <v>0</v>
      </c>
      <c r="CE25" s="414">
        <f t="shared" si="8"/>
        <v>0</v>
      </c>
      <c r="CF25" s="414">
        <f t="shared" si="9"/>
        <v>0</v>
      </c>
      <c r="CG25" s="414">
        <f t="shared" si="10"/>
        <v>0</v>
      </c>
      <c r="CH25" s="414">
        <f t="shared" si="11"/>
        <v>0</v>
      </c>
      <c r="CI25" s="414">
        <f t="shared" si="12"/>
        <v>0</v>
      </c>
      <c r="CJ25" s="414">
        <f t="shared" si="13"/>
        <v>0</v>
      </c>
      <c r="CK25" s="414">
        <f t="shared" si="14"/>
        <v>0</v>
      </c>
      <c r="CL25" s="414">
        <f t="shared" si="15"/>
        <v>0</v>
      </c>
      <c r="CM25" s="414">
        <f t="shared" si="16"/>
        <v>0</v>
      </c>
    </row>
    <row r="26" spans="2:93" hidden="1" x14ac:dyDescent="0.25">
      <c r="B26" s="134" t="str">
        <f t="shared" si="0"/>
        <v>-----</v>
      </c>
      <c r="C26" s="1" t="str">
        <f>+IF('Diagnóstico Técnico'!AH17&gt;0,'Diagnóstico Técnico'!A17,"")</f>
        <v/>
      </c>
      <c r="D26" s="413" t="str">
        <f>+'Diagnóstico Técnico'!D17</f>
        <v xml:space="preserve">NUEVO HORIZONTE </v>
      </c>
      <c r="BW26" s="414">
        <v>181197.87388987566</v>
      </c>
      <c r="BX26" s="414">
        <f t="shared" si="1"/>
        <v>215625.46992895202</v>
      </c>
      <c r="BY26" s="414">
        <f t="shared" si="2"/>
        <v>17407.609236234457</v>
      </c>
      <c r="BZ26" s="414">
        <f t="shared" si="3"/>
        <v>20715.054991119003</v>
      </c>
      <c r="CA26" s="414">
        <f t="shared" si="4"/>
        <v>198605.48312611011</v>
      </c>
      <c r="CB26" s="414">
        <f t="shared" si="5"/>
        <v>0</v>
      </c>
      <c r="CC26" s="414">
        <f t="shared" si="6"/>
        <v>0</v>
      </c>
      <c r="CD26" s="414">
        <f t="shared" si="7"/>
        <v>0</v>
      </c>
      <c r="CE26" s="414">
        <f t="shared" si="8"/>
        <v>0</v>
      </c>
      <c r="CF26" s="414">
        <f t="shared" si="9"/>
        <v>0</v>
      </c>
      <c r="CG26" s="414">
        <f t="shared" si="10"/>
        <v>0</v>
      </c>
      <c r="CH26" s="414">
        <f t="shared" si="11"/>
        <v>0</v>
      </c>
      <c r="CI26" s="414">
        <f t="shared" si="12"/>
        <v>0</v>
      </c>
      <c r="CJ26" s="414">
        <f t="shared" si="13"/>
        <v>0</v>
      </c>
      <c r="CK26" s="414">
        <f t="shared" si="14"/>
        <v>0</v>
      </c>
      <c r="CL26" s="414">
        <f t="shared" si="15"/>
        <v>0</v>
      </c>
      <c r="CM26" s="414">
        <f t="shared" si="16"/>
        <v>0</v>
      </c>
    </row>
    <row r="27" spans="2:93" hidden="1" x14ac:dyDescent="0.25">
      <c r="B27" s="134" t="str">
        <f t="shared" si="0"/>
        <v>-----</v>
      </c>
      <c r="C27" s="1" t="str">
        <f>+IF('Diagnóstico Técnico'!AH18&gt;0,'Diagnóstico Técnico'!A18,"")</f>
        <v/>
      </c>
      <c r="D27" s="413" t="str">
        <f>+'Diagnóstico Técnico'!D18</f>
        <v xml:space="preserve">SAN MARTIN </v>
      </c>
      <c r="BW27" s="414">
        <v>181197.87388987566</v>
      </c>
      <c r="BX27" s="414">
        <f t="shared" si="1"/>
        <v>215625.46992895202</v>
      </c>
      <c r="BY27" s="414">
        <f t="shared" si="2"/>
        <v>17407.609236234457</v>
      </c>
      <c r="BZ27" s="414">
        <f t="shared" si="3"/>
        <v>20715.054991119003</v>
      </c>
      <c r="CA27" s="414">
        <f t="shared" si="4"/>
        <v>198605.48312611011</v>
      </c>
      <c r="CB27" s="414">
        <f t="shared" si="5"/>
        <v>0</v>
      </c>
      <c r="CC27" s="414">
        <f t="shared" si="6"/>
        <v>0</v>
      </c>
      <c r="CD27" s="414">
        <f t="shared" si="7"/>
        <v>0</v>
      </c>
      <c r="CE27" s="414">
        <f t="shared" si="8"/>
        <v>0</v>
      </c>
      <c r="CF27" s="414">
        <f t="shared" si="9"/>
        <v>0</v>
      </c>
      <c r="CG27" s="414">
        <f t="shared" si="10"/>
        <v>0</v>
      </c>
      <c r="CH27" s="414">
        <f t="shared" si="11"/>
        <v>0</v>
      </c>
      <c r="CI27" s="414">
        <f t="shared" si="12"/>
        <v>0</v>
      </c>
      <c r="CJ27" s="414">
        <f t="shared" si="13"/>
        <v>0</v>
      </c>
      <c r="CK27" s="414">
        <f t="shared" si="14"/>
        <v>0</v>
      </c>
      <c r="CL27" s="414">
        <f t="shared" si="15"/>
        <v>0</v>
      </c>
      <c r="CM27" s="414">
        <f t="shared" si="16"/>
        <v>0</v>
      </c>
    </row>
    <row r="28" spans="2:93" hidden="1" x14ac:dyDescent="0.25">
      <c r="B28" s="134" t="str">
        <f t="shared" si="0"/>
        <v>-----</v>
      </c>
      <c r="C28" s="1" t="str">
        <f>+IF('Diagnóstico Técnico'!AH19&gt;0,'Diagnóstico Técnico'!A19,"")</f>
        <v/>
      </c>
      <c r="D28" s="413" t="str">
        <f>+'Diagnóstico Técnico'!D19</f>
        <v xml:space="preserve">SAN MARTIN </v>
      </c>
      <c r="BW28" s="414">
        <v>181197.87388987566</v>
      </c>
      <c r="BX28" s="414">
        <f t="shared" si="1"/>
        <v>215625.46992895202</v>
      </c>
      <c r="BY28" s="414">
        <f t="shared" si="2"/>
        <v>17407.609236234457</v>
      </c>
      <c r="BZ28" s="414">
        <f t="shared" si="3"/>
        <v>20715.054991119003</v>
      </c>
      <c r="CA28" s="414">
        <f t="shared" si="4"/>
        <v>198605.48312611011</v>
      </c>
      <c r="CB28" s="414">
        <f t="shared" si="5"/>
        <v>0</v>
      </c>
      <c r="CC28" s="414">
        <f t="shared" si="6"/>
        <v>0</v>
      </c>
      <c r="CD28" s="414">
        <f t="shared" si="7"/>
        <v>0</v>
      </c>
      <c r="CE28" s="414">
        <f t="shared" si="8"/>
        <v>0</v>
      </c>
      <c r="CF28" s="414">
        <f t="shared" si="9"/>
        <v>0</v>
      </c>
      <c r="CG28" s="414">
        <f t="shared" si="10"/>
        <v>0</v>
      </c>
      <c r="CH28" s="414">
        <f t="shared" si="11"/>
        <v>0</v>
      </c>
      <c r="CI28" s="414">
        <f t="shared" si="12"/>
        <v>0</v>
      </c>
      <c r="CJ28" s="414">
        <f t="shared" si="13"/>
        <v>0</v>
      </c>
      <c r="CK28" s="414">
        <f t="shared" si="14"/>
        <v>0</v>
      </c>
      <c r="CL28" s="414">
        <f t="shared" si="15"/>
        <v>0</v>
      </c>
      <c r="CM28" s="414">
        <f t="shared" si="16"/>
        <v>0</v>
      </c>
    </row>
    <row r="29" spans="2:93" hidden="1" x14ac:dyDescent="0.25">
      <c r="B29" s="134" t="str">
        <f t="shared" si="0"/>
        <v>-----</v>
      </c>
      <c r="C29" s="1" t="str">
        <f>+IF('Diagnóstico Técnico'!AH20&gt;0,'Diagnóstico Técnico'!A20,"")</f>
        <v/>
      </c>
      <c r="D29" s="413" t="str">
        <f>+'Diagnóstico Técnico'!D20</f>
        <v xml:space="preserve">SAN MARTIN </v>
      </c>
      <c r="BW29" s="414">
        <v>181197.87388987566</v>
      </c>
      <c r="BX29" s="414">
        <f t="shared" si="1"/>
        <v>215625.46992895202</v>
      </c>
      <c r="BY29" s="414">
        <f t="shared" si="2"/>
        <v>17407.609236234457</v>
      </c>
      <c r="BZ29" s="414">
        <f t="shared" si="3"/>
        <v>20715.054991119003</v>
      </c>
      <c r="CA29" s="414">
        <f t="shared" si="4"/>
        <v>198605.48312611011</v>
      </c>
      <c r="CB29" s="414">
        <f t="shared" si="5"/>
        <v>0</v>
      </c>
      <c r="CC29" s="414">
        <f t="shared" si="6"/>
        <v>0</v>
      </c>
      <c r="CD29" s="414">
        <f t="shared" si="7"/>
        <v>0</v>
      </c>
      <c r="CE29" s="414">
        <f t="shared" si="8"/>
        <v>0</v>
      </c>
      <c r="CF29" s="414">
        <f t="shared" si="9"/>
        <v>0</v>
      </c>
      <c r="CG29" s="414">
        <f t="shared" si="10"/>
        <v>0</v>
      </c>
      <c r="CH29" s="414">
        <f t="shared" si="11"/>
        <v>0</v>
      </c>
      <c r="CI29" s="414">
        <f t="shared" si="12"/>
        <v>0</v>
      </c>
      <c r="CJ29" s="414">
        <f t="shared" si="13"/>
        <v>0</v>
      </c>
      <c r="CK29" s="414">
        <f t="shared" si="14"/>
        <v>0</v>
      </c>
      <c r="CL29" s="414">
        <f t="shared" si="15"/>
        <v>0</v>
      </c>
      <c r="CM29" s="414">
        <f t="shared" si="16"/>
        <v>0</v>
      </c>
    </row>
    <row r="30" spans="2:93" hidden="1" x14ac:dyDescent="0.25">
      <c r="B30" s="134" t="str">
        <f t="shared" si="0"/>
        <v>-----</v>
      </c>
      <c r="C30" s="1" t="str">
        <f>+IF('Diagnóstico Técnico'!AH21&gt;0,'Diagnóstico Técnico'!A21,"")</f>
        <v/>
      </c>
      <c r="D30" s="413" t="str">
        <f>+'Diagnóstico Técnico'!D21</f>
        <v xml:space="preserve">SAN MARTIN </v>
      </c>
      <c r="BW30" s="414">
        <v>181197.87388987566</v>
      </c>
      <c r="BX30" s="414">
        <f t="shared" si="1"/>
        <v>215625.46992895202</v>
      </c>
      <c r="BY30" s="414">
        <f t="shared" si="2"/>
        <v>17407.609236234457</v>
      </c>
      <c r="BZ30" s="414">
        <f t="shared" si="3"/>
        <v>20715.054991119003</v>
      </c>
      <c r="CA30" s="414">
        <f t="shared" si="4"/>
        <v>198605.48312611011</v>
      </c>
      <c r="CB30" s="414">
        <f t="shared" si="5"/>
        <v>0</v>
      </c>
      <c r="CC30" s="414">
        <f t="shared" si="6"/>
        <v>0</v>
      </c>
      <c r="CD30" s="414">
        <f t="shared" si="7"/>
        <v>0</v>
      </c>
      <c r="CE30" s="414">
        <f t="shared" si="8"/>
        <v>0</v>
      </c>
      <c r="CF30" s="414">
        <f t="shared" si="9"/>
        <v>0</v>
      </c>
      <c r="CG30" s="414">
        <f t="shared" si="10"/>
        <v>0</v>
      </c>
      <c r="CH30" s="414">
        <f t="shared" si="11"/>
        <v>0</v>
      </c>
      <c r="CI30" s="414">
        <f t="shared" si="12"/>
        <v>0</v>
      </c>
      <c r="CJ30" s="414">
        <f t="shared" si="13"/>
        <v>0</v>
      </c>
      <c r="CK30" s="414">
        <f t="shared" si="14"/>
        <v>0</v>
      </c>
      <c r="CL30" s="414">
        <f t="shared" si="15"/>
        <v>0</v>
      </c>
      <c r="CM30" s="414">
        <f t="shared" si="16"/>
        <v>0</v>
      </c>
    </row>
    <row r="31" spans="2:93" hidden="1" x14ac:dyDescent="0.25">
      <c r="B31" s="134" t="str">
        <f t="shared" si="0"/>
        <v>-----</v>
      </c>
      <c r="C31" s="1" t="str">
        <f>+IF('Diagnóstico Técnico'!AH22&gt;0,'Diagnóstico Técnico'!A22,"")</f>
        <v/>
      </c>
      <c r="D31" s="413" t="str">
        <f>+'Diagnóstico Técnico'!D22</f>
        <v xml:space="preserve">SAN MARTIN </v>
      </c>
      <c r="BW31" s="414">
        <v>181197.87388987566</v>
      </c>
      <c r="BX31" s="414">
        <f t="shared" si="1"/>
        <v>215625.46992895202</v>
      </c>
      <c r="BY31" s="414">
        <f t="shared" si="2"/>
        <v>17407.609236234457</v>
      </c>
      <c r="BZ31" s="414">
        <f t="shared" si="3"/>
        <v>20715.054991119003</v>
      </c>
      <c r="CA31" s="414">
        <f t="shared" si="4"/>
        <v>198605.48312611011</v>
      </c>
      <c r="CB31" s="414">
        <f t="shared" si="5"/>
        <v>0</v>
      </c>
      <c r="CC31" s="414">
        <f t="shared" si="6"/>
        <v>0</v>
      </c>
      <c r="CD31" s="414">
        <f t="shared" si="7"/>
        <v>0</v>
      </c>
      <c r="CE31" s="414">
        <f t="shared" si="8"/>
        <v>0</v>
      </c>
      <c r="CF31" s="414">
        <f t="shared" si="9"/>
        <v>0</v>
      </c>
      <c r="CG31" s="414">
        <f t="shared" si="10"/>
        <v>0</v>
      </c>
      <c r="CH31" s="414">
        <f t="shared" si="11"/>
        <v>0</v>
      </c>
      <c r="CI31" s="414">
        <f t="shared" si="12"/>
        <v>0</v>
      </c>
      <c r="CJ31" s="414">
        <f t="shared" si="13"/>
        <v>0</v>
      </c>
      <c r="CK31" s="414">
        <f t="shared" si="14"/>
        <v>0</v>
      </c>
      <c r="CL31" s="414">
        <f t="shared" si="15"/>
        <v>0</v>
      </c>
      <c r="CM31" s="414">
        <f t="shared" si="16"/>
        <v>0</v>
      </c>
    </row>
    <row r="32" spans="2:93" hidden="1" x14ac:dyDescent="0.25">
      <c r="B32" s="134" t="str">
        <f t="shared" si="0"/>
        <v>-----</v>
      </c>
      <c r="C32" s="1" t="str">
        <f>+IF('Diagnóstico Técnico'!AH23&gt;0,'Diagnóstico Técnico'!A23,"")</f>
        <v/>
      </c>
      <c r="D32" s="413" t="str">
        <f>+'Diagnóstico Técnico'!D23</f>
        <v xml:space="preserve">SAN MARTIN </v>
      </c>
      <c r="BW32" s="414">
        <v>181197.87388987566</v>
      </c>
      <c r="BX32" s="414">
        <f t="shared" si="1"/>
        <v>215625.46992895202</v>
      </c>
      <c r="BY32" s="414">
        <f t="shared" si="2"/>
        <v>17407.609236234457</v>
      </c>
      <c r="BZ32" s="414">
        <f t="shared" si="3"/>
        <v>20715.054991119003</v>
      </c>
      <c r="CA32" s="414">
        <f t="shared" si="4"/>
        <v>198605.48312611011</v>
      </c>
      <c r="CB32" s="414">
        <f t="shared" si="5"/>
        <v>0</v>
      </c>
      <c r="CC32" s="414">
        <f t="shared" si="6"/>
        <v>0</v>
      </c>
      <c r="CD32" s="414">
        <f t="shared" si="7"/>
        <v>0</v>
      </c>
      <c r="CE32" s="414">
        <f t="shared" si="8"/>
        <v>0</v>
      </c>
      <c r="CF32" s="414">
        <f t="shared" si="9"/>
        <v>0</v>
      </c>
      <c r="CG32" s="414">
        <f t="shared" si="10"/>
        <v>0</v>
      </c>
      <c r="CH32" s="414">
        <f t="shared" si="11"/>
        <v>0</v>
      </c>
      <c r="CI32" s="414">
        <f t="shared" si="12"/>
        <v>0</v>
      </c>
      <c r="CJ32" s="414">
        <f t="shared" si="13"/>
        <v>0</v>
      </c>
      <c r="CK32" s="414">
        <f t="shared" si="14"/>
        <v>0</v>
      </c>
      <c r="CL32" s="414">
        <f t="shared" si="15"/>
        <v>0</v>
      </c>
      <c r="CM32" s="414">
        <f t="shared" si="16"/>
        <v>0</v>
      </c>
    </row>
    <row r="33" spans="2:91" hidden="1" x14ac:dyDescent="0.25">
      <c r="B33" s="134" t="str">
        <f t="shared" si="0"/>
        <v>-----</v>
      </c>
      <c r="C33" s="1" t="str">
        <f>+IF('Diagnóstico Técnico'!AH24&gt;0,'Diagnóstico Técnico'!A24,"")</f>
        <v/>
      </c>
      <c r="D33" s="413" t="str">
        <f>+'Diagnóstico Técnico'!D24</f>
        <v xml:space="preserve">SAN MARTIN </v>
      </c>
      <c r="BW33" s="414">
        <v>181197.87388987566</v>
      </c>
      <c r="BX33" s="414">
        <f t="shared" si="1"/>
        <v>215625.46992895202</v>
      </c>
      <c r="BY33" s="414">
        <f t="shared" si="2"/>
        <v>17407.609236234457</v>
      </c>
      <c r="BZ33" s="414">
        <f t="shared" si="3"/>
        <v>20715.054991119003</v>
      </c>
      <c r="CA33" s="414">
        <f t="shared" si="4"/>
        <v>198605.48312611011</v>
      </c>
      <c r="CB33" s="414">
        <f t="shared" si="5"/>
        <v>0</v>
      </c>
      <c r="CC33" s="414">
        <f t="shared" si="6"/>
        <v>0</v>
      </c>
      <c r="CD33" s="414">
        <f t="shared" si="7"/>
        <v>0</v>
      </c>
      <c r="CE33" s="414">
        <f t="shared" si="8"/>
        <v>0</v>
      </c>
      <c r="CF33" s="414">
        <f t="shared" si="9"/>
        <v>0</v>
      </c>
      <c r="CG33" s="414">
        <f t="shared" si="10"/>
        <v>0</v>
      </c>
      <c r="CH33" s="414">
        <f t="shared" si="11"/>
        <v>0</v>
      </c>
      <c r="CI33" s="414">
        <f t="shared" si="12"/>
        <v>0</v>
      </c>
      <c r="CJ33" s="414">
        <f t="shared" si="13"/>
        <v>0</v>
      </c>
      <c r="CK33" s="414">
        <f t="shared" si="14"/>
        <v>0</v>
      </c>
      <c r="CL33" s="414">
        <f t="shared" si="15"/>
        <v>0</v>
      </c>
      <c r="CM33" s="414">
        <f t="shared" si="16"/>
        <v>0</v>
      </c>
    </row>
    <row r="34" spans="2:91" hidden="1" x14ac:dyDescent="0.25">
      <c r="B34" s="134" t="str">
        <f t="shared" si="0"/>
        <v>-----</v>
      </c>
      <c r="C34" s="1" t="str">
        <f>+IF('Diagnóstico Técnico'!AH25&gt;0,'Diagnóstico Técnico'!A25,"")</f>
        <v/>
      </c>
      <c r="D34" s="413" t="str">
        <f>+'Diagnóstico Técnico'!D25</f>
        <v>PATIO BONITO</v>
      </c>
      <c r="BW34" s="414">
        <v>181197.87388987566</v>
      </c>
      <c r="BX34" s="414">
        <f t="shared" si="1"/>
        <v>215625.46992895202</v>
      </c>
      <c r="BY34" s="414">
        <f t="shared" si="2"/>
        <v>17407.609236234457</v>
      </c>
      <c r="BZ34" s="414">
        <f t="shared" si="3"/>
        <v>20715.054991119003</v>
      </c>
      <c r="CA34" s="414">
        <f t="shared" si="4"/>
        <v>198605.48312611011</v>
      </c>
      <c r="CB34" s="414">
        <f t="shared" si="5"/>
        <v>0</v>
      </c>
      <c r="CC34" s="414">
        <f t="shared" si="6"/>
        <v>0</v>
      </c>
      <c r="CD34" s="414">
        <f t="shared" si="7"/>
        <v>0</v>
      </c>
      <c r="CE34" s="414">
        <f t="shared" si="8"/>
        <v>0</v>
      </c>
      <c r="CF34" s="414">
        <f t="shared" si="9"/>
        <v>0</v>
      </c>
      <c r="CG34" s="414">
        <f t="shared" si="10"/>
        <v>0</v>
      </c>
      <c r="CH34" s="414">
        <f t="shared" si="11"/>
        <v>0</v>
      </c>
      <c r="CI34" s="414">
        <f t="shared" si="12"/>
        <v>0</v>
      </c>
      <c r="CJ34" s="414">
        <f t="shared" si="13"/>
        <v>0</v>
      </c>
      <c r="CK34" s="414">
        <f t="shared" si="14"/>
        <v>0</v>
      </c>
      <c r="CL34" s="414">
        <f t="shared" si="15"/>
        <v>0</v>
      </c>
      <c r="CM34" s="414">
        <f t="shared" si="16"/>
        <v>0</v>
      </c>
    </row>
    <row r="35" spans="2:91" hidden="1" x14ac:dyDescent="0.25">
      <c r="B35" s="134" t="str">
        <f t="shared" si="0"/>
        <v>-----</v>
      </c>
      <c r="C35" s="1" t="str">
        <f>+IF('Diagnóstico Técnico'!AH26&gt;0,'Diagnóstico Técnico'!A26,"")</f>
        <v/>
      </c>
      <c r="D35" s="413" t="str">
        <f>+'Diagnóstico Técnico'!D26</f>
        <v xml:space="preserve">SAN MARTIN </v>
      </c>
      <c r="BW35" s="414">
        <v>181197.87388987566</v>
      </c>
      <c r="BX35" s="414">
        <f t="shared" si="1"/>
        <v>215625.46992895202</v>
      </c>
      <c r="BY35" s="414">
        <f t="shared" si="2"/>
        <v>17407.609236234457</v>
      </c>
      <c r="BZ35" s="414">
        <f t="shared" si="3"/>
        <v>20715.054991119003</v>
      </c>
      <c r="CA35" s="414">
        <f t="shared" si="4"/>
        <v>198605.48312611011</v>
      </c>
      <c r="CB35" s="414">
        <f t="shared" si="5"/>
        <v>0</v>
      </c>
      <c r="CC35" s="414">
        <f t="shared" si="6"/>
        <v>0</v>
      </c>
      <c r="CD35" s="414">
        <f t="shared" si="7"/>
        <v>0</v>
      </c>
      <c r="CE35" s="414">
        <f t="shared" si="8"/>
        <v>0</v>
      </c>
      <c r="CF35" s="414">
        <f t="shared" si="9"/>
        <v>0</v>
      </c>
      <c r="CG35" s="414">
        <f t="shared" si="10"/>
        <v>0</v>
      </c>
      <c r="CH35" s="414">
        <f t="shared" si="11"/>
        <v>0</v>
      </c>
      <c r="CI35" s="414">
        <f t="shared" si="12"/>
        <v>0</v>
      </c>
      <c r="CJ35" s="414">
        <f t="shared" si="13"/>
        <v>0</v>
      </c>
      <c r="CK35" s="414">
        <f t="shared" si="14"/>
        <v>0</v>
      </c>
      <c r="CL35" s="414">
        <f t="shared" si="15"/>
        <v>0</v>
      </c>
      <c r="CM35" s="414">
        <f t="shared" si="16"/>
        <v>0</v>
      </c>
    </row>
    <row r="36" spans="2:91" hidden="1" x14ac:dyDescent="0.25">
      <c r="B36" s="134" t="str">
        <f t="shared" si="0"/>
        <v>-----</v>
      </c>
      <c r="C36" s="1" t="str">
        <f>+IF('Diagnóstico Técnico'!AH27&gt;0,'Diagnóstico Técnico'!A27,"")</f>
        <v/>
      </c>
      <c r="D36" s="413" t="str">
        <f>+'Diagnóstico Técnico'!D27</f>
        <v>NUEVO MILENIO</v>
      </c>
      <c r="BW36" s="414">
        <v>181197.87388987566</v>
      </c>
      <c r="BX36" s="414">
        <f t="shared" si="1"/>
        <v>215625.46992895202</v>
      </c>
      <c r="BY36" s="414">
        <f t="shared" si="2"/>
        <v>17407.609236234457</v>
      </c>
      <c r="BZ36" s="414">
        <f t="shared" si="3"/>
        <v>20715.054991119003</v>
      </c>
      <c r="CA36" s="414">
        <f t="shared" si="4"/>
        <v>198605.48312611011</v>
      </c>
      <c r="CB36" s="414">
        <f t="shared" si="5"/>
        <v>0</v>
      </c>
      <c r="CC36" s="414">
        <f t="shared" si="6"/>
        <v>0</v>
      </c>
      <c r="CD36" s="414">
        <f t="shared" si="7"/>
        <v>0</v>
      </c>
      <c r="CE36" s="414">
        <f t="shared" si="8"/>
        <v>0</v>
      </c>
      <c r="CF36" s="414">
        <f t="shared" si="9"/>
        <v>0</v>
      </c>
      <c r="CG36" s="414">
        <f t="shared" si="10"/>
        <v>0</v>
      </c>
      <c r="CH36" s="414">
        <f t="shared" si="11"/>
        <v>0</v>
      </c>
      <c r="CI36" s="414">
        <f t="shared" si="12"/>
        <v>0</v>
      </c>
      <c r="CJ36" s="414">
        <f t="shared" si="13"/>
        <v>0</v>
      </c>
      <c r="CK36" s="414">
        <f t="shared" si="14"/>
        <v>0</v>
      </c>
      <c r="CL36" s="414">
        <f t="shared" si="15"/>
        <v>0</v>
      </c>
      <c r="CM36" s="414">
        <f t="shared" si="16"/>
        <v>0</v>
      </c>
    </row>
    <row r="37" spans="2:91" hidden="1" x14ac:dyDescent="0.25">
      <c r="B37" s="134" t="str">
        <f t="shared" si="0"/>
        <v>-----</v>
      </c>
      <c r="C37" s="1" t="str">
        <f>+IF('Diagnóstico Técnico'!AH28&gt;0,'Diagnóstico Técnico'!A28,"")</f>
        <v>MIL-002</v>
      </c>
      <c r="D37" s="413" t="str">
        <f>+'Diagnóstico Técnico'!D28</f>
        <v>NUEVO MILENIO</v>
      </c>
      <c r="BW37" s="414">
        <v>181197.87388987566</v>
      </c>
      <c r="BX37" s="414">
        <f t="shared" si="1"/>
        <v>215625.46992895202</v>
      </c>
      <c r="BY37" s="414">
        <f t="shared" si="2"/>
        <v>17407.609236234457</v>
      </c>
      <c r="BZ37" s="414">
        <f t="shared" si="3"/>
        <v>20715.054991119003</v>
      </c>
      <c r="CA37" s="414">
        <f t="shared" si="4"/>
        <v>198605.48312611011</v>
      </c>
      <c r="CB37" s="414">
        <f t="shared" si="5"/>
        <v>236340.52492007101</v>
      </c>
      <c r="CC37" s="414">
        <f t="shared" si="6"/>
        <v>0</v>
      </c>
      <c r="CD37" s="414">
        <f t="shared" si="7"/>
        <v>0</v>
      </c>
      <c r="CE37" s="414">
        <f t="shared" si="8"/>
        <v>0</v>
      </c>
      <c r="CF37" s="414">
        <f t="shared" si="9"/>
        <v>0</v>
      </c>
      <c r="CG37" s="414">
        <f t="shared" si="10"/>
        <v>0</v>
      </c>
      <c r="CH37" s="414">
        <f t="shared" si="11"/>
        <v>236340.52492007101</v>
      </c>
      <c r="CI37" s="414">
        <f t="shared" si="12"/>
        <v>0</v>
      </c>
      <c r="CJ37" s="414">
        <f t="shared" si="13"/>
        <v>0</v>
      </c>
      <c r="CK37" s="414">
        <f t="shared" si="14"/>
        <v>0</v>
      </c>
      <c r="CL37" s="414">
        <f t="shared" si="15"/>
        <v>0</v>
      </c>
      <c r="CM37" s="414">
        <f t="shared" si="16"/>
        <v>236340.52492007101</v>
      </c>
    </row>
    <row r="38" spans="2:91" hidden="1" x14ac:dyDescent="0.25">
      <c r="B38" s="134" t="str">
        <f t="shared" si="0"/>
        <v>-----</v>
      </c>
      <c r="C38" s="1" t="str">
        <f>+IF('Diagnóstico Técnico'!AH29&gt;0,'Diagnóstico Técnico'!A29,"")</f>
        <v/>
      </c>
      <c r="D38" s="413" t="str">
        <f>+'Diagnóstico Técnico'!D29</f>
        <v>NUEVO MILENIO</v>
      </c>
      <c r="BW38" s="414">
        <v>181197.87388987566</v>
      </c>
      <c r="BX38" s="414">
        <f t="shared" si="1"/>
        <v>215625.46992895202</v>
      </c>
      <c r="BY38" s="414">
        <f t="shared" si="2"/>
        <v>17407.609236234457</v>
      </c>
      <c r="BZ38" s="414">
        <f t="shared" si="3"/>
        <v>20715.054991119003</v>
      </c>
      <c r="CA38" s="414">
        <f t="shared" si="4"/>
        <v>198605.48312611011</v>
      </c>
      <c r="CB38" s="414">
        <f t="shared" si="5"/>
        <v>0</v>
      </c>
      <c r="CC38" s="414">
        <f t="shared" si="6"/>
        <v>0</v>
      </c>
      <c r="CD38" s="414">
        <f t="shared" si="7"/>
        <v>0</v>
      </c>
      <c r="CE38" s="414">
        <f t="shared" si="8"/>
        <v>0</v>
      </c>
      <c r="CF38" s="414">
        <f t="shared" si="9"/>
        <v>0</v>
      </c>
      <c r="CG38" s="414">
        <f t="shared" si="10"/>
        <v>0</v>
      </c>
      <c r="CH38" s="414">
        <f t="shared" si="11"/>
        <v>0</v>
      </c>
      <c r="CI38" s="414">
        <f t="shared" si="12"/>
        <v>0</v>
      </c>
      <c r="CJ38" s="414">
        <f t="shared" si="13"/>
        <v>0</v>
      </c>
      <c r="CK38" s="414">
        <f t="shared" si="14"/>
        <v>0</v>
      </c>
      <c r="CL38" s="414">
        <f t="shared" si="15"/>
        <v>0</v>
      </c>
      <c r="CM38" s="414">
        <f t="shared" si="16"/>
        <v>0</v>
      </c>
    </row>
    <row r="39" spans="2:91" hidden="1" x14ac:dyDescent="0.25">
      <c r="B39" s="134" t="str">
        <f t="shared" si="0"/>
        <v>-----</v>
      </c>
      <c r="C39" s="1" t="str">
        <f>+IF('Diagnóstico Técnico'!AH30&gt;0,'Diagnóstico Técnico'!A30,"")</f>
        <v/>
      </c>
      <c r="D39" s="413" t="str">
        <f>+'Diagnóstico Técnico'!D30</f>
        <v>PATIO BONITO</v>
      </c>
      <c r="BW39" s="414">
        <v>181197.87388987566</v>
      </c>
      <c r="BX39" s="414">
        <f t="shared" si="1"/>
        <v>215625.46992895202</v>
      </c>
      <c r="BY39" s="414">
        <f t="shared" si="2"/>
        <v>17407.609236234457</v>
      </c>
      <c r="BZ39" s="414">
        <f t="shared" si="3"/>
        <v>20715.054991119003</v>
      </c>
      <c r="CA39" s="414">
        <f t="shared" si="4"/>
        <v>198605.48312611011</v>
      </c>
      <c r="CB39" s="414">
        <f t="shared" si="5"/>
        <v>0</v>
      </c>
      <c r="CC39" s="414">
        <f t="shared" si="6"/>
        <v>0</v>
      </c>
      <c r="CD39" s="414">
        <f t="shared" si="7"/>
        <v>0</v>
      </c>
      <c r="CE39" s="414">
        <f t="shared" si="8"/>
        <v>0</v>
      </c>
      <c r="CF39" s="414">
        <f t="shared" si="9"/>
        <v>0</v>
      </c>
      <c r="CG39" s="414">
        <f t="shared" si="10"/>
        <v>0</v>
      </c>
      <c r="CH39" s="414">
        <f t="shared" si="11"/>
        <v>0</v>
      </c>
      <c r="CI39" s="414">
        <f t="shared" si="12"/>
        <v>0</v>
      </c>
      <c r="CJ39" s="414">
        <f t="shared" si="13"/>
        <v>0</v>
      </c>
      <c r="CK39" s="414">
        <f t="shared" si="14"/>
        <v>0</v>
      </c>
      <c r="CL39" s="414">
        <f t="shared" si="15"/>
        <v>0</v>
      </c>
      <c r="CM39" s="414">
        <f t="shared" si="16"/>
        <v>0</v>
      </c>
    </row>
    <row r="40" spans="2:91" hidden="1" x14ac:dyDescent="0.25">
      <c r="B40" s="134" t="str">
        <f t="shared" si="0"/>
        <v>-----</v>
      </c>
      <c r="C40" s="1" t="str">
        <f>+IF('Diagnóstico Técnico'!AH31&gt;0,'Diagnóstico Técnico'!A31,"")</f>
        <v/>
      </c>
      <c r="D40" s="413" t="str">
        <f>+'Diagnóstico Técnico'!D31</f>
        <v>NUEVO MILENIO</v>
      </c>
      <c r="BW40" s="414">
        <v>181197.87388987566</v>
      </c>
      <c r="BX40" s="414">
        <f t="shared" si="1"/>
        <v>215625.46992895202</v>
      </c>
      <c r="BY40" s="414">
        <f t="shared" si="2"/>
        <v>17407.609236234457</v>
      </c>
      <c r="BZ40" s="414">
        <f t="shared" si="3"/>
        <v>20715.054991119003</v>
      </c>
      <c r="CA40" s="414">
        <f t="shared" si="4"/>
        <v>198605.48312611011</v>
      </c>
      <c r="CB40" s="414">
        <f t="shared" si="5"/>
        <v>0</v>
      </c>
      <c r="CC40" s="414">
        <f t="shared" si="6"/>
        <v>0</v>
      </c>
      <c r="CD40" s="414">
        <f t="shared" si="7"/>
        <v>0</v>
      </c>
      <c r="CE40" s="414">
        <f t="shared" si="8"/>
        <v>0</v>
      </c>
      <c r="CF40" s="414">
        <f t="shared" si="9"/>
        <v>0</v>
      </c>
      <c r="CG40" s="414">
        <f t="shared" si="10"/>
        <v>0</v>
      </c>
      <c r="CH40" s="414">
        <f t="shared" si="11"/>
        <v>0</v>
      </c>
      <c r="CI40" s="414">
        <f t="shared" si="12"/>
        <v>0</v>
      </c>
      <c r="CJ40" s="414">
        <f t="shared" si="13"/>
        <v>0</v>
      </c>
      <c r="CK40" s="414">
        <f t="shared" si="14"/>
        <v>0</v>
      </c>
      <c r="CL40" s="414">
        <f t="shared" si="15"/>
        <v>0</v>
      </c>
      <c r="CM40" s="414">
        <f t="shared" si="16"/>
        <v>0</v>
      </c>
    </row>
    <row r="41" spans="2:91" hidden="1" x14ac:dyDescent="0.25">
      <c r="B41" s="134" t="str">
        <f t="shared" si="0"/>
        <v>-----</v>
      </c>
      <c r="C41" s="1" t="str">
        <f>+IF('Diagnóstico Técnico'!AH32&gt;0,'Diagnóstico Técnico'!A32,"")</f>
        <v/>
      </c>
      <c r="D41" s="413" t="str">
        <f>+'Diagnóstico Técnico'!D32</f>
        <v>PATIO BONITO</v>
      </c>
      <c r="BW41" s="414">
        <v>181197.87388987566</v>
      </c>
      <c r="BX41" s="414">
        <f t="shared" si="1"/>
        <v>215625.46992895202</v>
      </c>
      <c r="BY41" s="414">
        <f t="shared" si="2"/>
        <v>17407.609236234457</v>
      </c>
      <c r="BZ41" s="414">
        <f t="shared" si="3"/>
        <v>20715.054991119003</v>
      </c>
      <c r="CA41" s="414">
        <f t="shared" si="4"/>
        <v>198605.48312611011</v>
      </c>
      <c r="CB41" s="414">
        <f t="shared" si="5"/>
        <v>0</v>
      </c>
      <c r="CC41" s="414">
        <f t="shared" si="6"/>
        <v>0</v>
      </c>
      <c r="CD41" s="414">
        <f t="shared" si="7"/>
        <v>0</v>
      </c>
      <c r="CE41" s="414">
        <f t="shared" si="8"/>
        <v>0</v>
      </c>
      <c r="CF41" s="414">
        <f t="shared" si="9"/>
        <v>0</v>
      </c>
      <c r="CG41" s="414">
        <f t="shared" si="10"/>
        <v>0</v>
      </c>
      <c r="CH41" s="414">
        <f t="shared" si="11"/>
        <v>0</v>
      </c>
      <c r="CI41" s="414">
        <f t="shared" si="12"/>
        <v>0</v>
      </c>
      <c r="CJ41" s="414">
        <f t="shared" si="13"/>
        <v>0</v>
      </c>
      <c r="CK41" s="414">
        <f t="shared" si="14"/>
        <v>0</v>
      </c>
      <c r="CL41" s="414">
        <f t="shared" si="15"/>
        <v>0</v>
      </c>
      <c r="CM41" s="414">
        <f t="shared" si="16"/>
        <v>0</v>
      </c>
    </row>
    <row r="42" spans="2:91" hidden="1" x14ac:dyDescent="0.25">
      <c r="B42" s="134" t="str">
        <f t="shared" si="0"/>
        <v>-----</v>
      </c>
      <c r="C42" s="1" t="str">
        <f>+IF('Diagnóstico Técnico'!AH33&gt;0,'Diagnóstico Técnico'!A33,"")</f>
        <v/>
      </c>
      <c r="D42" s="413" t="str">
        <f>+'Diagnóstico Técnico'!D33</f>
        <v>PATIO BONITO</v>
      </c>
      <c r="BW42" s="414">
        <v>181197.87388987566</v>
      </c>
      <c r="BX42" s="414">
        <f t="shared" si="1"/>
        <v>215625.46992895202</v>
      </c>
      <c r="BY42" s="414">
        <f t="shared" si="2"/>
        <v>17407.609236234457</v>
      </c>
      <c r="BZ42" s="414">
        <f t="shared" si="3"/>
        <v>20715.054991119003</v>
      </c>
      <c r="CA42" s="414">
        <f t="shared" si="4"/>
        <v>198605.48312611011</v>
      </c>
      <c r="CB42" s="414">
        <f t="shared" si="5"/>
        <v>0</v>
      </c>
      <c r="CC42" s="414">
        <f t="shared" si="6"/>
        <v>0</v>
      </c>
      <c r="CD42" s="414">
        <f t="shared" si="7"/>
        <v>0</v>
      </c>
      <c r="CE42" s="414">
        <f t="shared" si="8"/>
        <v>0</v>
      </c>
      <c r="CF42" s="414">
        <f t="shared" si="9"/>
        <v>0</v>
      </c>
      <c r="CG42" s="414">
        <f t="shared" si="10"/>
        <v>0</v>
      </c>
      <c r="CH42" s="414">
        <f t="shared" si="11"/>
        <v>0</v>
      </c>
      <c r="CI42" s="414">
        <f t="shared" si="12"/>
        <v>0</v>
      </c>
      <c r="CJ42" s="414">
        <f t="shared" si="13"/>
        <v>0</v>
      </c>
      <c r="CK42" s="414">
        <f t="shared" si="14"/>
        <v>0</v>
      </c>
      <c r="CL42" s="414">
        <f t="shared" si="15"/>
        <v>0</v>
      </c>
      <c r="CM42" s="414">
        <f t="shared" si="16"/>
        <v>0</v>
      </c>
    </row>
    <row r="43" spans="2:91" hidden="1" x14ac:dyDescent="0.25">
      <c r="B43" s="134" t="str">
        <f t="shared" si="0"/>
        <v>-----</v>
      </c>
      <c r="C43" s="1" t="str">
        <f>+IF('Diagnóstico Técnico'!AH34&gt;0,'Diagnóstico Técnico'!A34,"")</f>
        <v/>
      </c>
      <c r="D43" s="413" t="str">
        <f>+'Diagnóstico Técnico'!D34</f>
        <v>PATIO BONITO</v>
      </c>
      <c r="BW43" s="414">
        <v>181197.87388987566</v>
      </c>
      <c r="BX43" s="414">
        <f t="shared" si="1"/>
        <v>215625.46992895202</v>
      </c>
      <c r="BY43" s="414">
        <f t="shared" si="2"/>
        <v>17407.609236234457</v>
      </c>
      <c r="BZ43" s="414">
        <f t="shared" si="3"/>
        <v>20715.054991119003</v>
      </c>
      <c r="CA43" s="414">
        <f t="shared" si="4"/>
        <v>198605.48312611011</v>
      </c>
      <c r="CB43" s="414">
        <f t="shared" si="5"/>
        <v>0</v>
      </c>
      <c r="CC43" s="414">
        <f t="shared" si="6"/>
        <v>0</v>
      </c>
      <c r="CD43" s="414">
        <f t="shared" si="7"/>
        <v>0</v>
      </c>
      <c r="CE43" s="414">
        <f t="shared" si="8"/>
        <v>0</v>
      </c>
      <c r="CF43" s="414">
        <f t="shared" si="9"/>
        <v>0</v>
      </c>
      <c r="CG43" s="414">
        <f t="shared" si="10"/>
        <v>0</v>
      </c>
      <c r="CH43" s="414">
        <f t="shared" si="11"/>
        <v>0</v>
      </c>
      <c r="CI43" s="414">
        <f t="shared" si="12"/>
        <v>0</v>
      </c>
      <c r="CJ43" s="414">
        <f t="shared" si="13"/>
        <v>0</v>
      </c>
      <c r="CK43" s="414">
        <f t="shared" si="14"/>
        <v>0</v>
      </c>
      <c r="CL43" s="414">
        <f t="shared" si="15"/>
        <v>0</v>
      </c>
      <c r="CM43" s="414">
        <f t="shared" si="16"/>
        <v>0</v>
      </c>
    </row>
    <row r="44" spans="2:91" hidden="1" x14ac:dyDescent="0.25">
      <c r="B44" s="134" t="str">
        <f t="shared" si="0"/>
        <v>-----</v>
      </c>
      <c r="C44" s="1" t="str">
        <f>+IF('Diagnóstico Técnico'!AH35&gt;0,'Diagnóstico Técnico'!A35,"")</f>
        <v/>
      </c>
      <c r="D44" s="413" t="str">
        <f>+'Diagnóstico Técnico'!D35</f>
        <v>NUEVO MILENIO</v>
      </c>
      <c r="BW44" s="414">
        <v>181197.87388987566</v>
      </c>
      <c r="BX44" s="414">
        <f t="shared" si="1"/>
        <v>215625.46992895202</v>
      </c>
      <c r="BY44" s="414">
        <f t="shared" si="2"/>
        <v>17407.609236234457</v>
      </c>
      <c r="BZ44" s="414">
        <f t="shared" si="3"/>
        <v>20715.054991119003</v>
      </c>
      <c r="CA44" s="414">
        <f t="shared" si="4"/>
        <v>198605.48312611011</v>
      </c>
      <c r="CB44" s="414">
        <f t="shared" si="5"/>
        <v>0</v>
      </c>
      <c r="CC44" s="414">
        <f t="shared" si="6"/>
        <v>0</v>
      </c>
      <c r="CD44" s="414">
        <f t="shared" si="7"/>
        <v>0</v>
      </c>
      <c r="CE44" s="414">
        <f t="shared" si="8"/>
        <v>0</v>
      </c>
      <c r="CF44" s="414">
        <f t="shared" si="9"/>
        <v>0</v>
      </c>
      <c r="CG44" s="414">
        <f t="shared" si="10"/>
        <v>0</v>
      </c>
      <c r="CH44" s="414">
        <f t="shared" si="11"/>
        <v>0</v>
      </c>
      <c r="CI44" s="414">
        <f t="shared" si="12"/>
        <v>0</v>
      </c>
      <c r="CJ44" s="414">
        <f t="shared" si="13"/>
        <v>0</v>
      </c>
      <c r="CK44" s="414">
        <f t="shared" si="14"/>
        <v>0</v>
      </c>
      <c r="CL44" s="414">
        <f t="shared" si="15"/>
        <v>0</v>
      </c>
      <c r="CM44" s="414">
        <f t="shared" si="16"/>
        <v>0</v>
      </c>
    </row>
    <row r="45" spans="2:91" hidden="1" x14ac:dyDescent="0.25">
      <c r="B45" s="134" t="str">
        <f t="shared" si="0"/>
        <v>-----</v>
      </c>
      <c r="C45" s="1" t="str">
        <f>+IF('Diagnóstico Técnico'!AH36&gt;0,'Diagnóstico Técnico'!A36,"")</f>
        <v/>
      </c>
      <c r="D45" s="413" t="str">
        <f>+'Diagnóstico Técnico'!D36</f>
        <v>NUEVO MILENIO</v>
      </c>
      <c r="BW45" s="414">
        <v>181197.87388987566</v>
      </c>
      <c r="BX45" s="414">
        <f t="shared" si="1"/>
        <v>215625.46992895202</v>
      </c>
      <c r="BY45" s="414">
        <f t="shared" si="2"/>
        <v>17407.609236234457</v>
      </c>
      <c r="BZ45" s="414">
        <f t="shared" si="3"/>
        <v>20715.054991119003</v>
      </c>
      <c r="CA45" s="414">
        <f t="shared" si="4"/>
        <v>198605.48312611011</v>
      </c>
      <c r="CB45" s="414">
        <f t="shared" si="5"/>
        <v>0</v>
      </c>
      <c r="CC45" s="414">
        <f t="shared" si="6"/>
        <v>0</v>
      </c>
      <c r="CD45" s="414">
        <f t="shared" si="7"/>
        <v>0</v>
      </c>
      <c r="CE45" s="414">
        <f t="shared" si="8"/>
        <v>0</v>
      </c>
      <c r="CF45" s="414">
        <f t="shared" si="9"/>
        <v>0</v>
      </c>
      <c r="CG45" s="414">
        <f t="shared" si="10"/>
        <v>0</v>
      </c>
      <c r="CH45" s="414">
        <f t="shared" si="11"/>
        <v>0</v>
      </c>
      <c r="CI45" s="414">
        <f t="shared" si="12"/>
        <v>0</v>
      </c>
      <c r="CJ45" s="414">
        <f t="shared" si="13"/>
        <v>0</v>
      </c>
      <c r="CK45" s="414">
        <f t="shared" si="14"/>
        <v>0</v>
      </c>
      <c r="CL45" s="414">
        <f t="shared" si="15"/>
        <v>0</v>
      </c>
      <c r="CM45" s="414">
        <f t="shared" si="16"/>
        <v>0</v>
      </c>
    </row>
    <row r="46" spans="2:91" hidden="1" x14ac:dyDescent="0.25">
      <c r="B46" s="134" t="str">
        <f t="shared" si="0"/>
        <v>-----</v>
      </c>
      <c r="C46" s="1" t="str">
        <f>+IF('Diagnóstico Técnico'!AH37&gt;0,'Diagnóstico Técnico'!A37,"")</f>
        <v/>
      </c>
      <c r="D46" s="413" t="str">
        <f>+'Diagnóstico Técnico'!D37</f>
        <v>TAHAMI</v>
      </c>
      <c r="BW46" s="414">
        <v>181197.87388987566</v>
      </c>
      <c r="BX46" s="414">
        <f t="shared" si="1"/>
        <v>215625.46992895202</v>
      </c>
      <c r="BY46" s="414">
        <f t="shared" si="2"/>
        <v>17407.609236234457</v>
      </c>
      <c r="BZ46" s="414">
        <f t="shared" si="3"/>
        <v>20715.054991119003</v>
      </c>
      <c r="CA46" s="414">
        <f t="shared" si="4"/>
        <v>198605.48312611011</v>
      </c>
      <c r="CB46" s="414">
        <f t="shared" si="5"/>
        <v>0</v>
      </c>
      <c r="CC46" s="414">
        <f t="shared" si="6"/>
        <v>0</v>
      </c>
      <c r="CD46" s="414">
        <f t="shared" si="7"/>
        <v>0</v>
      </c>
      <c r="CE46" s="414">
        <f t="shared" si="8"/>
        <v>0</v>
      </c>
      <c r="CF46" s="414">
        <f t="shared" si="9"/>
        <v>0</v>
      </c>
      <c r="CG46" s="414">
        <f t="shared" si="10"/>
        <v>0</v>
      </c>
      <c r="CH46" s="414">
        <f t="shared" si="11"/>
        <v>0</v>
      </c>
      <c r="CI46" s="414">
        <f t="shared" si="12"/>
        <v>0</v>
      </c>
      <c r="CJ46" s="414">
        <f t="shared" si="13"/>
        <v>0</v>
      </c>
      <c r="CK46" s="414">
        <f t="shared" si="14"/>
        <v>0</v>
      </c>
      <c r="CL46" s="414">
        <f t="shared" si="15"/>
        <v>0</v>
      </c>
      <c r="CM46" s="414">
        <f t="shared" si="16"/>
        <v>0</v>
      </c>
    </row>
    <row r="47" spans="2:91" hidden="1" x14ac:dyDescent="0.25">
      <c r="B47" s="134" t="str">
        <f t="shared" si="0"/>
        <v>-----</v>
      </c>
      <c r="C47" s="1" t="str">
        <f>+IF('Diagnóstico Técnico'!AH38&gt;0,'Diagnóstico Técnico'!A38,"")</f>
        <v/>
      </c>
      <c r="D47" s="413" t="str">
        <f>+'Diagnóstico Técnico'!D38</f>
        <v>TAHAMI</v>
      </c>
      <c r="BW47" s="414">
        <v>181197.87388987566</v>
      </c>
      <c r="BX47" s="414">
        <f t="shared" si="1"/>
        <v>215625.46992895202</v>
      </c>
      <c r="BY47" s="414">
        <f t="shared" si="2"/>
        <v>17407.609236234457</v>
      </c>
      <c r="BZ47" s="414">
        <f t="shared" si="3"/>
        <v>20715.054991119003</v>
      </c>
      <c r="CA47" s="414">
        <f t="shared" si="4"/>
        <v>198605.48312611011</v>
      </c>
      <c r="CB47" s="414">
        <f t="shared" si="5"/>
        <v>0</v>
      </c>
      <c r="CC47" s="414">
        <f t="shared" si="6"/>
        <v>0</v>
      </c>
      <c r="CD47" s="414">
        <f t="shared" si="7"/>
        <v>0</v>
      </c>
      <c r="CE47" s="414">
        <f t="shared" si="8"/>
        <v>0</v>
      </c>
      <c r="CF47" s="414">
        <f t="shared" si="9"/>
        <v>0</v>
      </c>
      <c r="CG47" s="414">
        <f t="shared" si="10"/>
        <v>0</v>
      </c>
      <c r="CH47" s="414">
        <f t="shared" si="11"/>
        <v>0</v>
      </c>
      <c r="CI47" s="414">
        <f t="shared" si="12"/>
        <v>0</v>
      </c>
      <c r="CJ47" s="414">
        <f t="shared" si="13"/>
        <v>0</v>
      </c>
      <c r="CK47" s="414">
        <f t="shared" si="14"/>
        <v>0</v>
      </c>
      <c r="CL47" s="414">
        <f t="shared" si="15"/>
        <v>0</v>
      </c>
      <c r="CM47" s="414">
        <f t="shared" si="16"/>
        <v>0</v>
      </c>
    </row>
    <row r="48" spans="2:91" hidden="1" x14ac:dyDescent="0.25">
      <c r="B48" s="134" t="str">
        <f t="shared" si="0"/>
        <v>-----</v>
      </c>
      <c r="C48" s="1" t="str">
        <f>+IF('Diagnóstico Técnico'!AH39&gt;0,'Diagnóstico Técnico'!A39,"")</f>
        <v/>
      </c>
      <c r="D48" s="413" t="str">
        <f>+'Diagnóstico Técnico'!D39</f>
        <v>NUEVO MILENIO</v>
      </c>
      <c r="BW48" s="414">
        <v>181197.87388987566</v>
      </c>
      <c r="BX48" s="414">
        <f t="shared" si="1"/>
        <v>215625.46992895202</v>
      </c>
      <c r="BY48" s="414">
        <f t="shared" si="2"/>
        <v>17407.609236234457</v>
      </c>
      <c r="BZ48" s="414">
        <f t="shared" si="3"/>
        <v>20715.054991119003</v>
      </c>
      <c r="CA48" s="414">
        <f t="shared" si="4"/>
        <v>198605.48312611011</v>
      </c>
      <c r="CB48" s="414">
        <f t="shared" si="5"/>
        <v>0</v>
      </c>
      <c r="CC48" s="414">
        <f t="shared" si="6"/>
        <v>0</v>
      </c>
      <c r="CD48" s="414">
        <f t="shared" si="7"/>
        <v>0</v>
      </c>
      <c r="CE48" s="414">
        <f t="shared" si="8"/>
        <v>0</v>
      </c>
      <c r="CF48" s="414">
        <f t="shared" si="9"/>
        <v>0</v>
      </c>
      <c r="CG48" s="414">
        <f t="shared" si="10"/>
        <v>0</v>
      </c>
      <c r="CH48" s="414">
        <f t="shared" si="11"/>
        <v>0</v>
      </c>
      <c r="CI48" s="414">
        <f t="shared" si="12"/>
        <v>0</v>
      </c>
      <c r="CJ48" s="414">
        <f t="shared" si="13"/>
        <v>0</v>
      </c>
      <c r="CK48" s="414">
        <f t="shared" si="14"/>
        <v>0</v>
      </c>
      <c r="CL48" s="414">
        <f t="shared" si="15"/>
        <v>0</v>
      </c>
      <c r="CM48" s="414">
        <f t="shared" si="16"/>
        <v>0</v>
      </c>
    </row>
    <row r="49" spans="2:94" hidden="1" x14ac:dyDescent="0.25">
      <c r="B49" s="134" t="str">
        <f t="shared" si="0"/>
        <v>-----</v>
      </c>
      <c r="C49" s="1" t="str">
        <f>+IF('Diagnóstico Técnico'!AH40&gt;0,'Diagnóstico Técnico'!A40,"")</f>
        <v/>
      </c>
      <c r="D49" s="413" t="str">
        <f>+'Diagnóstico Técnico'!D40</f>
        <v xml:space="preserve">OASIS </v>
      </c>
      <c r="BW49" s="414">
        <v>181197.87388987566</v>
      </c>
      <c r="BX49" s="414">
        <f t="shared" si="1"/>
        <v>215625.46992895202</v>
      </c>
      <c r="BY49" s="414">
        <f t="shared" si="2"/>
        <v>17407.609236234457</v>
      </c>
      <c r="BZ49" s="414">
        <f t="shared" si="3"/>
        <v>20715.054991119003</v>
      </c>
      <c r="CA49" s="414">
        <f t="shared" si="4"/>
        <v>198605.48312611011</v>
      </c>
      <c r="CB49" s="414">
        <f t="shared" si="5"/>
        <v>0</v>
      </c>
      <c r="CC49" s="414">
        <f t="shared" si="6"/>
        <v>0</v>
      </c>
      <c r="CD49" s="414">
        <f t="shared" si="7"/>
        <v>0</v>
      </c>
      <c r="CE49" s="414">
        <f t="shared" si="8"/>
        <v>0</v>
      </c>
      <c r="CF49" s="414">
        <f t="shared" si="9"/>
        <v>0</v>
      </c>
      <c r="CG49" s="414">
        <f t="shared" si="10"/>
        <v>0</v>
      </c>
      <c r="CH49" s="414">
        <f t="shared" si="11"/>
        <v>0</v>
      </c>
      <c r="CI49" s="414">
        <f t="shared" si="12"/>
        <v>0</v>
      </c>
      <c r="CJ49" s="414">
        <f t="shared" si="13"/>
        <v>0</v>
      </c>
      <c r="CK49" s="414">
        <f t="shared" si="14"/>
        <v>0</v>
      </c>
      <c r="CL49" s="414">
        <f t="shared" si="15"/>
        <v>0</v>
      </c>
      <c r="CM49" s="414">
        <f t="shared" si="16"/>
        <v>0</v>
      </c>
    </row>
    <row r="50" spans="2:94" hidden="1" x14ac:dyDescent="0.25">
      <c r="B50" s="134" t="str">
        <f t="shared" si="0"/>
        <v>-----</v>
      </c>
      <c r="C50" s="1" t="str">
        <f>+IF('Diagnóstico Técnico'!AH41&gt;0,'Diagnóstico Técnico'!A41,"")</f>
        <v>OAS-005</v>
      </c>
      <c r="D50" s="413" t="str">
        <f>+'Diagnóstico Técnico'!D41</f>
        <v xml:space="preserve">OASIS </v>
      </c>
      <c r="BW50" s="414">
        <v>181197.87388987566</v>
      </c>
      <c r="BX50" s="414">
        <f t="shared" si="1"/>
        <v>215625.46992895202</v>
      </c>
      <c r="BY50" s="414">
        <f t="shared" si="2"/>
        <v>17407.609236234457</v>
      </c>
      <c r="BZ50" s="414">
        <f t="shared" si="3"/>
        <v>20715.054991119003</v>
      </c>
      <c r="CA50" s="414">
        <f t="shared" si="4"/>
        <v>198605.48312611011</v>
      </c>
      <c r="CB50" s="414">
        <f t="shared" si="5"/>
        <v>236340.52492007101</v>
      </c>
      <c r="CC50" s="414">
        <f t="shared" si="6"/>
        <v>0</v>
      </c>
      <c r="CD50" s="414">
        <f t="shared" si="7"/>
        <v>0</v>
      </c>
      <c r="CE50" s="414">
        <f t="shared" si="8"/>
        <v>0</v>
      </c>
      <c r="CF50" s="414">
        <f t="shared" si="9"/>
        <v>0</v>
      </c>
      <c r="CG50" s="414">
        <f t="shared" si="10"/>
        <v>0</v>
      </c>
      <c r="CH50" s="414">
        <f t="shared" si="11"/>
        <v>236340.52492007101</v>
      </c>
      <c r="CI50" s="414">
        <f t="shared" si="12"/>
        <v>0</v>
      </c>
      <c r="CJ50" s="414">
        <f t="shared" si="13"/>
        <v>0</v>
      </c>
      <c r="CK50" s="414">
        <f t="shared" si="14"/>
        <v>0</v>
      </c>
      <c r="CL50" s="414">
        <f t="shared" si="15"/>
        <v>0</v>
      </c>
      <c r="CM50" s="414">
        <f t="shared" si="16"/>
        <v>236340.52492007101</v>
      </c>
    </row>
    <row r="51" spans="2:94" hidden="1" x14ac:dyDescent="0.25">
      <c r="B51" s="134" t="str">
        <f t="shared" si="0"/>
        <v>-----</v>
      </c>
      <c r="C51" s="1" t="str">
        <f>+IF('Diagnóstico Técnico'!AH42&gt;0,'Diagnóstico Técnico'!A42,"")</f>
        <v/>
      </c>
      <c r="D51" s="413" t="str">
        <f>+'Diagnóstico Técnico'!D42</f>
        <v xml:space="preserve">OASIS </v>
      </c>
      <c r="BW51" s="414">
        <v>181197.87388987566</v>
      </c>
      <c r="BX51" s="414">
        <f t="shared" si="1"/>
        <v>215625.46992895202</v>
      </c>
      <c r="BY51" s="414">
        <f t="shared" si="2"/>
        <v>17407.609236234457</v>
      </c>
      <c r="BZ51" s="414">
        <f t="shared" si="3"/>
        <v>20715.054991119003</v>
      </c>
      <c r="CA51" s="414">
        <f t="shared" si="4"/>
        <v>198605.48312611011</v>
      </c>
      <c r="CB51" s="414">
        <f t="shared" si="5"/>
        <v>0</v>
      </c>
      <c r="CC51" s="414">
        <f t="shared" si="6"/>
        <v>0</v>
      </c>
      <c r="CD51" s="414">
        <f t="shared" si="7"/>
        <v>0</v>
      </c>
      <c r="CE51" s="414">
        <f t="shared" si="8"/>
        <v>0</v>
      </c>
      <c r="CF51" s="414">
        <f t="shared" si="9"/>
        <v>0</v>
      </c>
      <c r="CG51" s="414">
        <f t="shared" si="10"/>
        <v>0</v>
      </c>
      <c r="CH51" s="414">
        <f t="shared" si="11"/>
        <v>0</v>
      </c>
      <c r="CI51" s="414">
        <f t="shared" si="12"/>
        <v>0</v>
      </c>
      <c r="CJ51" s="414">
        <f t="shared" si="13"/>
        <v>0</v>
      </c>
      <c r="CK51" s="414">
        <f t="shared" si="14"/>
        <v>0</v>
      </c>
      <c r="CL51" s="414">
        <f t="shared" si="15"/>
        <v>0</v>
      </c>
      <c r="CM51" s="414">
        <f t="shared" si="16"/>
        <v>0</v>
      </c>
    </row>
    <row r="52" spans="2:94" hidden="1" x14ac:dyDescent="0.25">
      <c r="B52" s="134" t="str">
        <f t="shared" si="0"/>
        <v>-----</v>
      </c>
      <c r="C52" s="1" t="str">
        <f>+IF('Diagnóstico Técnico'!AH43&gt;0,'Diagnóstico Técnico'!A43,"")</f>
        <v/>
      </c>
      <c r="D52" s="413" t="str">
        <f>+'Diagnóstico Técnico'!D43</f>
        <v xml:space="preserve">OASIS </v>
      </c>
      <c r="BW52" s="414">
        <v>181197.87388987566</v>
      </c>
      <c r="BX52" s="414">
        <f t="shared" si="1"/>
        <v>215625.46992895202</v>
      </c>
      <c r="BY52" s="414">
        <f t="shared" si="2"/>
        <v>17407.609236234457</v>
      </c>
      <c r="BZ52" s="414">
        <f t="shared" si="3"/>
        <v>20715.054991119003</v>
      </c>
      <c r="CA52" s="414">
        <f t="shared" si="4"/>
        <v>198605.48312611011</v>
      </c>
      <c r="CB52" s="414">
        <f t="shared" si="5"/>
        <v>0</v>
      </c>
      <c r="CC52" s="414">
        <f t="shared" si="6"/>
        <v>0</v>
      </c>
      <c r="CD52" s="414">
        <f t="shared" si="7"/>
        <v>0</v>
      </c>
      <c r="CE52" s="414">
        <f t="shared" si="8"/>
        <v>0</v>
      </c>
      <c r="CF52" s="414">
        <f t="shared" si="9"/>
        <v>0</v>
      </c>
      <c r="CG52" s="414">
        <f t="shared" si="10"/>
        <v>0</v>
      </c>
      <c r="CH52" s="414">
        <f t="shared" si="11"/>
        <v>0</v>
      </c>
      <c r="CI52" s="414">
        <f t="shared" si="12"/>
        <v>0</v>
      </c>
      <c r="CJ52" s="414">
        <f t="shared" si="13"/>
        <v>0</v>
      </c>
      <c r="CK52" s="414">
        <f t="shared" si="14"/>
        <v>0</v>
      </c>
      <c r="CL52" s="414">
        <f t="shared" si="15"/>
        <v>0</v>
      </c>
      <c r="CM52" s="414">
        <f t="shared" si="16"/>
        <v>0</v>
      </c>
    </row>
    <row r="53" spans="2:94" x14ac:dyDescent="0.25">
      <c r="B53" s="134" t="str">
        <f t="shared" si="0"/>
        <v>UST1-S-D-LM--</v>
      </c>
      <c r="C53" s="6" t="str">
        <f>+IF('Diagnóstico Técnico'!AH44&gt;0,'Diagnóstico Técnico'!A44,"")</f>
        <v>OAS-008</v>
      </c>
      <c r="D53" s="475" t="str">
        <f>+'Diagnóstico Técnico'!D44</f>
        <v xml:space="preserve">OASIS </v>
      </c>
      <c r="E53" s="6">
        <v>12</v>
      </c>
      <c r="F53" s="6">
        <v>12</v>
      </c>
      <c r="G53" s="6">
        <v>1</v>
      </c>
      <c r="H53" s="6">
        <v>1</v>
      </c>
      <c r="I53" s="6">
        <v>1</v>
      </c>
      <c r="J53" s="6">
        <v>1</v>
      </c>
      <c r="K53" s="6"/>
      <c r="L53" s="6"/>
      <c r="M53" s="6"/>
      <c r="N53" s="6"/>
      <c r="O53" s="6"/>
      <c r="P53" s="6"/>
      <c r="Q53" s="6"/>
      <c r="R53" s="6"/>
      <c r="S53" s="6"/>
      <c r="T53" s="6"/>
      <c r="U53" s="6"/>
      <c r="V53" s="6"/>
      <c r="W53" s="6"/>
      <c r="X53" s="6"/>
      <c r="Y53" s="6"/>
      <c r="Z53" s="6">
        <v>0.5</v>
      </c>
      <c r="AA53" s="6"/>
      <c r="AB53" s="6"/>
      <c r="AC53" s="6">
        <v>1</v>
      </c>
      <c r="AD53" s="6"/>
      <c r="AE53" s="6"/>
      <c r="AF53" s="6"/>
      <c r="AG53" s="6"/>
      <c r="AH53" s="6"/>
      <c r="AI53" s="6"/>
      <c r="AJ53" s="6"/>
      <c r="AK53" s="6"/>
      <c r="AL53" s="6"/>
      <c r="AM53" s="6"/>
      <c r="AN53" s="6"/>
      <c r="AO53" s="6"/>
      <c r="AP53" s="6"/>
      <c r="AQ53" s="6"/>
      <c r="AR53" s="6"/>
      <c r="AS53" s="6"/>
      <c r="AT53" s="6"/>
      <c r="AU53" s="6"/>
      <c r="AV53" s="6"/>
      <c r="AW53" s="6"/>
      <c r="AX53" s="6"/>
      <c r="AY53" s="6"/>
      <c r="AZ53" s="6"/>
      <c r="BA53" s="6"/>
      <c r="BB53" s="6"/>
      <c r="BC53" s="6"/>
      <c r="BD53" s="6"/>
      <c r="BE53" s="6"/>
      <c r="BF53" s="6"/>
      <c r="BG53" s="6">
        <v>1</v>
      </c>
      <c r="BH53" s="6"/>
      <c r="BI53" s="6"/>
      <c r="BJ53" s="6"/>
      <c r="BK53" s="6"/>
      <c r="BL53" s="6"/>
      <c r="BM53" s="6"/>
      <c r="BN53" s="6"/>
      <c r="BO53" s="6"/>
      <c r="BP53" s="6"/>
      <c r="BW53" s="414">
        <v>181197.87388987566</v>
      </c>
      <c r="BX53" s="414">
        <f t="shared" si="1"/>
        <v>215625.46992895202</v>
      </c>
      <c r="BY53" s="414">
        <f t="shared" si="2"/>
        <v>17407.609236234457</v>
      </c>
      <c r="BZ53" s="414">
        <f t="shared" si="3"/>
        <v>20715.054991119003</v>
      </c>
      <c r="CA53" s="414">
        <f t="shared" si="4"/>
        <v>198605.48312611011</v>
      </c>
      <c r="CB53" s="414">
        <f t="shared" si="5"/>
        <v>236340.52492007101</v>
      </c>
      <c r="CC53" s="414">
        <f t="shared" si="6"/>
        <v>4406332.5</v>
      </c>
      <c r="CD53" s="414">
        <f t="shared" si="7"/>
        <v>0</v>
      </c>
      <c r="CE53" s="414">
        <f t="shared" si="8"/>
        <v>4406332.5</v>
      </c>
      <c r="CF53" s="414">
        <f t="shared" si="9"/>
        <v>5718978.95175</v>
      </c>
      <c r="CG53" s="414">
        <f t="shared" si="10"/>
        <v>0</v>
      </c>
      <c r="CH53" s="414">
        <f t="shared" si="11"/>
        <v>5955319.4766700715</v>
      </c>
      <c r="CI53" s="414">
        <f t="shared" si="12"/>
        <v>0</v>
      </c>
      <c r="CJ53" s="414">
        <f t="shared" si="13"/>
        <v>0</v>
      </c>
      <c r="CK53" s="414">
        <f t="shared" si="14"/>
        <v>0</v>
      </c>
      <c r="CL53" s="414">
        <f t="shared" si="15"/>
        <v>0</v>
      </c>
      <c r="CM53" s="414">
        <f t="shared" si="16"/>
        <v>5955319.4766700715</v>
      </c>
      <c r="CO53" s="134" t="s">
        <v>1129</v>
      </c>
      <c r="CP53" s="134">
        <v>1</v>
      </c>
    </row>
    <row r="54" spans="2:94" x14ac:dyDescent="0.25">
      <c r="B54" s="134" t="str">
        <f t="shared" si="0"/>
        <v>-S-D-LM-LD-</v>
      </c>
      <c r="C54" s="6" t="str">
        <f>+IF('Diagnóstico Técnico'!AH45&gt;0,'Diagnóstico Técnico'!A45,"")</f>
        <v>OAS-009</v>
      </c>
      <c r="D54" s="475" t="str">
        <f>+'Diagnóstico Técnico'!D45</f>
        <v xml:space="preserve">OASIS </v>
      </c>
      <c r="E54" s="6">
        <v>9.4</v>
      </c>
      <c r="F54" s="6">
        <v>1.5</v>
      </c>
      <c r="G54" s="6">
        <v>3</v>
      </c>
      <c r="H54" s="6">
        <v>1</v>
      </c>
      <c r="I54" s="6">
        <v>1</v>
      </c>
      <c r="J54" s="6">
        <v>1</v>
      </c>
      <c r="K54" s="6">
        <v>1</v>
      </c>
      <c r="L54" s="6"/>
      <c r="M54" s="6"/>
      <c r="N54" s="6"/>
      <c r="O54" s="6"/>
      <c r="P54" s="6"/>
      <c r="Q54" s="6"/>
      <c r="R54" s="6"/>
      <c r="S54" s="6"/>
      <c r="T54" s="6"/>
      <c r="U54" s="6"/>
      <c r="V54" s="6"/>
      <c r="W54" s="6"/>
      <c r="X54" s="6"/>
      <c r="Y54" s="6"/>
      <c r="Z54" s="6"/>
      <c r="AA54" s="6"/>
      <c r="AB54" s="6"/>
      <c r="AC54" s="6"/>
      <c r="AD54" s="6"/>
      <c r="AE54" s="6"/>
      <c r="AF54" s="6"/>
      <c r="AG54" s="6"/>
      <c r="AH54" s="6"/>
      <c r="AI54" s="6"/>
      <c r="AJ54" s="6"/>
      <c r="AK54" s="6">
        <v>0.03</v>
      </c>
      <c r="AL54" s="6">
        <v>1.5</v>
      </c>
      <c r="AM54" s="6"/>
      <c r="AN54" s="6">
        <v>3</v>
      </c>
      <c r="AO54" s="6"/>
      <c r="AP54" s="6"/>
      <c r="AQ54" s="6"/>
      <c r="AR54" s="6">
        <v>7</v>
      </c>
      <c r="AS54" s="6"/>
      <c r="AT54" s="6"/>
      <c r="AU54" s="6">
        <v>8</v>
      </c>
      <c r="AV54" s="6">
        <v>13</v>
      </c>
      <c r="AW54" s="6"/>
      <c r="AX54" s="6"/>
      <c r="AY54" s="6">
        <v>1</v>
      </c>
      <c r="AZ54" s="6">
        <v>1</v>
      </c>
      <c r="BA54" s="6"/>
      <c r="BB54" s="6"/>
      <c r="BC54" s="6"/>
      <c r="BD54" s="6"/>
      <c r="BE54" s="6"/>
      <c r="BF54" s="6"/>
      <c r="BG54" s="6">
        <v>1</v>
      </c>
      <c r="BH54" s="6"/>
      <c r="BI54" s="6"/>
      <c r="BJ54" s="6"/>
      <c r="BK54" s="6"/>
      <c r="BL54" s="6">
        <v>1.8</v>
      </c>
      <c r="BM54" s="6">
        <v>8</v>
      </c>
      <c r="BN54" s="6">
        <v>4.3</v>
      </c>
      <c r="BO54" s="6">
        <v>0.9</v>
      </c>
      <c r="BP54" s="6">
        <v>17</v>
      </c>
      <c r="BW54" s="414">
        <v>181197.87388987566</v>
      </c>
      <c r="BX54" s="414">
        <f t="shared" si="1"/>
        <v>215625.46992895202</v>
      </c>
      <c r="BY54" s="414">
        <f t="shared" si="2"/>
        <v>17407.609236234457</v>
      </c>
      <c r="BZ54" s="414">
        <f t="shared" si="3"/>
        <v>20715.054991119003</v>
      </c>
      <c r="CA54" s="414">
        <f t="shared" si="4"/>
        <v>198605.48312611011</v>
      </c>
      <c r="CB54" s="414">
        <f t="shared" si="5"/>
        <v>236340.52492007101</v>
      </c>
      <c r="CC54" s="414">
        <f t="shared" si="6"/>
        <v>2645394.5700000003</v>
      </c>
      <c r="CD54" s="414">
        <f t="shared" si="7"/>
        <v>0</v>
      </c>
      <c r="CE54" s="414">
        <f t="shared" si="8"/>
        <v>2645394.5700000003</v>
      </c>
      <c r="CF54" s="414">
        <f t="shared" si="9"/>
        <v>3433457.6124030002</v>
      </c>
      <c r="CG54" s="414">
        <f t="shared" si="10"/>
        <v>0</v>
      </c>
      <c r="CH54" s="414">
        <f t="shared" si="11"/>
        <v>3669798.1373230712</v>
      </c>
      <c r="CI54" s="414">
        <f t="shared" si="12"/>
        <v>0</v>
      </c>
      <c r="CJ54" s="414">
        <f t="shared" si="13"/>
        <v>0</v>
      </c>
      <c r="CK54" s="414">
        <f t="shared" si="14"/>
        <v>0</v>
      </c>
      <c r="CL54" s="414">
        <f t="shared" si="15"/>
        <v>0</v>
      </c>
      <c r="CM54" s="414">
        <f t="shared" si="16"/>
        <v>3669798.1373230712</v>
      </c>
      <c r="CO54" s="134" t="s">
        <v>1129</v>
      </c>
      <c r="CP54" s="134">
        <v>1</v>
      </c>
    </row>
    <row r="55" spans="2:94" hidden="1" x14ac:dyDescent="0.25">
      <c r="B55" s="134" t="str">
        <f t="shared" si="0"/>
        <v>-----</v>
      </c>
      <c r="C55" s="1" t="str">
        <f>+IF('Diagnóstico Técnico'!AH46&gt;0,'Diagnóstico Técnico'!A46,"")</f>
        <v/>
      </c>
      <c r="D55" s="413" t="str">
        <f>+'Diagnóstico Técnico'!D46</f>
        <v>NUEVO MILENIO</v>
      </c>
      <c r="BW55" s="414">
        <v>181197.87388987566</v>
      </c>
      <c r="BX55" s="414">
        <f t="shared" si="1"/>
        <v>215625.46992895202</v>
      </c>
      <c r="BY55" s="414">
        <f t="shared" si="2"/>
        <v>17407.609236234457</v>
      </c>
      <c r="BZ55" s="414">
        <f t="shared" si="3"/>
        <v>20715.054991119003</v>
      </c>
      <c r="CA55" s="414">
        <f t="shared" si="4"/>
        <v>198605.48312611011</v>
      </c>
      <c r="CB55" s="414">
        <f t="shared" si="5"/>
        <v>0</v>
      </c>
      <c r="CC55" s="414">
        <f t="shared" si="6"/>
        <v>0</v>
      </c>
      <c r="CD55" s="414">
        <f t="shared" si="7"/>
        <v>0</v>
      </c>
      <c r="CE55" s="414">
        <f t="shared" si="8"/>
        <v>0</v>
      </c>
      <c r="CF55" s="414">
        <f t="shared" si="9"/>
        <v>0</v>
      </c>
      <c r="CG55" s="414">
        <f t="shared" si="10"/>
        <v>0</v>
      </c>
      <c r="CH55" s="414">
        <f t="shared" si="11"/>
        <v>0</v>
      </c>
      <c r="CI55" s="414">
        <f t="shared" si="12"/>
        <v>0</v>
      </c>
      <c r="CJ55" s="414">
        <f t="shared" si="13"/>
        <v>0</v>
      </c>
      <c r="CK55" s="414">
        <f t="shared" si="14"/>
        <v>0</v>
      </c>
      <c r="CL55" s="414">
        <f t="shared" si="15"/>
        <v>0</v>
      </c>
      <c r="CM55" s="414">
        <f t="shared" si="16"/>
        <v>0</v>
      </c>
    </row>
    <row r="56" spans="2:94" x14ac:dyDescent="0.25">
      <c r="B56" s="134" t="str">
        <f t="shared" si="0"/>
        <v>UST1-S-D-LM--LP</v>
      </c>
      <c r="C56" s="6" t="str">
        <f>+IF('Diagnóstico Técnico'!AH47&gt;0,'Diagnóstico Técnico'!A47,"")</f>
        <v>OAS-010</v>
      </c>
      <c r="D56" s="475" t="str">
        <f>+'Diagnóstico Técnico'!D47</f>
        <v xml:space="preserve">OASIS </v>
      </c>
      <c r="E56" s="6">
        <v>7.8</v>
      </c>
      <c r="F56" s="6">
        <v>2.2000000000000002</v>
      </c>
      <c r="G56" s="6">
        <v>3.7</v>
      </c>
      <c r="H56" s="6">
        <v>1</v>
      </c>
      <c r="I56" s="6">
        <v>1</v>
      </c>
      <c r="J56" s="6">
        <v>1</v>
      </c>
      <c r="K56" s="6"/>
      <c r="L56" s="6">
        <v>1</v>
      </c>
      <c r="M56" s="6"/>
      <c r="N56" s="6"/>
      <c r="O56" s="6"/>
      <c r="P56" s="6"/>
      <c r="Q56" s="6"/>
      <c r="R56" s="6"/>
      <c r="S56" s="6"/>
      <c r="T56" s="6"/>
      <c r="U56" s="6"/>
      <c r="V56" s="6"/>
      <c r="W56" s="6"/>
      <c r="X56" s="6"/>
      <c r="Y56" s="6"/>
      <c r="Z56" s="6">
        <v>0.4</v>
      </c>
      <c r="AA56" s="6"/>
      <c r="AB56" s="6"/>
      <c r="AC56" s="6">
        <v>1</v>
      </c>
      <c r="AD56" s="6"/>
      <c r="AE56" s="6"/>
      <c r="AF56" s="6"/>
      <c r="AG56" s="6"/>
      <c r="AH56" s="6"/>
      <c r="AI56" s="6"/>
      <c r="AJ56" s="6"/>
      <c r="AK56" s="6"/>
      <c r="AL56" s="6"/>
      <c r="AM56" s="6"/>
      <c r="AN56" s="6">
        <v>2.11</v>
      </c>
      <c r="AO56" s="6"/>
      <c r="AP56" s="6"/>
      <c r="AQ56" s="6"/>
      <c r="AR56" s="6"/>
      <c r="AS56" s="6"/>
      <c r="AT56" s="6"/>
      <c r="AU56" s="6"/>
      <c r="AV56" s="6"/>
      <c r="AW56" s="6"/>
      <c r="AX56" s="6"/>
      <c r="AY56" s="6"/>
      <c r="AZ56" s="6"/>
      <c r="BA56" s="6"/>
      <c r="BB56" s="6"/>
      <c r="BC56" s="6"/>
      <c r="BD56" s="6"/>
      <c r="BE56" s="6"/>
      <c r="BF56" s="6"/>
      <c r="BG56" s="6">
        <v>1</v>
      </c>
      <c r="BH56" s="6"/>
      <c r="BI56" s="6"/>
      <c r="BJ56" s="6"/>
      <c r="BK56" s="6"/>
      <c r="BL56" s="6"/>
      <c r="BM56" s="6"/>
      <c r="BN56" s="6"/>
      <c r="BO56" s="6"/>
      <c r="BP56" s="6"/>
      <c r="BW56" s="414">
        <v>181197.87388987566</v>
      </c>
      <c r="BX56" s="414">
        <f t="shared" si="1"/>
        <v>215625.46992895202</v>
      </c>
      <c r="BY56" s="414">
        <f t="shared" si="2"/>
        <v>17407.609236234457</v>
      </c>
      <c r="BZ56" s="414">
        <f t="shared" si="3"/>
        <v>20715.054991119003</v>
      </c>
      <c r="CA56" s="414">
        <f t="shared" si="4"/>
        <v>198605.48312611011</v>
      </c>
      <c r="CB56" s="414">
        <f t="shared" si="5"/>
        <v>236340.52492007101</v>
      </c>
      <c r="CC56" s="414">
        <f t="shared" si="6"/>
        <v>4417185.17</v>
      </c>
      <c r="CD56" s="414">
        <f t="shared" si="7"/>
        <v>0</v>
      </c>
      <c r="CE56" s="414">
        <f t="shared" si="8"/>
        <v>4417185.17</v>
      </c>
      <c r="CF56" s="414">
        <f t="shared" si="9"/>
        <v>5733064.6321430001</v>
      </c>
      <c r="CG56" s="414">
        <f t="shared" si="10"/>
        <v>0</v>
      </c>
      <c r="CH56" s="414">
        <f t="shared" si="11"/>
        <v>5969405.1570630707</v>
      </c>
      <c r="CI56" s="414">
        <f t="shared" si="12"/>
        <v>0</v>
      </c>
      <c r="CJ56" s="414">
        <f t="shared" si="13"/>
        <v>0</v>
      </c>
      <c r="CK56" s="414">
        <f t="shared" si="14"/>
        <v>0</v>
      </c>
      <c r="CL56" s="414">
        <f t="shared" si="15"/>
        <v>0</v>
      </c>
      <c r="CM56" s="414">
        <f t="shared" si="16"/>
        <v>5969405.1570630707</v>
      </c>
      <c r="CO56" s="134" t="s">
        <v>1124</v>
      </c>
      <c r="CP56" s="134">
        <v>1</v>
      </c>
    </row>
    <row r="57" spans="2:94" hidden="1" x14ac:dyDescent="0.25">
      <c r="B57" s="134" t="str">
        <f t="shared" si="0"/>
        <v>-----</v>
      </c>
      <c r="C57" s="1" t="str">
        <f>+IF('Diagnóstico Técnico'!AH48&gt;0,'Diagnóstico Técnico'!A48,"")</f>
        <v/>
      </c>
      <c r="D57" s="413" t="str">
        <f>+'Diagnóstico Técnico'!D48</f>
        <v xml:space="preserve">OASIS </v>
      </c>
      <c r="BW57" s="414">
        <v>181197.87388987566</v>
      </c>
      <c r="BX57" s="414">
        <f t="shared" si="1"/>
        <v>215625.46992895202</v>
      </c>
      <c r="BY57" s="414">
        <f t="shared" si="2"/>
        <v>17407.609236234457</v>
      </c>
      <c r="BZ57" s="414">
        <f t="shared" si="3"/>
        <v>20715.054991119003</v>
      </c>
      <c r="CA57" s="414">
        <f t="shared" si="4"/>
        <v>198605.48312611011</v>
      </c>
      <c r="CB57" s="414">
        <f t="shared" si="5"/>
        <v>0</v>
      </c>
      <c r="CC57" s="414">
        <f t="shared" si="6"/>
        <v>0</v>
      </c>
      <c r="CD57" s="414">
        <f t="shared" si="7"/>
        <v>0</v>
      </c>
      <c r="CE57" s="414">
        <f t="shared" si="8"/>
        <v>0</v>
      </c>
      <c r="CF57" s="414">
        <f t="shared" si="9"/>
        <v>0</v>
      </c>
      <c r="CG57" s="414">
        <f t="shared" si="10"/>
        <v>0</v>
      </c>
      <c r="CH57" s="414">
        <f t="shared" si="11"/>
        <v>0</v>
      </c>
      <c r="CI57" s="414">
        <f t="shared" si="12"/>
        <v>0</v>
      </c>
      <c r="CJ57" s="414">
        <f t="shared" si="13"/>
        <v>0</v>
      </c>
      <c r="CK57" s="414">
        <f t="shared" si="14"/>
        <v>0</v>
      </c>
      <c r="CL57" s="414">
        <f t="shared" si="15"/>
        <v>0</v>
      </c>
      <c r="CM57" s="414">
        <f t="shared" si="16"/>
        <v>0</v>
      </c>
    </row>
    <row r="58" spans="2:94" x14ac:dyDescent="0.25">
      <c r="B58" s="134" t="str">
        <f t="shared" si="0"/>
        <v>UST1-S-D-LM--LP</v>
      </c>
      <c r="C58" s="6" t="str">
        <f>+IF('Diagnóstico Técnico'!AH49&gt;0,'Diagnóstico Técnico'!A49,"")</f>
        <v>OAS-011</v>
      </c>
      <c r="D58" s="475" t="str">
        <f>+'Diagnóstico Técnico'!D49</f>
        <v xml:space="preserve">OASIS </v>
      </c>
      <c r="E58" s="6">
        <v>7.47</v>
      </c>
      <c r="F58" s="6"/>
      <c r="G58" s="6">
        <v>6.33</v>
      </c>
      <c r="H58" s="6">
        <v>1</v>
      </c>
      <c r="I58" s="6">
        <v>1</v>
      </c>
      <c r="J58" s="6">
        <v>1</v>
      </c>
      <c r="K58" s="6"/>
      <c r="L58" s="6">
        <v>1</v>
      </c>
      <c r="M58" s="6"/>
      <c r="N58" s="6"/>
      <c r="O58" s="6"/>
      <c r="P58" s="6"/>
      <c r="Q58" s="6"/>
      <c r="R58" s="6"/>
      <c r="S58" s="6"/>
      <c r="T58" s="6"/>
      <c r="U58" s="6"/>
      <c r="V58" s="6"/>
      <c r="W58" s="6"/>
      <c r="X58" s="6"/>
      <c r="Y58" s="6"/>
      <c r="Z58" s="6"/>
      <c r="AA58" s="6">
        <v>0.4</v>
      </c>
      <c r="AB58" s="6"/>
      <c r="AC58" s="6">
        <v>1</v>
      </c>
      <c r="AD58" s="6"/>
      <c r="AE58" s="6"/>
      <c r="AF58" s="6"/>
      <c r="AG58" s="6"/>
      <c r="AH58" s="6"/>
      <c r="AI58" s="6"/>
      <c r="AJ58" s="6"/>
      <c r="AK58" s="6"/>
      <c r="AL58" s="6"/>
      <c r="AM58" s="6"/>
      <c r="AN58" s="6"/>
      <c r="AO58" s="6"/>
      <c r="AP58" s="6"/>
      <c r="AQ58" s="6"/>
      <c r="AR58" s="6"/>
      <c r="AS58" s="6"/>
      <c r="AT58" s="6"/>
      <c r="AU58" s="6"/>
      <c r="AV58" s="6"/>
      <c r="AW58" s="6"/>
      <c r="AX58" s="6"/>
      <c r="AY58" s="6"/>
      <c r="AZ58" s="6"/>
      <c r="BA58" s="6"/>
      <c r="BB58" s="6"/>
      <c r="BC58" s="6"/>
      <c r="BD58" s="6"/>
      <c r="BE58" s="6"/>
      <c r="BF58" s="6"/>
      <c r="BG58" s="6"/>
      <c r="BH58" s="6"/>
      <c r="BI58" s="6"/>
      <c r="BJ58" s="6"/>
      <c r="BK58" s="6"/>
      <c r="BL58" s="6"/>
      <c r="BM58" s="6"/>
      <c r="BN58" s="6"/>
      <c r="BO58" s="6"/>
      <c r="BP58" s="6"/>
      <c r="BW58" s="414">
        <v>181197.87388987566</v>
      </c>
      <c r="BX58" s="414">
        <f t="shared" si="1"/>
        <v>215625.46992895202</v>
      </c>
      <c r="BY58" s="414">
        <f t="shared" si="2"/>
        <v>17407.609236234457</v>
      </c>
      <c r="BZ58" s="414">
        <f t="shared" si="3"/>
        <v>20715.054991119003</v>
      </c>
      <c r="CA58" s="414">
        <f t="shared" si="4"/>
        <v>198605.48312611011</v>
      </c>
      <c r="CB58" s="414">
        <f t="shared" si="5"/>
        <v>236340.52492007101</v>
      </c>
      <c r="CC58" s="414">
        <f t="shared" si="6"/>
        <v>4128464.96</v>
      </c>
      <c r="CD58" s="414">
        <f t="shared" si="7"/>
        <v>136624.4</v>
      </c>
      <c r="CE58" s="414">
        <f t="shared" si="8"/>
        <v>4265089.3600000003</v>
      </c>
      <c r="CF58" s="414">
        <f t="shared" si="9"/>
        <v>5358334.6715839999</v>
      </c>
      <c r="CG58" s="414">
        <f t="shared" si="10"/>
        <v>177324.80875999999</v>
      </c>
      <c r="CH58" s="414">
        <f t="shared" si="11"/>
        <v>5772000.0052640717</v>
      </c>
      <c r="CI58" s="414">
        <f t="shared" si="12"/>
        <v>0</v>
      </c>
      <c r="CJ58" s="414">
        <f t="shared" si="13"/>
        <v>0</v>
      </c>
      <c r="CK58" s="414">
        <f t="shared" si="14"/>
        <v>0</v>
      </c>
      <c r="CL58" s="414">
        <f t="shared" si="15"/>
        <v>0</v>
      </c>
      <c r="CM58" s="414">
        <f t="shared" si="16"/>
        <v>5772000.0052640717</v>
      </c>
      <c r="CO58" s="134" t="s">
        <v>1124</v>
      </c>
      <c r="CP58" s="134">
        <v>1</v>
      </c>
    </row>
    <row r="59" spans="2:94" hidden="1" x14ac:dyDescent="0.25">
      <c r="B59" s="134" t="str">
        <f t="shared" si="0"/>
        <v>-----</v>
      </c>
      <c r="C59" s="1" t="str">
        <f>+IF('Diagnóstico Técnico'!AH50&gt;0,'Diagnóstico Técnico'!A50,"")</f>
        <v>OAS-012</v>
      </c>
      <c r="D59" s="413" t="str">
        <f>+'Diagnóstico Técnico'!D50</f>
        <v xml:space="preserve">OASIS </v>
      </c>
      <c r="BW59" s="414">
        <v>181197.87388987566</v>
      </c>
      <c r="BX59" s="414">
        <f t="shared" si="1"/>
        <v>215625.46992895202</v>
      </c>
      <c r="BY59" s="414">
        <f t="shared" si="2"/>
        <v>17407.609236234457</v>
      </c>
      <c r="BZ59" s="414">
        <f t="shared" si="3"/>
        <v>20715.054991119003</v>
      </c>
      <c r="CA59" s="414">
        <f t="shared" si="4"/>
        <v>198605.48312611011</v>
      </c>
      <c r="CB59" s="414">
        <f t="shared" si="5"/>
        <v>236340.52492007101</v>
      </c>
      <c r="CC59" s="414">
        <f t="shared" si="6"/>
        <v>0</v>
      </c>
      <c r="CD59" s="414">
        <f t="shared" si="7"/>
        <v>0</v>
      </c>
      <c r="CE59" s="414">
        <f t="shared" si="8"/>
        <v>0</v>
      </c>
      <c r="CF59" s="414">
        <f t="shared" si="9"/>
        <v>0</v>
      </c>
      <c r="CG59" s="414">
        <f t="shared" si="10"/>
        <v>0</v>
      </c>
      <c r="CH59" s="414">
        <f t="shared" si="11"/>
        <v>236340.52492007101</v>
      </c>
      <c r="CI59" s="414">
        <f t="shared" si="12"/>
        <v>0</v>
      </c>
      <c r="CJ59" s="414">
        <f t="shared" si="13"/>
        <v>0</v>
      </c>
      <c r="CK59" s="414">
        <f t="shared" si="14"/>
        <v>0</v>
      </c>
      <c r="CL59" s="414">
        <f t="shared" si="15"/>
        <v>0</v>
      </c>
      <c r="CM59" s="414">
        <f t="shared" si="16"/>
        <v>236340.52492007101</v>
      </c>
      <c r="CO59" s="134" t="s">
        <v>1124</v>
      </c>
    </row>
    <row r="60" spans="2:94" hidden="1" x14ac:dyDescent="0.25">
      <c r="B60" s="134" t="str">
        <f t="shared" si="0"/>
        <v>-----</v>
      </c>
      <c r="C60" s="1" t="str">
        <f>+IF('Diagnóstico Técnico'!AH51&gt;0,'Diagnóstico Técnico'!A51,"")</f>
        <v/>
      </c>
      <c r="D60" s="413" t="str">
        <f>+'Diagnóstico Técnico'!D51</f>
        <v>TAHAMI</v>
      </c>
      <c r="BW60" s="414">
        <v>181197.87388987566</v>
      </c>
      <c r="BX60" s="414">
        <f t="shared" si="1"/>
        <v>215625.46992895202</v>
      </c>
      <c r="BY60" s="414">
        <f t="shared" si="2"/>
        <v>17407.609236234457</v>
      </c>
      <c r="BZ60" s="414">
        <f t="shared" si="3"/>
        <v>20715.054991119003</v>
      </c>
      <c r="CA60" s="414">
        <f t="shared" si="4"/>
        <v>198605.48312611011</v>
      </c>
      <c r="CB60" s="414">
        <f t="shared" si="5"/>
        <v>0</v>
      </c>
      <c r="CC60" s="414">
        <f t="shared" si="6"/>
        <v>0</v>
      </c>
      <c r="CD60" s="414">
        <f t="shared" si="7"/>
        <v>0</v>
      </c>
      <c r="CE60" s="414">
        <f t="shared" si="8"/>
        <v>0</v>
      </c>
      <c r="CF60" s="414">
        <f t="shared" si="9"/>
        <v>0</v>
      </c>
      <c r="CG60" s="414">
        <f t="shared" si="10"/>
        <v>0</v>
      </c>
      <c r="CH60" s="414">
        <f t="shared" si="11"/>
        <v>0</v>
      </c>
      <c r="CI60" s="414">
        <f t="shared" si="12"/>
        <v>0</v>
      </c>
      <c r="CJ60" s="414">
        <f t="shared" si="13"/>
        <v>0</v>
      </c>
      <c r="CK60" s="414">
        <f t="shared" si="14"/>
        <v>0</v>
      </c>
      <c r="CL60" s="414">
        <f t="shared" si="15"/>
        <v>0</v>
      </c>
      <c r="CM60" s="414">
        <f t="shared" si="16"/>
        <v>0</v>
      </c>
    </row>
    <row r="61" spans="2:94" hidden="1" x14ac:dyDescent="0.25">
      <c r="B61" s="134" t="str">
        <f t="shared" si="0"/>
        <v>-----</v>
      </c>
      <c r="C61" s="1" t="str">
        <f>+IF('Diagnóstico Técnico'!AH52&gt;0,'Diagnóstico Técnico'!A52,"")</f>
        <v/>
      </c>
      <c r="D61" s="413" t="str">
        <f>+'Diagnóstico Técnico'!D52</f>
        <v>TAHAMI</v>
      </c>
      <c r="BW61" s="414">
        <v>181197.87388987566</v>
      </c>
      <c r="BX61" s="414">
        <f t="shared" si="1"/>
        <v>215625.46992895202</v>
      </c>
      <c r="BY61" s="414">
        <f t="shared" si="2"/>
        <v>17407.609236234457</v>
      </c>
      <c r="BZ61" s="414">
        <f t="shared" si="3"/>
        <v>20715.054991119003</v>
      </c>
      <c r="CA61" s="414">
        <f t="shared" si="4"/>
        <v>198605.48312611011</v>
      </c>
      <c r="CB61" s="414">
        <f t="shared" si="5"/>
        <v>0</v>
      </c>
      <c r="CC61" s="414">
        <f t="shared" si="6"/>
        <v>0</v>
      </c>
      <c r="CD61" s="414">
        <f t="shared" si="7"/>
        <v>0</v>
      </c>
      <c r="CE61" s="414">
        <f t="shared" si="8"/>
        <v>0</v>
      </c>
      <c r="CF61" s="414">
        <f t="shared" si="9"/>
        <v>0</v>
      </c>
      <c r="CG61" s="414">
        <f t="shared" si="10"/>
        <v>0</v>
      </c>
      <c r="CH61" s="414">
        <f t="shared" si="11"/>
        <v>0</v>
      </c>
      <c r="CI61" s="414">
        <f t="shared" si="12"/>
        <v>0</v>
      </c>
      <c r="CJ61" s="414">
        <f t="shared" si="13"/>
        <v>0</v>
      </c>
      <c r="CK61" s="414">
        <f t="shared" si="14"/>
        <v>0</v>
      </c>
      <c r="CL61" s="414">
        <f t="shared" si="15"/>
        <v>0</v>
      </c>
      <c r="CM61" s="414">
        <f t="shared" si="16"/>
        <v>0</v>
      </c>
    </row>
    <row r="62" spans="2:94" hidden="1" x14ac:dyDescent="0.25">
      <c r="B62" s="134" t="str">
        <f t="shared" si="0"/>
        <v>-----</v>
      </c>
      <c r="C62" s="1" t="str">
        <f>+IF('Diagnóstico Técnico'!AH53&gt;0,'Diagnóstico Técnico'!A53,"")</f>
        <v/>
      </c>
      <c r="D62" s="413" t="str">
        <f>+'Diagnóstico Técnico'!D53</f>
        <v>TAHAMI</v>
      </c>
      <c r="BW62" s="414">
        <v>181197.87388987566</v>
      </c>
      <c r="BX62" s="414">
        <f t="shared" si="1"/>
        <v>215625.46992895202</v>
      </c>
      <c r="BY62" s="414">
        <f t="shared" si="2"/>
        <v>17407.609236234457</v>
      </c>
      <c r="BZ62" s="414">
        <f t="shared" si="3"/>
        <v>20715.054991119003</v>
      </c>
      <c r="CA62" s="414">
        <f t="shared" si="4"/>
        <v>198605.48312611011</v>
      </c>
      <c r="CB62" s="414">
        <f t="shared" si="5"/>
        <v>0</v>
      </c>
      <c r="CC62" s="414">
        <f t="shared" si="6"/>
        <v>0</v>
      </c>
      <c r="CD62" s="414">
        <f t="shared" si="7"/>
        <v>0</v>
      </c>
      <c r="CE62" s="414">
        <f t="shared" si="8"/>
        <v>0</v>
      </c>
      <c r="CF62" s="414">
        <f t="shared" si="9"/>
        <v>0</v>
      </c>
      <c r="CG62" s="414">
        <f t="shared" si="10"/>
        <v>0</v>
      </c>
      <c r="CH62" s="414">
        <f t="shared" si="11"/>
        <v>0</v>
      </c>
      <c r="CI62" s="414">
        <f t="shared" si="12"/>
        <v>0</v>
      </c>
      <c r="CJ62" s="414">
        <f t="shared" si="13"/>
        <v>0</v>
      </c>
      <c r="CK62" s="414">
        <f t="shared" si="14"/>
        <v>0</v>
      </c>
      <c r="CL62" s="414">
        <f t="shared" si="15"/>
        <v>0</v>
      </c>
      <c r="CM62" s="414">
        <f t="shared" si="16"/>
        <v>0</v>
      </c>
    </row>
    <row r="63" spans="2:94" hidden="1" x14ac:dyDescent="0.25">
      <c r="B63" s="134" t="str">
        <f t="shared" si="0"/>
        <v>-----</v>
      </c>
      <c r="C63" s="1" t="str">
        <f>+IF('Diagnóstico Técnico'!AH54&gt;0,'Diagnóstico Técnico'!A54,"")</f>
        <v/>
      </c>
      <c r="D63" s="413" t="str">
        <f>+'Diagnóstico Técnico'!D54</f>
        <v xml:space="preserve">SAN MARTIN </v>
      </c>
      <c r="BW63" s="414">
        <v>181197.87388987566</v>
      </c>
      <c r="BX63" s="414">
        <f t="shared" si="1"/>
        <v>215625.46992895202</v>
      </c>
      <c r="BY63" s="414">
        <f t="shared" si="2"/>
        <v>17407.609236234457</v>
      </c>
      <c r="BZ63" s="414">
        <f t="shared" si="3"/>
        <v>20715.054991119003</v>
      </c>
      <c r="CA63" s="414">
        <f t="shared" si="4"/>
        <v>198605.48312611011</v>
      </c>
      <c r="CB63" s="414">
        <f t="shared" si="5"/>
        <v>0</v>
      </c>
      <c r="CC63" s="414">
        <f t="shared" si="6"/>
        <v>0</v>
      </c>
      <c r="CD63" s="414">
        <f t="shared" si="7"/>
        <v>0</v>
      </c>
      <c r="CE63" s="414">
        <f t="shared" si="8"/>
        <v>0</v>
      </c>
      <c r="CF63" s="414">
        <f t="shared" si="9"/>
        <v>0</v>
      </c>
      <c r="CG63" s="414">
        <f t="shared" si="10"/>
        <v>0</v>
      </c>
      <c r="CH63" s="414">
        <f t="shared" si="11"/>
        <v>0</v>
      </c>
      <c r="CI63" s="414">
        <f t="shared" si="12"/>
        <v>0</v>
      </c>
      <c r="CJ63" s="414">
        <f t="shared" si="13"/>
        <v>0</v>
      </c>
      <c r="CK63" s="414">
        <f t="shared" si="14"/>
        <v>0</v>
      </c>
      <c r="CL63" s="414">
        <f t="shared" si="15"/>
        <v>0</v>
      </c>
      <c r="CM63" s="414">
        <f t="shared" si="16"/>
        <v>0</v>
      </c>
    </row>
    <row r="64" spans="2:94" hidden="1" x14ac:dyDescent="0.25">
      <c r="B64" s="134" t="str">
        <f t="shared" si="0"/>
        <v>-----</v>
      </c>
      <c r="C64" s="1" t="str">
        <f>+IF('Diagnóstico Técnico'!AH55&gt;0,'Diagnóstico Técnico'!A55,"")</f>
        <v/>
      </c>
      <c r="D64" s="413" t="str">
        <f>+'Diagnóstico Técnico'!D55</f>
        <v xml:space="preserve">SAN MARTIN </v>
      </c>
      <c r="BW64" s="414">
        <v>181197.87388987566</v>
      </c>
      <c r="BX64" s="414">
        <f t="shared" si="1"/>
        <v>215625.46992895202</v>
      </c>
      <c r="BY64" s="414">
        <f t="shared" si="2"/>
        <v>17407.609236234457</v>
      </c>
      <c r="BZ64" s="414">
        <f t="shared" si="3"/>
        <v>20715.054991119003</v>
      </c>
      <c r="CA64" s="414">
        <f t="shared" si="4"/>
        <v>198605.48312611011</v>
      </c>
      <c r="CB64" s="414">
        <f t="shared" si="5"/>
        <v>0</v>
      </c>
      <c r="CC64" s="414">
        <f t="shared" si="6"/>
        <v>0</v>
      </c>
      <c r="CD64" s="414">
        <f t="shared" si="7"/>
        <v>0</v>
      </c>
      <c r="CE64" s="414">
        <f t="shared" si="8"/>
        <v>0</v>
      </c>
      <c r="CF64" s="414">
        <f t="shared" si="9"/>
        <v>0</v>
      </c>
      <c r="CG64" s="414">
        <f t="shared" si="10"/>
        <v>0</v>
      </c>
      <c r="CH64" s="414">
        <f t="shared" si="11"/>
        <v>0</v>
      </c>
      <c r="CI64" s="414">
        <f t="shared" si="12"/>
        <v>0</v>
      </c>
      <c r="CJ64" s="414">
        <f t="shared" si="13"/>
        <v>0</v>
      </c>
      <c r="CK64" s="414">
        <f t="shared" si="14"/>
        <v>0</v>
      </c>
      <c r="CL64" s="414">
        <f t="shared" si="15"/>
        <v>0</v>
      </c>
      <c r="CM64" s="414">
        <f t="shared" si="16"/>
        <v>0</v>
      </c>
    </row>
    <row r="65" spans="2:94" hidden="1" x14ac:dyDescent="0.25">
      <c r="B65" s="134" t="str">
        <f t="shared" si="0"/>
        <v>-----</v>
      </c>
      <c r="C65" s="1" t="str">
        <f>+IF('Diagnóstico Técnico'!AH56&gt;0,'Diagnóstico Técnico'!A56,"")</f>
        <v/>
      </c>
      <c r="D65" s="413" t="str">
        <f>+'Diagnóstico Técnico'!D56</f>
        <v xml:space="preserve">SAN MARTIN </v>
      </c>
      <c r="BW65" s="414">
        <v>181197.87388987566</v>
      </c>
      <c r="BX65" s="414">
        <f t="shared" si="1"/>
        <v>215625.46992895202</v>
      </c>
      <c r="BY65" s="414">
        <f t="shared" si="2"/>
        <v>17407.609236234457</v>
      </c>
      <c r="BZ65" s="414">
        <f t="shared" si="3"/>
        <v>20715.054991119003</v>
      </c>
      <c r="CA65" s="414">
        <f t="shared" si="4"/>
        <v>198605.48312611011</v>
      </c>
      <c r="CB65" s="414">
        <f t="shared" si="5"/>
        <v>0</v>
      </c>
      <c r="CC65" s="414">
        <f t="shared" si="6"/>
        <v>0</v>
      </c>
      <c r="CD65" s="414">
        <f t="shared" si="7"/>
        <v>0</v>
      </c>
      <c r="CE65" s="414">
        <f t="shared" si="8"/>
        <v>0</v>
      </c>
      <c r="CF65" s="414">
        <f t="shared" si="9"/>
        <v>0</v>
      </c>
      <c r="CG65" s="414">
        <f t="shared" si="10"/>
        <v>0</v>
      </c>
      <c r="CH65" s="414">
        <f t="shared" si="11"/>
        <v>0</v>
      </c>
      <c r="CI65" s="414">
        <f t="shared" si="12"/>
        <v>0</v>
      </c>
      <c r="CJ65" s="414">
        <f t="shared" si="13"/>
        <v>0</v>
      </c>
      <c r="CK65" s="414">
        <f t="shared" si="14"/>
        <v>0</v>
      </c>
      <c r="CL65" s="414">
        <f t="shared" si="15"/>
        <v>0</v>
      </c>
      <c r="CM65" s="414">
        <f t="shared" si="16"/>
        <v>0</v>
      </c>
    </row>
    <row r="66" spans="2:94" hidden="1" x14ac:dyDescent="0.25">
      <c r="B66" s="134" t="str">
        <f t="shared" si="0"/>
        <v>-----</v>
      </c>
      <c r="C66" s="1" t="str">
        <f>+IF('Diagnóstico Técnico'!AH57&gt;0,'Diagnóstico Técnico'!A57,"")</f>
        <v/>
      </c>
      <c r="D66" s="413" t="str">
        <f>+'Diagnóstico Técnico'!D57</f>
        <v>TAHAMI</v>
      </c>
      <c r="BW66" s="414">
        <v>181197.87388987566</v>
      </c>
      <c r="BX66" s="414">
        <f t="shared" si="1"/>
        <v>215625.46992895202</v>
      </c>
      <c r="BY66" s="414">
        <f t="shared" si="2"/>
        <v>17407.609236234457</v>
      </c>
      <c r="BZ66" s="414">
        <f t="shared" si="3"/>
        <v>20715.054991119003</v>
      </c>
      <c r="CA66" s="414">
        <f t="shared" si="4"/>
        <v>198605.48312611011</v>
      </c>
      <c r="CB66" s="414">
        <f t="shared" si="5"/>
        <v>0</v>
      </c>
      <c r="CC66" s="414">
        <f t="shared" si="6"/>
        <v>0</v>
      </c>
      <c r="CD66" s="414">
        <f t="shared" si="7"/>
        <v>0</v>
      </c>
      <c r="CE66" s="414">
        <f t="shared" si="8"/>
        <v>0</v>
      </c>
      <c r="CF66" s="414">
        <f t="shared" si="9"/>
        <v>0</v>
      </c>
      <c r="CG66" s="414">
        <f t="shared" si="10"/>
        <v>0</v>
      </c>
      <c r="CH66" s="414">
        <f t="shared" si="11"/>
        <v>0</v>
      </c>
      <c r="CI66" s="414">
        <f t="shared" si="12"/>
        <v>0</v>
      </c>
      <c r="CJ66" s="414">
        <f t="shared" si="13"/>
        <v>0</v>
      </c>
      <c r="CK66" s="414">
        <f t="shared" si="14"/>
        <v>0</v>
      </c>
      <c r="CL66" s="414">
        <f t="shared" si="15"/>
        <v>0</v>
      </c>
      <c r="CM66" s="414">
        <f t="shared" si="16"/>
        <v>0</v>
      </c>
    </row>
    <row r="67" spans="2:94" hidden="1" x14ac:dyDescent="0.25">
      <c r="B67" s="134" t="str">
        <f t="shared" si="0"/>
        <v>-----</v>
      </c>
      <c r="C67" s="1" t="str">
        <f>+IF('Diagnóstico Técnico'!AH58&gt;0,'Diagnóstico Técnico'!A58,"")</f>
        <v/>
      </c>
      <c r="D67" s="413" t="str">
        <f>+'Diagnóstico Técnico'!D58</f>
        <v>TAHAMI</v>
      </c>
      <c r="BW67" s="414">
        <v>181197.87388987566</v>
      </c>
      <c r="BX67" s="414">
        <f t="shared" si="1"/>
        <v>215625.46992895202</v>
      </c>
      <c r="BY67" s="414">
        <f t="shared" si="2"/>
        <v>17407.609236234457</v>
      </c>
      <c r="BZ67" s="414">
        <f t="shared" si="3"/>
        <v>20715.054991119003</v>
      </c>
      <c r="CA67" s="414">
        <f t="shared" si="4"/>
        <v>198605.48312611011</v>
      </c>
      <c r="CB67" s="414">
        <f t="shared" si="5"/>
        <v>0</v>
      </c>
      <c r="CC67" s="414">
        <f t="shared" si="6"/>
        <v>0</v>
      </c>
      <c r="CD67" s="414">
        <f t="shared" si="7"/>
        <v>0</v>
      </c>
      <c r="CE67" s="414">
        <f t="shared" si="8"/>
        <v>0</v>
      </c>
      <c r="CF67" s="414">
        <f t="shared" si="9"/>
        <v>0</v>
      </c>
      <c r="CG67" s="414">
        <f t="shared" si="10"/>
        <v>0</v>
      </c>
      <c r="CH67" s="414">
        <f t="shared" si="11"/>
        <v>0</v>
      </c>
      <c r="CI67" s="414">
        <f t="shared" si="12"/>
        <v>0</v>
      </c>
      <c r="CJ67" s="414">
        <f t="shared" si="13"/>
        <v>0</v>
      </c>
      <c r="CK67" s="414">
        <f t="shared" si="14"/>
        <v>0</v>
      </c>
      <c r="CL67" s="414">
        <f t="shared" si="15"/>
        <v>0</v>
      </c>
      <c r="CM67" s="414">
        <f t="shared" si="16"/>
        <v>0</v>
      </c>
    </row>
    <row r="68" spans="2:94" hidden="1" x14ac:dyDescent="0.25">
      <c r="B68" s="134" t="str">
        <f t="shared" si="0"/>
        <v>-----</v>
      </c>
      <c r="C68" s="1" t="str">
        <f>+IF('Diagnóstico Técnico'!AH59&gt;0,'Diagnóstico Técnico'!A59,"")</f>
        <v/>
      </c>
      <c r="D68" s="413" t="str">
        <f>+'Diagnóstico Técnico'!D59</f>
        <v xml:space="preserve">OASIS </v>
      </c>
      <c r="BW68" s="414">
        <v>181197.87388987566</v>
      </c>
      <c r="BX68" s="414">
        <f t="shared" si="1"/>
        <v>215625.46992895202</v>
      </c>
      <c r="BY68" s="414">
        <f t="shared" si="2"/>
        <v>17407.609236234457</v>
      </c>
      <c r="BZ68" s="414">
        <f t="shared" si="3"/>
        <v>20715.054991119003</v>
      </c>
      <c r="CA68" s="414">
        <f t="shared" si="4"/>
        <v>198605.48312611011</v>
      </c>
      <c r="CB68" s="414">
        <f t="shared" si="5"/>
        <v>0</v>
      </c>
      <c r="CC68" s="414">
        <f t="shared" si="6"/>
        <v>0</v>
      </c>
      <c r="CD68" s="414">
        <f t="shared" si="7"/>
        <v>0</v>
      </c>
      <c r="CE68" s="414">
        <f t="shared" si="8"/>
        <v>0</v>
      </c>
      <c r="CF68" s="414">
        <f t="shared" si="9"/>
        <v>0</v>
      </c>
      <c r="CG68" s="414">
        <f t="shared" si="10"/>
        <v>0</v>
      </c>
      <c r="CH68" s="414">
        <f t="shared" si="11"/>
        <v>0</v>
      </c>
      <c r="CI68" s="414">
        <f t="shared" si="12"/>
        <v>0</v>
      </c>
      <c r="CJ68" s="414">
        <f t="shared" si="13"/>
        <v>0</v>
      </c>
      <c r="CK68" s="414">
        <f t="shared" si="14"/>
        <v>0</v>
      </c>
      <c r="CL68" s="414">
        <f t="shared" si="15"/>
        <v>0</v>
      </c>
      <c r="CM68" s="414">
        <f t="shared" si="16"/>
        <v>0</v>
      </c>
    </row>
    <row r="69" spans="2:94" hidden="1" x14ac:dyDescent="0.25">
      <c r="B69" s="134" t="str">
        <f t="shared" si="0"/>
        <v>-----</v>
      </c>
      <c r="C69" s="1" t="str">
        <f>+IF('Diagnóstico Técnico'!AH60&gt;0,'Diagnóstico Técnico'!A60,"")</f>
        <v/>
      </c>
      <c r="D69" s="413" t="str">
        <f>+'Diagnóstico Técnico'!D60</f>
        <v>TAHAMI</v>
      </c>
      <c r="BW69" s="414">
        <v>181197.87388987566</v>
      </c>
      <c r="BX69" s="414">
        <f t="shared" si="1"/>
        <v>215625.46992895202</v>
      </c>
      <c r="BY69" s="414">
        <f t="shared" si="2"/>
        <v>17407.609236234457</v>
      </c>
      <c r="BZ69" s="414">
        <f t="shared" si="3"/>
        <v>20715.054991119003</v>
      </c>
      <c r="CA69" s="414">
        <f t="shared" si="4"/>
        <v>198605.48312611011</v>
      </c>
      <c r="CB69" s="414">
        <f t="shared" si="5"/>
        <v>0</v>
      </c>
      <c r="CC69" s="414">
        <f t="shared" si="6"/>
        <v>0</v>
      </c>
      <c r="CD69" s="414">
        <f t="shared" si="7"/>
        <v>0</v>
      </c>
      <c r="CE69" s="414">
        <f t="shared" si="8"/>
        <v>0</v>
      </c>
      <c r="CF69" s="414">
        <f t="shared" si="9"/>
        <v>0</v>
      </c>
      <c r="CG69" s="414">
        <f t="shared" si="10"/>
        <v>0</v>
      </c>
      <c r="CH69" s="414">
        <f t="shared" si="11"/>
        <v>0</v>
      </c>
      <c r="CI69" s="414">
        <f t="shared" si="12"/>
        <v>0</v>
      </c>
      <c r="CJ69" s="414">
        <f t="shared" si="13"/>
        <v>0</v>
      </c>
      <c r="CK69" s="414">
        <f t="shared" si="14"/>
        <v>0</v>
      </c>
      <c r="CL69" s="414">
        <f t="shared" si="15"/>
        <v>0</v>
      </c>
      <c r="CM69" s="414">
        <f t="shared" si="16"/>
        <v>0</v>
      </c>
    </row>
    <row r="70" spans="2:94" x14ac:dyDescent="0.25">
      <c r="B70" s="134" t="str">
        <f t="shared" si="0"/>
        <v>UST1-S-D-LM--</v>
      </c>
      <c r="C70" s="6" t="str">
        <f>+IF('Diagnóstico Técnico'!AH61&gt;0,'Diagnóstico Técnico'!A61,"")</f>
        <v>OAS-014</v>
      </c>
      <c r="D70" s="475" t="str">
        <f>+'Diagnóstico Técnico'!D61</f>
        <v xml:space="preserve">OASIS </v>
      </c>
      <c r="E70" s="6">
        <v>10.95</v>
      </c>
      <c r="F70" s="6">
        <v>10</v>
      </c>
      <c r="G70" s="6"/>
      <c r="H70" s="6">
        <v>1</v>
      </c>
      <c r="I70" s="6">
        <v>1</v>
      </c>
      <c r="J70" s="6">
        <v>1</v>
      </c>
      <c r="K70" s="6"/>
      <c r="L70" s="6"/>
      <c r="M70" s="6"/>
      <c r="N70" s="6"/>
      <c r="O70" s="6"/>
      <c r="P70" s="6"/>
      <c r="Q70" s="6"/>
      <c r="R70" s="6"/>
      <c r="S70" s="6"/>
      <c r="T70" s="6"/>
      <c r="U70" s="6"/>
      <c r="V70" s="6"/>
      <c r="W70" s="6"/>
      <c r="X70" s="6"/>
      <c r="Y70" s="6"/>
      <c r="Z70" s="6">
        <v>0.5</v>
      </c>
      <c r="AA70" s="6"/>
      <c r="AB70" s="6"/>
      <c r="AC70" s="6">
        <v>1</v>
      </c>
      <c r="AD70" s="6"/>
      <c r="AE70" s="6"/>
      <c r="AF70" s="6"/>
      <c r="AG70" s="6"/>
      <c r="AH70" s="6"/>
      <c r="AI70" s="6"/>
      <c r="AJ70" s="6"/>
      <c r="AK70" s="6"/>
      <c r="AL70" s="6"/>
      <c r="AM70" s="6"/>
      <c r="AN70" s="6"/>
      <c r="AO70" s="6"/>
      <c r="AP70" s="6">
        <v>1.1000000000000001</v>
      </c>
      <c r="AQ70" s="6"/>
      <c r="AR70" s="6"/>
      <c r="AS70" s="6"/>
      <c r="AT70" s="6"/>
      <c r="AU70" s="6"/>
      <c r="AV70" s="6"/>
      <c r="AW70" s="6"/>
      <c r="AX70" s="6"/>
      <c r="AY70" s="6"/>
      <c r="AZ70" s="6"/>
      <c r="BA70" s="6"/>
      <c r="BB70" s="6"/>
      <c r="BC70" s="6"/>
      <c r="BD70" s="6"/>
      <c r="BE70" s="6"/>
      <c r="BF70" s="6"/>
      <c r="BG70" s="6">
        <v>1</v>
      </c>
      <c r="BH70" s="6"/>
      <c r="BI70" s="6"/>
      <c r="BJ70" s="6"/>
      <c r="BK70" s="6">
        <v>2.4</v>
      </c>
      <c r="BL70" s="6"/>
      <c r="BM70" s="6"/>
      <c r="BN70" s="6"/>
      <c r="BO70" s="6"/>
      <c r="BP70" s="6"/>
      <c r="BW70" s="414">
        <v>181197.87388987566</v>
      </c>
      <c r="BX70" s="414">
        <f t="shared" si="1"/>
        <v>215625.46992895202</v>
      </c>
      <c r="BY70" s="414">
        <f t="shared" si="2"/>
        <v>17407.609236234457</v>
      </c>
      <c r="BZ70" s="414">
        <f t="shared" si="3"/>
        <v>20715.054991119003</v>
      </c>
      <c r="CA70" s="414">
        <f t="shared" si="4"/>
        <v>198605.48312611011</v>
      </c>
      <c r="CB70" s="414">
        <f t="shared" si="5"/>
        <v>236340.52492007101</v>
      </c>
      <c r="CC70" s="414">
        <f t="shared" si="6"/>
        <v>4689729.75</v>
      </c>
      <c r="CD70" s="414">
        <f t="shared" si="7"/>
        <v>0</v>
      </c>
      <c r="CE70" s="414">
        <f t="shared" si="8"/>
        <v>4689729.75</v>
      </c>
      <c r="CF70" s="414">
        <f t="shared" si="9"/>
        <v>6086800.2425250001</v>
      </c>
      <c r="CG70" s="414">
        <f t="shared" si="10"/>
        <v>0</v>
      </c>
      <c r="CH70" s="414">
        <f t="shared" si="11"/>
        <v>6323140.7674450707</v>
      </c>
      <c r="CI70" s="414">
        <f t="shared" si="12"/>
        <v>0</v>
      </c>
      <c r="CJ70" s="414">
        <f t="shared" si="13"/>
        <v>0</v>
      </c>
      <c r="CK70" s="414">
        <f t="shared" si="14"/>
        <v>0</v>
      </c>
      <c r="CL70" s="414">
        <f t="shared" si="15"/>
        <v>0</v>
      </c>
      <c r="CM70" s="414">
        <f t="shared" si="16"/>
        <v>6323140.7674450707</v>
      </c>
      <c r="CO70" s="134" t="s">
        <v>1124</v>
      </c>
      <c r="CP70" s="134">
        <v>1</v>
      </c>
    </row>
    <row r="71" spans="2:94" hidden="1" x14ac:dyDescent="0.25">
      <c r="B71" s="134" t="str">
        <f t="shared" si="0"/>
        <v>-----</v>
      </c>
      <c r="C71" s="1" t="str">
        <f>+IF('Diagnóstico Técnico'!AH62&gt;0,'Diagnóstico Técnico'!A62,"")</f>
        <v>OAS-015</v>
      </c>
      <c r="D71" s="413" t="str">
        <f>+'Diagnóstico Técnico'!D62</f>
        <v xml:space="preserve">OASIS </v>
      </c>
      <c r="BW71" s="414">
        <v>181197.87388987566</v>
      </c>
      <c r="BX71" s="414">
        <f t="shared" si="1"/>
        <v>215625.46992895202</v>
      </c>
      <c r="BY71" s="414">
        <f t="shared" si="2"/>
        <v>17407.609236234457</v>
      </c>
      <c r="BZ71" s="414">
        <f t="shared" si="3"/>
        <v>20715.054991119003</v>
      </c>
      <c r="CA71" s="414">
        <f t="shared" si="4"/>
        <v>198605.48312611011</v>
      </c>
      <c r="CB71" s="414">
        <f t="shared" si="5"/>
        <v>236340.52492007101</v>
      </c>
      <c r="CC71" s="414">
        <f t="shared" si="6"/>
        <v>0</v>
      </c>
      <c r="CD71" s="414">
        <f t="shared" si="7"/>
        <v>0</v>
      </c>
      <c r="CE71" s="414">
        <f t="shared" si="8"/>
        <v>0</v>
      </c>
      <c r="CF71" s="414">
        <f t="shared" si="9"/>
        <v>0</v>
      </c>
      <c r="CG71" s="414">
        <f t="shared" si="10"/>
        <v>0</v>
      </c>
      <c r="CH71" s="414">
        <f t="shared" si="11"/>
        <v>236340.52492007101</v>
      </c>
      <c r="CI71" s="414">
        <f t="shared" si="12"/>
        <v>0</v>
      </c>
      <c r="CJ71" s="414">
        <f t="shared" si="13"/>
        <v>0</v>
      </c>
      <c r="CK71" s="414">
        <f t="shared" si="14"/>
        <v>0</v>
      </c>
      <c r="CL71" s="414">
        <f t="shared" si="15"/>
        <v>0</v>
      </c>
      <c r="CM71" s="414">
        <f t="shared" si="16"/>
        <v>236340.52492007101</v>
      </c>
    </row>
    <row r="72" spans="2:94" hidden="1" x14ac:dyDescent="0.25">
      <c r="B72" s="134" t="str">
        <f t="shared" si="0"/>
        <v>-----</v>
      </c>
      <c r="C72" s="1" t="str">
        <f>+IF('Diagnóstico Técnico'!AH63&gt;0,'Diagnóstico Técnico'!A63,"")</f>
        <v/>
      </c>
      <c r="D72" s="413" t="str">
        <f>+'Diagnóstico Técnico'!D63</f>
        <v xml:space="preserve">SAN MARTIN </v>
      </c>
      <c r="BW72" s="414">
        <v>181197.87388987566</v>
      </c>
      <c r="BX72" s="414">
        <f t="shared" si="1"/>
        <v>215625.46992895202</v>
      </c>
      <c r="BY72" s="414">
        <f t="shared" si="2"/>
        <v>17407.609236234457</v>
      </c>
      <c r="BZ72" s="414">
        <f t="shared" si="3"/>
        <v>20715.054991119003</v>
      </c>
      <c r="CA72" s="414">
        <f t="shared" si="4"/>
        <v>198605.48312611011</v>
      </c>
      <c r="CB72" s="414">
        <f t="shared" si="5"/>
        <v>0</v>
      </c>
      <c r="CC72" s="414">
        <f t="shared" si="6"/>
        <v>0</v>
      </c>
      <c r="CD72" s="414">
        <f t="shared" si="7"/>
        <v>0</v>
      </c>
      <c r="CE72" s="414">
        <f t="shared" si="8"/>
        <v>0</v>
      </c>
      <c r="CF72" s="414">
        <f t="shared" si="9"/>
        <v>0</v>
      </c>
      <c r="CG72" s="414">
        <f t="shared" si="10"/>
        <v>0</v>
      </c>
      <c r="CH72" s="414">
        <f t="shared" si="11"/>
        <v>0</v>
      </c>
      <c r="CI72" s="414">
        <f t="shared" si="12"/>
        <v>0</v>
      </c>
      <c r="CJ72" s="414">
        <f t="shared" si="13"/>
        <v>0</v>
      </c>
      <c r="CK72" s="414">
        <f t="shared" si="14"/>
        <v>0</v>
      </c>
      <c r="CL72" s="414">
        <f t="shared" si="15"/>
        <v>0</v>
      </c>
      <c r="CM72" s="414">
        <f t="shared" si="16"/>
        <v>0</v>
      </c>
    </row>
    <row r="73" spans="2:94" hidden="1" x14ac:dyDescent="0.25">
      <c r="B73" s="134" t="str">
        <f t="shared" si="0"/>
        <v>-----</v>
      </c>
      <c r="C73" s="1" t="str">
        <f>+IF('Diagnóstico Técnico'!AH64&gt;0,'Diagnóstico Técnico'!A64,"")</f>
        <v/>
      </c>
      <c r="D73" s="413" t="str">
        <f>+'Diagnóstico Técnico'!D64</f>
        <v xml:space="preserve">SAN MARTIN </v>
      </c>
      <c r="BW73" s="414">
        <v>181197.87388987566</v>
      </c>
      <c r="BX73" s="414">
        <f t="shared" si="1"/>
        <v>215625.46992895202</v>
      </c>
      <c r="BY73" s="414">
        <f t="shared" si="2"/>
        <v>17407.609236234457</v>
      </c>
      <c r="BZ73" s="414">
        <f t="shared" si="3"/>
        <v>20715.054991119003</v>
      </c>
      <c r="CA73" s="414">
        <f t="shared" si="4"/>
        <v>198605.48312611011</v>
      </c>
      <c r="CB73" s="414">
        <f t="shared" si="5"/>
        <v>0</v>
      </c>
      <c r="CC73" s="414">
        <f t="shared" si="6"/>
        <v>0</v>
      </c>
      <c r="CD73" s="414">
        <f t="shared" si="7"/>
        <v>0</v>
      </c>
      <c r="CE73" s="414">
        <f t="shared" si="8"/>
        <v>0</v>
      </c>
      <c r="CF73" s="414">
        <f t="shared" si="9"/>
        <v>0</v>
      </c>
      <c r="CG73" s="414">
        <f t="shared" si="10"/>
        <v>0</v>
      </c>
      <c r="CH73" s="414">
        <f t="shared" si="11"/>
        <v>0</v>
      </c>
      <c r="CI73" s="414">
        <f t="shared" si="12"/>
        <v>0</v>
      </c>
      <c r="CJ73" s="414">
        <f t="shared" si="13"/>
        <v>0</v>
      </c>
      <c r="CK73" s="414">
        <f t="shared" si="14"/>
        <v>0</v>
      </c>
      <c r="CL73" s="414">
        <f t="shared" si="15"/>
        <v>0</v>
      </c>
      <c r="CM73" s="414">
        <f t="shared" si="16"/>
        <v>0</v>
      </c>
    </row>
    <row r="74" spans="2:94" x14ac:dyDescent="0.25">
      <c r="B74" s="134" t="str">
        <f t="shared" si="0"/>
        <v>UST2-S-D-LM--LP</v>
      </c>
      <c r="C74" s="6" t="str">
        <f>+IF('Diagnóstico Técnico'!AH65&gt;0,'Diagnóstico Técnico'!A65,"")</f>
        <v>OAS-016</v>
      </c>
      <c r="D74" s="475" t="str">
        <f>+'Diagnóstico Técnico'!D65</f>
        <v xml:space="preserve">OASIS </v>
      </c>
      <c r="E74" s="6">
        <v>2</v>
      </c>
      <c r="F74" s="6">
        <v>12.6</v>
      </c>
      <c r="G74" s="6">
        <v>1.5</v>
      </c>
      <c r="H74" s="6">
        <v>1</v>
      </c>
      <c r="I74" s="6">
        <v>1</v>
      </c>
      <c r="J74" s="6">
        <v>1</v>
      </c>
      <c r="K74" s="6"/>
      <c r="L74" s="6">
        <v>1</v>
      </c>
      <c r="M74" s="6"/>
      <c r="N74" s="6"/>
      <c r="O74" s="6"/>
      <c r="P74" s="6"/>
      <c r="Q74" s="6"/>
      <c r="R74" s="6"/>
      <c r="S74" s="6"/>
      <c r="T74" s="6"/>
      <c r="U74" s="6"/>
      <c r="V74" s="6">
        <v>3.6</v>
      </c>
      <c r="W74" s="6"/>
      <c r="X74" s="6"/>
      <c r="Y74" s="6"/>
      <c r="Z74" s="6">
        <v>0.4</v>
      </c>
      <c r="AA74" s="6">
        <v>0.5</v>
      </c>
      <c r="AB74" s="6"/>
      <c r="AC74" s="6"/>
      <c r="AD74" s="6">
        <v>1</v>
      </c>
      <c r="AE74" s="6"/>
      <c r="AF74" s="6"/>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v>0.87</v>
      </c>
      <c r="BL74" s="6">
        <v>3.1</v>
      </c>
      <c r="BM74" s="6"/>
      <c r="BN74" s="6"/>
      <c r="BO74" s="6"/>
      <c r="BP74" s="6"/>
      <c r="BW74" s="414">
        <v>181197.87388987566</v>
      </c>
      <c r="BX74" s="414">
        <f t="shared" si="1"/>
        <v>215625.46992895202</v>
      </c>
      <c r="BY74" s="414">
        <f t="shared" si="2"/>
        <v>17407.609236234457</v>
      </c>
      <c r="BZ74" s="414">
        <f t="shared" si="3"/>
        <v>20715.054991119003</v>
      </c>
      <c r="CA74" s="414">
        <f t="shared" si="4"/>
        <v>198605.48312611011</v>
      </c>
      <c r="CB74" s="414">
        <f t="shared" si="5"/>
        <v>236340.52492007101</v>
      </c>
      <c r="CC74" s="414">
        <f t="shared" si="6"/>
        <v>4501267.6599999992</v>
      </c>
      <c r="CD74" s="414">
        <f t="shared" si="7"/>
        <v>620964.10000000009</v>
      </c>
      <c r="CE74" s="414">
        <f t="shared" si="8"/>
        <v>5122231.76</v>
      </c>
      <c r="CF74" s="414">
        <f t="shared" si="9"/>
        <v>5842195.295913999</v>
      </c>
      <c r="CG74" s="414">
        <f t="shared" si="10"/>
        <v>805949.30539000011</v>
      </c>
      <c r="CH74" s="414">
        <f t="shared" si="11"/>
        <v>6884485.1262240708</v>
      </c>
      <c r="CI74" s="414">
        <f t="shared" si="12"/>
        <v>0</v>
      </c>
      <c r="CJ74" s="414">
        <f t="shared" si="13"/>
        <v>0</v>
      </c>
      <c r="CK74" s="414">
        <f t="shared" si="14"/>
        <v>0</v>
      </c>
      <c r="CL74" s="414">
        <f t="shared" si="15"/>
        <v>0</v>
      </c>
      <c r="CM74" s="414">
        <f t="shared" si="16"/>
        <v>6884485.1262240708</v>
      </c>
      <c r="CO74" s="134" t="s">
        <v>1124</v>
      </c>
      <c r="CP74" s="134">
        <v>1</v>
      </c>
    </row>
    <row r="75" spans="2:94" hidden="1" x14ac:dyDescent="0.25">
      <c r="B75" s="134" t="str">
        <f t="shared" si="0"/>
        <v>-----</v>
      </c>
      <c r="C75" s="1" t="str">
        <f>+IF('Diagnóstico Técnico'!AH66&gt;0,'Diagnóstico Técnico'!A66,"")</f>
        <v>MIL-008</v>
      </c>
      <c r="D75" s="413" t="str">
        <f>+'Diagnóstico Técnico'!D66</f>
        <v>NUEVO MILENIO</v>
      </c>
      <c r="BW75" s="414">
        <v>181197.87388987566</v>
      </c>
      <c r="BX75" s="414">
        <f t="shared" si="1"/>
        <v>215625.46992895202</v>
      </c>
      <c r="BY75" s="414">
        <f t="shared" si="2"/>
        <v>17407.609236234457</v>
      </c>
      <c r="BZ75" s="414">
        <f t="shared" si="3"/>
        <v>20715.054991119003</v>
      </c>
      <c r="CA75" s="414">
        <f t="shared" si="4"/>
        <v>198605.48312611011</v>
      </c>
      <c r="CB75" s="414">
        <f t="shared" si="5"/>
        <v>236340.52492007101</v>
      </c>
      <c r="CC75" s="414">
        <f t="shared" si="6"/>
        <v>0</v>
      </c>
      <c r="CD75" s="414">
        <f t="shared" si="7"/>
        <v>0</v>
      </c>
      <c r="CE75" s="414">
        <f t="shared" si="8"/>
        <v>0</v>
      </c>
      <c r="CF75" s="414">
        <f t="shared" si="9"/>
        <v>0</v>
      </c>
      <c r="CG75" s="414">
        <f t="shared" si="10"/>
        <v>0</v>
      </c>
      <c r="CH75" s="414">
        <f t="shared" si="11"/>
        <v>236340.52492007101</v>
      </c>
      <c r="CI75" s="414">
        <f t="shared" si="12"/>
        <v>0</v>
      </c>
      <c r="CJ75" s="414">
        <f t="shared" si="13"/>
        <v>0</v>
      </c>
      <c r="CK75" s="414">
        <f t="shared" si="14"/>
        <v>0</v>
      </c>
      <c r="CL75" s="414">
        <f t="shared" si="15"/>
        <v>0</v>
      </c>
      <c r="CM75" s="414">
        <f t="shared" si="16"/>
        <v>236340.52492007101</v>
      </c>
    </row>
    <row r="76" spans="2:94" hidden="1" x14ac:dyDescent="0.25">
      <c r="B76" s="134" t="str">
        <f t="shared" si="0"/>
        <v>-----</v>
      </c>
      <c r="C76" s="1" t="str">
        <f>+IF('Diagnóstico Técnico'!AH67&gt;0,'Diagnóstico Técnico'!A67,"")</f>
        <v/>
      </c>
      <c r="D76" s="413" t="str">
        <f>+'Diagnóstico Técnico'!D67</f>
        <v xml:space="preserve">OASIS </v>
      </c>
      <c r="BW76" s="414">
        <v>181197.87388987566</v>
      </c>
      <c r="BX76" s="414">
        <f t="shared" si="1"/>
        <v>215625.46992895202</v>
      </c>
      <c r="BY76" s="414">
        <f t="shared" si="2"/>
        <v>17407.609236234457</v>
      </c>
      <c r="BZ76" s="414">
        <f t="shared" si="3"/>
        <v>20715.054991119003</v>
      </c>
      <c r="CA76" s="414">
        <f t="shared" si="4"/>
        <v>198605.48312611011</v>
      </c>
      <c r="CB76" s="414">
        <f t="shared" si="5"/>
        <v>0</v>
      </c>
      <c r="CC76" s="414">
        <f t="shared" si="6"/>
        <v>0</v>
      </c>
      <c r="CD76" s="414">
        <f t="shared" si="7"/>
        <v>0</v>
      </c>
      <c r="CE76" s="414">
        <f t="shared" si="8"/>
        <v>0</v>
      </c>
      <c r="CF76" s="414">
        <f t="shared" si="9"/>
        <v>0</v>
      </c>
      <c r="CG76" s="414">
        <f t="shared" si="10"/>
        <v>0</v>
      </c>
      <c r="CH76" s="414">
        <f t="shared" si="11"/>
        <v>0</v>
      </c>
      <c r="CI76" s="414">
        <f t="shared" si="12"/>
        <v>0</v>
      </c>
      <c r="CJ76" s="414">
        <f t="shared" si="13"/>
        <v>0</v>
      </c>
      <c r="CK76" s="414">
        <f t="shared" si="14"/>
        <v>0</v>
      </c>
      <c r="CL76" s="414">
        <f t="shared" si="15"/>
        <v>0</v>
      </c>
      <c r="CM76" s="414">
        <f t="shared" si="16"/>
        <v>0</v>
      </c>
    </row>
    <row r="77" spans="2:94" hidden="1" x14ac:dyDescent="0.25">
      <c r="B77" s="134" t="str">
        <f t="shared" si="0"/>
        <v>-----</v>
      </c>
      <c r="C77" s="1" t="str">
        <f>+IF('Diagnóstico Técnico'!AH68&gt;0,'Diagnóstico Técnico'!A68,"")</f>
        <v/>
      </c>
      <c r="D77" s="413" t="str">
        <f>+'Diagnóstico Técnico'!D68</f>
        <v xml:space="preserve">SAN MARTIN </v>
      </c>
      <c r="BW77" s="414">
        <v>181197.87388987566</v>
      </c>
      <c r="BX77" s="414">
        <f t="shared" si="1"/>
        <v>215625.46992895202</v>
      </c>
      <c r="BY77" s="414">
        <f t="shared" si="2"/>
        <v>17407.609236234457</v>
      </c>
      <c r="BZ77" s="414">
        <f t="shared" si="3"/>
        <v>20715.054991119003</v>
      </c>
      <c r="CA77" s="414">
        <f t="shared" si="4"/>
        <v>198605.48312611011</v>
      </c>
      <c r="CB77" s="414">
        <f t="shared" si="5"/>
        <v>0</v>
      </c>
      <c r="CC77" s="414">
        <f t="shared" si="6"/>
        <v>0</v>
      </c>
      <c r="CD77" s="414">
        <f t="shared" si="7"/>
        <v>0</v>
      </c>
      <c r="CE77" s="414">
        <f t="shared" si="8"/>
        <v>0</v>
      </c>
      <c r="CF77" s="414">
        <f t="shared" si="9"/>
        <v>0</v>
      </c>
      <c r="CG77" s="414">
        <f t="shared" si="10"/>
        <v>0</v>
      </c>
      <c r="CH77" s="414">
        <f t="shared" si="11"/>
        <v>0</v>
      </c>
      <c r="CI77" s="414">
        <f t="shared" si="12"/>
        <v>0</v>
      </c>
      <c r="CJ77" s="414">
        <f t="shared" si="13"/>
        <v>0</v>
      </c>
      <c r="CK77" s="414">
        <f t="shared" si="14"/>
        <v>0</v>
      </c>
      <c r="CL77" s="414">
        <f t="shared" si="15"/>
        <v>0</v>
      </c>
      <c r="CM77" s="414">
        <f t="shared" si="16"/>
        <v>0</v>
      </c>
    </row>
    <row r="78" spans="2:94" hidden="1" x14ac:dyDescent="0.25">
      <c r="B78" s="134" t="str">
        <f t="shared" si="0"/>
        <v>-----</v>
      </c>
      <c r="C78" s="1" t="str">
        <f>+IF('Diagnóstico Técnico'!AH69&gt;0,'Diagnóstico Técnico'!A69,"")</f>
        <v/>
      </c>
      <c r="D78" s="413" t="str">
        <f>+'Diagnóstico Técnico'!D69</f>
        <v xml:space="preserve">SAN MARTIN </v>
      </c>
      <c r="BW78" s="414">
        <v>181197.87388987566</v>
      </c>
      <c r="BX78" s="414">
        <f t="shared" si="1"/>
        <v>215625.46992895202</v>
      </c>
      <c r="BY78" s="414">
        <f t="shared" si="2"/>
        <v>17407.609236234457</v>
      </c>
      <c r="BZ78" s="414">
        <f t="shared" si="3"/>
        <v>20715.054991119003</v>
      </c>
      <c r="CA78" s="414">
        <f t="shared" si="4"/>
        <v>198605.48312611011</v>
      </c>
      <c r="CB78" s="414">
        <f t="shared" si="5"/>
        <v>0</v>
      </c>
      <c r="CC78" s="414">
        <f t="shared" si="6"/>
        <v>0</v>
      </c>
      <c r="CD78" s="414">
        <f t="shared" si="7"/>
        <v>0</v>
      </c>
      <c r="CE78" s="414">
        <f t="shared" si="8"/>
        <v>0</v>
      </c>
      <c r="CF78" s="414">
        <f t="shared" si="9"/>
        <v>0</v>
      </c>
      <c r="CG78" s="414">
        <f t="shared" si="10"/>
        <v>0</v>
      </c>
      <c r="CH78" s="414">
        <f t="shared" si="11"/>
        <v>0</v>
      </c>
      <c r="CI78" s="414">
        <f t="shared" si="12"/>
        <v>0</v>
      </c>
      <c r="CJ78" s="414">
        <f t="shared" si="13"/>
        <v>0</v>
      </c>
      <c r="CK78" s="414">
        <f t="shared" si="14"/>
        <v>0</v>
      </c>
      <c r="CL78" s="414">
        <f t="shared" si="15"/>
        <v>0</v>
      </c>
      <c r="CM78" s="414">
        <f t="shared" si="16"/>
        <v>0</v>
      </c>
    </row>
    <row r="79" spans="2:94" hidden="1" x14ac:dyDescent="0.25">
      <c r="B79" s="134" t="str">
        <f t="shared" si="0"/>
        <v>-----</v>
      </c>
      <c r="C79" s="1" t="str">
        <f>+IF('Diagnóstico Técnico'!AH70&gt;0,'Diagnóstico Técnico'!A70,"")</f>
        <v/>
      </c>
      <c r="D79" s="413" t="str">
        <f>+'Diagnóstico Técnico'!D70</f>
        <v xml:space="preserve">SAN MARTIN </v>
      </c>
      <c r="BW79" s="414">
        <v>181197.87388987566</v>
      </c>
      <c r="BX79" s="414">
        <f t="shared" si="1"/>
        <v>215625.46992895202</v>
      </c>
      <c r="BY79" s="414">
        <f t="shared" si="2"/>
        <v>17407.609236234457</v>
      </c>
      <c r="BZ79" s="414">
        <f t="shared" si="3"/>
        <v>20715.054991119003</v>
      </c>
      <c r="CA79" s="414">
        <f t="shared" si="4"/>
        <v>198605.48312611011</v>
      </c>
      <c r="CB79" s="414">
        <f t="shared" si="5"/>
        <v>0</v>
      </c>
      <c r="CC79" s="414">
        <f t="shared" si="6"/>
        <v>0</v>
      </c>
      <c r="CD79" s="414">
        <f t="shared" si="7"/>
        <v>0</v>
      </c>
      <c r="CE79" s="414">
        <f t="shared" si="8"/>
        <v>0</v>
      </c>
      <c r="CF79" s="414">
        <f t="shared" si="9"/>
        <v>0</v>
      </c>
      <c r="CG79" s="414">
        <f t="shared" si="10"/>
        <v>0</v>
      </c>
      <c r="CH79" s="414">
        <f t="shared" si="11"/>
        <v>0</v>
      </c>
      <c r="CI79" s="414">
        <f t="shared" si="12"/>
        <v>0</v>
      </c>
      <c r="CJ79" s="414">
        <f t="shared" si="13"/>
        <v>0</v>
      </c>
      <c r="CK79" s="414">
        <f t="shared" si="14"/>
        <v>0</v>
      </c>
      <c r="CL79" s="414">
        <f t="shared" si="15"/>
        <v>0</v>
      </c>
      <c r="CM79" s="414">
        <f t="shared" si="16"/>
        <v>0</v>
      </c>
    </row>
    <row r="80" spans="2:94" hidden="1" x14ac:dyDescent="0.25">
      <c r="B80" s="134" t="str">
        <f t="shared" ref="B80:B143" si="17">CONCATENATE(IF(AC80=1,"UST1",""),"",IF(AD80=1,"UST2",""),"",IF(AF80=1,"UST4",""),"-",IF(H80=1,"S",""),"",IF(N80=1,"S",""),"-",IF(I80=1,"D",""),"-",IF(J80=1,"LM",""),"",IF(O80=1,"LM",""),"-",IF(K80=1,"LD",""),"",IF(P80=1,"LD",""),"-",IF(L80=1,"LP",""),"",IF(Q80=1,"LP",""))</f>
        <v>-----</v>
      </c>
      <c r="C80" s="1" t="str">
        <f>+IF('Diagnóstico Técnico'!AH71&gt;0,'Diagnóstico Técnico'!A71,"")</f>
        <v/>
      </c>
      <c r="D80" s="413" t="str">
        <f>+'Diagnóstico Técnico'!D71</f>
        <v xml:space="preserve">SAN MARTIN </v>
      </c>
      <c r="BW80" s="414">
        <v>181197.87388987566</v>
      </c>
      <c r="BX80" s="414">
        <f t="shared" ref="BX80:BX143" si="18">+BW80*$BZ$11+BW80</f>
        <v>215625.46992895202</v>
      </c>
      <c r="BY80" s="414">
        <f t="shared" ref="BY80:BY143" si="19">+$CC$11/$CB$11</f>
        <v>17407.609236234457</v>
      </c>
      <c r="BZ80" s="414">
        <f t="shared" ref="BZ80:BZ143" si="20">+BY80*$BZ$11+BY80</f>
        <v>20715.054991119003</v>
      </c>
      <c r="CA80" s="414">
        <f t="shared" ref="CA80:CA143" si="21">+BW80+BY80</f>
        <v>198605.48312611011</v>
      </c>
      <c r="CB80" s="414">
        <f t="shared" ref="CB80:CB143" si="22">+IF(C80="",0,BX80+BZ80)</f>
        <v>0</v>
      </c>
      <c r="CC80" s="414">
        <f t="shared" ref="CC80:CC143" si="23">+$E$14*E80+$F$14*F80+$G$14*G80+$H$14*H80+$I$14*I80+$J$14*J80+$K$14*K80+$L$14*L80+$N$14*N80+$O$14*O80+$P$14*P80+$Q$14*Q80+$Z$14*Z80+$AC$14*AC80+$AD$14*AD80+$AE$14*AE80+$AF$14*AF80+$AH$14*AH80+$AI$14*AI80+$AK$14*AK80+$AL$14*AL80+$AM$14*AM80+$AN$14*AN80+$AO$14*AO80+$AP$14*AP80+$AR$14*AR80+$AS$14*AS80+$AU$14*AU80+$AV$14*AV80+$AW$14*AW80+$AY$14*AY80+$AZ$14*AZ80+$BA$14*BA80+$BB$14*BB80+$BC$14*BC80+$BD$14*BD80+$BE$14*BE80+$BF$14*BF80+$BG$14*BG80+$BH$14*BH80+$BJ$14*BJ80+$BK$14*BK80+$BL$14*BL80+$BM$14*BM80+$BN$14*BN80+$BO$14*BO80+$BP$14*BP80</f>
        <v>0</v>
      </c>
      <c r="CD80" s="414">
        <f t="shared" ref="CD80:CD143" si="24">+$S$14*S80+$T$14*T80+$U$14*U80+$V$14*V80+$W$14*W80+$X$14*X80+$AA$14*AA80</f>
        <v>0</v>
      </c>
      <c r="CE80" s="414">
        <f t="shared" ref="CE80:CE143" si="25">+CC80+CD80</f>
        <v>0</v>
      </c>
      <c r="CF80" s="414">
        <f t="shared" ref="CF80:CF143" si="26">+CC80*$BW$11+CC80*$BX$11+CC80*$BY$11+CC80*$BZ$11*$BY$11+CC80</f>
        <v>0</v>
      </c>
      <c r="CG80" s="414">
        <f t="shared" ref="CG80:CG143" si="27">+CD80*$BW$11+CD80*$BX$11+CD80*$BY$11+CD80*$BZ$11*$BY$11+CD80</f>
        <v>0</v>
      </c>
      <c r="CH80" s="414">
        <f t="shared" ref="CH80:CH143" si="28">+CB80+CF80+CG80</f>
        <v>0</v>
      </c>
      <c r="CI80" s="414">
        <f t="shared" ref="CI80:CI143" si="29">+IF((CB80+CF80)&gt;$CF$12,(CB80+CF80)-$CF$12,0)</f>
        <v>0</v>
      </c>
      <c r="CJ80" s="414">
        <f t="shared" ref="CJ80:CJ143" si="30">+IF(CF80&gt;$CF$12,CF80-$CF$12,0)</f>
        <v>0</v>
      </c>
      <c r="CK80" s="414">
        <f t="shared" ref="CK80:CK143" si="31">ROUND(+IF((CB80+CF80+CG80)&gt;$CH$12,(CB80+CF80+CG80)-$CH$12,0),0)</f>
        <v>0</v>
      </c>
      <c r="CL80" s="414">
        <f t="shared" ref="CL80:CL143" si="32">+IF(CJ80&lt;CI80,CI80,CJ80)</f>
        <v>0</v>
      </c>
      <c r="CM80" s="414">
        <f t="shared" ref="CM80:CM143" si="33">+CH80-CL80-CK80</f>
        <v>0</v>
      </c>
    </row>
    <row r="81" spans="2:91" hidden="1" x14ac:dyDescent="0.25">
      <c r="B81" s="134" t="str">
        <f t="shared" si="17"/>
        <v>-----</v>
      </c>
      <c r="C81" s="1" t="str">
        <f>+IF('Diagnóstico Técnico'!AH72&gt;0,'Diagnóstico Técnico'!A72,"")</f>
        <v/>
      </c>
      <c r="D81" s="413" t="str">
        <f>+'Diagnóstico Técnico'!D72</f>
        <v xml:space="preserve">SAN MARTIN </v>
      </c>
      <c r="BW81" s="414">
        <v>181197.87388987566</v>
      </c>
      <c r="BX81" s="414">
        <f t="shared" si="18"/>
        <v>215625.46992895202</v>
      </c>
      <c r="BY81" s="414">
        <f t="shared" si="19"/>
        <v>17407.609236234457</v>
      </c>
      <c r="BZ81" s="414">
        <f t="shared" si="20"/>
        <v>20715.054991119003</v>
      </c>
      <c r="CA81" s="414">
        <f t="shared" si="21"/>
        <v>198605.48312611011</v>
      </c>
      <c r="CB81" s="414">
        <f t="shared" si="22"/>
        <v>0</v>
      </c>
      <c r="CC81" s="414">
        <f t="shared" si="23"/>
        <v>0</v>
      </c>
      <c r="CD81" s="414">
        <f t="shared" si="24"/>
        <v>0</v>
      </c>
      <c r="CE81" s="414">
        <f t="shared" si="25"/>
        <v>0</v>
      </c>
      <c r="CF81" s="414">
        <f t="shared" si="26"/>
        <v>0</v>
      </c>
      <c r="CG81" s="414">
        <f t="shared" si="27"/>
        <v>0</v>
      </c>
      <c r="CH81" s="414">
        <f t="shared" si="28"/>
        <v>0</v>
      </c>
      <c r="CI81" s="414">
        <f t="shared" si="29"/>
        <v>0</v>
      </c>
      <c r="CJ81" s="414">
        <f t="shared" si="30"/>
        <v>0</v>
      </c>
      <c r="CK81" s="414">
        <f t="shared" si="31"/>
        <v>0</v>
      </c>
      <c r="CL81" s="414">
        <f t="shared" si="32"/>
        <v>0</v>
      </c>
      <c r="CM81" s="414">
        <f t="shared" si="33"/>
        <v>0</v>
      </c>
    </row>
    <row r="82" spans="2:91" hidden="1" x14ac:dyDescent="0.25">
      <c r="B82" s="134" t="str">
        <f t="shared" si="17"/>
        <v>-----</v>
      </c>
      <c r="C82" s="1" t="str">
        <f>+IF('Diagnóstico Técnico'!AH73&gt;0,'Diagnóstico Técnico'!A73,"")</f>
        <v/>
      </c>
      <c r="D82" s="413" t="str">
        <f>+'Diagnóstico Técnico'!D73</f>
        <v xml:space="preserve">SAN MARTIN </v>
      </c>
      <c r="BW82" s="414">
        <v>181197.87388987566</v>
      </c>
      <c r="BX82" s="414">
        <f t="shared" si="18"/>
        <v>215625.46992895202</v>
      </c>
      <c r="BY82" s="414">
        <f t="shared" si="19"/>
        <v>17407.609236234457</v>
      </c>
      <c r="BZ82" s="414">
        <f t="shared" si="20"/>
        <v>20715.054991119003</v>
      </c>
      <c r="CA82" s="414">
        <f t="shared" si="21"/>
        <v>198605.48312611011</v>
      </c>
      <c r="CB82" s="414">
        <f t="shared" si="22"/>
        <v>0</v>
      </c>
      <c r="CC82" s="414">
        <f t="shared" si="23"/>
        <v>0</v>
      </c>
      <c r="CD82" s="414">
        <f t="shared" si="24"/>
        <v>0</v>
      </c>
      <c r="CE82" s="414">
        <f t="shared" si="25"/>
        <v>0</v>
      </c>
      <c r="CF82" s="414">
        <f t="shared" si="26"/>
        <v>0</v>
      </c>
      <c r="CG82" s="414">
        <f t="shared" si="27"/>
        <v>0</v>
      </c>
      <c r="CH82" s="414">
        <f t="shared" si="28"/>
        <v>0</v>
      </c>
      <c r="CI82" s="414">
        <f t="shared" si="29"/>
        <v>0</v>
      </c>
      <c r="CJ82" s="414">
        <f t="shared" si="30"/>
        <v>0</v>
      </c>
      <c r="CK82" s="414">
        <f t="shared" si="31"/>
        <v>0</v>
      </c>
      <c r="CL82" s="414">
        <f t="shared" si="32"/>
        <v>0</v>
      </c>
      <c r="CM82" s="414">
        <f t="shared" si="33"/>
        <v>0</v>
      </c>
    </row>
    <row r="83" spans="2:91" hidden="1" x14ac:dyDescent="0.25">
      <c r="B83" s="134" t="str">
        <f t="shared" si="17"/>
        <v>-----</v>
      </c>
      <c r="C83" s="1" t="str">
        <f>+IF('Diagnóstico Técnico'!AH74&gt;0,'Diagnóstico Técnico'!A74,"")</f>
        <v/>
      </c>
      <c r="D83" s="413" t="str">
        <f>+'Diagnóstico Técnico'!D74</f>
        <v xml:space="preserve">SAN MARTIN </v>
      </c>
      <c r="BW83" s="414">
        <v>181197.87388987566</v>
      </c>
      <c r="BX83" s="414">
        <f t="shared" si="18"/>
        <v>215625.46992895202</v>
      </c>
      <c r="BY83" s="414">
        <f t="shared" si="19"/>
        <v>17407.609236234457</v>
      </c>
      <c r="BZ83" s="414">
        <f t="shared" si="20"/>
        <v>20715.054991119003</v>
      </c>
      <c r="CA83" s="414">
        <f t="shared" si="21"/>
        <v>198605.48312611011</v>
      </c>
      <c r="CB83" s="414">
        <f t="shared" si="22"/>
        <v>0</v>
      </c>
      <c r="CC83" s="414">
        <f t="shared" si="23"/>
        <v>0</v>
      </c>
      <c r="CD83" s="414">
        <f t="shared" si="24"/>
        <v>0</v>
      </c>
      <c r="CE83" s="414">
        <f t="shared" si="25"/>
        <v>0</v>
      </c>
      <c r="CF83" s="414">
        <f t="shared" si="26"/>
        <v>0</v>
      </c>
      <c r="CG83" s="414">
        <f t="shared" si="27"/>
        <v>0</v>
      </c>
      <c r="CH83" s="414">
        <f t="shared" si="28"/>
        <v>0</v>
      </c>
      <c r="CI83" s="414">
        <f t="shared" si="29"/>
        <v>0</v>
      </c>
      <c r="CJ83" s="414">
        <f t="shared" si="30"/>
        <v>0</v>
      </c>
      <c r="CK83" s="414">
        <f t="shared" si="31"/>
        <v>0</v>
      </c>
      <c r="CL83" s="414">
        <f t="shared" si="32"/>
        <v>0</v>
      </c>
      <c r="CM83" s="414">
        <f t="shared" si="33"/>
        <v>0</v>
      </c>
    </row>
    <row r="84" spans="2:91" hidden="1" x14ac:dyDescent="0.25">
      <c r="B84" s="134" t="str">
        <f t="shared" si="17"/>
        <v>-----</v>
      </c>
      <c r="C84" s="1" t="str">
        <f>+IF('Diagnóstico Técnico'!AH75&gt;0,'Diagnóstico Técnico'!A75,"")</f>
        <v/>
      </c>
      <c r="D84" s="413" t="str">
        <f>+'Diagnóstico Técnico'!D75</f>
        <v xml:space="preserve">SAN MARTIN </v>
      </c>
      <c r="BW84" s="414">
        <v>181197.87388987566</v>
      </c>
      <c r="BX84" s="414">
        <f t="shared" si="18"/>
        <v>215625.46992895202</v>
      </c>
      <c r="BY84" s="414">
        <f t="shared" si="19"/>
        <v>17407.609236234457</v>
      </c>
      <c r="BZ84" s="414">
        <f t="shared" si="20"/>
        <v>20715.054991119003</v>
      </c>
      <c r="CA84" s="414">
        <f t="shared" si="21"/>
        <v>198605.48312611011</v>
      </c>
      <c r="CB84" s="414">
        <f t="shared" si="22"/>
        <v>0</v>
      </c>
      <c r="CC84" s="414">
        <f t="shared" si="23"/>
        <v>0</v>
      </c>
      <c r="CD84" s="414">
        <f t="shared" si="24"/>
        <v>0</v>
      </c>
      <c r="CE84" s="414">
        <f t="shared" si="25"/>
        <v>0</v>
      </c>
      <c r="CF84" s="414">
        <f t="shared" si="26"/>
        <v>0</v>
      </c>
      <c r="CG84" s="414">
        <f t="shared" si="27"/>
        <v>0</v>
      </c>
      <c r="CH84" s="414">
        <f t="shared" si="28"/>
        <v>0</v>
      </c>
      <c r="CI84" s="414">
        <f t="shared" si="29"/>
        <v>0</v>
      </c>
      <c r="CJ84" s="414">
        <f t="shared" si="30"/>
        <v>0</v>
      </c>
      <c r="CK84" s="414">
        <f t="shared" si="31"/>
        <v>0</v>
      </c>
      <c r="CL84" s="414">
        <f t="shared" si="32"/>
        <v>0</v>
      </c>
      <c r="CM84" s="414">
        <f t="shared" si="33"/>
        <v>0</v>
      </c>
    </row>
    <row r="85" spans="2:91" hidden="1" x14ac:dyDescent="0.25">
      <c r="B85" s="134" t="str">
        <f t="shared" si="17"/>
        <v>-----</v>
      </c>
      <c r="C85" s="1" t="str">
        <f>+IF('Diagnóstico Técnico'!AH76&gt;0,'Diagnóstico Técnico'!A76,"")</f>
        <v/>
      </c>
      <c r="D85" s="413" t="str">
        <f>+'Diagnóstico Técnico'!D76</f>
        <v xml:space="preserve">SAN MARTIN </v>
      </c>
      <c r="BW85" s="414">
        <v>181197.87388987566</v>
      </c>
      <c r="BX85" s="414">
        <f t="shared" si="18"/>
        <v>215625.46992895202</v>
      </c>
      <c r="BY85" s="414">
        <f t="shared" si="19"/>
        <v>17407.609236234457</v>
      </c>
      <c r="BZ85" s="414">
        <f t="shared" si="20"/>
        <v>20715.054991119003</v>
      </c>
      <c r="CA85" s="414">
        <f t="shared" si="21"/>
        <v>198605.48312611011</v>
      </c>
      <c r="CB85" s="414">
        <f t="shared" si="22"/>
        <v>0</v>
      </c>
      <c r="CC85" s="414">
        <f t="shared" si="23"/>
        <v>0</v>
      </c>
      <c r="CD85" s="414">
        <f t="shared" si="24"/>
        <v>0</v>
      </c>
      <c r="CE85" s="414">
        <f t="shared" si="25"/>
        <v>0</v>
      </c>
      <c r="CF85" s="414">
        <f t="shared" si="26"/>
        <v>0</v>
      </c>
      <c r="CG85" s="414">
        <f t="shared" si="27"/>
        <v>0</v>
      </c>
      <c r="CH85" s="414">
        <f t="shared" si="28"/>
        <v>0</v>
      </c>
      <c r="CI85" s="414">
        <f t="shared" si="29"/>
        <v>0</v>
      </c>
      <c r="CJ85" s="414">
        <f t="shared" si="30"/>
        <v>0</v>
      </c>
      <c r="CK85" s="414">
        <f t="shared" si="31"/>
        <v>0</v>
      </c>
      <c r="CL85" s="414">
        <f t="shared" si="32"/>
        <v>0</v>
      </c>
      <c r="CM85" s="414">
        <f t="shared" si="33"/>
        <v>0</v>
      </c>
    </row>
    <row r="86" spans="2:91" hidden="1" x14ac:dyDescent="0.25">
      <c r="B86" s="134" t="str">
        <f t="shared" si="17"/>
        <v>-----</v>
      </c>
      <c r="C86" s="1" t="str">
        <f>+IF('Diagnóstico Técnico'!AH77&gt;0,'Diagnóstico Técnico'!A77,"")</f>
        <v/>
      </c>
      <c r="D86" s="413" t="str">
        <f>+'Diagnóstico Técnico'!D77</f>
        <v xml:space="preserve">SAN MARTIN </v>
      </c>
      <c r="BW86" s="414">
        <v>181197.87388987566</v>
      </c>
      <c r="BX86" s="414">
        <f t="shared" si="18"/>
        <v>215625.46992895202</v>
      </c>
      <c r="BY86" s="414">
        <f t="shared" si="19"/>
        <v>17407.609236234457</v>
      </c>
      <c r="BZ86" s="414">
        <f t="shared" si="20"/>
        <v>20715.054991119003</v>
      </c>
      <c r="CA86" s="414">
        <f t="shared" si="21"/>
        <v>198605.48312611011</v>
      </c>
      <c r="CB86" s="414">
        <f t="shared" si="22"/>
        <v>0</v>
      </c>
      <c r="CC86" s="414">
        <f t="shared" si="23"/>
        <v>0</v>
      </c>
      <c r="CD86" s="414">
        <f t="shared" si="24"/>
        <v>0</v>
      </c>
      <c r="CE86" s="414">
        <f t="shared" si="25"/>
        <v>0</v>
      </c>
      <c r="CF86" s="414">
        <f t="shared" si="26"/>
        <v>0</v>
      </c>
      <c r="CG86" s="414">
        <f t="shared" si="27"/>
        <v>0</v>
      </c>
      <c r="CH86" s="414">
        <f t="shared" si="28"/>
        <v>0</v>
      </c>
      <c r="CI86" s="414">
        <f t="shared" si="29"/>
        <v>0</v>
      </c>
      <c r="CJ86" s="414">
        <f t="shared" si="30"/>
        <v>0</v>
      </c>
      <c r="CK86" s="414">
        <f t="shared" si="31"/>
        <v>0</v>
      </c>
      <c r="CL86" s="414">
        <f t="shared" si="32"/>
        <v>0</v>
      </c>
      <c r="CM86" s="414">
        <f t="shared" si="33"/>
        <v>0</v>
      </c>
    </row>
    <row r="87" spans="2:91" hidden="1" x14ac:dyDescent="0.25">
      <c r="B87" s="134" t="str">
        <f t="shared" si="17"/>
        <v>-----</v>
      </c>
      <c r="C87" s="1" t="str">
        <f>+IF('Diagnóstico Técnico'!AH78&gt;0,'Diagnóstico Técnico'!A78,"")</f>
        <v/>
      </c>
      <c r="D87" s="413" t="str">
        <f>+'Diagnóstico Técnico'!D78</f>
        <v xml:space="preserve">SAN MARTIN </v>
      </c>
      <c r="BW87" s="414">
        <v>181197.87388987566</v>
      </c>
      <c r="BX87" s="414">
        <f t="shared" si="18"/>
        <v>215625.46992895202</v>
      </c>
      <c r="BY87" s="414">
        <f t="shared" si="19"/>
        <v>17407.609236234457</v>
      </c>
      <c r="BZ87" s="414">
        <f t="shared" si="20"/>
        <v>20715.054991119003</v>
      </c>
      <c r="CA87" s="414">
        <f t="shared" si="21"/>
        <v>198605.48312611011</v>
      </c>
      <c r="CB87" s="414">
        <f t="shared" si="22"/>
        <v>0</v>
      </c>
      <c r="CC87" s="414">
        <f t="shared" si="23"/>
        <v>0</v>
      </c>
      <c r="CD87" s="414">
        <f t="shared" si="24"/>
        <v>0</v>
      </c>
      <c r="CE87" s="414">
        <f t="shared" si="25"/>
        <v>0</v>
      </c>
      <c r="CF87" s="414">
        <f t="shared" si="26"/>
        <v>0</v>
      </c>
      <c r="CG87" s="414">
        <f t="shared" si="27"/>
        <v>0</v>
      </c>
      <c r="CH87" s="414">
        <f t="shared" si="28"/>
        <v>0</v>
      </c>
      <c r="CI87" s="414">
        <f t="shared" si="29"/>
        <v>0</v>
      </c>
      <c r="CJ87" s="414">
        <f t="shared" si="30"/>
        <v>0</v>
      </c>
      <c r="CK87" s="414">
        <f t="shared" si="31"/>
        <v>0</v>
      </c>
      <c r="CL87" s="414">
        <f t="shared" si="32"/>
        <v>0</v>
      </c>
      <c r="CM87" s="414">
        <f t="shared" si="33"/>
        <v>0</v>
      </c>
    </row>
    <row r="88" spans="2:91" hidden="1" x14ac:dyDescent="0.25">
      <c r="B88" s="134" t="str">
        <f t="shared" si="17"/>
        <v>-----</v>
      </c>
      <c r="C88" s="1" t="str">
        <f>+IF('Diagnóstico Técnico'!AH79&gt;0,'Diagnóstico Técnico'!A79,"")</f>
        <v/>
      </c>
      <c r="D88" s="413" t="str">
        <f>+'Diagnóstico Técnico'!D79</f>
        <v xml:space="preserve">SAN MARTIN </v>
      </c>
      <c r="BW88" s="414">
        <v>181197.87388987566</v>
      </c>
      <c r="BX88" s="414">
        <f t="shared" si="18"/>
        <v>215625.46992895202</v>
      </c>
      <c r="BY88" s="414">
        <f t="shared" si="19"/>
        <v>17407.609236234457</v>
      </c>
      <c r="BZ88" s="414">
        <f t="shared" si="20"/>
        <v>20715.054991119003</v>
      </c>
      <c r="CA88" s="414">
        <f t="shared" si="21"/>
        <v>198605.48312611011</v>
      </c>
      <c r="CB88" s="414">
        <f t="shared" si="22"/>
        <v>0</v>
      </c>
      <c r="CC88" s="414">
        <f t="shared" si="23"/>
        <v>0</v>
      </c>
      <c r="CD88" s="414">
        <f t="shared" si="24"/>
        <v>0</v>
      </c>
      <c r="CE88" s="414">
        <f t="shared" si="25"/>
        <v>0</v>
      </c>
      <c r="CF88" s="414">
        <f t="shared" si="26"/>
        <v>0</v>
      </c>
      <c r="CG88" s="414">
        <f t="shared" si="27"/>
        <v>0</v>
      </c>
      <c r="CH88" s="414">
        <f t="shared" si="28"/>
        <v>0</v>
      </c>
      <c r="CI88" s="414">
        <f t="shared" si="29"/>
        <v>0</v>
      </c>
      <c r="CJ88" s="414">
        <f t="shared" si="30"/>
        <v>0</v>
      </c>
      <c r="CK88" s="414">
        <f t="shared" si="31"/>
        <v>0</v>
      </c>
      <c r="CL88" s="414">
        <f t="shared" si="32"/>
        <v>0</v>
      </c>
      <c r="CM88" s="414">
        <f t="shared" si="33"/>
        <v>0</v>
      </c>
    </row>
    <row r="89" spans="2:91" hidden="1" x14ac:dyDescent="0.25">
      <c r="B89" s="134" t="str">
        <f t="shared" si="17"/>
        <v>-----</v>
      </c>
      <c r="C89" s="1" t="str">
        <f>+IF('Diagnóstico Técnico'!AH80&gt;0,'Diagnóstico Técnico'!A80,"")</f>
        <v/>
      </c>
      <c r="D89" s="413" t="str">
        <f>+'Diagnóstico Técnico'!D80</f>
        <v xml:space="preserve">SAN MARTIN </v>
      </c>
      <c r="BW89" s="414">
        <v>181197.87388987566</v>
      </c>
      <c r="BX89" s="414">
        <f t="shared" si="18"/>
        <v>215625.46992895202</v>
      </c>
      <c r="BY89" s="414">
        <f t="shared" si="19"/>
        <v>17407.609236234457</v>
      </c>
      <c r="BZ89" s="414">
        <f t="shared" si="20"/>
        <v>20715.054991119003</v>
      </c>
      <c r="CA89" s="414">
        <f t="shared" si="21"/>
        <v>198605.48312611011</v>
      </c>
      <c r="CB89" s="414">
        <f t="shared" si="22"/>
        <v>0</v>
      </c>
      <c r="CC89" s="414">
        <f t="shared" si="23"/>
        <v>0</v>
      </c>
      <c r="CD89" s="414">
        <f t="shared" si="24"/>
        <v>0</v>
      </c>
      <c r="CE89" s="414">
        <f t="shared" si="25"/>
        <v>0</v>
      </c>
      <c r="CF89" s="414">
        <f t="shared" si="26"/>
        <v>0</v>
      </c>
      <c r="CG89" s="414">
        <f t="shared" si="27"/>
        <v>0</v>
      </c>
      <c r="CH89" s="414">
        <f t="shared" si="28"/>
        <v>0</v>
      </c>
      <c r="CI89" s="414">
        <f t="shared" si="29"/>
        <v>0</v>
      </c>
      <c r="CJ89" s="414">
        <f t="shared" si="30"/>
        <v>0</v>
      </c>
      <c r="CK89" s="414">
        <f t="shared" si="31"/>
        <v>0</v>
      </c>
      <c r="CL89" s="414">
        <f t="shared" si="32"/>
        <v>0</v>
      </c>
      <c r="CM89" s="414">
        <f t="shared" si="33"/>
        <v>0</v>
      </c>
    </row>
    <row r="90" spans="2:91" hidden="1" x14ac:dyDescent="0.25">
      <c r="B90" s="134" t="str">
        <f t="shared" si="17"/>
        <v>-----</v>
      </c>
      <c r="C90" s="1" t="str">
        <f>+IF('Diagnóstico Técnico'!AH81&gt;0,'Diagnóstico Técnico'!A81,"")</f>
        <v/>
      </c>
      <c r="D90" s="413" t="str">
        <f>+'Diagnóstico Técnico'!D81</f>
        <v xml:space="preserve">OASIS </v>
      </c>
      <c r="BW90" s="414">
        <v>181197.87388987566</v>
      </c>
      <c r="BX90" s="414">
        <f t="shared" si="18"/>
        <v>215625.46992895202</v>
      </c>
      <c r="BY90" s="414">
        <f t="shared" si="19"/>
        <v>17407.609236234457</v>
      </c>
      <c r="BZ90" s="414">
        <f t="shared" si="20"/>
        <v>20715.054991119003</v>
      </c>
      <c r="CA90" s="414">
        <f t="shared" si="21"/>
        <v>198605.48312611011</v>
      </c>
      <c r="CB90" s="414">
        <f t="shared" si="22"/>
        <v>0</v>
      </c>
      <c r="CC90" s="414">
        <f t="shared" si="23"/>
        <v>0</v>
      </c>
      <c r="CD90" s="414">
        <f t="shared" si="24"/>
        <v>0</v>
      </c>
      <c r="CE90" s="414">
        <f t="shared" si="25"/>
        <v>0</v>
      </c>
      <c r="CF90" s="414">
        <f t="shared" si="26"/>
        <v>0</v>
      </c>
      <c r="CG90" s="414">
        <f t="shared" si="27"/>
        <v>0</v>
      </c>
      <c r="CH90" s="414">
        <f t="shared" si="28"/>
        <v>0</v>
      </c>
      <c r="CI90" s="414">
        <f t="shared" si="29"/>
        <v>0</v>
      </c>
      <c r="CJ90" s="414">
        <f t="shared" si="30"/>
        <v>0</v>
      </c>
      <c r="CK90" s="414">
        <f t="shared" si="31"/>
        <v>0</v>
      </c>
      <c r="CL90" s="414">
        <f t="shared" si="32"/>
        <v>0</v>
      </c>
      <c r="CM90" s="414">
        <f t="shared" si="33"/>
        <v>0</v>
      </c>
    </row>
    <row r="91" spans="2:91" hidden="1" x14ac:dyDescent="0.25">
      <c r="B91" s="134" t="str">
        <f t="shared" si="17"/>
        <v>-----</v>
      </c>
      <c r="C91" s="1" t="str">
        <f>+IF('Diagnóstico Técnico'!AH82&gt;0,'Diagnóstico Técnico'!A82,"")</f>
        <v/>
      </c>
      <c r="D91" s="413" t="str">
        <f>+'Diagnóstico Técnico'!D82</f>
        <v xml:space="preserve">NUEVO HORIZONTE </v>
      </c>
      <c r="BW91" s="414">
        <v>181197.87388987566</v>
      </c>
      <c r="BX91" s="414">
        <f t="shared" si="18"/>
        <v>215625.46992895202</v>
      </c>
      <c r="BY91" s="414">
        <f t="shared" si="19"/>
        <v>17407.609236234457</v>
      </c>
      <c r="BZ91" s="414">
        <f t="shared" si="20"/>
        <v>20715.054991119003</v>
      </c>
      <c r="CA91" s="414">
        <f t="shared" si="21"/>
        <v>198605.48312611011</v>
      </c>
      <c r="CB91" s="414">
        <f t="shared" si="22"/>
        <v>0</v>
      </c>
      <c r="CC91" s="414">
        <f t="shared" si="23"/>
        <v>0</v>
      </c>
      <c r="CD91" s="414">
        <f t="shared" si="24"/>
        <v>0</v>
      </c>
      <c r="CE91" s="414">
        <f t="shared" si="25"/>
        <v>0</v>
      </c>
      <c r="CF91" s="414">
        <f t="shared" si="26"/>
        <v>0</v>
      </c>
      <c r="CG91" s="414">
        <f t="shared" si="27"/>
        <v>0</v>
      </c>
      <c r="CH91" s="414">
        <f t="shared" si="28"/>
        <v>0</v>
      </c>
      <c r="CI91" s="414">
        <f t="shared" si="29"/>
        <v>0</v>
      </c>
      <c r="CJ91" s="414">
        <f t="shared" si="30"/>
        <v>0</v>
      </c>
      <c r="CK91" s="414">
        <f t="shared" si="31"/>
        <v>0</v>
      </c>
      <c r="CL91" s="414">
        <f t="shared" si="32"/>
        <v>0</v>
      </c>
      <c r="CM91" s="414">
        <f t="shared" si="33"/>
        <v>0</v>
      </c>
    </row>
    <row r="92" spans="2:91" hidden="1" x14ac:dyDescent="0.25">
      <c r="B92" s="134" t="str">
        <f t="shared" si="17"/>
        <v>-----</v>
      </c>
      <c r="C92" s="1" t="str">
        <f>+IF('Diagnóstico Técnico'!AH83&gt;0,'Diagnóstico Técnico'!A83,"")</f>
        <v/>
      </c>
      <c r="D92" s="413" t="str">
        <f>+'Diagnóstico Técnico'!D83</f>
        <v xml:space="preserve">NUEVO HORIZONTE </v>
      </c>
      <c r="BW92" s="414">
        <v>181197.87388987566</v>
      </c>
      <c r="BX92" s="414">
        <f t="shared" si="18"/>
        <v>215625.46992895202</v>
      </c>
      <c r="BY92" s="414">
        <f t="shared" si="19"/>
        <v>17407.609236234457</v>
      </c>
      <c r="BZ92" s="414">
        <f t="shared" si="20"/>
        <v>20715.054991119003</v>
      </c>
      <c r="CA92" s="414">
        <f t="shared" si="21"/>
        <v>198605.48312611011</v>
      </c>
      <c r="CB92" s="414">
        <f t="shared" si="22"/>
        <v>0</v>
      </c>
      <c r="CC92" s="414">
        <f t="shared" si="23"/>
        <v>0</v>
      </c>
      <c r="CD92" s="414">
        <f t="shared" si="24"/>
        <v>0</v>
      </c>
      <c r="CE92" s="414">
        <f t="shared" si="25"/>
        <v>0</v>
      </c>
      <c r="CF92" s="414">
        <f t="shared" si="26"/>
        <v>0</v>
      </c>
      <c r="CG92" s="414">
        <f t="shared" si="27"/>
        <v>0</v>
      </c>
      <c r="CH92" s="414">
        <f t="shared" si="28"/>
        <v>0</v>
      </c>
      <c r="CI92" s="414">
        <f t="shared" si="29"/>
        <v>0</v>
      </c>
      <c r="CJ92" s="414">
        <f t="shared" si="30"/>
        <v>0</v>
      </c>
      <c r="CK92" s="414">
        <f t="shared" si="31"/>
        <v>0</v>
      </c>
      <c r="CL92" s="414">
        <f t="shared" si="32"/>
        <v>0</v>
      </c>
      <c r="CM92" s="414">
        <f t="shared" si="33"/>
        <v>0</v>
      </c>
    </row>
    <row r="93" spans="2:91" hidden="1" x14ac:dyDescent="0.25">
      <c r="B93" s="134" t="str">
        <f t="shared" si="17"/>
        <v>-----</v>
      </c>
      <c r="C93" s="1" t="str">
        <f>+IF('Diagnóstico Técnico'!AH84&gt;0,'Diagnóstico Técnico'!A84,"")</f>
        <v/>
      </c>
      <c r="D93" s="413" t="str">
        <f>+'Diagnóstico Técnico'!D84</f>
        <v xml:space="preserve">NUEVO HORIZONTE </v>
      </c>
      <c r="BW93" s="414">
        <v>181197.87388987566</v>
      </c>
      <c r="BX93" s="414">
        <f t="shared" si="18"/>
        <v>215625.46992895202</v>
      </c>
      <c r="BY93" s="414">
        <f t="shared" si="19"/>
        <v>17407.609236234457</v>
      </c>
      <c r="BZ93" s="414">
        <f t="shared" si="20"/>
        <v>20715.054991119003</v>
      </c>
      <c r="CA93" s="414">
        <f t="shared" si="21"/>
        <v>198605.48312611011</v>
      </c>
      <c r="CB93" s="414">
        <f t="shared" si="22"/>
        <v>0</v>
      </c>
      <c r="CC93" s="414">
        <f t="shared" si="23"/>
        <v>0</v>
      </c>
      <c r="CD93" s="414">
        <f t="shared" si="24"/>
        <v>0</v>
      </c>
      <c r="CE93" s="414">
        <f t="shared" si="25"/>
        <v>0</v>
      </c>
      <c r="CF93" s="414">
        <f t="shared" si="26"/>
        <v>0</v>
      </c>
      <c r="CG93" s="414">
        <f t="shared" si="27"/>
        <v>0</v>
      </c>
      <c r="CH93" s="414">
        <f t="shared" si="28"/>
        <v>0</v>
      </c>
      <c r="CI93" s="414">
        <f t="shared" si="29"/>
        <v>0</v>
      </c>
      <c r="CJ93" s="414">
        <f t="shared" si="30"/>
        <v>0</v>
      </c>
      <c r="CK93" s="414">
        <f t="shared" si="31"/>
        <v>0</v>
      </c>
      <c r="CL93" s="414">
        <f t="shared" si="32"/>
        <v>0</v>
      </c>
      <c r="CM93" s="414">
        <f t="shared" si="33"/>
        <v>0</v>
      </c>
    </row>
    <row r="94" spans="2:91" hidden="1" x14ac:dyDescent="0.25">
      <c r="B94" s="134" t="str">
        <f t="shared" si="17"/>
        <v>-----</v>
      </c>
      <c r="C94" s="1" t="str">
        <f>+IF('Diagnóstico Técnico'!AH85&gt;0,'Diagnóstico Técnico'!A85,"")</f>
        <v/>
      </c>
      <c r="D94" s="413" t="str">
        <f>+'Diagnóstico Técnico'!D85</f>
        <v xml:space="preserve">NUEVO HORIZONTE </v>
      </c>
      <c r="BW94" s="414">
        <v>181197.87388987566</v>
      </c>
      <c r="BX94" s="414">
        <f t="shared" si="18"/>
        <v>215625.46992895202</v>
      </c>
      <c r="BY94" s="414">
        <f t="shared" si="19"/>
        <v>17407.609236234457</v>
      </c>
      <c r="BZ94" s="414">
        <f t="shared" si="20"/>
        <v>20715.054991119003</v>
      </c>
      <c r="CA94" s="414">
        <f t="shared" si="21"/>
        <v>198605.48312611011</v>
      </c>
      <c r="CB94" s="414">
        <f t="shared" si="22"/>
        <v>0</v>
      </c>
      <c r="CC94" s="414">
        <f t="shared" si="23"/>
        <v>0</v>
      </c>
      <c r="CD94" s="414">
        <f t="shared" si="24"/>
        <v>0</v>
      </c>
      <c r="CE94" s="414">
        <f t="shared" si="25"/>
        <v>0</v>
      </c>
      <c r="CF94" s="414">
        <f t="shared" si="26"/>
        <v>0</v>
      </c>
      <c r="CG94" s="414">
        <f t="shared" si="27"/>
        <v>0</v>
      </c>
      <c r="CH94" s="414">
        <f t="shared" si="28"/>
        <v>0</v>
      </c>
      <c r="CI94" s="414">
        <f t="shared" si="29"/>
        <v>0</v>
      </c>
      <c r="CJ94" s="414">
        <f t="shared" si="30"/>
        <v>0</v>
      </c>
      <c r="CK94" s="414">
        <f t="shared" si="31"/>
        <v>0</v>
      </c>
      <c r="CL94" s="414">
        <f t="shared" si="32"/>
        <v>0</v>
      </c>
      <c r="CM94" s="414">
        <f t="shared" si="33"/>
        <v>0</v>
      </c>
    </row>
    <row r="95" spans="2:91" hidden="1" x14ac:dyDescent="0.25">
      <c r="B95" s="134" t="str">
        <f t="shared" si="17"/>
        <v>-----</v>
      </c>
      <c r="C95" s="1" t="str">
        <f>+IF('Diagnóstico Técnico'!AH86&gt;0,'Diagnóstico Técnico'!A86,"")</f>
        <v/>
      </c>
      <c r="D95" s="413" t="str">
        <f>+'Diagnóstico Técnico'!D86</f>
        <v xml:space="preserve">NUEVO HORIZONTE </v>
      </c>
      <c r="BW95" s="414">
        <v>181197.87388987566</v>
      </c>
      <c r="BX95" s="414">
        <f t="shared" si="18"/>
        <v>215625.46992895202</v>
      </c>
      <c r="BY95" s="414">
        <f t="shared" si="19"/>
        <v>17407.609236234457</v>
      </c>
      <c r="BZ95" s="414">
        <f t="shared" si="20"/>
        <v>20715.054991119003</v>
      </c>
      <c r="CA95" s="414">
        <f t="shared" si="21"/>
        <v>198605.48312611011</v>
      </c>
      <c r="CB95" s="414">
        <f t="shared" si="22"/>
        <v>0</v>
      </c>
      <c r="CC95" s="414">
        <f t="shared" si="23"/>
        <v>0</v>
      </c>
      <c r="CD95" s="414">
        <f t="shared" si="24"/>
        <v>0</v>
      </c>
      <c r="CE95" s="414">
        <f t="shared" si="25"/>
        <v>0</v>
      </c>
      <c r="CF95" s="414">
        <f t="shared" si="26"/>
        <v>0</v>
      </c>
      <c r="CG95" s="414">
        <f t="shared" si="27"/>
        <v>0</v>
      </c>
      <c r="CH95" s="414">
        <f t="shared" si="28"/>
        <v>0</v>
      </c>
      <c r="CI95" s="414">
        <f t="shared" si="29"/>
        <v>0</v>
      </c>
      <c r="CJ95" s="414">
        <f t="shared" si="30"/>
        <v>0</v>
      </c>
      <c r="CK95" s="414">
        <f t="shared" si="31"/>
        <v>0</v>
      </c>
      <c r="CL95" s="414">
        <f t="shared" si="32"/>
        <v>0</v>
      </c>
      <c r="CM95" s="414">
        <f t="shared" si="33"/>
        <v>0</v>
      </c>
    </row>
    <row r="96" spans="2:91" hidden="1" x14ac:dyDescent="0.25">
      <c r="B96" s="134" t="str">
        <f t="shared" si="17"/>
        <v>-----</v>
      </c>
      <c r="C96" s="1" t="str">
        <f>+IF('Diagnóstico Técnico'!AH87&gt;0,'Diagnóstico Técnico'!A87,"")</f>
        <v/>
      </c>
      <c r="D96" s="413" t="str">
        <f>+'Diagnóstico Técnico'!D87</f>
        <v xml:space="preserve">NUEVO HORIZONTE </v>
      </c>
      <c r="BW96" s="414">
        <v>181197.87388987566</v>
      </c>
      <c r="BX96" s="414">
        <f t="shared" si="18"/>
        <v>215625.46992895202</v>
      </c>
      <c r="BY96" s="414">
        <f t="shared" si="19"/>
        <v>17407.609236234457</v>
      </c>
      <c r="BZ96" s="414">
        <f t="shared" si="20"/>
        <v>20715.054991119003</v>
      </c>
      <c r="CA96" s="414">
        <f t="shared" si="21"/>
        <v>198605.48312611011</v>
      </c>
      <c r="CB96" s="414">
        <f t="shared" si="22"/>
        <v>0</v>
      </c>
      <c r="CC96" s="414">
        <f t="shared" si="23"/>
        <v>0</v>
      </c>
      <c r="CD96" s="414">
        <f t="shared" si="24"/>
        <v>0</v>
      </c>
      <c r="CE96" s="414">
        <f t="shared" si="25"/>
        <v>0</v>
      </c>
      <c r="CF96" s="414">
        <f t="shared" si="26"/>
        <v>0</v>
      </c>
      <c r="CG96" s="414">
        <f t="shared" si="27"/>
        <v>0</v>
      </c>
      <c r="CH96" s="414">
        <f t="shared" si="28"/>
        <v>0</v>
      </c>
      <c r="CI96" s="414">
        <f t="shared" si="29"/>
        <v>0</v>
      </c>
      <c r="CJ96" s="414">
        <f t="shared" si="30"/>
        <v>0</v>
      </c>
      <c r="CK96" s="414">
        <f t="shared" si="31"/>
        <v>0</v>
      </c>
      <c r="CL96" s="414">
        <f t="shared" si="32"/>
        <v>0</v>
      </c>
      <c r="CM96" s="414">
        <f t="shared" si="33"/>
        <v>0</v>
      </c>
    </row>
    <row r="97" spans="2:91" hidden="1" x14ac:dyDescent="0.25">
      <c r="B97" s="134" t="str">
        <f t="shared" si="17"/>
        <v>-----</v>
      </c>
      <c r="C97" s="1" t="str">
        <f>+IF('Diagnóstico Técnico'!AH88&gt;0,'Diagnóstico Técnico'!A88,"")</f>
        <v/>
      </c>
      <c r="D97" s="413" t="str">
        <f>+'Diagnóstico Técnico'!D88</f>
        <v>NUEVO MILENIO</v>
      </c>
      <c r="BW97" s="414">
        <v>181197.87388987566</v>
      </c>
      <c r="BX97" s="414">
        <f t="shared" si="18"/>
        <v>215625.46992895202</v>
      </c>
      <c r="BY97" s="414">
        <f t="shared" si="19"/>
        <v>17407.609236234457</v>
      </c>
      <c r="BZ97" s="414">
        <f t="shared" si="20"/>
        <v>20715.054991119003</v>
      </c>
      <c r="CA97" s="414">
        <f t="shared" si="21"/>
        <v>198605.48312611011</v>
      </c>
      <c r="CB97" s="414">
        <f t="shared" si="22"/>
        <v>0</v>
      </c>
      <c r="CC97" s="414">
        <f t="shared" si="23"/>
        <v>0</v>
      </c>
      <c r="CD97" s="414">
        <f t="shared" si="24"/>
        <v>0</v>
      </c>
      <c r="CE97" s="414">
        <f t="shared" si="25"/>
        <v>0</v>
      </c>
      <c r="CF97" s="414">
        <f t="shared" si="26"/>
        <v>0</v>
      </c>
      <c r="CG97" s="414">
        <f t="shared" si="27"/>
        <v>0</v>
      </c>
      <c r="CH97" s="414">
        <f t="shared" si="28"/>
        <v>0</v>
      </c>
      <c r="CI97" s="414">
        <f t="shared" si="29"/>
        <v>0</v>
      </c>
      <c r="CJ97" s="414">
        <f t="shared" si="30"/>
        <v>0</v>
      </c>
      <c r="CK97" s="414">
        <f t="shared" si="31"/>
        <v>0</v>
      </c>
      <c r="CL97" s="414">
        <f t="shared" si="32"/>
        <v>0</v>
      </c>
      <c r="CM97" s="414">
        <f t="shared" si="33"/>
        <v>0</v>
      </c>
    </row>
    <row r="98" spans="2:91" hidden="1" x14ac:dyDescent="0.25">
      <c r="B98" s="134" t="str">
        <f t="shared" si="17"/>
        <v>-----</v>
      </c>
      <c r="C98" s="1" t="str">
        <f>+IF('Diagnóstico Técnico'!AH89&gt;0,'Diagnóstico Técnico'!A89,"")</f>
        <v/>
      </c>
      <c r="D98" s="413" t="str">
        <f>+'Diagnóstico Técnico'!D89</f>
        <v>NUEVO MILENIO</v>
      </c>
      <c r="BW98" s="414">
        <v>181197.87388987566</v>
      </c>
      <c r="BX98" s="414">
        <f t="shared" si="18"/>
        <v>215625.46992895202</v>
      </c>
      <c r="BY98" s="414">
        <f t="shared" si="19"/>
        <v>17407.609236234457</v>
      </c>
      <c r="BZ98" s="414">
        <f t="shared" si="20"/>
        <v>20715.054991119003</v>
      </c>
      <c r="CA98" s="414">
        <f t="shared" si="21"/>
        <v>198605.48312611011</v>
      </c>
      <c r="CB98" s="414">
        <f t="shared" si="22"/>
        <v>0</v>
      </c>
      <c r="CC98" s="414">
        <f t="shared" si="23"/>
        <v>0</v>
      </c>
      <c r="CD98" s="414">
        <f t="shared" si="24"/>
        <v>0</v>
      </c>
      <c r="CE98" s="414">
        <f t="shared" si="25"/>
        <v>0</v>
      </c>
      <c r="CF98" s="414">
        <f t="shared" si="26"/>
        <v>0</v>
      </c>
      <c r="CG98" s="414">
        <f t="shared" si="27"/>
        <v>0</v>
      </c>
      <c r="CH98" s="414">
        <f t="shared" si="28"/>
        <v>0</v>
      </c>
      <c r="CI98" s="414">
        <f t="shared" si="29"/>
        <v>0</v>
      </c>
      <c r="CJ98" s="414">
        <f t="shared" si="30"/>
        <v>0</v>
      </c>
      <c r="CK98" s="414">
        <f t="shared" si="31"/>
        <v>0</v>
      </c>
      <c r="CL98" s="414">
        <f t="shared" si="32"/>
        <v>0</v>
      </c>
      <c r="CM98" s="414">
        <f t="shared" si="33"/>
        <v>0</v>
      </c>
    </row>
    <row r="99" spans="2:91" hidden="1" x14ac:dyDescent="0.25">
      <c r="B99" s="134" t="str">
        <f t="shared" si="17"/>
        <v>-----</v>
      </c>
      <c r="C99" s="1" t="str">
        <f>+IF('Diagnóstico Técnico'!AH90&gt;0,'Diagnóstico Técnico'!A90,"")</f>
        <v>MIL-010</v>
      </c>
      <c r="D99" s="413" t="str">
        <f>+'Diagnóstico Técnico'!D90</f>
        <v>NUEVO MILENIO</v>
      </c>
      <c r="BW99" s="414">
        <v>181197.87388987566</v>
      </c>
      <c r="BX99" s="414">
        <f t="shared" si="18"/>
        <v>215625.46992895202</v>
      </c>
      <c r="BY99" s="414">
        <f t="shared" si="19"/>
        <v>17407.609236234457</v>
      </c>
      <c r="BZ99" s="414">
        <f t="shared" si="20"/>
        <v>20715.054991119003</v>
      </c>
      <c r="CA99" s="414">
        <f t="shared" si="21"/>
        <v>198605.48312611011</v>
      </c>
      <c r="CB99" s="414">
        <f t="shared" si="22"/>
        <v>236340.52492007101</v>
      </c>
      <c r="CC99" s="414">
        <f t="shared" si="23"/>
        <v>0</v>
      </c>
      <c r="CD99" s="414">
        <f t="shared" si="24"/>
        <v>0</v>
      </c>
      <c r="CE99" s="414">
        <f t="shared" si="25"/>
        <v>0</v>
      </c>
      <c r="CF99" s="414">
        <f t="shared" si="26"/>
        <v>0</v>
      </c>
      <c r="CG99" s="414">
        <f t="shared" si="27"/>
        <v>0</v>
      </c>
      <c r="CH99" s="414">
        <f t="shared" si="28"/>
        <v>236340.52492007101</v>
      </c>
      <c r="CI99" s="414">
        <f t="shared" si="29"/>
        <v>0</v>
      </c>
      <c r="CJ99" s="414">
        <f t="shared" si="30"/>
        <v>0</v>
      </c>
      <c r="CK99" s="414">
        <f t="shared" si="31"/>
        <v>0</v>
      </c>
      <c r="CL99" s="414">
        <f t="shared" si="32"/>
        <v>0</v>
      </c>
      <c r="CM99" s="414">
        <f t="shared" si="33"/>
        <v>236340.52492007101</v>
      </c>
    </row>
    <row r="100" spans="2:91" hidden="1" x14ac:dyDescent="0.25">
      <c r="B100" s="134" t="str">
        <f t="shared" si="17"/>
        <v>-----</v>
      </c>
      <c r="C100" s="1" t="str">
        <f>+IF('Diagnóstico Técnico'!AH91&gt;0,'Diagnóstico Técnico'!A91,"")</f>
        <v>MIL-011</v>
      </c>
      <c r="D100" s="413" t="str">
        <f>+'Diagnóstico Técnico'!D91</f>
        <v>NUEVO MILENIO</v>
      </c>
      <c r="BW100" s="414">
        <v>181197.87388987566</v>
      </c>
      <c r="BX100" s="414">
        <f t="shared" si="18"/>
        <v>215625.46992895202</v>
      </c>
      <c r="BY100" s="414">
        <f t="shared" si="19"/>
        <v>17407.609236234457</v>
      </c>
      <c r="BZ100" s="414">
        <f t="shared" si="20"/>
        <v>20715.054991119003</v>
      </c>
      <c r="CA100" s="414">
        <f t="shared" si="21"/>
        <v>198605.48312611011</v>
      </c>
      <c r="CB100" s="414">
        <f t="shared" si="22"/>
        <v>236340.52492007101</v>
      </c>
      <c r="CC100" s="414">
        <f t="shared" si="23"/>
        <v>0</v>
      </c>
      <c r="CD100" s="414">
        <f t="shared" si="24"/>
        <v>0</v>
      </c>
      <c r="CE100" s="414">
        <f t="shared" si="25"/>
        <v>0</v>
      </c>
      <c r="CF100" s="414">
        <f t="shared" si="26"/>
        <v>0</v>
      </c>
      <c r="CG100" s="414">
        <f t="shared" si="27"/>
        <v>0</v>
      </c>
      <c r="CH100" s="414">
        <f t="shared" si="28"/>
        <v>236340.52492007101</v>
      </c>
      <c r="CI100" s="414">
        <f t="shared" si="29"/>
        <v>0</v>
      </c>
      <c r="CJ100" s="414">
        <f t="shared" si="30"/>
        <v>0</v>
      </c>
      <c r="CK100" s="414">
        <f t="shared" si="31"/>
        <v>0</v>
      </c>
      <c r="CL100" s="414">
        <f t="shared" si="32"/>
        <v>0</v>
      </c>
      <c r="CM100" s="414">
        <f t="shared" si="33"/>
        <v>236340.52492007101</v>
      </c>
    </row>
    <row r="101" spans="2:91" hidden="1" x14ac:dyDescent="0.25">
      <c r="B101" s="134" t="str">
        <f t="shared" si="17"/>
        <v>-----</v>
      </c>
      <c r="C101" s="1" t="str">
        <f>+IF('Diagnóstico Técnico'!AH92&gt;0,'Diagnóstico Técnico'!A92,"")</f>
        <v>MIL-012</v>
      </c>
      <c r="D101" s="413" t="str">
        <f>+'Diagnóstico Técnico'!D92</f>
        <v>NUEVO MILENIO</v>
      </c>
      <c r="BW101" s="414">
        <v>181197.87388987566</v>
      </c>
      <c r="BX101" s="414">
        <f t="shared" si="18"/>
        <v>215625.46992895202</v>
      </c>
      <c r="BY101" s="414">
        <f t="shared" si="19"/>
        <v>17407.609236234457</v>
      </c>
      <c r="BZ101" s="414">
        <f t="shared" si="20"/>
        <v>20715.054991119003</v>
      </c>
      <c r="CA101" s="414">
        <f t="shared" si="21"/>
        <v>198605.48312611011</v>
      </c>
      <c r="CB101" s="414">
        <f t="shared" si="22"/>
        <v>236340.52492007101</v>
      </c>
      <c r="CC101" s="414">
        <f t="shared" si="23"/>
        <v>0</v>
      </c>
      <c r="CD101" s="414">
        <f t="shared" si="24"/>
        <v>0</v>
      </c>
      <c r="CE101" s="414">
        <f t="shared" si="25"/>
        <v>0</v>
      </c>
      <c r="CF101" s="414">
        <f t="shared" si="26"/>
        <v>0</v>
      </c>
      <c r="CG101" s="414">
        <f t="shared" si="27"/>
        <v>0</v>
      </c>
      <c r="CH101" s="414">
        <f t="shared" si="28"/>
        <v>236340.52492007101</v>
      </c>
      <c r="CI101" s="414">
        <f t="shared" si="29"/>
        <v>0</v>
      </c>
      <c r="CJ101" s="414">
        <f t="shared" si="30"/>
        <v>0</v>
      </c>
      <c r="CK101" s="414">
        <f t="shared" si="31"/>
        <v>0</v>
      </c>
      <c r="CL101" s="414">
        <f t="shared" si="32"/>
        <v>0</v>
      </c>
      <c r="CM101" s="414">
        <f t="shared" si="33"/>
        <v>236340.52492007101</v>
      </c>
    </row>
    <row r="102" spans="2:91" hidden="1" x14ac:dyDescent="0.25">
      <c r="B102" s="134" t="str">
        <f t="shared" si="17"/>
        <v>-----</v>
      </c>
      <c r="C102" s="1" t="str">
        <f>+IF('Diagnóstico Técnico'!AH93&gt;0,'Diagnóstico Técnico'!A93,"")</f>
        <v>MIL-013</v>
      </c>
      <c r="D102" s="413" t="str">
        <f>+'Diagnóstico Técnico'!D93</f>
        <v>NUEVO MILENIO</v>
      </c>
      <c r="BW102" s="414">
        <v>181197.87388987566</v>
      </c>
      <c r="BX102" s="414">
        <f t="shared" si="18"/>
        <v>215625.46992895202</v>
      </c>
      <c r="BY102" s="414">
        <f t="shared" si="19"/>
        <v>17407.609236234457</v>
      </c>
      <c r="BZ102" s="414">
        <f t="shared" si="20"/>
        <v>20715.054991119003</v>
      </c>
      <c r="CA102" s="414">
        <f t="shared" si="21"/>
        <v>198605.48312611011</v>
      </c>
      <c r="CB102" s="414">
        <f t="shared" si="22"/>
        <v>236340.52492007101</v>
      </c>
      <c r="CC102" s="414">
        <f t="shared" si="23"/>
        <v>0</v>
      </c>
      <c r="CD102" s="414">
        <f t="shared" si="24"/>
        <v>0</v>
      </c>
      <c r="CE102" s="414">
        <f t="shared" si="25"/>
        <v>0</v>
      </c>
      <c r="CF102" s="414">
        <f t="shared" si="26"/>
        <v>0</v>
      </c>
      <c r="CG102" s="414">
        <f t="shared" si="27"/>
        <v>0</v>
      </c>
      <c r="CH102" s="414">
        <f t="shared" si="28"/>
        <v>236340.52492007101</v>
      </c>
      <c r="CI102" s="414">
        <f t="shared" si="29"/>
        <v>0</v>
      </c>
      <c r="CJ102" s="414">
        <f t="shared" si="30"/>
        <v>0</v>
      </c>
      <c r="CK102" s="414">
        <f t="shared" si="31"/>
        <v>0</v>
      </c>
      <c r="CL102" s="414">
        <f t="shared" si="32"/>
        <v>0</v>
      </c>
      <c r="CM102" s="414">
        <f t="shared" si="33"/>
        <v>236340.52492007101</v>
      </c>
    </row>
    <row r="103" spans="2:91" hidden="1" x14ac:dyDescent="0.25">
      <c r="B103" s="134" t="str">
        <f t="shared" si="17"/>
        <v>-----</v>
      </c>
      <c r="C103" s="1" t="str">
        <f>+IF('Diagnóstico Técnico'!AH94&gt;0,'Diagnóstico Técnico'!A94,"")</f>
        <v>MIL-014</v>
      </c>
      <c r="D103" s="413" t="str">
        <f>+'Diagnóstico Técnico'!D94</f>
        <v>NUEVO MILENIO</v>
      </c>
      <c r="BW103" s="414">
        <v>181197.87388987566</v>
      </c>
      <c r="BX103" s="414">
        <f t="shared" si="18"/>
        <v>215625.46992895202</v>
      </c>
      <c r="BY103" s="414">
        <f t="shared" si="19"/>
        <v>17407.609236234457</v>
      </c>
      <c r="BZ103" s="414">
        <f t="shared" si="20"/>
        <v>20715.054991119003</v>
      </c>
      <c r="CA103" s="414">
        <f t="shared" si="21"/>
        <v>198605.48312611011</v>
      </c>
      <c r="CB103" s="414">
        <f t="shared" si="22"/>
        <v>236340.52492007101</v>
      </c>
      <c r="CC103" s="414">
        <f t="shared" si="23"/>
        <v>0</v>
      </c>
      <c r="CD103" s="414">
        <f t="shared" si="24"/>
        <v>0</v>
      </c>
      <c r="CE103" s="414">
        <f t="shared" si="25"/>
        <v>0</v>
      </c>
      <c r="CF103" s="414">
        <f t="shared" si="26"/>
        <v>0</v>
      </c>
      <c r="CG103" s="414">
        <f t="shared" si="27"/>
        <v>0</v>
      </c>
      <c r="CH103" s="414">
        <f t="shared" si="28"/>
        <v>236340.52492007101</v>
      </c>
      <c r="CI103" s="414">
        <f t="shared" si="29"/>
        <v>0</v>
      </c>
      <c r="CJ103" s="414">
        <f t="shared" si="30"/>
        <v>0</v>
      </c>
      <c r="CK103" s="414">
        <f t="shared" si="31"/>
        <v>0</v>
      </c>
      <c r="CL103" s="414">
        <f t="shared" si="32"/>
        <v>0</v>
      </c>
      <c r="CM103" s="414">
        <f t="shared" si="33"/>
        <v>236340.52492007101</v>
      </c>
    </row>
    <row r="104" spans="2:91" hidden="1" x14ac:dyDescent="0.25">
      <c r="B104" s="134" t="str">
        <f t="shared" si="17"/>
        <v>-----</v>
      </c>
      <c r="C104" s="1" t="str">
        <f>+IF('Diagnóstico Técnico'!AH95&gt;0,'Diagnóstico Técnico'!A95,"")</f>
        <v>MIL-015</v>
      </c>
      <c r="D104" s="413" t="str">
        <f>+'Diagnóstico Técnico'!D95</f>
        <v>NUEVO MILENIO</v>
      </c>
      <c r="BW104" s="414">
        <v>181197.87388987566</v>
      </c>
      <c r="BX104" s="414">
        <f t="shared" si="18"/>
        <v>215625.46992895202</v>
      </c>
      <c r="BY104" s="414">
        <f t="shared" si="19"/>
        <v>17407.609236234457</v>
      </c>
      <c r="BZ104" s="414">
        <f t="shared" si="20"/>
        <v>20715.054991119003</v>
      </c>
      <c r="CA104" s="414">
        <f t="shared" si="21"/>
        <v>198605.48312611011</v>
      </c>
      <c r="CB104" s="414">
        <f t="shared" si="22"/>
        <v>236340.52492007101</v>
      </c>
      <c r="CC104" s="414">
        <f t="shared" si="23"/>
        <v>0</v>
      </c>
      <c r="CD104" s="414">
        <f t="shared" si="24"/>
        <v>0</v>
      </c>
      <c r="CE104" s="414">
        <f t="shared" si="25"/>
        <v>0</v>
      </c>
      <c r="CF104" s="414">
        <f t="shared" si="26"/>
        <v>0</v>
      </c>
      <c r="CG104" s="414">
        <f t="shared" si="27"/>
        <v>0</v>
      </c>
      <c r="CH104" s="414">
        <f t="shared" si="28"/>
        <v>236340.52492007101</v>
      </c>
      <c r="CI104" s="414">
        <f t="shared" si="29"/>
        <v>0</v>
      </c>
      <c r="CJ104" s="414">
        <f t="shared" si="30"/>
        <v>0</v>
      </c>
      <c r="CK104" s="414">
        <f t="shared" si="31"/>
        <v>0</v>
      </c>
      <c r="CL104" s="414">
        <f t="shared" si="32"/>
        <v>0</v>
      </c>
      <c r="CM104" s="414">
        <f t="shared" si="33"/>
        <v>236340.52492007101</v>
      </c>
    </row>
    <row r="105" spans="2:91" hidden="1" x14ac:dyDescent="0.25">
      <c r="B105" s="134" t="str">
        <f t="shared" si="17"/>
        <v>-----</v>
      </c>
      <c r="C105" s="1" t="str">
        <f>+IF('Diagnóstico Técnico'!AH96&gt;0,'Diagnóstico Técnico'!A96,"")</f>
        <v/>
      </c>
      <c r="D105" s="413" t="str">
        <f>+'Diagnóstico Técnico'!D96</f>
        <v>TAHAMI</v>
      </c>
      <c r="BW105" s="414">
        <v>181197.87388987566</v>
      </c>
      <c r="BX105" s="414">
        <f t="shared" si="18"/>
        <v>215625.46992895202</v>
      </c>
      <c r="BY105" s="414">
        <f t="shared" si="19"/>
        <v>17407.609236234457</v>
      </c>
      <c r="BZ105" s="414">
        <f t="shared" si="20"/>
        <v>20715.054991119003</v>
      </c>
      <c r="CA105" s="414">
        <f t="shared" si="21"/>
        <v>198605.48312611011</v>
      </c>
      <c r="CB105" s="414">
        <f t="shared" si="22"/>
        <v>0</v>
      </c>
      <c r="CC105" s="414">
        <f t="shared" si="23"/>
        <v>0</v>
      </c>
      <c r="CD105" s="414">
        <f t="shared" si="24"/>
        <v>0</v>
      </c>
      <c r="CE105" s="414">
        <f t="shared" si="25"/>
        <v>0</v>
      </c>
      <c r="CF105" s="414">
        <f t="shared" si="26"/>
        <v>0</v>
      </c>
      <c r="CG105" s="414">
        <f t="shared" si="27"/>
        <v>0</v>
      </c>
      <c r="CH105" s="414">
        <f t="shared" si="28"/>
        <v>0</v>
      </c>
      <c r="CI105" s="414">
        <f t="shared" si="29"/>
        <v>0</v>
      </c>
      <c r="CJ105" s="414">
        <f t="shared" si="30"/>
        <v>0</v>
      </c>
      <c r="CK105" s="414">
        <f t="shared" si="31"/>
        <v>0</v>
      </c>
      <c r="CL105" s="414">
        <f t="shared" si="32"/>
        <v>0</v>
      </c>
      <c r="CM105" s="414">
        <f t="shared" si="33"/>
        <v>0</v>
      </c>
    </row>
    <row r="106" spans="2:91" hidden="1" x14ac:dyDescent="0.25">
      <c r="B106" s="134" t="str">
        <f t="shared" si="17"/>
        <v>-----</v>
      </c>
      <c r="C106" s="1" t="str">
        <f>+IF('Diagnóstico Técnico'!AH97&gt;0,'Diagnóstico Técnico'!A97,"")</f>
        <v/>
      </c>
      <c r="D106" s="413" t="str">
        <f>+'Diagnóstico Técnico'!D97</f>
        <v>NUEVO MILENIO</v>
      </c>
      <c r="BW106" s="414">
        <v>181197.87388987566</v>
      </c>
      <c r="BX106" s="414">
        <f t="shared" si="18"/>
        <v>215625.46992895202</v>
      </c>
      <c r="BY106" s="414">
        <f t="shared" si="19"/>
        <v>17407.609236234457</v>
      </c>
      <c r="BZ106" s="414">
        <f t="shared" si="20"/>
        <v>20715.054991119003</v>
      </c>
      <c r="CA106" s="414">
        <f t="shared" si="21"/>
        <v>198605.48312611011</v>
      </c>
      <c r="CB106" s="414">
        <f t="shared" si="22"/>
        <v>0</v>
      </c>
      <c r="CC106" s="414">
        <f t="shared" si="23"/>
        <v>0</v>
      </c>
      <c r="CD106" s="414">
        <f t="shared" si="24"/>
        <v>0</v>
      </c>
      <c r="CE106" s="414">
        <f t="shared" si="25"/>
        <v>0</v>
      </c>
      <c r="CF106" s="414">
        <f t="shared" si="26"/>
        <v>0</v>
      </c>
      <c r="CG106" s="414">
        <f t="shared" si="27"/>
        <v>0</v>
      </c>
      <c r="CH106" s="414">
        <f t="shared" si="28"/>
        <v>0</v>
      </c>
      <c r="CI106" s="414">
        <f t="shared" si="29"/>
        <v>0</v>
      </c>
      <c r="CJ106" s="414">
        <f t="shared" si="30"/>
        <v>0</v>
      </c>
      <c r="CK106" s="414">
        <f t="shared" si="31"/>
        <v>0</v>
      </c>
      <c r="CL106" s="414">
        <f t="shared" si="32"/>
        <v>0</v>
      </c>
      <c r="CM106" s="414">
        <f t="shared" si="33"/>
        <v>0</v>
      </c>
    </row>
    <row r="107" spans="2:91" hidden="1" x14ac:dyDescent="0.25">
      <c r="B107" s="134" t="str">
        <f t="shared" si="17"/>
        <v>-----</v>
      </c>
      <c r="C107" s="1" t="str">
        <f>+IF('Diagnóstico Técnico'!AH98&gt;0,'Diagnóstico Técnico'!A98,"")</f>
        <v/>
      </c>
      <c r="D107" s="413" t="str">
        <f>+'Diagnóstico Técnico'!D98</f>
        <v>TAHAMI</v>
      </c>
      <c r="BW107" s="414">
        <v>181197.87388987566</v>
      </c>
      <c r="BX107" s="414">
        <f t="shared" si="18"/>
        <v>215625.46992895202</v>
      </c>
      <c r="BY107" s="414">
        <f t="shared" si="19"/>
        <v>17407.609236234457</v>
      </c>
      <c r="BZ107" s="414">
        <f t="shared" si="20"/>
        <v>20715.054991119003</v>
      </c>
      <c r="CA107" s="414">
        <f t="shared" si="21"/>
        <v>198605.48312611011</v>
      </c>
      <c r="CB107" s="414">
        <f t="shared" si="22"/>
        <v>0</v>
      </c>
      <c r="CC107" s="414">
        <f t="shared" si="23"/>
        <v>0</v>
      </c>
      <c r="CD107" s="414">
        <f t="shared" si="24"/>
        <v>0</v>
      </c>
      <c r="CE107" s="414">
        <f t="shared" si="25"/>
        <v>0</v>
      </c>
      <c r="CF107" s="414">
        <f t="shared" si="26"/>
        <v>0</v>
      </c>
      <c r="CG107" s="414">
        <f t="shared" si="27"/>
        <v>0</v>
      </c>
      <c r="CH107" s="414">
        <f t="shared" si="28"/>
        <v>0</v>
      </c>
      <c r="CI107" s="414">
        <f t="shared" si="29"/>
        <v>0</v>
      </c>
      <c r="CJ107" s="414">
        <f t="shared" si="30"/>
        <v>0</v>
      </c>
      <c r="CK107" s="414">
        <f t="shared" si="31"/>
        <v>0</v>
      </c>
      <c r="CL107" s="414">
        <f t="shared" si="32"/>
        <v>0</v>
      </c>
      <c r="CM107" s="414">
        <f t="shared" si="33"/>
        <v>0</v>
      </c>
    </row>
    <row r="108" spans="2:91" hidden="1" x14ac:dyDescent="0.25">
      <c r="B108" s="134" t="str">
        <f t="shared" si="17"/>
        <v>-----</v>
      </c>
      <c r="C108" s="1" t="str">
        <f>+IF('Diagnóstico Técnico'!AH99&gt;0,'Diagnóstico Técnico'!A99,"")</f>
        <v/>
      </c>
      <c r="D108" s="413" t="str">
        <f>+'Diagnóstico Técnico'!D99</f>
        <v>PATIO BONITO</v>
      </c>
      <c r="BW108" s="414">
        <v>181197.87388987566</v>
      </c>
      <c r="BX108" s="414">
        <f t="shared" si="18"/>
        <v>215625.46992895202</v>
      </c>
      <c r="BY108" s="414">
        <f t="shared" si="19"/>
        <v>17407.609236234457</v>
      </c>
      <c r="BZ108" s="414">
        <f t="shared" si="20"/>
        <v>20715.054991119003</v>
      </c>
      <c r="CA108" s="414">
        <f t="shared" si="21"/>
        <v>198605.48312611011</v>
      </c>
      <c r="CB108" s="414">
        <f t="shared" si="22"/>
        <v>0</v>
      </c>
      <c r="CC108" s="414">
        <f t="shared" si="23"/>
        <v>0</v>
      </c>
      <c r="CD108" s="414">
        <f t="shared" si="24"/>
        <v>0</v>
      </c>
      <c r="CE108" s="414">
        <f t="shared" si="25"/>
        <v>0</v>
      </c>
      <c r="CF108" s="414">
        <f t="shared" si="26"/>
        <v>0</v>
      </c>
      <c r="CG108" s="414">
        <f t="shared" si="27"/>
        <v>0</v>
      </c>
      <c r="CH108" s="414">
        <f t="shared" si="28"/>
        <v>0</v>
      </c>
      <c r="CI108" s="414">
        <f t="shared" si="29"/>
        <v>0</v>
      </c>
      <c r="CJ108" s="414">
        <f t="shared" si="30"/>
        <v>0</v>
      </c>
      <c r="CK108" s="414">
        <f t="shared" si="31"/>
        <v>0</v>
      </c>
      <c r="CL108" s="414">
        <f t="shared" si="32"/>
        <v>0</v>
      </c>
      <c r="CM108" s="414">
        <f t="shared" si="33"/>
        <v>0</v>
      </c>
    </row>
    <row r="109" spans="2:91" hidden="1" x14ac:dyDescent="0.25">
      <c r="B109" s="134" t="str">
        <f t="shared" si="17"/>
        <v>-----</v>
      </c>
      <c r="C109" s="1" t="str">
        <f>+IF('Diagnóstico Técnico'!AH100&gt;0,'Diagnóstico Técnico'!A100,"")</f>
        <v/>
      </c>
      <c r="D109" s="413" t="str">
        <f>+'Diagnóstico Técnico'!D100</f>
        <v>PATIO BONITO</v>
      </c>
      <c r="BW109" s="414">
        <v>181197.87388987566</v>
      </c>
      <c r="BX109" s="414">
        <f t="shared" si="18"/>
        <v>215625.46992895202</v>
      </c>
      <c r="BY109" s="414">
        <f t="shared" si="19"/>
        <v>17407.609236234457</v>
      </c>
      <c r="BZ109" s="414">
        <f t="shared" si="20"/>
        <v>20715.054991119003</v>
      </c>
      <c r="CA109" s="414">
        <f t="shared" si="21"/>
        <v>198605.48312611011</v>
      </c>
      <c r="CB109" s="414">
        <f t="shared" si="22"/>
        <v>0</v>
      </c>
      <c r="CC109" s="414">
        <f t="shared" si="23"/>
        <v>0</v>
      </c>
      <c r="CD109" s="414">
        <f t="shared" si="24"/>
        <v>0</v>
      </c>
      <c r="CE109" s="414">
        <f t="shared" si="25"/>
        <v>0</v>
      </c>
      <c r="CF109" s="414">
        <f t="shared" si="26"/>
        <v>0</v>
      </c>
      <c r="CG109" s="414">
        <f t="shared" si="27"/>
        <v>0</v>
      </c>
      <c r="CH109" s="414">
        <f t="shared" si="28"/>
        <v>0</v>
      </c>
      <c r="CI109" s="414">
        <f t="shared" si="29"/>
        <v>0</v>
      </c>
      <c r="CJ109" s="414">
        <f t="shared" si="30"/>
        <v>0</v>
      </c>
      <c r="CK109" s="414">
        <f t="shared" si="31"/>
        <v>0</v>
      </c>
      <c r="CL109" s="414">
        <f t="shared" si="32"/>
        <v>0</v>
      </c>
      <c r="CM109" s="414">
        <f t="shared" si="33"/>
        <v>0</v>
      </c>
    </row>
    <row r="110" spans="2:91" hidden="1" x14ac:dyDescent="0.25">
      <c r="B110" s="134" t="str">
        <f t="shared" si="17"/>
        <v>-----</v>
      </c>
      <c r="C110" s="1" t="str">
        <f>+IF('Diagnóstico Técnico'!AH101&gt;0,'Diagnóstico Técnico'!A101,"")</f>
        <v>OAS-019</v>
      </c>
      <c r="D110" s="413" t="str">
        <f>+'Diagnóstico Técnico'!D101</f>
        <v xml:space="preserve">OASIS </v>
      </c>
      <c r="BW110" s="414">
        <v>181197.87388987566</v>
      </c>
      <c r="BX110" s="414">
        <f t="shared" si="18"/>
        <v>215625.46992895202</v>
      </c>
      <c r="BY110" s="414">
        <f t="shared" si="19"/>
        <v>17407.609236234457</v>
      </c>
      <c r="BZ110" s="414">
        <f t="shared" si="20"/>
        <v>20715.054991119003</v>
      </c>
      <c r="CA110" s="414">
        <f t="shared" si="21"/>
        <v>198605.48312611011</v>
      </c>
      <c r="CB110" s="414">
        <f t="shared" si="22"/>
        <v>236340.52492007101</v>
      </c>
      <c r="CC110" s="414">
        <f t="shared" si="23"/>
        <v>0</v>
      </c>
      <c r="CD110" s="414">
        <f t="shared" si="24"/>
        <v>0</v>
      </c>
      <c r="CE110" s="414">
        <f t="shared" si="25"/>
        <v>0</v>
      </c>
      <c r="CF110" s="414">
        <f t="shared" si="26"/>
        <v>0</v>
      </c>
      <c r="CG110" s="414">
        <f t="shared" si="27"/>
        <v>0</v>
      </c>
      <c r="CH110" s="414">
        <f t="shared" si="28"/>
        <v>236340.52492007101</v>
      </c>
      <c r="CI110" s="414">
        <f t="shared" si="29"/>
        <v>0</v>
      </c>
      <c r="CJ110" s="414">
        <f t="shared" si="30"/>
        <v>0</v>
      </c>
      <c r="CK110" s="414">
        <f t="shared" si="31"/>
        <v>0</v>
      </c>
      <c r="CL110" s="414">
        <f t="shared" si="32"/>
        <v>0</v>
      </c>
      <c r="CM110" s="414">
        <f t="shared" si="33"/>
        <v>236340.52492007101</v>
      </c>
    </row>
    <row r="111" spans="2:91" hidden="1" x14ac:dyDescent="0.25">
      <c r="B111" s="134" t="str">
        <f t="shared" si="17"/>
        <v>-----</v>
      </c>
      <c r="C111" s="1" t="str">
        <f>+IF('Diagnóstico Técnico'!AH102&gt;0,'Diagnóstico Técnico'!A102,"")</f>
        <v/>
      </c>
      <c r="D111" s="413" t="str">
        <f>+'Diagnóstico Técnico'!D102</f>
        <v xml:space="preserve">OASIS </v>
      </c>
      <c r="BW111" s="414">
        <v>181197.87388987566</v>
      </c>
      <c r="BX111" s="414">
        <f t="shared" si="18"/>
        <v>215625.46992895202</v>
      </c>
      <c r="BY111" s="414">
        <f t="shared" si="19"/>
        <v>17407.609236234457</v>
      </c>
      <c r="BZ111" s="414">
        <f t="shared" si="20"/>
        <v>20715.054991119003</v>
      </c>
      <c r="CA111" s="414">
        <f t="shared" si="21"/>
        <v>198605.48312611011</v>
      </c>
      <c r="CB111" s="414">
        <f t="shared" si="22"/>
        <v>0</v>
      </c>
      <c r="CC111" s="414">
        <f t="shared" si="23"/>
        <v>0</v>
      </c>
      <c r="CD111" s="414">
        <f t="shared" si="24"/>
        <v>0</v>
      </c>
      <c r="CE111" s="414">
        <f t="shared" si="25"/>
        <v>0</v>
      </c>
      <c r="CF111" s="414">
        <f t="shared" si="26"/>
        <v>0</v>
      </c>
      <c r="CG111" s="414">
        <f t="shared" si="27"/>
        <v>0</v>
      </c>
      <c r="CH111" s="414">
        <f t="shared" si="28"/>
        <v>0</v>
      </c>
      <c r="CI111" s="414">
        <f t="shared" si="29"/>
        <v>0</v>
      </c>
      <c r="CJ111" s="414">
        <f t="shared" si="30"/>
        <v>0</v>
      </c>
      <c r="CK111" s="414">
        <f t="shared" si="31"/>
        <v>0</v>
      </c>
      <c r="CL111" s="414">
        <f t="shared" si="32"/>
        <v>0</v>
      </c>
      <c r="CM111" s="414">
        <f t="shared" si="33"/>
        <v>0</v>
      </c>
    </row>
    <row r="112" spans="2:91" hidden="1" x14ac:dyDescent="0.25">
      <c r="B112" s="134" t="str">
        <f t="shared" si="17"/>
        <v>-----</v>
      </c>
      <c r="C112" s="1" t="str">
        <f>+IF('Diagnóstico Técnico'!AH103&gt;0,'Diagnóstico Técnico'!A103,"")</f>
        <v/>
      </c>
      <c r="D112" s="413" t="str">
        <f>+'Diagnóstico Técnico'!D103</f>
        <v xml:space="preserve">OASIS </v>
      </c>
      <c r="BW112" s="414">
        <v>181197.87388987566</v>
      </c>
      <c r="BX112" s="414">
        <f t="shared" si="18"/>
        <v>215625.46992895202</v>
      </c>
      <c r="BY112" s="414">
        <f t="shared" si="19"/>
        <v>17407.609236234457</v>
      </c>
      <c r="BZ112" s="414">
        <f t="shared" si="20"/>
        <v>20715.054991119003</v>
      </c>
      <c r="CA112" s="414">
        <f t="shared" si="21"/>
        <v>198605.48312611011</v>
      </c>
      <c r="CB112" s="414">
        <f t="shared" si="22"/>
        <v>0</v>
      </c>
      <c r="CC112" s="414">
        <f t="shared" si="23"/>
        <v>0</v>
      </c>
      <c r="CD112" s="414">
        <f t="shared" si="24"/>
        <v>0</v>
      </c>
      <c r="CE112" s="414">
        <f t="shared" si="25"/>
        <v>0</v>
      </c>
      <c r="CF112" s="414">
        <f t="shared" si="26"/>
        <v>0</v>
      </c>
      <c r="CG112" s="414">
        <f t="shared" si="27"/>
        <v>0</v>
      </c>
      <c r="CH112" s="414">
        <f t="shared" si="28"/>
        <v>0</v>
      </c>
      <c r="CI112" s="414">
        <f t="shared" si="29"/>
        <v>0</v>
      </c>
      <c r="CJ112" s="414">
        <f t="shared" si="30"/>
        <v>0</v>
      </c>
      <c r="CK112" s="414">
        <f t="shared" si="31"/>
        <v>0</v>
      </c>
      <c r="CL112" s="414">
        <f t="shared" si="32"/>
        <v>0</v>
      </c>
      <c r="CM112" s="414">
        <f t="shared" si="33"/>
        <v>0</v>
      </c>
    </row>
    <row r="113" spans="2:93" x14ac:dyDescent="0.25">
      <c r="B113" s="134" t="str">
        <f t="shared" si="17"/>
        <v>-S-D-LM--LP</v>
      </c>
      <c r="C113" s="6" t="str">
        <f>+IF('Diagnóstico Técnico'!AH104&gt;0,'Diagnóstico Técnico'!A104,"")</f>
        <v>OAS-022</v>
      </c>
      <c r="D113" s="475" t="str">
        <f>+'Diagnóstico Técnico'!D104</f>
        <v xml:space="preserve">OASIS </v>
      </c>
      <c r="E113" s="6"/>
      <c r="F113" s="6"/>
      <c r="G113" s="6"/>
      <c r="H113" s="6">
        <v>1</v>
      </c>
      <c r="I113" s="6">
        <v>1</v>
      </c>
      <c r="J113" s="6">
        <v>1</v>
      </c>
      <c r="K113" s="6"/>
      <c r="L113" s="6">
        <v>1</v>
      </c>
      <c r="M113" s="6"/>
      <c r="N113" s="6"/>
      <c r="O113" s="6"/>
      <c r="P113" s="6"/>
      <c r="Q113" s="6"/>
      <c r="R113" s="6"/>
      <c r="S113" s="6"/>
      <c r="T113" s="6"/>
      <c r="U113" s="6"/>
      <c r="V113" s="6"/>
      <c r="W113" s="6"/>
      <c r="X113" s="6"/>
      <c r="Y113" s="6"/>
      <c r="Z113" s="6"/>
      <c r="AA113" s="6"/>
      <c r="AB113" s="6"/>
      <c r="AC113" s="6"/>
      <c r="AD113" s="6"/>
      <c r="AE113" s="6"/>
      <c r="AF113" s="6"/>
      <c r="AG113" s="6"/>
      <c r="AH113" s="6"/>
      <c r="AI113" s="6"/>
      <c r="AJ113" s="6"/>
      <c r="AK113" s="6"/>
      <c r="AL113" s="6"/>
      <c r="AM113" s="6"/>
      <c r="AN113" s="6"/>
      <c r="AO113" s="6"/>
      <c r="AP113" s="6"/>
      <c r="AQ113" s="6"/>
      <c r="AR113" s="6"/>
      <c r="AS113" s="6"/>
      <c r="AT113" s="6"/>
      <c r="AU113" s="6"/>
      <c r="AV113" s="6"/>
      <c r="AW113" s="6"/>
      <c r="AX113" s="6"/>
      <c r="AY113" s="6">
        <v>1</v>
      </c>
      <c r="AZ113" s="6"/>
      <c r="BA113" s="6"/>
      <c r="BB113" s="6"/>
      <c r="BC113" s="6"/>
      <c r="BD113" s="6"/>
      <c r="BE113" s="6"/>
      <c r="BF113" s="6"/>
      <c r="BG113" s="6"/>
      <c r="BH113" s="6"/>
      <c r="BI113" s="6"/>
      <c r="BJ113" s="6"/>
      <c r="BK113" s="6"/>
      <c r="BL113" s="6"/>
      <c r="BM113" s="6"/>
      <c r="BN113" s="6"/>
      <c r="BO113" s="6"/>
      <c r="BP113" s="6"/>
      <c r="BW113" s="414">
        <v>181197.87388987566</v>
      </c>
      <c r="BX113" s="414">
        <f t="shared" si="18"/>
        <v>215625.46992895202</v>
      </c>
      <c r="BY113" s="414">
        <f t="shared" si="19"/>
        <v>17407.609236234457</v>
      </c>
      <c r="BZ113" s="414">
        <f t="shared" si="20"/>
        <v>20715.054991119003</v>
      </c>
      <c r="CA113" s="414">
        <f t="shared" si="21"/>
        <v>198605.48312611011</v>
      </c>
      <c r="CB113" s="414">
        <f t="shared" si="22"/>
        <v>236340.52492007101</v>
      </c>
      <c r="CC113" s="414">
        <f t="shared" si="23"/>
        <v>1304149</v>
      </c>
      <c r="CD113" s="414">
        <f t="shared" si="24"/>
        <v>0</v>
      </c>
      <c r="CE113" s="414">
        <f t="shared" si="25"/>
        <v>1304149</v>
      </c>
      <c r="CF113" s="414">
        <f t="shared" si="26"/>
        <v>1692654.9871</v>
      </c>
      <c r="CG113" s="414">
        <f t="shared" si="27"/>
        <v>0</v>
      </c>
      <c r="CH113" s="414">
        <f t="shared" si="28"/>
        <v>1928995.512020071</v>
      </c>
      <c r="CI113" s="414">
        <f t="shared" si="29"/>
        <v>0</v>
      </c>
      <c r="CJ113" s="414">
        <f t="shared" si="30"/>
        <v>0</v>
      </c>
      <c r="CK113" s="414">
        <f t="shared" si="31"/>
        <v>0</v>
      </c>
      <c r="CL113" s="414">
        <f t="shared" si="32"/>
        <v>0</v>
      </c>
      <c r="CM113" s="414">
        <f t="shared" si="33"/>
        <v>1928995.512020071</v>
      </c>
      <c r="CO113" s="134" t="s">
        <v>1129</v>
      </c>
    </row>
    <row r="114" spans="2:93" hidden="1" x14ac:dyDescent="0.25">
      <c r="B114" s="134" t="str">
        <f t="shared" si="17"/>
        <v>-----</v>
      </c>
      <c r="C114" s="1" t="str">
        <f>+IF('Diagnóstico Técnico'!AH105&gt;0,'Diagnóstico Técnico'!A105,"")</f>
        <v/>
      </c>
      <c r="D114" s="413" t="str">
        <f>+'Diagnóstico Técnico'!D105</f>
        <v xml:space="preserve">OASIS </v>
      </c>
      <c r="BW114" s="414">
        <v>181197.87388987566</v>
      </c>
      <c r="BX114" s="414">
        <f t="shared" si="18"/>
        <v>215625.46992895202</v>
      </c>
      <c r="BY114" s="414">
        <f t="shared" si="19"/>
        <v>17407.609236234457</v>
      </c>
      <c r="BZ114" s="414">
        <f t="shared" si="20"/>
        <v>20715.054991119003</v>
      </c>
      <c r="CA114" s="414">
        <f t="shared" si="21"/>
        <v>198605.48312611011</v>
      </c>
      <c r="CB114" s="414">
        <f t="shared" si="22"/>
        <v>0</v>
      </c>
      <c r="CC114" s="414">
        <f t="shared" si="23"/>
        <v>0</v>
      </c>
      <c r="CD114" s="414">
        <f t="shared" si="24"/>
        <v>0</v>
      </c>
      <c r="CE114" s="414">
        <f t="shared" si="25"/>
        <v>0</v>
      </c>
      <c r="CF114" s="414">
        <f t="shared" si="26"/>
        <v>0</v>
      </c>
      <c r="CG114" s="414">
        <f t="shared" si="27"/>
        <v>0</v>
      </c>
      <c r="CH114" s="414">
        <f t="shared" si="28"/>
        <v>0</v>
      </c>
      <c r="CI114" s="414">
        <f t="shared" si="29"/>
        <v>0</v>
      </c>
      <c r="CJ114" s="414">
        <f t="shared" si="30"/>
        <v>0</v>
      </c>
      <c r="CK114" s="414">
        <f t="shared" si="31"/>
        <v>0</v>
      </c>
      <c r="CL114" s="414">
        <f t="shared" si="32"/>
        <v>0</v>
      </c>
      <c r="CM114" s="414">
        <f t="shared" si="33"/>
        <v>0</v>
      </c>
    </row>
    <row r="115" spans="2:93" hidden="1" x14ac:dyDescent="0.25">
      <c r="B115" s="134" t="str">
        <f t="shared" si="17"/>
        <v>-----</v>
      </c>
      <c r="C115" s="1" t="str">
        <f>+IF('Diagnóstico Técnico'!AH106&gt;0,'Diagnóstico Técnico'!A106,"")</f>
        <v/>
      </c>
      <c r="D115" s="413" t="str">
        <f>+'Diagnóstico Técnico'!D106</f>
        <v>TAHAMI</v>
      </c>
      <c r="BW115" s="414">
        <v>181197.87388987566</v>
      </c>
      <c r="BX115" s="414">
        <f t="shared" si="18"/>
        <v>215625.46992895202</v>
      </c>
      <c r="BY115" s="414">
        <f t="shared" si="19"/>
        <v>17407.609236234457</v>
      </c>
      <c r="BZ115" s="414">
        <f t="shared" si="20"/>
        <v>20715.054991119003</v>
      </c>
      <c r="CA115" s="414">
        <f t="shared" si="21"/>
        <v>198605.48312611011</v>
      </c>
      <c r="CB115" s="414">
        <f t="shared" si="22"/>
        <v>0</v>
      </c>
      <c r="CC115" s="414">
        <f t="shared" si="23"/>
        <v>0</v>
      </c>
      <c r="CD115" s="414">
        <f t="shared" si="24"/>
        <v>0</v>
      </c>
      <c r="CE115" s="414">
        <f t="shared" si="25"/>
        <v>0</v>
      </c>
      <c r="CF115" s="414">
        <f t="shared" si="26"/>
        <v>0</v>
      </c>
      <c r="CG115" s="414">
        <f t="shared" si="27"/>
        <v>0</v>
      </c>
      <c r="CH115" s="414">
        <f t="shared" si="28"/>
        <v>0</v>
      </c>
      <c r="CI115" s="414">
        <f t="shared" si="29"/>
        <v>0</v>
      </c>
      <c r="CJ115" s="414">
        <f t="shared" si="30"/>
        <v>0</v>
      </c>
      <c r="CK115" s="414">
        <f t="shared" si="31"/>
        <v>0</v>
      </c>
      <c r="CL115" s="414">
        <f t="shared" si="32"/>
        <v>0</v>
      </c>
      <c r="CM115" s="414">
        <f t="shared" si="33"/>
        <v>0</v>
      </c>
    </row>
    <row r="116" spans="2:93" hidden="1" x14ac:dyDescent="0.25">
      <c r="B116" s="134" t="str">
        <f t="shared" si="17"/>
        <v>-----</v>
      </c>
      <c r="C116" s="1" t="str">
        <f>+IF('Diagnóstico Técnico'!AH107&gt;0,'Diagnóstico Técnico'!A107,"")</f>
        <v/>
      </c>
      <c r="D116" s="413" t="str">
        <f>+'Diagnóstico Técnico'!D107</f>
        <v>TAHAMI</v>
      </c>
      <c r="BW116" s="414">
        <v>181197.87388987566</v>
      </c>
      <c r="BX116" s="414">
        <f t="shared" si="18"/>
        <v>215625.46992895202</v>
      </c>
      <c r="BY116" s="414">
        <f t="shared" si="19"/>
        <v>17407.609236234457</v>
      </c>
      <c r="BZ116" s="414">
        <f t="shared" si="20"/>
        <v>20715.054991119003</v>
      </c>
      <c r="CA116" s="414">
        <f t="shared" si="21"/>
        <v>198605.48312611011</v>
      </c>
      <c r="CB116" s="414">
        <f t="shared" si="22"/>
        <v>0</v>
      </c>
      <c r="CC116" s="414">
        <f t="shared" si="23"/>
        <v>0</v>
      </c>
      <c r="CD116" s="414">
        <f t="shared" si="24"/>
        <v>0</v>
      </c>
      <c r="CE116" s="414">
        <f t="shared" si="25"/>
        <v>0</v>
      </c>
      <c r="CF116" s="414">
        <f t="shared" si="26"/>
        <v>0</v>
      </c>
      <c r="CG116" s="414">
        <f t="shared" si="27"/>
        <v>0</v>
      </c>
      <c r="CH116" s="414">
        <f t="shared" si="28"/>
        <v>0</v>
      </c>
      <c r="CI116" s="414">
        <f t="shared" si="29"/>
        <v>0</v>
      </c>
      <c r="CJ116" s="414">
        <f t="shared" si="30"/>
        <v>0</v>
      </c>
      <c r="CK116" s="414">
        <f t="shared" si="31"/>
        <v>0</v>
      </c>
      <c r="CL116" s="414">
        <f t="shared" si="32"/>
        <v>0</v>
      </c>
      <c r="CM116" s="414">
        <f t="shared" si="33"/>
        <v>0</v>
      </c>
    </row>
    <row r="117" spans="2:93" hidden="1" x14ac:dyDescent="0.25">
      <c r="B117" s="134" t="str">
        <f t="shared" si="17"/>
        <v>-----</v>
      </c>
      <c r="C117" s="1" t="str">
        <f>+IF('Diagnóstico Técnico'!AH108&gt;0,'Diagnóstico Técnico'!A108,"")</f>
        <v/>
      </c>
      <c r="D117" s="413" t="str">
        <f>+'Diagnóstico Técnico'!D108</f>
        <v>TAHAMI</v>
      </c>
      <c r="BW117" s="414">
        <v>181197.87388987566</v>
      </c>
      <c r="BX117" s="414">
        <f t="shared" si="18"/>
        <v>215625.46992895202</v>
      </c>
      <c r="BY117" s="414">
        <f t="shared" si="19"/>
        <v>17407.609236234457</v>
      </c>
      <c r="BZ117" s="414">
        <f t="shared" si="20"/>
        <v>20715.054991119003</v>
      </c>
      <c r="CA117" s="414">
        <f t="shared" si="21"/>
        <v>198605.48312611011</v>
      </c>
      <c r="CB117" s="414">
        <f t="shared" si="22"/>
        <v>0</v>
      </c>
      <c r="CC117" s="414">
        <f t="shared" si="23"/>
        <v>0</v>
      </c>
      <c r="CD117" s="414">
        <f t="shared" si="24"/>
        <v>0</v>
      </c>
      <c r="CE117" s="414">
        <f t="shared" si="25"/>
        <v>0</v>
      </c>
      <c r="CF117" s="414">
        <f t="shared" si="26"/>
        <v>0</v>
      </c>
      <c r="CG117" s="414">
        <f t="shared" si="27"/>
        <v>0</v>
      </c>
      <c r="CH117" s="414">
        <f t="shared" si="28"/>
        <v>0</v>
      </c>
      <c r="CI117" s="414">
        <f t="shared" si="29"/>
        <v>0</v>
      </c>
      <c r="CJ117" s="414">
        <f t="shared" si="30"/>
        <v>0</v>
      </c>
      <c r="CK117" s="414">
        <f t="shared" si="31"/>
        <v>0</v>
      </c>
      <c r="CL117" s="414">
        <f t="shared" si="32"/>
        <v>0</v>
      </c>
      <c r="CM117" s="414">
        <f t="shared" si="33"/>
        <v>0</v>
      </c>
    </row>
    <row r="118" spans="2:93" hidden="1" x14ac:dyDescent="0.25">
      <c r="B118" s="134" t="str">
        <f t="shared" si="17"/>
        <v>-----</v>
      </c>
      <c r="C118" s="1" t="str">
        <f>+IF('Diagnóstico Técnico'!AH109&gt;0,'Diagnóstico Técnico'!A109,"")</f>
        <v/>
      </c>
      <c r="D118" s="413" t="str">
        <f>+'Diagnóstico Técnico'!D109</f>
        <v>TAHAMI</v>
      </c>
      <c r="BW118" s="414">
        <v>181197.87388987566</v>
      </c>
      <c r="BX118" s="414">
        <f t="shared" si="18"/>
        <v>215625.46992895202</v>
      </c>
      <c r="BY118" s="414">
        <f t="shared" si="19"/>
        <v>17407.609236234457</v>
      </c>
      <c r="BZ118" s="414">
        <f t="shared" si="20"/>
        <v>20715.054991119003</v>
      </c>
      <c r="CA118" s="414">
        <f t="shared" si="21"/>
        <v>198605.48312611011</v>
      </c>
      <c r="CB118" s="414">
        <f t="shared" si="22"/>
        <v>0</v>
      </c>
      <c r="CC118" s="414">
        <f t="shared" si="23"/>
        <v>0</v>
      </c>
      <c r="CD118" s="414">
        <f t="shared" si="24"/>
        <v>0</v>
      </c>
      <c r="CE118" s="414">
        <f t="shared" si="25"/>
        <v>0</v>
      </c>
      <c r="CF118" s="414">
        <f t="shared" si="26"/>
        <v>0</v>
      </c>
      <c r="CG118" s="414">
        <f t="shared" si="27"/>
        <v>0</v>
      </c>
      <c r="CH118" s="414">
        <f t="shared" si="28"/>
        <v>0</v>
      </c>
      <c r="CI118" s="414">
        <f t="shared" si="29"/>
        <v>0</v>
      </c>
      <c r="CJ118" s="414">
        <f t="shared" si="30"/>
        <v>0</v>
      </c>
      <c r="CK118" s="414">
        <f t="shared" si="31"/>
        <v>0</v>
      </c>
      <c r="CL118" s="414">
        <f t="shared" si="32"/>
        <v>0</v>
      </c>
      <c r="CM118" s="414">
        <f t="shared" si="33"/>
        <v>0</v>
      </c>
    </row>
    <row r="119" spans="2:93" hidden="1" x14ac:dyDescent="0.25">
      <c r="B119" s="134" t="str">
        <f t="shared" si="17"/>
        <v>-----</v>
      </c>
      <c r="C119" s="1" t="str">
        <f>+IF('Diagnóstico Técnico'!AH110&gt;0,'Diagnóstico Técnico'!A110,"")</f>
        <v/>
      </c>
      <c r="D119" s="413" t="str">
        <f>+'Diagnóstico Técnico'!D110</f>
        <v>TAHAMI</v>
      </c>
      <c r="BW119" s="414">
        <v>181197.87388987566</v>
      </c>
      <c r="BX119" s="414">
        <f t="shared" si="18"/>
        <v>215625.46992895202</v>
      </c>
      <c r="BY119" s="414">
        <f t="shared" si="19"/>
        <v>17407.609236234457</v>
      </c>
      <c r="BZ119" s="414">
        <f t="shared" si="20"/>
        <v>20715.054991119003</v>
      </c>
      <c r="CA119" s="414">
        <f t="shared" si="21"/>
        <v>198605.48312611011</v>
      </c>
      <c r="CB119" s="414">
        <f t="shared" si="22"/>
        <v>0</v>
      </c>
      <c r="CC119" s="414">
        <f t="shared" si="23"/>
        <v>0</v>
      </c>
      <c r="CD119" s="414">
        <f t="shared" si="24"/>
        <v>0</v>
      </c>
      <c r="CE119" s="414">
        <f t="shared" si="25"/>
        <v>0</v>
      </c>
      <c r="CF119" s="414">
        <f t="shared" si="26"/>
        <v>0</v>
      </c>
      <c r="CG119" s="414">
        <f t="shared" si="27"/>
        <v>0</v>
      </c>
      <c r="CH119" s="414">
        <f t="shared" si="28"/>
        <v>0</v>
      </c>
      <c r="CI119" s="414">
        <f t="shared" si="29"/>
        <v>0</v>
      </c>
      <c r="CJ119" s="414">
        <f t="shared" si="30"/>
        <v>0</v>
      </c>
      <c r="CK119" s="414">
        <f t="shared" si="31"/>
        <v>0</v>
      </c>
      <c r="CL119" s="414">
        <f t="shared" si="32"/>
        <v>0</v>
      </c>
      <c r="CM119" s="414">
        <f t="shared" si="33"/>
        <v>0</v>
      </c>
    </row>
    <row r="120" spans="2:93" hidden="1" x14ac:dyDescent="0.25">
      <c r="B120" s="134" t="str">
        <f t="shared" si="17"/>
        <v>-----</v>
      </c>
      <c r="C120" s="1" t="str">
        <f>+IF('Diagnóstico Técnico'!AH111&gt;0,'Diagnóstico Técnico'!A111,"")</f>
        <v/>
      </c>
      <c r="D120" s="413" t="str">
        <f>+'Diagnóstico Técnico'!D111</f>
        <v>TAHAMI</v>
      </c>
      <c r="BW120" s="414">
        <v>181197.87388987566</v>
      </c>
      <c r="BX120" s="414">
        <f t="shared" si="18"/>
        <v>215625.46992895202</v>
      </c>
      <c r="BY120" s="414">
        <f t="shared" si="19"/>
        <v>17407.609236234457</v>
      </c>
      <c r="BZ120" s="414">
        <f t="shared" si="20"/>
        <v>20715.054991119003</v>
      </c>
      <c r="CA120" s="414">
        <f t="shared" si="21"/>
        <v>198605.48312611011</v>
      </c>
      <c r="CB120" s="414">
        <f t="shared" si="22"/>
        <v>0</v>
      </c>
      <c r="CC120" s="414">
        <f t="shared" si="23"/>
        <v>0</v>
      </c>
      <c r="CD120" s="414">
        <f t="shared" si="24"/>
        <v>0</v>
      </c>
      <c r="CE120" s="414">
        <f t="shared" si="25"/>
        <v>0</v>
      </c>
      <c r="CF120" s="414">
        <f t="shared" si="26"/>
        <v>0</v>
      </c>
      <c r="CG120" s="414">
        <f t="shared" si="27"/>
        <v>0</v>
      </c>
      <c r="CH120" s="414">
        <f t="shared" si="28"/>
        <v>0</v>
      </c>
      <c r="CI120" s="414">
        <f t="shared" si="29"/>
        <v>0</v>
      </c>
      <c r="CJ120" s="414">
        <f t="shared" si="30"/>
        <v>0</v>
      </c>
      <c r="CK120" s="414">
        <f t="shared" si="31"/>
        <v>0</v>
      </c>
      <c r="CL120" s="414">
        <f t="shared" si="32"/>
        <v>0</v>
      </c>
      <c r="CM120" s="414">
        <f t="shared" si="33"/>
        <v>0</v>
      </c>
    </row>
    <row r="121" spans="2:93" hidden="1" x14ac:dyDescent="0.25">
      <c r="B121" s="134" t="str">
        <f t="shared" si="17"/>
        <v>-----</v>
      </c>
      <c r="C121" s="1" t="str">
        <f>+IF('Diagnóstico Técnico'!AH112&gt;0,'Diagnóstico Técnico'!A112,"")</f>
        <v/>
      </c>
      <c r="D121" s="413" t="str">
        <f>+'Diagnóstico Técnico'!D112</f>
        <v>TAHAMI</v>
      </c>
      <c r="BW121" s="414">
        <v>181197.87388987566</v>
      </c>
      <c r="BX121" s="414">
        <f t="shared" si="18"/>
        <v>215625.46992895202</v>
      </c>
      <c r="BY121" s="414">
        <f t="shared" si="19"/>
        <v>17407.609236234457</v>
      </c>
      <c r="BZ121" s="414">
        <f t="shared" si="20"/>
        <v>20715.054991119003</v>
      </c>
      <c r="CA121" s="414">
        <f t="shared" si="21"/>
        <v>198605.48312611011</v>
      </c>
      <c r="CB121" s="414">
        <f t="shared" si="22"/>
        <v>0</v>
      </c>
      <c r="CC121" s="414">
        <f t="shared" si="23"/>
        <v>0</v>
      </c>
      <c r="CD121" s="414">
        <f t="shared" si="24"/>
        <v>0</v>
      </c>
      <c r="CE121" s="414">
        <f t="shared" si="25"/>
        <v>0</v>
      </c>
      <c r="CF121" s="414">
        <f t="shared" si="26"/>
        <v>0</v>
      </c>
      <c r="CG121" s="414">
        <f t="shared" si="27"/>
        <v>0</v>
      </c>
      <c r="CH121" s="414">
        <f t="shared" si="28"/>
        <v>0</v>
      </c>
      <c r="CI121" s="414">
        <f t="shared" si="29"/>
        <v>0</v>
      </c>
      <c r="CJ121" s="414">
        <f t="shared" si="30"/>
        <v>0</v>
      </c>
      <c r="CK121" s="414">
        <f t="shared" si="31"/>
        <v>0</v>
      </c>
      <c r="CL121" s="414">
        <f t="shared" si="32"/>
        <v>0</v>
      </c>
      <c r="CM121" s="414">
        <f t="shared" si="33"/>
        <v>0</v>
      </c>
    </row>
    <row r="122" spans="2:93" hidden="1" x14ac:dyDescent="0.25">
      <c r="B122" s="134" t="str">
        <f t="shared" si="17"/>
        <v>-----</v>
      </c>
      <c r="C122" s="1" t="str">
        <f>+IF('Diagnóstico Técnico'!AH113&gt;0,'Diagnóstico Técnico'!A113,"")</f>
        <v/>
      </c>
      <c r="D122" s="413" t="str">
        <f>+'Diagnóstico Técnico'!D113</f>
        <v>NUEVO MILENIO</v>
      </c>
      <c r="BW122" s="414">
        <v>181197.87388987566</v>
      </c>
      <c r="BX122" s="414">
        <f t="shared" si="18"/>
        <v>215625.46992895202</v>
      </c>
      <c r="BY122" s="414">
        <f t="shared" si="19"/>
        <v>17407.609236234457</v>
      </c>
      <c r="BZ122" s="414">
        <f t="shared" si="20"/>
        <v>20715.054991119003</v>
      </c>
      <c r="CA122" s="414">
        <f t="shared" si="21"/>
        <v>198605.48312611011</v>
      </c>
      <c r="CB122" s="414">
        <f t="shared" si="22"/>
        <v>0</v>
      </c>
      <c r="CC122" s="414">
        <f t="shared" si="23"/>
        <v>0</v>
      </c>
      <c r="CD122" s="414">
        <f t="shared" si="24"/>
        <v>0</v>
      </c>
      <c r="CE122" s="414">
        <f t="shared" si="25"/>
        <v>0</v>
      </c>
      <c r="CF122" s="414">
        <f t="shared" si="26"/>
        <v>0</v>
      </c>
      <c r="CG122" s="414">
        <f t="shared" si="27"/>
        <v>0</v>
      </c>
      <c r="CH122" s="414">
        <f t="shared" si="28"/>
        <v>0</v>
      </c>
      <c r="CI122" s="414">
        <f t="shared" si="29"/>
        <v>0</v>
      </c>
      <c r="CJ122" s="414">
        <f t="shared" si="30"/>
        <v>0</v>
      </c>
      <c r="CK122" s="414">
        <f t="shared" si="31"/>
        <v>0</v>
      </c>
      <c r="CL122" s="414">
        <f t="shared" si="32"/>
        <v>0</v>
      </c>
      <c r="CM122" s="414">
        <f t="shared" si="33"/>
        <v>0</v>
      </c>
    </row>
    <row r="123" spans="2:93" hidden="1" x14ac:dyDescent="0.25">
      <c r="B123" s="134" t="str">
        <f t="shared" si="17"/>
        <v>-----</v>
      </c>
      <c r="C123" s="1" t="str">
        <f>+IF('Diagnóstico Técnico'!AH114&gt;0,'Diagnóstico Técnico'!A114,"")</f>
        <v/>
      </c>
      <c r="D123" s="413" t="str">
        <f>+'Diagnóstico Técnico'!D114</f>
        <v>TAHAMI</v>
      </c>
      <c r="BW123" s="414">
        <v>181197.87388987566</v>
      </c>
      <c r="BX123" s="414">
        <f t="shared" si="18"/>
        <v>215625.46992895202</v>
      </c>
      <c r="BY123" s="414">
        <f t="shared" si="19"/>
        <v>17407.609236234457</v>
      </c>
      <c r="BZ123" s="414">
        <f t="shared" si="20"/>
        <v>20715.054991119003</v>
      </c>
      <c r="CA123" s="414">
        <f t="shared" si="21"/>
        <v>198605.48312611011</v>
      </c>
      <c r="CB123" s="414">
        <f t="shared" si="22"/>
        <v>0</v>
      </c>
      <c r="CC123" s="414">
        <f t="shared" si="23"/>
        <v>0</v>
      </c>
      <c r="CD123" s="414">
        <f t="shared" si="24"/>
        <v>0</v>
      </c>
      <c r="CE123" s="414">
        <f t="shared" si="25"/>
        <v>0</v>
      </c>
      <c r="CF123" s="414">
        <f t="shared" si="26"/>
        <v>0</v>
      </c>
      <c r="CG123" s="414">
        <f t="shared" si="27"/>
        <v>0</v>
      </c>
      <c r="CH123" s="414">
        <f t="shared" si="28"/>
        <v>0</v>
      </c>
      <c r="CI123" s="414">
        <f t="shared" si="29"/>
        <v>0</v>
      </c>
      <c r="CJ123" s="414">
        <f t="shared" si="30"/>
        <v>0</v>
      </c>
      <c r="CK123" s="414">
        <f t="shared" si="31"/>
        <v>0</v>
      </c>
      <c r="CL123" s="414">
        <f t="shared" si="32"/>
        <v>0</v>
      </c>
      <c r="CM123" s="414">
        <f t="shared" si="33"/>
        <v>0</v>
      </c>
    </row>
    <row r="124" spans="2:93" hidden="1" x14ac:dyDescent="0.25">
      <c r="B124" s="134" t="str">
        <f t="shared" si="17"/>
        <v>-----</v>
      </c>
      <c r="C124" s="1" t="str">
        <f>+IF('Diagnóstico Técnico'!AH115&gt;0,'Diagnóstico Técnico'!A115,"")</f>
        <v/>
      </c>
      <c r="D124" s="413" t="str">
        <f>+'Diagnóstico Técnico'!D115</f>
        <v>TAHAMI</v>
      </c>
      <c r="BW124" s="414">
        <v>181197.87388987566</v>
      </c>
      <c r="BX124" s="414">
        <f t="shared" si="18"/>
        <v>215625.46992895202</v>
      </c>
      <c r="BY124" s="414">
        <f t="shared" si="19"/>
        <v>17407.609236234457</v>
      </c>
      <c r="BZ124" s="414">
        <f t="shared" si="20"/>
        <v>20715.054991119003</v>
      </c>
      <c r="CA124" s="414">
        <f t="shared" si="21"/>
        <v>198605.48312611011</v>
      </c>
      <c r="CB124" s="414">
        <f t="shared" si="22"/>
        <v>0</v>
      </c>
      <c r="CC124" s="414">
        <f t="shared" si="23"/>
        <v>0</v>
      </c>
      <c r="CD124" s="414">
        <f t="shared" si="24"/>
        <v>0</v>
      </c>
      <c r="CE124" s="414">
        <f t="shared" si="25"/>
        <v>0</v>
      </c>
      <c r="CF124" s="414">
        <f t="shared" si="26"/>
        <v>0</v>
      </c>
      <c r="CG124" s="414">
        <f t="shared" si="27"/>
        <v>0</v>
      </c>
      <c r="CH124" s="414">
        <f t="shared" si="28"/>
        <v>0</v>
      </c>
      <c r="CI124" s="414">
        <f t="shared" si="29"/>
        <v>0</v>
      </c>
      <c r="CJ124" s="414">
        <f t="shared" si="30"/>
        <v>0</v>
      </c>
      <c r="CK124" s="414">
        <f t="shared" si="31"/>
        <v>0</v>
      </c>
      <c r="CL124" s="414">
        <f t="shared" si="32"/>
        <v>0</v>
      </c>
      <c r="CM124" s="414">
        <f t="shared" si="33"/>
        <v>0</v>
      </c>
    </row>
    <row r="125" spans="2:93" hidden="1" x14ac:dyDescent="0.25">
      <c r="B125" s="134" t="str">
        <f t="shared" si="17"/>
        <v>-----</v>
      </c>
      <c r="C125" s="1" t="str">
        <f>+IF('Diagnóstico Técnico'!AH116&gt;0,'Diagnóstico Técnico'!A116,"")</f>
        <v/>
      </c>
      <c r="D125" s="413" t="str">
        <f>+'Diagnóstico Técnico'!D116</f>
        <v>TAHAMI</v>
      </c>
      <c r="BW125" s="414">
        <v>181197.87388987566</v>
      </c>
      <c r="BX125" s="414">
        <f t="shared" si="18"/>
        <v>215625.46992895202</v>
      </c>
      <c r="BY125" s="414">
        <f t="shared" si="19"/>
        <v>17407.609236234457</v>
      </c>
      <c r="BZ125" s="414">
        <f t="shared" si="20"/>
        <v>20715.054991119003</v>
      </c>
      <c r="CA125" s="414">
        <f t="shared" si="21"/>
        <v>198605.48312611011</v>
      </c>
      <c r="CB125" s="414">
        <f t="shared" si="22"/>
        <v>0</v>
      </c>
      <c r="CC125" s="414">
        <f t="shared" si="23"/>
        <v>0</v>
      </c>
      <c r="CD125" s="414">
        <f t="shared" si="24"/>
        <v>0</v>
      </c>
      <c r="CE125" s="414">
        <f t="shared" si="25"/>
        <v>0</v>
      </c>
      <c r="CF125" s="414">
        <f t="shared" si="26"/>
        <v>0</v>
      </c>
      <c r="CG125" s="414">
        <f t="shared" si="27"/>
        <v>0</v>
      </c>
      <c r="CH125" s="414">
        <f t="shared" si="28"/>
        <v>0</v>
      </c>
      <c r="CI125" s="414">
        <f t="shared" si="29"/>
        <v>0</v>
      </c>
      <c r="CJ125" s="414">
        <f t="shared" si="30"/>
        <v>0</v>
      </c>
      <c r="CK125" s="414">
        <f t="shared" si="31"/>
        <v>0</v>
      </c>
      <c r="CL125" s="414">
        <f t="shared" si="32"/>
        <v>0</v>
      </c>
      <c r="CM125" s="414">
        <f t="shared" si="33"/>
        <v>0</v>
      </c>
    </row>
    <row r="126" spans="2:93" hidden="1" x14ac:dyDescent="0.25">
      <c r="B126" s="134" t="str">
        <f t="shared" si="17"/>
        <v>-----</v>
      </c>
      <c r="C126" s="1" t="str">
        <f>+IF('Diagnóstico Técnico'!AH117&gt;0,'Diagnóstico Técnico'!A117,"")</f>
        <v/>
      </c>
      <c r="D126" s="413" t="str">
        <f>+'Diagnóstico Técnico'!D117</f>
        <v>NUEVO MILENIO</v>
      </c>
      <c r="BW126" s="414">
        <v>181197.87388987566</v>
      </c>
      <c r="BX126" s="414">
        <f t="shared" si="18"/>
        <v>215625.46992895202</v>
      </c>
      <c r="BY126" s="414">
        <f t="shared" si="19"/>
        <v>17407.609236234457</v>
      </c>
      <c r="BZ126" s="414">
        <f t="shared" si="20"/>
        <v>20715.054991119003</v>
      </c>
      <c r="CA126" s="414">
        <f t="shared" si="21"/>
        <v>198605.48312611011</v>
      </c>
      <c r="CB126" s="414">
        <f t="shared" si="22"/>
        <v>0</v>
      </c>
      <c r="CC126" s="414">
        <f t="shared" si="23"/>
        <v>0</v>
      </c>
      <c r="CD126" s="414">
        <f t="shared" si="24"/>
        <v>0</v>
      </c>
      <c r="CE126" s="414">
        <f t="shared" si="25"/>
        <v>0</v>
      </c>
      <c r="CF126" s="414">
        <f t="shared" si="26"/>
        <v>0</v>
      </c>
      <c r="CG126" s="414">
        <f t="shared" si="27"/>
        <v>0</v>
      </c>
      <c r="CH126" s="414">
        <f t="shared" si="28"/>
        <v>0</v>
      </c>
      <c r="CI126" s="414">
        <f t="shared" si="29"/>
        <v>0</v>
      </c>
      <c r="CJ126" s="414">
        <f t="shared" si="30"/>
        <v>0</v>
      </c>
      <c r="CK126" s="414">
        <f t="shared" si="31"/>
        <v>0</v>
      </c>
      <c r="CL126" s="414">
        <f t="shared" si="32"/>
        <v>0</v>
      </c>
      <c r="CM126" s="414">
        <f t="shared" si="33"/>
        <v>0</v>
      </c>
    </row>
    <row r="127" spans="2:93" hidden="1" x14ac:dyDescent="0.25">
      <c r="B127" s="134" t="str">
        <f t="shared" si="17"/>
        <v>-----</v>
      </c>
      <c r="C127" s="1" t="str">
        <f>+IF('Diagnóstico Técnico'!AH118&gt;0,'Diagnóstico Técnico'!A118,"")</f>
        <v/>
      </c>
      <c r="D127" s="413" t="str">
        <f>+'Diagnóstico Técnico'!D118</f>
        <v xml:space="preserve">OASIS </v>
      </c>
      <c r="BW127" s="414">
        <v>181197.87388987566</v>
      </c>
      <c r="BX127" s="414">
        <f t="shared" si="18"/>
        <v>215625.46992895202</v>
      </c>
      <c r="BY127" s="414">
        <f t="shared" si="19"/>
        <v>17407.609236234457</v>
      </c>
      <c r="BZ127" s="414">
        <f t="shared" si="20"/>
        <v>20715.054991119003</v>
      </c>
      <c r="CA127" s="414">
        <f t="shared" si="21"/>
        <v>198605.48312611011</v>
      </c>
      <c r="CB127" s="414">
        <f t="shared" si="22"/>
        <v>0</v>
      </c>
      <c r="CC127" s="414">
        <f t="shared" si="23"/>
        <v>0</v>
      </c>
      <c r="CD127" s="414">
        <f t="shared" si="24"/>
        <v>0</v>
      </c>
      <c r="CE127" s="414">
        <f t="shared" si="25"/>
        <v>0</v>
      </c>
      <c r="CF127" s="414">
        <f t="shared" si="26"/>
        <v>0</v>
      </c>
      <c r="CG127" s="414">
        <f t="shared" si="27"/>
        <v>0</v>
      </c>
      <c r="CH127" s="414">
        <f t="shared" si="28"/>
        <v>0</v>
      </c>
      <c r="CI127" s="414">
        <f t="shared" si="29"/>
        <v>0</v>
      </c>
      <c r="CJ127" s="414">
        <f t="shared" si="30"/>
        <v>0</v>
      </c>
      <c r="CK127" s="414">
        <f t="shared" si="31"/>
        <v>0</v>
      </c>
      <c r="CL127" s="414">
        <f t="shared" si="32"/>
        <v>0</v>
      </c>
      <c r="CM127" s="414">
        <f t="shared" si="33"/>
        <v>0</v>
      </c>
    </row>
    <row r="128" spans="2:93" hidden="1" x14ac:dyDescent="0.25">
      <c r="B128" s="134" t="str">
        <f t="shared" si="17"/>
        <v>-----</v>
      </c>
      <c r="C128" s="1" t="str">
        <f>+IF('Diagnóstico Técnico'!AH119&gt;0,'Diagnóstico Técnico'!A119,"")</f>
        <v/>
      </c>
      <c r="D128" s="413" t="str">
        <f>+'Diagnóstico Técnico'!D119</f>
        <v xml:space="preserve">SAN MARTIN </v>
      </c>
      <c r="BW128" s="414">
        <v>181197.87388987566</v>
      </c>
      <c r="BX128" s="414">
        <f t="shared" si="18"/>
        <v>215625.46992895202</v>
      </c>
      <c r="BY128" s="414">
        <f t="shared" si="19"/>
        <v>17407.609236234457</v>
      </c>
      <c r="BZ128" s="414">
        <f t="shared" si="20"/>
        <v>20715.054991119003</v>
      </c>
      <c r="CA128" s="414">
        <f t="shared" si="21"/>
        <v>198605.48312611011</v>
      </c>
      <c r="CB128" s="414">
        <f t="shared" si="22"/>
        <v>0</v>
      </c>
      <c r="CC128" s="414">
        <f t="shared" si="23"/>
        <v>0</v>
      </c>
      <c r="CD128" s="414">
        <f t="shared" si="24"/>
        <v>0</v>
      </c>
      <c r="CE128" s="414">
        <f t="shared" si="25"/>
        <v>0</v>
      </c>
      <c r="CF128" s="414">
        <f t="shared" si="26"/>
        <v>0</v>
      </c>
      <c r="CG128" s="414">
        <f t="shared" si="27"/>
        <v>0</v>
      </c>
      <c r="CH128" s="414">
        <f t="shared" si="28"/>
        <v>0</v>
      </c>
      <c r="CI128" s="414">
        <f t="shared" si="29"/>
        <v>0</v>
      </c>
      <c r="CJ128" s="414">
        <f t="shared" si="30"/>
        <v>0</v>
      </c>
      <c r="CK128" s="414">
        <f t="shared" si="31"/>
        <v>0</v>
      </c>
      <c r="CL128" s="414">
        <f t="shared" si="32"/>
        <v>0</v>
      </c>
      <c r="CM128" s="414">
        <f t="shared" si="33"/>
        <v>0</v>
      </c>
    </row>
    <row r="129" spans="2:94" hidden="1" x14ac:dyDescent="0.25">
      <c r="B129" s="134" t="str">
        <f t="shared" si="17"/>
        <v>-----</v>
      </c>
      <c r="C129" s="1" t="str">
        <f>+IF('Diagnóstico Técnico'!AH120&gt;0,'Diagnóstico Técnico'!A120,"")</f>
        <v/>
      </c>
      <c r="D129" s="413" t="str">
        <f>+'Diagnóstico Técnico'!D120</f>
        <v>NUEVO MILENIO</v>
      </c>
      <c r="BW129" s="414">
        <v>181197.87388987566</v>
      </c>
      <c r="BX129" s="414">
        <f t="shared" si="18"/>
        <v>215625.46992895202</v>
      </c>
      <c r="BY129" s="414">
        <f t="shared" si="19"/>
        <v>17407.609236234457</v>
      </c>
      <c r="BZ129" s="414">
        <f t="shared" si="20"/>
        <v>20715.054991119003</v>
      </c>
      <c r="CA129" s="414">
        <f t="shared" si="21"/>
        <v>198605.48312611011</v>
      </c>
      <c r="CB129" s="414">
        <f t="shared" si="22"/>
        <v>0</v>
      </c>
      <c r="CC129" s="414">
        <f t="shared" si="23"/>
        <v>0</v>
      </c>
      <c r="CD129" s="414">
        <f t="shared" si="24"/>
        <v>0</v>
      </c>
      <c r="CE129" s="414">
        <f t="shared" si="25"/>
        <v>0</v>
      </c>
      <c r="CF129" s="414">
        <f t="shared" si="26"/>
        <v>0</v>
      </c>
      <c r="CG129" s="414">
        <f t="shared" si="27"/>
        <v>0</v>
      </c>
      <c r="CH129" s="414">
        <f t="shared" si="28"/>
        <v>0</v>
      </c>
      <c r="CI129" s="414">
        <f t="shared" si="29"/>
        <v>0</v>
      </c>
      <c r="CJ129" s="414">
        <f t="shared" si="30"/>
        <v>0</v>
      </c>
      <c r="CK129" s="414">
        <f t="shared" si="31"/>
        <v>0</v>
      </c>
      <c r="CL129" s="414">
        <f t="shared" si="32"/>
        <v>0</v>
      </c>
      <c r="CM129" s="414">
        <f t="shared" si="33"/>
        <v>0</v>
      </c>
    </row>
    <row r="130" spans="2:94" hidden="1" x14ac:dyDescent="0.25">
      <c r="B130" s="134" t="str">
        <f t="shared" si="17"/>
        <v>-----</v>
      </c>
      <c r="C130" s="1" t="str">
        <f>+IF('Diagnóstico Técnico'!AH121&gt;0,'Diagnóstico Técnico'!A121,"")</f>
        <v/>
      </c>
      <c r="D130" s="413" t="str">
        <f>+'Diagnóstico Técnico'!D121</f>
        <v>TAHAMI</v>
      </c>
      <c r="BW130" s="414">
        <v>181197.87388987566</v>
      </c>
      <c r="BX130" s="414">
        <f t="shared" si="18"/>
        <v>215625.46992895202</v>
      </c>
      <c r="BY130" s="414">
        <f t="shared" si="19"/>
        <v>17407.609236234457</v>
      </c>
      <c r="BZ130" s="414">
        <f t="shared" si="20"/>
        <v>20715.054991119003</v>
      </c>
      <c r="CA130" s="414">
        <f t="shared" si="21"/>
        <v>198605.48312611011</v>
      </c>
      <c r="CB130" s="414">
        <f t="shared" si="22"/>
        <v>0</v>
      </c>
      <c r="CC130" s="414">
        <f t="shared" si="23"/>
        <v>0</v>
      </c>
      <c r="CD130" s="414">
        <f t="shared" si="24"/>
        <v>0</v>
      </c>
      <c r="CE130" s="414">
        <f t="shared" si="25"/>
        <v>0</v>
      </c>
      <c r="CF130" s="414">
        <f t="shared" si="26"/>
        <v>0</v>
      </c>
      <c r="CG130" s="414">
        <f t="shared" si="27"/>
        <v>0</v>
      </c>
      <c r="CH130" s="414">
        <f t="shared" si="28"/>
        <v>0</v>
      </c>
      <c r="CI130" s="414">
        <f t="shared" si="29"/>
        <v>0</v>
      </c>
      <c r="CJ130" s="414">
        <f t="shared" si="30"/>
        <v>0</v>
      </c>
      <c r="CK130" s="414">
        <f t="shared" si="31"/>
        <v>0</v>
      </c>
      <c r="CL130" s="414">
        <f t="shared" si="32"/>
        <v>0</v>
      </c>
      <c r="CM130" s="414">
        <f t="shared" si="33"/>
        <v>0</v>
      </c>
    </row>
    <row r="131" spans="2:94" x14ac:dyDescent="0.25">
      <c r="B131" s="134" t="str">
        <f t="shared" si="17"/>
        <v>UST1-S-D-LM-LD-</v>
      </c>
      <c r="C131" s="6" t="str">
        <f>+IF('Diagnóstico Técnico'!AH122&gt;0,'Diagnóstico Técnico'!A122,"")</f>
        <v>OAS-025</v>
      </c>
      <c r="D131" s="475" t="str">
        <f>+'Diagnóstico Técnico'!D122</f>
        <v xml:space="preserve">OASIS </v>
      </c>
      <c r="E131" s="6">
        <v>3</v>
      </c>
      <c r="F131" s="6"/>
      <c r="G131" s="6"/>
      <c r="H131" s="6">
        <v>1</v>
      </c>
      <c r="I131" s="6">
        <v>1</v>
      </c>
      <c r="J131" s="6">
        <v>1</v>
      </c>
      <c r="K131" s="6">
        <v>1</v>
      </c>
      <c r="L131" s="6"/>
      <c r="M131" s="6"/>
      <c r="N131" s="6"/>
      <c r="O131" s="6"/>
      <c r="P131" s="6"/>
      <c r="Q131" s="6"/>
      <c r="R131" s="6"/>
      <c r="S131" s="6"/>
      <c r="T131" s="6"/>
      <c r="U131" s="6"/>
      <c r="V131" s="6"/>
      <c r="W131" s="6"/>
      <c r="X131" s="6"/>
      <c r="Y131" s="6"/>
      <c r="Z131" s="6">
        <v>0.7</v>
      </c>
      <c r="AA131" s="6"/>
      <c r="AB131" s="6"/>
      <c r="AC131" s="6">
        <v>1</v>
      </c>
      <c r="AD131" s="6"/>
      <c r="AE131" s="6"/>
      <c r="AF131" s="6"/>
      <c r="AG131" s="6"/>
      <c r="AH131" s="6"/>
      <c r="AI131" s="6"/>
      <c r="AJ131" s="6"/>
      <c r="AK131" s="6"/>
      <c r="AL131" s="6"/>
      <c r="AM131" s="6"/>
      <c r="AN131" s="6">
        <v>1</v>
      </c>
      <c r="AO131" s="6"/>
      <c r="AP131" s="6"/>
      <c r="AQ131" s="6"/>
      <c r="AR131" s="6"/>
      <c r="AS131" s="6"/>
      <c r="AT131" s="6"/>
      <c r="AU131" s="6"/>
      <c r="AV131" s="6"/>
      <c r="AW131" s="6"/>
      <c r="AX131" s="6"/>
      <c r="AY131" s="6"/>
      <c r="AZ131" s="6"/>
      <c r="BA131" s="6"/>
      <c r="BB131" s="6"/>
      <c r="BC131" s="6"/>
      <c r="BD131" s="6"/>
      <c r="BE131" s="6"/>
      <c r="BF131" s="6"/>
      <c r="BG131" s="6"/>
      <c r="BH131" s="6"/>
      <c r="BI131" s="6"/>
      <c r="BJ131" s="6"/>
      <c r="BK131" s="6">
        <v>1</v>
      </c>
      <c r="BL131" s="6"/>
      <c r="BM131" s="6"/>
      <c r="BN131" s="6"/>
      <c r="BO131" s="6"/>
      <c r="BP131" s="6"/>
      <c r="BW131" s="414">
        <v>181197.87388987566</v>
      </c>
      <c r="BX131" s="414">
        <f t="shared" si="18"/>
        <v>215625.46992895202</v>
      </c>
      <c r="BY131" s="414">
        <f t="shared" si="19"/>
        <v>17407.609236234457</v>
      </c>
      <c r="BZ131" s="414">
        <f t="shared" si="20"/>
        <v>20715.054991119003</v>
      </c>
      <c r="CA131" s="414">
        <f t="shared" si="21"/>
        <v>198605.48312611011</v>
      </c>
      <c r="CB131" s="414">
        <f t="shared" si="22"/>
        <v>236340.52492007101</v>
      </c>
      <c r="CC131" s="414">
        <f t="shared" si="23"/>
        <v>4080366.5</v>
      </c>
      <c r="CD131" s="414">
        <f t="shared" si="24"/>
        <v>0</v>
      </c>
      <c r="CE131" s="414">
        <f t="shared" si="25"/>
        <v>4080366.5</v>
      </c>
      <c r="CF131" s="414">
        <f t="shared" si="26"/>
        <v>5295907.68035</v>
      </c>
      <c r="CG131" s="414">
        <f t="shared" si="27"/>
        <v>0</v>
      </c>
      <c r="CH131" s="414">
        <f t="shared" si="28"/>
        <v>5532248.2052700706</v>
      </c>
      <c r="CI131" s="414">
        <f t="shared" si="29"/>
        <v>0</v>
      </c>
      <c r="CJ131" s="414">
        <f t="shared" si="30"/>
        <v>0</v>
      </c>
      <c r="CK131" s="414">
        <f t="shared" si="31"/>
        <v>0</v>
      </c>
      <c r="CL131" s="414">
        <f t="shared" si="32"/>
        <v>0</v>
      </c>
      <c r="CM131" s="414">
        <f t="shared" si="33"/>
        <v>5532248.2052700706</v>
      </c>
      <c r="CO131" s="134" t="s">
        <v>1124</v>
      </c>
      <c r="CP131" s="134">
        <v>1</v>
      </c>
    </row>
    <row r="132" spans="2:94" hidden="1" x14ac:dyDescent="0.25">
      <c r="B132" s="134" t="str">
        <f t="shared" si="17"/>
        <v>-----</v>
      </c>
      <c r="C132" s="1" t="str">
        <f>+IF('Diagnóstico Técnico'!AH123&gt;0,'Diagnóstico Técnico'!A123,"")</f>
        <v/>
      </c>
      <c r="D132" s="413" t="str">
        <f>+'Diagnóstico Técnico'!D123</f>
        <v xml:space="preserve">OASIS </v>
      </c>
      <c r="BW132" s="414">
        <v>181197.87388987566</v>
      </c>
      <c r="BX132" s="414">
        <f t="shared" si="18"/>
        <v>215625.46992895202</v>
      </c>
      <c r="BY132" s="414">
        <f t="shared" si="19"/>
        <v>17407.609236234457</v>
      </c>
      <c r="BZ132" s="414">
        <f t="shared" si="20"/>
        <v>20715.054991119003</v>
      </c>
      <c r="CA132" s="414">
        <f t="shared" si="21"/>
        <v>198605.48312611011</v>
      </c>
      <c r="CB132" s="414">
        <f t="shared" si="22"/>
        <v>0</v>
      </c>
      <c r="CC132" s="414">
        <f t="shared" si="23"/>
        <v>0</v>
      </c>
      <c r="CD132" s="414">
        <f t="shared" si="24"/>
        <v>0</v>
      </c>
      <c r="CE132" s="414">
        <f t="shared" si="25"/>
        <v>0</v>
      </c>
      <c r="CF132" s="414">
        <f t="shared" si="26"/>
        <v>0</v>
      </c>
      <c r="CG132" s="414">
        <f t="shared" si="27"/>
        <v>0</v>
      </c>
      <c r="CH132" s="414">
        <f t="shared" si="28"/>
        <v>0</v>
      </c>
      <c r="CI132" s="414">
        <f t="shared" si="29"/>
        <v>0</v>
      </c>
      <c r="CJ132" s="414">
        <f t="shared" si="30"/>
        <v>0</v>
      </c>
      <c r="CK132" s="414">
        <f t="shared" si="31"/>
        <v>0</v>
      </c>
      <c r="CL132" s="414">
        <f t="shared" si="32"/>
        <v>0</v>
      </c>
      <c r="CM132" s="414">
        <f t="shared" si="33"/>
        <v>0</v>
      </c>
    </row>
    <row r="133" spans="2:94" hidden="1" x14ac:dyDescent="0.25">
      <c r="B133" s="134" t="str">
        <f t="shared" si="17"/>
        <v>-----</v>
      </c>
      <c r="C133" s="1" t="str">
        <f>+IF('Diagnóstico Técnico'!AH124&gt;0,'Diagnóstico Técnico'!A124,"")</f>
        <v/>
      </c>
      <c r="D133" s="413" t="str">
        <f>+'Diagnóstico Técnico'!D124</f>
        <v xml:space="preserve">OASIS </v>
      </c>
      <c r="BW133" s="414">
        <v>181197.87388987566</v>
      </c>
      <c r="BX133" s="414">
        <f t="shared" si="18"/>
        <v>215625.46992895202</v>
      </c>
      <c r="BY133" s="414">
        <f t="shared" si="19"/>
        <v>17407.609236234457</v>
      </c>
      <c r="BZ133" s="414">
        <f t="shared" si="20"/>
        <v>20715.054991119003</v>
      </c>
      <c r="CA133" s="414">
        <f t="shared" si="21"/>
        <v>198605.48312611011</v>
      </c>
      <c r="CB133" s="414">
        <f t="shared" si="22"/>
        <v>0</v>
      </c>
      <c r="CC133" s="414">
        <f t="shared" si="23"/>
        <v>0</v>
      </c>
      <c r="CD133" s="414">
        <f t="shared" si="24"/>
        <v>0</v>
      </c>
      <c r="CE133" s="414">
        <f t="shared" si="25"/>
        <v>0</v>
      </c>
      <c r="CF133" s="414">
        <f t="shared" si="26"/>
        <v>0</v>
      </c>
      <c r="CG133" s="414">
        <f t="shared" si="27"/>
        <v>0</v>
      </c>
      <c r="CH133" s="414">
        <f t="shared" si="28"/>
        <v>0</v>
      </c>
      <c r="CI133" s="414">
        <f t="shared" si="29"/>
        <v>0</v>
      </c>
      <c r="CJ133" s="414">
        <f t="shared" si="30"/>
        <v>0</v>
      </c>
      <c r="CK133" s="414">
        <f t="shared" si="31"/>
        <v>0</v>
      </c>
      <c r="CL133" s="414">
        <f t="shared" si="32"/>
        <v>0</v>
      </c>
      <c r="CM133" s="414">
        <f t="shared" si="33"/>
        <v>0</v>
      </c>
    </row>
    <row r="134" spans="2:94" hidden="1" x14ac:dyDescent="0.25">
      <c r="B134" s="134" t="str">
        <f t="shared" si="17"/>
        <v>-----</v>
      </c>
      <c r="C134" s="1" t="str">
        <f>+IF('Diagnóstico Técnico'!AH125&gt;0,'Diagnóstico Técnico'!A125,"")</f>
        <v/>
      </c>
      <c r="D134" s="413" t="str">
        <f>+'Diagnóstico Técnico'!D125</f>
        <v xml:space="preserve">OASIS </v>
      </c>
      <c r="BW134" s="414">
        <v>181197.87388987566</v>
      </c>
      <c r="BX134" s="414">
        <f t="shared" si="18"/>
        <v>215625.46992895202</v>
      </c>
      <c r="BY134" s="414">
        <f t="shared" si="19"/>
        <v>17407.609236234457</v>
      </c>
      <c r="BZ134" s="414">
        <f t="shared" si="20"/>
        <v>20715.054991119003</v>
      </c>
      <c r="CA134" s="414">
        <f t="shared" si="21"/>
        <v>198605.48312611011</v>
      </c>
      <c r="CB134" s="414">
        <f t="shared" si="22"/>
        <v>0</v>
      </c>
      <c r="CC134" s="414">
        <f t="shared" si="23"/>
        <v>0</v>
      </c>
      <c r="CD134" s="414">
        <f t="shared" si="24"/>
        <v>0</v>
      </c>
      <c r="CE134" s="414">
        <f t="shared" si="25"/>
        <v>0</v>
      </c>
      <c r="CF134" s="414">
        <f t="shared" si="26"/>
        <v>0</v>
      </c>
      <c r="CG134" s="414">
        <f t="shared" si="27"/>
        <v>0</v>
      </c>
      <c r="CH134" s="414">
        <f t="shared" si="28"/>
        <v>0</v>
      </c>
      <c r="CI134" s="414">
        <f t="shared" si="29"/>
        <v>0</v>
      </c>
      <c r="CJ134" s="414">
        <f t="shared" si="30"/>
        <v>0</v>
      </c>
      <c r="CK134" s="414">
        <f t="shared" si="31"/>
        <v>0</v>
      </c>
      <c r="CL134" s="414">
        <f t="shared" si="32"/>
        <v>0</v>
      </c>
      <c r="CM134" s="414">
        <f t="shared" si="33"/>
        <v>0</v>
      </c>
    </row>
    <row r="135" spans="2:94" hidden="1" x14ac:dyDescent="0.25">
      <c r="B135" s="134" t="str">
        <f t="shared" si="17"/>
        <v>-----</v>
      </c>
      <c r="C135" s="1" t="str">
        <f>+IF('Diagnóstico Técnico'!AH126&gt;0,'Diagnóstico Técnico'!A126,"")</f>
        <v/>
      </c>
      <c r="D135" s="413" t="str">
        <f>+'Diagnóstico Técnico'!D126</f>
        <v xml:space="preserve">OASIS </v>
      </c>
      <c r="BW135" s="414">
        <v>181197.87388987566</v>
      </c>
      <c r="BX135" s="414">
        <f t="shared" si="18"/>
        <v>215625.46992895202</v>
      </c>
      <c r="BY135" s="414">
        <f t="shared" si="19"/>
        <v>17407.609236234457</v>
      </c>
      <c r="BZ135" s="414">
        <f t="shared" si="20"/>
        <v>20715.054991119003</v>
      </c>
      <c r="CA135" s="414">
        <f t="shared" si="21"/>
        <v>198605.48312611011</v>
      </c>
      <c r="CB135" s="414">
        <f t="shared" si="22"/>
        <v>0</v>
      </c>
      <c r="CC135" s="414">
        <f t="shared" si="23"/>
        <v>0</v>
      </c>
      <c r="CD135" s="414">
        <f t="shared" si="24"/>
        <v>0</v>
      </c>
      <c r="CE135" s="414">
        <f t="shared" si="25"/>
        <v>0</v>
      </c>
      <c r="CF135" s="414">
        <f t="shared" si="26"/>
        <v>0</v>
      </c>
      <c r="CG135" s="414">
        <f t="shared" si="27"/>
        <v>0</v>
      </c>
      <c r="CH135" s="414">
        <f t="shared" si="28"/>
        <v>0</v>
      </c>
      <c r="CI135" s="414">
        <f t="shared" si="29"/>
        <v>0</v>
      </c>
      <c r="CJ135" s="414">
        <f t="shared" si="30"/>
        <v>0</v>
      </c>
      <c r="CK135" s="414">
        <f t="shared" si="31"/>
        <v>0</v>
      </c>
      <c r="CL135" s="414">
        <f t="shared" si="32"/>
        <v>0</v>
      </c>
      <c r="CM135" s="414">
        <f t="shared" si="33"/>
        <v>0</v>
      </c>
    </row>
    <row r="136" spans="2:94" hidden="1" x14ac:dyDescent="0.25">
      <c r="B136" s="134" t="str">
        <f t="shared" si="17"/>
        <v>-----</v>
      </c>
      <c r="C136" s="1" t="str">
        <f>+IF('Diagnóstico Técnico'!AH127&gt;0,'Diagnóstico Técnico'!A127,"")</f>
        <v/>
      </c>
      <c r="D136" s="413" t="str">
        <f>+'Diagnóstico Técnico'!D127</f>
        <v xml:space="preserve">OASIS </v>
      </c>
      <c r="BW136" s="414">
        <v>181197.87388987566</v>
      </c>
      <c r="BX136" s="414">
        <f t="shared" si="18"/>
        <v>215625.46992895202</v>
      </c>
      <c r="BY136" s="414">
        <f t="shared" si="19"/>
        <v>17407.609236234457</v>
      </c>
      <c r="BZ136" s="414">
        <f t="shared" si="20"/>
        <v>20715.054991119003</v>
      </c>
      <c r="CA136" s="414">
        <f t="shared" si="21"/>
        <v>198605.48312611011</v>
      </c>
      <c r="CB136" s="414">
        <f t="shared" si="22"/>
        <v>0</v>
      </c>
      <c r="CC136" s="414">
        <f t="shared" si="23"/>
        <v>0</v>
      </c>
      <c r="CD136" s="414">
        <f t="shared" si="24"/>
        <v>0</v>
      </c>
      <c r="CE136" s="414">
        <f t="shared" si="25"/>
        <v>0</v>
      </c>
      <c r="CF136" s="414">
        <f t="shared" si="26"/>
        <v>0</v>
      </c>
      <c r="CG136" s="414">
        <f t="shared" si="27"/>
        <v>0</v>
      </c>
      <c r="CH136" s="414">
        <f t="shared" si="28"/>
        <v>0</v>
      </c>
      <c r="CI136" s="414">
        <f t="shared" si="29"/>
        <v>0</v>
      </c>
      <c r="CJ136" s="414">
        <f t="shared" si="30"/>
        <v>0</v>
      </c>
      <c r="CK136" s="414">
        <f t="shared" si="31"/>
        <v>0</v>
      </c>
      <c r="CL136" s="414">
        <f t="shared" si="32"/>
        <v>0</v>
      </c>
      <c r="CM136" s="414">
        <f t="shared" si="33"/>
        <v>0</v>
      </c>
    </row>
    <row r="137" spans="2:94" hidden="1" x14ac:dyDescent="0.25">
      <c r="B137" s="134" t="str">
        <f t="shared" si="17"/>
        <v>-----</v>
      </c>
      <c r="C137" s="1" t="str">
        <f>+IF('Diagnóstico Técnico'!AH128&gt;0,'Diagnóstico Técnico'!A128,"")</f>
        <v/>
      </c>
      <c r="D137" s="413" t="str">
        <f>+'Diagnóstico Técnico'!D128</f>
        <v>TAHAMI</v>
      </c>
      <c r="BW137" s="414">
        <v>181197.87388987566</v>
      </c>
      <c r="BX137" s="414">
        <f t="shared" si="18"/>
        <v>215625.46992895202</v>
      </c>
      <c r="BY137" s="414">
        <f t="shared" si="19"/>
        <v>17407.609236234457</v>
      </c>
      <c r="BZ137" s="414">
        <f t="shared" si="20"/>
        <v>20715.054991119003</v>
      </c>
      <c r="CA137" s="414">
        <f t="shared" si="21"/>
        <v>198605.48312611011</v>
      </c>
      <c r="CB137" s="414">
        <f t="shared" si="22"/>
        <v>0</v>
      </c>
      <c r="CC137" s="414">
        <f t="shared" si="23"/>
        <v>0</v>
      </c>
      <c r="CD137" s="414">
        <f t="shared" si="24"/>
        <v>0</v>
      </c>
      <c r="CE137" s="414">
        <f t="shared" si="25"/>
        <v>0</v>
      </c>
      <c r="CF137" s="414">
        <f t="shared" si="26"/>
        <v>0</v>
      </c>
      <c r="CG137" s="414">
        <f t="shared" si="27"/>
        <v>0</v>
      </c>
      <c r="CH137" s="414">
        <f t="shared" si="28"/>
        <v>0</v>
      </c>
      <c r="CI137" s="414">
        <f t="shared" si="29"/>
        <v>0</v>
      </c>
      <c r="CJ137" s="414">
        <f t="shared" si="30"/>
        <v>0</v>
      </c>
      <c r="CK137" s="414">
        <f t="shared" si="31"/>
        <v>0</v>
      </c>
      <c r="CL137" s="414">
        <f t="shared" si="32"/>
        <v>0</v>
      </c>
      <c r="CM137" s="414">
        <f t="shared" si="33"/>
        <v>0</v>
      </c>
    </row>
    <row r="138" spans="2:94" hidden="1" x14ac:dyDescent="0.25">
      <c r="B138" s="134" t="str">
        <f t="shared" si="17"/>
        <v>-----</v>
      </c>
      <c r="C138" s="1" t="str">
        <f>+IF('Diagnóstico Técnico'!AH129&gt;0,'Diagnóstico Técnico'!A129,"")</f>
        <v/>
      </c>
      <c r="D138" s="413" t="str">
        <f>+'Diagnóstico Técnico'!D129</f>
        <v>TAHAMI</v>
      </c>
      <c r="BW138" s="414">
        <v>181197.87388987566</v>
      </c>
      <c r="BX138" s="414">
        <f t="shared" si="18"/>
        <v>215625.46992895202</v>
      </c>
      <c r="BY138" s="414">
        <f t="shared" si="19"/>
        <v>17407.609236234457</v>
      </c>
      <c r="BZ138" s="414">
        <f t="shared" si="20"/>
        <v>20715.054991119003</v>
      </c>
      <c r="CA138" s="414">
        <f t="shared" si="21"/>
        <v>198605.48312611011</v>
      </c>
      <c r="CB138" s="414">
        <f t="shared" si="22"/>
        <v>0</v>
      </c>
      <c r="CC138" s="414">
        <f t="shared" si="23"/>
        <v>0</v>
      </c>
      <c r="CD138" s="414">
        <f t="shared" si="24"/>
        <v>0</v>
      </c>
      <c r="CE138" s="414">
        <f t="shared" si="25"/>
        <v>0</v>
      </c>
      <c r="CF138" s="414">
        <f t="shared" si="26"/>
        <v>0</v>
      </c>
      <c r="CG138" s="414">
        <f t="shared" si="27"/>
        <v>0</v>
      </c>
      <c r="CH138" s="414">
        <f t="shared" si="28"/>
        <v>0</v>
      </c>
      <c r="CI138" s="414">
        <f t="shared" si="29"/>
        <v>0</v>
      </c>
      <c r="CJ138" s="414">
        <f t="shared" si="30"/>
        <v>0</v>
      </c>
      <c r="CK138" s="414">
        <f t="shared" si="31"/>
        <v>0</v>
      </c>
      <c r="CL138" s="414">
        <f t="shared" si="32"/>
        <v>0</v>
      </c>
      <c r="CM138" s="414">
        <f t="shared" si="33"/>
        <v>0</v>
      </c>
    </row>
    <row r="139" spans="2:94" hidden="1" x14ac:dyDescent="0.25">
      <c r="B139" s="134" t="str">
        <f t="shared" si="17"/>
        <v>-----</v>
      </c>
      <c r="C139" s="1" t="str">
        <f>+IF('Diagnóstico Técnico'!AH130&gt;0,'Diagnóstico Técnico'!A130,"")</f>
        <v/>
      </c>
      <c r="D139" s="413" t="str">
        <f>+'Diagnóstico Técnico'!D130</f>
        <v>TAHAMI</v>
      </c>
      <c r="BW139" s="414">
        <v>181197.87388987566</v>
      </c>
      <c r="BX139" s="414">
        <f t="shared" si="18"/>
        <v>215625.46992895202</v>
      </c>
      <c r="BY139" s="414">
        <f t="shared" si="19"/>
        <v>17407.609236234457</v>
      </c>
      <c r="BZ139" s="414">
        <f t="shared" si="20"/>
        <v>20715.054991119003</v>
      </c>
      <c r="CA139" s="414">
        <f t="shared" si="21"/>
        <v>198605.48312611011</v>
      </c>
      <c r="CB139" s="414">
        <f t="shared" si="22"/>
        <v>0</v>
      </c>
      <c r="CC139" s="414">
        <f t="shared" si="23"/>
        <v>0</v>
      </c>
      <c r="CD139" s="414">
        <f t="shared" si="24"/>
        <v>0</v>
      </c>
      <c r="CE139" s="414">
        <f t="shared" si="25"/>
        <v>0</v>
      </c>
      <c r="CF139" s="414">
        <f t="shared" si="26"/>
        <v>0</v>
      </c>
      <c r="CG139" s="414">
        <f t="shared" si="27"/>
        <v>0</v>
      </c>
      <c r="CH139" s="414">
        <f t="shared" si="28"/>
        <v>0</v>
      </c>
      <c r="CI139" s="414">
        <f t="shared" si="29"/>
        <v>0</v>
      </c>
      <c r="CJ139" s="414">
        <f t="shared" si="30"/>
        <v>0</v>
      </c>
      <c r="CK139" s="414">
        <f t="shared" si="31"/>
        <v>0</v>
      </c>
      <c r="CL139" s="414">
        <f t="shared" si="32"/>
        <v>0</v>
      </c>
      <c r="CM139" s="414">
        <f t="shared" si="33"/>
        <v>0</v>
      </c>
    </row>
    <row r="140" spans="2:94" hidden="1" x14ac:dyDescent="0.25">
      <c r="B140" s="134" t="str">
        <f t="shared" si="17"/>
        <v>-----</v>
      </c>
      <c r="C140" s="1" t="str">
        <f>+IF('Diagnóstico Técnico'!AH131&gt;0,'Diagnóstico Técnico'!A131,"")</f>
        <v/>
      </c>
      <c r="D140" s="413" t="str">
        <f>+'Diagnóstico Técnico'!D131</f>
        <v>TAHAMI</v>
      </c>
      <c r="BW140" s="414">
        <v>181197.87388987566</v>
      </c>
      <c r="BX140" s="414">
        <f t="shared" si="18"/>
        <v>215625.46992895202</v>
      </c>
      <c r="BY140" s="414">
        <f t="shared" si="19"/>
        <v>17407.609236234457</v>
      </c>
      <c r="BZ140" s="414">
        <f t="shared" si="20"/>
        <v>20715.054991119003</v>
      </c>
      <c r="CA140" s="414">
        <f t="shared" si="21"/>
        <v>198605.48312611011</v>
      </c>
      <c r="CB140" s="414">
        <f t="shared" si="22"/>
        <v>0</v>
      </c>
      <c r="CC140" s="414">
        <f t="shared" si="23"/>
        <v>0</v>
      </c>
      <c r="CD140" s="414">
        <f t="shared" si="24"/>
        <v>0</v>
      </c>
      <c r="CE140" s="414">
        <f t="shared" si="25"/>
        <v>0</v>
      </c>
      <c r="CF140" s="414">
        <f t="shared" si="26"/>
        <v>0</v>
      </c>
      <c r="CG140" s="414">
        <f t="shared" si="27"/>
        <v>0</v>
      </c>
      <c r="CH140" s="414">
        <f t="shared" si="28"/>
        <v>0</v>
      </c>
      <c r="CI140" s="414">
        <f t="shared" si="29"/>
        <v>0</v>
      </c>
      <c r="CJ140" s="414">
        <f t="shared" si="30"/>
        <v>0</v>
      </c>
      <c r="CK140" s="414">
        <f t="shared" si="31"/>
        <v>0</v>
      </c>
      <c r="CL140" s="414">
        <f t="shared" si="32"/>
        <v>0</v>
      </c>
      <c r="CM140" s="414">
        <f t="shared" si="33"/>
        <v>0</v>
      </c>
    </row>
    <row r="141" spans="2:94" hidden="1" x14ac:dyDescent="0.25">
      <c r="B141" s="134" t="str">
        <f t="shared" si="17"/>
        <v>-----</v>
      </c>
      <c r="C141" s="1" t="str">
        <f>+IF('Diagnóstico Técnico'!AH132&gt;0,'Diagnóstico Técnico'!A132,"")</f>
        <v/>
      </c>
      <c r="D141" s="413" t="str">
        <f>+'Diagnóstico Técnico'!D132</f>
        <v>NUEVO MILENIO</v>
      </c>
      <c r="BW141" s="414">
        <v>181197.87388987566</v>
      </c>
      <c r="BX141" s="414">
        <f t="shared" si="18"/>
        <v>215625.46992895202</v>
      </c>
      <c r="BY141" s="414">
        <f t="shared" si="19"/>
        <v>17407.609236234457</v>
      </c>
      <c r="BZ141" s="414">
        <f t="shared" si="20"/>
        <v>20715.054991119003</v>
      </c>
      <c r="CA141" s="414">
        <f t="shared" si="21"/>
        <v>198605.48312611011</v>
      </c>
      <c r="CB141" s="414">
        <f t="shared" si="22"/>
        <v>0</v>
      </c>
      <c r="CC141" s="414">
        <f t="shared" si="23"/>
        <v>0</v>
      </c>
      <c r="CD141" s="414">
        <f t="shared" si="24"/>
        <v>0</v>
      </c>
      <c r="CE141" s="414">
        <f t="shared" si="25"/>
        <v>0</v>
      </c>
      <c r="CF141" s="414">
        <f t="shared" si="26"/>
        <v>0</v>
      </c>
      <c r="CG141" s="414">
        <f t="shared" si="27"/>
        <v>0</v>
      </c>
      <c r="CH141" s="414">
        <f t="shared" si="28"/>
        <v>0</v>
      </c>
      <c r="CI141" s="414">
        <f t="shared" si="29"/>
        <v>0</v>
      </c>
      <c r="CJ141" s="414">
        <f t="shared" si="30"/>
        <v>0</v>
      </c>
      <c r="CK141" s="414">
        <f t="shared" si="31"/>
        <v>0</v>
      </c>
      <c r="CL141" s="414">
        <f t="shared" si="32"/>
        <v>0</v>
      </c>
      <c r="CM141" s="414">
        <f t="shared" si="33"/>
        <v>0</v>
      </c>
    </row>
    <row r="142" spans="2:94" hidden="1" x14ac:dyDescent="0.25">
      <c r="B142" s="134" t="str">
        <f t="shared" si="17"/>
        <v>-----</v>
      </c>
      <c r="C142" s="1" t="str">
        <f>+IF('Diagnóstico Técnico'!AH133&gt;0,'Diagnóstico Técnico'!A133,"")</f>
        <v/>
      </c>
      <c r="D142" s="413" t="str">
        <f>+'Diagnóstico Técnico'!D133</f>
        <v>NUEVO MILENIO</v>
      </c>
      <c r="BW142" s="414">
        <v>181197.87388987566</v>
      </c>
      <c r="BX142" s="414">
        <f t="shared" si="18"/>
        <v>215625.46992895202</v>
      </c>
      <c r="BY142" s="414">
        <f t="shared" si="19"/>
        <v>17407.609236234457</v>
      </c>
      <c r="BZ142" s="414">
        <f t="shared" si="20"/>
        <v>20715.054991119003</v>
      </c>
      <c r="CA142" s="414">
        <f t="shared" si="21"/>
        <v>198605.48312611011</v>
      </c>
      <c r="CB142" s="414">
        <f t="shared" si="22"/>
        <v>0</v>
      </c>
      <c r="CC142" s="414">
        <f t="shared" si="23"/>
        <v>0</v>
      </c>
      <c r="CD142" s="414">
        <f t="shared" si="24"/>
        <v>0</v>
      </c>
      <c r="CE142" s="414">
        <f t="shared" si="25"/>
        <v>0</v>
      </c>
      <c r="CF142" s="414">
        <f t="shared" si="26"/>
        <v>0</v>
      </c>
      <c r="CG142" s="414">
        <f t="shared" si="27"/>
        <v>0</v>
      </c>
      <c r="CH142" s="414">
        <f t="shared" si="28"/>
        <v>0</v>
      </c>
      <c r="CI142" s="414">
        <f t="shared" si="29"/>
        <v>0</v>
      </c>
      <c r="CJ142" s="414">
        <f t="shared" si="30"/>
        <v>0</v>
      </c>
      <c r="CK142" s="414">
        <f t="shared" si="31"/>
        <v>0</v>
      </c>
      <c r="CL142" s="414">
        <f t="shared" si="32"/>
        <v>0</v>
      </c>
      <c r="CM142" s="414">
        <f t="shared" si="33"/>
        <v>0</v>
      </c>
    </row>
    <row r="143" spans="2:94" hidden="1" x14ac:dyDescent="0.25">
      <c r="B143" s="134" t="str">
        <f t="shared" si="17"/>
        <v>-----</v>
      </c>
      <c r="C143" s="1" t="str">
        <f>+IF('Diagnóstico Técnico'!AH134&gt;0,'Diagnóstico Técnico'!A134,"")</f>
        <v/>
      </c>
      <c r="D143" s="413" t="str">
        <f>+'Diagnóstico Técnico'!D134</f>
        <v xml:space="preserve">OASIS </v>
      </c>
      <c r="BW143" s="414">
        <v>181197.87388987566</v>
      </c>
      <c r="BX143" s="414">
        <f t="shared" si="18"/>
        <v>215625.46992895202</v>
      </c>
      <c r="BY143" s="414">
        <f t="shared" si="19"/>
        <v>17407.609236234457</v>
      </c>
      <c r="BZ143" s="414">
        <f t="shared" si="20"/>
        <v>20715.054991119003</v>
      </c>
      <c r="CA143" s="414">
        <f t="shared" si="21"/>
        <v>198605.48312611011</v>
      </c>
      <c r="CB143" s="414">
        <f t="shared" si="22"/>
        <v>0</v>
      </c>
      <c r="CC143" s="414">
        <f t="shared" si="23"/>
        <v>0</v>
      </c>
      <c r="CD143" s="414">
        <f t="shared" si="24"/>
        <v>0</v>
      </c>
      <c r="CE143" s="414">
        <f t="shared" si="25"/>
        <v>0</v>
      </c>
      <c r="CF143" s="414">
        <f t="shared" si="26"/>
        <v>0</v>
      </c>
      <c r="CG143" s="414">
        <f t="shared" si="27"/>
        <v>0</v>
      </c>
      <c r="CH143" s="414">
        <f t="shared" si="28"/>
        <v>0</v>
      </c>
      <c r="CI143" s="414">
        <f t="shared" si="29"/>
        <v>0</v>
      </c>
      <c r="CJ143" s="414">
        <f t="shared" si="30"/>
        <v>0</v>
      </c>
      <c r="CK143" s="414">
        <f t="shared" si="31"/>
        <v>0</v>
      </c>
      <c r="CL143" s="414">
        <f t="shared" si="32"/>
        <v>0</v>
      </c>
      <c r="CM143" s="414">
        <f t="shared" si="33"/>
        <v>0</v>
      </c>
    </row>
    <row r="144" spans="2:94" hidden="1" x14ac:dyDescent="0.25">
      <c r="B144" s="134" t="str">
        <f t="shared" ref="B144:B207" si="34">CONCATENATE(IF(AC144=1,"UST1",""),"",IF(AD144=1,"UST2",""),"",IF(AF144=1,"UST4",""),"-",IF(H144=1,"S",""),"",IF(N144=1,"S",""),"-",IF(I144=1,"D",""),"-",IF(J144=1,"LM",""),"",IF(O144=1,"LM",""),"-",IF(K144=1,"LD",""),"",IF(P144=1,"LD",""),"-",IF(L144=1,"LP",""),"",IF(Q144=1,"LP",""))</f>
        <v>-----</v>
      </c>
      <c r="C144" s="1" t="str">
        <f>+IF('Diagnóstico Técnico'!AH135&gt;0,'Diagnóstico Técnico'!A135,"")</f>
        <v/>
      </c>
      <c r="D144" s="413" t="str">
        <f>+'Diagnóstico Técnico'!D135</f>
        <v xml:space="preserve">OASIS </v>
      </c>
      <c r="BW144" s="414">
        <v>181197.87388987566</v>
      </c>
      <c r="BX144" s="414">
        <f t="shared" ref="BX144:BX207" si="35">+BW144*$BZ$11+BW144</f>
        <v>215625.46992895202</v>
      </c>
      <c r="BY144" s="414">
        <f t="shared" ref="BY144:BY207" si="36">+$CC$11/$CB$11</f>
        <v>17407.609236234457</v>
      </c>
      <c r="BZ144" s="414">
        <f t="shared" ref="BZ144:BZ207" si="37">+BY144*$BZ$11+BY144</f>
        <v>20715.054991119003</v>
      </c>
      <c r="CA144" s="414">
        <f t="shared" ref="CA144:CA207" si="38">+BW144+BY144</f>
        <v>198605.48312611011</v>
      </c>
      <c r="CB144" s="414">
        <f t="shared" ref="CB144:CB207" si="39">+IF(C144="",0,BX144+BZ144)</f>
        <v>0</v>
      </c>
      <c r="CC144" s="414">
        <f t="shared" ref="CC144:CC207" si="40">+$E$14*E144+$F$14*F144+$G$14*G144+$H$14*H144+$I$14*I144+$J$14*J144+$K$14*K144+$L$14*L144+$N$14*N144+$O$14*O144+$P$14*P144+$Q$14*Q144+$Z$14*Z144+$AC$14*AC144+$AD$14*AD144+$AE$14*AE144+$AF$14*AF144+$AH$14*AH144+$AI$14*AI144+$AK$14*AK144+$AL$14*AL144+$AM$14*AM144+$AN$14*AN144+$AO$14*AO144+$AP$14*AP144+$AR$14*AR144+$AS$14*AS144+$AU$14*AU144+$AV$14*AV144+$AW$14*AW144+$AY$14*AY144+$AZ$14*AZ144+$BA$14*BA144+$BB$14*BB144+$BC$14*BC144+$BD$14*BD144+$BE$14*BE144+$BF$14*BF144+$BG$14*BG144+$BH$14*BH144+$BJ$14*BJ144+$BK$14*BK144+$BL$14*BL144+$BM$14*BM144+$BN$14*BN144+$BO$14*BO144+$BP$14*BP144</f>
        <v>0</v>
      </c>
      <c r="CD144" s="414">
        <f t="shared" ref="CD144:CD207" si="41">+$S$14*S144+$T$14*T144+$U$14*U144+$V$14*V144+$W$14*W144+$X$14*X144+$AA$14*AA144</f>
        <v>0</v>
      </c>
      <c r="CE144" s="414">
        <f t="shared" ref="CE144:CE183" si="42">+CC144+CD144</f>
        <v>0</v>
      </c>
      <c r="CF144" s="414">
        <f t="shared" ref="CF144:CF207" si="43">+CC144*$BW$11+CC144*$BX$11+CC144*$BY$11+CC144*$BZ$11*$BY$11+CC144</f>
        <v>0</v>
      </c>
      <c r="CG144" s="414">
        <f t="shared" ref="CG144:CG207" si="44">+CD144*$BW$11+CD144*$BX$11+CD144*$BY$11+CD144*$BZ$11*$BY$11+CD144</f>
        <v>0</v>
      </c>
      <c r="CH144" s="414">
        <f t="shared" ref="CH144:CH207" si="45">+CB144+CF144+CG144</f>
        <v>0</v>
      </c>
      <c r="CI144" s="414">
        <f t="shared" ref="CI144:CI183" si="46">+IF((CB144+CF144)&gt;$CF$12,(CB144+CF144)-$CF$12,0)</f>
        <v>0</v>
      </c>
      <c r="CJ144" s="414">
        <f t="shared" ref="CJ144:CJ183" si="47">+IF(CF144&gt;$CF$12,CF144-$CF$12,0)</f>
        <v>0</v>
      </c>
      <c r="CK144" s="414">
        <f t="shared" ref="CK144:CK183" si="48">ROUND(+IF((CB144+CF144+CG144)&gt;$CH$12,(CB144+CF144+CG144)-$CH$12,0),0)</f>
        <v>0</v>
      </c>
      <c r="CL144" s="414">
        <f t="shared" ref="CL144:CL183" si="49">+IF(CJ144&lt;CI144,CI144,CJ144)</f>
        <v>0</v>
      </c>
      <c r="CM144" s="414">
        <f t="shared" ref="CM144:CM183" si="50">+CH144-CL144-CK144</f>
        <v>0</v>
      </c>
    </row>
    <row r="145" spans="2:94" hidden="1" x14ac:dyDescent="0.25">
      <c r="B145" s="134" t="str">
        <f t="shared" si="34"/>
        <v>-----</v>
      </c>
      <c r="C145" s="1" t="str">
        <f>+IF('Diagnóstico Técnico'!AH136&gt;0,'Diagnóstico Técnico'!A136,"")</f>
        <v/>
      </c>
      <c r="D145" s="413" t="str">
        <f>+'Diagnóstico Técnico'!D136</f>
        <v xml:space="preserve">OASIS </v>
      </c>
      <c r="BW145" s="414">
        <v>181197.87388987566</v>
      </c>
      <c r="BX145" s="414">
        <f t="shared" si="35"/>
        <v>215625.46992895202</v>
      </c>
      <c r="BY145" s="414">
        <f t="shared" si="36"/>
        <v>17407.609236234457</v>
      </c>
      <c r="BZ145" s="414">
        <f t="shared" si="37"/>
        <v>20715.054991119003</v>
      </c>
      <c r="CA145" s="414">
        <f t="shared" si="38"/>
        <v>198605.48312611011</v>
      </c>
      <c r="CB145" s="414">
        <f t="shared" si="39"/>
        <v>0</v>
      </c>
      <c r="CC145" s="414">
        <f t="shared" si="40"/>
        <v>0</v>
      </c>
      <c r="CD145" s="414">
        <f t="shared" si="41"/>
        <v>0</v>
      </c>
      <c r="CE145" s="414">
        <f t="shared" si="42"/>
        <v>0</v>
      </c>
      <c r="CF145" s="414">
        <f t="shared" si="43"/>
        <v>0</v>
      </c>
      <c r="CG145" s="414">
        <f t="shared" si="44"/>
        <v>0</v>
      </c>
      <c r="CH145" s="414">
        <f t="shared" si="45"/>
        <v>0</v>
      </c>
      <c r="CI145" s="414">
        <f t="shared" si="46"/>
        <v>0</v>
      </c>
      <c r="CJ145" s="414">
        <f t="shared" si="47"/>
        <v>0</v>
      </c>
      <c r="CK145" s="414">
        <f t="shared" si="48"/>
        <v>0</v>
      </c>
      <c r="CL145" s="414">
        <f t="shared" si="49"/>
        <v>0</v>
      </c>
      <c r="CM145" s="414">
        <f t="shared" si="50"/>
        <v>0</v>
      </c>
    </row>
    <row r="146" spans="2:94" hidden="1" x14ac:dyDescent="0.25">
      <c r="B146" s="134" t="str">
        <f t="shared" si="34"/>
        <v>-----</v>
      </c>
      <c r="C146" s="1" t="str">
        <f>+IF('Diagnóstico Técnico'!AH137&gt;0,'Diagnóstico Técnico'!A137,"")</f>
        <v>MIL-020</v>
      </c>
      <c r="D146" s="413" t="str">
        <f>+'Diagnóstico Técnico'!D137</f>
        <v>NUEVO MILENIO</v>
      </c>
      <c r="BW146" s="414">
        <v>181197.87388987566</v>
      </c>
      <c r="BX146" s="414">
        <f t="shared" si="35"/>
        <v>215625.46992895202</v>
      </c>
      <c r="BY146" s="414">
        <f t="shared" si="36"/>
        <v>17407.609236234457</v>
      </c>
      <c r="BZ146" s="414">
        <f t="shared" si="37"/>
        <v>20715.054991119003</v>
      </c>
      <c r="CA146" s="414">
        <f t="shared" si="38"/>
        <v>198605.48312611011</v>
      </c>
      <c r="CB146" s="414">
        <f t="shared" si="39"/>
        <v>236340.52492007101</v>
      </c>
      <c r="CC146" s="414">
        <f t="shared" si="40"/>
        <v>0</v>
      </c>
      <c r="CD146" s="414">
        <f t="shared" si="41"/>
        <v>0</v>
      </c>
      <c r="CE146" s="414">
        <f t="shared" si="42"/>
        <v>0</v>
      </c>
      <c r="CF146" s="414">
        <f t="shared" si="43"/>
        <v>0</v>
      </c>
      <c r="CG146" s="414">
        <f t="shared" si="44"/>
        <v>0</v>
      </c>
      <c r="CH146" s="414">
        <f t="shared" si="45"/>
        <v>236340.52492007101</v>
      </c>
      <c r="CI146" s="414">
        <f t="shared" si="46"/>
        <v>0</v>
      </c>
      <c r="CJ146" s="414">
        <f t="shared" si="47"/>
        <v>0</v>
      </c>
      <c r="CK146" s="414">
        <f t="shared" si="48"/>
        <v>0</v>
      </c>
      <c r="CL146" s="414">
        <f t="shared" si="49"/>
        <v>0</v>
      </c>
      <c r="CM146" s="414">
        <f t="shared" si="50"/>
        <v>236340.52492007101</v>
      </c>
    </row>
    <row r="147" spans="2:94" hidden="1" x14ac:dyDescent="0.25">
      <c r="B147" s="134" t="str">
        <f t="shared" si="34"/>
        <v>-----</v>
      </c>
      <c r="C147" s="1" t="str">
        <f>+IF('Diagnóstico Técnico'!AH138&gt;0,'Diagnóstico Técnico'!A138,"")</f>
        <v/>
      </c>
      <c r="D147" s="413" t="str">
        <f>+'Diagnóstico Técnico'!D138</f>
        <v>NUEVO MILENIO</v>
      </c>
      <c r="BW147" s="414">
        <v>181197.87388987566</v>
      </c>
      <c r="BX147" s="414">
        <f t="shared" si="35"/>
        <v>215625.46992895202</v>
      </c>
      <c r="BY147" s="414">
        <f t="shared" si="36"/>
        <v>17407.609236234457</v>
      </c>
      <c r="BZ147" s="414">
        <f t="shared" si="37"/>
        <v>20715.054991119003</v>
      </c>
      <c r="CA147" s="414">
        <f t="shared" si="38"/>
        <v>198605.48312611011</v>
      </c>
      <c r="CB147" s="414">
        <f t="shared" si="39"/>
        <v>0</v>
      </c>
      <c r="CC147" s="414">
        <f t="shared" si="40"/>
        <v>0</v>
      </c>
      <c r="CD147" s="414">
        <f t="shared" si="41"/>
        <v>0</v>
      </c>
      <c r="CE147" s="414">
        <f t="shared" si="42"/>
        <v>0</v>
      </c>
      <c r="CF147" s="414">
        <f t="shared" si="43"/>
        <v>0</v>
      </c>
      <c r="CG147" s="414">
        <f t="shared" si="44"/>
        <v>0</v>
      </c>
      <c r="CH147" s="414">
        <f t="shared" si="45"/>
        <v>0</v>
      </c>
      <c r="CI147" s="414">
        <f t="shared" si="46"/>
        <v>0</v>
      </c>
      <c r="CJ147" s="414">
        <f t="shared" si="47"/>
        <v>0</v>
      </c>
      <c r="CK147" s="414">
        <f t="shared" si="48"/>
        <v>0</v>
      </c>
      <c r="CL147" s="414">
        <f t="shared" si="49"/>
        <v>0</v>
      </c>
      <c r="CM147" s="414">
        <f t="shared" si="50"/>
        <v>0</v>
      </c>
    </row>
    <row r="148" spans="2:94" hidden="1" x14ac:dyDescent="0.25">
      <c r="B148" s="134" t="str">
        <f t="shared" si="34"/>
        <v>-----</v>
      </c>
      <c r="C148" s="1" t="str">
        <f>+IF('Diagnóstico Técnico'!AH139&gt;0,'Diagnóstico Técnico'!A139,"")</f>
        <v/>
      </c>
      <c r="D148" s="413" t="str">
        <f>+'Diagnóstico Técnico'!D139</f>
        <v xml:space="preserve">SAN MARTIN </v>
      </c>
      <c r="BW148" s="414">
        <v>181197.87388987566</v>
      </c>
      <c r="BX148" s="414">
        <f t="shared" si="35"/>
        <v>215625.46992895202</v>
      </c>
      <c r="BY148" s="414">
        <f t="shared" si="36"/>
        <v>17407.609236234457</v>
      </c>
      <c r="BZ148" s="414">
        <f t="shared" si="37"/>
        <v>20715.054991119003</v>
      </c>
      <c r="CA148" s="414">
        <f t="shared" si="38"/>
        <v>198605.48312611011</v>
      </c>
      <c r="CB148" s="414">
        <f t="shared" si="39"/>
        <v>0</v>
      </c>
      <c r="CC148" s="414">
        <f t="shared" si="40"/>
        <v>0</v>
      </c>
      <c r="CD148" s="414">
        <f t="shared" si="41"/>
        <v>0</v>
      </c>
      <c r="CE148" s="414">
        <f t="shared" si="42"/>
        <v>0</v>
      </c>
      <c r="CF148" s="414">
        <f t="shared" si="43"/>
        <v>0</v>
      </c>
      <c r="CG148" s="414">
        <f t="shared" si="44"/>
        <v>0</v>
      </c>
      <c r="CH148" s="414">
        <f t="shared" si="45"/>
        <v>0</v>
      </c>
      <c r="CI148" s="414">
        <f t="shared" si="46"/>
        <v>0</v>
      </c>
      <c r="CJ148" s="414">
        <f t="shared" si="47"/>
        <v>0</v>
      </c>
      <c r="CK148" s="414">
        <f t="shared" si="48"/>
        <v>0</v>
      </c>
      <c r="CL148" s="414">
        <f t="shared" si="49"/>
        <v>0</v>
      </c>
      <c r="CM148" s="414">
        <f t="shared" si="50"/>
        <v>0</v>
      </c>
    </row>
    <row r="149" spans="2:94" hidden="1" x14ac:dyDescent="0.25">
      <c r="B149" s="134" t="str">
        <f t="shared" si="34"/>
        <v>-----</v>
      </c>
      <c r="C149" s="1" t="str">
        <f>+IF('Diagnóstico Técnico'!AH140&gt;0,'Diagnóstico Técnico'!A140,"")</f>
        <v>MIL-022</v>
      </c>
      <c r="D149" s="413" t="str">
        <f>+'Diagnóstico Técnico'!D140</f>
        <v>NUEVO MILENIO</v>
      </c>
      <c r="BW149" s="414">
        <v>181197.87388987566</v>
      </c>
      <c r="BX149" s="414">
        <f t="shared" si="35"/>
        <v>215625.46992895202</v>
      </c>
      <c r="BY149" s="414">
        <f t="shared" si="36"/>
        <v>17407.609236234457</v>
      </c>
      <c r="BZ149" s="414">
        <f t="shared" si="37"/>
        <v>20715.054991119003</v>
      </c>
      <c r="CA149" s="414">
        <f t="shared" si="38"/>
        <v>198605.48312611011</v>
      </c>
      <c r="CB149" s="414">
        <f t="shared" si="39"/>
        <v>236340.52492007101</v>
      </c>
      <c r="CC149" s="414">
        <f t="shared" si="40"/>
        <v>0</v>
      </c>
      <c r="CD149" s="414">
        <f t="shared" si="41"/>
        <v>0</v>
      </c>
      <c r="CE149" s="414">
        <f t="shared" si="42"/>
        <v>0</v>
      </c>
      <c r="CF149" s="414">
        <f t="shared" si="43"/>
        <v>0</v>
      </c>
      <c r="CG149" s="414">
        <f t="shared" si="44"/>
        <v>0</v>
      </c>
      <c r="CH149" s="414">
        <f t="shared" si="45"/>
        <v>236340.52492007101</v>
      </c>
      <c r="CI149" s="414">
        <f t="shared" si="46"/>
        <v>0</v>
      </c>
      <c r="CJ149" s="414">
        <f t="shared" si="47"/>
        <v>0</v>
      </c>
      <c r="CK149" s="414">
        <f t="shared" si="48"/>
        <v>0</v>
      </c>
      <c r="CL149" s="414">
        <f t="shared" si="49"/>
        <v>0</v>
      </c>
      <c r="CM149" s="414">
        <f t="shared" si="50"/>
        <v>236340.52492007101</v>
      </c>
    </row>
    <row r="150" spans="2:94" hidden="1" x14ac:dyDescent="0.25">
      <c r="B150" s="134" t="str">
        <f t="shared" si="34"/>
        <v>-----</v>
      </c>
      <c r="C150" s="1" t="str">
        <f>+IF('Diagnóstico Técnico'!AH141&gt;0,'Diagnóstico Técnico'!A141,"")</f>
        <v/>
      </c>
      <c r="D150" s="413" t="str">
        <f>+'Diagnóstico Técnico'!D141</f>
        <v xml:space="preserve">SAN MARTIN </v>
      </c>
      <c r="BW150" s="414">
        <v>181197.87388987566</v>
      </c>
      <c r="BX150" s="414">
        <f t="shared" si="35"/>
        <v>215625.46992895202</v>
      </c>
      <c r="BY150" s="414">
        <f t="shared" si="36"/>
        <v>17407.609236234457</v>
      </c>
      <c r="BZ150" s="414">
        <f t="shared" si="37"/>
        <v>20715.054991119003</v>
      </c>
      <c r="CA150" s="414">
        <f t="shared" si="38"/>
        <v>198605.48312611011</v>
      </c>
      <c r="CB150" s="414">
        <f t="shared" si="39"/>
        <v>0</v>
      </c>
      <c r="CC150" s="414">
        <f t="shared" si="40"/>
        <v>0</v>
      </c>
      <c r="CD150" s="414">
        <f t="shared" si="41"/>
        <v>0</v>
      </c>
      <c r="CE150" s="414">
        <f t="shared" si="42"/>
        <v>0</v>
      </c>
      <c r="CF150" s="414">
        <f t="shared" si="43"/>
        <v>0</v>
      </c>
      <c r="CG150" s="414">
        <f t="shared" si="44"/>
        <v>0</v>
      </c>
      <c r="CH150" s="414">
        <f t="shared" si="45"/>
        <v>0</v>
      </c>
      <c r="CI150" s="414">
        <f t="shared" si="46"/>
        <v>0</v>
      </c>
      <c r="CJ150" s="414">
        <f t="shared" si="47"/>
        <v>0</v>
      </c>
      <c r="CK150" s="414">
        <f t="shared" si="48"/>
        <v>0</v>
      </c>
      <c r="CL150" s="414">
        <f t="shared" si="49"/>
        <v>0</v>
      </c>
      <c r="CM150" s="414">
        <f t="shared" si="50"/>
        <v>0</v>
      </c>
    </row>
    <row r="151" spans="2:94" hidden="1" x14ac:dyDescent="0.25">
      <c r="B151" s="134" t="str">
        <f t="shared" si="34"/>
        <v>-----</v>
      </c>
      <c r="C151" s="1" t="str">
        <f>+IF('Diagnóstico Técnico'!AH142&gt;0,'Diagnóstico Técnico'!A142,"")</f>
        <v/>
      </c>
      <c r="D151" s="413" t="str">
        <f>+'Diagnóstico Técnico'!D142</f>
        <v xml:space="preserve">SAN MARTIN </v>
      </c>
      <c r="BW151" s="414">
        <v>181197.87388987566</v>
      </c>
      <c r="BX151" s="414">
        <f t="shared" si="35"/>
        <v>215625.46992895202</v>
      </c>
      <c r="BY151" s="414">
        <f t="shared" si="36"/>
        <v>17407.609236234457</v>
      </c>
      <c r="BZ151" s="414">
        <f t="shared" si="37"/>
        <v>20715.054991119003</v>
      </c>
      <c r="CA151" s="414">
        <f t="shared" si="38"/>
        <v>198605.48312611011</v>
      </c>
      <c r="CB151" s="414">
        <f t="shared" si="39"/>
        <v>0</v>
      </c>
      <c r="CC151" s="414">
        <f t="shared" si="40"/>
        <v>0</v>
      </c>
      <c r="CD151" s="414">
        <f t="shared" si="41"/>
        <v>0</v>
      </c>
      <c r="CE151" s="414">
        <f t="shared" si="42"/>
        <v>0</v>
      </c>
      <c r="CF151" s="414">
        <f t="shared" si="43"/>
        <v>0</v>
      </c>
      <c r="CG151" s="414">
        <f t="shared" si="44"/>
        <v>0</v>
      </c>
      <c r="CH151" s="414">
        <f t="shared" si="45"/>
        <v>0</v>
      </c>
      <c r="CI151" s="414">
        <f t="shared" si="46"/>
        <v>0</v>
      </c>
      <c r="CJ151" s="414">
        <f t="shared" si="47"/>
        <v>0</v>
      </c>
      <c r="CK151" s="414">
        <f t="shared" si="48"/>
        <v>0</v>
      </c>
      <c r="CL151" s="414">
        <f t="shared" si="49"/>
        <v>0</v>
      </c>
      <c r="CM151" s="414">
        <f t="shared" si="50"/>
        <v>0</v>
      </c>
    </row>
    <row r="152" spans="2:94" hidden="1" x14ac:dyDescent="0.25">
      <c r="B152" s="134" t="str">
        <f t="shared" si="34"/>
        <v>-----</v>
      </c>
      <c r="C152" s="1" t="str">
        <f>+IF('Diagnóstico Técnico'!AH143&gt;0,'Diagnóstico Técnico'!A143,"")</f>
        <v>MIL-023</v>
      </c>
      <c r="D152" s="413" t="str">
        <f>+'Diagnóstico Técnico'!D143</f>
        <v>NUEVO MILENIO</v>
      </c>
      <c r="BW152" s="414">
        <v>181197.87388987566</v>
      </c>
      <c r="BX152" s="414">
        <f t="shared" si="35"/>
        <v>215625.46992895202</v>
      </c>
      <c r="BY152" s="414">
        <f t="shared" si="36"/>
        <v>17407.609236234457</v>
      </c>
      <c r="BZ152" s="414">
        <f t="shared" si="37"/>
        <v>20715.054991119003</v>
      </c>
      <c r="CA152" s="414">
        <f t="shared" si="38"/>
        <v>198605.48312611011</v>
      </c>
      <c r="CB152" s="414">
        <f t="shared" si="39"/>
        <v>236340.52492007101</v>
      </c>
      <c r="CC152" s="414">
        <f t="shared" si="40"/>
        <v>0</v>
      </c>
      <c r="CD152" s="414">
        <f t="shared" si="41"/>
        <v>0</v>
      </c>
      <c r="CE152" s="414">
        <f t="shared" si="42"/>
        <v>0</v>
      </c>
      <c r="CF152" s="414">
        <f t="shared" si="43"/>
        <v>0</v>
      </c>
      <c r="CG152" s="414">
        <f t="shared" si="44"/>
        <v>0</v>
      </c>
      <c r="CH152" s="414">
        <f t="shared" si="45"/>
        <v>236340.52492007101</v>
      </c>
      <c r="CI152" s="414">
        <f t="shared" si="46"/>
        <v>0</v>
      </c>
      <c r="CJ152" s="414">
        <f t="shared" si="47"/>
        <v>0</v>
      </c>
      <c r="CK152" s="414">
        <f t="shared" si="48"/>
        <v>0</v>
      </c>
      <c r="CL152" s="414">
        <f t="shared" si="49"/>
        <v>0</v>
      </c>
      <c r="CM152" s="414">
        <f t="shared" si="50"/>
        <v>236340.52492007101</v>
      </c>
    </row>
    <row r="153" spans="2:94" hidden="1" x14ac:dyDescent="0.25">
      <c r="B153" s="134" t="str">
        <f t="shared" si="34"/>
        <v>-----</v>
      </c>
      <c r="C153" s="1" t="str">
        <f>+IF('Diagnóstico Técnico'!AH144&gt;0,'Diagnóstico Técnico'!A144,"")</f>
        <v/>
      </c>
      <c r="D153" s="413" t="str">
        <f>+'Diagnóstico Técnico'!D144</f>
        <v>NUEVO MILENIO</v>
      </c>
      <c r="BW153" s="414">
        <v>181197.87388987566</v>
      </c>
      <c r="BX153" s="414">
        <f t="shared" si="35"/>
        <v>215625.46992895202</v>
      </c>
      <c r="BY153" s="414">
        <f t="shared" si="36"/>
        <v>17407.609236234457</v>
      </c>
      <c r="BZ153" s="414">
        <f t="shared" si="37"/>
        <v>20715.054991119003</v>
      </c>
      <c r="CA153" s="414">
        <f t="shared" si="38"/>
        <v>198605.48312611011</v>
      </c>
      <c r="CB153" s="414">
        <f t="shared" si="39"/>
        <v>0</v>
      </c>
      <c r="CC153" s="414">
        <f t="shared" si="40"/>
        <v>0</v>
      </c>
      <c r="CD153" s="414">
        <f t="shared" si="41"/>
        <v>0</v>
      </c>
      <c r="CE153" s="414">
        <f t="shared" si="42"/>
        <v>0</v>
      </c>
      <c r="CF153" s="414">
        <f t="shared" si="43"/>
        <v>0</v>
      </c>
      <c r="CG153" s="414">
        <f t="shared" si="44"/>
        <v>0</v>
      </c>
      <c r="CH153" s="414">
        <f t="shared" si="45"/>
        <v>0</v>
      </c>
      <c r="CI153" s="414">
        <f t="shared" si="46"/>
        <v>0</v>
      </c>
      <c r="CJ153" s="414">
        <f t="shared" si="47"/>
        <v>0</v>
      </c>
      <c r="CK153" s="414">
        <f t="shared" si="48"/>
        <v>0</v>
      </c>
      <c r="CL153" s="414">
        <f t="shared" si="49"/>
        <v>0</v>
      </c>
      <c r="CM153" s="414">
        <f t="shared" si="50"/>
        <v>0</v>
      </c>
    </row>
    <row r="154" spans="2:94" hidden="1" x14ac:dyDescent="0.25">
      <c r="B154" s="134" t="str">
        <f t="shared" si="34"/>
        <v>-----</v>
      </c>
      <c r="C154" s="1" t="str">
        <f>+IF('Diagnóstico Técnico'!AH145&gt;0,'Diagnóstico Técnico'!A145,"")</f>
        <v/>
      </c>
      <c r="D154" s="413" t="str">
        <f>+'Diagnóstico Técnico'!D145</f>
        <v>NUEVO MILENIO</v>
      </c>
      <c r="BW154" s="414">
        <v>181197.87388987566</v>
      </c>
      <c r="BX154" s="414">
        <f t="shared" si="35"/>
        <v>215625.46992895202</v>
      </c>
      <c r="BY154" s="414">
        <f t="shared" si="36"/>
        <v>17407.609236234457</v>
      </c>
      <c r="BZ154" s="414">
        <f t="shared" si="37"/>
        <v>20715.054991119003</v>
      </c>
      <c r="CA154" s="414">
        <f t="shared" si="38"/>
        <v>198605.48312611011</v>
      </c>
      <c r="CB154" s="414">
        <f t="shared" si="39"/>
        <v>0</v>
      </c>
      <c r="CC154" s="414">
        <f t="shared" si="40"/>
        <v>0</v>
      </c>
      <c r="CD154" s="414">
        <f t="shared" si="41"/>
        <v>0</v>
      </c>
      <c r="CE154" s="414">
        <f t="shared" si="42"/>
        <v>0</v>
      </c>
      <c r="CF154" s="414">
        <f t="shared" si="43"/>
        <v>0</v>
      </c>
      <c r="CG154" s="414">
        <f t="shared" si="44"/>
        <v>0</v>
      </c>
      <c r="CH154" s="414">
        <f t="shared" si="45"/>
        <v>0</v>
      </c>
      <c r="CI154" s="414">
        <f t="shared" si="46"/>
        <v>0</v>
      </c>
      <c r="CJ154" s="414">
        <f t="shared" si="47"/>
        <v>0</v>
      </c>
      <c r="CK154" s="414">
        <f t="shared" si="48"/>
        <v>0</v>
      </c>
      <c r="CL154" s="414">
        <f t="shared" si="49"/>
        <v>0</v>
      </c>
      <c r="CM154" s="414">
        <f t="shared" si="50"/>
        <v>0</v>
      </c>
    </row>
    <row r="155" spans="2:94" hidden="1" x14ac:dyDescent="0.25">
      <c r="B155" s="134" t="str">
        <f t="shared" si="34"/>
        <v>-----</v>
      </c>
      <c r="C155" s="1" t="str">
        <f>+IF('Diagnóstico Técnico'!AH146&gt;0,'Diagnóstico Técnico'!A146,"")</f>
        <v>MIL-026</v>
      </c>
      <c r="D155" s="413" t="str">
        <f>+'Diagnóstico Técnico'!D146</f>
        <v>NUEVO MILENIO</v>
      </c>
      <c r="BW155" s="414">
        <v>181197.87388987566</v>
      </c>
      <c r="BX155" s="414">
        <f t="shared" si="35"/>
        <v>215625.46992895202</v>
      </c>
      <c r="BY155" s="414">
        <f t="shared" si="36"/>
        <v>17407.609236234457</v>
      </c>
      <c r="BZ155" s="414">
        <f t="shared" si="37"/>
        <v>20715.054991119003</v>
      </c>
      <c r="CA155" s="414">
        <f t="shared" si="38"/>
        <v>198605.48312611011</v>
      </c>
      <c r="CB155" s="414">
        <f t="shared" si="39"/>
        <v>236340.52492007101</v>
      </c>
      <c r="CC155" s="414">
        <f t="shared" si="40"/>
        <v>0</v>
      </c>
      <c r="CD155" s="414">
        <f t="shared" si="41"/>
        <v>0</v>
      </c>
      <c r="CE155" s="414">
        <f t="shared" si="42"/>
        <v>0</v>
      </c>
      <c r="CF155" s="414">
        <f t="shared" si="43"/>
        <v>0</v>
      </c>
      <c r="CG155" s="414">
        <f t="shared" si="44"/>
        <v>0</v>
      </c>
      <c r="CH155" s="414">
        <f t="shared" si="45"/>
        <v>236340.52492007101</v>
      </c>
      <c r="CI155" s="414">
        <f t="shared" si="46"/>
        <v>0</v>
      </c>
      <c r="CJ155" s="414">
        <f t="shared" si="47"/>
        <v>0</v>
      </c>
      <c r="CK155" s="414">
        <f t="shared" si="48"/>
        <v>0</v>
      </c>
      <c r="CL155" s="414">
        <f t="shared" si="49"/>
        <v>0</v>
      </c>
      <c r="CM155" s="414">
        <f t="shared" si="50"/>
        <v>236340.52492007101</v>
      </c>
    </row>
    <row r="156" spans="2:94" hidden="1" x14ac:dyDescent="0.25">
      <c r="B156" s="134" t="str">
        <f t="shared" si="34"/>
        <v>-----</v>
      </c>
      <c r="C156" s="1" t="str">
        <f>+IF('Diagnóstico Técnico'!AH147&gt;0,'Diagnóstico Técnico'!A147,"")</f>
        <v/>
      </c>
      <c r="D156" s="413" t="str">
        <f>+'Diagnóstico Técnico'!D147</f>
        <v>NUEVO MILENIO</v>
      </c>
      <c r="BW156" s="414">
        <v>181197.87388987566</v>
      </c>
      <c r="BX156" s="414">
        <f t="shared" si="35"/>
        <v>215625.46992895202</v>
      </c>
      <c r="BY156" s="414">
        <f t="shared" si="36"/>
        <v>17407.609236234457</v>
      </c>
      <c r="BZ156" s="414">
        <f t="shared" si="37"/>
        <v>20715.054991119003</v>
      </c>
      <c r="CA156" s="414">
        <f t="shared" si="38"/>
        <v>198605.48312611011</v>
      </c>
      <c r="CB156" s="414">
        <f t="shared" si="39"/>
        <v>0</v>
      </c>
      <c r="CC156" s="414">
        <f t="shared" si="40"/>
        <v>0</v>
      </c>
      <c r="CD156" s="414">
        <f t="shared" si="41"/>
        <v>0</v>
      </c>
      <c r="CE156" s="414">
        <f t="shared" si="42"/>
        <v>0</v>
      </c>
      <c r="CF156" s="414">
        <f t="shared" si="43"/>
        <v>0</v>
      </c>
      <c r="CG156" s="414">
        <f t="shared" si="44"/>
        <v>0</v>
      </c>
      <c r="CH156" s="414">
        <f t="shared" si="45"/>
        <v>0</v>
      </c>
      <c r="CI156" s="414">
        <f t="shared" si="46"/>
        <v>0</v>
      </c>
      <c r="CJ156" s="414">
        <f t="shared" si="47"/>
        <v>0</v>
      </c>
      <c r="CK156" s="414">
        <f t="shared" si="48"/>
        <v>0</v>
      </c>
      <c r="CL156" s="414">
        <f t="shared" si="49"/>
        <v>0</v>
      </c>
      <c r="CM156" s="414">
        <f t="shared" si="50"/>
        <v>0</v>
      </c>
    </row>
    <row r="157" spans="2:94" hidden="1" x14ac:dyDescent="0.25">
      <c r="B157" s="134" t="str">
        <f t="shared" si="34"/>
        <v>-----</v>
      </c>
      <c r="C157" s="1" t="str">
        <f>+IF('Diagnóstico Técnico'!AH148&gt;0,'Diagnóstico Técnico'!A148,"")</f>
        <v>MIL-027</v>
      </c>
      <c r="D157" s="413" t="str">
        <f>+'Diagnóstico Técnico'!D148</f>
        <v>NUEVO MILENIO</v>
      </c>
      <c r="BW157" s="414">
        <v>181197.87388987566</v>
      </c>
      <c r="BX157" s="414">
        <f t="shared" si="35"/>
        <v>215625.46992895202</v>
      </c>
      <c r="BY157" s="414">
        <f t="shared" si="36"/>
        <v>17407.609236234457</v>
      </c>
      <c r="BZ157" s="414">
        <f t="shared" si="37"/>
        <v>20715.054991119003</v>
      </c>
      <c r="CA157" s="414">
        <f t="shared" si="38"/>
        <v>198605.48312611011</v>
      </c>
      <c r="CB157" s="414">
        <f t="shared" si="39"/>
        <v>236340.52492007101</v>
      </c>
      <c r="CC157" s="414">
        <f t="shared" si="40"/>
        <v>0</v>
      </c>
      <c r="CD157" s="414">
        <f t="shared" si="41"/>
        <v>0</v>
      </c>
      <c r="CE157" s="414">
        <f t="shared" si="42"/>
        <v>0</v>
      </c>
      <c r="CF157" s="414">
        <f t="shared" si="43"/>
        <v>0</v>
      </c>
      <c r="CG157" s="414">
        <f t="shared" si="44"/>
        <v>0</v>
      </c>
      <c r="CH157" s="414">
        <f t="shared" si="45"/>
        <v>236340.52492007101</v>
      </c>
      <c r="CI157" s="414">
        <f t="shared" si="46"/>
        <v>0</v>
      </c>
      <c r="CJ157" s="414">
        <f t="shared" si="47"/>
        <v>0</v>
      </c>
      <c r="CK157" s="414">
        <f t="shared" si="48"/>
        <v>0</v>
      </c>
      <c r="CL157" s="414">
        <f t="shared" si="49"/>
        <v>0</v>
      </c>
      <c r="CM157" s="414">
        <f t="shared" si="50"/>
        <v>236340.52492007101</v>
      </c>
    </row>
    <row r="158" spans="2:94" x14ac:dyDescent="0.25">
      <c r="B158" s="134" t="str">
        <f t="shared" si="34"/>
        <v>UST2-S-D-LM-LD-</v>
      </c>
      <c r="C158" s="6" t="str">
        <f>+IF('Diagnóstico Técnico'!AH149&gt;0,'Diagnóstico Técnico'!A149,"")</f>
        <v>OAS-032</v>
      </c>
      <c r="D158" s="475" t="str">
        <f>+'Diagnóstico Técnico'!D149</f>
        <v xml:space="preserve">OASIS </v>
      </c>
      <c r="E158" s="6">
        <v>1</v>
      </c>
      <c r="F158" s="6"/>
      <c r="G158" s="6"/>
      <c r="H158" s="6">
        <v>1</v>
      </c>
      <c r="I158" s="6">
        <v>1</v>
      </c>
      <c r="J158" s="6">
        <v>1</v>
      </c>
      <c r="K158" s="6">
        <v>1</v>
      </c>
      <c r="L158" s="6"/>
      <c r="M158" s="6"/>
      <c r="N158" s="6"/>
      <c r="O158" s="6"/>
      <c r="P158" s="6"/>
      <c r="Q158" s="6"/>
      <c r="R158" s="6"/>
      <c r="S158" s="6"/>
      <c r="T158" s="6"/>
      <c r="U158" s="6"/>
      <c r="V158" s="6"/>
      <c r="W158" s="6"/>
      <c r="X158" s="6"/>
      <c r="Y158" s="6"/>
      <c r="Z158" s="6">
        <v>0.3</v>
      </c>
      <c r="AA158" s="6"/>
      <c r="AB158" s="6"/>
      <c r="AC158" s="6"/>
      <c r="AD158" s="6">
        <v>1</v>
      </c>
      <c r="AE158" s="6"/>
      <c r="AF158" s="6"/>
      <c r="AG158" s="6"/>
      <c r="AH158" s="6"/>
      <c r="AI158" s="6"/>
      <c r="AJ158" s="6"/>
      <c r="AK158" s="6"/>
      <c r="AL158" s="6"/>
      <c r="AM158" s="6"/>
      <c r="AN158" s="6"/>
      <c r="AO158" s="6"/>
      <c r="AP158" s="6"/>
      <c r="AQ158" s="6"/>
      <c r="AR158" s="6"/>
      <c r="AS158" s="6"/>
      <c r="AT158" s="6"/>
      <c r="AU158" s="6"/>
      <c r="AV158" s="6"/>
      <c r="AW158" s="6"/>
      <c r="AX158" s="6"/>
      <c r="AY158" s="6"/>
      <c r="AZ158" s="6"/>
      <c r="BA158" s="6"/>
      <c r="BB158" s="6"/>
      <c r="BC158" s="6"/>
      <c r="BD158" s="6"/>
      <c r="BE158" s="6"/>
      <c r="BF158" s="6"/>
      <c r="BG158" s="6"/>
      <c r="BH158" s="6"/>
      <c r="BI158" s="6"/>
      <c r="BJ158" s="6"/>
      <c r="BK158" s="6">
        <v>0.5</v>
      </c>
      <c r="BL158" s="6"/>
      <c r="BM158" s="6"/>
      <c r="BN158" s="6"/>
      <c r="BO158" s="6"/>
      <c r="BP158" s="6"/>
      <c r="BW158" s="414">
        <v>181197.87388987566</v>
      </c>
      <c r="BX158" s="414">
        <f t="shared" si="35"/>
        <v>215625.46992895202</v>
      </c>
      <c r="BY158" s="414">
        <f t="shared" si="36"/>
        <v>17407.609236234457</v>
      </c>
      <c r="BZ158" s="414">
        <f t="shared" si="37"/>
        <v>20715.054991119003</v>
      </c>
      <c r="CA158" s="414">
        <f t="shared" si="38"/>
        <v>198605.48312611011</v>
      </c>
      <c r="CB158" s="414">
        <f t="shared" si="39"/>
        <v>236340.52492007101</v>
      </c>
      <c r="CC158" s="414">
        <f t="shared" si="40"/>
        <v>3596703.5</v>
      </c>
      <c r="CD158" s="414">
        <f t="shared" si="41"/>
        <v>0</v>
      </c>
      <c r="CE158" s="414">
        <f t="shared" si="42"/>
        <v>3596703.5</v>
      </c>
      <c r="CF158" s="414">
        <f t="shared" si="43"/>
        <v>4668161.4726499999</v>
      </c>
      <c r="CG158" s="414">
        <f t="shared" si="44"/>
        <v>0</v>
      </c>
      <c r="CH158" s="414">
        <f t="shared" si="45"/>
        <v>4904501.9975700714</v>
      </c>
      <c r="CI158" s="414">
        <f t="shared" si="46"/>
        <v>0</v>
      </c>
      <c r="CJ158" s="414">
        <f t="shared" si="47"/>
        <v>0</v>
      </c>
      <c r="CK158" s="414">
        <f t="shared" si="48"/>
        <v>0</v>
      </c>
      <c r="CL158" s="414">
        <f t="shared" si="49"/>
        <v>0</v>
      </c>
      <c r="CM158" s="414">
        <f t="shared" si="50"/>
        <v>4904501.9975700714</v>
      </c>
      <c r="CO158" s="134" t="s">
        <v>1129</v>
      </c>
      <c r="CP158" s="134">
        <v>1</v>
      </c>
    </row>
    <row r="159" spans="2:94" x14ac:dyDescent="0.25">
      <c r="B159" s="134" t="str">
        <f t="shared" si="34"/>
        <v>UST1-S-D-LM-LD-</v>
      </c>
      <c r="C159" s="6" t="str">
        <f>+IF('Diagnóstico Técnico'!AH150&gt;0,'Diagnóstico Técnico'!A150,"")</f>
        <v>OAS-033</v>
      </c>
      <c r="D159" s="475" t="str">
        <f>+'Diagnóstico Técnico'!D150</f>
        <v xml:space="preserve">OASIS </v>
      </c>
      <c r="E159" s="6">
        <v>2.2000000000000002</v>
      </c>
      <c r="F159" s="6">
        <v>4.7</v>
      </c>
      <c r="G159" s="6">
        <v>0.7</v>
      </c>
      <c r="H159" s="6">
        <v>1</v>
      </c>
      <c r="I159" s="6">
        <v>1</v>
      </c>
      <c r="J159" s="6">
        <v>1</v>
      </c>
      <c r="K159" s="6">
        <v>1</v>
      </c>
      <c r="L159" s="6"/>
      <c r="M159" s="6"/>
      <c r="N159" s="6"/>
      <c r="O159" s="6"/>
      <c r="P159" s="6"/>
      <c r="Q159" s="6"/>
      <c r="R159" s="6"/>
      <c r="S159" s="6"/>
      <c r="T159" s="6"/>
      <c r="U159" s="6"/>
      <c r="V159" s="6"/>
      <c r="W159" s="6"/>
      <c r="X159" s="6"/>
      <c r="Y159" s="6"/>
      <c r="Z159" s="6">
        <v>0.4</v>
      </c>
      <c r="AA159" s="6"/>
      <c r="AB159" s="6"/>
      <c r="AC159" s="6">
        <v>1</v>
      </c>
      <c r="AD159" s="6"/>
      <c r="AE159" s="6"/>
      <c r="AF159" s="6"/>
      <c r="AG159" s="6"/>
      <c r="AH159" s="6"/>
      <c r="AI159" s="6"/>
      <c r="AJ159" s="6"/>
      <c r="AK159" s="6"/>
      <c r="AL159" s="6"/>
      <c r="AM159" s="6"/>
      <c r="AN159" s="6">
        <v>1.1000000000000001</v>
      </c>
      <c r="AO159" s="6"/>
      <c r="AP159" s="6"/>
      <c r="AQ159" s="6"/>
      <c r="AR159" s="6"/>
      <c r="AS159" s="6"/>
      <c r="AT159" s="6"/>
      <c r="AU159" s="6"/>
      <c r="AV159" s="6"/>
      <c r="AW159" s="6"/>
      <c r="AX159" s="6"/>
      <c r="AY159" s="6"/>
      <c r="AZ159" s="6"/>
      <c r="BA159" s="6"/>
      <c r="BB159" s="6"/>
      <c r="BC159" s="6"/>
      <c r="BD159" s="6"/>
      <c r="BE159" s="6"/>
      <c r="BF159" s="6"/>
      <c r="BG159" s="6"/>
      <c r="BH159" s="6"/>
      <c r="BI159" s="6"/>
      <c r="BJ159" s="6"/>
      <c r="BK159" s="6">
        <v>0.4</v>
      </c>
      <c r="BL159" s="6"/>
      <c r="BM159" s="6"/>
      <c r="BN159" s="6"/>
      <c r="BO159" s="6"/>
      <c r="BP159" s="6"/>
      <c r="BW159" s="414">
        <v>181197.87388987566</v>
      </c>
      <c r="BX159" s="414">
        <f t="shared" si="35"/>
        <v>215625.46992895202</v>
      </c>
      <c r="BY159" s="414">
        <f t="shared" si="36"/>
        <v>17407.609236234457</v>
      </c>
      <c r="BZ159" s="414">
        <f t="shared" si="37"/>
        <v>20715.054991119003</v>
      </c>
      <c r="CA159" s="414">
        <f t="shared" si="38"/>
        <v>198605.48312611011</v>
      </c>
      <c r="CB159" s="414">
        <f t="shared" si="39"/>
        <v>236340.52492007101</v>
      </c>
      <c r="CC159" s="414">
        <f t="shared" si="40"/>
        <v>4269671</v>
      </c>
      <c r="CD159" s="414">
        <f t="shared" si="41"/>
        <v>0</v>
      </c>
      <c r="CE159" s="414">
        <f t="shared" si="42"/>
        <v>4269671</v>
      </c>
      <c r="CF159" s="414">
        <f t="shared" si="43"/>
        <v>5541605.9908999996</v>
      </c>
      <c r="CG159" s="414">
        <f t="shared" si="44"/>
        <v>0</v>
      </c>
      <c r="CH159" s="414">
        <f t="shared" si="45"/>
        <v>5777946.5158200711</v>
      </c>
      <c r="CI159" s="414">
        <f t="shared" si="46"/>
        <v>0</v>
      </c>
      <c r="CJ159" s="414">
        <f t="shared" si="47"/>
        <v>0</v>
      </c>
      <c r="CK159" s="414">
        <f t="shared" si="48"/>
        <v>0</v>
      </c>
      <c r="CL159" s="414">
        <f t="shared" si="49"/>
        <v>0</v>
      </c>
      <c r="CM159" s="414">
        <f t="shared" si="50"/>
        <v>5777946.5158200711</v>
      </c>
      <c r="CO159" s="134" t="s">
        <v>1129</v>
      </c>
      <c r="CP159" s="134">
        <v>1</v>
      </c>
    </row>
    <row r="160" spans="2:94" hidden="1" x14ac:dyDescent="0.25">
      <c r="B160" s="134" t="str">
        <f t="shared" si="34"/>
        <v>-----</v>
      </c>
      <c r="C160" s="1" t="str">
        <f>+IF('Diagnóstico Técnico'!AH151&gt;0,'Diagnóstico Técnico'!A151,"")</f>
        <v>OAS-034</v>
      </c>
      <c r="D160" s="413" t="str">
        <f>+'Diagnóstico Técnico'!D151</f>
        <v xml:space="preserve">OASIS </v>
      </c>
      <c r="BW160" s="414">
        <v>181197.87388987566</v>
      </c>
      <c r="BX160" s="414">
        <f t="shared" si="35"/>
        <v>215625.46992895202</v>
      </c>
      <c r="BY160" s="414">
        <f t="shared" si="36"/>
        <v>17407.609236234457</v>
      </c>
      <c r="BZ160" s="414">
        <f t="shared" si="37"/>
        <v>20715.054991119003</v>
      </c>
      <c r="CA160" s="414">
        <f t="shared" si="38"/>
        <v>198605.48312611011</v>
      </c>
      <c r="CB160" s="414">
        <f t="shared" si="39"/>
        <v>236340.52492007101</v>
      </c>
      <c r="CC160" s="414">
        <f t="shared" si="40"/>
        <v>0</v>
      </c>
      <c r="CD160" s="414">
        <f t="shared" si="41"/>
        <v>0</v>
      </c>
      <c r="CE160" s="414">
        <f t="shared" si="42"/>
        <v>0</v>
      </c>
      <c r="CF160" s="414">
        <f t="shared" si="43"/>
        <v>0</v>
      </c>
      <c r="CG160" s="414">
        <f t="shared" si="44"/>
        <v>0</v>
      </c>
      <c r="CH160" s="414">
        <f t="shared" si="45"/>
        <v>236340.52492007101</v>
      </c>
      <c r="CI160" s="414">
        <f t="shared" si="46"/>
        <v>0</v>
      </c>
      <c r="CJ160" s="414">
        <f t="shared" si="47"/>
        <v>0</v>
      </c>
      <c r="CK160" s="414">
        <f t="shared" si="48"/>
        <v>0</v>
      </c>
      <c r="CL160" s="414">
        <f t="shared" si="49"/>
        <v>0</v>
      </c>
      <c r="CM160" s="414">
        <f t="shared" si="50"/>
        <v>236340.52492007101</v>
      </c>
    </row>
    <row r="161" spans="2:91" hidden="1" x14ac:dyDescent="0.25">
      <c r="B161" s="134" t="str">
        <f t="shared" si="34"/>
        <v>-----</v>
      </c>
      <c r="C161" s="1" t="str">
        <f>+IF('Diagnóstico Técnico'!AH152&gt;0,'Diagnóstico Técnico'!A152,"")</f>
        <v/>
      </c>
      <c r="D161" s="413" t="str">
        <f>+'Diagnóstico Técnico'!D152</f>
        <v xml:space="preserve">OASIS </v>
      </c>
      <c r="BW161" s="414">
        <v>181197.87388987566</v>
      </c>
      <c r="BX161" s="414">
        <f t="shared" si="35"/>
        <v>215625.46992895202</v>
      </c>
      <c r="BY161" s="414">
        <f t="shared" si="36"/>
        <v>17407.609236234457</v>
      </c>
      <c r="BZ161" s="414">
        <f t="shared" si="37"/>
        <v>20715.054991119003</v>
      </c>
      <c r="CA161" s="414">
        <f t="shared" si="38"/>
        <v>198605.48312611011</v>
      </c>
      <c r="CB161" s="414">
        <f t="shared" si="39"/>
        <v>0</v>
      </c>
      <c r="CC161" s="414">
        <f t="shared" si="40"/>
        <v>0</v>
      </c>
      <c r="CD161" s="414">
        <f t="shared" si="41"/>
        <v>0</v>
      </c>
      <c r="CE161" s="414">
        <f t="shared" si="42"/>
        <v>0</v>
      </c>
      <c r="CF161" s="414">
        <f t="shared" si="43"/>
        <v>0</v>
      </c>
      <c r="CG161" s="414">
        <f t="shared" si="44"/>
        <v>0</v>
      </c>
      <c r="CH161" s="414">
        <f t="shared" si="45"/>
        <v>0</v>
      </c>
      <c r="CI161" s="414">
        <f t="shared" si="46"/>
        <v>0</v>
      </c>
      <c r="CJ161" s="414">
        <f t="shared" si="47"/>
        <v>0</v>
      </c>
      <c r="CK161" s="414">
        <f t="shared" si="48"/>
        <v>0</v>
      </c>
      <c r="CL161" s="414">
        <f t="shared" si="49"/>
        <v>0</v>
      </c>
      <c r="CM161" s="414">
        <f t="shared" si="50"/>
        <v>0</v>
      </c>
    </row>
    <row r="162" spans="2:91" hidden="1" x14ac:dyDescent="0.25">
      <c r="B162" s="134" t="str">
        <f t="shared" si="34"/>
        <v>-----</v>
      </c>
      <c r="C162" s="1" t="str">
        <f>+IF('Diagnóstico Técnico'!AH153&gt;0,'Diagnóstico Técnico'!A153,"")</f>
        <v>OAS-036</v>
      </c>
      <c r="D162" s="413" t="str">
        <f>+'Diagnóstico Técnico'!D153</f>
        <v xml:space="preserve">OASIS </v>
      </c>
      <c r="BW162" s="414">
        <v>181197.87388987566</v>
      </c>
      <c r="BX162" s="414">
        <f t="shared" si="35"/>
        <v>215625.46992895202</v>
      </c>
      <c r="BY162" s="414">
        <f t="shared" si="36"/>
        <v>17407.609236234457</v>
      </c>
      <c r="BZ162" s="414">
        <f t="shared" si="37"/>
        <v>20715.054991119003</v>
      </c>
      <c r="CA162" s="414">
        <f t="shared" si="38"/>
        <v>198605.48312611011</v>
      </c>
      <c r="CB162" s="414">
        <f t="shared" si="39"/>
        <v>236340.52492007101</v>
      </c>
      <c r="CC162" s="414">
        <f t="shared" si="40"/>
        <v>0</v>
      </c>
      <c r="CD162" s="414">
        <f t="shared" si="41"/>
        <v>0</v>
      </c>
      <c r="CE162" s="414">
        <f t="shared" si="42"/>
        <v>0</v>
      </c>
      <c r="CF162" s="414">
        <f t="shared" si="43"/>
        <v>0</v>
      </c>
      <c r="CG162" s="414">
        <f t="shared" si="44"/>
        <v>0</v>
      </c>
      <c r="CH162" s="414">
        <f t="shared" si="45"/>
        <v>236340.52492007101</v>
      </c>
      <c r="CI162" s="414">
        <f t="shared" si="46"/>
        <v>0</v>
      </c>
      <c r="CJ162" s="414">
        <f t="shared" si="47"/>
        <v>0</v>
      </c>
      <c r="CK162" s="414">
        <f t="shared" si="48"/>
        <v>0</v>
      </c>
      <c r="CL162" s="414">
        <f t="shared" si="49"/>
        <v>0</v>
      </c>
      <c r="CM162" s="414">
        <f t="shared" si="50"/>
        <v>236340.52492007101</v>
      </c>
    </row>
    <row r="163" spans="2:91" hidden="1" x14ac:dyDescent="0.25">
      <c r="B163" s="134" t="str">
        <f t="shared" si="34"/>
        <v>-----</v>
      </c>
      <c r="C163" s="1" t="str">
        <f>+IF('Diagnóstico Técnico'!AH154&gt;0,'Diagnóstico Técnico'!A154,"")</f>
        <v>OAS-037</v>
      </c>
      <c r="D163" s="413" t="str">
        <f>+'Diagnóstico Técnico'!D154</f>
        <v xml:space="preserve">OASIS </v>
      </c>
      <c r="BW163" s="414">
        <v>181197.87388987566</v>
      </c>
      <c r="BX163" s="414">
        <f t="shared" si="35"/>
        <v>215625.46992895202</v>
      </c>
      <c r="BY163" s="414">
        <f t="shared" si="36"/>
        <v>17407.609236234457</v>
      </c>
      <c r="BZ163" s="414">
        <f t="shared" si="37"/>
        <v>20715.054991119003</v>
      </c>
      <c r="CA163" s="414">
        <f t="shared" si="38"/>
        <v>198605.48312611011</v>
      </c>
      <c r="CB163" s="414">
        <f t="shared" si="39"/>
        <v>236340.52492007101</v>
      </c>
      <c r="CC163" s="414">
        <f t="shared" si="40"/>
        <v>0</v>
      </c>
      <c r="CD163" s="414">
        <f t="shared" si="41"/>
        <v>0</v>
      </c>
      <c r="CE163" s="414">
        <f t="shared" si="42"/>
        <v>0</v>
      </c>
      <c r="CF163" s="414">
        <f t="shared" si="43"/>
        <v>0</v>
      </c>
      <c r="CG163" s="414">
        <f t="shared" si="44"/>
        <v>0</v>
      </c>
      <c r="CH163" s="414">
        <f t="shared" si="45"/>
        <v>236340.52492007101</v>
      </c>
      <c r="CI163" s="414">
        <f t="shared" si="46"/>
        <v>0</v>
      </c>
      <c r="CJ163" s="414">
        <f t="shared" si="47"/>
        <v>0</v>
      </c>
      <c r="CK163" s="414">
        <f t="shared" si="48"/>
        <v>0</v>
      </c>
      <c r="CL163" s="414">
        <f t="shared" si="49"/>
        <v>0</v>
      </c>
      <c r="CM163" s="414">
        <f t="shared" si="50"/>
        <v>236340.52492007101</v>
      </c>
    </row>
    <row r="164" spans="2:91" hidden="1" x14ac:dyDescent="0.25">
      <c r="B164" s="134" t="str">
        <f t="shared" si="34"/>
        <v>-----</v>
      </c>
      <c r="C164" s="1" t="str">
        <f>+IF('Diagnóstico Técnico'!AH155&gt;0,'Diagnóstico Técnico'!A155,"")</f>
        <v>OAS-038</v>
      </c>
      <c r="D164" s="413" t="str">
        <f>+'Diagnóstico Técnico'!D155</f>
        <v xml:space="preserve">OASIS </v>
      </c>
      <c r="BW164" s="414">
        <v>181197.87388987566</v>
      </c>
      <c r="BX164" s="414">
        <f t="shared" si="35"/>
        <v>215625.46992895202</v>
      </c>
      <c r="BY164" s="414">
        <f t="shared" si="36"/>
        <v>17407.609236234457</v>
      </c>
      <c r="BZ164" s="414">
        <f t="shared" si="37"/>
        <v>20715.054991119003</v>
      </c>
      <c r="CA164" s="414">
        <f t="shared" si="38"/>
        <v>198605.48312611011</v>
      </c>
      <c r="CB164" s="414">
        <f t="shared" si="39"/>
        <v>236340.52492007101</v>
      </c>
      <c r="CC164" s="414">
        <f t="shared" si="40"/>
        <v>0</v>
      </c>
      <c r="CD164" s="414">
        <f t="shared" si="41"/>
        <v>0</v>
      </c>
      <c r="CE164" s="414">
        <f t="shared" si="42"/>
        <v>0</v>
      </c>
      <c r="CF164" s="414">
        <f t="shared" si="43"/>
        <v>0</v>
      </c>
      <c r="CG164" s="414">
        <f t="shared" si="44"/>
        <v>0</v>
      </c>
      <c r="CH164" s="414">
        <f t="shared" si="45"/>
        <v>236340.52492007101</v>
      </c>
      <c r="CI164" s="414">
        <f t="shared" si="46"/>
        <v>0</v>
      </c>
      <c r="CJ164" s="414">
        <f t="shared" si="47"/>
        <v>0</v>
      </c>
      <c r="CK164" s="414">
        <f t="shared" si="48"/>
        <v>0</v>
      </c>
      <c r="CL164" s="414">
        <f t="shared" si="49"/>
        <v>0</v>
      </c>
      <c r="CM164" s="414">
        <f t="shared" si="50"/>
        <v>236340.52492007101</v>
      </c>
    </row>
    <row r="165" spans="2:91" hidden="1" x14ac:dyDescent="0.25">
      <c r="B165" s="134" t="str">
        <f t="shared" si="34"/>
        <v>-----</v>
      </c>
      <c r="C165" s="1" t="str">
        <f>+IF('Diagnóstico Técnico'!AH156&gt;0,'Diagnóstico Técnico'!A156,"")</f>
        <v/>
      </c>
      <c r="D165" s="413" t="str">
        <f>+'Diagnóstico Técnico'!D156</f>
        <v xml:space="preserve">OASIS </v>
      </c>
      <c r="BW165" s="414">
        <v>181197.87388987566</v>
      </c>
      <c r="BX165" s="414">
        <f t="shared" si="35"/>
        <v>215625.46992895202</v>
      </c>
      <c r="BY165" s="414">
        <f t="shared" si="36"/>
        <v>17407.609236234457</v>
      </c>
      <c r="BZ165" s="414">
        <f t="shared" si="37"/>
        <v>20715.054991119003</v>
      </c>
      <c r="CA165" s="414">
        <f t="shared" si="38"/>
        <v>198605.48312611011</v>
      </c>
      <c r="CB165" s="414">
        <f t="shared" si="39"/>
        <v>0</v>
      </c>
      <c r="CC165" s="414">
        <f t="shared" si="40"/>
        <v>0</v>
      </c>
      <c r="CD165" s="414">
        <f t="shared" si="41"/>
        <v>0</v>
      </c>
      <c r="CE165" s="414">
        <f t="shared" si="42"/>
        <v>0</v>
      </c>
      <c r="CF165" s="414">
        <f t="shared" si="43"/>
        <v>0</v>
      </c>
      <c r="CG165" s="414">
        <f t="shared" si="44"/>
        <v>0</v>
      </c>
      <c r="CH165" s="414">
        <f t="shared" si="45"/>
        <v>0</v>
      </c>
      <c r="CI165" s="414">
        <f t="shared" si="46"/>
        <v>0</v>
      </c>
      <c r="CJ165" s="414">
        <f t="shared" si="47"/>
        <v>0</v>
      </c>
      <c r="CK165" s="414">
        <f t="shared" si="48"/>
        <v>0</v>
      </c>
      <c r="CL165" s="414">
        <f t="shared" si="49"/>
        <v>0</v>
      </c>
      <c r="CM165" s="414">
        <f t="shared" si="50"/>
        <v>0</v>
      </c>
    </row>
    <row r="166" spans="2:91" hidden="1" x14ac:dyDescent="0.25">
      <c r="B166" s="134" t="str">
        <f t="shared" si="34"/>
        <v>-----</v>
      </c>
      <c r="C166" s="1" t="str">
        <f>+IF('Diagnóstico Técnico'!AH157&gt;0,'Diagnóstico Técnico'!A157,"")</f>
        <v/>
      </c>
      <c r="D166" s="413" t="str">
        <f>+'Diagnóstico Técnico'!D157</f>
        <v xml:space="preserve">SAN MARTIN </v>
      </c>
      <c r="BW166" s="414">
        <v>181197.87388987566</v>
      </c>
      <c r="BX166" s="414">
        <f t="shared" si="35"/>
        <v>215625.46992895202</v>
      </c>
      <c r="BY166" s="414">
        <f t="shared" si="36"/>
        <v>17407.609236234457</v>
      </c>
      <c r="BZ166" s="414">
        <f t="shared" si="37"/>
        <v>20715.054991119003</v>
      </c>
      <c r="CA166" s="414">
        <f t="shared" si="38"/>
        <v>198605.48312611011</v>
      </c>
      <c r="CB166" s="414">
        <f t="shared" si="39"/>
        <v>0</v>
      </c>
      <c r="CC166" s="414">
        <f t="shared" si="40"/>
        <v>0</v>
      </c>
      <c r="CD166" s="414">
        <f t="shared" si="41"/>
        <v>0</v>
      </c>
      <c r="CE166" s="414">
        <f t="shared" si="42"/>
        <v>0</v>
      </c>
      <c r="CF166" s="414">
        <f t="shared" si="43"/>
        <v>0</v>
      </c>
      <c r="CG166" s="414">
        <f t="shared" si="44"/>
        <v>0</v>
      </c>
      <c r="CH166" s="414">
        <f t="shared" si="45"/>
        <v>0</v>
      </c>
      <c r="CI166" s="414">
        <f t="shared" si="46"/>
        <v>0</v>
      </c>
      <c r="CJ166" s="414">
        <f t="shared" si="47"/>
        <v>0</v>
      </c>
      <c r="CK166" s="414">
        <f t="shared" si="48"/>
        <v>0</v>
      </c>
      <c r="CL166" s="414">
        <f t="shared" si="49"/>
        <v>0</v>
      </c>
      <c r="CM166" s="414">
        <f t="shared" si="50"/>
        <v>0</v>
      </c>
    </row>
    <row r="167" spans="2:91" hidden="1" x14ac:dyDescent="0.25">
      <c r="B167" s="134" t="str">
        <f t="shared" si="34"/>
        <v>-----</v>
      </c>
      <c r="C167" s="1" t="str">
        <f>+IF('Diagnóstico Técnico'!AH158&gt;0,'Diagnóstico Técnico'!A158,"")</f>
        <v>MIL-028</v>
      </c>
      <c r="D167" s="413" t="str">
        <f>+'Diagnóstico Técnico'!D158</f>
        <v>NUEVO MILENIO</v>
      </c>
      <c r="BW167" s="414">
        <v>181197.87388987566</v>
      </c>
      <c r="BX167" s="414">
        <f t="shared" si="35"/>
        <v>215625.46992895202</v>
      </c>
      <c r="BY167" s="414">
        <f t="shared" si="36"/>
        <v>17407.609236234457</v>
      </c>
      <c r="BZ167" s="414">
        <f t="shared" si="37"/>
        <v>20715.054991119003</v>
      </c>
      <c r="CA167" s="414">
        <f t="shared" si="38"/>
        <v>198605.48312611011</v>
      </c>
      <c r="CB167" s="414">
        <f t="shared" si="39"/>
        <v>236340.52492007101</v>
      </c>
      <c r="CC167" s="414">
        <f t="shared" si="40"/>
        <v>0</v>
      </c>
      <c r="CD167" s="414">
        <f t="shared" si="41"/>
        <v>0</v>
      </c>
      <c r="CE167" s="414">
        <f t="shared" si="42"/>
        <v>0</v>
      </c>
      <c r="CF167" s="414">
        <f t="shared" si="43"/>
        <v>0</v>
      </c>
      <c r="CG167" s="414">
        <f t="shared" si="44"/>
        <v>0</v>
      </c>
      <c r="CH167" s="414">
        <f t="shared" si="45"/>
        <v>236340.52492007101</v>
      </c>
      <c r="CI167" s="414">
        <f t="shared" si="46"/>
        <v>0</v>
      </c>
      <c r="CJ167" s="414">
        <f t="shared" si="47"/>
        <v>0</v>
      </c>
      <c r="CK167" s="414">
        <f t="shared" si="48"/>
        <v>0</v>
      </c>
      <c r="CL167" s="414">
        <f t="shared" si="49"/>
        <v>0</v>
      </c>
      <c r="CM167" s="414">
        <f t="shared" si="50"/>
        <v>236340.52492007101</v>
      </c>
    </row>
    <row r="168" spans="2:91" hidden="1" x14ac:dyDescent="0.25">
      <c r="B168" s="134" t="str">
        <f t="shared" si="34"/>
        <v>-----</v>
      </c>
      <c r="C168" s="1" t="str">
        <f>+IF('Diagnóstico Técnico'!AH159&gt;0,'Diagnóstico Técnico'!A159,"")</f>
        <v/>
      </c>
      <c r="D168" s="413" t="str">
        <f>+'Diagnóstico Técnico'!D159</f>
        <v>NUEVO MILENIO</v>
      </c>
      <c r="BW168" s="414">
        <v>181197.87388987566</v>
      </c>
      <c r="BX168" s="414">
        <f t="shared" si="35"/>
        <v>215625.46992895202</v>
      </c>
      <c r="BY168" s="414">
        <f t="shared" si="36"/>
        <v>17407.609236234457</v>
      </c>
      <c r="BZ168" s="414">
        <f t="shared" si="37"/>
        <v>20715.054991119003</v>
      </c>
      <c r="CA168" s="414">
        <f t="shared" si="38"/>
        <v>198605.48312611011</v>
      </c>
      <c r="CB168" s="414">
        <f t="shared" si="39"/>
        <v>0</v>
      </c>
      <c r="CC168" s="414">
        <f t="shared" si="40"/>
        <v>0</v>
      </c>
      <c r="CD168" s="414">
        <f t="shared" si="41"/>
        <v>0</v>
      </c>
      <c r="CE168" s="414">
        <f t="shared" si="42"/>
        <v>0</v>
      </c>
      <c r="CF168" s="414">
        <f t="shared" si="43"/>
        <v>0</v>
      </c>
      <c r="CG168" s="414">
        <f t="shared" si="44"/>
        <v>0</v>
      </c>
      <c r="CH168" s="414">
        <f t="shared" si="45"/>
        <v>0</v>
      </c>
      <c r="CI168" s="414">
        <f t="shared" si="46"/>
        <v>0</v>
      </c>
      <c r="CJ168" s="414">
        <f t="shared" si="47"/>
        <v>0</v>
      </c>
      <c r="CK168" s="414">
        <f t="shared" si="48"/>
        <v>0</v>
      </c>
      <c r="CL168" s="414">
        <f t="shared" si="49"/>
        <v>0</v>
      </c>
      <c r="CM168" s="414">
        <f t="shared" si="50"/>
        <v>0</v>
      </c>
    </row>
    <row r="169" spans="2:91" hidden="1" x14ac:dyDescent="0.25">
      <c r="B169" s="134" t="str">
        <f t="shared" si="34"/>
        <v>-----</v>
      </c>
      <c r="C169" s="1" t="str">
        <f>+IF('Diagnóstico Técnico'!AH160&gt;0,'Diagnóstico Técnico'!A160,"")</f>
        <v/>
      </c>
      <c r="D169" s="413" t="str">
        <f>+'Diagnóstico Técnico'!D160</f>
        <v xml:space="preserve">SAN MARTIN </v>
      </c>
      <c r="BW169" s="414">
        <v>181197.87388987566</v>
      </c>
      <c r="BX169" s="414">
        <f t="shared" si="35"/>
        <v>215625.46992895202</v>
      </c>
      <c r="BY169" s="414">
        <f t="shared" si="36"/>
        <v>17407.609236234457</v>
      </c>
      <c r="BZ169" s="414">
        <f t="shared" si="37"/>
        <v>20715.054991119003</v>
      </c>
      <c r="CA169" s="414">
        <f t="shared" si="38"/>
        <v>198605.48312611011</v>
      </c>
      <c r="CB169" s="414">
        <f t="shared" si="39"/>
        <v>0</v>
      </c>
      <c r="CC169" s="414">
        <f t="shared" si="40"/>
        <v>0</v>
      </c>
      <c r="CD169" s="414">
        <f t="shared" si="41"/>
        <v>0</v>
      </c>
      <c r="CE169" s="414">
        <f t="shared" si="42"/>
        <v>0</v>
      </c>
      <c r="CF169" s="414">
        <f t="shared" si="43"/>
        <v>0</v>
      </c>
      <c r="CG169" s="414">
        <f t="shared" si="44"/>
        <v>0</v>
      </c>
      <c r="CH169" s="414">
        <f t="shared" si="45"/>
        <v>0</v>
      </c>
      <c r="CI169" s="414">
        <f t="shared" si="46"/>
        <v>0</v>
      </c>
      <c r="CJ169" s="414">
        <f t="shared" si="47"/>
        <v>0</v>
      </c>
      <c r="CK169" s="414">
        <f t="shared" si="48"/>
        <v>0</v>
      </c>
      <c r="CL169" s="414">
        <f t="shared" si="49"/>
        <v>0</v>
      </c>
      <c r="CM169" s="414">
        <f t="shared" si="50"/>
        <v>0</v>
      </c>
    </row>
    <row r="170" spans="2:91" hidden="1" x14ac:dyDescent="0.25">
      <c r="B170" s="134" t="str">
        <f t="shared" si="34"/>
        <v>-----</v>
      </c>
      <c r="C170" s="1" t="str">
        <f>+IF('Diagnóstico Técnico'!AH161&gt;0,'Diagnóstico Técnico'!A161,"")</f>
        <v/>
      </c>
      <c r="D170" s="413" t="str">
        <f>+'Diagnóstico Técnico'!D161</f>
        <v xml:space="preserve">SAN MARTIN </v>
      </c>
      <c r="BW170" s="414">
        <v>181197.87388987566</v>
      </c>
      <c r="BX170" s="414">
        <f t="shared" si="35"/>
        <v>215625.46992895202</v>
      </c>
      <c r="BY170" s="414">
        <f t="shared" si="36"/>
        <v>17407.609236234457</v>
      </c>
      <c r="BZ170" s="414">
        <f t="shared" si="37"/>
        <v>20715.054991119003</v>
      </c>
      <c r="CA170" s="414">
        <f t="shared" si="38"/>
        <v>198605.48312611011</v>
      </c>
      <c r="CB170" s="414">
        <f t="shared" si="39"/>
        <v>0</v>
      </c>
      <c r="CC170" s="414">
        <f t="shared" si="40"/>
        <v>0</v>
      </c>
      <c r="CD170" s="414">
        <f t="shared" si="41"/>
        <v>0</v>
      </c>
      <c r="CE170" s="414">
        <f t="shared" si="42"/>
        <v>0</v>
      </c>
      <c r="CF170" s="414">
        <f t="shared" si="43"/>
        <v>0</v>
      </c>
      <c r="CG170" s="414">
        <f t="shared" si="44"/>
        <v>0</v>
      </c>
      <c r="CH170" s="414">
        <f t="shared" si="45"/>
        <v>0</v>
      </c>
      <c r="CI170" s="414">
        <f t="shared" si="46"/>
        <v>0</v>
      </c>
      <c r="CJ170" s="414">
        <f t="shared" si="47"/>
        <v>0</v>
      </c>
      <c r="CK170" s="414">
        <f t="shared" si="48"/>
        <v>0</v>
      </c>
      <c r="CL170" s="414">
        <f t="shared" si="49"/>
        <v>0</v>
      </c>
      <c r="CM170" s="414">
        <f t="shared" si="50"/>
        <v>0</v>
      </c>
    </row>
    <row r="171" spans="2:91" hidden="1" x14ac:dyDescent="0.25">
      <c r="B171" s="134" t="str">
        <f t="shared" si="34"/>
        <v>-----</v>
      </c>
      <c r="C171" s="1" t="str">
        <f>+IF('Diagnóstico Técnico'!AH162&gt;0,'Diagnóstico Técnico'!A162,"")</f>
        <v/>
      </c>
      <c r="D171" s="413" t="str">
        <f>+'Diagnóstico Técnico'!D162</f>
        <v xml:space="preserve">SAN MARTIN </v>
      </c>
      <c r="BW171" s="414">
        <v>181197.87388987566</v>
      </c>
      <c r="BX171" s="414">
        <f t="shared" si="35"/>
        <v>215625.46992895202</v>
      </c>
      <c r="BY171" s="414">
        <f t="shared" si="36"/>
        <v>17407.609236234457</v>
      </c>
      <c r="BZ171" s="414">
        <f t="shared" si="37"/>
        <v>20715.054991119003</v>
      </c>
      <c r="CA171" s="414">
        <f t="shared" si="38"/>
        <v>198605.48312611011</v>
      </c>
      <c r="CB171" s="414">
        <f t="shared" si="39"/>
        <v>0</v>
      </c>
      <c r="CC171" s="414">
        <f t="shared" si="40"/>
        <v>0</v>
      </c>
      <c r="CD171" s="414">
        <f t="shared" si="41"/>
        <v>0</v>
      </c>
      <c r="CE171" s="414">
        <f t="shared" si="42"/>
        <v>0</v>
      </c>
      <c r="CF171" s="414">
        <f t="shared" si="43"/>
        <v>0</v>
      </c>
      <c r="CG171" s="414">
        <f t="shared" si="44"/>
        <v>0</v>
      </c>
      <c r="CH171" s="414">
        <f t="shared" si="45"/>
        <v>0</v>
      </c>
      <c r="CI171" s="414">
        <f t="shared" si="46"/>
        <v>0</v>
      </c>
      <c r="CJ171" s="414">
        <f t="shared" si="47"/>
        <v>0</v>
      </c>
      <c r="CK171" s="414">
        <f t="shared" si="48"/>
        <v>0</v>
      </c>
      <c r="CL171" s="414">
        <f t="shared" si="49"/>
        <v>0</v>
      </c>
      <c r="CM171" s="414">
        <f t="shared" si="50"/>
        <v>0</v>
      </c>
    </row>
    <row r="172" spans="2:91" hidden="1" x14ac:dyDescent="0.25">
      <c r="B172" s="134" t="str">
        <f t="shared" si="34"/>
        <v>-----</v>
      </c>
      <c r="C172" s="1" t="str">
        <f>+IF('Diagnóstico Técnico'!AH163&gt;0,'Diagnóstico Técnico'!A163,"")</f>
        <v/>
      </c>
      <c r="D172" s="413" t="str">
        <f>+'Diagnóstico Técnico'!D163</f>
        <v xml:space="preserve">SAN MARTIN </v>
      </c>
      <c r="BW172" s="414">
        <v>181197.87388987566</v>
      </c>
      <c r="BX172" s="414">
        <f t="shared" si="35"/>
        <v>215625.46992895202</v>
      </c>
      <c r="BY172" s="414">
        <f t="shared" si="36"/>
        <v>17407.609236234457</v>
      </c>
      <c r="BZ172" s="414">
        <f t="shared" si="37"/>
        <v>20715.054991119003</v>
      </c>
      <c r="CA172" s="414">
        <f t="shared" si="38"/>
        <v>198605.48312611011</v>
      </c>
      <c r="CB172" s="414">
        <f t="shared" si="39"/>
        <v>0</v>
      </c>
      <c r="CC172" s="414">
        <f t="shared" si="40"/>
        <v>0</v>
      </c>
      <c r="CD172" s="414">
        <f t="shared" si="41"/>
        <v>0</v>
      </c>
      <c r="CE172" s="414">
        <f t="shared" si="42"/>
        <v>0</v>
      </c>
      <c r="CF172" s="414">
        <f t="shared" si="43"/>
        <v>0</v>
      </c>
      <c r="CG172" s="414">
        <f t="shared" si="44"/>
        <v>0</v>
      </c>
      <c r="CH172" s="414">
        <f t="shared" si="45"/>
        <v>0</v>
      </c>
      <c r="CI172" s="414">
        <f t="shared" si="46"/>
        <v>0</v>
      </c>
      <c r="CJ172" s="414">
        <f t="shared" si="47"/>
        <v>0</v>
      </c>
      <c r="CK172" s="414">
        <f t="shared" si="48"/>
        <v>0</v>
      </c>
      <c r="CL172" s="414">
        <f t="shared" si="49"/>
        <v>0</v>
      </c>
      <c r="CM172" s="414">
        <f t="shared" si="50"/>
        <v>0</v>
      </c>
    </row>
    <row r="173" spans="2:91" hidden="1" x14ac:dyDescent="0.25">
      <c r="B173" s="134" t="str">
        <f t="shared" si="34"/>
        <v>-----</v>
      </c>
      <c r="C173" s="1" t="str">
        <f>+IF('Diagnóstico Técnico'!AH164&gt;0,'Diagnóstico Técnico'!A164,"")</f>
        <v/>
      </c>
      <c r="D173" s="413" t="str">
        <f>+'Diagnóstico Técnico'!D164</f>
        <v xml:space="preserve">SAN MARTIN </v>
      </c>
      <c r="BW173" s="414">
        <v>181197.87388987566</v>
      </c>
      <c r="BX173" s="414">
        <f t="shared" si="35"/>
        <v>215625.46992895202</v>
      </c>
      <c r="BY173" s="414">
        <f t="shared" si="36"/>
        <v>17407.609236234457</v>
      </c>
      <c r="BZ173" s="414">
        <f t="shared" si="37"/>
        <v>20715.054991119003</v>
      </c>
      <c r="CA173" s="414">
        <f t="shared" si="38"/>
        <v>198605.48312611011</v>
      </c>
      <c r="CB173" s="414">
        <f t="shared" si="39"/>
        <v>0</v>
      </c>
      <c r="CC173" s="414">
        <f t="shared" si="40"/>
        <v>0</v>
      </c>
      <c r="CD173" s="414">
        <f t="shared" si="41"/>
        <v>0</v>
      </c>
      <c r="CE173" s="414">
        <f t="shared" si="42"/>
        <v>0</v>
      </c>
      <c r="CF173" s="414">
        <f t="shared" si="43"/>
        <v>0</v>
      </c>
      <c r="CG173" s="414">
        <f t="shared" si="44"/>
        <v>0</v>
      </c>
      <c r="CH173" s="414">
        <f t="shared" si="45"/>
        <v>0</v>
      </c>
      <c r="CI173" s="414">
        <f t="shared" si="46"/>
        <v>0</v>
      </c>
      <c r="CJ173" s="414">
        <f t="shared" si="47"/>
        <v>0</v>
      </c>
      <c r="CK173" s="414">
        <f t="shared" si="48"/>
        <v>0</v>
      </c>
      <c r="CL173" s="414">
        <f t="shared" si="49"/>
        <v>0</v>
      </c>
      <c r="CM173" s="414">
        <f t="shared" si="50"/>
        <v>0</v>
      </c>
    </row>
    <row r="174" spans="2:91" hidden="1" x14ac:dyDescent="0.25">
      <c r="B174" s="134" t="str">
        <f t="shared" si="34"/>
        <v>-----</v>
      </c>
      <c r="C174" s="1" t="str">
        <f>+IF('Diagnóstico Técnico'!AH165&gt;0,'Diagnóstico Técnico'!A165,"")</f>
        <v/>
      </c>
      <c r="D174" s="413" t="str">
        <f>+'Diagnóstico Técnico'!D165</f>
        <v xml:space="preserve">SAN MARTIN </v>
      </c>
      <c r="BW174" s="414">
        <v>181197.87388987566</v>
      </c>
      <c r="BX174" s="414">
        <f t="shared" si="35"/>
        <v>215625.46992895202</v>
      </c>
      <c r="BY174" s="414">
        <f t="shared" si="36"/>
        <v>17407.609236234457</v>
      </c>
      <c r="BZ174" s="414">
        <f t="shared" si="37"/>
        <v>20715.054991119003</v>
      </c>
      <c r="CA174" s="414">
        <f t="shared" si="38"/>
        <v>198605.48312611011</v>
      </c>
      <c r="CB174" s="414">
        <f t="shared" si="39"/>
        <v>0</v>
      </c>
      <c r="CC174" s="414">
        <f t="shared" si="40"/>
        <v>0</v>
      </c>
      <c r="CD174" s="414">
        <f t="shared" si="41"/>
        <v>0</v>
      </c>
      <c r="CE174" s="414">
        <f t="shared" si="42"/>
        <v>0</v>
      </c>
      <c r="CF174" s="414">
        <f t="shared" si="43"/>
        <v>0</v>
      </c>
      <c r="CG174" s="414">
        <f t="shared" si="44"/>
        <v>0</v>
      </c>
      <c r="CH174" s="414">
        <f t="shared" si="45"/>
        <v>0</v>
      </c>
      <c r="CI174" s="414">
        <f t="shared" si="46"/>
        <v>0</v>
      </c>
      <c r="CJ174" s="414">
        <f t="shared" si="47"/>
        <v>0</v>
      </c>
      <c r="CK174" s="414">
        <f t="shared" si="48"/>
        <v>0</v>
      </c>
      <c r="CL174" s="414">
        <f t="shared" si="49"/>
        <v>0</v>
      </c>
      <c r="CM174" s="414">
        <f t="shared" si="50"/>
        <v>0</v>
      </c>
    </row>
    <row r="175" spans="2:91" hidden="1" x14ac:dyDescent="0.25">
      <c r="B175" s="134" t="str">
        <f t="shared" si="34"/>
        <v>-----</v>
      </c>
      <c r="C175" s="1" t="str">
        <f>+IF('Diagnóstico Técnico'!AH166&gt;0,'Diagnóstico Técnico'!A166,"")</f>
        <v/>
      </c>
      <c r="D175" s="413" t="str">
        <f>+'Diagnóstico Técnico'!D166</f>
        <v xml:space="preserve">SAN MARTIN </v>
      </c>
      <c r="BW175" s="414">
        <v>181197.87388987566</v>
      </c>
      <c r="BX175" s="414">
        <f t="shared" si="35"/>
        <v>215625.46992895202</v>
      </c>
      <c r="BY175" s="414">
        <f t="shared" si="36"/>
        <v>17407.609236234457</v>
      </c>
      <c r="BZ175" s="414">
        <f t="shared" si="37"/>
        <v>20715.054991119003</v>
      </c>
      <c r="CA175" s="414">
        <f t="shared" si="38"/>
        <v>198605.48312611011</v>
      </c>
      <c r="CB175" s="414">
        <f t="shared" si="39"/>
        <v>0</v>
      </c>
      <c r="CC175" s="414">
        <f t="shared" si="40"/>
        <v>0</v>
      </c>
      <c r="CD175" s="414">
        <f t="shared" si="41"/>
        <v>0</v>
      </c>
      <c r="CE175" s="414">
        <f t="shared" si="42"/>
        <v>0</v>
      </c>
      <c r="CF175" s="414">
        <f t="shared" si="43"/>
        <v>0</v>
      </c>
      <c r="CG175" s="414">
        <f t="shared" si="44"/>
        <v>0</v>
      </c>
      <c r="CH175" s="414">
        <f t="shared" si="45"/>
        <v>0</v>
      </c>
      <c r="CI175" s="414">
        <f t="shared" si="46"/>
        <v>0</v>
      </c>
      <c r="CJ175" s="414">
        <f t="shared" si="47"/>
        <v>0</v>
      </c>
      <c r="CK175" s="414">
        <f t="shared" si="48"/>
        <v>0</v>
      </c>
      <c r="CL175" s="414">
        <f t="shared" si="49"/>
        <v>0</v>
      </c>
      <c r="CM175" s="414">
        <f t="shared" si="50"/>
        <v>0</v>
      </c>
    </row>
    <row r="176" spans="2:91" hidden="1" x14ac:dyDescent="0.25">
      <c r="B176" s="134" t="str">
        <f t="shared" si="34"/>
        <v>-----</v>
      </c>
      <c r="C176" s="1" t="str">
        <f>+IF('Diagnóstico Técnico'!AH167&gt;0,'Diagnóstico Técnico'!A167,"")</f>
        <v/>
      </c>
      <c r="D176" s="413" t="str">
        <f>+'Diagnóstico Técnico'!D167</f>
        <v xml:space="preserve">SAN MARTIN </v>
      </c>
      <c r="BW176" s="414">
        <v>181197.87388987566</v>
      </c>
      <c r="BX176" s="414">
        <f t="shared" si="35"/>
        <v>215625.46992895202</v>
      </c>
      <c r="BY176" s="414">
        <f t="shared" si="36"/>
        <v>17407.609236234457</v>
      </c>
      <c r="BZ176" s="414">
        <f t="shared" si="37"/>
        <v>20715.054991119003</v>
      </c>
      <c r="CA176" s="414">
        <f t="shared" si="38"/>
        <v>198605.48312611011</v>
      </c>
      <c r="CB176" s="414">
        <f t="shared" si="39"/>
        <v>0</v>
      </c>
      <c r="CC176" s="414">
        <f t="shared" si="40"/>
        <v>0</v>
      </c>
      <c r="CD176" s="414">
        <f t="shared" si="41"/>
        <v>0</v>
      </c>
      <c r="CE176" s="414">
        <f t="shared" si="42"/>
        <v>0</v>
      </c>
      <c r="CF176" s="414">
        <f t="shared" si="43"/>
        <v>0</v>
      </c>
      <c r="CG176" s="414">
        <f t="shared" si="44"/>
        <v>0</v>
      </c>
      <c r="CH176" s="414">
        <f t="shared" si="45"/>
        <v>0</v>
      </c>
      <c r="CI176" s="414">
        <f t="shared" si="46"/>
        <v>0</v>
      </c>
      <c r="CJ176" s="414">
        <f t="shared" si="47"/>
        <v>0</v>
      </c>
      <c r="CK176" s="414">
        <f t="shared" si="48"/>
        <v>0</v>
      </c>
      <c r="CL176" s="414">
        <f t="shared" si="49"/>
        <v>0</v>
      </c>
      <c r="CM176" s="414">
        <f t="shared" si="50"/>
        <v>0</v>
      </c>
    </row>
    <row r="177" spans="2:91" hidden="1" x14ac:dyDescent="0.25">
      <c r="B177" s="134" t="str">
        <f t="shared" si="34"/>
        <v>-----</v>
      </c>
      <c r="C177" s="1" t="str">
        <f>+IF('Diagnóstico Técnico'!AH168&gt;0,'Diagnóstico Técnico'!A168,"")</f>
        <v/>
      </c>
      <c r="D177" s="413" t="str">
        <f>+'Diagnóstico Técnico'!D168</f>
        <v xml:space="preserve">OASIS </v>
      </c>
      <c r="BW177" s="414">
        <v>181197.87388987566</v>
      </c>
      <c r="BX177" s="414">
        <f t="shared" si="35"/>
        <v>215625.46992895202</v>
      </c>
      <c r="BY177" s="414">
        <f t="shared" si="36"/>
        <v>17407.609236234457</v>
      </c>
      <c r="BZ177" s="414">
        <f t="shared" si="37"/>
        <v>20715.054991119003</v>
      </c>
      <c r="CA177" s="414">
        <f t="shared" si="38"/>
        <v>198605.48312611011</v>
      </c>
      <c r="CB177" s="414">
        <f t="shared" si="39"/>
        <v>0</v>
      </c>
      <c r="CC177" s="414">
        <f t="shared" si="40"/>
        <v>0</v>
      </c>
      <c r="CD177" s="414">
        <f t="shared" si="41"/>
        <v>0</v>
      </c>
      <c r="CE177" s="414">
        <f t="shared" si="42"/>
        <v>0</v>
      </c>
      <c r="CF177" s="414">
        <f t="shared" si="43"/>
        <v>0</v>
      </c>
      <c r="CG177" s="414">
        <f t="shared" si="44"/>
        <v>0</v>
      </c>
      <c r="CH177" s="414">
        <f t="shared" si="45"/>
        <v>0</v>
      </c>
      <c r="CI177" s="414">
        <f t="shared" si="46"/>
        <v>0</v>
      </c>
      <c r="CJ177" s="414">
        <f t="shared" si="47"/>
        <v>0</v>
      </c>
      <c r="CK177" s="414">
        <f t="shared" si="48"/>
        <v>0</v>
      </c>
      <c r="CL177" s="414">
        <f t="shared" si="49"/>
        <v>0</v>
      </c>
      <c r="CM177" s="414">
        <f t="shared" si="50"/>
        <v>0</v>
      </c>
    </row>
    <row r="178" spans="2:91" hidden="1" x14ac:dyDescent="0.25">
      <c r="B178" s="134" t="str">
        <f t="shared" si="34"/>
        <v>-----</v>
      </c>
      <c r="C178" s="1" t="str">
        <f>+IF('Diagnóstico Técnico'!AH169&gt;0,'Diagnóstico Técnico'!A169,"")</f>
        <v>OAS-041</v>
      </c>
      <c r="D178" s="413" t="str">
        <f>+'Diagnóstico Técnico'!D169</f>
        <v xml:space="preserve">OASIS </v>
      </c>
      <c r="BW178" s="414">
        <v>181197.87388987566</v>
      </c>
      <c r="BX178" s="414">
        <f t="shared" si="35"/>
        <v>215625.46992895202</v>
      </c>
      <c r="BY178" s="414">
        <f t="shared" si="36"/>
        <v>17407.609236234457</v>
      </c>
      <c r="BZ178" s="414">
        <f t="shared" si="37"/>
        <v>20715.054991119003</v>
      </c>
      <c r="CA178" s="414">
        <f t="shared" si="38"/>
        <v>198605.48312611011</v>
      </c>
      <c r="CB178" s="414">
        <f t="shared" si="39"/>
        <v>236340.52492007101</v>
      </c>
      <c r="CC178" s="414">
        <f t="shared" si="40"/>
        <v>0</v>
      </c>
      <c r="CD178" s="414">
        <f t="shared" si="41"/>
        <v>0</v>
      </c>
      <c r="CE178" s="414">
        <f t="shared" si="42"/>
        <v>0</v>
      </c>
      <c r="CF178" s="414">
        <f t="shared" si="43"/>
        <v>0</v>
      </c>
      <c r="CG178" s="414">
        <f t="shared" si="44"/>
        <v>0</v>
      </c>
      <c r="CH178" s="414">
        <f t="shared" si="45"/>
        <v>236340.52492007101</v>
      </c>
      <c r="CI178" s="414">
        <f t="shared" si="46"/>
        <v>0</v>
      </c>
      <c r="CJ178" s="414">
        <f t="shared" si="47"/>
        <v>0</v>
      </c>
      <c r="CK178" s="414">
        <f t="shared" si="48"/>
        <v>0</v>
      </c>
      <c r="CL178" s="414">
        <f t="shared" si="49"/>
        <v>0</v>
      </c>
      <c r="CM178" s="414">
        <f t="shared" si="50"/>
        <v>236340.52492007101</v>
      </c>
    </row>
    <row r="179" spans="2:91" hidden="1" x14ac:dyDescent="0.25">
      <c r="B179" s="134" t="str">
        <f t="shared" si="34"/>
        <v>-----</v>
      </c>
      <c r="C179" s="1" t="str">
        <f>+IF('Diagnóstico Técnico'!AH170&gt;0,'Diagnóstico Técnico'!A170,"")</f>
        <v/>
      </c>
      <c r="D179" s="413" t="str">
        <f>+'Diagnóstico Técnico'!D170</f>
        <v xml:space="preserve">NUEVO HORIZONTE </v>
      </c>
      <c r="BW179" s="414">
        <v>181197.87388987566</v>
      </c>
      <c r="BX179" s="414">
        <f t="shared" si="35"/>
        <v>215625.46992895202</v>
      </c>
      <c r="BY179" s="414">
        <f t="shared" si="36"/>
        <v>17407.609236234457</v>
      </c>
      <c r="BZ179" s="414">
        <f t="shared" si="37"/>
        <v>20715.054991119003</v>
      </c>
      <c r="CA179" s="414">
        <f t="shared" si="38"/>
        <v>198605.48312611011</v>
      </c>
      <c r="CB179" s="414">
        <f t="shared" si="39"/>
        <v>0</v>
      </c>
      <c r="CC179" s="414">
        <f t="shared" si="40"/>
        <v>0</v>
      </c>
      <c r="CD179" s="414">
        <f t="shared" si="41"/>
        <v>0</v>
      </c>
      <c r="CE179" s="414">
        <f t="shared" si="42"/>
        <v>0</v>
      </c>
      <c r="CF179" s="414">
        <f t="shared" si="43"/>
        <v>0</v>
      </c>
      <c r="CG179" s="414">
        <f t="shared" si="44"/>
        <v>0</v>
      </c>
      <c r="CH179" s="414">
        <f t="shared" si="45"/>
        <v>0</v>
      </c>
      <c r="CI179" s="414">
        <f t="shared" si="46"/>
        <v>0</v>
      </c>
      <c r="CJ179" s="414">
        <f t="shared" si="47"/>
        <v>0</v>
      </c>
      <c r="CK179" s="414">
        <f t="shared" si="48"/>
        <v>0</v>
      </c>
      <c r="CL179" s="414">
        <f t="shared" si="49"/>
        <v>0</v>
      </c>
      <c r="CM179" s="414">
        <f t="shared" si="50"/>
        <v>0</v>
      </c>
    </row>
    <row r="180" spans="2:91" hidden="1" x14ac:dyDescent="0.25">
      <c r="B180" s="134" t="str">
        <f t="shared" si="34"/>
        <v>-----</v>
      </c>
      <c r="C180" s="1" t="str">
        <f>+IF('Diagnóstico Técnico'!AH171&gt;0,'Diagnóstico Técnico'!A171,"")</f>
        <v/>
      </c>
      <c r="D180" s="413" t="str">
        <f>+'Diagnóstico Técnico'!D171</f>
        <v xml:space="preserve">NUEVO HORIZONTE </v>
      </c>
      <c r="BW180" s="414">
        <v>181197.87388987566</v>
      </c>
      <c r="BX180" s="414">
        <f t="shared" si="35"/>
        <v>215625.46992895202</v>
      </c>
      <c r="BY180" s="414">
        <f t="shared" si="36"/>
        <v>17407.609236234457</v>
      </c>
      <c r="BZ180" s="414">
        <f t="shared" si="37"/>
        <v>20715.054991119003</v>
      </c>
      <c r="CA180" s="414">
        <f t="shared" si="38"/>
        <v>198605.48312611011</v>
      </c>
      <c r="CB180" s="414">
        <f t="shared" si="39"/>
        <v>0</v>
      </c>
      <c r="CC180" s="414">
        <f t="shared" si="40"/>
        <v>0</v>
      </c>
      <c r="CD180" s="414">
        <f t="shared" si="41"/>
        <v>0</v>
      </c>
      <c r="CE180" s="414">
        <f t="shared" si="42"/>
        <v>0</v>
      </c>
      <c r="CF180" s="414">
        <f t="shared" si="43"/>
        <v>0</v>
      </c>
      <c r="CG180" s="414">
        <f t="shared" si="44"/>
        <v>0</v>
      </c>
      <c r="CH180" s="414">
        <f t="shared" si="45"/>
        <v>0</v>
      </c>
      <c r="CI180" s="414">
        <f t="shared" si="46"/>
        <v>0</v>
      </c>
      <c r="CJ180" s="414">
        <f t="shared" si="47"/>
        <v>0</v>
      </c>
      <c r="CK180" s="414">
        <f t="shared" si="48"/>
        <v>0</v>
      </c>
      <c r="CL180" s="414">
        <f t="shared" si="49"/>
        <v>0</v>
      </c>
      <c r="CM180" s="414">
        <f t="shared" si="50"/>
        <v>0</v>
      </c>
    </row>
    <row r="181" spans="2:91" hidden="1" x14ac:dyDescent="0.25">
      <c r="B181" s="134" t="str">
        <f t="shared" si="34"/>
        <v>-----</v>
      </c>
      <c r="C181" s="1" t="str">
        <f>+IF('Diagnóstico Técnico'!AH172&gt;0,'Diagnóstico Técnico'!A172,"")</f>
        <v/>
      </c>
      <c r="D181" s="413" t="str">
        <f>+'Diagnóstico Técnico'!D172</f>
        <v xml:space="preserve">SAN MARTIN </v>
      </c>
      <c r="BW181" s="414">
        <v>181197.87388987566</v>
      </c>
      <c r="BX181" s="414">
        <f t="shared" si="35"/>
        <v>215625.46992895202</v>
      </c>
      <c r="BY181" s="414">
        <f t="shared" si="36"/>
        <v>17407.609236234457</v>
      </c>
      <c r="BZ181" s="414">
        <f t="shared" si="37"/>
        <v>20715.054991119003</v>
      </c>
      <c r="CA181" s="414">
        <f t="shared" si="38"/>
        <v>198605.48312611011</v>
      </c>
      <c r="CB181" s="414">
        <f t="shared" si="39"/>
        <v>0</v>
      </c>
      <c r="CC181" s="414">
        <f t="shared" si="40"/>
        <v>0</v>
      </c>
      <c r="CD181" s="414">
        <f t="shared" si="41"/>
        <v>0</v>
      </c>
      <c r="CE181" s="414">
        <f t="shared" si="42"/>
        <v>0</v>
      </c>
      <c r="CF181" s="414">
        <f t="shared" si="43"/>
        <v>0</v>
      </c>
      <c r="CG181" s="414">
        <f t="shared" si="44"/>
        <v>0</v>
      </c>
      <c r="CH181" s="414">
        <f t="shared" si="45"/>
        <v>0</v>
      </c>
      <c r="CI181" s="414">
        <f t="shared" si="46"/>
        <v>0</v>
      </c>
      <c r="CJ181" s="414">
        <f t="shared" si="47"/>
        <v>0</v>
      </c>
      <c r="CK181" s="414">
        <f t="shared" si="48"/>
        <v>0</v>
      </c>
      <c r="CL181" s="414">
        <f t="shared" si="49"/>
        <v>0</v>
      </c>
      <c r="CM181" s="414">
        <f t="shared" si="50"/>
        <v>0</v>
      </c>
    </row>
    <row r="182" spans="2:91" hidden="1" x14ac:dyDescent="0.25">
      <c r="B182" s="134" t="str">
        <f t="shared" si="34"/>
        <v>-----</v>
      </c>
      <c r="C182" s="1" t="str">
        <f>+IF('Diagnóstico Técnico'!AH173&gt;0,'Diagnóstico Técnico'!A173,"")</f>
        <v/>
      </c>
      <c r="D182" s="413" t="str">
        <f>+'Diagnóstico Técnico'!D173</f>
        <v xml:space="preserve">SAN MARTIN </v>
      </c>
      <c r="BW182" s="414">
        <v>181197.87388987566</v>
      </c>
      <c r="BX182" s="414">
        <f t="shared" si="35"/>
        <v>215625.46992895202</v>
      </c>
      <c r="BY182" s="414">
        <f t="shared" si="36"/>
        <v>17407.609236234457</v>
      </c>
      <c r="BZ182" s="414">
        <f t="shared" si="37"/>
        <v>20715.054991119003</v>
      </c>
      <c r="CA182" s="414">
        <f t="shared" si="38"/>
        <v>198605.48312611011</v>
      </c>
      <c r="CB182" s="414">
        <f t="shared" si="39"/>
        <v>0</v>
      </c>
      <c r="CC182" s="414">
        <f t="shared" si="40"/>
        <v>0</v>
      </c>
      <c r="CD182" s="414">
        <f t="shared" si="41"/>
        <v>0</v>
      </c>
      <c r="CE182" s="414">
        <f t="shared" si="42"/>
        <v>0</v>
      </c>
      <c r="CF182" s="414">
        <f t="shared" si="43"/>
        <v>0</v>
      </c>
      <c r="CG182" s="414">
        <f t="shared" si="44"/>
        <v>0</v>
      </c>
      <c r="CH182" s="414">
        <f t="shared" si="45"/>
        <v>0</v>
      </c>
      <c r="CI182" s="414">
        <f t="shared" si="46"/>
        <v>0</v>
      </c>
      <c r="CJ182" s="414">
        <f t="shared" si="47"/>
        <v>0</v>
      </c>
      <c r="CK182" s="414">
        <f t="shared" si="48"/>
        <v>0</v>
      </c>
      <c r="CL182" s="414">
        <f t="shared" si="49"/>
        <v>0</v>
      </c>
      <c r="CM182" s="414">
        <f t="shared" si="50"/>
        <v>0</v>
      </c>
    </row>
    <row r="183" spans="2:91" hidden="1" x14ac:dyDescent="0.25">
      <c r="B183" s="134" t="str">
        <f t="shared" si="34"/>
        <v>-----</v>
      </c>
      <c r="C183" s="1" t="str">
        <f>+IF('Diagnóstico Técnico'!AH174&gt;0,'Diagnóstico Técnico'!A174,"")</f>
        <v/>
      </c>
      <c r="D183" s="413" t="str">
        <f>+'Diagnóstico Técnico'!D174</f>
        <v xml:space="preserve">NUEVO HORIZONTE </v>
      </c>
      <c r="BW183" s="414">
        <v>181197.87388987566</v>
      </c>
      <c r="BX183" s="414">
        <f t="shared" si="35"/>
        <v>215625.46992895202</v>
      </c>
      <c r="BY183" s="414">
        <f t="shared" si="36"/>
        <v>17407.609236234457</v>
      </c>
      <c r="BZ183" s="414">
        <f t="shared" si="37"/>
        <v>20715.054991119003</v>
      </c>
      <c r="CA183" s="414">
        <f t="shared" si="38"/>
        <v>198605.48312611011</v>
      </c>
      <c r="CB183" s="414">
        <f t="shared" si="39"/>
        <v>0</v>
      </c>
      <c r="CC183" s="414">
        <f t="shared" si="40"/>
        <v>0</v>
      </c>
      <c r="CD183" s="414">
        <f t="shared" si="41"/>
        <v>0</v>
      </c>
      <c r="CE183" s="414">
        <f t="shared" si="42"/>
        <v>0</v>
      </c>
      <c r="CF183" s="414">
        <f t="shared" si="43"/>
        <v>0</v>
      </c>
      <c r="CG183" s="414">
        <f t="shared" si="44"/>
        <v>0</v>
      </c>
      <c r="CH183" s="414">
        <f t="shared" si="45"/>
        <v>0</v>
      </c>
      <c r="CI183" s="414">
        <f t="shared" si="46"/>
        <v>0</v>
      </c>
      <c r="CJ183" s="414">
        <f t="shared" si="47"/>
        <v>0</v>
      </c>
      <c r="CK183" s="414">
        <f t="shared" si="48"/>
        <v>0</v>
      </c>
      <c r="CL183" s="414">
        <f t="shared" si="49"/>
        <v>0</v>
      </c>
      <c r="CM183" s="414">
        <f t="shared" si="50"/>
        <v>0</v>
      </c>
    </row>
    <row r="184" spans="2:91" hidden="1" x14ac:dyDescent="0.25">
      <c r="B184" s="134" t="str">
        <f t="shared" si="34"/>
        <v>-----</v>
      </c>
      <c r="C184" s="1" t="str">
        <f>+IF('Diagnóstico Técnico'!AH175&gt;0,'Diagnóstico Técnico'!A175,"")</f>
        <v/>
      </c>
      <c r="D184" s="413" t="str">
        <f>+'Diagnóstico Técnico'!D175</f>
        <v xml:space="preserve">NUEVO HORIZONTE </v>
      </c>
      <c r="BW184" s="414">
        <v>181197.87388987566</v>
      </c>
      <c r="BX184" s="414">
        <f t="shared" si="35"/>
        <v>215625.46992895202</v>
      </c>
      <c r="BY184" s="414">
        <f t="shared" si="36"/>
        <v>17407.609236234457</v>
      </c>
      <c r="BZ184" s="414">
        <f t="shared" si="37"/>
        <v>20715.054991119003</v>
      </c>
      <c r="CA184" s="414">
        <f t="shared" si="38"/>
        <v>198605.48312611011</v>
      </c>
      <c r="CB184" s="414">
        <f t="shared" si="39"/>
        <v>0</v>
      </c>
      <c r="CC184" s="414">
        <f t="shared" si="40"/>
        <v>0</v>
      </c>
      <c r="CD184" s="414">
        <f t="shared" si="41"/>
        <v>0</v>
      </c>
      <c r="CE184" s="414">
        <f t="shared" ref="CE184:CE247" si="51">+CC184+CD184</f>
        <v>0</v>
      </c>
      <c r="CF184" s="414">
        <f t="shared" si="43"/>
        <v>0</v>
      </c>
      <c r="CG184" s="414">
        <f t="shared" si="44"/>
        <v>0</v>
      </c>
      <c r="CH184" s="414">
        <f t="shared" si="45"/>
        <v>0</v>
      </c>
      <c r="CI184" s="414">
        <f t="shared" ref="CI184:CI247" si="52">+IF((CB184+CF184)&gt;$CF$12,(CB184+CF184)-$CF$12,0)</f>
        <v>0</v>
      </c>
      <c r="CJ184" s="414">
        <f t="shared" ref="CJ184:CJ247" si="53">+IF(CF184&gt;$CF$12,CF184-$CF$12,0)</f>
        <v>0</v>
      </c>
      <c r="CK184" s="414">
        <f t="shared" ref="CK184:CK247" si="54">ROUND(+IF((CB184+CF184+CG184)&gt;$CH$12,(CB184+CF184+CG184)-$CH$12,0),0)</f>
        <v>0</v>
      </c>
      <c r="CL184" s="414">
        <f t="shared" ref="CL184:CL247" si="55">+IF(CJ184&lt;CI184,CI184,CJ184)</f>
        <v>0</v>
      </c>
      <c r="CM184" s="414">
        <f t="shared" ref="CM184:CM247" si="56">+CH184-CL184-CK184</f>
        <v>0</v>
      </c>
    </row>
    <row r="185" spans="2:91" hidden="1" x14ac:dyDescent="0.25">
      <c r="B185" s="134" t="str">
        <f t="shared" si="34"/>
        <v>-----</v>
      </c>
      <c r="C185" s="1" t="str">
        <f>+IF('Diagnóstico Técnico'!AH176&gt;0,'Diagnóstico Técnico'!A176,"")</f>
        <v/>
      </c>
      <c r="D185" s="413" t="str">
        <f>+'Diagnóstico Técnico'!D176</f>
        <v xml:space="preserve">SAN MARTIN </v>
      </c>
      <c r="BW185" s="414">
        <v>181197.87388987566</v>
      </c>
      <c r="BX185" s="414">
        <f t="shared" si="35"/>
        <v>215625.46992895202</v>
      </c>
      <c r="BY185" s="414">
        <f t="shared" si="36"/>
        <v>17407.609236234457</v>
      </c>
      <c r="BZ185" s="414">
        <f t="shared" si="37"/>
        <v>20715.054991119003</v>
      </c>
      <c r="CA185" s="414">
        <f t="shared" si="38"/>
        <v>198605.48312611011</v>
      </c>
      <c r="CB185" s="414">
        <f t="shared" si="39"/>
        <v>0</v>
      </c>
      <c r="CC185" s="414">
        <f t="shared" si="40"/>
        <v>0</v>
      </c>
      <c r="CD185" s="414">
        <f t="shared" si="41"/>
        <v>0</v>
      </c>
      <c r="CE185" s="414">
        <f t="shared" si="51"/>
        <v>0</v>
      </c>
      <c r="CF185" s="414">
        <f t="shared" si="43"/>
        <v>0</v>
      </c>
      <c r="CG185" s="414">
        <f t="shared" si="44"/>
        <v>0</v>
      </c>
      <c r="CH185" s="414">
        <f t="shared" si="45"/>
        <v>0</v>
      </c>
      <c r="CI185" s="414">
        <f t="shared" si="52"/>
        <v>0</v>
      </c>
      <c r="CJ185" s="414">
        <f t="shared" si="53"/>
        <v>0</v>
      </c>
      <c r="CK185" s="414">
        <f t="shared" si="54"/>
        <v>0</v>
      </c>
      <c r="CL185" s="414">
        <f t="shared" si="55"/>
        <v>0</v>
      </c>
      <c r="CM185" s="414">
        <f t="shared" si="56"/>
        <v>0</v>
      </c>
    </row>
    <row r="186" spans="2:91" hidden="1" x14ac:dyDescent="0.25">
      <c r="B186" s="134" t="str">
        <f t="shared" si="34"/>
        <v>-----</v>
      </c>
      <c r="C186" s="1" t="str">
        <f>+IF('Diagnóstico Técnico'!AH177&gt;0,'Diagnóstico Técnico'!A177,"")</f>
        <v/>
      </c>
      <c r="D186" s="413" t="str">
        <f>+'Diagnóstico Técnico'!D177</f>
        <v xml:space="preserve">NUEVO HORIZONTE </v>
      </c>
      <c r="BW186" s="414">
        <v>181197.87388987566</v>
      </c>
      <c r="BX186" s="414">
        <f t="shared" si="35"/>
        <v>215625.46992895202</v>
      </c>
      <c r="BY186" s="414">
        <f t="shared" si="36"/>
        <v>17407.609236234457</v>
      </c>
      <c r="BZ186" s="414">
        <f t="shared" si="37"/>
        <v>20715.054991119003</v>
      </c>
      <c r="CA186" s="414">
        <f t="shared" si="38"/>
        <v>198605.48312611011</v>
      </c>
      <c r="CB186" s="414">
        <f t="shared" si="39"/>
        <v>0</v>
      </c>
      <c r="CC186" s="414">
        <f t="shared" si="40"/>
        <v>0</v>
      </c>
      <c r="CD186" s="414">
        <f t="shared" si="41"/>
        <v>0</v>
      </c>
      <c r="CE186" s="414">
        <f t="shared" si="51"/>
        <v>0</v>
      </c>
      <c r="CF186" s="414">
        <f t="shared" si="43"/>
        <v>0</v>
      </c>
      <c r="CG186" s="414">
        <f t="shared" si="44"/>
        <v>0</v>
      </c>
      <c r="CH186" s="414">
        <f t="shared" si="45"/>
        <v>0</v>
      </c>
      <c r="CI186" s="414">
        <f t="shared" si="52"/>
        <v>0</v>
      </c>
      <c r="CJ186" s="414">
        <f t="shared" si="53"/>
        <v>0</v>
      </c>
      <c r="CK186" s="414">
        <f t="shared" si="54"/>
        <v>0</v>
      </c>
      <c r="CL186" s="414">
        <f t="shared" si="55"/>
        <v>0</v>
      </c>
      <c r="CM186" s="414">
        <f t="shared" si="56"/>
        <v>0</v>
      </c>
    </row>
    <row r="187" spans="2:91" hidden="1" x14ac:dyDescent="0.25">
      <c r="B187" s="134" t="str">
        <f t="shared" si="34"/>
        <v>-----</v>
      </c>
      <c r="C187" s="1" t="str">
        <f>+IF('Diagnóstico Técnico'!AH178&gt;0,'Diagnóstico Técnico'!A178,"")</f>
        <v/>
      </c>
      <c r="D187" s="413" t="str">
        <f>+'Diagnóstico Técnico'!D178</f>
        <v xml:space="preserve">NUEVO HORIZONTE </v>
      </c>
      <c r="BW187" s="414">
        <v>181197.87388987566</v>
      </c>
      <c r="BX187" s="414">
        <f t="shared" si="35"/>
        <v>215625.46992895202</v>
      </c>
      <c r="BY187" s="414">
        <f t="shared" si="36"/>
        <v>17407.609236234457</v>
      </c>
      <c r="BZ187" s="414">
        <f t="shared" si="37"/>
        <v>20715.054991119003</v>
      </c>
      <c r="CA187" s="414">
        <f t="shared" si="38"/>
        <v>198605.48312611011</v>
      </c>
      <c r="CB187" s="414">
        <f t="shared" si="39"/>
        <v>0</v>
      </c>
      <c r="CC187" s="414">
        <f t="shared" si="40"/>
        <v>0</v>
      </c>
      <c r="CD187" s="414">
        <f t="shared" si="41"/>
        <v>0</v>
      </c>
      <c r="CE187" s="414">
        <f t="shared" si="51"/>
        <v>0</v>
      </c>
      <c r="CF187" s="414">
        <f t="shared" si="43"/>
        <v>0</v>
      </c>
      <c r="CG187" s="414">
        <f t="shared" si="44"/>
        <v>0</v>
      </c>
      <c r="CH187" s="414">
        <f t="shared" si="45"/>
        <v>0</v>
      </c>
      <c r="CI187" s="414">
        <f t="shared" si="52"/>
        <v>0</v>
      </c>
      <c r="CJ187" s="414">
        <f t="shared" si="53"/>
        <v>0</v>
      </c>
      <c r="CK187" s="414">
        <f t="shared" si="54"/>
        <v>0</v>
      </c>
      <c r="CL187" s="414">
        <f t="shared" si="55"/>
        <v>0</v>
      </c>
      <c r="CM187" s="414">
        <f t="shared" si="56"/>
        <v>0</v>
      </c>
    </row>
    <row r="188" spans="2:91" hidden="1" x14ac:dyDescent="0.25">
      <c r="B188" s="134" t="str">
        <f t="shared" si="34"/>
        <v>-----</v>
      </c>
      <c r="C188" s="1" t="str">
        <f>+IF('Diagnóstico Técnico'!AH179&gt;0,'Diagnóstico Técnico'!A179,"")</f>
        <v/>
      </c>
      <c r="D188" s="413" t="str">
        <f>+'Diagnóstico Técnico'!D179</f>
        <v xml:space="preserve">NUEVO HORIZONTE </v>
      </c>
      <c r="BW188" s="414">
        <v>181197.87388987566</v>
      </c>
      <c r="BX188" s="414">
        <f t="shared" si="35"/>
        <v>215625.46992895202</v>
      </c>
      <c r="BY188" s="414">
        <f t="shared" si="36"/>
        <v>17407.609236234457</v>
      </c>
      <c r="BZ188" s="414">
        <f t="shared" si="37"/>
        <v>20715.054991119003</v>
      </c>
      <c r="CA188" s="414">
        <f t="shared" si="38"/>
        <v>198605.48312611011</v>
      </c>
      <c r="CB188" s="414">
        <f t="shared" si="39"/>
        <v>0</v>
      </c>
      <c r="CC188" s="414">
        <f t="shared" si="40"/>
        <v>0</v>
      </c>
      <c r="CD188" s="414">
        <f t="shared" si="41"/>
        <v>0</v>
      </c>
      <c r="CE188" s="414">
        <f t="shared" si="51"/>
        <v>0</v>
      </c>
      <c r="CF188" s="414">
        <f t="shared" si="43"/>
        <v>0</v>
      </c>
      <c r="CG188" s="414">
        <f t="shared" si="44"/>
        <v>0</v>
      </c>
      <c r="CH188" s="414">
        <f t="shared" si="45"/>
        <v>0</v>
      </c>
      <c r="CI188" s="414">
        <f t="shared" si="52"/>
        <v>0</v>
      </c>
      <c r="CJ188" s="414">
        <f t="shared" si="53"/>
        <v>0</v>
      </c>
      <c r="CK188" s="414">
        <f t="shared" si="54"/>
        <v>0</v>
      </c>
      <c r="CL188" s="414">
        <f t="shared" si="55"/>
        <v>0</v>
      </c>
      <c r="CM188" s="414">
        <f t="shared" si="56"/>
        <v>0</v>
      </c>
    </row>
    <row r="189" spans="2:91" hidden="1" x14ac:dyDescent="0.25">
      <c r="B189" s="134" t="str">
        <f t="shared" si="34"/>
        <v>-----</v>
      </c>
      <c r="C189" s="1" t="str">
        <f>+IF('Diagnóstico Técnico'!AH180&gt;0,'Diagnóstico Técnico'!A180,"")</f>
        <v/>
      </c>
      <c r="D189" s="413" t="str">
        <f>+'Diagnóstico Técnico'!D180</f>
        <v xml:space="preserve">SAN MARTIN </v>
      </c>
      <c r="BW189" s="414">
        <v>181197.87388987566</v>
      </c>
      <c r="BX189" s="414">
        <f t="shared" si="35"/>
        <v>215625.46992895202</v>
      </c>
      <c r="BY189" s="414">
        <f t="shared" si="36"/>
        <v>17407.609236234457</v>
      </c>
      <c r="BZ189" s="414">
        <f t="shared" si="37"/>
        <v>20715.054991119003</v>
      </c>
      <c r="CA189" s="414">
        <f t="shared" si="38"/>
        <v>198605.48312611011</v>
      </c>
      <c r="CB189" s="414">
        <f t="shared" si="39"/>
        <v>0</v>
      </c>
      <c r="CC189" s="414">
        <f t="shared" si="40"/>
        <v>0</v>
      </c>
      <c r="CD189" s="414">
        <f t="shared" si="41"/>
        <v>0</v>
      </c>
      <c r="CE189" s="414">
        <f t="shared" si="51"/>
        <v>0</v>
      </c>
      <c r="CF189" s="414">
        <f t="shared" si="43"/>
        <v>0</v>
      </c>
      <c r="CG189" s="414">
        <f t="shared" si="44"/>
        <v>0</v>
      </c>
      <c r="CH189" s="414">
        <f t="shared" si="45"/>
        <v>0</v>
      </c>
      <c r="CI189" s="414">
        <f t="shared" si="52"/>
        <v>0</v>
      </c>
      <c r="CJ189" s="414">
        <f t="shared" si="53"/>
        <v>0</v>
      </c>
      <c r="CK189" s="414">
        <f t="shared" si="54"/>
        <v>0</v>
      </c>
      <c r="CL189" s="414">
        <f t="shared" si="55"/>
        <v>0</v>
      </c>
      <c r="CM189" s="414">
        <f t="shared" si="56"/>
        <v>0</v>
      </c>
    </row>
    <row r="190" spans="2:91" hidden="1" x14ac:dyDescent="0.25">
      <c r="B190" s="134" t="str">
        <f t="shared" si="34"/>
        <v>-----</v>
      </c>
      <c r="C190" s="1" t="str">
        <f>+IF('Diagnóstico Técnico'!AH181&gt;0,'Diagnóstico Técnico'!A181,"")</f>
        <v/>
      </c>
      <c r="D190" s="413" t="str">
        <f>+'Diagnóstico Técnico'!D181</f>
        <v xml:space="preserve">SAN MARTIN </v>
      </c>
      <c r="BW190" s="414">
        <v>181197.87388987566</v>
      </c>
      <c r="BX190" s="414">
        <f t="shared" si="35"/>
        <v>215625.46992895202</v>
      </c>
      <c r="BY190" s="414">
        <f t="shared" si="36"/>
        <v>17407.609236234457</v>
      </c>
      <c r="BZ190" s="414">
        <f t="shared" si="37"/>
        <v>20715.054991119003</v>
      </c>
      <c r="CA190" s="414">
        <f t="shared" si="38"/>
        <v>198605.48312611011</v>
      </c>
      <c r="CB190" s="414">
        <f t="shared" si="39"/>
        <v>0</v>
      </c>
      <c r="CC190" s="414">
        <f t="shared" si="40"/>
        <v>0</v>
      </c>
      <c r="CD190" s="414">
        <f t="shared" si="41"/>
        <v>0</v>
      </c>
      <c r="CE190" s="414">
        <f t="shared" si="51"/>
        <v>0</v>
      </c>
      <c r="CF190" s="414">
        <f t="shared" si="43"/>
        <v>0</v>
      </c>
      <c r="CG190" s="414">
        <f t="shared" si="44"/>
        <v>0</v>
      </c>
      <c r="CH190" s="414">
        <f t="shared" si="45"/>
        <v>0</v>
      </c>
      <c r="CI190" s="414">
        <f t="shared" si="52"/>
        <v>0</v>
      </c>
      <c r="CJ190" s="414">
        <f t="shared" si="53"/>
        <v>0</v>
      </c>
      <c r="CK190" s="414">
        <f t="shared" si="54"/>
        <v>0</v>
      </c>
      <c r="CL190" s="414">
        <f t="shared" si="55"/>
        <v>0</v>
      </c>
      <c r="CM190" s="414">
        <f t="shared" si="56"/>
        <v>0</v>
      </c>
    </row>
    <row r="191" spans="2:91" hidden="1" x14ac:dyDescent="0.25">
      <c r="B191" s="134" t="str">
        <f t="shared" si="34"/>
        <v>-----</v>
      </c>
      <c r="C191" s="1" t="str">
        <f>+IF('Diagnóstico Técnico'!AH182&gt;0,'Diagnóstico Técnico'!A182,"")</f>
        <v/>
      </c>
      <c r="D191" s="413" t="str">
        <f>+'Diagnóstico Técnico'!D182</f>
        <v xml:space="preserve">SAN MARTIN </v>
      </c>
      <c r="BW191" s="414">
        <v>181197.87388987566</v>
      </c>
      <c r="BX191" s="414">
        <f t="shared" si="35"/>
        <v>215625.46992895202</v>
      </c>
      <c r="BY191" s="414">
        <f t="shared" si="36"/>
        <v>17407.609236234457</v>
      </c>
      <c r="BZ191" s="414">
        <f t="shared" si="37"/>
        <v>20715.054991119003</v>
      </c>
      <c r="CA191" s="414">
        <f t="shared" si="38"/>
        <v>198605.48312611011</v>
      </c>
      <c r="CB191" s="414">
        <f t="shared" si="39"/>
        <v>0</v>
      </c>
      <c r="CC191" s="414">
        <f t="shared" si="40"/>
        <v>0</v>
      </c>
      <c r="CD191" s="414">
        <f t="shared" si="41"/>
        <v>0</v>
      </c>
      <c r="CE191" s="414">
        <f t="shared" si="51"/>
        <v>0</v>
      </c>
      <c r="CF191" s="414">
        <f t="shared" si="43"/>
        <v>0</v>
      </c>
      <c r="CG191" s="414">
        <f t="shared" si="44"/>
        <v>0</v>
      </c>
      <c r="CH191" s="414">
        <f t="shared" si="45"/>
        <v>0</v>
      </c>
      <c r="CI191" s="414">
        <f t="shared" si="52"/>
        <v>0</v>
      </c>
      <c r="CJ191" s="414">
        <f t="shared" si="53"/>
        <v>0</v>
      </c>
      <c r="CK191" s="414">
        <f t="shared" si="54"/>
        <v>0</v>
      </c>
      <c r="CL191" s="414">
        <f t="shared" si="55"/>
        <v>0</v>
      </c>
      <c r="CM191" s="414">
        <f t="shared" si="56"/>
        <v>0</v>
      </c>
    </row>
    <row r="192" spans="2:91" hidden="1" x14ac:dyDescent="0.25">
      <c r="B192" s="134" t="str">
        <f t="shared" si="34"/>
        <v>-----</v>
      </c>
      <c r="C192" s="1" t="str">
        <f>+IF('Diagnóstico Técnico'!AH183&gt;0,'Diagnóstico Técnico'!A183,"")</f>
        <v/>
      </c>
      <c r="D192" s="413" t="str">
        <f>+'Diagnóstico Técnico'!D183</f>
        <v xml:space="preserve">SAN MARTIN </v>
      </c>
      <c r="BW192" s="414">
        <v>181197.87388987566</v>
      </c>
      <c r="BX192" s="414">
        <f t="shared" si="35"/>
        <v>215625.46992895202</v>
      </c>
      <c r="BY192" s="414">
        <f t="shared" si="36"/>
        <v>17407.609236234457</v>
      </c>
      <c r="BZ192" s="414">
        <f t="shared" si="37"/>
        <v>20715.054991119003</v>
      </c>
      <c r="CA192" s="414">
        <f t="shared" si="38"/>
        <v>198605.48312611011</v>
      </c>
      <c r="CB192" s="414">
        <f t="shared" si="39"/>
        <v>0</v>
      </c>
      <c r="CC192" s="414">
        <f t="shared" si="40"/>
        <v>0</v>
      </c>
      <c r="CD192" s="414">
        <f t="shared" si="41"/>
        <v>0</v>
      </c>
      <c r="CE192" s="414">
        <f t="shared" si="51"/>
        <v>0</v>
      </c>
      <c r="CF192" s="414">
        <f t="shared" si="43"/>
        <v>0</v>
      </c>
      <c r="CG192" s="414">
        <f t="shared" si="44"/>
        <v>0</v>
      </c>
      <c r="CH192" s="414">
        <f t="shared" si="45"/>
        <v>0</v>
      </c>
      <c r="CI192" s="414">
        <f t="shared" si="52"/>
        <v>0</v>
      </c>
      <c r="CJ192" s="414">
        <f t="shared" si="53"/>
        <v>0</v>
      </c>
      <c r="CK192" s="414">
        <f t="shared" si="54"/>
        <v>0</v>
      </c>
      <c r="CL192" s="414">
        <f t="shared" si="55"/>
        <v>0</v>
      </c>
      <c r="CM192" s="414">
        <f t="shared" si="56"/>
        <v>0</v>
      </c>
    </row>
    <row r="193" spans="2:94" hidden="1" x14ac:dyDescent="0.25">
      <c r="B193" s="134" t="str">
        <f t="shared" si="34"/>
        <v>-----</v>
      </c>
      <c r="C193" s="1" t="str">
        <f>+IF('Diagnóstico Técnico'!AH184&gt;0,'Diagnóstico Técnico'!A184,"")</f>
        <v/>
      </c>
      <c r="D193" s="413" t="str">
        <f>+'Diagnóstico Técnico'!D184</f>
        <v xml:space="preserve">SAN MARTIN </v>
      </c>
      <c r="BW193" s="414">
        <v>181197.87388987566</v>
      </c>
      <c r="BX193" s="414">
        <f t="shared" si="35"/>
        <v>215625.46992895202</v>
      </c>
      <c r="BY193" s="414">
        <f t="shared" si="36"/>
        <v>17407.609236234457</v>
      </c>
      <c r="BZ193" s="414">
        <f t="shared" si="37"/>
        <v>20715.054991119003</v>
      </c>
      <c r="CA193" s="414">
        <f t="shared" si="38"/>
        <v>198605.48312611011</v>
      </c>
      <c r="CB193" s="414">
        <f t="shared" si="39"/>
        <v>0</v>
      </c>
      <c r="CC193" s="414">
        <f t="shared" si="40"/>
        <v>0</v>
      </c>
      <c r="CD193" s="414">
        <f t="shared" si="41"/>
        <v>0</v>
      </c>
      <c r="CE193" s="414">
        <f t="shared" si="51"/>
        <v>0</v>
      </c>
      <c r="CF193" s="414">
        <f t="shared" si="43"/>
        <v>0</v>
      </c>
      <c r="CG193" s="414">
        <f t="shared" si="44"/>
        <v>0</v>
      </c>
      <c r="CH193" s="414">
        <f t="shared" si="45"/>
        <v>0</v>
      </c>
      <c r="CI193" s="414">
        <f t="shared" si="52"/>
        <v>0</v>
      </c>
      <c r="CJ193" s="414">
        <f t="shared" si="53"/>
        <v>0</v>
      </c>
      <c r="CK193" s="414">
        <f t="shared" si="54"/>
        <v>0</v>
      </c>
      <c r="CL193" s="414">
        <f t="shared" si="55"/>
        <v>0</v>
      </c>
      <c r="CM193" s="414">
        <f t="shared" si="56"/>
        <v>0</v>
      </c>
    </row>
    <row r="194" spans="2:94" hidden="1" x14ac:dyDescent="0.25">
      <c r="B194" s="134" t="str">
        <f t="shared" si="34"/>
        <v>-----</v>
      </c>
      <c r="C194" s="1" t="str">
        <f>+IF('Diagnóstico Técnico'!AH185&gt;0,'Diagnóstico Técnico'!A185,"")</f>
        <v/>
      </c>
      <c r="D194" s="413" t="str">
        <f>+'Diagnóstico Técnico'!D185</f>
        <v xml:space="preserve">SAN MARTIN </v>
      </c>
      <c r="BW194" s="414">
        <v>181197.87388987566</v>
      </c>
      <c r="BX194" s="414">
        <f t="shared" si="35"/>
        <v>215625.46992895202</v>
      </c>
      <c r="BY194" s="414">
        <f t="shared" si="36"/>
        <v>17407.609236234457</v>
      </c>
      <c r="BZ194" s="414">
        <f t="shared" si="37"/>
        <v>20715.054991119003</v>
      </c>
      <c r="CA194" s="414">
        <f t="shared" si="38"/>
        <v>198605.48312611011</v>
      </c>
      <c r="CB194" s="414">
        <f t="shared" si="39"/>
        <v>0</v>
      </c>
      <c r="CC194" s="414">
        <f t="shared" si="40"/>
        <v>0</v>
      </c>
      <c r="CD194" s="414">
        <f t="shared" si="41"/>
        <v>0</v>
      </c>
      <c r="CE194" s="414">
        <f t="shared" si="51"/>
        <v>0</v>
      </c>
      <c r="CF194" s="414">
        <f t="shared" si="43"/>
        <v>0</v>
      </c>
      <c r="CG194" s="414">
        <f t="shared" si="44"/>
        <v>0</v>
      </c>
      <c r="CH194" s="414">
        <f t="shared" si="45"/>
        <v>0</v>
      </c>
      <c r="CI194" s="414">
        <f t="shared" si="52"/>
        <v>0</v>
      </c>
      <c r="CJ194" s="414">
        <f t="shared" si="53"/>
        <v>0</v>
      </c>
      <c r="CK194" s="414">
        <f t="shared" si="54"/>
        <v>0</v>
      </c>
      <c r="CL194" s="414">
        <f t="shared" si="55"/>
        <v>0</v>
      </c>
      <c r="CM194" s="414">
        <f t="shared" si="56"/>
        <v>0</v>
      </c>
    </row>
    <row r="195" spans="2:94" hidden="1" x14ac:dyDescent="0.25">
      <c r="B195" s="134" t="str">
        <f t="shared" si="34"/>
        <v>-----</v>
      </c>
      <c r="C195" s="1" t="str">
        <f>+IF('Diagnóstico Técnico'!AH186&gt;0,'Diagnóstico Técnico'!A186,"")</f>
        <v/>
      </c>
      <c r="D195" s="413" t="str">
        <f>+'Diagnóstico Técnico'!D186</f>
        <v xml:space="preserve">NUEVO HORIZONTE </v>
      </c>
      <c r="BW195" s="414">
        <v>181197.87388987566</v>
      </c>
      <c r="BX195" s="414">
        <f t="shared" si="35"/>
        <v>215625.46992895202</v>
      </c>
      <c r="BY195" s="414">
        <f t="shared" si="36"/>
        <v>17407.609236234457</v>
      </c>
      <c r="BZ195" s="414">
        <f t="shared" si="37"/>
        <v>20715.054991119003</v>
      </c>
      <c r="CA195" s="414">
        <f t="shared" si="38"/>
        <v>198605.48312611011</v>
      </c>
      <c r="CB195" s="414">
        <f t="shared" si="39"/>
        <v>0</v>
      </c>
      <c r="CC195" s="414">
        <f t="shared" si="40"/>
        <v>0</v>
      </c>
      <c r="CD195" s="414">
        <f t="shared" si="41"/>
        <v>0</v>
      </c>
      <c r="CE195" s="414">
        <f t="shared" si="51"/>
        <v>0</v>
      </c>
      <c r="CF195" s="414">
        <f t="shared" si="43"/>
        <v>0</v>
      </c>
      <c r="CG195" s="414">
        <f t="shared" si="44"/>
        <v>0</v>
      </c>
      <c r="CH195" s="414">
        <f t="shared" si="45"/>
        <v>0</v>
      </c>
      <c r="CI195" s="414">
        <f t="shared" si="52"/>
        <v>0</v>
      </c>
      <c r="CJ195" s="414">
        <f t="shared" si="53"/>
        <v>0</v>
      </c>
      <c r="CK195" s="414">
        <f t="shared" si="54"/>
        <v>0</v>
      </c>
      <c r="CL195" s="414">
        <f t="shared" si="55"/>
        <v>0</v>
      </c>
      <c r="CM195" s="414">
        <f t="shared" si="56"/>
        <v>0</v>
      </c>
    </row>
    <row r="196" spans="2:94" hidden="1" x14ac:dyDescent="0.25">
      <c r="B196" s="134" t="str">
        <f t="shared" si="34"/>
        <v>-----</v>
      </c>
      <c r="C196" s="1" t="str">
        <f>+IF('Diagnóstico Técnico'!AH187&gt;0,'Diagnóstico Técnico'!A187,"")</f>
        <v/>
      </c>
      <c r="D196" s="413" t="str">
        <f>+'Diagnóstico Técnico'!D187</f>
        <v xml:space="preserve">NUEVO HORIZONTE </v>
      </c>
      <c r="BW196" s="414">
        <v>181197.87388987566</v>
      </c>
      <c r="BX196" s="414">
        <f t="shared" si="35"/>
        <v>215625.46992895202</v>
      </c>
      <c r="BY196" s="414">
        <f t="shared" si="36"/>
        <v>17407.609236234457</v>
      </c>
      <c r="BZ196" s="414">
        <f t="shared" si="37"/>
        <v>20715.054991119003</v>
      </c>
      <c r="CA196" s="414">
        <f t="shared" si="38"/>
        <v>198605.48312611011</v>
      </c>
      <c r="CB196" s="414">
        <f t="shared" si="39"/>
        <v>0</v>
      </c>
      <c r="CC196" s="414">
        <f t="shared" si="40"/>
        <v>0</v>
      </c>
      <c r="CD196" s="414">
        <f t="shared" si="41"/>
        <v>0</v>
      </c>
      <c r="CE196" s="414">
        <f t="shared" si="51"/>
        <v>0</v>
      </c>
      <c r="CF196" s="414">
        <f t="shared" si="43"/>
        <v>0</v>
      </c>
      <c r="CG196" s="414">
        <f t="shared" si="44"/>
        <v>0</v>
      </c>
      <c r="CH196" s="414">
        <f t="shared" si="45"/>
        <v>0</v>
      </c>
      <c r="CI196" s="414">
        <f t="shared" si="52"/>
        <v>0</v>
      </c>
      <c r="CJ196" s="414">
        <f t="shared" si="53"/>
        <v>0</v>
      </c>
      <c r="CK196" s="414">
        <f t="shared" si="54"/>
        <v>0</v>
      </c>
      <c r="CL196" s="414">
        <f t="shared" si="55"/>
        <v>0</v>
      </c>
      <c r="CM196" s="414">
        <f t="shared" si="56"/>
        <v>0</v>
      </c>
    </row>
    <row r="197" spans="2:94" hidden="1" x14ac:dyDescent="0.25">
      <c r="B197" s="134" t="str">
        <f t="shared" si="34"/>
        <v>-----</v>
      </c>
      <c r="C197" s="1" t="str">
        <f>+IF('Diagnóstico Técnico'!AH188&gt;0,'Diagnóstico Técnico'!A188,"")</f>
        <v/>
      </c>
      <c r="D197" s="413" t="str">
        <f>+'Diagnóstico Técnico'!D188</f>
        <v xml:space="preserve">NUEVO HORIZONTE </v>
      </c>
      <c r="BW197" s="414">
        <v>181197.87388987566</v>
      </c>
      <c r="BX197" s="414">
        <f t="shared" si="35"/>
        <v>215625.46992895202</v>
      </c>
      <c r="BY197" s="414">
        <f t="shared" si="36"/>
        <v>17407.609236234457</v>
      </c>
      <c r="BZ197" s="414">
        <f t="shared" si="37"/>
        <v>20715.054991119003</v>
      </c>
      <c r="CA197" s="414">
        <f t="shared" si="38"/>
        <v>198605.48312611011</v>
      </c>
      <c r="CB197" s="414">
        <f t="shared" si="39"/>
        <v>0</v>
      </c>
      <c r="CC197" s="414">
        <f t="shared" si="40"/>
        <v>0</v>
      </c>
      <c r="CD197" s="414">
        <f t="shared" si="41"/>
        <v>0</v>
      </c>
      <c r="CE197" s="414">
        <f t="shared" si="51"/>
        <v>0</v>
      </c>
      <c r="CF197" s="414">
        <f t="shared" si="43"/>
        <v>0</v>
      </c>
      <c r="CG197" s="414">
        <f t="shared" si="44"/>
        <v>0</v>
      </c>
      <c r="CH197" s="414">
        <f t="shared" si="45"/>
        <v>0</v>
      </c>
      <c r="CI197" s="414">
        <f t="shared" si="52"/>
        <v>0</v>
      </c>
      <c r="CJ197" s="414">
        <f t="shared" si="53"/>
        <v>0</v>
      </c>
      <c r="CK197" s="414">
        <f t="shared" si="54"/>
        <v>0</v>
      </c>
      <c r="CL197" s="414">
        <f t="shared" si="55"/>
        <v>0</v>
      </c>
      <c r="CM197" s="414">
        <f t="shared" si="56"/>
        <v>0</v>
      </c>
    </row>
    <row r="198" spans="2:94" hidden="1" x14ac:dyDescent="0.25">
      <c r="B198" s="134" t="str">
        <f t="shared" si="34"/>
        <v>-----</v>
      </c>
      <c r="C198" s="1" t="str">
        <f>+IF('Diagnóstico Técnico'!AH189&gt;0,'Diagnóstico Técnico'!A189,"")</f>
        <v/>
      </c>
      <c r="D198" s="413" t="str">
        <f>+'Diagnóstico Técnico'!D189</f>
        <v xml:space="preserve">NUEVO HORIZONTE </v>
      </c>
      <c r="BW198" s="414">
        <v>181197.87388987566</v>
      </c>
      <c r="BX198" s="414">
        <f t="shared" si="35"/>
        <v>215625.46992895202</v>
      </c>
      <c r="BY198" s="414">
        <f t="shared" si="36"/>
        <v>17407.609236234457</v>
      </c>
      <c r="BZ198" s="414">
        <f t="shared" si="37"/>
        <v>20715.054991119003</v>
      </c>
      <c r="CA198" s="414">
        <f t="shared" si="38"/>
        <v>198605.48312611011</v>
      </c>
      <c r="CB198" s="414">
        <f t="shared" si="39"/>
        <v>0</v>
      </c>
      <c r="CC198" s="414">
        <f t="shared" si="40"/>
        <v>0</v>
      </c>
      <c r="CD198" s="414">
        <f t="shared" si="41"/>
        <v>0</v>
      </c>
      <c r="CE198" s="414">
        <f t="shared" si="51"/>
        <v>0</v>
      </c>
      <c r="CF198" s="414">
        <f t="shared" si="43"/>
        <v>0</v>
      </c>
      <c r="CG198" s="414">
        <f t="shared" si="44"/>
        <v>0</v>
      </c>
      <c r="CH198" s="414">
        <f t="shared" si="45"/>
        <v>0</v>
      </c>
      <c r="CI198" s="414">
        <f t="shared" si="52"/>
        <v>0</v>
      </c>
      <c r="CJ198" s="414">
        <f t="shared" si="53"/>
        <v>0</v>
      </c>
      <c r="CK198" s="414">
        <f t="shared" si="54"/>
        <v>0</v>
      </c>
      <c r="CL198" s="414">
        <f t="shared" si="55"/>
        <v>0</v>
      </c>
      <c r="CM198" s="414">
        <f t="shared" si="56"/>
        <v>0</v>
      </c>
    </row>
    <row r="199" spans="2:94" hidden="1" x14ac:dyDescent="0.25">
      <c r="B199" s="134" t="str">
        <f t="shared" si="34"/>
        <v>-----</v>
      </c>
      <c r="C199" s="1" t="str">
        <f>+IF('Diagnóstico Técnico'!AH190&gt;0,'Diagnóstico Técnico'!A190,"")</f>
        <v/>
      </c>
      <c r="D199" s="413" t="str">
        <f>+'Diagnóstico Técnico'!D190</f>
        <v xml:space="preserve">NUEVO HORIZONTE </v>
      </c>
      <c r="BW199" s="414">
        <v>181197.87388987566</v>
      </c>
      <c r="BX199" s="414">
        <f t="shared" si="35"/>
        <v>215625.46992895202</v>
      </c>
      <c r="BY199" s="414">
        <f t="shared" si="36"/>
        <v>17407.609236234457</v>
      </c>
      <c r="BZ199" s="414">
        <f t="shared" si="37"/>
        <v>20715.054991119003</v>
      </c>
      <c r="CA199" s="414">
        <f t="shared" si="38"/>
        <v>198605.48312611011</v>
      </c>
      <c r="CB199" s="414">
        <f t="shared" si="39"/>
        <v>0</v>
      </c>
      <c r="CC199" s="414">
        <f t="shared" si="40"/>
        <v>0</v>
      </c>
      <c r="CD199" s="414">
        <f t="shared" si="41"/>
        <v>0</v>
      </c>
      <c r="CE199" s="414">
        <f t="shared" si="51"/>
        <v>0</v>
      </c>
      <c r="CF199" s="414">
        <f t="shared" si="43"/>
        <v>0</v>
      </c>
      <c r="CG199" s="414">
        <f t="shared" si="44"/>
        <v>0</v>
      </c>
      <c r="CH199" s="414">
        <f t="shared" si="45"/>
        <v>0</v>
      </c>
      <c r="CI199" s="414">
        <f t="shared" si="52"/>
        <v>0</v>
      </c>
      <c r="CJ199" s="414">
        <f t="shared" si="53"/>
        <v>0</v>
      </c>
      <c r="CK199" s="414">
        <f t="shared" si="54"/>
        <v>0</v>
      </c>
      <c r="CL199" s="414">
        <f t="shared" si="55"/>
        <v>0</v>
      </c>
      <c r="CM199" s="414">
        <f t="shared" si="56"/>
        <v>0</v>
      </c>
    </row>
    <row r="200" spans="2:94" hidden="1" x14ac:dyDescent="0.25">
      <c r="B200" s="134" t="str">
        <f t="shared" si="34"/>
        <v>-----</v>
      </c>
      <c r="C200" s="1" t="str">
        <f>+IF('Diagnóstico Técnico'!AH191&gt;0,'Diagnóstico Técnico'!A191,"")</f>
        <v/>
      </c>
      <c r="D200" s="413" t="str">
        <f>+'Diagnóstico Técnico'!D191</f>
        <v xml:space="preserve">NUEVO HORIZONTE </v>
      </c>
      <c r="BW200" s="414">
        <v>181197.87388987566</v>
      </c>
      <c r="BX200" s="414">
        <f t="shared" si="35"/>
        <v>215625.46992895202</v>
      </c>
      <c r="BY200" s="414">
        <f t="shared" si="36"/>
        <v>17407.609236234457</v>
      </c>
      <c r="BZ200" s="414">
        <f t="shared" si="37"/>
        <v>20715.054991119003</v>
      </c>
      <c r="CA200" s="414">
        <f t="shared" si="38"/>
        <v>198605.48312611011</v>
      </c>
      <c r="CB200" s="414">
        <f t="shared" si="39"/>
        <v>0</v>
      </c>
      <c r="CC200" s="414">
        <f t="shared" si="40"/>
        <v>0</v>
      </c>
      <c r="CD200" s="414">
        <f t="shared" si="41"/>
        <v>0</v>
      </c>
      <c r="CE200" s="414">
        <f t="shared" si="51"/>
        <v>0</v>
      </c>
      <c r="CF200" s="414">
        <f t="shared" si="43"/>
        <v>0</v>
      </c>
      <c r="CG200" s="414">
        <f t="shared" si="44"/>
        <v>0</v>
      </c>
      <c r="CH200" s="414">
        <f t="shared" si="45"/>
        <v>0</v>
      </c>
      <c r="CI200" s="414">
        <f t="shared" si="52"/>
        <v>0</v>
      </c>
      <c r="CJ200" s="414">
        <f t="shared" si="53"/>
        <v>0</v>
      </c>
      <c r="CK200" s="414">
        <f t="shared" si="54"/>
        <v>0</v>
      </c>
      <c r="CL200" s="414">
        <f t="shared" si="55"/>
        <v>0</v>
      </c>
      <c r="CM200" s="414">
        <f t="shared" si="56"/>
        <v>0</v>
      </c>
    </row>
    <row r="201" spans="2:94" x14ac:dyDescent="0.25">
      <c r="B201" s="134" t="str">
        <f t="shared" si="34"/>
        <v>-S-D-LM-LD-LP</v>
      </c>
      <c r="C201" s="6" t="str">
        <f>+IF('Diagnóstico Técnico'!AH192&gt;0,'Diagnóstico Técnico'!A192,"")</f>
        <v>OAS-042</v>
      </c>
      <c r="D201" s="475" t="str">
        <f>+'Diagnóstico Técnico'!D192</f>
        <v xml:space="preserve">OASIS </v>
      </c>
      <c r="E201" s="6"/>
      <c r="F201" s="6"/>
      <c r="G201" s="6"/>
      <c r="H201" s="6">
        <v>1</v>
      </c>
      <c r="I201" s="6">
        <v>1</v>
      </c>
      <c r="J201" s="6">
        <v>1</v>
      </c>
      <c r="K201" s="6">
        <v>1</v>
      </c>
      <c r="L201" s="6">
        <v>1</v>
      </c>
      <c r="M201" s="6"/>
      <c r="N201" s="6"/>
      <c r="O201" s="6"/>
      <c r="P201" s="6"/>
      <c r="Q201" s="6"/>
      <c r="R201" s="6"/>
      <c r="S201" s="6"/>
      <c r="T201" s="6"/>
      <c r="U201" s="6"/>
      <c r="V201" s="6"/>
      <c r="W201" s="6"/>
      <c r="X201" s="6"/>
      <c r="Y201" s="6"/>
      <c r="Z201" s="6"/>
      <c r="AA201" s="6"/>
      <c r="AB201" s="6"/>
      <c r="AC201" s="6"/>
      <c r="AD201" s="6"/>
      <c r="AE201" s="6"/>
      <c r="AF201" s="6"/>
      <c r="AG201" s="6"/>
      <c r="AH201" s="6"/>
      <c r="AI201" s="6"/>
      <c r="AJ201" s="6"/>
      <c r="AK201" s="6"/>
      <c r="AL201" s="6"/>
      <c r="AM201" s="6"/>
      <c r="AN201" s="6"/>
      <c r="AO201" s="6"/>
      <c r="AP201" s="6"/>
      <c r="AQ201" s="6"/>
      <c r="AR201" s="6"/>
      <c r="AS201" s="6"/>
      <c r="AT201" s="6"/>
      <c r="AU201" s="6"/>
      <c r="AV201" s="6"/>
      <c r="AW201" s="6"/>
      <c r="AX201" s="6"/>
      <c r="AY201" s="6">
        <v>1</v>
      </c>
      <c r="AZ201" s="6"/>
      <c r="BA201" s="6"/>
      <c r="BB201" s="6"/>
      <c r="BC201" s="6"/>
      <c r="BD201" s="6"/>
      <c r="BE201" s="6"/>
      <c r="BF201" s="6"/>
      <c r="BG201" s="6"/>
      <c r="BH201" s="6"/>
      <c r="BI201" s="6"/>
      <c r="BJ201" s="6"/>
      <c r="BK201" s="6"/>
      <c r="BL201" s="6"/>
      <c r="BM201" s="6"/>
      <c r="BN201" s="6"/>
      <c r="BO201" s="6"/>
      <c r="BP201" s="6"/>
      <c r="BW201" s="414">
        <v>181197.87388987566</v>
      </c>
      <c r="BX201" s="414">
        <f t="shared" si="35"/>
        <v>215625.46992895202</v>
      </c>
      <c r="BY201" s="414">
        <f t="shared" si="36"/>
        <v>17407.609236234457</v>
      </c>
      <c r="BZ201" s="414">
        <f t="shared" si="37"/>
        <v>20715.054991119003</v>
      </c>
      <c r="CA201" s="414">
        <f t="shared" si="38"/>
        <v>198605.48312611011</v>
      </c>
      <c r="CB201" s="414">
        <f t="shared" si="39"/>
        <v>236340.52492007101</v>
      </c>
      <c r="CC201" s="414">
        <f t="shared" si="40"/>
        <v>1687949</v>
      </c>
      <c r="CD201" s="414">
        <f t="shared" si="41"/>
        <v>0</v>
      </c>
      <c r="CE201" s="414">
        <f t="shared" si="51"/>
        <v>1687949</v>
      </c>
      <c r="CF201" s="414">
        <f t="shared" si="43"/>
        <v>2190789.0071</v>
      </c>
      <c r="CG201" s="414">
        <f t="shared" si="44"/>
        <v>0</v>
      </c>
      <c r="CH201" s="414">
        <f t="shared" si="45"/>
        <v>2427129.5320200711</v>
      </c>
      <c r="CI201" s="414">
        <f t="shared" si="52"/>
        <v>0</v>
      </c>
      <c r="CJ201" s="414">
        <f t="shared" si="53"/>
        <v>0</v>
      </c>
      <c r="CK201" s="414">
        <f t="shared" si="54"/>
        <v>0</v>
      </c>
      <c r="CL201" s="414">
        <f t="shared" si="55"/>
        <v>0</v>
      </c>
      <c r="CM201" s="414">
        <f t="shared" si="56"/>
        <v>2427129.5320200711</v>
      </c>
      <c r="CO201" s="134" t="s">
        <v>1129</v>
      </c>
    </row>
    <row r="202" spans="2:94" hidden="1" x14ac:dyDescent="0.25">
      <c r="B202" s="134" t="str">
        <f t="shared" si="34"/>
        <v>-----</v>
      </c>
      <c r="C202" s="1" t="str">
        <f>+IF('Diagnóstico Técnico'!AH193&gt;0,'Diagnóstico Técnico'!A193,"")</f>
        <v/>
      </c>
      <c r="D202" s="413" t="str">
        <f>+'Diagnóstico Técnico'!D193</f>
        <v xml:space="preserve">SAN MARTIN </v>
      </c>
      <c r="BW202" s="414">
        <v>181197.87388987566</v>
      </c>
      <c r="BX202" s="414">
        <f t="shared" si="35"/>
        <v>215625.46992895202</v>
      </c>
      <c r="BY202" s="414">
        <f t="shared" si="36"/>
        <v>17407.609236234457</v>
      </c>
      <c r="BZ202" s="414">
        <f t="shared" si="37"/>
        <v>20715.054991119003</v>
      </c>
      <c r="CA202" s="414">
        <f t="shared" si="38"/>
        <v>198605.48312611011</v>
      </c>
      <c r="CB202" s="414">
        <f t="shared" si="39"/>
        <v>0</v>
      </c>
      <c r="CC202" s="414">
        <f t="shared" si="40"/>
        <v>0</v>
      </c>
      <c r="CD202" s="414">
        <f t="shared" si="41"/>
        <v>0</v>
      </c>
      <c r="CE202" s="414">
        <f t="shared" si="51"/>
        <v>0</v>
      </c>
      <c r="CF202" s="414">
        <f t="shared" si="43"/>
        <v>0</v>
      </c>
      <c r="CG202" s="414">
        <f t="shared" si="44"/>
        <v>0</v>
      </c>
      <c r="CH202" s="414">
        <f t="shared" si="45"/>
        <v>0</v>
      </c>
      <c r="CI202" s="414">
        <f t="shared" si="52"/>
        <v>0</v>
      </c>
      <c r="CJ202" s="414">
        <f t="shared" si="53"/>
        <v>0</v>
      </c>
      <c r="CK202" s="414">
        <f t="shared" si="54"/>
        <v>0</v>
      </c>
      <c r="CL202" s="414">
        <f t="shared" si="55"/>
        <v>0</v>
      </c>
      <c r="CM202" s="414">
        <f t="shared" si="56"/>
        <v>0</v>
      </c>
    </row>
    <row r="203" spans="2:94" x14ac:dyDescent="0.25">
      <c r="B203" s="134" t="str">
        <f t="shared" si="34"/>
        <v>-S-D-LM--</v>
      </c>
      <c r="C203" s="6" t="str">
        <f>+IF('Diagnóstico Técnico'!AH194&gt;0,'Diagnóstico Técnico'!A194,"")</f>
        <v>OAS-043</v>
      </c>
      <c r="D203" s="475" t="str">
        <f>+'Diagnóstico Técnico'!D194</f>
        <v xml:space="preserve">OASIS </v>
      </c>
      <c r="E203" s="6">
        <v>5</v>
      </c>
      <c r="F203" s="6">
        <v>1</v>
      </c>
      <c r="G203" s="6">
        <v>5</v>
      </c>
      <c r="H203" s="6">
        <v>1</v>
      </c>
      <c r="I203" s="6">
        <v>1</v>
      </c>
      <c r="J203" s="6">
        <v>1</v>
      </c>
      <c r="K203" s="6"/>
      <c r="L203" s="6"/>
      <c r="M203" s="6"/>
      <c r="N203" s="6"/>
      <c r="O203" s="6"/>
      <c r="P203" s="6"/>
      <c r="Q203" s="6"/>
      <c r="R203" s="6"/>
      <c r="S203" s="6"/>
      <c r="T203" s="6"/>
      <c r="U203" s="6"/>
      <c r="V203" s="6"/>
      <c r="W203" s="6"/>
      <c r="X203" s="6"/>
      <c r="Y203" s="6"/>
      <c r="Z203" s="6">
        <v>0.3</v>
      </c>
      <c r="AA203" s="6"/>
      <c r="AB203" s="6"/>
      <c r="AC203" s="6"/>
      <c r="AD203" s="6"/>
      <c r="AE203" s="6"/>
      <c r="AF203" s="6"/>
      <c r="AG203" s="6"/>
      <c r="AH203" s="6"/>
      <c r="AI203" s="6"/>
      <c r="AJ203" s="6"/>
      <c r="AK203" s="6">
        <v>0.02</v>
      </c>
      <c r="AL203" s="6">
        <v>1.5</v>
      </c>
      <c r="AM203" s="6"/>
      <c r="AN203" s="6">
        <v>2</v>
      </c>
      <c r="AO203" s="6"/>
      <c r="AP203" s="6"/>
      <c r="AQ203" s="6"/>
      <c r="AR203" s="6"/>
      <c r="AS203" s="6"/>
      <c r="AT203" s="6"/>
      <c r="AU203" s="6">
        <v>2.8</v>
      </c>
      <c r="AV203" s="6">
        <v>6.3</v>
      </c>
      <c r="AW203" s="6">
        <v>0.9</v>
      </c>
      <c r="AX203" s="6"/>
      <c r="AY203" s="6">
        <v>1</v>
      </c>
      <c r="AZ203" s="6">
        <v>1</v>
      </c>
      <c r="BA203" s="6"/>
      <c r="BB203" s="6"/>
      <c r="BC203" s="6"/>
      <c r="BD203" s="6"/>
      <c r="BE203" s="6"/>
      <c r="BF203" s="6"/>
      <c r="BG203" s="6"/>
      <c r="BH203" s="6"/>
      <c r="BI203" s="6"/>
      <c r="BJ203" s="6"/>
      <c r="BK203" s="6"/>
      <c r="BL203" s="6">
        <v>1.1000000000000001</v>
      </c>
      <c r="BM203" s="6">
        <v>3</v>
      </c>
      <c r="BN203" s="6">
        <v>4.3</v>
      </c>
      <c r="BO203" s="6">
        <v>0.9</v>
      </c>
      <c r="BP203" s="6">
        <v>14.7</v>
      </c>
      <c r="BW203" s="414">
        <v>181197.87388987566</v>
      </c>
      <c r="BX203" s="414">
        <f t="shared" si="35"/>
        <v>215625.46992895202</v>
      </c>
      <c r="BY203" s="414">
        <f t="shared" si="36"/>
        <v>17407.609236234457</v>
      </c>
      <c r="BZ203" s="414">
        <f t="shared" si="37"/>
        <v>20715.054991119003</v>
      </c>
      <c r="CA203" s="414">
        <f t="shared" si="38"/>
        <v>198605.48312611011</v>
      </c>
      <c r="CB203" s="414">
        <f t="shared" si="39"/>
        <v>236340.52492007101</v>
      </c>
      <c r="CC203" s="414">
        <f t="shared" si="40"/>
        <v>1821364.48</v>
      </c>
      <c r="CD203" s="414">
        <f t="shared" si="41"/>
        <v>0</v>
      </c>
      <c r="CE203" s="414">
        <f t="shared" si="51"/>
        <v>1821364.48</v>
      </c>
      <c r="CF203" s="414">
        <f t="shared" si="43"/>
        <v>2363948.958592</v>
      </c>
      <c r="CG203" s="414">
        <f t="shared" si="44"/>
        <v>0</v>
      </c>
      <c r="CH203" s="414">
        <f t="shared" si="45"/>
        <v>2600289.483512071</v>
      </c>
      <c r="CI203" s="414">
        <f t="shared" si="52"/>
        <v>0</v>
      </c>
      <c r="CJ203" s="414">
        <f t="shared" si="53"/>
        <v>0</v>
      </c>
      <c r="CK203" s="414">
        <f t="shared" si="54"/>
        <v>0</v>
      </c>
      <c r="CL203" s="414">
        <f t="shared" si="55"/>
        <v>0</v>
      </c>
      <c r="CM203" s="414">
        <f t="shared" si="56"/>
        <v>2600289.483512071</v>
      </c>
      <c r="CO203" s="134" t="s">
        <v>1129</v>
      </c>
      <c r="CP203" s="134">
        <v>1</v>
      </c>
    </row>
    <row r="204" spans="2:94" hidden="1" x14ac:dyDescent="0.25">
      <c r="B204" s="134" t="str">
        <f t="shared" si="34"/>
        <v>-----</v>
      </c>
      <c r="C204" s="1" t="str">
        <f>+IF('Diagnóstico Técnico'!AH195&gt;0,'Diagnóstico Técnico'!A195,"")</f>
        <v/>
      </c>
      <c r="D204" s="413" t="str">
        <f>+'Diagnóstico Técnico'!D195</f>
        <v xml:space="preserve">NUEVO HORIZONTE </v>
      </c>
      <c r="BW204" s="414">
        <v>181197.87388987566</v>
      </c>
      <c r="BX204" s="414">
        <f t="shared" si="35"/>
        <v>215625.46992895202</v>
      </c>
      <c r="BY204" s="414">
        <f t="shared" si="36"/>
        <v>17407.609236234457</v>
      </c>
      <c r="BZ204" s="414">
        <f t="shared" si="37"/>
        <v>20715.054991119003</v>
      </c>
      <c r="CA204" s="414">
        <f t="shared" si="38"/>
        <v>198605.48312611011</v>
      </c>
      <c r="CB204" s="414">
        <f t="shared" si="39"/>
        <v>0</v>
      </c>
      <c r="CC204" s="414">
        <f t="shared" si="40"/>
        <v>0</v>
      </c>
      <c r="CD204" s="414">
        <f t="shared" si="41"/>
        <v>0</v>
      </c>
      <c r="CE204" s="414">
        <f t="shared" si="51"/>
        <v>0</v>
      </c>
      <c r="CF204" s="414">
        <f t="shared" si="43"/>
        <v>0</v>
      </c>
      <c r="CG204" s="414">
        <f t="shared" si="44"/>
        <v>0</v>
      </c>
      <c r="CH204" s="414">
        <f t="shared" si="45"/>
        <v>0</v>
      </c>
      <c r="CI204" s="414">
        <f t="shared" si="52"/>
        <v>0</v>
      </c>
      <c r="CJ204" s="414">
        <f t="shared" si="53"/>
        <v>0</v>
      </c>
      <c r="CK204" s="414">
        <f t="shared" si="54"/>
        <v>0</v>
      </c>
      <c r="CL204" s="414">
        <f t="shared" si="55"/>
        <v>0</v>
      </c>
      <c r="CM204" s="414">
        <f t="shared" si="56"/>
        <v>0</v>
      </c>
    </row>
    <row r="205" spans="2:94" hidden="1" x14ac:dyDescent="0.25">
      <c r="B205" s="134" t="str">
        <f t="shared" si="34"/>
        <v>-----</v>
      </c>
      <c r="C205" s="1" t="str">
        <f>+IF('Diagnóstico Técnico'!AH196&gt;0,'Diagnóstico Técnico'!A196,"")</f>
        <v/>
      </c>
      <c r="D205" s="413" t="str">
        <f>+'Diagnóstico Técnico'!D196</f>
        <v xml:space="preserve">NUEVO HORIZONTE </v>
      </c>
      <c r="BW205" s="414">
        <v>181197.87388987566</v>
      </c>
      <c r="BX205" s="414">
        <f t="shared" si="35"/>
        <v>215625.46992895202</v>
      </c>
      <c r="BY205" s="414">
        <f t="shared" si="36"/>
        <v>17407.609236234457</v>
      </c>
      <c r="BZ205" s="414">
        <f t="shared" si="37"/>
        <v>20715.054991119003</v>
      </c>
      <c r="CA205" s="414">
        <f t="shared" si="38"/>
        <v>198605.48312611011</v>
      </c>
      <c r="CB205" s="414">
        <f t="shared" si="39"/>
        <v>0</v>
      </c>
      <c r="CC205" s="414">
        <f t="shared" si="40"/>
        <v>0</v>
      </c>
      <c r="CD205" s="414">
        <f t="shared" si="41"/>
        <v>0</v>
      </c>
      <c r="CE205" s="414">
        <f t="shared" si="51"/>
        <v>0</v>
      </c>
      <c r="CF205" s="414">
        <f t="shared" si="43"/>
        <v>0</v>
      </c>
      <c r="CG205" s="414">
        <f t="shared" si="44"/>
        <v>0</v>
      </c>
      <c r="CH205" s="414">
        <f t="shared" si="45"/>
        <v>0</v>
      </c>
      <c r="CI205" s="414">
        <f t="shared" si="52"/>
        <v>0</v>
      </c>
      <c r="CJ205" s="414">
        <f t="shared" si="53"/>
        <v>0</v>
      </c>
      <c r="CK205" s="414">
        <f t="shared" si="54"/>
        <v>0</v>
      </c>
      <c r="CL205" s="414">
        <f t="shared" si="55"/>
        <v>0</v>
      </c>
      <c r="CM205" s="414">
        <f t="shared" si="56"/>
        <v>0</v>
      </c>
    </row>
    <row r="206" spans="2:94" hidden="1" x14ac:dyDescent="0.25">
      <c r="B206" s="134" t="str">
        <f t="shared" si="34"/>
        <v>-----</v>
      </c>
      <c r="C206" s="1" t="str">
        <f>+IF('Diagnóstico Técnico'!AH197&gt;0,'Diagnóstico Técnico'!A197,"")</f>
        <v/>
      </c>
      <c r="D206" s="413" t="str">
        <f>+'Diagnóstico Técnico'!D197</f>
        <v xml:space="preserve">NUEVO HORIZONTE </v>
      </c>
      <c r="BW206" s="414">
        <v>181197.87388987566</v>
      </c>
      <c r="BX206" s="414">
        <f t="shared" si="35"/>
        <v>215625.46992895202</v>
      </c>
      <c r="BY206" s="414">
        <f t="shared" si="36"/>
        <v>17407.609236234457</v>
      </c>
      <c r="BZ206" s="414">
        <f t="shared" si="37"/>
        <v>20715.054991119003</v>
      </c>
      <c r="CA206" s="414">
        <f t="shared" si="38"/>
        <v>198605.48312611011</v>
      </c>
      <c r="CB206" s="414">
        <f t="shared" si="39"/>
        <v>0</v>
      </c>
      <c r="CC206" s="414">
        <f t="shared" si="40"/>
        <v>0</v>
      </c>
      <c r="CD206" s="414">
        <f t="shared" si="41"/>
        <v>0</v>
      </c>
      <c r="CE206" s="414">
        <f t="shared" si="51"/>
        <v>0</v>
      </c>
      <c r="CF206" s="414">
        <f t="shared" si="43"/>
        <v>0</v>
      </c>
      <c r="CG206" s="414">
        <f t="shared" si="44"/>
        <v>0</v>
      </c>
      <c r="CH206" s="414">
        <f t="shared" si="45"/>
        <v>0</v>
      </c>
      <c r="CI206" s="414">
        <f t="shared" si="52"/>
        <v>0</v>
      </c>
      <c r="CJ206" s="414">
        <f t="shared" si="53"/>
        <v>0</v>
      </c>
      <c r="CK206" s="414">
        <f t="shared" si="54"/>
        <v>0</v>
      </c>
      <c r="CL206" s="414">
        <f t="shared" si="55"/>
        <v>0</v>
      </c>
      <c r="CM206" s="414">
        <f t="shared" si="56"/>
        <v>0</v>
      </c>
    </row>
    <row r="207" spans="2:94" hidden="1" x14ac:dyDescent="0.25">
      <c r="B207" s="134" t="str">
        <f t="shared" si="34"/>
        <v>-----</v>
      </c>
      <c r="C207" s="1" t="str">
        <f>+IF('Diagnóstico Técnico'!AH198&gt;0,'Diagnóstico Técnico'!A198,"")</f>
        <v/>
      </c>
      <c r="D207" s="413" t="str">
        <f>+'Diagnóstico Técnico'!D198</f>
        <v xml:space="preserve">NUEVO HORIZONTE </v>
      </c>
      <c r="BW207" s="414">
        <v>181197.87388987566</v>
      </c>
      <c r="BX207" s="414">
        <f t="shared" si="35"/>
        <v>215625.46992895202</v>
      </c>
      <c r="BY207" s="414">
        <f t="shared" si="36"/>
        <v>17407.609236234457</v>
      </c>
      <c r="BZ207" s="414">
        <f t="shared" si="37"/>
        <v>20715.054991119003</v>
      </c>
      <c r="CA207" s="414">
        <f t="shared" si="38"/>
        <v>198605.48312611011</v>
      </c>
      <c r="CB207" s="414">
        <f t="shared" si="39"/>
        <v>0</v>
      </c>
      <c r="CC207" s="414">
        <f t="shared" si="40"/>
        <v>0</v>
      </c>
      <c r="CD207" s="414">
        <f t="shared" si="41"/>
        <v>0</v>
      </c>
      <c r="CE207" s="414">
        <f t="shared" si="51"/>
        <v>0</v>
      </c>
      <c r="CF207" s="414">
        <f t="shared" si="43"/>
        <v>0</v>
      </c>
      <c r="CG207" s="414">
        <f t="shared" si="44"/>
        <v>0</v>
      </c>
      <c r="CH207" s="414">
        <f t="shared" si="45"/>
        <v>0</v>
      </c>
      <c r="CI207" s="414">
        <f t="shared" si="52"/>
        <v>0</v>
      </c>
      <c r="CJ207" s="414">
        <f t="shared" si="53"/>
        <v>0</v>
      </c>
      <c r="CK207" s="414">
        <f t="shared" si="54"/>
        <v>0</v>
      </c>
      <c r="CL207" s="414">
        <f t="shared" si="55"/>
        <v>0</v>
      </c>
      <c r="CM207" s="414">
        <f t="shared" si="56"/>
        <v>0</v>
      </c>
    </row>
    <row r="208" spans="2:94" hidden="1" x14ac:dyDescent="0.25">
      <c r="B208" s="134" t="str">
        <f t="shared" ref="B208:B271" si="57">CONCATENATE(IF(AC208=1,"UST1",""),"",IF(AD208=1,"UST2",""),"",IF(AF208=1,"UST4",""),"-",IF(H208=1,"S",""),"",IF(N208=1,"S",""),"-",IF(I208=1,"D",""),"-",IF(J208=1,"LM",""),"",IF(O208=1,"LM",""),"-",IF(K208=1,"LD",""),"",IF(P208=1,"LD",""),"-",IF(L208=1,"LP",""),"",IF(Q208=1,"LP",""))</f>
        <v>-----</v>
      </c>
      <c r="C208" s="1" t="str">
        <f>+IF('Diagnóstico Técnico'!AH199&gt;0,'Diagnóstico Técnico'!A199,"")</f>
        <v/>
      </c>
      <c r="D208" s="413" t="str">
        <f>+'Diagnóstico Técnico'!D199</f>
        <v xml:space="preserve">SAN MARTIN </v>
      </c>
      <c r="BW208" s="414">
        <v>181197.87388987566</v>
      </c>
      <c r="BX208" s="414">
        <f t="shared" ref="BX208:BX271" si="58">+BW208*$BZ$11+BW208</f>
        <v>215625.46992895202</v>
      </c>
      <c r="BY208" s="414">
        <f t="shared" ref="BY208:BY271" si="59">+$CC$11/$CB$11</f>
        <v>17407.609236234457</v>
      </c>
      <c r="BZ208" s="414">
        <f t="shared" ref="BZ208:BZ271" si="60">+BY208*$BZ$11+BY208</f>
        <v>20715.054991119003</v>
      </c>
      <c r="CA208" s="414">
        <f t="shared" ref="CA208:CA271" si="61">+BW208+BY208</f>
        <v>198605.48312611011</v>
      </c>
      <c r="CB208" s="414">
        <f t="shared" ref="CB208:CB271" si="62">+IF(C208="",0,BX208+BZ208)</f>
        <v>0</v>
      </c>
      <c r="CC208" s="414">
        <f t="shared" ref="CC208:CC271" si="63">+$E$14*E208+$F$14*F208+$G$14*G208+$H$14*H208+$I$14*I208+$J$14*J208+$K$14*K208+$L$14*L208+$N$14*N208+$O$14*O208+$P$14*P208+$Q$14*Q208+$Z$14*Z208+$AC$14*AC208+$AD$14*AD208+$AE$14*AE208+$AF$14*AF208+$AH$14*AH208+$AI$14*AI208+$AK$14*AK208+$AL$14*AL208+$AM$14*AM208+$AN$14*AN208+$AO$14*AO208+$AP$14*AP208+$AR$14*AR208+$AS$14*AS208+$AU$14*AU208+$AV$14*AV208+$AW$14*AW208+$AY$14*AY208+$AZ$14*AZ208+$BA$14*BA208+$BB$14*BB208+$BC$14*BC208+$BD$14*BD208+$BE$14*BE208+$BF$14*BF208+$BG$14*BG208+$BH$14*BH208+$BJ$14*BJ208+$BK$14*BK208+$BL$14*BL208+$BM$14*BM208+$BN$14*BN208+$BO$14*BO208+$BP$14*BP208</f>
        <v>0</v>
      </c>
      <c r="CD208" s="414">
        <f t="shared" ref="CD208:CD271" si="64">+$S$14*S208+$T$14*T208+$U$14*U208+$V$14*V208+$W$14*W208+$X$14*X208+$AA$14*AA208</f>
        <v>0</v>
      </c>
      <c r="CE208" s="414">
        <f t="shared" si="51"/>
        <v>0</v>
      </c>
      <c r="CF208" s="414">
        <f t="shared" ref="CF208:CF271" si="65">+CC208*$BW$11+CC208*$BX$11+CC208*$BY$11+CC208*$BZ$11*$BY$11+CC208</f>
        <v>0</v>
      </c>
      <c r="CG208" s="414">
        <f t="shared" ref="CG208:CG271" si="66">+CD208*$BW$11+CD208*$BX$11+CD208*$BY$11+CD208*$BZ$11*$BY$11+CD208</f>
        <v>0</v>
      </c>
      <c r="CH208" s="414">
        <f t="shared" ref="CH208:CH271" si="67">+CB208+CF208+CG208</f>
        <v>0</v>
      </c>
      <c r="CI208" s="414">
        <f t="shared" si="52"/>
        <v>0</v>
      </c>
      <c r="CJ208" s="414">
        <f t="shared" si="53"/>
        <v>0</v>
      </c>
      <c r="CK208" s="414">
        <f t="shared" si="54"/>
        <v>0</v>
      </c>
      <c r="CL208" s="414">
        <f t="shared" si="55"/>
        <v>0</v>
      </c>
      <c r="CM208" s="414">
        <f t="shared" si="56"/>
        <v>0</v>
      </c>
    </row>
    <row r="209" spans="2:91" hidden="1" x14ac:dyDescent="0.25">
      <c r="B209" s="134" t="str">
        <f t="shared" si="57"/>
        <v>-----</v>
      </c>
      <c r="C209" s="1" t="str">
        <f>+IF('Diagnóstico Técnico'!AH200&gt;0,'Diagnóstico Técnico'!A200,"")</f>
        <v/>
      </c>
      <c r="D209" s="413" t="str">
        <f>+'Diagnóstico Técnico'!D200</f>
        <v xml:space="preserve">SAN MARTIN </v>
      </c>
      <c r="BW209" s="414">
        <v>181197.87388987566</v>
      </c>
      <c r="BX209" s="414">
        <f t="shared" si="58"/>
        <v>215625.46992895202</v>
      </c>
      <c r="BY209" s="414">
        <f t="shared" si="59"/>
        <v>17407.609236234457</v>
      </c>
      <c r="BZ209" s="414">
        <f t="shared" si="60"/>
        <v>20715.054991119003</v>
      </c>
      <c r="CA209" s="414">
        <f t="shared" si="61"/>
        <v>198605.48312611011</v>
      </c>
      <c r="CB209" s="414">
        <f t="shared" si="62"/>
        <v>0</v>
      </c>
      <c r="CC209" s="414">
        <f t="shared" si="63"/>
        <v>0</v>
      </c>
      <c r="CD209" s="414">
        <f t="shared" si="64"/>
        <v>0</v>
      </c>
      <c r="CE209" s="414">
        <f t="shared" si="51"/>
        <v>0</v>
      </c>
      <c r="CF209" s="414">
        <f t="shared" si="65"/>
        <v>0</v>
      </c>
      <c r="CG209" s="414">
        <f t="shared" si="66"/>
        <v>0</v>
      </c>
      <c r="CH209" s="414">
        <f t="shared" si="67"/>
        <v>0</v>
      </c>
      <c r="CI209" s="414">
        <f t="shared" si="52"/>
        <v>0</v>
      </c>
      <c r="CJ209" s="414">
        <f t="shared" si="53"/>
        <v>0</v>
      </c>
      <c r="CK209" s="414">
        <f t="shared" si="54"/>
        <v>0</v>
      </c>
      <c r="CL209" s="414">
        <f t="shared" si="55"/>
        <v>0</v>
      </c>
      <c r="CM209" s="414">
        <f t="shared" si="56"/>
        <v>0</v>
      </c>
    </row>
    <row r="210" spans="2:91" hidden="1" x14ac:dyDescent="0.25">
      <c r="B210" s="134" t="str">
        <f t="shared" si="57"/>
        <v>-----</v>
      </c>
      <c r="C210" s="1" t="str">
        <f>+IF('Diagnóstico Técnico'!AH201&gt;0,'Diagnóstico Técnico'!A201,"")</f>
        <v/>
      </c>
      <c r="D210" s="413" t="str">
        <f>+'Diagnóstico Técnico'!D201</f>
        <v xml:space="preserve">OASIS </v>
      </c>
      <c r="BW210" s="414">
        <v>181197.87388987566</v>
      </c>
      <c r="BX210" s="414">
        <f t="shared" si="58"/>
        <v>215625.46992895202</v>
      </c>
      <c r="BY210" s="414">
        <f t="shared" si="59"/>
        <v>17407.609236234457</v>
      </c>
      <c r="BZ210" s="414">
        <f t="shared" si="60"/>
        <v>20715.054991119003</v>
      </c>
      <c r="CA210" s="414">
        <f t="shared" si="61"/>
        <v>198605.48312611011</v>
      </c>
      <c r="CB210" s="414">
        <f t="shared" si="62"/>
        <v>0</v>
      </c>
      <c r="CC210" s="414">
        <f t="shared" si="63"/>
        <v>0</v>
      </c>
      <c r="CD210" s="414">
        <f t="shared" si="64"/>
        <v>0</v>
      </c>
      <c r="CE210" s="414">
        <f t="shared" si="51"/>
        <v>0</v>
      </c>
      <c r="CF210" s="414">
        <f t="shared" si="65"/>
        <v>0</v>
      </c>
      <c r="CG210" s="414">
        <f t="shared" si="66"/>
        <v>0</v>
      </c>
      <c r="CH210" s="414">
        <f t="shared" si="67"/>
        <v>0</v>
      </c>
      <c r="CI210" s="414">
        <f t="shared" si="52"/>
        <v>0</v>
      </c>
      <c r="CJ210" s="414">
        <f t="shared" si="53"/>
        <v>0</v>
      </c>
      <c r="CK210" s="414">
        <f t="shared" si="54"/>
        <v>0</v>
      </c>
      <c r="CL210" s="414">
        <f t="shared" si="55"/>
        <v>0</v>
      </c>
      <c r="CM210" s="414">
        <f t="shared" si="56"/>
        <v>0</v>
      </c>
    </row>
    <row r="211" spans="2:91" hidden="1" x14ac:dyDescent="0.25">
      <c r="B211" s="134" t="str">
        <f t="shared" si="57"/>
        <v>-----</v>
      </c>
      <c r="C211" s="1" t="str">
        <f>+IF('Diagnóstico Técnico'!AH202&gt;0,'Diagnóstico Técnico'!A202,"")</f>
        <v/>
      </c>
      <c r="D211" s="413" t="str">
        <f>+'Diagnóstico Técnico'!D202</f>
        <v xml:space="preserve">OASIS </v>
      </c>
      <c r="BW211" s="414">
        <v>181197.87388987566</v>
      </c>
      <c r="BX211" s="414">
        <f t="shared" si="58"/>
        <v>215625.46992895202</v>
      </c>
      <c r="BY211" s="414">
        <f t="shared" si="59"/>
        <v>17407.609236234457</v>
      </c>
      <c r="BZ211" s="414">
        <f t="shared" si="60"/>
        <v>20715.054991119003</v>
      </c>
      <c r="CA211" s="414">
        <f t="shared" si="61"/>
        <v>198605.48312611011</v>
      </c>
      <c r="CB211" s="414">
        <f t="shared" si="62"/>
        <v>0</v>
      </c>
      <c r="CC211" s="414">
        <f t="shared" si="63"/>
        <v>0</v>
      </c>
      <c r="CD211" s="414">
        <f t="shared" si="64"/>
        <v>0</v>
      </c>
      <c r="CE211" s="414">
        <f t="shared" si="51"/>
        <v>0</v>
      </c>
      <c r="CF211" s="414">
        <f t="shared" si="65"/>
        <v>0</v>
      </c>
      <c r="CG211" s="414">
        <f t="shared" si="66"/>
        <v>0</v>
      </c>
      <c r="CH211" s="414">
        <f t="shared" si="67"/>
        <v>0</v>
      </c>
      <c r="CI211" s="414">
        <f t="shared" si="52"/>
        <v>0</v>
      </c>
      <c r="CJ211" s="414">
        <f t="shared" si="53"/>
        <v>0</v>
      </c>
      <c r="CK211" s="414">
        <f t="shared" si="54"/>
        <v>0</v>
      </c>
      <c r="CL211" s="414">
        <f t="shared" si="55"/>
        <v>0</v>
      </c>
      <c r="CM211" s="414">
        <f t="shared" si="56"/>
        <v>0</v>
      </c>
    </row>
    <row r="212" spans="2:91" hidden="1" x14ac:dyDescent="0.25">
      <c r="B212" s="134" t="str">
        <f t="shared" si="57"/>
        <v>-----</v>
      </c>
      <c r="C212" s="1" t="str">
        <f>+IF('Diagnóstico Técnico'!AH203&gt;0,'Diagnóstico Técnico'!A203,"")</f>
        <v/>
      </c>
      <c r="D212" s="413" t="str">
        <f>+'Diagnóstico Técnico'!D203</f>
        <v>NUEVO MILENIO</v>
      </c>
      <c r="BW212" s="414">
        <v>181197.87388987566</v>
      </c>
      <c r="BX212" s="414">
        <f t="shared" si="58"/>
        <v>215625.46992895202</v>
      </c>
      <c r="BY212" s="414">
        <f t="shared" si="59"/>
        <v>17407.609236234457</v>
      </c>
      <c r="BZ212" s="414">
        <f t="shared" si="60"/>
        <v>20715.054991119003</v>
      </c>
      <c r="CA212" s="414">
        <f t="shared" si="61"/>
        <v>198605.48312611011</v>
      </c>
      <c r="CB212" s="414">
        <f t="shared" si="62"/>
        <v>0</v>
      </c>
      <c r="CC212" s="414">
        <f t="shared" si="63"/>
        <v>0</v>
      </c>
      <c r="CD212" s="414">
        <f t="shared" si="64"/>
        <v>0</v>
      </c>
      <c r="CE212" s="414">
        <f t="shared" si="51"/>
        <v>0</v>
      </c>
      <c r="CF212" s="414">
        <f t="shared" si="65"/>
        <v>0</v>
      </c>
      <c r="CG212" s="414">
        <f t="shared" si="66"/>
        <v>0</v>
      </c>
      <c r="CH212" s="414">
        <f t="shared" si="67"/>
        <v>0</v>
      </c>
      <c r="CI212" s="414">
        <f t="shared" si="52"/>
        <v>0</v>
      </c>
      <c r="CJ212" s="414">
        <f t="shared" si="53"/>
        <v>0</v>
      </c>
      <c r="CK212" s="414">
        <f t="shared" si="54"/>
        <v>0</v>
      </c>
      <c r="CL212" s="414">
        <f t="shared" si="55"/>
        <v>0</v>
      </c>
      <c r="CM212" s="414">
        <f t="shared" si="56"/>
        <v>0</v>
      </c>
    </row>
    <row r="213" spans="2:91" hidden="1" x14ac:dyDescent="0.25">
      <c r="B213" s="134" t="str">
        <f t="shared" si="57"/>
        <v>-----</v>
      </c>
      <c r="C213" s="1" t="str">
        <f>+IF('Diagnóstico Técnico'!AH204&gt;0,'Diagnóstico Técnico'!A204,"")</f>
        <v>MIL-031</v>
      </c>
      <c r="D213" s="413" t="str">
        <f>+'Diagnóstico Técnico'!D204</f>
        <v>NUEVO MILENIO</v>
      </c>
      <c r="BW213" s="414">
        <v>181197.87388987566</v>
      </c>
      <c r="BX213" s="414">
        <f t="shared" si="58"/>
        <v>215625.46992895202</v>
      </c>
      <c r="BY213" s="414">
        <f t="shared" si="59"/>
        <v>17407.609236234457</v>
      </c>
      <c r="BZ213" s="414">
        <f t="shared" si="60"/>
        <v>20715.054991119003</v>
      </c>
      <c r="CA213" s="414">
        <f t="shared" si="61"/>
        <v>198605.48312611011</v>
      </c>
      <c r="CB213" s="414">
        <f t="shared" si="62"/>
        <v>236340.52492007101</v>
      </c>
      <c r="CC213" s="414">
        <f t="shared" si="63"/>
        <v>0</v>
      </c>
      <c r="CD213" s="414">
        <f t="shared" si="64"/>
        <v>0</v>
      </c>
      <c r="CE213" s="414">
        <f t="shared" si="51"/>
        <v>0</v>
      </c>
      <c r="CF213" s="414">
        <f t="shared" si="65"/>
        <v>0</v>
      </c>
      <c r="CG213" s="414">
        <f t="shared" si="66"/>
        <v>0</v>
      </c>
      <c r="CH213" s="414">
        <f t="shared" si="67"/>
        <v>236340.52492007101</v>
      </c>
      <c r="CI213" s="414">
        <f t="shared" si="52"/>
        <v>0</v>
      </c>
      <c r="CJ213" s="414">
        <f t="shared" si="53"/>
        <v>0</v>
      </c>
      <c r="CK213" s="414">
        <f t="shared" si="54"/>
        <v>0</v>
      </c>
      <c r="CL213" s="414">
        <f t="shared" si="55"/>
        <v>0</v>
      </c>
      <c r="CM213" s="414">
        <f t="shared" si="56"/>
        <v>236340.52492007101</v>
      </c>
    </row>
    <row r="214" spans="2:91" hidden="1" x14ac:dyDescent="0.25">
      <c r="B214" s="134" t="str">
        <f t="shared" si="57"/>
        <v>-----</v>
      </c>
      <c r="C214" s="1" t="str">
        <f>+IF('Diagnóstico Técnico'!AH205&gt;0,'Diagnóstico Técnico'!A205,"")</f>
        <v/>
      </c>
      <c r="D214" s="413" t="str">
        <f>+'Diagnóstico Técnico'!D205</f>
        <v>NUEVO MILENIO</v>
      </c>
      <c r="BW214" s="414">
        <v>181197.87388987566</v>
      </c>
      <c r="BX214" s="414">
        <f t="shared" si="58"/>
        <v>215625.46992895202</v>
      </c>
      <c r="BY214" s="414">
        <f t="shared" si="59"/>
        <v>17407.609236234457</v>
      </c>
      <c r="BZ214" s="414">
        <f t="shared" si="60"/>
        <v>20715.054991119003</v>
      </c>
      <c r="CA214" s="414">
        <f t="shared" si="61"/>
        <v>198605.48312611011</v>
      </c>
      <c r="CB214" s="414">
        <f t="shared" si="62"/>
        <v>0</v>
      </c>
      <c r="CC214" s="414">
        <f t="shared" si="63"/>
        <v>0</v>
      </c>
      <c r="CD214" s="414">
        <f t="shared" si="64"/>
        <v>0</v>
      </c>
      <c r="CE214" s="414">
        <f t="shared" si="51"/>
        <v>0</v>
      </c>
      <c r="CF214" s="414">
        <f t="shared" si="65"/>
        <v>0</v>
      </c>
      <c r="CG214" s="414">
        <f t="shared" si="66"/>
        <v>0</v>
      </c>
      <c r="CH214" s="414">
        <f t="shared" si="67"/>
        <v>0</v>
      </c>
      <c r="CI214" s="414">
        <f t="shared" si="52"/>
        <v>0</v>
      </c>
      <c r="CJ214" s="414">
        <f t="shared" si="53"/>
        <v>0</v>
      </c>
      <c r="CK214" s="414">
        <f t="shared" si="54"/>
        <v>0</v>
      </c>
      <c r="CL214" s="414">
        <f t="shared" si="55"/>
        <v>0</v>
      </c>
      <c r="CM214" s="414">
        <f t="shared" si="56"/>
        <v>0</v>
      </c>
    </row>
    <row r="215" spans="2:91" hidden="1" x14ac:dyDescent="0.25">
      <c r="B215" s="134" t="str">
        <f t="shared" si="57"/>
        <v>-----</v>
      </c>
      <c r="C215" s="1" t="str">
        <f>+IF('Diagnóstico Técnico'!AH206&gt;0,'Diagnóstico Técnico'!A206,"")</f>
        <v/>
      </c>
      <c r="D215" s="413" t="str">
        <f>+'Diagnóstico Técnico'!D206</f>
        <v xml:space="preserve">SAN MARTIN </v>
      </c>
      <c r="BW215" s="414">
        <v>181197.87388987566</v>
      </c>
      <c r="BX215" s="414">
        <f t="shared" si="58"/>
        <v>215625.46992895202</v>
      </c>
      <c r="BY215" s="414">
        <f t="shared" si="59"/>
        <v>17407.609236234457</v>
      </c>
      <c r="BZ215" s="414">
        <f t="shared" si="60"/>
        <v>20715.054991119003</v>
      </c>
      <c r="CA215" s="414">
        <f t="shared" si="61"/>
        <v>198605.48312611011</v>
      </c>
      <c r="CB215" s="414">
        <f t="shared" si="62"/>
        <v>0</v>
      </c>
      <c r="CC215" s="414">
        <f t="shared" si="63"/>
        <v>0</v>
      </c>
      <c r="CD215" s="414">
        <f t="shared" si="64"/>
        <v>0</v>
      </c>
      <c r="CE215" s="414">
        <f t="shared" si="51"/>
        <v>0</v>
      </c>
      <c r="CF215" s="414">
        <f t="shared" si="65"/>
        <v>0</v>
      </c>
      <c r="CG215" s="414">
        <f t="shared" si="66"/>
        <v>0</v>
      </c>
      <c r="CH215" s="414">
        <f t="shared" si="67"/>
        <v>0</v>
      </c>
      <c r="CI215" s="414">
        <f t="shared" si="52"/>
        <v>0</v>
      </c>
      <c r="CJ215" s="414">
        <f t="shared" si="53"/>
        <v>0</v>
      </c>
      <c r="CK215" s="414">
        <f t="shared" si="54"/>
        <v>0</v>
      </c>
      <c r="CL215" s="414">
        <f t="shared" si="55"/>
        <v>0</v>
      </c>
      <c r="CM215" s="414">
        <f t="shared" si="56"/>
        <v>0</v>
      </c>
    </row>
    <row r="216" spans="2:91" hidden="1" x14ac:dyDescent="0.25">
      <c r="B216" s="134" t="str">
        <f t="shared" si="57"/>
        <v>-----</v>
      </c>
      <c r="C216" s="1" t="str">
        <f>+IF('Diagnóstico Técnico'!AH207&gt;0,'Diagnóstico Técnico'!A207,"")</f>
        <v/>
      </c>
      <c r="D216" s="413" t="str">
        <f>+'Diagnóstico Técnico'!D207</f>
        <v xml:space="preserve">SAN MARTIN </v>
      </c>
      <c r="BW216" s="414">
        <v>181197.87388987566</v>
      </c>
      <c r="BX216" s="414">
        <f t="shared" si="58"/>
        <v>215625.46992895202</v>
      </c>
      <c r="BY216" s="414">
        <f t="shared" si="59"/>
        <v>17407.609236234457</v>
      </c>
      <c r="BZ216" s="414">
        <f t="shared" si="60"/>
        <v>20715.054991119003</v>
      </c>
      <c r="CA216" s="414">
        <f t="shared" si="61"/>
        <v>198605.48312611011</v>
      </c>
      <c r="CB216" s="414">
        <f t="shared" si="62"/>
        <v>0</v>
      </c>
      <c r="CC216" s="414">
        <f t="shared" si="63"/>
        <v>0</v>
      </c>
      <c r="CD216" s="414">
        <f t="shared" si="64"/>
        <v>0</v>
      </c>
      <c r="CE216" s="414">
        <f t="shared" si="51"/>
        <v>0</v>
      </c>
      <c r="CF216" s="414">
        <f t="shared" si="65"/>
        <v>0</v>
      </c>
      <c r="CG216" s="414">
        <f t="shared" si="66"/>
        <v>0</v>
      </c>
      <c r="CH216" s="414">
        <f t="shared" si="67"/>
        <v>0</v>
      </c>
      <c r="CI216" s="414">
        <f t="shared" si="52"/>
        <v>0</v>
      </c>
      <c r="CJ216" s="414">
        <f t="shared" si="53"/>
        <v>0</v>
      </c>
      <c r="CK216" s="414">
        <f t="shared" si="54"/>
        <v>0</v>
      </c>
      <c r="CL216" s="414">
        <f t="shared" si="55"/>
        <v>0</v>
      </c>
      <c r="CM216" s="414">
        <f t="shared" si="56"/>
        <v>0</v>
      </c>
    </row>
    <row r="217" spans="2:91" hidden="1" x14ac:dyDescent="0.25">
      <c r="B217" s="134" t="str">
        <f t="shared" si="57"/>
        <v>-----</v>
      </c>
      <c r="C217" s="1" t="str">
        <f>+IF('Diagnóstico Técnico'!AH208&gt;0,'Diagnóstico Técnico'!A208,"")</f>
        <v/>
      </c>
      <c r="D217" s="413" t="str">
        <f>+'Diagnóstico Técnico'!D208</f>
        <v xml:space="preserve">SAN MARTIN </v>
      </c>
      <c r="BW217" s="414">
        <v>181197.87388987566</v>
      </c>
      <c r="BX217" s="414">
        <f t="shared" si="58"/>
        <v>215625.46992895202</v>
      </c>
      <c r="BY217" s="414">
        <f t="shared" si="59"/>
        <v>17407.609236234457</v>
      </c>
      <c r="BZ217" s="414">
        <f t="shared" si="60"/>
        <v>20715.054991119003</v>
      </c>
      <c r="CA217" s="414">
        <f t="shared" si="61"/>
        <v>198605.48312611011</v>
      </c>
      <c r="CB217" s="414">
        <f t="shared" si="62"/>
        <v>0</v>
      </c>
      <c r="CC217" s="414">
        <f t="shared" si="63"/>
        <v>0</v>
      </c>
      <c r="CD217" s="414">
        <f t="shared" si="64"/>
        <v>0</v>
      </c>
      <c r="CE217" s="414">
        <f t="shared" si="51"/>
        <v>0</v>
      </c>
      <c r="CF217" s="414">
        <f t="shared" si="65"/>
        <v>0</v>
      </c>
      <c r="CG217" s="414">
        <f t="shared" si="66"/>
        <v>0</v>
      </c>
      <c r="CH217" s="414">
        <f t="shared" si="67"/>
        <v>0</v>
      </c>
      <c r="CI217" s="414">
        <f t="shared" si="52"/>
        <v>0</v>
      </c>
      <c r="CJ217" s="414">
        <f t="shared" si="53"/>
        <v>0</v>
      </c>
      <c r="CK217" s="414">
        <f t="shared" si="54"/>
        <v>0</v>
      </c>
      <c r="CL217" s="414">
        <f t="shared" si="55"/>
        <v>0</v>
      </c>
      <c r="CM217" s="414">
        <f t="shared" si="56"/>
        <v>0</v>
      </c>
    </row>
    <row r="218" spans="2:91" hidden="1" x14ac:dyDescent="0.25">
      <c r="B218" s="134" t="str">
        <f t="shared" si="57"/>
        <v>-----</v>
      </c>
      <c r="C218" s="1" t="str">
        <f>+IF('Diagnóstico Técnico'!AH209&gt;0,'Diagnóstico Técnico'!A209,"")</f>
        <v/>
      </c>
      <c r="D218" s="413" t="str">
        <f>+'Diagnóstico Técnico'!D209</f>
        <v>NUEVO MILENIO</v>
      </c>
      <c r="BW218" s="414">
        <v>181197.87388987566</v>
      </c>
      <c r="BX218" s="414">
        <f t="shared" si="58"/>
        <v>215625.46992895202</v>
      </c>
      <c r="BY218" s="414">
        <f t="shared" si="59"/>
        <v>17407.609236234457</v>
      </c>
      <c r="BZ218" s="414">
        <f t="shared" si="60"/>
        <v>20715.054991119003</v>
      </c>
      <c r="CA218" s="414">
        <f t="shared" si="61"/>
        <v>198605.48312611011</v>
      </c>
      <c r="CB218" s="414">
        <f t="shared" si="62"/>
        <v>0</v>
      </c>
      <c r="CC218" s="414">
        <f t="shared" si="63"/>
        <v>0</v>
      </c>
      <c r="CD218" s="414">
        <f t="shared" si="64"/>
        <v>0</v>
      </c>
      <c r="CE218" s="414">
        <f t="shared" si="51"/>
        <v>0</v>
      </c>
      <c r="CF218" s="414">
        <f t="shared" si="65"/>
        <v>0</v>
      </c>
      <c r="CG218" s="414">
        <f t="shared" si="66"/>
        <v>0</v>
      </c>
      <c r="CH218" s="414">
        <f t="shared" si="67"/>
        <v>0</v>
      </c>
      <c r="CI218" s="414">
        <f t="shared" si="52"/>
        <v>0</v>
      </c>
      <c r="CJ218" s="414">
        <f t="shared" si="53"/>
        <v>0</v>
      </c>
      <c r="CK218" s="414">
        <f t="shared" si="54"/>
        <v>0</v>
      </c>
      <c r="CL218" s="414">
        <f t="shared" si="55"/>
        <v>0</v>
      </c>
      <c r="CM218" s="414">
        <f t="shared" si="56"/>
        <v>0</v>
      </c>
    </row>
    <row r="219" spans="2:91" hidden="1" x14ac:dyDescent="0.25">
      <c r="B219" s="134" t="str">
        <f t="shared" si="57"/>
        <v>-----</v>
      </c>
      <c r="C219" s="1" t="str">
        <f>+IF('Diagnóstico Técnico'!AH210&gt;0,'Diagnóstico Técnico'!A210,"")</f>
        <v/>
      </c>
      <c r="D219" s="413" t="str">
        <f>+'Diagnóstico Técnico'!D210</f>
        <v xml:space="preserve">NUEVO HORIZONTE </v>
      </c>
      <c r="BW219" s="414">
        <v>181197.87388987566</v>
      </c>
      <c r="BX219" s="414">
        <f t="shared" si="58"/>
        <v>215625.46992895202</v>
      </c>
      <c r="BY219" s="414">
        <f t="shared" si="59"/>
        <v>17407.609236234457</v>
      </c>
      <c r="BZ219" s="414">
        <f t="shared" si="60"/>
        <v>20715.054991119003</v>
      </c>
      <c r="CA219" s="414">
        <f t="shared" si="61"/>
        <v>198605.48312611011</v>
      </c>
      <c r="CB219" s="414">
        <f t="shared" si="62"/>
        <v>0</v>
      </c>
      <c r="CC219" s="414">
        <f t="shared" si="63"/>
        <v>0</v>
      </c>
      <c r="CD219" s="414">
        <f t="shared" si="64"/>
        <v>0</v>
      </c>
      <c r="CE219" s="414">
        <f t="shared" si="51"/>
        <v>0</v>
      </c>
      <c r="CF219" s="414">
        <f t="shared" si="65"/>
        <v>0</v>
      </c>
      <c r="CG219" s="414">
        <f t="shared" si="66"/>
        <v>0</v>
      </c>
      <c r="CH219" s="414">
        <f t="shared" si="67"/>
        <v>0</v>
      </c>
      <c r="CI219" s="414">
        <f t="shared" si="52"/>
        <v>0</v>
      </c>
      <c r="CJ219" s="414">
        <f t="shared" si="53"/>
        <v>0</v>
      </c>
      <c r="CK219" s="414">
        <f t="shared" si="54"/>
        <v>0</v>
      </c>
      <c r="CL219" s="414">
        <f t="shared" si="55"/>
        <v>0</v>
      </c>
      <c r="CM219" s="414">
        <f t="shared" si="56"/>
        <v>0</v>
      </c>
    </row>
    <row r="220" spans="2:91" hidden="1" x14ac:dyDescent="0.25">
      <c r="B220" s="134" t="str">
        <f t="shared" si="57"/>
        <v>-----</v>
      </c>
      <c r="C220" s="1" t="str">
        <f>+IF('Diagnóstico Técnico'!AH211&gt;0,'Diagnóstico Técnico'!A211,"")</f>
        <v/>
      </c>
      <c r="D220" s="413" t="str">
        <f>+'Diagnóstico Técnico'!D211</f>
        <v>NUEVO MILENIO</v>
      </c>
      <c r="BW220" s="414">
        <v>181197.87388987566</v>
      </c>
      <c r="BX220" s="414">
        <f t="shared" si="58"/>
        <v>215625.46992895202</v>
      </c>
      <c r="BY220" s="414">
        <f t="shared" si="59"/>
        <v>17407.609236234457</v>
      </c>
      <c r="BZ220" s="414">
        <f t="shared" si="60"/>
        <v>20715.054991119003</v>
      </c>
      <c r="CA220" s="414">
        <f t="shared" si="61"/>
        <v>198605.48312611011</v>
      </c>
      <c r="CB220" s="414">
        <f t="shared" si="62"/>
        <v>0</v>
      </c>
      <c r="CC220" s="414">
        <f t="shared" si="63"/>
        <v>0</v>
      </c>
      <c r="CD220" s="414">
        <f t="shared" si="64"/>
        <v>0</v>
      </c>
      <c r="CE220" s="414">
        <f t="shared" si="51"/>
        <v>0</v>
      </c>
      <c r="CF220" s="414">
        <f t="shared" si="65"/>
        <v>0</v>
      </c>
      <c r="CG220" s="414">
        <f t="shared" si="66"/>
        <v>0</v>
      </c>
      <c r="CH220" s="414">
        <f t="shared" si="67"/>
        <v>0</v>
      </c>
      <c r="CI220" s="414">
        <f t="shared" si="52"/>
        <v>0</v>
      </c>
      <c r="CJ220" s="414">
        <f t="shared" si="53"/>
        <v>0</v>
      </c>
      <c r="CK220" s="414">
        <f t="shared" si="54"/>
        <v>0</v>
      </c>
      <c r="CL220" s="414">
        <f t="shared" si="55"/>
        <v>0</v>
      </c>
      <c r="CM220" s="414">
        <f t="shared" si="56"/>
        <v>0</v>
      </c>
    </row>
    <row r="221" spans="2:91" hidden="1" x14ac:dyDescent="0.25">
      <c r="B221" s="134" t="str">
        <f t="shared" si="57"/>
        <v>-----</v>
      </c>
      <c r="C221" s="1" t="str">
        <f>+IF('Diagnóstico Técnico'!AH212&gt;0,'Diagnóstico Técnico'!A212,"")</f>
        <v/>
      </c>
      <c r="D221" s="413" t="str">
        <f>+'Diagnóstico Técnico'!D212</f>
        <v xml:space="preserve">SAN MARTIN </v>
      </c>
      <c r="BW221" s="414">
        <v>181197.87388987566</v>
      </c>
      <c r="BX221" s="414">
        <f t="shared" si="58"/>
        <v>215625.46992895202</v>
      </c>
      <c r="BY221" s="414">
        <f t="shared" si="59"/>
        <v>17407.609236234457</v>
      </c>
      <c r="BZ221" s="414">
        <f t="shared" si="60"/>
        <v>20715.054991119003</v>
      </c>
      <c r="CA221" s="414">
        <f t="shared" si="61"/>
        <v>198605.48312611011</v>
      </c>
      <c r="CB221" s="414">
        <f t="shared" si="62"/>
        <v>0</v>
      </c>
      <c r="CC221" s="414">
        <f t="shared" si="63"/>
        <v>0</v>
      </c>
      <c r="CD221" s="414">
        <f t="shared" si="64"/>
        <v>0</v>
      </c>
      <c r="CE221" s="414">
        <f t="shared" si="51"/>
        <v>0</v>
      </c>
      <c r="CF221" s="414">
        <f t="shared" si="65"/>
        <v>0</v>
      </c>
      <c r="CG221" s="414">
        <f t="shared" si="66"/>
        <v>0</v>
      </c>
      <c r="CH221" s="414">
        <f t="shared" si="67"/>
        <v>0</v>
      </c>
      <c r="CI221" s="414">
        <f t="shared" si="52"/>
        <v>0</v>
      </c>
      <c r="CJ221" s="414">
        <f t="shared" si="53"/>
        <v>0</v>
      </c>
      <c r="CK221" s="414">
        <f t="shared" si="54"/>
        <v>0</v>
      </c>
      <c r="CL221" s="414">
        <f t="shared" si="55"/>
        <v>0</v>
      </c>
      <c r="CM221" s="414">
        <f t="shared" si="56"/>
        <v>0</v>
      </c>
    </row>
    <row r="222" spans="2:91" hidden="1" x14ac:dyDescent="0.25">
      <c r="B222" s="134" t="str">
        <f t="shared" si="57"/>
        <v>-----</v>
      </c>
      <c r="C222" s="1" t="str">
        <f>+IF('Diagnóstico Técnico'!AH213&gt;0,'Diagnóstico Técnico'!A213,"")</f>
        <v/>
      </c>
      <c r="D222" s="413" t="str">
        <f>+'Diagnóstico Técnico'!D213</f>
        <v xml:space="preserve">SAN MARTIN </v>
      </c>
      <c r="BW222" s="414">
        <v>181197.87388987566</v>
      </c>
      <c r="BX222" s="414">
        <f t="shared" si="58"/>
        <v>215625.46992895202</v>
      </c>
      <c r="BY222" s="414">
        <f t="shared" si="59"/>
        <v>17407.609236234457</v>
      </c>
      <c r="BZ222" s="414">
        <f t="shared" si="60"/>
        <v>20715.054991119003</v>
      </c>
      <c r="CA222" s="414">
        <f t="shared" si="61"/>
        <v>198605.48312611011</v>
      </c>
      <c r="CB222" s="414">
        <f t="shared" si="62"/>
        <v>0</v>
      </c>
      <c r="CC222" s="414">
        <f t="shared" si="63"/>
        <v>0</v>
      </c>
      <c r="CD222" s="414">
        <f t="shared" si="64"/>
        <v>0</v>
      </c>
      <c r="CE222" s="414">
        <f t="shared" si="51"/>
        <v>0</v>
      </c>
      <c r="CF222" s="414">
        <f t="shared" si="65"/>
        <v>0</v>
      </c>
      <c r="CG222" s="414">
        <f t="shared" si="66"/>
        <v>0</v>
      </c>
      <c r="CH222" s="414">
        <f t="shared" si="67"/>
        <v>0</v>
      </c>
      <c r="CI222" s="414">
        <f t="shared" si="52"/>
        <v>0</v>
      </c>
      <c r="CJ222" s="414">
        <f t="shared" si="53"/>
        <v>0</v>
      </c>
      <c r="CK222" s="414">
        <f t="shared" si="54"/>
        <v>0</v>
      </c>
      <c r="CL222" s="414">
        <f t="shared" si="55"/>
        <v>0</v>
      </c>
      <c r="CM222" s="414">
        <f t="shared" si="56"/>
        <v>0</v>
      </c>
    </row>
    <row r="223" spans="2:91" hidden="1" x14ac:dyDescent="0.25">
      <c r="B223" s="134" t="str">
        <f t="shared" si="57"/>
        <v>-----</v>
      </c>
      <c r="C223" s="1" t="str">
        <f>+IF('Diagnóstico Técnico'!AH214&gt;0,'Diagnóstico Técnico'!A214,"")</f>
        <v/>
      </c>
      <c r="D223" s="413" t="str">
        <f>+'Diagnóstico Técnico'!D214</f>
        <v xml:space="preserve">SAN MARTIN </v>
      </c>
      <c r="BW223" s="414">
        <v>181197.87388987566</v>
      </c>
      <c r="BX223" s="414">
        <f t="shared" si="58"/>
        <v>215625.46992895202</v>
      </c>
      <c r="BY223" s="414">
        <f t="shared" si="59"/>
        <v>17407.609236234457</v>
      </c>
      <c r="BZ223" s="414">
        <f t="shared" si="60"/>
        <v>20715.054991119003</v>
      </c>
      <c r="CA223" s="414">
        <f t="shared" si="61"/>
        <v>198605.48312611011</v>
      </c>
      <c r="CB223" s="414">
        <f t="shared" si="62"/>
        <v>0</v>
      </c>
      <c r="CC223" s="414">
        <f t="shared" si="63"/>
        <v>0</v>
      </c>
      <c r="CD223" s="414">
        <f t="shared" si="64"/>
        <v>0</v>
      </c>
      <c r="CE223" s="414">
        <f t="shared" si="51"/>
        <v>0</v>
      </c>
      <c r="CF223" s="414">
        <f t="shared" si="65"/>
        <v>0</v>
      </c>
      <c r="CG223" s="414">
        <f t="shared" si="66"/>
        <v>0</v>
      </c>
      <c r="CH223" s="414">
        <f t="shared" si="67"/>
        <v>0</v>
      </c>
      <c r="CI223" s="414">
        <f t="shared" si="52"/>
        <v>0</v>
      </c>
      <c r="CJ223" s="414">
        <f t="shared" si="53"/>
        <v>0</v>
      </c>
      <c r="CK223" s="414">
        <f t="shared" si="54"/>
        <v>0</v>
      </c>
      <c r="CL223" s="414">
        <f t="shared" si="55"/>
        <v>0</v>
      </c>
      <c r="CM223" s="414">
        <f t="shared" si="56"/>
        <v>0</v>
      </c>
    </row>
    <row r="224" spans="2:91" hidden="1" x14ac:dyDescent="0.25">
      <c r="B224" s="134" t="str">
        <f t="shared" si="57"/>
        <v>-----</v>
      </c>
      <c r="C224" s="1" t="str">
        <f>+IF('Diagnóstico Técnico'!AH215&gt;0,'Diagnóstico Técnico'!A215,"")</f>
        <v/>
      </c>
      <c r="D224" s="413" t="str">
        <f>+'Diagnóstico Técnico'!D215</f>
        <v xml:space="preserve">SAN MARTIN </v>
      </c>
      <c r="BW224" s="414">
        <v>181197.87388987566</v>
      </c>
      <c r="BX224" s="414">
        <f t="shared" si="58"/>
        <v>215625.46992895202</v>
      </c>
      <c r="BY224" s="414">
        <f t="shared" si="59"/>
        <v>17407.609236234457</v>
      </c>
      <c r="BZ224" s="414">
        <f t="shared" si="60"/>
        <v>20715.054991119003</v>
      </c>
      <c r="CA224" s="414">
        <f t="shared" si="61"/>
        <v>198605.48312611011</v>
      </c>
      <c r="CB224" s="414">
        <f t="shared" si="62"/>
        <v>0</v>
      </c>
      <c r="CC224" s="414">
        <f t="shared" si="63"/>
        <v>0</v>
      </c>
      <c r="CD224" s="414">
        <f t="shared" si="64"/>
        <v>0</v>
      </c>
      <c r="CE224" s="414">
        <f t="shared" si="51"/>
        <v>0</v>
      </c>
      <c r="CF224" s="414">
        <f t="shared" si="65"/>
        <v>0</v>
      </c>
      <c r="CG224" s="414">
        <f t="shared" si="66"/>
        <v>0</v>
      </c>
      <c r="CH224" s="414">
        <f t="shared" si="67"/>
        <v>0</v>
      </c>
      <c r="CI224" s="414">
        <f t="shared" si="52"/>
        <v>0</v>
      </c>
      <c r="CJ224" s="414">
        <f t="shared" si="53"/>
        <v>0</v>
      </c>
      <c r="CK224" s="414">
        <f t="shared" si="54"/>
        <v>0</v>
      </c>
      <c r="CL224" s="414">
        <f t="shared" si="55"/>
        <v>0</v>
      </c>
      <c r="CM224" s="414">
        <f t="shared" si="56"/>
        <v>0</v>
      </c>
    </row>
    <row r="225" spans="2:94" hidden="1" x14ac:dyDescent="0.25">
      <c r="B225" s="134" t="str">
        <f t="shared" si="57"/>
        <v>-----</v>
      </c>
      <c r="C225" s="1" t="str">
        <f>+IF('Diagnóstico Técnico'!AH216&gt;0,'Diagnóstico Técnico'!A216,"")</f>
        <v>OAS-044</v>
      </c>
      <c r="D225" s="413" t="str">
        <f>+'Diagnóstico Técnico'!D216</f>
        <v xml:space="preserve">OASIS </v>
      </c>
      <c r="BW225" s="414">
        <v>181197.87388987566</v>
      </c>
      <c r="BX225" s="414">
        <f t="shared" si="58"/>
        <v>215625.46992895202</v>
      </c>
      <c r="BY225" s="414">
        <f t="shared" si="59"/>
        <v>17407.609236234457</v>
      </c>
      <c r="BZ225" s="414">
        <f t="shared" si="60"/>
        <v>20715.054991119003</v>
      </c>
      <c r="CA225" s="414">
        <f t="shared" si="61"/>
        <v>198605.48312611011</v>
      </c>
      <c r="CB225" s="414">
        <f t="shared" si="62"/>
        <v>236340.52492007101</v>
      </c>
      <c r="CC225" s="414">
        <f t="shared" si="63"/>
        <v>0</v>
      </c>
      <c r="CD225" s="414">
        <f t="shared" si="64"/>
        <v>0</v>
      </c>
      <c r="CE225" s="414">
        <f t="shared" si="51"/>
        <v>0</v>
      </c>
      <c r="CF225" s="414">
        <f t="shared" si="65"/>
        <v>0</v>
      </c>
      <c r="CG225" s="414">
        <f t="shared" si="66"/>
        <v>0</v>
      </c>
      <c r="CH225" s="414">
        <f t="shared" si="67"/>
        <v>236340.52492007101</v>
      </c>
      <c r="CI225" s="414">
        <f t="shared" si="52"/>
        <v>0</v>
      </c>
      <c r="CJ225" s="414">
        <f t="shared" si="53"/>
        <v>0</v>
      </c>
      <c r="CK225" s="414">
        <f t="shared" si="54"/>
        <v>0</v>
      </c>
      <c r="CL225" s="414">
        <f t="shared" si="55"/>
        <v>0</v>
      </c>
      <c r="CM225" s="414">
        <f t="shared" si="56"/>
        <v>236340.52492007101</v>
      </c>
    </row>
    <row r="226" spans="2:94" hidden="1" x14ac:dyDescent="0.25">
      <c r="B226" s="134" t="str">
        <f t="shared" si="57"/>
        <v>-----</v>
      </c>
      <c r="C226" s="1" t="str">
        <f>+IF('Diagnóstico Técnico'!AH217&gt;0,'Diagnóstico Técnico'!A217,"")</f>
        <v/>
      </c>
      <c r="D226" s="413" t="str">
        <f>+'Diagnóstico Técnico'!D217</f>
        <v>TAHAMI</v>
      </c>
      <c r="BW226" s="414">
        <v>181197.87388987566</v>
      </c>
      <c r="BX226" s="414">
        <f t="shared" si="58"/>
        <v>215625.46992895202</v>
      </c>
      <c r="BY226" s="414">
        <f t="shared" si="59"/>
        <v>17407.609236234457</v>
      </c>
      <c r="BZ226" s="414">
        <f t="shared" si="60"/>
        <v>20715.054991119003</v>
      </c>
      <c r="CA226" s="414">
        <f t="shared" si="61"/>
        <v>198605.48312611011</v>
      </c>
      <c r="CB226" s="414">
        <f t="shared" si="62"/>
        <v>0</v>
      </c>
      <c r="CC226" s="414">
        <f t="shared" si="63"/>
        <v>0</v>
      </c>
      <c r="CD226" s="414">
        <f t="shared" si="64"/>
        <v>0</v>
      </c>
      <c r="CE226" s="414">
        <f t="shared" si="51"/>
        <v>0</v>
      </c>
      <c r="CF226" s="414">
        <f t="shared" si="65"/>
        <v>0</v>
      </c>
      <c r="CG226" s="414">
        <f t="shared" si="66"/>
        <v>0</v>
      </c>
      <c r="CH226" s="414">
        <f t="shared" si="67"/>
        <v>0</v>
      </c>
      <c r="CI226" s="414">
        <f t="shared" si="52"/>
        <v>0</v>
      </c>
      <c r="CJ226" s="414">
        <f t="shared" si="53"/>
        <v>0</v>
      </c>
      <c r="CK226" s="414">
        <f t="shared" si="54"/>
        <v>0</v>
      </c>
      <c r="CL226" s="414">
        <f t="shared" si="55"/>
        <v>0</v>
      </c>
      <c r="CM226" s="414">
        <f t="shared" si="56"/>
        <v>0</v>
      </c>
    </row>
    <row r="227" spans="2:94" hidden="1" x14ac:dyDescent="0.25">
      <c r="B227" s="134" t="str">
        <f t="shared" si="57"/>
        <v>-----</v>
      </c>
      <c r="C227" s="1" t="str">
        <f>+IF('Diagnóstico Técnico'!AH218&gt;0,'Diagnóstico Técnico'!A218,"")</f>
        <v/>
      </c>
      <c r="D227" s="413" t="str">
        <f>+'Diagnóstico Técnico'!D218</f>
        <v>NUEVO MILENIO</v>
      </c>
      <c r="BW227" s="414">
        <v>181197.87388987566</v>
      </c>
      <c r="BX227" s="414">
        <f t="shared" si="58"/>
        <v>215625.46992895202</v>
      </c>
      <c r="BY227" s="414">
        <f t="shared" si="59"/>
        <v>17407.609236234457</v>
      </c>
      <c r="BZ227" s="414">
        <f t="shared" si="60"/>
        <v>20715.054991119003</v>
      </c>
      <c r="CA227" s="414">
        <f t="shared" si="61"/>
        <v>198605.48312611011</v>
      </c>
      <c r="CB227" s="414">
        <f t="shared" si="62"/>
        <v>0</v>
      </c>
      <c r="CC227" s="414">
        <f t="shared" si="63"/>
        <v>0</v>
      </c>
      <c r="CD227" s="414">
        <f t="shared" si="64"/>
        <v>0</v>
      </c>
      <c r="CE227" s="414">
        <f t="shared" si="51"/>
        <v>0</v>
      </c>
      <c r="CF227" s="414">
        <f t="shared" si="65"/>
        <v>0</v>
      </c>
      <c r="CG227" s="414">
        <f t="shared" si="66"/>
        <v>0</v>
      </c>
      <c r="CH227" s="414">
        <f t="shared" si="67"/>
        <v>0</v>
      </c>
      <c r="CI227" s="414">
        <f t="shared" si="52"/>
        <v>0</v>
      </c>
      <c r="CJ227" s="414">
        <f t="shared" si="53"/>
        <v>0</v>
      </c>
      <c r="CK227" s="414">
        <f t="shared" si="54"/>
        <v>0</v>
      </c>
      <c r="CL227" s="414">
        <f t="shared" si="55"/>
        <v>0</v>
      </c>
      <c r="CM227" s="414">
        <f t="shared" si="56"/>
        <v>0</v>
      </c>
    </row>
    <row r="228" spans="2:94" hidden="1" x14ac:dyDescent="0.25">
      <c r="B228" s="134" t="str">
        <f t="shared" si="57"/>
        <v>-----</v>
      </c>
      <c r="C228" s="1" t="str">
        <f>+IF('Diagnóstico Técnico'!AH219&gt;0,'Diagnóstico Técnico'!A219,"")</f>
        <v/>
      </c>
      <c r="D228" s="413" t="str">
        <f>+'Diagnóstico Técnico'!D219</f>
        <v>TAHAMI</v>
      </c>
      <c r="BW228" s="414">
        <v>181197.87388987566</v>
      </c>
      <c r="BX228" s="414">
        <f t="shared" si="58"/>
        <v>215625.46992895202</v>
      </c>
      <c r="BY228" s="414">
        <f t="shared" si="59"/>
        <v>17407.609236234457</v>
      </c>
      <c r="BZ228" s="414">
        <f t="shared" si="60"/>
        <v>20715.054991119003</v>
      </c>
      <c r="CA228" s="414">
        <f t="shared" si="61"/>
        <v>198605.48312611011</v>
      </c>
      <c r="CB228" s="414">
        <f t="shared" si="62"/>
        <v>0</v>
      </c>
      <c r="CC228" s="414">
        <f t="shared" si="63"/>
        <v>0</v>
      </c>
      <c r="CD228" s="414">
        <f t="shared" si="64"/>
        <v>0</v>
      </c>
      <c r="CE228" s="414">
        <f t="shared" si="51"/>
        <v>0</v>
      </c>
      <c r="CF228" s="414">
        <f t="shared" si="65"/>
        <v>0</v>
      </c>
      <c r="CG228" s="414">
        <f t="shared" si="66"/>
        <v>0</v>
      </c>
      <c r="CH228" s="414">
        <f t="shared" si="67"/>
        <v>0</v>
      </c>
      <c r="CI228" s="414">
        <f t="shared" si="52"/>
        <v>0</v>
      </c>
      <c r="CJ228" s="414">
        <f t="shared" si="53"/>
        <v>0</v>
      </c>
      <c r="CK228" s="414">
        <f t="shared" si="54"/>
        <v>0</v>
      </c>
      <c r="CL228" s="414">
        <f t="shared" si="55"/>
        <v>0</v>
      </c>
      <c r="CM228" s="414">
        <f t="shared" si="56"/>
        <v>0</v>
      </c>
    </row>
    <row r="229" spans="2:94" hidden="1" x14ac:dyDescent="0.25">
      <c r="B229" s="134" t="str">
        <f t="shared" si="57"/>
        <v>-----</v>
      </c>
      <c r="C229" s="1" t="str">
        <f>+IF('Diagnóstico Técnico'!AH220&gt;0,'Diagnóstico Técnico'!A220,"")</f>
        <v>MIL-034</v>
      </c>
      <c r="D229" s="413" t="str">
        <f>+'Diagnóstico Técnico'!D220</f>
        <v>NUEVO MILENIO</v>
      </c>
      <c r="BW229" s="414">
        <v>181197.87388987566</v>
      </c>
      <c r="BX229" s="414">
        <f t="shared" si="58"/>
        <v>215625.46992895202</v>
      </c>
      <c r="BY229" s="414">
        <f t="shared" si="59"/>
        <v>17407.609236234457</v>
      </c>
      <c r="BZ229" s="414">
        <f t="shared" si="60"/>
        <v>20715.054991119003</v>
      </c>
      <c r="CA229" s="414">
        <f t="shared" si="61"/>
        <v>198605.48312611011</v>
      </c>
      <c r="CB229" s="414">
        <f t="shared" si="62"/>
        <v>236340.52492007101</v>
      </c>
      <c r="CC229" s="414">
        <f t="shared" si="63"/>
        <v>0</v>
      </c>
      <c r="CD229" s="414">
        <f t="shared" si="64"/>
        <v>0</v>
      </c>
      <c r="CE229" s="414">
        <f t="shared" si="51"/>
        <v>0</v>
      </c>
      <c r="CF229" s="414">
        <f t="shared" si="65"/>
        <v>0</v>
      </c>
      <c r="CG229" s="414">
        <f t="shared" si="66"/>
        <v>0</v>
      </c>
      <c r="CH229" s="414">
        <f t="shared" si="67"/>
        <v>236340.52492007101</v>
      </c>
      <c r="CI229" s="414">
        <f t="shared" si="52"/>
        <v>0</v>
      </c>
      <c r="CJ229" s="414">
        <f t="shared" si="53"/>
        <v>0</v>
      </c>
      <c r="CK229" s="414">
        <f t="shared" si="54"/>
        <v>0</v>
      </c>
      <c r="CL229" s="414">
        <f t="shared" si="55"/>
        <v>0</v>
      </c>
      <c r="CM229" s="414">
        <f t="shared" si="56"/>
        <v>236340.52492007101</v>
      </c>
    </row>
    <row r="230" spans="2:94" hidden="1" x14ac:dyDescent="0.25">
      <c r="B230" s="134" t="str">
        <f t="shared" si="57"/>
        <v>-----</v>
      </c>
      <c r="C230" s="1" t="str">
        <f>+IF('Diagnóstico Técnico'!AH221&gt;0,'Diagnóstico Técnico'!A221,"")</f>
        <v/>
      </c>
      <c r="D230" s="413" t="str">
        <f>+'Diagnóstico Técnico'!D221</f>
        <v>NUEVO MILENIO</v>
      </c>
      <c r="BW230" s="414">
        <v>181197.87388987566</v>
      </c>
      <c r="BX230" s="414">
        <f t="shared" si="58"/>
        <v>215625.46992895202</v>
      </c>
      <c r="BY230" s="414">
        <f t="shared" si="59"/>
        <v>17407.609236234457</v>
      </c>
      <c r="BZ230" s="414">
        <f t="shared" si="60"/>
        <v>20715.054991119003</v>
      </c>
      <c r="CA230" s="414">
        <f t="shared" si="61"/>
        <v>198605.48312611011</v>
      </c>
      <c r="CB230" s="414">
        <f t="shared" si="62"/>
        <v>0</v>
      </c>
      <c r="CC230" s="414">
        <f t="shared" si="63"/>
        <v>0</v>
      </c>
      <c r="CD230" s="414">
        <f t="shared" si="64"/>
        <v>0</v>
      </c>
      <c r="CE230" s="414">
        <f t="shared" si="51"/>
        <v>0</v>
      </c>
      <c r="CF230" s="414">
        <f t="shared" si="65"/>
        <v>0</v>
      </c>
      <c r="CG230" s="414">
        <f t="shared" si="66"/>
        <v>0</v>
      </c>
      <c r="CH230" s="414">
        <f t="shared" si="67"/>
        <v>0</v>
      </c>
      <c r="CI230" s="414">
        <f t="shared" si="52"/>
        <v>0</v>
      </c>
      <c r="CJ230" s="414">
        <f t="shared" si="53"/>
        <v>0</v>
      </c>
      <c r="CK230" s="414">
        <f t="shared" si="54"/>
        <v>0</v>
      </c>
      <c r="CL230" s="414">
        <f t="shared" si="55"/>
        <v>0</v>
      </c>
      <c r="CM230" s="414">
        <f t="shared" si="56"/>
        <v>0</v>
      </c>
    </row>
    <row r="231" spans="2:94" x14ac:dyDescent="0.25">
      <c r="B231" s="134" t="str">
        <f t="shared" si="57"/>
        <v>UST1-S-D-LM--</v>
      </c>
      <c r="C231" s="6" t="str">
        <f>+IF('Diagnóstico Técnico'!AH222&gt;0,'Diagnóstico Técnico'!A222,"")</f>
        <v>OAS-045</v>
      </c>
      <c r="D231" s="475" t="str">
        <f>+'Diagnóstico Técnico'!D222</f>
        <v xml:space="preserve">OASIS </v>
      </c>
      <c r="E231" s="6">
        <v>5.9</v>
      </c>
      <c r="F231" s="6">
        <v>12.7</v>
      </c>
      <c r="G231" s="6">
        <v>3.6</v>
      </c>
      <c r="H231" s="6">
        <v>1</v>
      </c>
      <c r="I231" s="6">
        <v>1</v>
      </c>
      <c r="J231" s="6">
        <v>1</v>
      </c>
      <c r="K231" s="6"/>
      <c r="L231" s="6"/>
      <c r="M231" s="6"/>
      <c r="N231" s="6"/>
      <c r="O231" s="6"/>
      <c r="P231" s="6"/>
      <c r="Q231" s="6"/>
      <c r="R231" s="6"/>
      <c r="S231" s="6"/>
      <c r="T231" s="6"/>
      <c r="U231" s="6"/>
      <c r="V231" s="6">
        <v>7</v>
      </c>
      <c r="W231" s="6"/>
      <c r="X231" s="6"/>
      <c r="Y231" s="6"/>
      <c r="Z231" s="6">
        <v>0.4</v>
      </c>
      <c r="AA231" s="6">
        <v>0.6</v>
      </c>
      <c r="AB231" s="6"/>
      <c r="AC231" s="6">
        <v>1</v>
      </c>
      <c r="AD231" s="6"/>
      <c r="AE231" s="6"/>
      <c r="AF231" s="6"/>
      <c r="AG231" s="6"/>
      <c r="AH231" s="6"/>
      <c r="AI231" s="6"/>
      <c r="AJ231" s="6"/>
      <c r="AK231" s="6"/>
      <c r="AL231" s="6"/>
      <c r="AM231" s="6"/>
      <c r="AN231" s="6"/>
      <c r="AO231" s="6"/>
      <c r="AP231" s="6"/>
      <c r="AQ231" s="6"/>
      <c r="AR231" s="6"/>
      <c r="AS231" s="6"/>
      <c r="AT231" s="6"/>
      <c r="AU231" s="6"/>
      <c r="AV231" s="6"/>
      <c r="AW231" s="6"/>
      <c r="AX231" s="6"/>
      <c r="AY231" s="6"/>
      <c r="AZ231" s="6"/>
      <c r="BA231" s="6"/>
      <c r="BB231" s="6"/>
      <c r="BC231" s="6"/>
      <c r="BD231" s="6"/>
      <c r="BE231" s="6"/>
      <c r="BF231" s="6"/>
      <c r="BG231" s="6"/>
      <c r="BH231" s="6"/>
      <c r="BI231" s="6"/>
      <c r="BJ231" s="6"/>
      <c r="BK231" s="6">
        <v>4.3600000000000003</v>
      </c>
      <c r="BL231" s="6"/>
      <c r="BM231" s="6"/>
      <c r="BN231" s="6"/>
      <c r="BO231" s="6"/>
      <c r="BP231" s="6"/>
      <c r="BW231" s="414">
        <v>181197.87388987566</v>
      </c>
      <c r="BX231" s="414">
        <f t="shared" si="58"/>
        <v>215625.46992895202</v>
      </c>
      <c r="BY231" s="414">
        <f t="shared" si="59"/>
        <v>17407.609236234457</v>
      </c>
      <c r="BZ231" s="414">
        <f t="shared" si="60"/>
        <v>20715.054991119003</v>
      </c>
      <c r="CA231" s="414">
        <f t="shared" si="61"/>
        <v>198605.48312611011</v>
      </c>
      <c r="CB231" s="414">
        <f t="shared" si="62"/>
        <v>236340.52492007101</v>
      </c>
      <c r="CC231" s="414">
        <f t="shared" si="63"/>
        <v>4492629.38</v>
      </c>
      <c r="CD231" s="414">
        <f t="shared" si="64"/>
        <v>1080293.6000000001</v>
      </c>
      <c r="CE231" s="414">
        <f t="shared" si="51"/>
        <v>5572922.9800000004</v>
      </c>
      <c r="CF231" s="414">
        <f t="shared" si="65"/>
        <v>5830983.6723020002</v>
      </c>
      <c r="CG231" s="414">
        <f t="shared" si="66"/>
        <v>1402113.0634400002</v>
      </c>
      <c r="CH231" s="414">
        <f t="shared" si="67"/>
        <v>7469437.2606620714</v>
      </c>
      <c r="CI231" s="414">
        <f t="shared" si="52"/>
        <v>0</v>
      </c>
      <c r="CJ231" s="414">
        <f t="shared" si="53"/>
        <v>0</v>
      </c>
      <c r="CK231" s="414">
        <f t="shared" si="54"/>
        <v>0</v>
      </c>
      <c r="CL231" s="414">
        <f t="shared" si="55"/>
        <v>0</v>
      </c>
      <c r="CM231" s="414">
        <f t="shared" si="56"/>
        <v>7469437.2606620714</v>
      </c>
      <c r="CO231" s="134" t="s">
        <v>1124</v>
      </c>
      <c r="CP231" s="134">
        <v>1</v>
      </c>
    </row>
    <row r="232" spans="2:94" hidden="1" x14ac:dyDescent="0.25">
      <c r="B232" s="134" t="str">
        <f t="shared" si="57"/>
        <v>-----</v>
      </c>
      <c r="C232" s="1" t="str">
        <f>+IF('Diagnóstico Técnico'!AH223&gt;0,'Diagnóstico Técnico'!A223,"")</f>
        <v/>
      </c>
      <c r="D232" s="413" t="str">
        <f>+'Diagnóstico Técnico'!D223</f>
        <v>NUEVO MILENIO</v>
      </c>
      <c r="BW232" s="414">
        <v>181197.87388987566</v>
      </c>
      <c r="BX232" s="414">
        <f t="shared" si="58"/>
        <v>215625.46992895202</v>
      </c>
      <c r="BY232" s="414">
        <f t="shared" si="59"/>
        <v>17407.609236234457</v>
      </c>
      <c r="BZ232" s="414">
        <f t="shared" si="60"/>
        <v>20715.054991119003</v>
      </c>
      <c r="CA232" s="414">
        <f t="shared" si="61"/>
        <v>198605.48312611011</v>
      </c>
      <c r="CB232" s="414">
        <f t="shared" si="62"/>
        <v>0</v>
      </c>
      <c r="CC232" s="414">
        <f t="shared" si="63"/>
        <v>0</v>
      </c>
      <c r="CD232" s="414">
        <f t="shared" si="64"/>
        <v>0</v>
      </c>
      <c r="CE232" s="414">
        <f t="shared" si="51"/>
        <v>0</v>
      </c>
      <c r="CF232" s="414">
        <f t="shared" si="65"/>
        <v>0</v>
      </c>
      <c r="CG232" s="414">
        <f t="shared" si="66"/>
        <v>0</v>
      </c>
      <c r="CH232" s="414">
        <f t="shared" si="67"/>
        <v>0</v>
      </c>
      <c r="CI232" s="414">
        <f t="shared" si="52"/>
        <v>0</v>
      </c>
      <c r="CJ232" s="414">
        <f t="shared" si="53"/>
        <v>0</v>
      </c>
      <c r="CK232" s="414">
        <f t="shared" si="54"/>
        <v>0</v>
      </c>
      <c r="CL232" s="414">
        <f t="shared" si="55"/>
        <v>0</v>
      </c>
      <c r="CM232" s="414">
        <f t="shared" si="56"/>
        <v>0</v>
      </c>
    </row>
    <row r="233" spans="2:94" hidden="1" x14ac:dyDescent="0.25">
      <c r="B233" s="134" t="str">
        <f t="shared" si="57"/>
        <v>-----</v>
      </c>
      <c r="C233" s="1" t="str">
        <f>+IF('Diagnóstico Técnico'!AH224&gt;0,'Diagnóstico Técnico'!A224,"")</f>
        <v/>
      </c>
      <c r="D233" s="413" t="str">
        <f>+'Diagnóstico Técnico'!D224</f>
        <v xml:space="preserve">NUEVO HORIZONTE </v>
      </c>
      <c r="BW233" s="414">
        <v>181197.87388987566</v>
      </c>
      <c r="BX233" s="414">
        <f t="shared" si="58"/>
        <v>215625.46992895202</v>
      </c>
      <c r="BY233" s="414">
        <f t="shared" si="59"/>
        <v>17407.609236234457</v>
      </c>
      <c r="BZ233" s="414">
        <f t="shared" si="60"/>
        <v>20715.054991119003</v>
      </c>
      <c r="CA233" s="414">
        <f t="shared" si="61"/>
        <v>198605.48312611011</v>
      </c>
      <c r="CB233" s="414">
        <f t="shared" si="62"/>
        <v>0</v>
      </c>
      <c r="CC233" s="414">
        <f t="shared" si="63"/>
        <v>0</v>
      </c>
      <c r="CD233" s="414">
        <f t="shared" si="64"/>
        <v>0</v>
      </c>
      <c r="CE233" s="414">
        <f t="shared" si="51"/>
        <v>0</v>
      </c>
      <c r="CF233" s="414">
        <f t="shared" si="65"/>
        <v>0</v>
      </c>
      <c r="CG233" s="414">
        <f t="shared" si="66"/>
        <v>0</v>
      </c>
      <c r="CH233" s="414">
        <f t="shared" si="67"/>
        <v>0</v>
      </c>
      <c r="CI233" s="414">
        <f t="shared" si="52"/>
        <v>0</v>
      </c>
      <c r="CJ233" s="414">
        <f t="shared" si="53"/>
        <v>0</v>
      </c>
      <c r="CK233" s="414">
        <f t="shared" si="54"/>
        <v>0</v>
      </c>
      <c r="CL233" s="414">
        <f t="shared" si="55"/>
        <v>0</v>
      </c>
      <c r="CM233" s="414">
        <f t="shared" si="56"/>
        <v>0</v>
      </c>
    </row>
    <row r="234" spans="2:94" hidden="1" x14ac:dyDescent="0.25">
      <c r="B234" s="134" t="str">
        <f t="shared" si="57"/>
        <v>-----</v>
      </c>
      <c r="C234" s="1" t="str">
        <f>+IF('Diagnóstico Técnico'!AH225&gt;0,'Diagnóstico Técnico'!A225,"")</f>
        <v/>
      </c>
      <c r="D234" s="413" t="str">
        <f>+'Diagnóstico Técnico'!D225</f>
        <v>NUEVO MILENIO</v>
      </c>
      <c r="BW234" s="414">
        <v>181197.87388987566</v>
      </c>
      <c r="BX234" s="414">
        <f t="shared" si="58"/>
        <v>215625.46992895202</v>
      </c>
      <c r="BY234" s="414">
        <f t="shared" si="59"/>
        <v>17407.609236234457</v>
      </c>
      <c r="BZ234" s="414">
        <f t="shared" si="60"/>
        <v>20715.054991119003</v>
      </c>
      <c r="CA234" s="414">
        <f t="shared" si="61"/>
        <v>198605.48312611011</v>
      </c>
      <c r="CB234" s="414">
        <f t="shared" si="62"/>
        <v>0</v>
      </c>
      <c r="CC234" s="414">
        <f t="shared" si="63"/>
        <v>0</v>
      </c>
      <c r="CD234" s="414">
        <f t="shared" si="64"/>
        <v>0</v>
      </c>
      <c r="CE234" s="414">
        <f t="shared" si="51"/>
        <v>0</v>
      </c>
      <c r="CF234" s="414">
        <f t="shared" si="65"/>
        <v>0</v>
      </c>
      <c r="CG234" s="414">
        <f t="shared" si="66"/>
        <v>0</v>
      </c>
      <c r="CH234" s="414">
        <f t="shared" si="67"/>
        <v>0</v>
      </c>
      <c r="CI234" s="414">
        <f t="shared" si="52"/>
        <v>0</v>
      </c>
      <c r="CJ234" s="414">
        <f t="shared" si="53"/>
        <v>0</v>
      </c>
      <c r="CK234" s="414">
        <f t="shared" si="54"/>
        <v>0</v>
      </c>
      <c r="CL234" s="414">
        <f t="shared" si="55"/>
        <v>0</v>
      </c>
      <c r="CM234" s="414">
        <f t="shared" si="56"/>
        <v>0</v>
      </c>
    </row>
    <row r="235" spans="2:94" hidden="1" x14ac:dyDescent="0.25">
      <c r="B235" s="134" t="str">
        <f t="shared" si="57"/>
        <v>-----</v>
      </c>
      <c r="C235" s="1" t="str">
        <f>+IF('Diagnóstico Técnico'!AH226&gt;0,'Diagnóstico Técnico'!A226,"")</f>
        <v>MIL-037</v>
      </c>
      <c r="D235" s="413" t="str">
        <f>+'Diagnóstico Técnico'!D226</f>
        <v>NUEVO MILENIO</v>
      </c>
      <c r="BW235" s="414">
        <v>181197.87388987566</v>
      </c>
      <c r="BX235" s="414">
        <f t="shared" si="58"/>
        <v>215625.46992895202</v>
      </c>
      <c r="BY235" s="414">
        <f t="shared" si="59"/>
        <v>17407.609236234457</v>
      </c>
      <c r="BZ235" s="414">
        <f t="shared" si="60"/>
        <v>20715.054991119003</v>
      </c>
      <c r="CA235" s="414">
        <f t="shared" si="61"/>
        <v>198605.48312611011</v>
      </c>
      <c r="CB235" s="414">
        <f t="shared" si="62"/>
        <v>236340.52492007101</v>
      </c>
      <c r="CC235" s="414">
        <f t="shared" si="63"/>
        <v>0</v>
      </c>
      <c r="CD235" s="414">
        <f t="shared" si="64"/>
        <v>0</v>
      </c>
      <c r="CE235" s="414">
        <f t="shared" si="51"/>
        <v>0</v>
      </c>
      <c r="CF235" s="414">
        <f t="shared" si="65"/>
        <v>0</v>
      </c>
      <c r="CG235" s="414">
        <f t="shared" si="66"/>
        <v>0</v>
      </c>
      <c r="CH235" s="414">
        <f t="shared" si="67"/>
        <v>236340.52492007101</v>
      </c>
      <c r="CI235" s="414">
        <f t="shared" si="52"/>
        <v>0</v>
      </c>
      <c r="CJ235" s="414">
        <f t="shared" si="53"/>
        <v>0</v>
      </c>
      <c r="CK235" s="414">
        <f t="shared" si="54"/>
        <v>0</v>
      </c>
      <c r="CL235" s="414">
        <f t="shared" si="55"/>
        <v>0</v>
      </c>
      <c r="CM235" s="414">
        <f t="shared" si="56"/>
        <v>236340.52492007101</v>
      </c>
    </row>
    <row r="236" spans="2:94" hidden="1" x14ac:dyDescent="0.25">
      <c r="B236" s="134" t="str">
        <f t="shared" si="57"/>
        <v>-----</v>
      </c>
      <c r="C236" s="1" t="str">
        <f>+IF('Diagnóstico Técnico'!AH227&gt;0,'Diagnóstico Técnico'!A227,"")</f>
        <v/>
      </c>
      <c r="D236" s="413" t="str">
        <f>+'Diagnóstico Técnico'!D227</f>
        <v xml:space="preserve">SAN MARTIN </v>
      </c>
      <c r="BW236" s="414">
        <v>181197.87388987566</v>
      </c>
      <c r="BX236" s="414">
        <f t="shared" si="58"/>
        <v>215625.46992895202</v>
      </c>
      <c r="BY236" s="414">
        <f t="shared" si="59"/>
        <v>17407.609236234457</v>
      </c>
      <c r="BZ236" s="414">
        <f t="shared" si="60"/>
        <v>20715.054991119003</v>
      </c>
      <c r="CA236" s="414">
        <f t="shared" si="61"/>
        <v>198605.48312611011</v>
      </c>
      <c r="CB236" s="414">
        <f t="shared" si="62"/>
        <v>0</v>
      </c>
      <c r="CC236" s="414">
        <f t="shared" si="63"/>
        <v>0</v>
      </c>
      <c r="CD236" s="414">
        <f t="shared" si="64"/>
        <v>0</v>
      </c>
      <c r="CE236" s="414">
        <f t="shared" si="51"/>
        <v>0</v>
      </c>
      <c r="CF236" s="414">
        <f t="shared" si="65"/>
        <v>0</v>
      </c>
      <c r="CG236" s="414">
        <f t="shared" si="66"/>
        <v>0</v>
      </c>
      <c r="CH236" s="414">
        <f t="shared" si="67"/>
        <v>0</v>
      </c>
      <c r="CI236" s="414">
        <f t="shared" si="52"/>
        <v>0</v>
      </c>
      <c r="CJ236" s="414">
        <f t="shared" si="53"/>
        <v>0</v>
      </c>
      <c r="CK236" s="414">
        <f t="shared" si="54"/>
        <v>0</v>
      </c>
      <c r="CL236" s="414">
        <f t="shared" si="55"/>
        <v>0</v>
      </c>
      <c r="CM236" s="414">
        <f t="shared" si="56"/>
        <v>0</v>
      </c>
    </row>
    <row r="237" spans="2:94" hidden="1" x14ac:dyDescent="0.25">
      <c r="B237" s="134" t="str">
        <f t="shared" si="57"/>
        <v>-----</v>
      </c>
      <c r="C237" s="1" t="str">
        <f>+IF('Diagnóstico Técnico'!AH228&gt;0,'Diagnóstico Técnico'!A228,"")</f>
        <v>MIL-038</v>
      </c>
      <c r="D237" s="413" t="str">
        <f>+'Diagnóstico Técnico'!D228</f>
        <v>NUEVO MILENIO</v>
      </c>
      <c r="BW237" s="414">
        <v>181197.87388987566</v>
      </c>
      <c r="BX237" s="414">
        <f t="shared" si="58"/>
        <v>215625.46992895202</v>
      </c>
      <c r="BY237" s="414">
        <f t="shared" si="59"/>
        <v>17407.609236234457</v>
      </c>
      <c r="BZ237" s="414">
        <f t="shared" si="60"/>
        <v>20715.054991119003</v>
      </c>
      <c r="CA237" s="414">
        <f t="shared" si="61"/>
        <v>198605.48312611011</v>
      </c>
      <c r="CB237" s="414">
        <f t="shared" si="62"/>
        <v>236340.52492007101</v>
      </c>
      <c r="CC237" s="414">
        <f t="shared" si="63"/>
        <v>0</v>
      </c>
      <c r="CD237" s="414">
        <f t="shared" si="64"/>
        <v>0</v>
      </c>
      <c r="CE237" s="414">
        <f t="shared" si="51"/>
        <v>0</v>
      </c>
      <c r="CF237" s="414">
        <f t="shared" si="65"/>
        <v>0</v>
      </c>
      <c r="CG237" s="414">
        <f t="shared" si="66"/>
        <v>0</v>
      </c>
      <c r="CH237" s="414">
        <f t="shared" si="67"/>
        <v>236340.52492007101</v>
      </c>
      <c r="CI237" s="414">
        <f t="shared" si="52"/>
        <v>0</v>
      </c>
      <c r="CJ237" s="414">
        <f t="shared" si="53"/>
        <v>0</v>
      </c>
      <c r="CK237" s="414">
        <f t="shared" si="54"/>
        <v>0</v>
      </c>
      <c r="CL237" s="414">
        <f t="shared" si="55"/>
        <v>0</v>
      </c>
      <c r="CM237" s="414">
        <f t="shared" si="56"/>
        <v>236340.52492007101</v>
      </c>
    </row>
    <row r="238" spans="2:94" hidden="1" x14ac:dyDescent="0.25">
      <c r="B238" s="134" t="str">
        <f t="shared" si="57"/>
        <v>-----</v>
      </c>
      <c r="C238" s="1" t="str">
        <f>+IF('Diagnóstico Técnico'!AH229&gt;0,'Diagnóstico Técnico'!A229,"")</f>
        <v>MIL-039</v>
      </c>
      <c r="D238" s="413" t="str">
        <f>+'Diagnóstico Técnico'!D229</f>
        <v>NUEVO MILENIO</v>
      </c>
      <c r="BW238" s="414">
        <v>181197.87388987566</v>
      </c>
      <c r="BX238" s="414">
        <f t="shared" si="58"/>
        <v>215625.46992895202</v>
      </c>
      <c r="BY238" s="414">
        <f t="shared" si="59"/>
        <v>17407.609236234457</v>
      </c>
      <c r="BZ238" s="414">
        <f t="shared" si="60"/>
        <v>20715.054991119003</v>
      </c>
      <c r="CA238" s="414">
        <f t="shared" si="61"/>
        <v>198605.48312611011</v>
      </c>
      <c r="CB238" s="414">
        <f t="shared" si="62"/>
        <v>236340.52492007101</v>
      </c>
      <c r="CC238" s="414">
        <f t="shared" si="63"/>
        <v>0</v>
      </c>
      <c r="CD238" s="414">
        <f t="shared" si="64"/>
        <v>0</v>
      </c>
      <c r="CE238" s="414">
        <f t="shared" si="51"/>
        <v>0</v>
      </c>
      <c r="CF238" s="414">
        <f t="shared" si="65"/>
        <v>0</v>
      </c>
      <c r="CG238" s="414">
        <f t="shared" si="66"/>
        <v>0</v>
      </c>
      <c r="CH238" s="414">
        <f t="shared" si="67"/>
        <v>236340.52492007101</v>
      </c>
      <c r="CI238" s="414">
        <f t="shared" si="52"/>
        <v>0</v>
      </c>
      <c r="CJ238" s="414">
        <f t="shared" si="53"/>
        <v>0</v>
      </c>
      <c r="CK238" s="414">
        <f t="shared" si="54"/>
        <v>0</v>
      </c>
      <c r="CL238" s="414">
        <f t="shared" si="55"/>
        <v>0</v>
      </c>
      <c r="CM238" s="414">
        <f t="shared" si="56"/>
        <v>236340.52492007101</v>
      </c>
    </row>
    <row r="239" spans="2:94" hidden="1" x14ac:dyDescent="0.25">
      <c r="B239" s="134" t="str">
        <f t="shared" si="57"/>
        <v>-----</v>
      </c>
      <c r="C239" s="1" t="str">
        <f>+IF('Diagnóstico Técnico'!AH230&gt;0,'Diagnóstico Técnico'!A230,"")</f>
        <v>MIL-040</v>
      </c>
      <c r="D239" s="413" t="str">
        <f>+'Diagnóstico Técnico'!D230</f>
        <v>NUEVO MILENIO</v>
      </c>
      <c r="BW239" s="414">
        <v>181197.87388987566</v>
      </c>
      <c r="BX239" s="414">
        <f t="shared" si="58"/>
        <v>215625.46992895202</v>
      </c>
      <c r="BY239" s="414">
        <f t="shared" si="59"/>
        <v>17407.609236234457</v>
      </c>
      <c r="BZ239" s="414">
        <f t="shared" si="60"/>
        <v>20715.054991119003</v>
      </c>
      <c r="CA239" s="414">
        <f t="shared" si="61"/>
        <v>198605.48312611011</v>
      </c>
      <c r="CB239" s="414">
        <f t="shared" si="62"/>
        <v>236340.52492007101</v>
      </c>
      <c r="CC239" s="414">
        <f t="shared" si="63"/>
        <v>0</v>
      </c>
      <c r="CD239" s="414">
        <f t="shared" si="64"/>
        <v>0</v>
      </c>
      <c r="CE239" s="414">
        <f t="shared" si="51"/>
        <v>0</v>
      </c>
      <c r="CF239" s="414">
        <f t="shared" si="65"/>
        <v>0</v>
      </c>
      <c r="CG239" s="414">
        <f t="shared" si="66"/>
        <v>0</v>
      </c>
      <c r="CH239" s="414">
        <f t="shared" si="67"/>
        <v>236340.52492007101</v>
      </c>
      <c r="CI239" s="414">
        <f t="shared" si="52"/>
        <v>0</v>
      </c>
      <c r="CJ239" s="414">
        <f t="shared" si="53"/>
        <v>0</v>
      </c>
      <c r="CK239" s="414">
        <f t="shared" si="54"/>
        <v>0</v>
      </c>
      <c r="CL239" s="414">
        <f t="shared" si="55"/>
        <v>0</v>
      </c>
      <c r="CM239" s="414">
        <f t="shared" si="56"/>
        <v>236340.52492007101</v>
      </c>
    </row>
    <row r="240" spans="2:94" hidden="1" x14ac:dyDescent="0.25">
      <c r="B240" s="134" t="str">
        <f t="shared" si="57"/>
        <v>-----</v>
      </c>
      <c r="C240" s="1" t="str">
        <f>+IF('Diagnóstico Técnico'!AH231&gt;0,'Diagnóstico Técnico'!A231,"")</f>
        <v>MIL-041</v>
      </c>
      <c r="D240" s="413" t="str">
        <f>+'Diagnóstico Técnico'!D231</f>
        <v>NUEVO MILENIO</v>
      </c>
      <c r="BW240" s="414">
        <v>181197.87388987566</v>
      </c>
      <c r="BX240" s="414">
        <f t="shared" si="58"/>
        <v>215625.46992895202</v>
      </c>
      <c r="BY240" s="414">
        <f t="shared" si="59"/>
        <v>17407.609236234457</v>
      </c>
      <c r="BZ240" s="414">
        <f t="shared" si="60"/>
        <v>20715.054991119003</v>
      </c>
      <c r="CA240" s="414">
        <f t="shared" si="61"/>
        <v>198605.48312611011</v>
      </c>
      <c r="CB240" s="414">
        <f t="shared" si="62"/>
        <v>236340.52492007101</v>
      </c>
      <c r="CC240" s="414">
        <f t="shared" si="63"/>
        <v>0</v>
      </c>
      <c r="CD240" s="414">
        <f t="shared" si="64"/>
        <v>0</v>
      </c>
      <c r="CE240" s="414">
        <f t="shared" si="51"/>
        <v>0</v>
      </c>
      <c r="CF240" s="414">
        <f t="shared" si="65"/>
        <v>0</v>
      </c>
      <c r="CG240" s="414">
        <f t="shared" si="66"/>
        <v>0</v>
      </c>
      <c r="CH240" s="414">
        <f t="shared" si="67"/>
        <v>236340.52492007101</v>
      </c>
      <c r="CI240" s="414">
        <f t="shared" si="52"/>
        <v>0</v>
      </c>
      <c r="CJ240" s="414">
        <f t="shared" si="53"/>
        <v>0</v>
      </c>
      <c r="CK240" s="414">
        <f t="shared" si="54"/>
        <v>0</v>
      </c>
      <c r="CL240" s="414">
        <f t="shared" si="55"/>
        <v>0</v>
      </c>
      <c r="CM240" s="414">
        <f t="shared" si="56"/>
        <v>236340.52492007101</v>
      </c>
    </row>
    <row r="241" spans="2:91" hidden="1" x14ac:dyDescent="0.25">
      <c r="B241" s="134" t="str">
        <f t="shared" si="57"/>
        <v>-----</v>
      </c>
      <c r="C241" s="1" t="str">
        <f>+IF('Diagnóstico Técnico'!AH232&gt;0,'Diagnóstico Técnico'!A232,"")</f>
        <v/>
      </c>
      <c r="D241" s="413" t="str">
        <f>+'Diagnóstico Técnico'!D232</f>
        <v>PATIO BONITO</v>
      </c>
      <c r="BW241" s="414">
        <v>181197.87388987566</v>
      </c>
      <c r="BX241" s="414">
        <f t="shared" si="58"/>
        <v>215625.46992895202</v>
      </c>
      <c r="BY241" s="414">
        <f t="shared" si="59"/>
        <v>17407.609236234457</v>
      </c>
      <c r="BZ241" s="414">
        <f t="shared" si="60"/>
        <v>20715.054991119003</v>
      </c>
      <c r="CA241" s="414">
        <f t="shared" si="61"/>
        <v>198605.48312611011</v>
      </c>
      <c r="CB241" s="414">
        <f t="shared" si="62"/>
        <v>0</v>
      </c>
      <c r="CC241" s="414">
        <f t="shared" si="63"/>
        <v>0</v>
      </c>
      <c r="CD241" s="414">
        <f t="shared" si="64"/>
        <v>0</v>
      </c>
      <c r="CE241" s="414">
        <f t="shared" si="51"/>
        <v>0</v>
      </c>
      <c r="CF241" s="414">
        <f t="shared" si="65"/>
        <v>0</v>
      </c>
      <c r="CG241" s="414">
        <f t="shared" si="66"/>
        <v>0</v>
      </c>
      <c r="CH241" s="414">
        <f t="shared" si="67"/>
        <v>0</v>
      </c>
      <c r="CI241" s="414">
        <f t="shared" si="52"/>
        <v>0</v>
      </c>
      <c r="CJ241" s="414">
        <f t="shared" si="53"/>
        <v>0</v>
      </c>
      <c r="CK241" s="414">
        <f t="shared" si="54"/>
        <v>0</v>
      </c>
      <c r="CL241" s="414">
        <f t="shared" si="55"/>
        <v>0</v>
      </c>
      <c r="CM241" s="414">
        <f t="shared" si="56"/>
        <v>0</v>
      </c>
    </row>
    <row r="242" spans="2:91" hidden="1" x14ac:dyDescent="0.25">
      <c r="B242" s="134" t="str">
        <f t="shared" si="57"/>
        <v>-----</v>
      </c>
      <c r="C242" s="1" t="str">
        <f>+IF('Diagnóstico Técnico'!AH233&gt;0,'Diagnóstico Técnico'!A233,"")</f>
        <v>MIL-042</v>
      </c>
      <c r="D242" s="413" t="str">
        <f>+'Diagnóstico Técnico'!D233</f>
        <v>NUEVO MILENIO</v>
      </c>
      <c r="BW242" s="414">
        <v>181197.87388987566</v>
      </c>
      <c r="BX242" s="414">
        <f t="shared" si="58"/>
        <v>215625.46992895202</v>
      </c>
      <c r="BY242" s="414">
        <f t="shared" si="59"/>
        <v>17407.609236234457</v>
      </c>
      <c r="BZ242" s="414">
        <f t="shared" si="60"/>
        <v>20715.054991119003</v>
      </c>
      <c r="CA242" s="414">
        <f t="shared" si="61"/>
        <v>198605.48312611011</v>
      </c>
      <c r="CB242" s="414">
        <f t="shared" si="62"/>
        <v>236340.52492007101</v>
      </c>
      <c r="CC242" s="414">
        <f t="shared" si="63"/>
        <v>0</v>
      </c>
      <c r="CD242" s="414">
        <f t="shared" si="64"/>
        <v>0</v>
      </c>
      <c r="CE242" s="414">
        <f t="shared" si="51"/>
        <v>0</v>
      </c>
      <c r="CF242" s="414">
        <f t="shared" si="65"/>
        <v>0</v>
      </c>
      <c r="CG242" s="414">
        <f t="shared" si="66"/>
        <v>0</v>
      </c>
      <c r="CH242" s="414">
        <f t="shared" si="67"/>
        <v>236340.52492007101</v>
      </c>
      <c r="CI242" s="414">
        <f t="shared" si="52"/>
        <v>0</v>
      </c>
      <c r="CJ242" s="414">
        <f t="shared" si="53"/>
        <v>0</v>
      </c>
      <c r="CK242" s="414">
        <f t="shared" si="54"/>
        <v>0</v>
      </c>
      <c r="CL242" s="414">
        <f t="shared" si="55"/>
        <v>0</v>
      </c>
      <c r="CM242" s="414">
        <f t="shared" si="56"/>
        <v>236340.52492007101</v>
      </c>
    </row>
    <row r="243" spans="2:91" hidden="1" x14ac:dyDescent="0.25">
      <c r="B243" s="134" t="str">
        <f t="shared" si="57"/>
        <v>-----</v>
      </c>
      <c r="C243" s="1" t="str">
        <f>+IF('Diagnóstico Técnico'!AH234&gt;0,'Diagnóstico Técnico'!A234,"")</f>
        <v>MIL-043</v>
      </c>
      <c r="D243" s="413" t="str">
        <f>+'Diagnóstico Técnico'!D234</f>
        <v>NUEVO MILENIO</v>
      </c>
      <c r="BW243" s="414">
        <v>181197.87388987566</v>
      </c>
      <c r="BX243" s="414">
        <f t="shared" si="58"/>
        <v>215625.46992895202</v>
      </c>
      <c r="BY243" s="414">
        <f t="shared" si="59"/>
        <v>17407.609236234457</v>
      </c>
      <c r="BZ243" s="414">
        <f t="shared" si="60"/>
        <v>20715.054991119003</v>
      </c>
      <c r="CA243" s="414">
        <f t="shared" si="61"/>
        <v>198605.48312611011</v>
      </c>
      <c r="CB243" s="414">
        <f t="shared" si="62"/>
        <v>236340.52492007101</v>
      </c>
      <c r="CC243" s="414">
        <f t="shared" si="63"/>
        <v>0</v>
      </c>
      <c r="CD243" s="414">
        <f t="shared" si="64"/>
        <v>0</v>
      </c>
      <c r="CE243" s="414">
        <f t="shared" si="51"/>
        <v>0</v>
      </c>
      <c r="CF243" s="414">
        <f t="shared" si="65"/>
        <v>0</v>
      </c>
      <c r="CG243" s="414">
        <f t="shared" si="66"/>
        <v>0</v>
      </c>
      <c r="CH243" s="414">
        <f t="shared" si="67"/>
        <v>236340.52492007101</v>
      </c>
      <c r="CI243" s="414">
        <f t="shared" si="52"/>
        <v>0</v>
      </c>
      <c r="CJ243" s="414">
        <f t="shared" si="53"/>
        <v>0</v>
      </c>
      <c r="CK243" s="414">
        <f t="shared" si="54"/>
        <v>0</v>
      </c>
      <c r="CL243" s="414">
        <f t="shared" si="55"/>
        <v>0</v>
      </c>
      <c r="CM243" s="414">
        <f t="shared" si="56"/>
        <v>236340.52492007101</v>
      </c>
    </row>
    <row r="244" spans="2:91" hidden="1" x14ac:dyDescent="0.25">
      <c r="B244" s="134" t="str">
        <f t="shared" si="57"/>
        <v>-----</v>
      </c>
      <c r="C244" s="1" t="str">
        <f>+IF('Diagnóstico Técnico'!AH235&gt;0,'Diagnóstico Técnico'!A235,"")</f>
        <v/>
      </c>
      <c r="D244" s="413" t="str">
        <f>+'Diagnóstico Técnico'!D235</f>
        <v>TAHAMI</v>
      </c>
      <c r="BW244" s="414">
        <v>181197.87388987566</v>
      </c>
      <c r="BX244" s="414">
        <f t="shared" si="58"/>
        <v>215625.46992895202</v>
      </c>
      <c r="BY244" s="414">
        <f t="shared" si="59"/>
        <v>17407.609236234457</v>
      </c>
      <c r="BZ244" s="414">
        <f t="shared" si="60"/>
        <v>20715.054991119003</v>
      </c>
      <c r="CA244" s="414">
        <f t="shared" si="61"/>
        <v>198605.48312611011</v>
      </c>
      <c r="CB244" s="414">
        <f t="shared" si="62"/>
        <v>0</v>
      </c>
      <c r="CC244" s="414">
        <f t="shared" si="63"/>
        <v>0</v>
      </c>
      <c r="CD244" s="414">
        <f t="shared" si="64"/>
        <v>0</v>
      </c>
      <c r="CE244" s="414">
        <f t="shared" si="51"/>
        <v>0</v>
      </c>
      <c r="CF244" s="414">
        <f t="shared" si="65"/>
        <v>0</v>
      </c>
      <c r="CG244" s="414">
        <f t="shared" si="66"/>
        <v>0</v>
      </c>
      <c r="CH244" s="414">
        <f t="shared" si="67"/>
        <v>0</v>
      </c>
      <c r="CI244" s="414">
        <f t="shared" si="52"/>
        <v>0</v>
      </c>
      <c r="CJ244" s="414">
        <f t="shared" si="53"/>
        <v>0</v>
      </c>
      <c r="CK244" s="414">
        <f t="shared" si="54"/>
        <v>0</v>
      </c>
      <c r="CL244" s="414">
        <f t="shared" si="55"/>
        <v>0</v>
      </c>
      <c r="CM244" s="414">
        <f t="shared" si="56"/>
        <v>0</v>
      </c>
    </row>
    <row r="245" spans="2:91" hidden="1" x14ac:dyDescent="0.25">
      <c r="B245" s="134" t="str">
        <f t="shared" si="57"/>
        <v>-----</v>
      </c>
      <c r="C245" s="1" t="str">
        <f>+IF('Diagnóstico Técnico'!AH236&gt;0,'Diagnóstico Técnico'!A236,"")</f>
        <v/>
      </c>
      <c r="D245" s="413" t="str">
        <f>+'Diagnóstico Técnico'!D236</f>
        <v>TAHAMI</v>
      </c>
      <c r="BW245" s="414">
        <v>181197.87388987566</v>
      </c>
      <c r="BX245" s="414">
        <f t="shared" si="58"/>
        <v>215625.46992895202</v>
      </c>
      <c r="BY245" s="414">
        <f t="shared" si="59"/>
        <v>17407.609236234457</v>
      </c>
      <c r="BZ245" s="414">
        <f t="shared" si="60"/>
        <v>20715.054991119003</v>
      </c>
      <c r="CA245" s="414">
        <f t="shared" si="61"/>
        <v>198605.48312611011</v>
      </c>
      <c r="CB245" s="414">
        <f t="shared" si="62"/>
        <v>0</v>
      </c>
      <c r="CC245" s="414">
        <f t="shared" si="63"/>
        <v>0</v>
      </c>
      <c r="CD245" s="414">
        <f t="shared" si="64"/>
        <v>0</v>
      </c>
      <c r="CE245" s="414">
        <f t="shared" si="51"/>
        <v>0</v>
      </c>
      <c r="CF245" s="414">
        <f t="shared" si="65"/>
        <v>0</v>
      </c>
      <c r="CG245" s="414">
        <f t="shared" si="66"/>
        <v>0</v>
      </c>
      <c r="CH245" s="414">
        <f t="shared" si="67"/>
        <v>0</v>
      </c>
      <c r="CI245" s="414">
        <f t="shared" si="52"/>
        <v>0</v>
      </c>
      <c r="CJ245" s="414">
        <f t="shared" si="53"/>
        <v>0</v>
      </c>
      <c r="CK245" s="414">
        <f t="shared" si="54"/>
        <v>0</v>
      </c>
      <c r="CL245" s="414">
        <f t="shared" si="55"/>
        <v>0</v>
      </c>
      <c r="CM245" s="414">
        <f t="shared" si="56"/>
        <v>0</v>
      </c>
    </row>
    <row r="246" spans="2:91" hidden="1" x14ac:dyDescent="0.25">
      <c r="B246" s="134" t="str">
        <f t="shared" si="57"/>
        <v>-----</v>
      </c>
      <c r="C246" s="1" t="str">
        <f>+IF('Diagnóstico Técnico'!AH237&gt;0,'Diagnóstico Técnico'!A237,"")</f>
        <v>OAS-046</v>
      </c>
      <c r="D246" s="413" t="str">
        <f>+'Diagnóstico Técnico'!D237</f>
        <v xml:space="preserve">OASIS </v>
      </c>
      <c r="BW246" s="414">
        <v>181197.87388987566</v>
      </c>
      <c r="BX246" s="414">
        <f t="shared" si="58"/>
        <v>215625.46992895202</v>
      </c>
      <c r="BY246" s="414">
        <f t="shared" si="59"/>
        <v>17407.609236234457</v>
      </c>
      <c r="BZ246" s="414">
        <f t="shared" si="60"/>
        <v>20715.054991119003</v>
      </c>
      <c r="CA246" s="414">
        <f t="shared" si="61"/>
        <v>198605.48312611011</v>
      </c>
      <c r="CB246" s="414">
        <f t="shared" si="62"/>
        <v>236340.52492007101</v>
      </c>
      <c r="CC246" s="414">
        <f t="shared" si="63"/>
        <v>0</v>
      </c>
      <c r="CD246" s="414">
        <f t="shared" si="64"/>
        <v>0</v>
      </c>
      <c r="CE246" s="414">
        <f t="shared" si="51"/>
        <v>0</v>
      </c>
      <c r="CF246" s="414">
        <f t="shared" si="65"/>
        <v>0</v>
      </c>
      <c r="CG246" s="414">
        <f t="shared" si="66"/>
        <v>0</v>
      </c>
      <c r="CH246" s="414">
        <f t="shared" si="67"/>
        <v>236340.52492007101</v>
      </c>
      <c r="CI246" s="414">
        <f t="shared" si="52"/>
        <v>0</v>
      </c>
      <c r="CJ246" s="414">
        <f t="shared" si="53"/>
        <v>0</v>
      </c>
      <c r="CK246" s="414">
        <f t="shared" si="54"/>
        <v>0</v>
      </c>
      <c r="CL246" s="414">
        <f t="shared" si="55"/>
        <v>0</v>
      </c>
      <c r="CM246" s="414">
        <f t="shared" si="56"/>
        <v>236340.52492007101</v>
      </c>
    </row>
    <row r="247" spans="2:91" hidden="1" x14ac:dyDescent="0.25">
      <c r="B247" s="134" t="str">
        <f t="shared" si="57"/>
        <v>-----</v>
      </c>
      <c r="C247" s="1" t="str">
        <f>+IF('Diagnóstico Técnico'!AH238&gt;0,'Diagnóstico Técnico'!A238,"")</f>
        <v/>
      </c>
      <c r="D247" s="413" t="str">
        <f>+'Diagnóstico Técnico'!D238</f>
        <v>NUEVO MILENIO</v>
      </c>
      <c r="BW247" s="414">
        <v>181197.87388987566</v>
      </c>
      <c r="BX247" s="414">
        <f t="shared" si="58"/>
        <v>215625.46992895202</v>
      </c>
      <c r="BY247" s="414">
        <f t="shared" si="59"/>
        <v>17407.609236234457</v>
      </c>
      <c r="BZ247" s="414">
        <f t="shared" si="60"/>
        <v>20715.054991119003</v>
      </c>
      <c r="CA247" s="414">
        <f t="shared" si="61"/>
        <v>198605.48312611011</v>
      </c>
      <c r="CB247" s="414">
        <f t="shared" si="62"/>
        <v>0</v>
      </c>
      <c r="CC247" s="414">
        <f t="shared" si="63"/>
        <v>0</v>
      </c>
      <c r="CD247" s="414">
        <f t="shared" si="64"/>
        <v>0</v>
      </c>
      <c r="CE247" s="414">
        <f t="shared" si="51"/>
        <v>0</v>
      </c>
      <c r="CF247" s="414">
        <f t="shared" si="65"/>
        <v>0</v>
      </c>
      <c r="CG247" s="414">
        <f t="shared" si="66"/>
        <v>0</v>
      </c>
      <c r="CH247" s="414">
        <f t="shared" si="67"/>
        <v>0</v>
      </c>
      <c r="CI247" s="414">
        <f t="shared" si="52"/>
        <v>0</v>
      </c>
      <c r="CJ247" s="414">
        <f t="shared" si="53"/>
        <v>0</v>
      </c>
      <c r="CK247" s="414">
        <f t="shared" si="54"/>
        <v>0</v>
      </c>
      <c r="CL247" s="414">
        <f t="shared" si="55"/>
        <v>0</v>
      </c>
      <c r="CM247" s="414">
        <f t="shared" si="56"/>
        <v>0</v>
      </c>
    </row>
    <row r="248" spans="2:91" hidden="1" x14ac:dyDescent="0.25">
      <c r="B248" s="134" t="str">
        <f t="shared" si="57"/>
        <v>-----</v>
      </c>
      <c r="C248" s="1" t="str">
        <f>+IF('Diagnóstico Técnico'!AH239&gt;0,'Diagnóstico Técnico'!A239,"")</f>
        <v/>
      </c>
      <c r="D248" s="413" t="str">
        <f>+'Diagnóstico Técnico'!D239</f>
        <v xml:space="preserve">SAN MARTIN </v>
      </c>
      <c r="BW248" s="414">
        <v>181197.87388987566</v>
      </c>
      <c r="BX248" s="414">
        <f t="shared" si="58"/>
        <v>215625.46992895202</v>
      </c>
      <c r="BY248" s="414">
        <f t="shared" si="59"/>
        <v>17407.609236234457</v>
      </c>
      <c r="BZ248" s="414">
        <f t="shared" si="60"/>
        <v>20715.054991119003</v>
      </c>
      <c r="CA248" s="414">
        <f t="shared" si="61"/>
        <v>198605.48312611011</v>
      </c>
      <c r="CB248" s="414">
        <f t="shared" si="62"/>
        <v>0</v>
      </c>
      <c r="CC248" s="414">
        <f t="shared" si="63"/>
        <v>0</v>
      </c>
      <c r="CD248" s="414">
        <f t="shared" si="64"/>
        <v>0</v>
      </c>
      <c r="CE248" s="414">
        <f t="shared" ref="CE248:CE311" si="68">+CC248+CD248</f>
        <v>0</v>
      </c>
      <c r="CF248" s="414">
        <f t="shared" si="65"/>
        <v>0</v>
      </c>
      <c r="CG248" s="414">
        <f t="shared" si="66"/>
        <v>0</v>
      </c>
      <c r="CH248" s="414">
        <f t="shared" si="67"/>
        <v>0</v>
      </c>
      <c r="CI248" s="414">
        <f t="shared" ref="CI248:CI311" si="69">+IF((CB248+CF248)&gt;$CF$12,(CB248+CF248)-$CF$12,0)</f>
        <v>0</v>
      </c>
      <c r="CJ248" s="414">
        <f t="shared" ref="CJ248:CJ311" si="70">+IF(CF248&gt;$CF$12,CF248-$CF$12,0)</f>
        <v>0</v>
      </c>
      <c r="CK248" s="414">
        <f t="shared" ref="CK248:CK311" si="71">ROUND(+IF((CB248+CF248+CG248)&gt;$CH$12,(CB248+CF248+CG248)-$CH$12,0),0)</f>
        <v>0</v>
      </c>
      <c r="CL248" s="414">
        <f t="shared" ref="CL248:CL311" si="72">+IF(CJ248&lt;CI248,CI248,CJ248)</f>
        <v>0</v>
      </c>
      <c r="CM248" s="414">
        <f t="shared" ref="CM248:CM311" si="73">+CH248-CL248-CK248</f>
        <v>0</v>
      </c>
    </row>
    <row r="249" spans="2:91" hidden="1" x14ac:dyDescent="0.25">
      <c r="B249" s="134" t="str">
        <f t="shared" si="57"/>
        <v>-----</v>
      </c>
      <c r="C249" s="1" t="str">
        <f>+IF('Diagnóstico Técnico'!AH240&gt;0,'Diagnóstico Técnico'!A240,"")</f>
        <v/>
      </c>
      <c r="D249" s="413" t="str">
        <f>+'Diagnóstico Técnico'!D240</f>
        <v>TAHAMI</v>
      </c>
      <c r="BW249" s="414">
        <v>181197.87388987566</v>
      </c>
      <c r="BX249" s="414">
        <f t="shared" si="58"/>
        <v>215625.46992895202</v>
      </c>
      <c r="BY249" s="414">
        <f t="shared" si="59"/>
        <v>17407.609236234457</v>
      </c>
      <c r="BZ249" s="414">
        <f t="shared" si="60"/>
        <v>20715.054991119003</v>
      </c>
      <c r="CA249" s="414">
        <f t="shared" si="61"/>
        <v>198605.48312611011</v>
      </c>
      <c r="CB249" s="414">
        <f t="shared" si="62"/>
        <v>0</v>
      </c>
      <c r="CC249" s="414">
        <f t="shared" si="63"/>
        <v>0</v>
      </c>
      <c r="CD249" s="414">
        <f t="shared" si="64"/>
        <v>0</v>
      </c>
      <c r="CE249" s="414">
        <f t="shared" si="68"/>
        <v>0</v>
      </c>
      <c r="CF249" s="414">
        <f t="shared" si="65"/>
        <v>0</v>
      </c>
      <c r="CG249" s="414">
        <f t="shared" si="66"/>
        <v>0</v>
      </c>
      <c r="CH249" s="414">
        <f t="shared" si="67"/>
        <v>0</v>
      </c>
      <c r="CI249" s="414">
        <f t="shared" si="69"/>
        <v>0</v>
      </c>
      <c r="CJ249" s="414">
        <f t="shared" si="70"/>
        <v>0</v>
      </c>
      <c r="CK249" s="414">
        <f t="shared" si="71"/>
        <v>0</v>
      </c>
      <c r="CL249" s="414">
        <f t="shared" si="72"/>
        <v>0</v>
      </c>
      <c r="CM249" s="414">
        <f t="shared" si="73"/>
        <v>0</v>
      </c>
    </row>
    <row r="250" spans="2:91" hidden="1" x14ac:dyDescent="0.25">
      <c r="B250" s="134" t="str">
        <f t="shared" si="57"/>
        <v>-----</v>
      </c>
      <c r="C250" s="1" t="str">
        <f>+IF('Diagnóstico Técnico'!AH241&gt;0,'Diagnóstico Técnico'!A241,"")</f>
        <v/>
      </c>
      <c r="D250" s="413" t="str">
        <f>+'Diagnóstico Técnico'!D241</f>
        <v>NUEVO MILENIO</v>
      </c>
      <c r="BW250" s="414">
        <v>181197.87388987566</v>
      </c>
      <c r="BX250" s="414">
        <f t="shared" si="58"/>
        <v>215625.46992895202</v>
      </c>
      <c r="BY250" s="414">
        <f t="shared" si="59"/>
        <v>17407.609236234457</v>
      </c>
      <c r="BZ250" s="414">
        <f t="shared" si="60"/>
        <v>20715.054991119003</v>
      </c>
      <c r="CA250" s="414">
        <f t="shared" si="61"/>
        <v>198605.48312611011</v>
      </c>
      <c r="CB250" s="414">
        <f t="shared" si="62"/>
        <v>0</v>
      </c>
      <c r="CC250" s="414">
        <f t="shared" si="63"/>
        <v>0</v>
      </c>
      <c r="CD250" s="414">
        <f t="shared" si="64"/>
        <v>0</v>
      </c>
      <c r="CE250" s="414">
        <f t="shared" si="68"/>
        <v>0</v>
      </c>
      <c r="CF250" s="414">
        <f t="shared" si="65"/>
        <v>0</v>
      </c>
      <c r="CG250" s="414">
        <f t="shared" si="66"/>
        <v>0</v>
      </c>
      <c r="CH250" s="414">
        <f t="shared" si="67"/>
        <v>0</v>
      </c>
      <c r="CI250" s="414">
        <f t="shared" si="69"/>
        <v>0</v>
      </c>
      <c r="CJ250" s="414">
        <f t="shared" si="70"/>
        <v>0</v>
      </c>
      <c r="CK250" s="414">
        <f t="shared" si="71"/>
        <v>0</v>
      </c>
      <c r="CL250" s="414">
        <f t="shared" si="72"/>
        <v>0</v>
      </c>
      <c r="CM250" s="414">
        <f t="shared" si="73"/>
        <v>0</v>
      </c>
    </row>
    <row r="251" spans="2:91" hidden="1" x14ac:dyDescent="0.25">
      <c r="B251" s="134" t="str">
        <f t="shared" si="57"/>
        <v>-----</v>
      </c>
      <c r="C251" s="1" t="str">
        <f>+IF('Diagnóstico Técnico'!AH242&gt;0,'Diagnóstico Técnico'!A242,"")</f>
        <v>MIL-045</v>
      </c>
      <c r="D251" s="413" t="str">
        <f>+'Diagnóstico Técnico'!D242</f>
        <v>NUEVO MILENIO</v>
      </c>
      <c r="BW251" s="414">
        <v>181197.87388987566</v>
      </c>
      <c r="BX251" s="414">
        <f t="shared" si="58"/>
        <v>215625.46992895202</v>
      </c>
      <c r="BY251" s="414">
        <f t="shared" si="59"/>
        <v>17407.609236234457</v>
      </c>
      <c r="BZ251" s="414">
        <f t="shared" si="60"/>
        <v>20715.054991119003</v>
      </c>
      <c r="CA251" s="414">
        <f t="shared" si="61"/>
        <v>198605.48312611011</v>
      </c>
      <c r="CB251" s="414">
        <f t="shared" si="62"/>
        <v>236340.52492007101</v>
      </c>
      <c r="CC251" s="414">
        <f t="shared" si="63"/>
        <v>0</v>
      </c>
      <c r="CD251" s="414">
        <f t="shared" si="64"/>
        <v>0</v>
      </c>
      <c r="CE251" s="414">
        <f t="shared" si="68"/>
        <v>0</v>
      </c>
      <c r="CF251" s="414">
        <f t="shared" si="65"/>
        <v>0</v>
      </c>
      <c r="CG251" s="414">
        <f t="shared" si="66"/>
        <v>0</v>
      </c>
      <c r="CH251" s="414">
        <f t="shared" si="67"/>
        <v>236340.52492007101</v>
      </c>
      <c r="CI251" s="414">
        <f t="shared" si="69"/>
        <v>0</v>
      </c>
      <c r="CJ251" s="414">
        <f t="shared" si="70"/>
        <v>0</v>
      </c>
      <c r="CK251" s="414">
        <f t="shared" si="71"/>
        <v>0</v>
      </c>
      <c r="CL251" s="414">
        <f t="shared" si="72"/>
        <v>0</v>
      </c>
      <c r="CM251" s="414">
        <f t="shared" si="73"/>
        <v>236340.52492007101</v>
      </c>
    </row>
    <row r="252" spans="2:91" hidden="1" x14ac:dyDescent="0.25">
      <c r="B252" s="134" t="str">
        <f t="shared" si="57"/>
        <v>-----</v>
      </c>
      <c r="C252" s="1" t="str">
        <f>+IF('Diagnóstico Técnico'!AH243&gt;0,'Diagnóstico Técnico'!A243,"")</f>
        <v/>
      </c>
      <c r="D252" s="413" t="str">
        <f>+'Diagnóstico Técnico'!D243</f>
        <v>PATIO BONITO</v>
      </c>
      <c r="BW252" s="414">
        <v>181197.87388987566</v>
      </c>
      <c r="BX252" s="414">
        <f t="shared" si="58"/>
        <v>215625.46992895202</v>
      </c>
      <c r="BY252" s="414">
        <f t="shared" si="59"/>
        <v>17407.609236234457</v>
      </c>
      <c r="BZ252" s="414">
        <f t="shared" si="60"/>
        <v>20715.054991119003</v>
      </c>
      <c r="CA252" s="414">
        <f t="shared" si="61"/>
        <v>198605.48312611011</v>
      </c>
      <c r="CB252" s="414">
        <f t="shared" si="62"/>
        <v>0</v>
      </c>
      <c r="CC252" s="414">
        <f t="shared" si="63"/>
        <v>0</v>
      </c>
      <c r="CD252" s="414">
        <f t="shared" si="64"/>
        <v>0</v>
      </c>
      <c r="CE252" s="414">
        <f t="shared" si="68"/>
        <v>0</v>
      </c>
      <c r="CF252" s="414">
        <f t="shared" si="65"/>
        <v>0</v>
      </c>
      <c r="CG252" s="414">
        <f t="shared" si="66"/>
        <v>0</v>
      </c>
      <c r="CH252" s="414">
        <f t="shared" si="67"/>
        <v>0</v>
      </c>
      <c r="CI252" s="414">
        <f t="shared" si="69"/>
        <v>0</v>
      </c>
      <c r="CJ252" s="414">
        <f t="shared" si="70"/>
        <v>0</v>
      </c>
      <c r="CK252" s="414">
        <f t="shared" si="71"/>
        <v>0</v>
      </c>
      <c r="CL252" s="414">
        <f t="shared" si="72"/>
        <v>0</v>
      </c>
      <c r="CM252" s="414">
        <f t="shared" si="73"/>
        <v>0</v>
      </c>
    </row>
    <row r="253" spans="2:91" hidden="1" x14ac:dyDescent="0.25">
      <c r="B253" s="134" t="str">
        <f t="shared" si="57"/>
        <v>-----</v>
      </c>
      <c r="C253" s="1" t="str">
        <f>+IF('Diagnóstico Técnico'!AH244&gt;0,'Diagnóstico Técnico'!A244,"")</f>
        <v/>
      </c>
      <c r="D253" s="413" t="str">
        <f>+'Diagnóstico Técnico'!D244</f>
        <v>NUEVO MILENIO</v>
      </c>
      <c r="BW253" s="414">
        <v>181197.87388987566</v>
      </c>
      <c r="BX253" s="414">
        <f t="shared" si="58"/>
        <v>215625.46992895202</v>
      </c>
      <c r="BY253" s="414">
        <f t="shared" si="59"/>
        <v>17407.609236234457</v>
      </c>
      <c r="BZ253" s="414">
        <f t="shared" si="60"/>
        <v>20715.054991119003</v>
      </c>
      <c r="CA253" s="414">
        <f t="shared" si="61"/>
        <v>198605.48312611011</v>
      </c>
      <c r="CB253" s="414">
        <f t="shared" si="62"/>
        <v>0</v>
      </c>
      <c r="CC253" s="414">
        <f t="shared" si="63"/>
        <v>0</v>
      </c>
      <c r="CD253" s="414">
        <f t="shared" si="64"/>
        <v>0</v>
      </c>
      <c r="CE253" s="414">
        <f t="shared" si="68"/>
        <v>0</v>
      </c>
      <c r="CF253" s="414">
        <f t="shared" si="65"/>
        <v>0</v>
      </c>
      <c r="CG253" s="414">
        <f t="shared" si="66"/>
        <v>0</v>
      </c>
      <c r="CH253" s="414">
        <f t="shared" si="67"/>
        <v>0</v>
      </c>
      <c r="CI253" s="414">
        <f t="shared" si="69"/>
        <v>0</v>
      </c>
      <c r="CJ253" s="414">
        <f t="shared" si="70"/>
        <v>0</v>
      </c>
      <c r="CK253" s="414">
        <f t="shared" si="71"/>
        <v>0</v>
      </c>
      <c r="CL253" s="414">
        <f t="shared" si="72"/>
        <v>0</v>
      </c>
      <c r="CM253" s="414">
        <f t="shared" si="73"/>
        <v>0</v>
      </c>
    </row>
    <row r="254" spans="2:91" hidden="1" x14ac:dyDescent="0.25">
      <c r="B254" s="134" t="str">
        <f t="shared" si="57"/>
        <v>-----</v>
      </c>
      <c r="C254" s="1" t="str">
        <f>+IF('Diagnóstico Técnico'!AH245&gt;0,'Diagnóstico Técnico'!A245,"")</f>
        <v/>
      </c>
      <c r="D254" s="413" t="str">
        <f>+'Diagnóstico Técnico'!D245</f>
        <v>NUEVO MILENIO</v>
      </c>
      <c r="BW254" s="414">
        <v>181197.87388987566</v>
      </c>
      <c r="BX254" s="414">
        <f t="shared" si="58"/>
        <v>215625.46992895202</v>
      </c>
      <c r="BY254" s="414">
        <f t="shared" si="59"/>
        <v>17407.609236234457</v>
      </c>
      <c r="BZ254" s="414">
        <f t="shared" si="60"/>
        <v>20715.054991119003</v>
      </c>
      <c r="CA254" s="414">
        <f t="shared" si="61"/>
        <v>198605.48312611011</v>
      </c>
      <c r="CB254" s="414">
        <f t="shared" si="62"/>
        <v>0</v>
      </c>
      <c r="CC254" s="414">
        <f t="shared" si="63"/>
        <v>0</v>
      </c>
      <c r="CD254" s="414">
        <f t="shared" si="64"/>
        <v>0</v>
      </c>
      <c r="CE254" s="414">
        <f t="shared" si="68"/>
        <v>0</v>
      </c>
      <c r="CF254" s="414">
        <f t="shared" si="65"/>
        <v>0</v>
      </c>
      <c r="CG254" s="414">
        <f t="shared" si="66"/>
        <v>0</v>
      </c>
      <c r="CH254" s="414">
        <f t="shared" si="67"/>
        <v>0</v>
      </c>
      <c r="CI254" s="414">
        <f t="shared" si="69"/>
        <v>0</v>
      </c>
      <c r="CJ254" s="414">
        <f t="shared" si="70"/>
        <v>0</v>
      </c>
      <c r="CK254" s="414">
        <f t="shared" si="71"/>
        <v>0</v>
      </c>
      <c r="CL254" s="414">
        <f t="shared" si="72"/>
        <v>0</v>
      </c>
      <c r="CM254" s="414">
        <f t="shared" si="73"/>
        <v>0</v>
      </c>
    </row>
    <row r="255" spans="2:91" hidden="1" x14ac:dyDescent="0.25">
      <c r="B255" s="134" t="str">
        <f t="shared" si="57"/>
        <v>-----</v>
      </c>
      <c r="C255" s="1" t="str">
        <f>+IF('Diagnóstico Técnico'!AH246&gt;0,'Diagnóstico Técnico'!A246,"")</f>
        <v/>
      </c>
      <c r="D255" s="413" t="str">
        <f>+'Diagnóstico Técnico'!D246</f>
        <v>NUEVO MILENIO</v>
      </c>
      <c r="BW255" s="414">
        <v>181197.87388987566</v>
      </c>
      <c r="BX255" s="414">
        <f t="shared" si="58"/>
        <v>215625.46992895202</v>
      </c>
      <c r="BY255" s="414">
        <f t="shared" si="59"/>
        <v>17407.609236234457</v>
      </c>
      <c r="BZ255" s="414">
        <f t="shared" si="60"/>
        <v>20715.054991119003</v>
      </c>
      <c r="CA255" s="414">
        <f t="shared" si="61"/>
        <v>198605.48312611011</v>
      </c>
      <c r="CB255" s="414">
        <f t="shared" si="62"/>
        <v>0</v>
      </c>
      <c r="CC255" s="414">
        <f t="shared" si="63"/>
        <v>0</v>
      </c>
      <c r="CD255" s="414">
        <f t="shared" si="64"/>
        <v>0</v>
      </c>
      <c r="CE255" s="414">
        <f t="shared" si="68"/>
        <v>0</v>
      </c>
      <c r="CF255" s="414">
        <f t="shared" si="65"/>
        <v>0</v>
      </c>
      <c r="CG255" s="414">
        <f t="shared" si="66"/>
        <v>0</v>
      </c>
      <c r="CH255" s="414">
        <f t="shared" si="67"/>
        <v>0</v>
      </c>
      <c r="CI255" s="414">
        <f t="shared" si="69"/>
        <v>0</v>
      </c>
      <c r="CJ255" s="414">
        <f t="shared" si="70"/>
        <v>0</v>
      </c>
      <c r="CK255" s="414">
        <f t="shared" si="71"/>
        <v>0</v>
      </c>
      <c r="CL255" s="414">
        <f t="shared" si="72"/>
        <v>0</v>
      </c>
      <c r="CM255" s="414">
        <f t="shared" si="73"/>
        <v>0</v>
      </c>
    </row>
    <row r="256" spans="2:91" hidden="1" x14ac:dyDescent="0.25">
      <c r="B256" s="134" t="str">
        <f t="shared" si="57"/>
        <v>-----</v>
      </c>
      <c r="C256" s="1" t="str">
        <f>+IF('Diagnóstico Técnico'!AH247&gt;0,'Diagnóstico Técnico'!A247,"")</f>
        <v/>
      </c>
      <c r="D256" s="413" t="str">
        <f>+'Diagnóstico Técnico'!D247</f>
        <v xml:space="preserve">NUEVO HORIZONTE </v>
      </c>
      <c r="BW256" s="414">
        <v>181197.87388987566</v>
      </c>
      <c r="BX256" s="414">
        <f t="shared" si="58"/>
        <v>215625.46992895202</v>
      </c>
      <c r="BY256" s="414">
        <f t="shared" si="59"/>
        <v>17407.609236234457</v>
      </c>
      <c r="BZ256" s="414">
        <f t="shared" si="60"/>
        <v>20715.054991119003</v>
      </c>
      <c r="CA256" s="414">
        <f t="shared" si="61"/>
        <v>198605.48312611011</v>
      </c>
      <c r="CB256" s="414">
        <f t="shared" si="62"/>
        <v>0</v>
      </c>
      <c r="CC256" s="414">
        <f t="shared" si="63"/>
        <v>0</v>
      </c>
      <c r="CD256" s="414">
        <f t="shared" si="64"/>
        <v>0</v>
      </c>
      <c r="CE256" s="414">
        <f t="shared" si="68"/>
        <v>0</v>
      </c>
      <c r="CF256" s="414">
        <f t="shared" si="65"/>
        <v>0</v>
      </c>
      <c r="CG256" s="414">
        <f t="shared" si="66"/>
        <v>0</v>
      </c>
      <c r="CH256" s="414">
        <f t="shared" si="67"/>
        <v>0</v>
      </c>
      <c r="CI256" s="414">
        <f t="shared" si="69"/>
        <v>0</v>
      </c>
      <c r="CJ256" s="414">
        <f t="shared" si="70"/>
        <v>0</v>
      </c>
      <c r="CK256" s="414">
        <f t="shared" si="71"/>
        <v>0</v>
      </c>
      <c r="CL256" s="414">
        <f t="shared" si="72"/>
        <v>0</v>
      </c>
      <c r="CM256" s="414">
        <f t="shared" si="73"/>
        <v>0</v>
      </c>
    </row>
    <row r="257" spans="2:91" hidden="1" x14ac:dyDescent="0.25">
      <c r="B257" s="134" t="str">
        <f t="shared" si="57"/>
        <v>-----</v>
      </c>
      <c r="C257" s="1" t="str">
        <f>+IF('Diagnóstico Técnico'!AH248&gt;0,'Diagnóstico Técnico'!A248,"")</f>
        <v/>
      </c>
      <c r="D257" s="413" t="str">
        <f>+'Diagnóstico Técnico'!D248</f>
        <v>NUEVO MILENIO</v>
      </c>
      <c r="BW257" s="414">
        <v>181197.87388987566</v>
      </c>
      <c r="BX257" s="414">
        <f t="shared" si="58"/>
        <v>215625.46992895202</v>
      </c>
      <c r="BY257" s="414">
        <f t="shared" si="59"/>
        <v>17407.609236234457</v>
      </c>
      <c r="BZ257" s="414">
        <f t="shared" si="60"/>
        <v>20715.054991119003</v>
      </c>
      <c r="CA257" s="414">
        <f t="shared" si="61"/>
        <v>198605.48312611011</v>
      </c>
      <c r="CB257" s="414">
        <f t="shared" si="62"/>
        <v>0</v>
      </c>
      <c r="CC257" s="414">
        <f t="shared" si="63"/>
        <v>0</v>
      </c>
      <c r="CD257" s="414">
        <f t="shared" si="64"/>
        <v>0</v>
      </c>
      <c r="CE257" s="414">
        <f t="shared" si="68"/>
        <v>0</v>
      </c>
      <c r="CF257" s="414">
        <f t="shared" si="65"/>
        <v>0</v>
      </c>
      <c r="CG257" s="414">
        <f t="shared" si="66"/>
        <v>0</v>
      </c>
      <c r="CH257" s="414">
        <f t="shared" si="67"/>
        <v>0</v>
      </c>
      <c r="CI257" s="414">
        <f t="shared" si="69"/>
        <v>0</v>
      </c>
      <c r="CJ257" s="414">
        <f t="shared" si="70"/>
        <v>0</v>
      </c>
      <c r="CK257" s="414">
        <f t="shared" si="71"/>
        <v>0</v>
      </c>
      <c r="CL257" s="414">
        <f t="shared" si="72"/>
        <v>0</v>
      </c>
      <c r="CM257" s="414">
        <f t="shared" si="73"/>
        <v>0</v>
      </c>
    </row>
    <row r="258" spans="2:91" hidden="1" x14ac:dyDescent="0.25">
      <c r="B258" s="134" t="str">
        <f t="shared" si="57"/>
        <v>-----</v>
      </c>
      <c r="C258" s="1" t="str">
        <f>+IF('Diagnóstico Técnico'!AH249&gt;0,'Diagnóstico Técnico'!A249,"")</f>
        <v/>
      </c>
      <c r="D258" s="413" t="str">
        <f>+'Diagnóstico Técnico'!D249</f>
        <v>NUEVO MILENIO</v>
      </c>
      <c r="BW258" s="414">
        <v>181197.87388987566</v>
      </c>
      <c r="BX258" s="414">
        <f t="shared" si="58"/>
        <v>215625.46992895202</v>
      </c>
      <c r="BY258" s="414">
        <f t="shared" si="59"/>
        <v>17407.609236234457</v>
      </c>
      <c r="BZ258" s="414">
        <f t="shared" si="60"/>
        <v>20715.054991119003</v>
      </c>
      <c r="CA258" s="414">
        <f t="shared" si="61"/>
        <v>198605.48312611011</v>
      </c>
      <c r="CB258" s="414">
        <f t="shared" si="62"/>
        <v>0</v>
      </c>
      <c r="CC258" s="414">
        <f t="shared" si="63"/>
        <v>0</v>
      </c>
      <c r="CD258" s="414">
        <f t="shared" si="64"/>
        <v>0</v>
      </c>
      <c r="CE258" s="414">
        <f t="shared" si="68"/>
        <v>0</v>
      </c>
      <c r="CF258" s="414">
        <f t="shared" si="65"/>
        <v>0</v>
      </c>
      <c r="CG258" s="414">
        <f t="shared" si="66"/>
        <v>0</v>
      </c>
      <c r="CH258" s="414">
        <f t="shared" si="67"/>
        <v>0</v>
      </c>
      <c r="CI258" s="414">
        <f t="shared" si="69"/>
        <v>0</v>
      </c>
      <c r="CJ258" s="414">
        <f t="shared" si="70"/>
        <v>0</v>
      </c>
      <c r="CK258" s="414">
        <f t="shared" si="71"/>
        <v>0</v>
      </c>
      <c r="CL258" s="414">
        <f t="shared" si="72"/>
        <v>0</v>
      </c>
      <c r="CM258" s="414">
        <f t="shared" si="73"/>
        <v>0</v>
      </c>
    </row>
    <row r="259" spans="2:91" hidden="1" x14ac:dyDescent="0.25">
      <c r="B259" s="134" t="str">
        <f t="shared" si="57"/>
        <v>-----</v>
      </c>
      <c r="C259" s="1" t="str">
        <f>+IF('Diagnóstico Técnico'!AH250&gt;0,'Diagnóstico Técnico'!A250,"")</f>
        <v/>
      </c>
      <c r="D259" s="413" t="str">
        <f>+'Diagnóstico Técnico'!D250</f>
        <v>NUEVO MILENIO</v>
      </c>
      <c r="BW259" s="414">
        <v>181197.87388987566</v>
      </c>
      <c r="BX259" s="414">
        <f t="shared" si="58"/>
        <v>215625.46992895202</v>
      </c>
      <c r="BY259" s="414">
        <f t="shared" si="59"/>
        <v>17407.609236234457</v>
      </c>
      <c r="BZ259" s="414">
        <f t="shared" si="60"/>
        <v>20715.054991119003</v>
      </c>
      <c r="CA259" s="414">
        <f t="shared" si="61"/>
        <v>198605.48312611011</v>
      </c>
      <c r="CB259" s="414">
        <f t="shared" si="62"/>
        <v>0</v>
      </c>
      <c r="CC259" s="414">
        <f t="shared" si="63"/>
        <v>0</v>
      </c>
      <c r="CD259" s="414">
        <f t="shared" si="64"/>
        <v>0</v>
      </c>
      <c r="CE259" s="414">
        <f t="shared" si="68"/>
        <v>0</v>
      </c>
      <c r="CF259" s="414">
        <f t="shared" si="65"/>
        <v>0</v>
      </c>
      <c r="CG259" s="414">
        <f t="shared" si="66"/>
        <v>0</v>
      </c>
      <c r="CH259" s="414">
        <f t="shared" si="67"/>
        <v>0</v>
      </c>
      <c r="CI259" s="414">
        <f t="shared" si="69"/>
        <v>0</v>
      </c>
      <c r="CJ259" s="414">
        <f t="shared" si="70"/>
        <v>0</v>
      </c>
      <c r="CK259" s="414">
        <f t="shared" si="71"/>
        <v>0</v>
      </c>
      <c r="CL259" s="414">
        <f t="shared" si="72"/>
        <v>0</v>
      </c>
      <c r="CM259" s="414">
        <f t="shared" si="73"/>
        <v>0</v>
      </c>
    </row>
    <row r="260" spans="2:91" hidden="1" x14ac:dyDescent="0.25">
      <c r="B260" s="134" t="str">
        <f t="shared" si="57"/>
        <v>-----</v>
      </c>
      <c r="C260" s="1" t="str">
        <f>+IF('Diagnóstico Técnico'!AH251&gt;0,'Diagnóstico Técnico'!A251,"")</f>
        <v/>
      </c>
      <c r="D260" s="413" t="str">
        <f>+'Diagnóstico Técnico'!D251</f>
        <v>NUEVO MILENIO</v>
      </c>
      <c r="BW260" s="414">
        <v>181197.87388987566</v>
      </c>
      <c r="BX260" s="414">
        <f t="shared" si="58"/>
        <v>215625.46992895202</v>
      </c>
      <c r="BY260" s="414">
        <f t="shared" si="59"/>
        <v>17407.609236234457</v>
      </c>
      <c r="BZ260" s="414">
        <f t="shared" si="60"/>
        <v>20715.054991119003</v>
      </c>
      <c r="CA260" s="414">
        <f t="shared" si="61"/>
        <v>198605.48312611011</v>
      </c>
      <c r="CB260" s="414">
        <f t="shared" si="62"/>
        <v>0</v>
      </c>
      <c r="CC260" s="414">
        <f t="shared" si="63"/>
        <v>0</v>
      </c>
      <c r="CD260" s="414">
        <f t="shared" si="64"/>
        <v>0</v>
      </c>
      <c r="CE260" s="414">
        <f t="shared" si="68"/>
        <v>0</v>
      </c>
      <c r="CF260" s="414">
        <f t="shared" si="65"/>
        <v>0</v>
      </c>
      <c r="CG260" s="414">
        <f t="shared" si="66"/>
        <v>0</v>
      </c>
      <c r="CH260" s="414">
        <f t="shared" si="67"/>
        <v>0</v>
      </c>
      <c r="CI260" s="414">
        <f t="shared" si="69"/>
        <v>0</v>
      </c>
      <c r="CJ260" s="414">
        <f t="shared" si="70"/>
        <v>0</v>
      </c>
      <c r="CK260" s="414">
        <f t="shared" si="71"/>
        <v>0</v>
      </c>
      <c r="CL260" s="414">
        <f t="shared" si="72"/>
        <v>0</v>
      </c>
      <c r="CM260" s="414">
        <f t="shared" si="73"/>
        <v>0</v>
      </c>
    </row>
    <row r="261" spans="2:91" hidden="1" x14ac:dyDescent="0.25">
      <c r="B261" s="134" t="str">
        <f t="shared" si="57"/>
        <v>-----</v>
      </c>
      <c r="C261" s="1" t="str">
        <f>+IF('Diagnóstico Técnico'!AH252&gt;0,'Diagnóstico Técnico'!A252,"")</f>
        <v/>
      </c>
      <c r="D261" s="413" t="str">
        <f>+'Diagnóstico Técnico'!D252</f>
        <v>NUEVO MILENIO</v>
      </c>
      <c r="BW261" s="414">
        <v>181197.87388987566</v>
      </c>
      <c r="BX261" s="414">
        <f t="shared" si="58"/>
        <v>215625.46992895202</v>
      </c>
      <c r="BY261" s="414">
        <f t="shared" si="59"/>
        <v>17407.609236234457</v>
      </c>
      <c r="BZ261" s="414">
        <f t="shared" si="60"/>
        <v>20715.054991119003</v>
      </c>
      <c r="CA261" s="414">
        <f t="shared" si="61"/>
        <v>198605.48312611011</v>
      </c>
      <c r="CB261" s="414">
        <f t="shared" si="62"/>
        <v>0</v>
      </c>
      <c r="CC261" s="414">
        <f t="shared" si="63"/>
        <v>0</v>
      </c>
      <c r="CD261" s="414">
        <f t="shared" si="64"/>
        <v>0</v>
      </c>
      <c r="CE261" s="414">
        <f t="shared" si="68"/>
        <v>0</v>
      </c>
      <c r="CF261" s="414">
        <f t="shared" si="65"/>
        <v>0</v>
      </c>
      <c r="CG261" s="414">
        <f t="shared" si="66"/>
        <v>0</v>
      </c>
      <c r="CH261" s="414">
        <f t="shared" si="67"/>
        <v>0</v>
      </c>
      <c r="CI261" s="414">
        <f t="shared" si="69"/>
        <v>0</v>
      </c>
      <c r="CJ261" s="414">
        <f t="shared" si="70"/>
        <v>0</v>
      </c>
      <c r="CK261" s="414">
        <f t="shared" si="71"/>
        <v>0</v>
      </c>
      <c r="CL261" s="414">
        <f t="shared" si="72"/>
        <v>0</v>
      </c>
      <c r="CM261" s="414">
        <f t="shared" si="73"/>
        <v>0</v>
      </c>
    </row>
    <row r="262" spans="2:91" hidden="1" x14ac:dyDescent="0.25">
      <c r="B262" s="134" t="str">
        <f t="shared" si="57"/>
        <v>-----</v>
      </c>
      <c r="C262" s="1" t="str">
        <f>+IF('Diagnóstico Técnico'!AH253&gt;0,'Diagnóstico Técnico'!A253,"")</f>
        <v/>
      </c>
      <c r="D262" s="413" t="str">
        <f>+'Diagnóstico Técnico'!D253</f>
        <v>TAHAMI</v>
      </c>
      <c r="BW262" s="414">
        <v>181197.87388987566</v>
      </c>
      <c r="BX262" s="414">
        <f t="shared" si="58"/>
        <v>215625.46992895202</v>
      </c>
      <c r="BY262" s="414">
        <f t="shared" si="59"/>
        <v>17407.609236234457</v>
      </c>
      <c r="BZ262" s="414">
        <f t="shared" si="60"/>
        <v>20715.054991119003</v>
      </c>
      <c r="CA262" s="414">
        <f t="shared" si="61"/>
        <v>198605.48312611011</v>
      </c>
      <c r="CB262" s="414">
        <f t="shared" si="62"/>
        <v>0</v>
      </c>
      <c r="CC262" s="414">
        <f t="shared" si="63"/>
        <v>0</v>
      </c>
      <c r="CD262" s="414">
        <f t="shared" si="64"/>
        <v>0</v>
      </c>
      <c r="CE262" s="414">
        <f t="shared" si="68"/>
        <v>0</v>
      </c>
      <c r="CF262" s="414">
        <f t="shared" si="65"/>
        <v>0</v>
      </c>
      <c r="CG262" s="414">
        <f t="shared" si="66"/>
        <v>0</v>
      </c>
      <c r="CH262" s="414">
        <f t="shared" si="67"/>
        <v>0</v>
      </c>
      <c r="CI262" s="414">
        <f t="shared" si="69"/>
        <v>0</v>
      </c>
      <c r="CJ262" s="414">
        <f t="shared" si="70"/>
        <v>0</v>
      </c>
      <c r="CK262" s="414">
        <f t="shared" si="71"/>
        <v>0</v>
      </c>
      <c r="CL262" s="414">
        <f t="shared" si="72"/>
        <v>0</v>
      </c>
      <c r="CM262" s="414">
        <f t="shared" si="73"/>
        <v>0</v>
      </c>
    </row>
    <row r="263" spans="2:91" hidden="1" x14ac:dyDescent="0.25">
      <c r="B263" s="134" t="str">
        <f t="shared" si="57"/>
        <v>-----</v>
      </c>
      <c r="C263" s="1" t="str">
        <f>+IF('Diagnóstico Técnico'!AH254&gt;0,'Diagnóstico Técnico'!A254,"")</f>
        <v/>
      </c>
      <c r="D263" s="413" t="str">
        <f>+'Diagnóstico Técnico'!D254</f>
        <v>PATIO BONITO</v>
      </c>
      <c r="BW263" s="414">
        <v>181197.87388987566</v>
      </c>
      <c r="BX263" s="414">
        <f t="shared" si="58"/>
        <v>215625.46992895202</v>
      </c>
      <c r="BY263" s="414">
        <f t="shared" si="59"/>
        <v>17407.609236234457</v>
      </c>
      <c r="BZ263" s="414">
        <f t="shared" si="60"/>
        <v>20715.054991119003</v>
      </c>
      <c r="CA263" s="414">
        <f t="shared" si="61"/>
        <v>198605.48312611011</v>
      </c>
      <c r="CB263" s="414">
        <f t="shared" si="62"/>
        <v>0</v>
      </c>
      <c r="CC263" s="414">
        <f t="shared" si="63"/>
        <v>0</v>
      </c>
      <c r="CD263" s="414">
        <f t="shared" si="64"/>
        <v>0</v>
      </c>
      <c r="CE263" s="414">
        <f t="shared" si="68"/>
        <v>0</v>
      </c>
      <c r="CF263" s="414">
        <f t="shared" si="65"/>
        <v>0</v>
      </c>
      <c r="CG263" s="414">
        <f t="shared" si="66"/>
        <v>0</v>
      </c>
      <c r="CH263" s="414">
        <f t="shared" si="67"/>
        <v>0</v>
      </c>
      <c r="CI263" s="414">
        <f t="shared" si="69"/>
        <v>0</v>
      </c>
      <c r="CJ263" s="414">
        <f t="shared" si="70"/>
        <v>0</v>
      </c>
      <c r="CK263" s="414">
        <f t="shared" si="71"/>
        <v>0</v>
      </c>
      <c r="CL263" s="414">
        <f t="shared" si="72"/>
        <v>0</v>
      </c>
      <c r="CM263" s="414">
        <f t="shared" si="73"/>
        <v>0</v>
      </c>
    </row>
    <row r="264" spans="2:91" hidden="1" x14ac:dyDescent="0.25">
      <c r="B264" s="134" t="str">
        <f t="shared" si="57"/>
        <v>-----</v>
      </c>
      <c r="C264" s="1" t="str">
        <f>+IF('Diagnóstico Técnico'!AH255&gt;0,'Diagnóstico Técnico'!A255,"")</f>
        <v/>
      </c>
      <c r="D264" s="413" t="str">
        <f>+'Diagnóstico Técnico'!D255</f>
        <v>TAHAMI</v>
      </c>
      <c r="BW264" s="414">
        <v>181197.87388987566</v>
      </c>
      <c r="BX264" s="414">
        <f t="shared" si="58"/>
        <v>215625.46992895202</v>
      </c>
      <c r="BY264" s="414">
        <f t="shared" si="59"/>
        <v>17407.609236234457</v>
      </c>
      <c r="BZ264" s="414">
        <f t="shared" si="60"/>
        <v>20715.054991119003</v>
      </c>
      <c r="CA264" s="414">
        <f t="shared" si="61"/>
        <v>198605.48312611011</v>
      </c>
      <c r="CB264" s="414">
        <f t="shared" si="62"/>
        <v>0</v>
      </c>
      <c r="CC264" s="414">
        <f t="shared" si="63"/>
        <v>0</v>
      </c>
      <c r="CD264" s="414">
        <f t="shared" si="64"/>
        <v>0</v>
      </c>
      <c r="CE264" s="414">
        <f t="shared" si="68"/>
        <v>0</v>
      </c>
      <c r="CF264" s="414">
        <f t="shared" si="65"/>
        <v>0</v>
      </c>
      <c r="CG264" s="414">
        <f t="shared" si="66"/>
        <v>0</v>
      </c>
      <c r="CH264" s="414">
        <f t="shared" si="67"/>
        <v>0</v>
      </c>
      <c r="CI264" s="414">
        <f t="shared" si="69"/>
        <v>0</v>
      </c>
      <c r="CJ264" s="414">
        <f t="shared" si="70"/>
        <v>0</v>
      </c>
      <c r="CK264" s="414">
        <f t="shared" si="71"/>
        <v>0</v>
      </c>
      <c r="CL264" s="414">
        <f t="shared" si="72"/>
        <v>0</v>
      </c>
      <c r="CM264" s="414">
        <f t="shared" si="73"/>
        <v>0</v>
      </c>
    </row>
    <row r="265" spans="2:91" hidden="1" x14ac:dyDescent="0.25">
      <c r="B265" s="134" t="str">
        <f t="shared" si="57"/>
        <v>-----</v>
      </c>
      <c r="C265" s="1" t="str">
        <f>+IF('Diagnóstico Técnico'!AH256&gt;0,'Diagnóstico Técnico'!A256,"")</f>
        <v/>
      </c>
      <c r="D265" s="413" t="str">
        <f>+'Diagnóstico Técnico'!D256</f>
        <v>NUEVO MILENIO</v>
      </c>
      <c r="BW265" s="414">
        <v>181197.87388987566</v>
      </c>
      <c r="BX265" s="414">
        <f t="shared" si="58"/>
        <v>215625.46992895202</v>
      </c>
      <c r="BY265" s="414">
        <f t="shared" si="59"/>
        <v>17407.609236234457</v>
      </c>
      <c r="BZ265" s="414">
        <f t="shared" si="60"/>
        <v>20715.054991119003</v>
      </c>
      <c r="CA265" s="414">
        <f t="shared" si="61"/>
        <v>198605.48312611011</v>
      </c>
      <c r="CB265" s="414">
        <f t="shared" si="62"/>
        <v>0</v>
      </c>
      <c r="CC265" s="414">
        <f t="shared" si="63"/>
        <v>0</v>
      </c>
      <c r="CD265" s="414">
        <f t="shared" si="64"/>
        <v>0</v>
      </c>
      <c r="CE265" s="414">
        <f t="shared" si="68"/>
        <v>0</v>
      </c>
      <c r="CF265" s="414">
        <f t="shared" si="65"/>
        <v>0</v>
      </c>
      <c r="CG265" s="414">
        <f t="shared" si="66"/>
        <v>0</v>
      </c>
      <c r="CH265" s="414">
        <f t="shared" si="67"/>
        <v>0</v>
      </c>
      <c r="CI265" s="414">
        <f t="shared" si="69"/>
        <v>0</v>
      </c>
      <c r="CJ265" s="414">
        <f t="shared" si="70"/>
        <v>0</v>
      </c>
      <c r="CK265" s="414">
        <f t="shared" si="71"/>
        <v>0</v>
      </c>
      <c r="CL265" s="414">
        <f t="shared" si="72"/>
        <v>0</v>
      </c>
      <c r="CM265" s="414">
        <f t="shared" si="73"/>
        <v>0</v>
      </c>
    </row>
    <row r="266" spans="2:91" hidden="1" x14ac:dyDescent="0.25">
      <c r="B266" s="134" t="str">
        <f t="shared" si="57"/>
        <v>-----</v>
      </c>
      <c r="C266" s="1" t="str">
        <f>+IF('Diagnóstico Técnico'!AH257&gt;0,'Diagnóstico Técnico'!A257,"")</f>
        <v>MIL-049</v>
      </c>
      <c r="D266" s="413" t="str">
        <f>+'Diagnóstico Técnico'!D257</f>
        <v>NUEVO MILENIO</v>
      </c>
      <c r="BW266" s="414">
        <v>181197.87388987566</v>
      </c>
      <c r="BX266" s="414">
        <f t="shared" si="58"/>
        <v>215625.46992895202</v>
      </c>
      <c r="BY266" s="414">
        <f t="shared" si="59"/>
        <v>17407.609236234457</v>
      </c>
      <c r="BZ266" s="414">
        <f t="shared" si="60"/>
        <v>20715.054991119003</v>
      </c>
      <c r="CA266" s="414">
        <f t="shared" si="61"/>
        <v>198605.48312611011</v>
      </c>
      <c r="CB266" s="414">
        <f t="shared" si="62"/>
        <v>236340.52492007101</v>
      </c>
      <c r="CC266" s="414">
        <f t="shared" si="63"/>
        <v>0</v>
      </c>
      <c r="CD266" s="414">
        <f t="shared" si="64"/>
        <v>0</v>
      </c>
      <c r="CE266" s="414">
        <f t="shared" si="68"/>
        <v>0</v>
      </c>
      <c r="CF266" s="414">
        <f t="shared" si="65"/>
        <v>0</v>
      </c>
      <c r="CG266" s="414">
        <f t="shared" si="66"/>
        <v>0</v>
      </c>
      <c r="CH266" s="414">
        <f t="shared" si="67"/>
        <v>236340.52492007101</v>
      </c>
      <c r="CI266" s="414">
        <f t="shared" si="69"/>
        <v>0</v>
      </c>
      <c r="CJ266" s="414">
        <f t="shared" si="70"/>
        <v>0</v>
      </c>
      <c r="CK266" s="414">
        <f t="shared" si="71"/>
        <v>0</v>
      </c>
      <c r="CL266" s="414">
        <f t="shared" si="72"/>
        <v>0</v>
      </c>
      <c r="CM266" s="414">
        <f t="shared" si="73"/>
        <v>236340.52492007101</v>
      </c>
    </row>
    <row r="267" spans="2:91" hidden="1" x14ac:dyDescent="0.25">
      <c r="B267" s="134" t="str">
        <f t="shared" si="57"/>
        <v>-----</v>
      </c>
      <c r="C267" s="1" t="str">
        <f>+IF('Diagnóstico Técnico'!AH258&gt;0,'Diagnóstico Técnico'!A258,"")</f>
        <v/>
      </c>
      <c r="D267" s="413" t="str">
        <f>+'Diagnóstico Técnico'!D258</f>
        <v>NUEVO MILENIO</v>
      </c>
      <c r="BW267" s="414">
        <v>181197.87388987566</v>
      </c>
      <c r="BX267" s="414">
        <f t="shared" si="58"/>
        <v>215625.46992895202</v>
      </c>
      <c r="BY267" s="414">
        <f t="shared" si="59"/>
        <v>17407.609236234457</v>
      </c>
      <c r="BZ267" s="414">
        <f t="shared" si="60"/>
        <v>20715.054991119003</v>
      </c>
      <c r="CA267" s="414">
        <f t="shared" si="61"/>
        <v>198605.48312611011</v>
      </c>
      <c r="CB267" s="414">
        <f t="shared" si="62"/>
        <v>0</v>
      </c>
      <c r="CC267" s="414">
        <f t="shared" si="63"/>
        <v>0</v>
      </c>
      <c r="CD267" s="414">
        <f t="shared" si="64"/>
        <v>0</v>
      </c>
      <c r="CE267" s="414">
        <f t="shared" si="68"/>
        <v>0</v>
      </c>
      <c r="CF267" s="414">
        <f t="shared" si="65"/>
        <v>0</v>
      </c>
      <c r="CG267" s="414">
        <f t="shared" si="66"/>
        <v>0</v>
      </c>
      <c r="CH267" s="414">
        <f t="shared" si="67"/>
        <v>0</v>
      </c>
      <c r="CI267" s="414">
        <f t="shared" si="69"/>
        <v>0</v>
      </c>
      <c r="CJ267" s="414">
        <f t="shared" si="70"/>
        <v>0</v>
      </c>
      <c r="CK267" s="414">
        <f t="shared" si="71"/>
        <v>0</v>
      </c>
      <c r="CL267" s="414">
        <f t="shared" si="72"/>
        <v>0</v>
      </c>
      <c r="CM267" s="414">
        <f t="shared" si="73"/>
        <v>0</v>
      </c>
    </row>
    <row r="268" spans="2:91" hidden="1" x14ac:dyDescent="0.25">
      <c r="B268" s="134" t="str">
        <f t="shared" si="57"/>
        <v>-----</v>
      </c>
      <c r="C268" s="1" t="str">
        <f>+IF('Diagnóstico Técnico'!AH259&gt;0,'Diagnóstico Técnico'!A259,"")</f>
        <v/>
      </c>
      <c r="D268" s="413" t="str">
        <f>+'Diagnóstico Técnico'!D259</f>
        <v>PATIO BONITO</v>
      </c>
      <c r="BW268" s="414">
        <v>181197.87388987566</v>
      </c>
      <c r="BX268" s="414">
        <f t="shared" si="58"/>
        <v>215625.46992895202</v>
      </c>
      <c r="BY268" s="414">
        <f t="shared" si="59"/>
        <v>17407.609236234457</v>
      </c>
      <c r="BZ268" s="414">
        <f t="shared" si="60"/>
        <v>20715.054991119003</v>
      </c>
      <c r="CA268" s="414">
        <f t="shared" si="61"/>
        <v>198605.48312611011</v>
      </c>
      <c r="CB268" s="414">
        <f t="shared" si="62"/>
        <v>0</v>
      </c>
      <c r="CC268" s="414">
        <f t="shared" si="63"/>
        <v>0</v>
      </c>
      <c r="CD268" s="414">
        <f t="shared" si="64"/>
        <v>0</v>
      </c>
      <c r="CE268" s="414">
        <f t="shared" si="68"/>
        <v>0</v>
      </c>
      <c r="CF268" s="414">
        <f t="shared" si="65"/>
        <v>0</v>
      </c>
      <c r="CG268" s="414">
        <f t="shared" si="66"/>
        <v>0</v>
      </c>
      <c r="CH268" s="414">
        <f t="shared" si="67"/>
        <v>0</v>
      </c>
      <c r="CI268" s="414">
        <f t="shared" si="69"/>
        <v>0</v>
      </c>
      <c r="CJ268" s="414">
        <f t="shared" si="70"/>
        <v>0</v>
      </c>
      <c r="CK268" s="414">
        <f t="shared" si="71"/>
        <v>0</v>
      </c>
      <c r="CL268" s="414">
        <f t="shared" si="72"/>
        <v>0</v>
      </c>
      <c r="CM268" s="414">
        <f t="shared" si="73"/>
        <v>0</v>
      </c>
    </row>
    <row r="269" spans="2:91" hidden="1" x14ac:dyDescent="0.25">
      <c r="B269" s="134" t="str">
        <f t="shared" si="57"/>
        <v>-----</v>
      </c>
      <c r="C269" s="1" t="str">
        <f>+IF('Diagnóstico Técnico'!AH260&gt;0,'Diagnóstico Técnico'!A260,"")</f>
        <v/>
      </c>
      <c r="D269" s="413" t="str">
        <f>+'Diagnóstico Técnico'!D260</f>
        <v>NUEVO MILENIO</v>
      </c>
      <c r="BW269" s="414">
        <v>181197.87388987566</v>
      </c>
      <c r="BX269" s="414">
        <f t="shared" si="58"/>
        <v>215625.46992895202</v>
      </c>
      <c r="BY269" s="414">
        <f t="shared" si="59"/>
        <v>17407.609236234457</v>
      </c>
      <c r="BZ269" s="414">
        <f t="shared" si="60"/>
        <v>20715.054991119003</v>
      </c>
      <c r="CA269" s="414">
        <f t="shared" si="61"/>
        <v>198605.48312611011</v>
      </c>
      <c r="CB269" s="414">
        <f t="shared" si="62"/>
        <v>0</v>
      </c>
      <c r="CC269" s="414">
        <f t="shared" si="63"/>
        <v>0</v>
      </c>
      <c r="CD269" s="414">
        <f t="shared" si="64"/>
        <v>0</v>
      </c>
      <c r="CE269" s="414">
        <f t="shared" si="68"/>
        <v>0</v>
      </c>
      <c r="CF269" s="414">
        <f t="shared" si="65"/>
        <v>0</v>
      </c>
      <c r="CG269" s="414">
        <f t="shared" si="66"/>
        <v>0</v>
      </c>
      <c r="CH269" s="414">
        <f t="shared" si="67"/>
        <v>0</v>
      </c>
      <c r="CI269" s="414">
        <f t="shared" si="69"/>
        <v>0</v>
      </c>
      <c r="CJ269" s="414">
        <f t="shared" si="70"/>
        <v>0</v>
      </c>
      <c r="CK269" s="414">
        <f t="shared" si="71"/>
        <v>0</v>
      </c>
      <c r="CL269" s="414">
        <f t="shared" si="72"/>
        <v>0</v>
      </c>
      <c r="CM269" s="414">
        <f t="shared" si="73"/>
        <v>0</v>
      </c>
    </row>
    <row r="270" spans="2:91" hidden="1" x14ac:dyDescent="0.25">
      <c r="B270" s="134" t="str">
        <f t="shared" si="57"/>
        <v>-----</v>
      </c>
      <c r="C270" s="1" t="str">
        <f>+IF('Diagnóstico Técnico'!AH261&gt;0,'Diagnóstico Técnico'!A261,"")</f>
        <v/>
      </c>
      <c r="D270" s="413" t="str">
        <f>+'Diagnóstico Técnico'!D261</f>
        <v xml:space="preserve">SAN MARTIN </v>
      </c>
      <c r="BW270" s="414">
        <v>181197.87388987566</v>
      </c>
      <c r="BX270" s="414">
        <f t="shared" si="58"/>
        <v>215625.46992895202</v>
      </c>
      <c r="BY270" s="414">
        <f t="shared" si="59"/>
        <v>17407.609236234457</v>
      </c>
      <c r="BZ270" s="414">
        <f t="shared" si="60"/>
        <v>20715.054991119003</v>
      </c>
      <c r="CA270" s="414">
        <f t="shared" si="61"/>
        <v>198605.48312611011</v>
      </c>
      <c r="CB270" s="414">
        <f t="shared" si="62"/>
        <v>0</v>
      </c>
      <c r="CC270" s="414">
        <f t="shared" si="63"/>
        <v>0</v>
      </c>
      <c r="CD270" s="414">
        <f t="shared" si="64"/>
        <v>0</v>
      </c>
      <c r="CE270" s="414">
        <f t="shared" si="68"/>
        <v>0</v>
      </c>
      <c r="CF270" s="414">
        <f t="shared" si="65"/>
        <v>0</v>
      </c>
      <c r="CG270" s="414">
        <f t="shared" si="66"/>
        <v>0</v>
      </c>
      <c r="CH270" s="414">
        <f t="shared" si="67"/>
        <v>0</v>
      </c>
      <c r="CI270" s="414">
        <f t="shared" si="69"/>
        <v>0</v>
      </c>
      <c r="CJ270" s="414">
        <f t="shared" si="70"/>
        <v>0</v>
      </c>
      <c r="CK270" s="414">
        <f t="shared" si="71"/>
        <v>0</v>
      </c>
      <c r="CL270" s="414">
        <f t="shared" si="72"/>
        <v>0</v>
      </c>
      <c r="CM270" s="414">
        <f t="shared" si="73"/>
        <v>0</v>
      </c>
    </row>
    <row r="271" spans="2:91" hidden="1" x14ac:dyDescent="0.25">
      <c r="B271" s="134" t="str">
        <f t="shared" si="57"/>
        <v>-----</v>
      </c>
      <c r="C271" s="1" t="str">
        <f>+IF('Diagnóstico Técnico'!AH262&gt;0,'Diagnóstico Técnico'!A262,"")</f>
        <v/>
      </c>
      <c r="D271" s="413" t="str">
        <f>+'Diagnóstico Técnico'!D262</f>
        <v xml:space="preserve">SAN MARTIN </v>
      </c>
      <c r="BW271" s="414">
        <v>181197.87388987566</v>
      </c>
      <c r="BX271" s="414">
        <f t="shared" si="58"/>
        <v>215625.46992895202</v>
      </c>
      <c r="BY271" s="414">
        <f t="shared" si="59"/>
        <v>17407.609236234457</v>
      </c>
      <c r="BZ271" s="414">
        <f t="shared" si="60"/>
        <v>20715.054991119003</v>
      </c>
      <c r="CA271" s="414">
        <f t="shared" si="61"/>
        <v>198605.48312611011</v>
      </c>
      <c r="CB271" s="414">
        <f t="shared" si="62"/>
        <v>0</v>
      </c>
      <c r="CC271" s="414">
        <f t="shared" si="63"/>
        <v>0</v>
      </c>
      <c r="CD271" s="414">
        <f t="shared" si="64"/>
        <v>0</v>
      </c>
      <c r="CE271" s="414">
        <f t="shared" si="68"/>
        <v>0</v>
      </c>
      <c r="CF271" s="414">
        <f t="shared" si="65"/>
        <v>0</v>
      </c>
      <c r="CG271" s="414">
        <f t="shared" si="66"/>
        <v>0</v>
      </c>
      <c r="CH271" s="414">
        <f t="shared" si="67"/>
        <v>0</v>
      </c>
      <c r="CI271" s="414">
        <f t="shared" si="69"/>
        <v>0</v>
      </c>
      <c r="CJ271" s="414">
        <f t="shared" si="70"/>
        <v>0</v>
      </c>
      <c r="CK271" s="414">
        <f t="shared" si="71"/>
        <v>0</v>
      </c>
      <c r="CL271" s="414">
        <f t="shared" si="72"/>
        <v>0</v>
      </c>
      <c r="CM271" s="414">
        <f t="shared" si="73"/>
        <v>0</v>
      </c>
    </row>
    <row r="272" spans="2:91" hidden="1" x14ac:dyDescent="0.25">
      <c r="B272" s="134" t="str">
        <f t="shared" ref="B272:B335" si="74">CONCATENATE(IF(AC272=1,"UST1",""),"",IF(AD272=1,"UST2",""),"",IF(AF272=1,"UST4",""),"-",IF(H272=1,"S",""),"",IF(N272=1,"S",""),"-",IF(I272=1,"D",""),"-",IF(J272=1,"LM",""),"",IF(O272=1,"LM",""),"-",IF(K272=1,"LD",""),"",IF(P272=1,"LD",""),"-",IF(L272=1,"LP",""),"",IF(Q272=1,"LP",""))</f>
        <v>-----</v>
      </c>
      <c r="C272" s="1" t="str">
        <f>+IF('Diagnóstico Técnico'!AH263&gt;0,'Diagnóstico Técnico'!A263,"")</f>
        <v/>
      </c>
      <c r="D272" s="413" t="str">
        <f>+'Diagnóstico Técnico'!D263</f>
        <v>TAHAMI</v>
      </c>
      <c r="BW272" s="414">
        <v>181197.87388987566</v>
      </c>
      <c r="BX272" s="414">
        <f t="shared" ref="BX272:BX335" si="75">+BW272*$BZ$11+BW272</f>
        <v>215625.46992895202</v>
      </c>
      <c r="BY272" s="414">
        <f t="shared" ref="BY272:BY335" si="76">+$CC$11/$CB$11</f>
        <v>17407.609236234457</v>
      </c>
      <c r="BZ272" s="414">
        <f t="shared" ref="BZ272:BZ335" si="77">+BY272*$BZ$11+BY272</f>
        <v>20715.054991119003</v>
      </c>
      <c r="CA272" s="414">
        <f t="shared" ref="CA272:CA335" si="78">+BW272+BY272</f>
        <v>198605.48312611011</v>
      </c>
      <c r="CB272" s="414">
        <f t="shared" ref="CB272:CB335" si="79">+IF(C272="",0,BX272+BZ272)</f>
        <v>0</v>
      </c>
      <c r="CC272" s="414">
        <f t="shared" ref="CC272:CC335" si="80">+$E$14*E272+$F$14*F272+$G$14*G272+$H$14*H272+$I$14*I272+$J$14*J272+$K$14*K272+$L$14*L272+$N$14*N272+$O$14*O272+$P$14*P272+$Q$14*Q272+$Z$14*Z272+$AC$14*AC272+$AD$14*AD272+$AE$14*AE272+$AF$14*AF272+$AH$14*AH272+$AI$14*AI272+$AK$14*AK272+$AL$14*AL272+$AM$14*AM272+$AN$14*AN272+$AO$14*AO272+$AP$14*AP272+$AR$14*AR272+$AS$14*AS272+$AU$14*AU272+$AV$14*AV272+$AW$14*AW272+$AY$14*AY272+$AZ$14*AZ272+$BA$14*BA272+$BB$14*BB272+$BC$14*BC272+$BD$14*BD272+$BE$14*BE272+$BF$14*BF272+$BG$14*BG272+$BH$14*BH272+$BJ$14*BJ272+$BK$14*BK272+$BL$14*BL272+$BM$14*BM272+$BN$14*BN272+$BO$14*BO272+$BP$14*BP272</f>
        <v>0</v>
      </c>
      <c r="CD272" s="414">
        <f t="shared" ref="CD272:CD335" si="81">+$S$14*S272+$T$14*T272+$U$14*U272+$V$14*V272+$W$14*W272+$X$14*X272+$AA$14*AA272</f>
        <v>0</v>
      </c>
      <c r="CE272" s="414">
        <f t="shared" si="68"/>
        <v>0</v>
      </c>
      <c r="CF272" s="414">
        <f t="shared" ref="CF272:CF335" si="82">+CC272*$BW$11+CC272*$BX$11+CC272*$BY$11+CC272*$BZ$11*$BY$11+CC272</f>
        <v>0</v>
      </c>
      <c r="CG272" s="414">
        <f t="shared" ref="CG272:CG335" si="83">+CD272*$BW$11+CD272*$BX$11+CD272*$BY$11+CD272*$BZ$11*$BY$11+CD272</f>
        <v>0</v>
      </c>
      <c r="CH272" s="414">
        <f t="shared" ref="CH272:CH335" si="84">+CB272+CF272+CG272</f>
        <v>0</v>
      </c>
      <c r="CI272" s="414">
        <f t="shared" si="69"/>
        <v>0</v>
      </c>
      <c r="CJ272" s="414">
        <f t="shared" si="70"/>
        <v>0</v>
      </c>
      <c r="CK272" s="414">
        <f t="shared" si="71"/>
        <v>0</v>
      </c>
      <c r="CL272" s="414">
        <f t="shared" si="72"/>
        <v>0</v>
      </c>
      <c r="CM272" s="414">
        <f t="shared" si="73"/>
        <v>0</v>
      </c>
    </row>
    <row r="273" spans="2:94" hidden="1" x14ac:dyDescent="0.25">
      <c r="B273" s="134" t="str">
        <f t="shared" si="74"/>
        <v>-----</v>
      </c>
      <c r="C273" s="1" t="str">
        <f>+IF('Diagnóstico Técnico'!AH264&gt;0,'Diagnóstico Técnico'!A264,"")</f>
        <v/>
      </c>
      <c r="D273" s="413" t="str">
        <f>+'Diagnóstico Técnico'!D264</f>
        <v>TAHAMI</v>
      </c>
      <c r="BW273" s="414">
        <v>181197.87388987566</v>
      </c>
      <c r="BX273" s="414">
        <f t="shared" si="75"/>
        <v>215625.46992895202</v>
      </c>
      <c r="BY273" s="414">
        <f t="shared" si="76"/>
        <v>17407.609236234457</v>
      </c>
      <c r="BZ273" s="414">
        <f t="shared" si="77"/>
        <v>20715.054991119003</v>
      </c>
      <c r="CA273" s="414">
        <f t="shared" si="78"/>
        <v>198605.48312611011</v>
      </c>
      <c r="CB273" s="414">
        <f t="shared" si="79"/>
        <v>0</v>
      </c>
      <c r="CC273" s="414">
        <f t="shared" si="80"/>
        <v>0</v>
      </c>
      <c r="CD273" s="414">
        <f t="shared" si="81"/>
        <v>0</v>
      </c>
      <c r="CE273" s="414">
        <f t="shared" si="68"/>
        <v>0</v>
      </c>
      <c r="CF273" s="414">
        <f t="shared" si="82"/>
        <v>0</v>
      </c>
      <c r="CG273" s="414">
        <f t="shared" si="83"/>
        <v>0</v>
      </c>
      <c r="CH273" s="414">
        <f t="shared" si="84"/>
        <v>0</v>
      </c>
      <c r="CI273" s="414">
        <f t="shared" si="69"/>
        <v>0</v>
      </c>
      <c r="CJ273" s="414">
        <f t="shared" si="70"/>
        <v>0</v>
      </c>
      <c r="CK273" s="414">
        <f t="shared" si="71"/>
        <v>0</v>
      </c>
      <c r="CL273" s="414">
        <f t="shared" si="72"/>
        <v>0</v>
      </c>
      <c r="CM273" s="414">
        <f t="shared" si="73"/>
        <v>0</v>
      </c>
    </row>
    <row r="274" spans="2:94" hidden="1" x14ac:dyDescent="0.25">
      <c r="B274" s="134" t="str">
        <f t="shared" si="74"/>
        <v>-----</v>
      </c>
      <c r="C274" s="1" t="str">
        <f>+IF('Diagnóstico Técnico'!AH265&gt;0,'Diagnóstico Técnico'!A265,"")</f>
        <v/>
      </c>
      <c r="D274" s="413" t="str">
        <f>+'Diagnóstico Técnico'!D265</f>
        <v>NUEVO MILENIO</v>
      </c>
      <c r="BW274" s="414">
        <v>181197.87388987566</v>
      </c>
      <c r="BX274" s="414">
        <f t="shared" si="75"/>
        <v>215625.46992895202</v>
      </c>
      <c r="BY274" s="414">
        <f t="shared" si="76"/>
        <v>17407.609236234457</v>
      </c>
      <c r="BZ274" s="414">
        <f t="shared" si="77"/>
        <v>20715.054991119003</v>
      </c>
      <c r="CA274" s="414">
        <f t="shared" si="78"/>
        <v>198605.48312611011</v>
      </c>
      <c r="CB274" s="414">
        <f t="shared" si="79"/>
        <v>0</v>
      </c>
      <c r="CC274" s="414">
        <f t="shared" si="80"/>
        <v>0</v>
      </c>
      <c r="CD274" s="414">
        <f t="shared" si="81"/>
        <v>0</v>
      </c>
      <c r="CE274" s="414">
        <f t="shared" si="68"/>
        <v>0</v>
      </c>
      <c r="CF274" s="414">
        <f t="shared" si="82"/>
        <v>0</v>
      </c>
      <c r="CG274" s="414">
        <f t="shared" si="83"/>
        <v>0</v>
      </c>
      <c r="CH274" s="414">
        <f t="shared" si="84"/>
        <v>0</v>
      </c>
      <c r="CI274" s="414">
        <f t="shared" si="69"/>
        <v>0</v>
      </c>
      <c r="CJ274" s="414">
        <f t="shared" si="70"/>
        <v>0</v>
      </c>
      <c r="CK274" s="414">
        <f t="shared" si="71"/>
        <v>0</v>
      </c>
      <c r="CL274" s="414">
        <f t="shared" si="72"/>
        <v>0</v>
      </c>
      <c r="CM274" s="414">
        <f t="shared" si="73"/>
        <v>0</v>
      </c>
    </row>
    <row r="275" spans="2:94" x14ac:dyDescent="0.25">
      <c r="B275" s="134" t="str">
        <f t="shared" si="74"/>
        <v>UST1-S-D-LM-LD-</v>
      </c>
      <c r="C275" s="6" t="str">
        <f>+IF('Diagnóstico Técnico'!AH266&gt;0,'Diagnóstico Técnico'!A266,"")</f>
        <v>OAS-047</v>
      </c>
      <c r="D275" s="475" t="str">
        <f>+'Diagnóstico Técnico'!D266</f>
        <v xml:space="preserve">OASIS </v>
      </c>
      <c r="E275" s="6">
        <v>7</v>
      </c>
      <c r="F275" s="6">
        <v>7</v>
      </c>
      <c r="G275" s="6">
        <v>2</v>
      </c>
      <c r="H275" s="6">
        <v>1</v>
      </c>
      <c r="I275" s="6">
        <v>1</v>
      </c>
      <c r="J275" s="6">
        <v>1</v>
      </c>
      <c r="K275" s="6">
        <v>1</v>
      </c>
      <c r="L275" s="6"/>
      <c r="M275" s="6"/>
      <c r="N275" s="6"/>
      <c r="O275" s="6"/>
      <c r="P275" s="6"/>
      <c r="Q275" s="6"/>
      <c r="R275" s="6"/>
      <c r="S275" s="6"/>
      <c r="T275" s="6"/>
      <c r="U275" s="6"/>
      <c r="V275" s="6"/>
      <c r="W275" s="6"/>
      <c r="X275" s="6"/>
      <c r="Y275" s="6"/>
      <c r="Z275" s="6">
        <v>0.5</v>
      </c>
      <c r="AA275" s="6"/>
      <c r="AB275" s="6"/>
      <c r="AC275" s="6">
        <v>1</v>
      </c>
      <c r="AD275" s="6"/>
      <c r="AE275" s="6"/>
      <c r="AF275" s="6"/>
      <c r="AG275" s="6"/>
      <c r="AH275" s="6"/>
      <c r="AI275" s="6"/>
      <c r="AJ275" s="6"/>
      <c r="AK275" s="6"/>
      <c r="AL275" s="6"/>
      <c r="AM275" s="6"/>
      <c r="AN275" s="6">
        <v>1</v>
      </c>
      <c r="AO275" s="6"/>
      <c r="AP275" s="6"/>
      <c r="AQ275" s="6"/>
      <c r="AR275" s="6"/>
      <c r="AS275" s="6"/>
      <c r="AT275" s="6"/>
      <c r="AU275" s="6"/>
      <c r="AV275" s="6"/>
      <c r="AW275" s="6"/>
      <c r="AX275" s="6"/>
      <c r="AY275" s="6"/>
      <c r="AZ275" s="6"/>
      <c r="BA275" s="6"/>
      <c r="BB275" s="6"/>
      <c r="BC275" s="6"/>
      <c r="BD275" s="6"/>
      <c r="BE275" s="6"/>
      <c r="BF275" s="6"/>
      <c r="BG275" s="6">
        <v>1</v>
      </c>
      <c r="BH275" s="6"/>
      <c r="BI275" s="6"/>
      <c r="BJ275" s="6"/>
      <c r="BK275" s="6">
        <v>2.1</v>
      </c>
      <c r="BL275" s="6"/>
      <c r="BM275" s="6"/>
      <c r="BN275" s="6"/>
      <c r="BO275" s="6"/>
      <c r="BP275" s="6"/>
      <c r="BW275" s="414">
        <v>181197.87388987566</v>
      </c>
      <c r="BX275" s="414">
        <f t="shared" si="75"/>
        <v>215625.46992895202</v>
      </c>
      <c r="BY275" s="414">
        <f t="shared" si="76"/>
        <v>17407.609236234457</v>
      </c>
      <c r="BZ275" s="414">
        <f t="shared" si="77"/>
        <v>20715.054991119003</v>
      </c>
      <c r="CA275" s="414">
        <f t="shared" si="78"/>
        <v>198605.48312611011</v>
      </c>
      <c r="CB275" s="414">
        <f t="shared" si="79"/>
        <v>236340.52492007101</v>
      </c>
      <c r="CC275" s="414">
        <f t="shared" si="80"/>
        <v>4580569.3</v>
      </c>
      <c r="CD275" s="414">
        <f t="shared" si="81"/>
        <v>0</v>
      </c>
      <c r="CE275" s="414">
        <f t="shared" si="68"/>
        <v>4580569.3</v>
      </c>
      <c r="CF275" s="414">
        <f t="shared" si="82"/>
        <v>5945120.8944699997</v>
      </c>
      <c r="CG275" s="414">
        <f t="shared" si="83"/>
        <v>0</v>
      </c>
      <c r="CH275" s="414">
        <f t="shared" si="84"/>
        <v>6181461.4193900712</v>
      </c>
      <c r="CI275" s="414">
        <f t="shared" si="69"/>
        <v>0</v>
      </c>
      <c r="CJ275" s="414">
        <f t="shared" si="70"/>
        <v>0</v>
      </c>
      <c r="CK275" s="414">
        <f t="shared" si="71"/>
        <v>0</v>
      </c>
      <c r="CL275" s="414">
        <f t="shared" si="72"/>
        <v>0</v>
      </c>
      <c r="CM275" s="414">
        <f t="shared" si="73"/>
        <v>6181461.4193900712</v>
      </c>
      <c r="CO275" s="134" t="s">
        <v>1124</v>
      </c>
      <c r="CP275" s="134">
        <v>1</v>
      </c>
    </row>
    <row r="276" spans="2:94" hidden="1" x14ac:dyDescent="0.25">
      <c r="B276" s="134" t="str">
        <f t="shared" si="74"/>
        <v>-----</v>
      </c>
      <c r="C276" s="1" t="str">
        <f>+IF('Diagnóstico Técnico'!AH267&gt;0,'Diagnóstico Técnico'!A267,"")</f>
        <v/>
      </c>
      <c r="D276" s="413" t="str">
        <f>+'Diagnóstico Técnico'!D267</f>
        <v>TAHAMI</v>
      </c>
      <c r="BW276" s="414">
        <v>181197.87388987566</v>
      </c>
      <c r="BX276" s="414">
        <f t="shared" si="75"/>
        <v>215625.46992895202</v>
      </c>
      <c r="BY276" s="414">
        <f t="shared" si="76"/>
        <v>17407.609236234457</v>
      </c>
      <c r="BZ276" s="414">
        <f t="shared" si="77"/>
        <v>20715.054991119003</v>
      </c>
      <c r="CA276" s="414">
        <f t="shared" si="78"/>
        <v>198605.48312611011</v>
      </c>
      <c r="CB276" s="414">
        <f t="shared" si="79"/>
        <v>0</v>
      </c>
      <c r="CC276" s="414">
        <f t="shared" si="80"/>
        <v>0</v>
      </c>
      <c r="CD276" s="414">
        <f t="shared" si="81"/>
        <v>0</v>
      </c>
      <c r="CE276" s="414">
        <f t="shared" si="68"/>
        <v>0</v>
      </c>
      <c r="CF276" s="414">
        <f t="shared" si="82"/>
        <v>0</v>
      </c>
      <c r="CG276" s="414">
        <f t="shared" si="83"/>
        <v>0</v>
      </c>
      <c r="CH276" s="414">
        <f t="shared" si="84"/>
        <v>0</v>
      </c>
      <c r="CI276" s="414">
        <f t="shared" si="69"/>
        <v>0</v>
      </c>
      <c r="CJ276" s="414">
        <f t="shared" si="70"/>
        <v>0</v>
      </c>
      <c r="CK276" s="414">
        <f t="shared" si="71"/>
        <v>0</v>
      </c>
      <c r="CL276" s="414">
        <f t="shared" si="72"/>
        <v>0</v>
      </c>
      <c r="CM276" s="414">
        <f t="shared" si="73"/>
        <v>0</v>
      </c>
    </row>
    <row r="277" spans="2:94" hidden="1" x14ac:dyDescent="0.25">
      <c r="B277" s="134" t="str">
        <f t="shared" si="74"/>
        <v>-----</v>
      </c>
      <c r="C277" s="1" t="str">
        <f>+IF('Diagnóstico Técnico'!AH268&gt;0,'Diagnóstico Técnico'!A268,"")</f>
        <v>MIL-051</v>
      </c>
      <c r="D277" s="413" t="str">
        <f>+'Diagnóstico Técnico'!D268</f>
        <v>NUEVO MILENIO</v>
      </c>
      <c r="BW277" s="414">
        <v>181197.87388987566</v>
      </c>
      <c r="BX277" s="414">
        <f t="shared" si="75"/>
        <v>215625.46992895202</v>
      </c>
      <c r="BY277" s="414">
        <f t="shared" si="76"/>
        <v>17407.609236234457</v>
      </c>
      <c r="BZ277" s="414">
        <f t="shared" si="77"/>
        <v>20715.054991119003</v>
      </c>
      <c r="CA277" s="414">
        <f t="shared" si="78"/>
        <v>198605.48312611011</v>
      </c>
      <c r="CB277" s="414">
        <f t="shared" si="79"/>
        <v>236340.52492007101</v>
      </c>
      <c r="CC277" s="414">
        <f t="shared" si="80"/>
        <v>0</v>
      </c>
      <c r="CD277" s="414">
        <f t="shared" si="81"/>
        <v>0</v>
      </c>
      <c r="CE277" s="414">
        <f t="shared" si="68"/>
        <v>0</v>
      </c>
      <c r="CF277" s="414">
        <f t="shared" si="82"/>
        <v>0</v>
      </c>
      <c r="CG277" s="414">
        <f t="shared" si="83"/>
        <v>0</v>
      </c>
      <c r="CH277" s="414">
        <f t="shared" si="84"/>
        <v>236340.52492007101</v>
      </c>
      <c r="CI277" s="414">
        <f t="shared" si="69"/>
        <v>0</v>
      </c>
      <c r="CJ277" s="414">
        <f t="shared" si="70"/>
        <v>0</v>
      </c>
      <c r="CK277" s="414">
        <f t="shared" si="71"/>
        <v>0</v>
      </c>
      <c r="CL277" s="414">
        <f t="shared" si="72"/>
        <v>0</v>
      </c>
      <c r="CM277" s="414">
        <f t="shared" si="73"/>
        <v>236340.52492007101</v>
      </c>
    </row>
    <row r="278" spans="2:94" hidden="1" x14ac:dyDescent="0.25">
      <c r="B278" s="134" t="str">
        <f t="shared" si="74"/>
        <v>-----</v>
      </c>
      <c r="C278" s="1" t="str">
        <f>+IF('Diagnóstico Técnico'!AH269&gt;0,'Diagnóstico Técnico'!A269,"")</f>
        <v/>
      </c>
      <c r="D278" s="413" t="str">
        <f>+'Diagnóstico Técnico'!D269</f>
        <v>NUEVO MILENIO</v>
      </c>
      <c r="BW278" s="414">
        <v>181197.87388987566</v>
      </c>
      <c r="BX278" s="414">
        <f t="shared" si="75"/>
        <v>215625.46992895202</v>
      </c>
      <c r="BY278" s="414">
        <f t="shared" si="76"/>
        <v>17407.609236234457</v>
      </c>
      <c r="BZ278" s="414">
        <f t="shared" si="77"/>
        <v>20715.054991119003</v>
      </c>
      <c r="CA278" s="414">
        <f t="shared" si="78"/>
        <v>198605.48312611011</v>
      </c>
      <c r="CB278" s="414">
        <f t="shared" si="79"/>
        <v>0</v>
      </c>
      <c r="CC278" s="414">
        <f t="shared" si="80"/>
        <v>0</v>
      </c>
      <c r="CD278" s="414">
        <f t="shared" si="81"/>
        <v>0</v>
      </c>
      <c r="CE278" s="414">
        <f t="shared" si="68"/>
        <v>0</v>
      </c>
      <c r="CF278" s="414">
        <f t="shared" si="82"/>
        <v>0</v>
      </c>
      <c r="CG278" s="414">
        <f t="shared" si="83"/>
        <v>0</v>
      </c>
      <c r="CH278" s="414">
        <f t="shared" si="84"/>
        <v>0</v>
      </c>
      <c r="CI278" s="414">
        <f t="shared" si="69"/>
        <v>0</v>
      </c>
      <c r="CJ278" s="414">
        <f t="shared" si="70"/>
        <v>0</v>
      </c>
      <c r="CK278" s="414">
        <f t="shared" si="71"/>
        <v>0</v>
      </c>
      <c r="CL278" s="414">
        <f t="shared" si="72"/>
        <v>0</v>
      </c>
      <c r="CM278" s="414">
        <f t="shared" si="73"/>
        <v>0</v>
      </c>
    </row>
    <row r="279" spans="2:94" hidden="1" x14ac:dyDescent="0.25">
      <c r="B279" s="134" t="str">
        <f t="shared" si="74"/>
        <v>-----</v>
      </c>
      <c r="C279" s="1" t="str">
        <f>+IF('Diagnóstico Técnico'!AH270&gt;0,'Diagnóstico Técnico'!A270,"")</f>
        <v/>
      </c>
      <c r="D279" s="413" t="str">
        <f>+'Diagnóstico Técnico'!D270</f>
        <v xml:space="preserve">SAN MARTIN </v>
      </c>
      <c r="BW279" s="414">
        <v>181197.87388987566</v>
      </c>
      <c r="BX279" s="414">
        <f t="shared" si="75"/>
        <v>215625.46992895202</v>
      </c>
      <c r="BY279" s="414">
        <f t="shared" si="76"/>
        <v>17407.609236234457</v>
      </c>
      <c r="BZ279" s="414">
        <f t="shared" si="77"/>
        <v>20715.054991119003</v>
      </c>
      <c r="CA279" s="414">
        <f t="shared" si="78"/>
        <v>198605.48312611011</v>
      </c>
      <c r="CB279" s="414">
        <f t="shared" si="79"/>
        <v>0</v>
      </c>
      <c r="CC279" s="414">
        <f t="shared" si="80"/>
        <v>0</v>
      </c>
      <c r="CD279" s="414">
        <f t="shared" si="81"/>
        <v>0</v>
      </c>
      <c r="CE279" s="414">
        <f t="shared" si="68"/>
        <v>0</v>
      </c>
      <c r="CF279" s="414">
        <f t="shared" si="82"/>
        <v>0</v>
      </c>
      <c r="CG279" s="414">
        <f t="shared" si="83"/>
        <v>0</v>
      </c>
      <c r="CH279" s="414">
        <f t="shared" si="84"/>
        <v>0</v>
      </c>
      <c r="CI279" s="414">
        <f t="shared" si="69"/>
        <v>0</v>
      </c>
      <c r="CJ279" s="414">
        <f t="shared" si="70"/>
        <v>0</v>
      </c>
      <c r="CK279" s="414">
        <f t="shared" si="71"/>
        <v>0</v>
      </c>
      <c r="CL279" s="414">
        <f t="shared" si="72"/>
        <v>0</v>
      </c>
      <c r="CM279" s="414">
        <f t="shared" si="73"/>
        <v>0</v>
      </c>
    </row>
    <row r="280" spans="2:94" hidden="1" x14ac:dyDescent="0.25">
      <c r="B280" s="134" t="str">
        <f t="shared" si="74"/>
        <v>-----</v>
      </c>
      <c r="C280" s="1" t="str">
        <f>+IF('Diagnóstico Técnico'!AH271&gt;0,'Diagnóstico Técnico'!A271,"")</f>
        <v>MIL-053</v>
      </c>
      <c r="D280" s="413" t="str">
        <f>+'Diagnóstico Técnico'!D271</f>
        <v>NUEVO MILENIO</v>
      </c>
      <c r="BW280" s="414">
        <v>181197.87388987566</v>
      </c>
      <c r="BX280" s="414">
        <f t="shared" si="75"/>
        <v>215625.46992895202</v>
      </c>
      <c r="BY280" s="414">
        <f t="shared" si="76"/>
        <v>17407.609236234457</v>
      </c>
      <c r="BZ280" s="414">
        <f t="shared" si="77"/>
        <v>20715.054991119003</v>
      </c>
      <c r="CA280" s="414">
        <f t="shared" si="78"/>
        <v>198605.48312611011</v>
      </c>
      <c r="CB280" s="414">
        <f t="shared" si="79"/>
        <v>236340.52492007101</v>
      </c>
      <c r="CC280" s="414">
        <f t="shared" si="80"/>
        <v>0</v>
      </c>
      <c r="CD280" s="414">
        <f t="shared" si="81"/>
        <v>0</v>
      </c>
      <c r="CE280" s="414">
        <f t="shared" si="68"/>
        <v>0</v>
      </c>
      <c r="CF280" s="414">
        <f t="shared" si="82"/>
        <v>0</v>
      </c>
      <c r="CG280" s="414">
        <f t="shared" si="83"/>
        <v>0</v>
      </c>
      <c r="CH280" s="414">
        <f t="shared" si="84"/>
        <v>236340.52492007101</v>
      </c>
      <c r="CI280" s="414">
        <f t="shared" si="69"/>
        <v>0</v>
      </c>
      <c r="CJ280" s="414">
        <f t="shared" si="70"/>
        <v>0</v>
      </c>
      <c r="CK280" s="414">
        <f t="shared" si="71"/>
        <v>0</v>
      </c>
      <c r="CL280" s="414">
        <f t="shared" si="72"/>
        <v>0</v>
      </c>
      <c r="CM280" s="414">
        <f t="shared" si="73"/>
        <v>236340.52492007101</v>
      </c>
    </row>
    <row r="281" spans="2:94" hidden="1" x14ac:dyDescent="0.25">
      <c r="B281" s="134" t="str">
        <f t="shared" si="74"/>
        <v>-----</v>
      </c>
      <c r="C281" s="1" t="str">
        <f>+IF('Diagnóstico Técnico'!AH272&gt;0,'Diagnóstico Técnico'!A272,"")</f>
        <v/>
      </c>
      <c r="D281" s="413" t="str">
        <f>+'Diagnóstico Técnico'!D272</f>
        <v>NUEVO MILENIO</v>
      </c>
      <c r="BW281" s="414">
        <v>181197.87388987566</v>
      </c>
      <c r="BX281" s="414">
        <f t="shared" si="75"/>
        <v>215625.46992895202</v>
      </c>
      <c r="BY281" s="414">
        <f t="shared" si="76"/>
        <v>17407.609236234457</v>
      </c>
      <c r="BZ281" s="414">
        <f t="shared" si="77"/>
        <v>20715.054991119003</v>
      </c>
      <c r="CA281" s="414">
        <f t="shared" si="78"/>
        <v>198605.48312611011</v>
      </c>
      <c r="CB281" s="414">
        <f t="shared" si="79"/>
        <v>0</v>
      </c>
      <c r="CC281" s="414">
        <f t="shared" si="80"/>
        <v>0</v>
      </c>
      <c r="CD281" s="414">
        <f t="shared" si="81"/>
        <v>0</v>
      </c>
      <c r="CE281" s="414">
        <f t="shared" si="68"/>
        <v>0</v>
      </c>
      <c r="CF281" s="414">
        <f t="shared" si="82"/>
        <v>0</v>
      </c>
      <c r="CG281" s="414">
        <f t="shared" si="83"/>
        <v>0</v>
      </c>
      <c r="CH281" s="414">
        <f t="shared" si="84"/>
        <v>0</v>
      </c>
      <c r="CI281" s="414">
        <f t="shared" si="69"/>
        <v>0</v>
      </c>
      <c r="CJ281" s="414">
        <f t="shared" si="70"/>
        <v>0</v>
      </c>
      <c r="CK281" s="414">
        <f t="shared" si="71"/>
        <v>0</v>
      </c>
      <c r="CL281" s="414">
        <f t="shared" si="72"/>
        <v>0</v>
      </c>
      <c r="CM281" s="414">
        <f t="shared" si="73"/>
        <v>0</v>
      </c>
    </row>
    <row r="282" spans="2:94" hidden="1" x14ac:dyDescent="0.25">
      <c r="B282" s="134" t="str">
        <f t="shared" si="74"/>
        <v>-----</v>
      </c>
      <c r="C282" s="1" t="str">
        <f>+IF('Diagnóstico Técnico'!AH273&gt;0,'Diagnóstico Técnico'!A273,"")</f>
        <v>MIL-055</v>
      </c>
      <c r="D282" s="413" t="str">
        <f>+'Diagnóstico Técnico'!D273</f>
        <v>NUEVO MILENIO</v>
      </c>
      <c r="BW282" s="414">
        <v>181197.87388987566</v>
      </c>
      <c r="BX282" s="414">
        <f t="shared" si="75"/>
        <v>215625.46992895202</v>
      </c>
      <c r="BY282" s="414">
        <f t="shared" si="76"/>
        <v>17407.609236234457</v>
      </c>
      <c r="BZ282" s="414">
        <f t="shared" si="77"/>
        <v>20715.054991119003</v>
      </c>
      <c r="CA282" s="414">
        <f t="shared" si="78"/>
        <v>198605.48312611011</v>
      </c>
      <c r="CB282" s="414">
        <f t="shared" si="79"/>
        <v>236340.52492007101</v>
      </c>
      <c r="CC282" s="414">
        <f t="shared" si="80"/>
        <v>0</v>
      </c>
      <c r="CD282" s="414">
        <f t="shared" si="81"/>
        <v>0</v>
      </c>
      <c r="CE282" s="414">
        <f t="shared" si="68"/>
        <v>0</v>
      </c>
      <c r="CF282" s="414">
        <f t="shared" si="82"/>
        <v>0</v>
      </c>
      <c r="CG282" s="414">
        <f t="shared" si="83"/>
        <v>0</v>
      </c>
      <c r="CH282" s="414">
        <f t="shared" si="84"/>
        <v>236340.52492007101</v>
      </c>
      <c r="CI282" s="414">
        <f t="shared" si="69"/>
        <v>0</v>
      </c>
      <c r="CJ282" s="414">
        <f t="shared" si="70"/>
        <v>0</v>
      </c>
      <c r="CK282" s="414">
        <f t="shared" si="71"/>
        <v>0</v>
      </c>
      <c r="CL282" s="414">
        <f t="shared" si="72"/>
        <v>0</v>
      </c>
      <c r="CM282" s="414">
        <f t="shared" si="73"/>
        <v>236340.52492007101</v>
      </c>
    </row>
    <row r="283" spans="2:94" hidden="1" x14ac:dyDescent="0.25">
      <c r="B283" s="134" t="str">
        <f t="shared" si="74"/>
        <v>-----</v>
      </c>
      <c r="C283" s="1" t="str">
        <f>+IF('Diagnóstico Técnico'!AH274&gt;0,'Diagnóstico Técnico'!A274,"")</f>
        <v/>
      </c>
      <c r="D283" s="413" t="str">
        <f>+'Diagnóstico Técnico'!D274</f>
        <v>NUEVO MILENIO</v>
      </c>
      <c r="BW283" s="414">
        <v>181197.87388987566</v>
      </c>
      <c r="BX283" s="414">
        <f t="shared" si="75"/>
        <v>215625.46992895202</v>
      </c>
      <c r="BY283" s="414">
        <f t="shared" si="76"/>
        <v>17407.609236234457</v>
      </c>
      <c r="BZ283" s="414">
        <f t="shared" si="77"/>
        <v>20715.054991119003</v>
      </c>
      <c r="CA283" s="414">
        <f t="shared" si="78"/>
        <v>198605.48312611011</v>
      </c>
      <c r="CB283" s="414">
        <f t="shared" si="79"/>
        <v>0</v>
      </c>
      <c r="CC283" s="414">
        <f t="shared" si="80"/>
        <v>0</v>
      </c>
      <c r="CD283" s="414">
        <f t="shared" si="81"/>
        <v>0</v>
      </c>
      <c r="CE283" s="414">
        <f t="shared" si="68"/>
        <v>0</v>
      </c>
      <c r="CF283" s="414">
        <f t="shared" si="82"/>
        <v>0</v>
      </c>
      <c r="CG283" s="414">
        <f t="shared" si="83"/>
        <v>0</v>
      </c>
      <c r="CH283" s="414">
        <f t="shared" si="84"/>
        <v>0</v>
      </c>
      <c r="CI283" s="414">
        <f t="shared" si="69"/>
        <v>0</v>
      </c>
      <c r="CJ283" s="414">
        <f t="shared" si="70"/>
        <v>0</v>
      </c>
      <c r="CK283" s="414">
        <f t="shared" si="71"/>
        <v>0</v>
      </c>
      <c r="CL283" s="414">
        <f t="shared" si="72"/>
        <v>0</v>
      </c>
      <c r="CM283" s="414">
        <f t="shared" si="73"/>
        <v>0</v>
      </c>
    </row>
    <row r="284" spans="2:94" hidden="1" x14ac:dyDescent="0.25">
      <c r="B284" s="134" t="str">
        <f t="shared" si="74"/>
        <v>-----</v>
      </c>
      <c r="C284" s="1" t="str">
        <f>+IF('Diagnóstico Técnico'!AH275&gt;0,'Diagnóstico Técnico'!A275,"")</f>
        <v/>
      </c>
      <c r="D284" s="413" t="str">
        <f>+'Diagnóstico Técnico'!D275</f>
        <v xml:space="preserve">OASIS </v>
      </c>
      <c r="BW284" s="414">
        <v>181197.87388987566</v>
      </c>
      <c r="BX284" s="414">
        <f t="shared" si="75"/>
        <v>215625.46992895202</v>
      </c>
      <c r="BY284" s="414">
        <f t="shared" si="76"/>
        <v>17407.609236234457</v>
      </c>
      <c r="BZ284" s="414">
        <f t="shared" si="77"/>
        <v>20715.054991119003</v>
      </c>
      <c r="CA284" s="414">
        <f t="shared" si="78"/>
        <v>198605.48312611011</v>
      </c>
      <c r="CB284" s="414">
        <f t="shared" si="79"/>
        <v>0</v>
      </c>
      <c r="CC284" s="414">
        <f t="shared" si="80"/>
        <v>0</v>
      </c>
      <c r="CD284" s="414">
        <f t="shared" si="81"/>
        <v>0</v>
      </c>
      <c r="CE284" s="414">
        <f t="shared" si="68"/>
        <v>0</v>
      </c>
      <c r="CF284" s="414">
        <f t="shared" si="82"/>
        <v>0</v>
      </c>
      <c r="CG284" s="414">
        <f t="shared" si="83"/>
        <v>0</v>
      </c>
      <c r="CH284" s="414">
        <f t="shared" si="84"/>
        <v>0</v>
      </c>
      <c r="CI284" s="414">
        <f t="shared" si="69"/>
        <v>0</v>
      </c>
      <c r="CJ284" s="414">
        <f t="shared" si="70"/>
        <v>0</v>
      </c>
      <c r="CK284" s="414">
        <f t="shared" si="71"/>
        <v>0</v>
      </c>
      <c r="CL284" s="414">
        <f t="shared" si="72"/>
        <v>0</v>
      </c>
      <c r="CM284" s="414">
        <f t="shared" si="73"/>
        <v>0</v>
      </c>
    </row>
    <row r="285" spans="2:94" hidden="1" x14ac:dyDescent="0.25">
      <c r="B285" s="134" t="str">
        <f t="shared" si="74"/>
        <v>-----</v>
      </c>
      <c r="C285" s="1" t="str">
        <f>+IF('Diagnóstico Técnico'!AH276&gt;0,'Diagnóstico Técnico'!A276,"")</f>
        <v/>
      </c>
      <c r="D285" s="413" t="str">
        <f>+'Diagnóstico Técnico'!D276</f>
        <v>NUEVO MILENIO</v>
      </c>
      <c r="BW285" s="414">
        <v>181197.87388987566</v>
      </c>
      <c r="BX285" s="414">
        <f t="shared" si="75"/>
        <v>215625.46992895202</v>
      </c>
      <c r="BY285" s="414">
        <f t="shared" si="76"/>
        <v>17407.609236234457</v>
      </c>
      <c r="BZ285" s="414">
        <f t="shared" si="77"/>
        <v>20715.054991119003</v>
      </c>
      <c r="CA285" s="414">
        <f t="shared" si="78"/>
        <v>198605.48312611011</v>
      </c>
      <c r="CB285" s="414">
        <f t="shared" si="79"/>
        <v>0</v>
      </c>
      <c r="CC285" s="414">
        <f t="shared" si="80"/>
        <v>0</v>
      </c>
      <c r="CD285" s="414">
        <f t="shared" si="81"/>
        <v>0</v>
      </c>
      <c r="CE285" s="414">
        <f t="shared" si="68"/>
        <v>0</v>
      </c>
      <c r="CF285" s="414">
        <f t="shared" si="82"/>
        <v>0</v>
      </c>
      <c r="CG285" s="414">
        <f t="shared" si="83"/>
        <v>0</v>
      </c>
      <c r="CH285" s="414">
        <f t="shared" si="84"/>
        <v>0</v>
      </c>
      <c r="CI285" s="414">
        <f t="shared" si="69"/>
        <v>0</v>
      </c>
      <c r="CJ285" s="414">
        <f t="shared" si="70"/>
        <v>0</v>
      </c>
      <c r="CK285" s="414">
        <f t="shared" si="71"/>
        <v>0</v>
      </c>
      <c r="CL285" s="414">
        <f t="shared" si="72"/>
        <v>0</v>
      </c>
      <c r="CM285" s="414">
        <f t="shared" si="73"/>
        <v>0</v>
      </c>
    </row>
    <row r="286" spans="2:94" hidden="1" x14ac:dyDescent="0.25">
      <c r="B286" s="134" t="str">
        <f t="shared" si="74"/>
        <v>-----</v>
      </c>
      <c r="C286" s="1" t="str">
        <f>+IF('Diagnóstico Técnico'!AH277&gt;0,'Diagnóstico Técnico'!A277,"")</f>
        <v/>
      </c>
      <c r="D286" s="413" t="str">
        <f>+'Diagnóstico Técnico'!D277</f>
        <v>TAHAMI</v>
      </c>
      <c r="BW286" s="414">
        <v>181197.87388987566</v>
      </c>
      <c r="BX286" s="414">
        <f t="shared" si="75"/>
        <v>215625.46992895202</v>
      </c>
      <c r="BY286" s="414">
        <f t="shared" si="76"/>
        <v>17407.609236234457</v>
      </c>
      <c r="BZ286" s="414">
        <f t="shared" si="77"/>
        <v>20715.054991119003</v>
      </c>
      <c r="CA286" s="414">
        <f t="shared" si="78"/>
        <v>198605.48312611011</v>
      </c>
      <c r="CB286" s="414">
        <f t="shared" si="79"/>
        <v>0</v>
      </c>
      <c r="CC286" s="414">
        <f t="shared" si="80"/>
        <v>0</v>
      </c>
      <c r="CD286" s="414">
        <f t="shared" si="81"/>
        <v>0</v>
      </c>
      <c r="CE286" s="414">
        <f t="shared" si="68"/>
        <v>0</v>
      </c>
      <c r="CF286" s="414">
        <f t="shared" si="82"/>
        <v>0</v>
      </c>
      <c r="CG286" s="414">
        <f t="shared" si="83"/>
        <v>0</v>
      </c>
      <c r="CH286" s="414">
        <f t="shared" si="84"/>
        <v>0</v>
      </c>
      <c r="CI286" s="414">
        <f t="shared" si="69"/>
        <v>0</v>
      </c>
      <c r="CJ286" s="414">
        <f t="shared" si="70"/>
        <v>0</v>
      </c>
      <c r="CK286" s="414">
        <f t="shared" si="71"/>
        <v>0</v>
      </c>
      <c r="CL286" s="414">
        <f t="shared" si="72"/>
        <v>0</v>
      </c>
      <c r="CM286" s="414">
        <f t="shared" si="73"/>
        <v>0</v>
      </c>
    </row>
    <row r="287" spans="2:94" hidden="1" x14ac:dyDescent="0.25">
      <c r="B287" s="134" t="str">
        <f t="shared" si="74"/>
        <v>-----</v>
      </c>
      <c r="C287" s="1" t="str">
        <f>+IF('Diagnóstico Técnico'!AH278&gt;0,'Diagnóstico Técnico'!A278,"")</f>
        <v/>
      </c>
      <c r="D287" s="413" t="str">
        <f>+'Diagnóstico Técnico'!D278</f>
        <v>TAHAMI</v>
      </c>
      <c r="BW287" s="414">
        <v>181197.87388987566</v>
      </c>
      <c r="BX287" s="414">
        <f t="shared" si="75"/>
        <v>215625.46992895202</v>
      </c>
      <c r="BY287" s="414">
        <f t="shared" si="76"/>
        <v>17407.609236234457</v>
      </c>
      <c r="BZ287" s="414">
        <f t="shared" si="77"/>
        <v>20715.054991119003</v>
      </c>
      <c r="CA287" s="414">
        <f t="shared" si="78"/>
        <v>198605.48312611011</v>
      </c>
      <c r="CB287" s="414">
        <f t="shared" si="79"/>
        <v>0</v>
      </c>
      <c r="CC287" s="414">
        <f t="shared" si="80"/>
        <v>0</v>
      </c>
      <c r="CD287" s="414">
        <f t="shared" si="81"/>
        <v>0</v>
      </c>
      <c r="CE287" s="414">
        <f t="shared" si="68"/>
        <v>0</v>
      </c>
      <c r="CF287" s="414">
        <f t="shared" si="82"/>
        <v>0</v>
      </c>
      <c r="CG287" s="414">
        <f t="shared" si="83"/>
        <v>0</v>
      </c>
      <c r="CH287" s="414">
        <f t="shared" si="84"/>
        <v>0</v>
      </c>
      <c r="CI287" s="414">
        <f t="shared" si="69"/>
        <v>0</v>
      </c>
      <c r="CJ287" s="414">
        <f t="shared" si="70"/>
        <v>0</v>
      </c>
      <c r="CK287" s="414">
        <f t="shared" si="71"/>
        <v>0</v>
      </c>
      <c r="CL287" s="414">
        <f t="shared" si="72"/>
        <v>0</v>
      </c>
      <c r="CM287" s="414">
        <f t="shared" si="73"/>
        <v>0</v>
      </c>
    </row>
    <row r="288" spans="2:94" hidden="1" x14ac:dyDescent="0.25">
      <c r="B288" s="134" t="str">
        <f t="shared" si="74"/>
        <v>-----</v>
      </c>
      <c r="C288" s="1" t="str">
        <f>+IF('Diagnóstico Técnico'!AH279&gt;0,'Diagnóstico Técnico'!A279,"")</f>
        <v>MIL-058</v>
      </c>
      <c r="D288" s="413" t="str">
        <f>+'Diagnóstico Técnico'!D279</f>
        <v>NUEVO MILENIO</v>
      </c>
      <c r="BW288" s="414">
        <v>181197.87388987566</v>
      </c>
      <c r="BX288" s="414">
        <f t="shared" si="75"/>
        <v>215625.46992895202</v>
      </c>
      <c r="BY288" s="414">
        <f t="shared" si="76"/>
        <v>17407.609236234457</v>
      </c>
      <c r="BZ288" s="414">
        <f t="shared" si="77"/>
        <v>20715.054991119003</v>
      </c>
      <c r="CA288" s="414">
        <f t="shared" si="78"/>
        <v>198605.48312611011</v>
      </c>
      <c r="CB288" s="414">
        <f t="shared" si="79"/>
        <v>236340.52492007101</v>
      </c>
      <c r="CC288" s="414">
        <f t="shared" si="80"/>
        <v>0</v>
      </c>
      <c r="CD288" s="414">
        <f t="shared" si="81"/>
        <v>0</v>
      </c>
      <c r="CE288" s="414">
        <f t="shared" si="68"/>
        <v>0</v>
      </c>
      <c r="CF288" s="414">
        <f t="shared" si="82"/>
        <v>0</v>
      </c>
      <c r="CG288" s="414">
        <f t="shared" si="83"/>
        <v>0</v>
      </c>
      <c r="CH288" s="414">
        <f t="shared" si="84"/>
        <v>236340.52492007101</v>
      </c>
      <c r="CI288" s="414">
        <f t="shared" si="69"/>
        <v>0</v>
      </c>
      <c r="CJ288" s="414">
        <f t="shared" si="70"/>
        <v>0</v>
      </c>
      <c r="CK288" s="414">
        <f t="shared" si="71"/>
        <v>0</v>
      </c>
      <c r="CL288" s="414">
        <f t="shared" si="72"/>
        <v>0</v>
      </c>
      <c r="CM288" s="414">
        <f t="shared" si="73"/>
        <v>236340.52492007101</v>
      </c>
    </row>
    <row r="289" spans="2:94" hidden="1" x14ac:dyDescent="0.25">
      <c r="B289" s="134" t="str">
        <f t="shared" si="74"/>
        <v>-----</v>
      </c>
      <c r="C289" s="1" t="str">
        <f>+IF('Diagnóstico Técnico'!AH280&gt;0,'Diagnóstico Técnico'!A280,"")</f>
        <v/>
      </c>
      <c r="D289" s="413" t="str">
        <f>+'Diagnóstico Técnico'!D280</f>
        <v xml:space="preserve">SAN MARTIN </v>
      </c>
      <c r="BW289" s="414">
        <v>181197.87388987566</v>
      </c>
      <c r="BX289" s="414">
        <f t="shared" si="75"/>
        <v>215625.46992895202</v>
      </c>
      <c r="BY289" s="414">
        <f t="shared" si="76"/>
        <v>17407.609236234457</v>
      </c>
      <c r="BZ289" s="414">
        <f t="shared" si="77"/>
        <v>20715.054991119003</v>
      </c>
      <c r="CA289" s="414">
        <f t="shared" si="78"/>
        <v>198605.48312611011</v>
      </c>
      <c r="CB289" s="414">
        <f t="shared" si="79"/>
        <v>0</v>
      </c>
      <c r="CC289" s="414">
        <f t="shared" si="80"/>
        <v>0</v>
      </c>
      <c r="CD289" s="414">
        <f t="shared" si="81"/>
        <v>0</v>
      </c>
      <c r="CE289" s="414">
        <f t="shared" si="68"/>
        <v>0</v>
      </c>
      <c r="CF289" s="414">
        <f t="shared" si="82"/>
        <v>0</v>
      </c>
      <c r="CG289" s="414">
        <f t="shared" si="83"/>
        <v>0</v>
      </c>
      <c r="CH289" s="414">
        <f t="shared" si="84"/>
        <v>0</v>
      </c>
      <c r="CI289" s="414">
        <f t="shared" si="69"/>
        <v>0</v>
      </c>
      <c r="CJ289" s="414">
        <f t="shared" si="70"/>
        <v>0</v>
      </c>
      <c r="CK289" s="414">
        <f t="shared" si="71"/>
        <v>0</v>
      </c>
      <c r="CL289" s="414">
        <f t="shared" si="72"/>
        <v>0</v>
      </c>
      <c r="CM289" s="414">
        <f t="shared" si="73"/>
        <v>0</v>
      </c>
    </row>
    <row r="290" spans="2:94" hidden="1" x14ac:dyDescent="0.25">
      <c r="B290" s="134" t="str">
        <f t="shared" si="74"/>
        <v>-----</v>
      </c>
      <c r="C290" s="1" t="str">
        <f>+IF('Diagnóstico Técnico'!AH281&gt;0,'Diagnóstico Técnico'!A281,"")</f>
        <v/>
      </c>
      <c r="D290" s="413" t="str">
        <f>+'Diagnóstico Técnico'!D281</f>
        <v xml:space="preserve">SAN MARTIN </v>
      </c>
      <c r="BW290" s="414">
        <v>181197.87388987566</v>
      </c>
      <c r="BX290" s="414">
        <f t="shared" si="75"/>
        <v>215625.46992895202</v>
      </c>
      <c r="BY290" s="414">
        <f t="shared" si="76"/>
        <v>17407.609236234457</v>
      </c>
      <c r="BZ290" s="414">
        <f t="shared" si="77"/>
        <v>20715.054991119003</v>
      </c>
      <c r="CA290" s="414">
        <f t="shared" si="78"/>
        <v>198605.48312611011</v>
      </c>
      <c r="CB290" s="414">
        <f t="shared" si="79"/>
        <v>0</v>
      </c>
      <c r="CC290" s="414">
        <f t="shared" si="80"/>
        <v>0</v>
      </c>
      <c r="CD290" s="414">
        <f t="shared" si="81"/>
        <v>0</v>
      </c>
      <c r="CE290" s="414">
        <f t="shared" si="68"/>
        <v>0</v>
      </c>
      <c r="CF290" s="414">
        <f t="shared" si="82"/>
        <v>0</v>
      </c>
      <c r="CG290" s="414">
        <f t="shared" si="83"/>
        <v>0</v>
      </c>
      <c r="CH290" s="414">
        <f t="shared" si="84"/>
        <v>0</v>
      </c>
      <c r="CI290" s="414">
        <f t="shared" si="69"/>
        <v>0</v>
      </c>
      <c r="CJ290" s="414">
        <f t="shared" si="70"/>
        <v>0</v>
      </c>
      <c r="CK290" s="414">
        <f t="shared" si="71"/>
        <v>0</v>
      </c>
      <c r="CL290" s="414">
        <f t="shared" si="72"/>
        <v>0</v>
      </c>
      <c r="CM290" s="414">
        <f t="shared" si="73"/>
        <v>0</v>
      </c>
    </row>
    <row r="291" spans="2:94" hidden="1" x14ac:dyDescent="0.25">
      <c r="B291" s="134" t="str">
        <f t="shared" si="74"/>
        <v>-----</v>
      </c>
      <c r="C291" s="1" t="str">
        <f>+IF('Diagnóstico Técnico'!AH282&gt;0,'Diagnóstico Técnico'!A282,"")</f>
        <v/>
      </c>
      <c r="D291" s="413" t="str">
        <f>+'Diagnóstico Técnico'!D282</f>
        <v xml:space="preserve">SAN MARTIN </v>
      </c>
      <c r="BW291" s="414">
        <v>181197.87388987566</v>
      </c>
      <c r="BX291" s="414">
        <f t="shared" si="75"/>
        <v>215625.46992895202</v>
      </c>
      <c r="BY291" s="414">
        <f t="shared" si="76"/>
        <v>17407.609236234457</v>
      </c>
      <c r="BZ291" s="414">
        <f t="shared" si="77"/>
        <v>20715.054991119003</v>
      </c>
      <c r="CA291" s="414">
        <f t="shared" si="78"/>
        <v>198605.48312611011</v>
      </c>
      <c r="CB291" s="414">
        <f t="shared" si="79"/>
        <v>0</v>
      </c>
      <c r="CC291" s="414">
        <f t="shared" si="80"/>
        <v>0</v>
      </c>
      <c r="CD291" s="414">
        <f t="shared" si="81"/>
        <v>0</v>
      </c>
      <c r="CE291" s="414">
        <f t="shared" si="68"/>
        <v>0</v>
      </c>
      <c r="CF291" s="414">
        <f t="shared" si="82"/>
        <v>0</v>
      </c>
      <c r="CG291" s="414">
        <f t="shared" si="83"/>
        <v>0</v>
      </c>
      <c r="CH291" s="414">
        <f t="shared" si="84"/>
        <v>0</v>
      </c>
      <c r="CI291" s="414">
        <f t="shared" si="69"/>
        <v>0</v>
      </c>
      <c r="CJ291" s="414">
        <f t="shared" si="70"/>
        <v>0</v>
      </c>
      <c r="CK291" s="414">
        <f t="shared" si="71"/>
        <v>0</v>
      </c>
      <c r="CL291" s="414">
        <f t="shared" si="72"/>
        <v>0</v>
      </c>
      <c r="CM291" s="414">
        <f t="shared" si="73"/>
        <v>0</v>
      </c>
    </row>
    <row r="292" spans="2:94" hidden="1" x14ac:dyDescent="0.25">
      <c r="B292" s="134" t="str">
        <f t="shared" si="74"/>
        <v>-----</v>
      </c>
      <c r="C292" s="1" t="str">
        <f>+IF('Diagnóstico Técnico'!AH283&gt;0,'Diagnóstico Técnico'!A283,"")</f>
        <v/>
      </c>
      <c r="D292" s="413" t="str">
        <f>+'Diagnóstico Técnico'!D283</f>
        <v xml:space="preserve">SAN MARTIN </v>
      </c>
      <c r="BW292" s="414">
        <v>181197.87388987566</v>
      </c>
      <c r="BX292" s="414">
        <f t="shared" si="75"/>
        <v>215625.46992895202</v>
      </c>
      <c r="BY292" s="414">
        <f t="shared" si="76"/>
        <v>17407.609236234457</v>
      </c>
      <c r="BZ292" s="414">
        <f t="shared" si="77"/>
        <v>20715.054991119003</v>
      </c>
      <c r="CA292" s="414">
        <f t="shared" si="78"/>
        <v>198605.48312611011</v>
      </c>
      <c r="CB292" s="414">
        <f t="shared" si="79"/>
        <v>0</v>
      </c>
      <c r="CC292" s="414">
        <f t="shared" si="80"/>
        <v>0</v>
      </c>
      <c r="CD292" s="414">
        <f t="shared" si="81"/>
        <v>0</v>
      </c>
      <c r="CE292" s="414">
        <f t="shared" si="68"/>
        <v>0</v>
      </c>
      <c r="CF292" s="414">
        <f t="shared" si="82"/>
        <v>0</v>
      </c>
      <c r="CG292" s="414">
        <f t="shared" si="83"/>
        <v>0</v>
      </c>
      <c r="CH292" s="414">
        <f t="shared" si="84"/>
        <v>0</v>
      </c>
      <c r="CI292" s="414">
        <f t="shared" si="69"/>
        <v>0</v>
      </c>
      <c r="CJ292" s="414">
        <f t="shared" si="70"/>
        <v>0</v>
      </c>
      <c r="CK292" s="414">
        <f t="shared" si="71"/>
        <v>0</v>
      </c>
      <c r="CL292" s="414">
        <f t="shared" si="72"/>
        <v>0</v>
      </c>
      <c r="CM292" s="414">
        <f t="shared" si="73"/>
        <v>0</v>
      </c>
    </row>
    <row r="293" spans="2:94" hidden="1" x14ac:dyDescent="0.25">
      <c r="B293" s="134" t="str">
        <f t="shared" si="74"/>
        <v>-----</v>
      </c>
      <c r="C293" s="1" t="str">
        <f>+IF('Diagnóstico Técnico'!AH284&gt;0,'Diagnóstico Técnico'!A284,"")</f>
        <v/>
      </c>
      <c r="D293" s="413" t="str">
        <f>+'Diagnóstico Técnico'!D284</f>
        <v xml:space="preserve">OASIS </v>
      </c>
      <c r="BW293" s="414">
        <v>181197.87388987566</v>
      </c>
      <c r="BX293" s="414">
        <f t="shared" si="75"/>
        <v>215625.46992895202</v>
      </c>
      <c r="BY293" s="414">
        <f t="shared" si="76"/>
        <v>17407.609236234457</v>
      </c>
      <c r="BZ293" s="414">
        <f t="shared" si="77"/>
        <v>20715.054991119003</v>
      </c>
      <c r="CA293" s="414">
        <f t="shared" si="78"/>
        <v>198605.48312611011</v>
      </c>
      <c r="CB293" s="414">
        <f t="shared" si="79"/>
        <v>0</v>
      </c>
      <c r="CC293" s="414">
        <f t="shared" si="80"/>
        <v>0</v>
      </c>
      <c r="CD293" s="414">
        <f t="shared" si="81"/>
        <v>0</v>
      </c>
      <c r="CE293" s="414">
        <f t="shared" si="68"/>
        <v>0</v>
      </c>
      <c r="CF293" s="414">
        <f t="shared" si="82"/>
        <v>0</v>
      </c>
      <c r="CG293" s="414">
        <f t="shared" si="83"/>
        <v>0</v>
      </c>
      <c r="CH293" s="414">
        <f t="shared" si="84"/>
        <v>0</v>
      </c>
      <c r="CI293" s="414">
        <f t="shared" si="69"/>
        <v>0</v>
      </c>
      <c r="CJ293" s="414">
        <f t="shared" si="70"/>
        <v>0</v>
      </c>
      <c r="CK293" s="414">
        <f t="shared" si="71"/>
        <v>0</v>
      </c>
      <c r="CL293" s="414">
        <f t="shared" si="72"/>
        <v>0</v>
      </c>
      <c r="CM293" s="414">
        <f t="shared" si="73"/>
        <v>0</v>
      </c>
    </row>
    <row r="294" spans="2:94" hidden="1" x14ac:dyDescent="0.25">
      <c r="B294" s="134" t="str">
        <f t="shared" si="74"/>
        <v>-----</v>
      </c>
      <c r="C294" s="1" t="str">
        <f>+IF('Diagnóstico Técnico'!AH285&gt;0,'Diagnóstico Técnico'!A285,"")</f>
        <v>MIL-059</v>
      </c>
      <c r="D294" s="413" t="str">
        <f>+'Diagnóstico Técnico'!D285</f>
        <v>NUEVO MILENIO</v>
      </c>
      <c r="BW294" s="414">
        <v>181197.87388987566</v>
      </c>
      <c r="BX294" s="414">
        <f t="shared" si="75"/>
        <v>215625.46992895202</v>
      </c>
      <c r="BY294" s="414">
        <f t="shared" si="76"/>
        <v>17407.609236234457</v>
      </c>
      <c r="BZ294" s="414">
        <f t="shared" si="77"/>
        <v>20715.054991119003</v>
      </c>
      <c r="CA294" s="414">
        <f t="shared" si="78"/>
        <v>198605.48312611011</v>
      </c>
      <c r="CB294" s="414">
        <f t="shared" si="79"/>
        <v>236340.52492007101</v>
      </c>
      <c r="CC294" s="414">
        <f t="shared" si="80"/>
        <v>0</v>
      </c>
      <c r="CD294" s="414">
        <f t="shared" si="81"/>
        <v>0</v>
      </c>
      <c r="CE294" s="414">
        <f t="shared" si="68"/>
        <v>0</v>
      </c>
      <c r="CF294" s="414">
        <f t="shared" si="82"/>
        <v>0</v>
      </c>
      <c r="CG294" s="414">
        <f t="shared" si="83"/>
        <v>0</v>
      </c>
      <c r="CH294" s="414">
        <f t="shared" si="84"/>
        <v>236340.52492007101</v>
      </c>
      <c r="CI294" s="414">
        <f t="shared" si="69"/>
        <v>0</v>
      </c>
      <c r="CJ294" s="414">
        <f t="shared" si="70"/>
        <v>0</v>
      </c>
      <c r="CK294" s="414">
        <f t="shared" si="71"/>
        <v>0</v>
      </c>
      <c r="CL294" s="414">
        <f t="shared" si="72"/>
        <v>0</v>
      </c>
      <c r="CM294" s="414">
        <f t="shared" si="73"/>
        <v>236340.52492007101</v>
      </c>
    </row>
    <row r="295" spans="2:94" hidden="1" x14ac:dyDescent="0.25">
      <c r="B295" s="134" t="str">
        <f t="shared" si="74"/>
        <v>-----</v>
      </c>
      <c r="C295" s="1" t="str">
        <f>+IF('Diagnóstico Técnico'!AH286&gt;0,'Diagnóstico Técnico'!A286,"")</f>
        <v/>
      </c>
      <c r="D295" s="413" t="str">
        <f>+'Diagnóstico Técnico'!D286</f>
        <v>NUEVO MILENIO</v>
      </c>
      <c r="BW295" s="414">
        <v>181197.87388987566</v>
      </c>
      <c r="BX295" s="414">
        <f t="shared" si="75"/>
        <v>215625.46992895202</v>
      </c>
      <c r="BY295" s="414">
        <f t="shared" si="76"/>
        <v>17407.609236234457</v>
      </c>
      <c r="BZ295" s="414">
        <f t="shared" si="77"/>
        <v>20715.054991119003</v>
      </c>
      <c r="CA295" s="414">
        <f t="shared" si="78"/>
        <v>198605.48312611011</v>
      </c>
      <c r="CB295" s="414">
        <f t="shared" si="79"/>
        <v>0</v>
      </c>
      <c r="CC295" s="414">
        <f t="shared" si="80"/>
        <v>0</v>
      </c>
      <c r="CD295" s="414">
        <f t="shared" si="81"/>
        <v>0</v>
      </c>
      <c r="CE295" s="414">
        <f t="shared" si="68"/>
        <v>0</v>
      </c>
      <c r="CF295" s="414">
        <f t="shared" si="82"/>
        <v>0</v>
      </c>
      <c r="CG295" s="414">
        <f t="shared" si="83"/>
        <v>0</v>
      </c>
      <c r="CH295" s="414">
        <f t="shared" si="84"/>
        <v>0</v>
      </c>
      <c r="CI295" s="414">
        <f t="shared" si="69"/>
        <v>0</v>
      </c>
      <c r="CJ295" s="414">
        <f t="shared" si="70"/>
        <v>0</v>
      </c>
      <c r="CK295" s="414">
        <f t="shared" si="71"/>
        <v>0</v>
      </c>
      <c r="CL295" s="414">
        <f t="shared" si="72"/>
        <v>0</v>
      </c>
      <c r="CM295" s="414">
        <f t="shared" si="73"/>
        <v>0</v>
      </c>
    </row>
    <row r="296" spans="2:94" hidden="1" x14ac:dyDescent="0.25">
      <c r="B296" s="134" t="str">
        <f t="shared" si="74"/>
        <v>-----</v>
      </c>
      <c r="C296" s="1" t="str">
        <f>+IF('Diagnóstico Técnico'!AH287&gt;0,'Diagnóstico Técnico'!A287,"")</f>
        <v/>
      </c>
      <c r="D296" s="413" t="str">
        <f>+'Diagnóstico Técnico'!D287</f>
        <v>NUEVO MILENIO</v>
      </c>
      <c r="BW296" s="414">
        <v>181197.87388987566</v>
      </c>
      <c r="BX296" s="414">
        <f t="shared" si="75"/>
        <v>215625.46992895202</v>
      </c>
      <c r="BY296" s="414">
        <f t="shared" si="76"/>
        <v>17407.609236234457</v>
      </c>
      <c r="BZ296" s="414">
        <f t="shared" si="77"/>
        <v>20715.054991119003</v>
      </c>
      <c r="CA296" s="414">
        <f t="shared" si="78"/>
        <v>198605.48312611011</v>
      </c>
      <c r="CB296" s="414">
        <f t="shared" si="79"/>
        <v>0</v>
      </c>
      <c r="CC296" s="414">
        <f t="shared" si="80"/>
        <v>0</v>
      </c>
      <c r="CD296" s="414">
        <f t="shared" si="81"/>
        <v>0</v>
      </c>
      <c r="CE296" s="414">
        <f t="shared" si="68"/>
        <v>0</v>
      </c>
      <c r="CF296" s="414">
        <f t="shared" si="82"/>
        <v>0</v>
      </c>
      <c r="CG296" s="414">
        <f t="shared" si="83"/>
        <v>0</v>
      </c>
      <c r="CH296" s="414">
        <f t="shared" si="84"/>
        <v>0</v>
      </c>
      <c r="CI296" s="414">
        <f t="shared" si="69"/>
        <v>0</v>
      </c>
      <c r="CJ296" s="414">
        <f t="shared" si="70"/>
        <v>0</v>
      </c>
      <c r="CK296" s="414">
        <f t="shared" si="71"/>
        <v>0</v>
      </c>
      <c r="CL296" s="414">
        <f t="shared" si="72"/>
        <v>0</v>
      </c>
      <c r="CM296" s="414">
        <f t="shared" si="73"/>
        <v>0</v>
      </c>
    </row>
    <row r="297" spans="2:94" x14ac:dyDescent="0.25">
      <c r="B297" s="134" t="str">
        <f t="shared" si="74"/>
        <v>UST2-S-D-LM--</v>
      </c>
      <c r="C297" s="6" t="str">
        <f>+IF('Diagnóstico Técnico'!AH288&gt;0,'Diagnóstico Técnico'!A288,"")</f>
        <v>OAS-050</v>
      </c>
      <c r="D297" s="475" t="str">
        <f>+'Diagnóstico Técnico'!D288</f>
        <v xml:space="preserve">OASIS </v>
      </c>
      <c r="E297" s="6">
        <v>8.5</v>
      </c>
      <c r="F297" s="6">
        <v>9</v>
      </c>
      <c r="G297" s="6"/>
      <c r="H297" s="6">
        <v>1</v>
      </c>
      <c r="I297" s="6">
        <v>1</v>
      </c>
      <c r="J297" s="6">
        <v>1</v>
      </c>
      <c r="K297" s="6"/>
      <c r="L297" s="6"/>
      <c r="M297" s="6"/>
      <c r="N297" s="6"/>
      <c r="O297" s="6"/>
      <c r="P297" s="6"/>
      <c r="Q297" s="6"/>
      <c r="R297" s="6"/>
      <c r="S297" s="6"/>
      <c r="T297" s="6"/>
      <c r="U297" s="6"/>
      <c r="V297" s="6">
        <v>2.9</v>
      </c>
      <c r="W297" s="6"/>
      <c r="X297" s="6"/>
      <c r="Y297" s="6"/>
      <c r="Z297" s="6">
        <v>0.5</v>
      </c>
      <c r="AA297" s="6">
        <v>0.5</v>
      </c>
      <c r="AB297" s="6"/>
      <c r="AC297" s="6"/>
      <c r="AD297" s="6">
        <v>1</v>
      </c>
      <c r="AE297" s="6"/>
      <c r="AF297" s="6"/>
      <c r="AG297" s="6"/>
      <c r="AH297" s="6"/>
      <c r="AI297" s="6"/>
      <c r="AJ297" s="6"/>
      <c r="AK297" s="6"/>
      <c r="AL297" s="6"/>
      <c r="AM297" s="6"/>
      <c r="AN297" s="6"/>
      <c r="AO297" s="6"/>
      <c r="AP297" s="6"/>
      <c r="AQ297" s="6"/>
      <c r="AR297" s="6"/>
      <c r="AS297" s="6"/>
      <c r="AT297" s="6"/>
      <c r="AU297" s="6"/>
      <c r="AV297" s="6"/>
      <c r="AW297" s="6"/>
      <c r="AX297" s="6"/>
      <c r="AY297" s="6"/>
      <c r="AZ297" s="6"/>
      <c r="BA297" s="6"/>
      <c r="BB297" s="6"/>
      <c r="BC297" s="6"/>
      <c r="BD297" s="6"/>
      <c r="BE297" s="6"/>
      <c r="BF297" s="6"/>
      <c r="BG297" s="6"/>
      <c r="BH297" s="6"/>
      <c r="BI297" s="6"/>
      <c r="BJ297" s="6"/>
      <c r="BK297" s="6"/>
      <c r="BL297" s="6"/>
      <c r="BM297" s="6"/>
      <c r="BN297" s="6"/>
      <c r="BO297" s="6"/>
      <c r="BP297" s="6"/>
      <c r="BW297" s="414">
        <v>181197.87388987566</v>
      </c>
      <c r="BX297" s="414">
        <f t="shared" si="75"/>
        <v>215625.46992895202</v>
      </c>
      <c r="BY297" s="414">
        <f t="shared" si="76"/>
        <v>17407.609236234457</v>
      </c>
      <c r="BZ297" s="414">
        <f t="shared" si="77"/>
        <v>20715.054991119003</v>
      </c>
      <c r="CA297" s="414">
        <f t="shared" si="78"/>
        <v>198605.48312611011</v>
      </c>
      <c r="CB297" s="414">
        <f t="shared" si="79"/>
        <v>236340.52492007101</v>
      </c>
      <c r="CC297" s="414">
        <f t="shared" si="80"/>
        <v>3841527</v>
      </c>
      <c r="CD297" s="414">
        <f t="shared" si="81"/>
        <v>533428.39999999991</v>
      </c>
      <c r="CE297" s="414">
        <f t="shared" si="68"/>
        <v>4374955.4000000004</v>
      </c>
      <c r="CF297" s="414">
        <f t="shared" si="82"/>
        <v>4985917.8933000006</v>
      </c>
      <c r="CG297" s="414">
        <f t="shared" si="83"/>
        <v>692336.7203599998</v>
      </c>
      <c r="CH297" s="414">
        <f t="shared" si="84"/>
        <v>5914595.1385800708</v>
      </c>
      <c r="CI297" s="414">
        <f t="shared" si="69"/>
        <v>0</v>
      </c>
      <c r="CJ297" s="414">
        <f t="shared" si="70"/>
        <v>0</v>
      </c>
      <c r="CK297" s="414">
        <f t="shared" si="71"/>
        <v>0</v>
      </c>
      <c r="CL297" s="414">
        <f t="shared" si="72"/>
        <v>0</v>
      </c>
      <c r="CM297" s="414">
        <f t="shared" si="73"/>
        <v>5914595.1385800708</v>
      </c>
      <c r="CO297" s="134" t="s">
        <v>1124</v>
      </c>
      <c r="CP297" s="134">
        <v>1</v>
      </c>
    </row>
    <row r="298" spans="2:94" x14ac:dyDescent="0.25">
      <c r="B298" s="134" t="str">
        <f t="shared" si="74"/>
        <v>UST1-S-D-LM-LD-</v>
      </c>
      <c r="C298" s="6" t="str">
        <f>+IF('Diagnóstico Técnico'!AH289&gt;0,'Diagnóstico Técnico'!A289,"")</f>
        <v>OAS-051</v>
      </c>
      <c r="D298" s="475" t="str">
        <f>+'Diagnóstico Técnico'!D289</f>
        <v xml:space="preserve">OASIS </v>
      </c>
      <c r="E298" s="6">
        <v>2</v>
      </c>
      <c r="F298" s="6">
        <v>10.199999999999999</v>
      </c>
      <c r="G298" s="6">
        <v>2.5</v>
      </c>
      <c r="H298" s="6">
        <v>1</v>
      </c>
      <c r="I298" s="6">
        <v>1</v>
      </c>
      <c r="J298" s="6">
        <v>1</v>
      </c>
      <c r="K298" s="6">
        <v>1</v>
      </c>
      <c r="L298" s="6"/>
      <c r="M298" s="6"/>
      <c r="N298" s="6"/>
      <c r="O298" s="6"/>
      <c r="P298" s="6"/>
      <c r="Q298" s="6"/>
      <c r="R298" s="6"/>
      <c r="S298" s="6"/>
      <c r="T298" s="6"/>
      <c r="U298" s="6"/>
      <c r="V298" s="6"/>
      <c r="W298" s="6"/>
      <c r="X298" s="6"/>
      <c r="Y298" s="6"/>
      <c r="Z298" s="6">
        <v>0.8</v>
      </c>
      <c r="AA298" s="6"/>
      <c r="AB298" s="6"/>
      <c r="AC298" s="6">
        <v>1</v>
      </c>
      <c r="AD298" s="6"/>
      <c r="AE298" s="6"/>
      <c r="AF298" s="6"/>
      <c r="AG298" s="6"/>
      <c r="AH298" s="6"/>
      <c r="AI298" s="6"/>
      <c r="AJ298" s="6"/>
      <c r="AK298" s="6"/>
      <c r="AL298" s="6"/>
      <c r="AM298" s="6"/>
      <c r="AN298" s="6">
        <v>1</v>
      </c>
      <c r="AO298" s="6"/>
      <c r="AP298" s="6"/>
      <c r="AQ298" s="6"/>
      <c r="AR298" s="6"/>
      <c r="AS298" s="6"/>
      <c r="AT298" s="6"/>
      <c r="AU298" s="6"/>
      <c r="AV298" s="6"/>
      <c r="AW298" s="6"/>
      <c r="AX298" s="6"/>
      <c r="AY298" s="6"/>
      <c r="AZ298" s="6"/>
      <c r="BA298" s="6"/>
      <c r="BB298" s="6"/>
      <c r="BC298" s="6"/>
      <c r="BD298" s="6"/>
      <c r="BE298" s="6"/>
      <c r="BF298" s="6"/>
      <c r="BG298" s="6"/>
      <c r="BH298" s="6"/>
      <c r="BI298" s="6"/>
      <c r="BJ298" s="6"/>
      <c r="BK298" s="6"/>
      <c r="BL298" s="6"/>
      <c r="BM298" s="6"/>
      <c r="BN298" s="6"/>
      <c r="BO298" s="6"/>
      <c r="BP298" s="6"/>
      <c r="BW298" s="414">
        <v>181197.87388987566</v>
      </c>
      <c r="BX298" s="414">
        <f t="shared" si="75"/>
        <v>215625.46992895202</v>
      </c>
      <c r="BY298" s="414">
        <f t="shared" si="76"/>
        <v>17407.609236234457</v>
      </c>
      <c r="BZ298" s="414">
        <f t="shared" si="77"/>
        <v>20715.054991119003</v>
      </c>
      <c r="CA298" s="414">
        <f t="shared" si="78"/>
        <v>198605.48312611011</v>
      </c>
      <c r="CB298" s="414">
        <f t="shared" si="79"/>
        <v>236340.52492007101</v>
      </c>
      <c r="CC298" s="414">
        <f t="shared" si="80"/>
        <v>4718573.5</v>
      </c>
      <c r="CD298" s="414">
        <f t="shared" si="81"/>
        <v>0</v>
      </c>
      <c r="CE298" s="414">
        <f t="shared" si="68"/>
        <v>4718573.5</v>
      </c>
      <c r="CF298" s="414">
        <f t="shared" si="82"/>
        <v>6124236.5456499998</v>
      </c>
      <c r="CG298" s="414">
        <f t="shared" si="83"/>
        <v>0</v>
      </c>
      <c r="CH298" s="414">
        <f t="shared" si="84"/>
        <v>6360577.0705700703</v>
      </c>
      <c r="CI298" s="414">
        <f t="shared" si="69"/>
        <v>0</v>
      </c>
      <c r="CJ298" s="414">
        <f t="shared" si="70"/>
        <v>0</v>
      </c>
      <c r="CK298" s="414">
        <f t="shared" si="71"/>
        <v>0</v>
      </c>
      <c r="CL298" s="414">
        <f t="shared" si="72"/>
        <v>0</v>
      </c>
      <c r="CM298" s="414">
        <f t="shared" si="73"/>
        <v>6360577.0705700703</v>
      </c>
      <c r="CO298" s="134" t="s">
        <v>1124</v>
      </c>
      <c r="CP298" s="134">
        <v>1</v>
      </c>
    </row>
    <row r="299" spans="2:94" hidden="1" x14ac:dyDescent="0.25">
      <c r="B299" s="134" t="str">
        <f t="shared" si="74"/>
        <v>-----</v>
      </c>
      <c r="C299" s="1" t="str">
        <f>+IF('Diagnóstico Técnico'!AH290&gt;0,'Diagnóstico Técnico'!A290,"")</f>
        <v/>
      </c>
      <c r="D299" s="413" t="str">
        <f>+'Diagnóstico Técnico'!D290</f>
        <v xml:space="preserve">OASIS </v>
      </c>
      <c r="BW299" s="414">
        <v>181197.87388987566</v>
      </c>
      <c r="BX299" s="414">
        <f t="shared" si="75"/>
        <v>215625.46992895202</v>
      </c>
      <c r="BY299" s="414">
        <f t="shared" si="76"/>
        <v>17407.609236234457</v>
      </c>
      <c r="BZ299" s="414">
        <f t="shared" si="77"/>
        <v>20715.054991119003</v>
      </c>
      <c r="CA299" s="414">
        <f t="shared" si="78"/>
        <v>198605.48312611011</v>
      </c>
      <c r="CB299" s="414">
        <f t="shared" si="79"/>
        <v>0</v>
      </c>
      <c r="CC299" s="414">
        <f t="shared" si="80"/>
        <v>0</v>
      </c>
      <c r="CD299" s="414">
        <f t="shared" si="81"/>
        <v>0</v>
      </c>
      <c r="CE299" s="414">
        <f t="shared" si="68"/>
        <v>0</v>
      </c>
      <c r="CF299" s="414">
        <f t="shared" si="82"/>
        <v>0</v>
      </c>
      <c r="CG299" s="414">
        <f t="shared" si="83"/>
        <v>0</v>
      </c>
      <c r="CH299" s="414">
        <f t="shared" si="84"/>
        <v>0</v>
      </c>
      <c r="CI299" s="414">
        <f t="shared" si="69"/>
        <v>0</v>
      </c>
      <c r="CJ299" s="414">
        <f t="shared" si="70"/>
        <v>0</v>
      </c>
      <c r="CK299" s="414">
        <f t="shared" si="71"/>
        <v>0</v>
      </c>
      <c r="CL299" s="414">
        <f t="shared" si="72"/>
        <v>0</v>
      </c>
      <c r="CM299" s="414">
        <f t="shared" si="73"/>
        <v>0</v>
      </c>
    </row>
    <row r="300" spans="2:94" hidden="1" x14ac:dyDescent="0.25">
      <c r="B300" s="134" t="str">
        <f t="shared" si="74"/>
        <v>-----</v>
      </c>
      <c r="C300" s="1" t="str">
        <f>+IF('Diagnóstico Técnico'!AH291&gt;0,'Diagnóstico Técnico'!A291,"")</f>
        <v/>
      </c>
      <c r="D300" s="413" t="str">
        <f>+'Diagnóstico Técnico'!D291</f>
        <v xml:space="preserve">NUEVO HORIZONTE </v>
      </c>
      <c r="BW300" s="414">
        <v>181197.87388987566</v>
      </c>
      <c r="BX300" s="414">
        <f t="shared" si="75"/>
        <v>215625.46992895202</v>
      </c>
      <c r="BY300" s="414">
        <f t="shared" si="76"/>
        <v>17407.609236234457</v>
      </c>
      <c r="BZ300" s="414">
        <f t="shared" si="77"/>
        <v>20715.054991119003</v>
      </c>
      <c r="CA300" s="414">
        <f t="shared" si="78"/>
        <v>198605.48312611011</v>
      </c>
      <c r="CB300" s="414">
        <f t="shared" si="79"/>
        <v>0</v>
      </c>
      <c r="CC300" s="414">
        <f t="shared" si="80"/>
        <v>0</v>
      </c>
      <c r="CD300" s="414">
        <f t="shared" si="81"/>
        <v>0</v>
      </c>
      <c r="CE300" s="414">
        <f t="shared" si="68"/>
        <v>0</v>
      </c>
      <c r="CF300" s="414">
        <f t="shared" si="82"/>
        <v>0</v>
      </c>
      <c r="CG300" s="414">
        <f t="shared" si="83"/>
        <v>0</v>
      </c>
      <c r="CH300" s="414">
        <f t="shared" si="84"/>
        <v>0</v>
      </c>
      <c r="CI300" s="414">
        <f t="shared" si="69"/>
        <v>0</v>
      </c>
      <c r="CJ300" s="414">
        <f t="shared" si="70"/>
        <v>0</v>
      </c>
      <c r="CK300" s="414">
        <f t="shared" si="71"/>
        <v>0</v>
      </c>
      <c r="CL300" s="414">
        <f t="shared" si="72"/>
        <v>0</v>
      </c>
      <c r="CM300" s="414">
        <f t="shared" si="73"/>
        <v>0</v>
      </c>
    </row>
    <row r="301" spans="2:94" hidden="1" x14ac:dyDescent="0.25">
      <c r="B301" s="134" t="str">
        <f t="shared" si="74"/>
        <v>-----</v>
      </c>
      <c r="C301" s="1" t="str">
        <f>+IF('Diagnóstico Técnico'!AH292&gt;0,'Diagnóstico Técnico'!A292,"")</f>
        <v/>
      </c>
      <c r="D301" s="413" t="str">
        <f>+'Diagnóstico Técnico'!D292</f>
        <v xml:space="preserve">NUEVO HORIZONTE </v>
      </c>
      <c r="BW301" s="414">
        <v>181197.87388987566</v>
      </c>
      <c r="BX301" s="414">
        <f t="shared" si="75"/>
        <v>215625.46992895202</v>
      </c>
      <c r="BY301" s="414">
        <f t="shared" si="76"/>
        <v>17407.609236234457</v>
      </c>
      <c r="BZ301" s="414">
        <f t="shared" si="77"/>
        <v>20715.054991119003</v>
      </c>
      <c r="CA301" s="414">
        <f t="shared" si="78"/>
        <v>198605.48312611011</v>
      </c>
      <c r="CB301" s="414">
        <f t="shared" si="79"/>
        <v>0</v>
      </c>
      <c r="CC301" s="414">
        <f t="shared" si="80"/>
        <v>0</v>
      </c>
      <c r="CD301" s="414">
        <f t="shared" si="81"/>
        <v>0</v>
      </c>
      <c r="CE301" s="414">
        <f t="shared" si="68"/>
        <v>0</v>
      </c>
      <c r="CF301" s="414">
        <f t="shared" si="82"/>
        <v>0</v>
      </c>
      <c r="CG301" s="414">
        <f t="shared" si="83"/>
        <v>0</v>
      </c>
      <c r="CH301" s="414">
        <f t="shared" si="84"/>
        <v>0</v>
      </c>
      <c r="CI301" s="414">
        <f t="shared" si="69"/>
        <v>0</v>
      </c>
      <c r="CJ301" s="414">
        <f t="shared" si="70"/>
        <v>0</v>
      </c>
      <c r="CK301" s="414">
        <f t="shared" si="71"/>
        <v>0</v>
      </c>
      <c r="CL301" s="414">
        <f t="shared" si="72"/>
        <v>0</v>
      </c>
      <c r="CM301" s="414">
        <f t="shared" si="73"/>
        <v>0</v>
      </c>
    </row>
    <row r="302" spans="2:94" hidden="1" x14ac:dyDescent="0.25">
      <c r="B302" s="134" t="str">
        <f t="shared" si="74"/>
        <v>-----</v>
      </c>
      <c r="C302" s="1" t="str">
        <f>+IF('Diagnóstico Técnico'!AH293&gt;0,'Diagnóstico Técnico'!A293,"")</f>
        <v/>
      </c>
      <c r="D302" s="413" t="str">
        <f>+'Diagnóstico Técnico'!D293</f>
        <v xml:space="preserve">NUEVO HORIZONTE </v>
      </c>
      <c r="BW302" s="414">
        <v>181197.87388987566</v>
      </c>
      <c r="BX302" s="414">
        <f t="shared" si="75"/>
        <v>215625.46992895202</v>
      </c>
      <c r="BY302" s="414">
        <f t="shared" si="76"/>
        <v>17407.609236234457</v>
      </c>
      <c r="BZ302" s="414">
        <f t="shared" si="77"/>
        <v>20715.054991119003</v>
      </c>
      <c r="CA302" s="414">
        <f t="shared" si="78"/>
        <v>198605.48312611011</v>
      </c>
      <c r="CB302" s="414">
        <f t="shared" si="79"/>
        <v>0</v>
      </c>
      <c r="CC302" s="414">
        <f t="shared" si="80"/>
        <v>0</v>
      </c>
      <c r="CD302" s="414">
        <f t="shared" si="81"/>
        <v>0</v>
      </c>
      <c r="CE302" s="414">
        <f t="shared" si="68"/>
        <v>0</v>
      </c>
      <c r="CF302" s="414">
        <f t="shared" si="82"/>
        <v>0</v>
      </c>
      <c r="CG302" s="414">
        <f t="shared" si="83"/>
        <v>0</v>
      </c>
      <c r="CH302" s="414">
        <f t="shared" si="84"/>
        <v>0</v>
      </c>
      <c r="CI302" s="414">
        <f t="shared" si="69"/>
        <v>0</v>
      </c>
      <c r="CJ302" s="414">
        <f t="shared" si="70"/>
        <v>0</v>
      </c>
      <c r="CK302" s="414">
        <f t="shared" si="71"/>
        <v>0</v>
      </c>
      <c r="CL302" s="414">
        <f t="shared" si="72"/>
        <v>0</v>
      </c>
      <c r="CM302" s="414">
        <f t="shared" si="73"/>
        <v>0</v>
      </c>
    </row>
    <row r="303" spans="2:94" hidden="1" x14ac:dyDescent="0.25">
      <c r="B303" s="134" t="str">
        <f t="shared" si="74"/>
        <v>-----</v>
      </c>
      <c r="C303" s="1" t="str">
        <f>+IF('Diagnóstico Técnico'!AH294&gt;0,'Diagnóstico Técnico'!A294,"")</f>
        <v/>
      </c>
      <c r="D303" s="413" t="str">
        <f>+'Diagnóstico Técnico'!D294</f>
        <v xml:space="preserve">NUEVO HORIZONTE </v>
      </c>
      <c r="BW303" s="414">
        <v>181197.87388987566</v>
      </c>
      <c r="BX303" s="414">
        <f t="shared" si="75"/>
        <v>215625.46992895202</v>
      </c>
      <c r="BY303" s="414">
        <f t="shared" si="76"/>
        <v>17407.609236234457</v>
      </c>
      <c r="BZ303" s="414">
        <f t="shared" si="77"/>
        <v>20715.054991119003</v>
      </c>
      <c r="CA303" s="414">
        <f t="shared" si="78"/>
        <v>198605.48312611011</v>
      </c>
      <c r="CB303" s="414">
        <f t="shared" si="79"/>
        <v>0</v>
      </c>
      <c r="CC303" s="414">
        <f t="shared" si="80"/>
        <v>0</v>
      </c>
      <c r="CD303" s="414">
        <f t="shared" si="81"/>
        <v>0</v>
      </c>
      <c r="CE303" s="414">
        <f t="shared" si="68"/>
        <v>0</v>
      </c>
      <c r="CF303" s="414">
        <f t="shared" si="82"/>
        <v>0</v>
      </c>
      <c r="CG303" s="414">
        <f t="shared" si="83"/>
        <v>0</v>
      </c>
      <c r="CH303" s="414">
        <f t="shared" si="84"/>
        <v>0</v>
      </c>
      <c r="CI303" s="414">
        <f t="shared" si="69"/>
        <v>0</v>
      </c>
      <c r="CJ303" s="414">
        <f t="shared" si="70"/>
        <v>0</v>
      </c>
      <c r="CK303" s="414">
        <f t="shared" si="71"/>
        <v>0</v>
      </c>
      <c r="CL303" s="414">
        <f t="shared" si="72"/>
        <v>0</v>
      </c>
      <c r="CM303" s="414">
        <f t="shared" si="73"/>
        <v>0</v>
      </c>
    </row>
    <row r="304" spans="2:94" hidden="1" x14ac:dyDescent="0.25">
      <c r="B304" s="134" t="str">
        <f t="shared" si="74"/>
        <v>-----</v>
      </c>
      <c r="C304" s="1" t="str">
        <f>+IF('Diagnóstico Técnico'!AH295&gt;0,'Diagnóstico Técnico'!A295,"")</f>
        <v/>
      </c>
      <c r="D304" s="413" t="str">
        <f>+'Diagnóstico Técnico'!D295</f>
        <v xml:space="preserve">NUEVO HORIZONTE </v>
      </c>
      <c r="BW304" s="414">
        <v>181197.87388987566</v>
      </c>
      <c r="BX304" s="414">
        <f t="shared" si="75"/>
        <v>215625.46992895202</v>
      </c>
      <c r="BY304" s="414">
        <f t="shared" si="76"/>
        <v>17407.609236234457</v>
      </c>
      <c r="BZ304" s="414">
        <f t="shared" si="77"/>
        <v>20715.054991119003</v>
      </c>
      <c r="CA304" s="414">
        <f t="shared" si="78"/>
        <v>198605.48312611011</v>
      </c>
      <c r="CB304" s="414">
        <f t="shared" si="79"/>
        <v>0</v>
      </c>
      <c r="CC304" s="414">
        <f t="shared" si="80"/>
        <v>0</v>
      </c>
      <c r="CD304" s="414">
        <f t="shared" si="81"/>
        <v>0</v>
      </c>
      <c r="CE304" s="414">
        <f t="shared" si="68"/>
        <v>0</v>
      </c>
      <c r="CF304" s="414">
        <f t="shared" si="82"/>
        <v>0</v>
      </c>
      <c r="CG304" s="414">
        <f t="shared" si="83"/>
        <v>0</v>
      </c>
      <c r="CH304" s="414">
        <f t="shared" si="84"/>
        <v>0</v>
      </c>
      <c r="CI304" s="414">
        <f t="shared" si="69"/>
        <v>0</v>
      </c>
      <c r="CJ304" s="414">
        <f t="shared" si="70"/>
        <v>0</v>
      </c>
      <c r="CK304" s="414">
        <f t="shared" si="71"/>
        <v>0</v>
      </c>
      <c r="CL304" s="414">
        <f t="shared" si="72"/>
        <v>0</v>
      </c>
      <c r="CM304" s="414">
        <f t="shared" si="73"/>
        <v>0</v>
      </c>
    </row>
    <row r="305" spans="2:91" hidden="1" x14ac:dyDescent="0.25">
      <c r="B305" s="134" t="str">
        <f t="shared" si="74"/>
        <v>-----</v>
      </c>
      <c r="C305" s="1" t="str">
        <f>+IF('Diagnóstico Técnico'!AH296&gt;0,'Diagnóstico Técnico'!A296,"")</f>
        <v/>
      </c>
      <c r="D305" s="413" t="str">
        <f>+'Diagnóstico Técnico'!D296</f>
        <v>NUEVO MILENIO</v>
      </c>
      <c r="BW305" s="414">
        <v>181197.87388987566</v>
      </c>
      <c r="BX305" s="414">
        <f t="shared" si="75"/>
        <v>215625.46992895202</v>
      </c>
      <c r="BY305" s="414">
        <f t="shared" si="76"/>
        <v>17407.609236234457</v>
      </c>
      <c r="BZ305" s="414">
        <f t="shared" si="77"/>
        <v>20715.054991119003</v>
      </c>
      <c r="CA305" s="414">
        <f t="shared" si="78"/>
        <v>198605.48312611011</v>
      </c>
      <c r="CB305" s="414">
        <f t="shared" si="79"/>
        <v>0</v>
      </c>
      <c r="CC305" s="414">
        <f t="shared" si="80"/>
        <v>0</v>
      </c>
      <c r="CD305" s="414">
        <f t="shared" si="81"/>
        <v>0</v>
      </c>
      <c r="CE305" s="414">
        <f t="shared" si="68"/>
        <v>0</v>
      </c>
      <c r="CF305" s="414">
        <f t="shared" si="82"/>
        <v>0</v>
      </c>
      <c r="CG305" s="414">
        <f t="shared" si="83"/>
        <v>0</v>
      </c>
      <c r="CH305" s="414">
        <f t="shared" si="84"/>
        <v>0</v>
      </c>
      <c r="CI305" s="414">
        <f t="shared" si="69"/>
        <v>0</v>
      </c>
      <c r="CJ305" s="414">
        <f t="shared" si="70"/>
        <v>0</v>
      </c>
      <c r="CK305" s="414">
        <f t="shared" si="71"/>
        <v>0</v>
      </c>
      <c r="CL305" s="414">
        <f t="shared" si="72"/>
        <v>0</v>
      </c>
      <c r="CM305" s="414">
        <f t="shared" si="73"/>
        <v>0</v>
      </c>
    </row>
    <row r="306" spans="2:91" hidden="1" x14ac:dyDescent="0.25">
      <c r="B306" s="134" t="str">
        <f t="shared" si="74"/>
        <v>-----</v>
      </c>
      <c r="C306" s="1" t="str">
        <f>+IF('Diagnóstico Técnico'!AH297&gt;0,'Diagnóstico Técnico'!A297,"")</f>
        <v/>
      </c>
      <c r="D306" s="413" t="str">
        <f>+'Diagnóstico Técnico'!D297</f>
        <v xml:space="preserve">NUEVO HORIZONTE </v>
      </c>
      <c r="BW306" s="414">
        <v>181197.87388987566</v>
      </c>
      <c r="BX306" s="414">
        <f t="shared" si="75"/>
        <v>215625.46992895202</v>
      </c>
      <c r="BY306" s="414">
        <f t="shared" si="76"/>
        <v>17407.609236234457</v>
      </c>
      <c r="BZ306" s="414">
        <f t="shared" si="77"/>
        <v>20715.054991119003</v>
      </c>
      <c r="CA306" s="414">
        <f t="shared" si="78"/>
        <v>198605.48312611011</v>
      </c>
      <c r="CB306" s="414">
        <f t="shared" si="79"/>
        <v>0</v>
      </c>
      <c r="CC306" s="414">
        <f t="shared" si="80"/>
        <v>0</v>
      </c>
      <c r="CD306" s="414">
        <f t="shared" si="81"/>
        <v>0</v>
      </c>
      <c r="CE306" s="414">
        <f t="shared" si="68"/>
        <v>0</v>
      </c>
      <c r="CF306" s="414">
        <f t="shared" si="82"/>
        <v>0</v>
      </c>
      <c r="CG306" s="414">
        <f t="shared" si="83"/>
        <v>0</v>
      </c>
      <c r="CH306" s="414">
        <f t="shared" si="84"/>
        <v>0</v>
      </c>
      <c r="CI306" s="414">
        <f t="shared" si="69"/>
        <v>0</v>
      </c>
      <c r="CJ306" s="414">
        <f t="shared" si="70"/>
        <v>0</v>
      </c>
      <c r="CK306" s="414">
        <f t="shared" si="71"/>
        <v>0</v>
      </c>
      <c r="CL306" s="414">
        <f t="shared" si="72"/>
        <v>0</v>
      </c>
      <c r="CM306" s="414">
        <f t="shared" si="73"/>
        <v>0</v>
      </c>
    </row>
    <row r="307" spans="2:91" hidden="1" x14ac:dyDescent="0.25">
      <c r="B307" s="134" t="str">
        <f t="shared" si="74"/>
        <v>-----</v>
      </c>
      <c r="C307" s="1" t="str">
        <f>+IF('Diagnóstico Técnico'!AH298&gt;0,'Diagnóstico Técnico'!A298,"")</f>
        <v/>
      </c>
      <c r="D307" s="413" t="str">
        <f>+'Diagnóstico Técnico'!D298</f>
        <v xml:space="preserve">NUEVO HORIZONTE </v>
      </c>
      <c r="BW307" s="414">
        <v>181197.87388987566</v>
      </c>
      <c r="BX307" s="414">
        <f t="shared" si="75"/>
        <v>215625.46992895202</v>
      </c>
      <c r="BY307" s="414">
        <f t="shared" si="76"/>
        <v>17407.609236234457</v>
      </c>
      <c r="BZ307" s="414">
        <f t="shared" si="77"/>
        <v>20715.054991119003</v>
      </c>
      <c r="CA307" s="414">
        <f t="shared" si="78"/>
        <v>198605.48312611011</v>
      </c>
      <c r="CB307" s="414">
        <f t="shared" si="79"/>
        <v>0</v>
      </c>
      <c r="CC307" s="414">
        <f t="shared" si="80"/>
        <v>0</v>
      </c>
      <c r="CD307" s="414">
        <f t="shared" si="81"/>
        <v>0</v>
      </c>
      <c r="CE307" s="414">
        <f t="shared" si="68"/>
        <v>0</v>
      </c>
      <c r="CF307" s="414">
        <f t="shared" si="82"/>
        <v>0</v>
      </c>
      <c r="CG307" s="414">
        <f t="shared" si="83"/>
        <v>0</v>
      </c>
      <c r="CH307" s="414">
        <f t="shared" si="84"/>
        <v>0</v>
      </c>
      <c r="CI307" s="414">
        <f t="shared" si="69"/>
        <v>0</v>
      </c>
      <c r="CJ307" s="414">
        <f t="shared" si="70"/>
        <v>0</v>
      </c>
      <c r="CK307" s="414">
        <f t="shared" si="71"/>
        <v>0</v>
      </c>
      <c r="CL307" s="414">
        <f t="shared" si="72"/>
        <v>0</v>
      </c>
      <c r="CM307" s="414">
        <f t="shared" si="73"/>
        <v>0</v>
      </c>
    </row>
    <row r="308" spans="2:91" hidden="1" x14ac:dyDescent="0.25">
      <c r="B308" s="134" t="str">
        <f t="shared" si="74"/>
        <v>-----</v>
      </c>
      <c r="C308" s="1" t="str">
        <f>+IF('Diagnóstico Técnico'!AH299&gt;0,'Diagnóstico Técnico'!A299,"")</f>
        <v/>
      </c>
      <c r="D308" s="413" t="str">
        <f>+'Diagnóstico Técnico'!D299</f>
        <v xml:space="preserve">SAN MARTIN </v>
      </c>
      <c r="BW308" s="414">
        <v>181197.87388987566</v>
      </c>
      <c r="BX308" s="414">
        <f t="shared" si="75"/>
        <v>215625.46992895202</v>
      </c>
      <c r="BY308" s="414">
        <f t="shared" si="76"/>
        <v>17407.609236234457</v>
      </c>
      <c r="BZ308" s="414">
        <f t="shared" si="77"/>
        <v>20715.054991119003</v>
      </c>
      <c r="CA308" s="414">
        <f t="shared" si="78"/>
        <v>198605.48312611011</v>
      </c>
      <c r="CB308" s="414">
        <f t="shared" si="79"/>
        <v>0</v>
      </c>
      <c r="CC308" s="414">
        <f t="shared" si="80"/>
        <v>0</v>
      </c>
      <c r="CD308" s="414">
        <f t="shared" si="81"/>
        <v>0</v>
      </c>
      <c r="CE308" s="414">
        <f t="shared" si="68"/>
        <v>0</v>
      </c>
      <c r="CF308" s="414">
        <f t="shared" si="82"/>
        <v>0</v>
      </c>
      <c r="CG308" s="414">
        <f t="shared" si="83"/>
        <v>0</v>
      </c>
      <c r="CH308" s="414">
        <f t="shared" si="84"/>
        <v>0</v>
      </c>
      <c r="CI308" s="414">
        <f t="shared" si="69"/>
        <v>0</v>
      </c>
      <c r="CJ308" s="414">
        <f t="shared" si="70"/>
        <v>0</v>
      </c>
      <c r="CK308" s="414">
        <f t="shared" si="71"/>
        <v>0</v>
      </c>
      <c r="CL308" s="414">
        <f t="shared" si="72"/>
        <v>0</v>
      </c>
      <c r="CM308" s="414">
        <f t="shared" si="73"/>
        <v>0</v>
      </c>
    </row>
    <row r="309" spans="2:91" hidden="1" x14ac:dyDescent="0.25">
      <c r="B309" s="134" t="str">
        <f t="shared" si="74"/>
        <v>-----</v>
      </c>
      <c r="C309" s="1" t="str">
        <f>+IF('Diagnóstico Técnico'!AH300&gt;0,'Diagnóstico Técnico'!A300,"")</f>
        <v/>
      </c>
      <c r="D309" s="413" t="str">
        <f>+'Diagnóstico Técnico'!D300</f>
        <v xml:space="preserve">SAN MARTIN </v>
      </c>
      <c r="BW309" s="414">
        <v>181197.87388987566</v>
      </c>
      <c r="BX309" s="414">
        <f t="shared" si="75"/>
        <v>215625.46992895202</v>
      </c>
      <c r="BY309" s="414">
        <f t="shared" si="76"/>
        <v>17407.609236234457</v>
      </c>
      <c r="BZ309" s="414">
        <f t="shared" si="77"/>
        <v>20715.054991119003</v>
      </c>
      <c r="CA309" s="414">
        <f t="shared" si="78"/>
        <v>198605.48312611011</v>
      </c>
      <c r="CB309" s="414">
        <f t="shared" si="79"/>
        <v>0</v>
      </c>
      <c r="CC309" s="414">
        <f t="shared" si="80"/>
        <v>0</v>
      </c>
      <c r="CD309" s="414">
        <f t="shared" si="81"/>
        <v>0</v>
      </c>
      <c r="CE309" s="414">
        <f t="shared" si="68"/>
        <v>0</v>
      </c>
      <c r="CF309" s="414">
        <f t="shared" si="82"/>
        <v>0</v>
      </c>
      <c r="CG309" s="414">
        <f t="shared" si="83"/>
        <v>0</v>
      </c>
      <c r="CH309" s="414">
        <f t="shared" si="84"/>
        <v>0</v>
      </c>
      <c r="CI309" s="414">
        <f t="shared" si="69"/>
        <v>0</v>
      </c>
      <c r="CJ309" s="414">
        <f t="shared" si="70"/>
        <v>0</v>
      </c>
      <c r="CK309" s="414">
        <f t="shared" si="71"/>
        <v>0</v>
      </c>
      <c r="CL309" s="414">
        <f t="shared" si="72"/>
        <v>0</v>
      </c>
      <c r="CM309" s="414">
        <f t="shared" si="73"/>
        <v>0</v>
      </c>
    </row>
    <row r="310" spans="2:91" hidden="1" x14ac:dyDescent="0.25">
      <c r="B310" s="134" t="str">
        <f t="shared" si="74"/>
        <v>-----</v>
      </c>
      <c r="C310" s="1" t="str">
        <f>+IF('Diagnóstico Técnico'!AH301&gt;0,'Diagnóstico Técnico'!A301,"")</f>
        <v/>
      </c>
      <c r="D310" s="413" t="str">
        <f>+'Diagnóstico Técnico'!D301</f>
        <v xml:space="preserve">NUEVO HORIZONTE </v>
      </c>
      <c r="BW310" s="414">
        <v>181197.87388987566</v>
      </c>
      <c r="BX310" s="414">
        <f t="shared" si="75"/>
        <v>215625.46992895202</v>
      </c>
      <c r="BY310" s="414">
        <f t="shared" si="76"/>
        <v>17407.609236234457</v>
      </c>
      <c r="BZ310" s="414">
        <f t="shared" si="77"/>
        <v>20715.054991119003</v>
      </c>
      <c r="CA310" s="414">
        <f t="shared" si="78"/>
        <v>198605.48312611011</v>
      </c>
      <c r="CB310" s="414">
        <f t="shared" si="79"/>
        <v>0</v>
      </c>
      <c r="CC310" s="414">
        <f t="shared" si="80"/>
        <v>0</v>
      </c>
      <c r="CD310" s="414">
        <f t="shared" si="81"/>
        <v>0</v>
      </c>
      <c r="CE310" s="414">
        <f t="shared" si="68"/>
        <v>0</v>
      </c>
      <c r="CF310" s="414">
        <f t="shared" si="82"/>
        <v>0</v>
      </c>
      <c r="CG310" s="414">
        <f t="shared" si="83"/>
        <v>0</v>
      </c>
      <c r="CH310" s="414">
        <f t="shared" si="84"/>
        <v>0</v>
      </c>
      <c r="CI310" s="414">
        <f t="shared" si="69"/>
        <v>0</v>
      </c>
      <c r="CJ310" s="414">
        <f t="shared" si="70"/>
        <v>0</v>
      </c>
      <c r="CK310" s="414">
        <f t="shared" si="71"/>
        <v>0</v>
      </c>
      <c r="CL310" s="414">
        <f t="shared" si="72"/>
        <v>0</v>
      </c>
      <c r="CM310" s="414">
        <f t="shared" si="73"/>
        <v>0</v>
      </c>
    </row>
    <row r="311" spans="2:91" hidden="1" x14ac:dyDescent="0.25">
      <c r="B311" s="134" t="str">
        <f t="shared" si="74"/>
        <v>-----</v>
      </c>
      <c r="C311" s="1" t="str">
        <f>+IF('Diagnóstico Técnico'!AH302&gt;0,'Diagnóstico Técnico'!A302,"")</f>
        <v/>
      </c>
      <c r="D311" s="413" t="str">
        <f>+'Diagnóstico Técnico'!D302</f>
        <v xml:space="preserve">SAN MARTIN </v>
      </c>
      <c r="BW311" s="414">
        <v>181197.87388987566</v>
      </c>
      <c r="BX311" s="414">
        <f t="shared" si="75"/>
        <v>215625.46992895202</v>
      </c>
      <c r="BY311" s="414">
        <f t="shared" si="76"/>
        <v>17407.609236234457</v>
      </c>
      <c r="BZ311" s="414">
        <f t="shared" si="77"/>
        <v>20715.054991119003</v>
      </c>
      <c r="CA311" s="414">
        <f t="shared" si="78"/>
        <v>198605.48312611011</v>
      </c>
      <c r="CB311" s="414">
        <f t="shared" si="79"/>
        <v>0</v>
      </c>
      <c r="CC311" s="414">
        <f t="shared" si="80"/>
        <v>0</v>
      </c>
      <c r="CD311" s="414">
        <f t="shared" si="81"/>
        <v>0</v>
      </c>
      <c r="CE311" s="414">
        <f t="shared" si="68"/>
        <v>0</v>
      </c>
      <c r="CF311" s="414">
        <f t="shared" si="82"/>
        <v>0</v>
      </c>
      <c r="CG311" s="414">
        <f t="shared" si="83"/>
        <v>0</v>
      </c>
      <c r="CH311" s="414">
        <f t="shared" si="84"/>
        <v>0</v>
      </c>
      <c r="CI311" s="414">
        <f t="shared" si="69"/>
        <v>0</v>
      </c>
      <c r="CJ311" s="414">
        <f t="shared" si="70"/>
        <v>0</v>
      </c>
      <c r="CK311" s="414">
        <f t="shared" si="71"/>
        <v>0</v>
      </c>
      <c r="CL311" s="414">
        <f t="shared" si="72"/>
        <v>0</v>
      </c>
      <c r="CM311" s="414">
        <f t="shared" si="73"/>
        <v>0</v>
      </c>
    </row>
    <row r="312" spans="2:91" hidden="1" x14ac:dyDescent="0.25">
      <c r="B312" s="134" t="str">
        <f t="shared" si="74"/>
        <v>-----</v>
      </c>
      <c r="C312" s="1" t="str">
        <f>+IF('Diagnóstico Técnico'!AH303&gt;0,'Diagnóstico Técnico'!A303,"")</f>
        <v/>
      </c>
      <c r="D312" s="413" t="str">
        <f>+'Diagnóstico Técnico'!D303</f>
        <v xml:space="preserve">SAN MARTIN </v>
      </c>
      <c r="BW312" s="414">
        <v>181197.87388987566</v>
      </c>
      <c r="BX312" s="414">
        <f t="shared" si="75"/>
        <v>215625.46992895202</v>
      </c>
      <c r="BY312" s="414">
        <f t="shared" si="76"/>
        <v>17407.609236234457</v>
      </c>
      <c r="BZ312" s="414">
        <f t="shared" si="77"/>
        <v>20715.054991119003</v>
      </c>
      <c r="CA312" s="414">
        <f t="shared" si="78"/>
        <v>198605.48312611011</v>
      </c>
      <c r="CB312" s="414">
        <f t="shared" si="79"/>
        <v>0</v>
      </c>
      <c r="CC312" s="414">
        <f t="shared" si="80"/>
        <v>0</v>
      </c>
      <c r="CD312" s="414">
        <f t="shared" si="81"/>
        <v>0</v>
      </c>
      <c r="CE312" s="414">
        <f t="shared" ref="CE312:CE375" si="85">+CC312+CD312</f>
        <v>0</v>
      </c>
      <c r="CF312" s="414">
        <f t="shared" si="82"/>
        <v>0</v>
      </c>
      <c r="CG312" s="414">
        <f t="shared" si="83"/>
        <v>0</v>
      </c>
      <c r="CH312" s="414">
        <f t="shared" si="84"/>
        <v>0</v>
      </c>
      <c r="CI312" s="414">
        <f t="shared" ref="CI312:CI375" si="86">+IF((CB312+CF312)&gt;$CF$12,(CB312+CF312)-$CF$12,0)</f>
        <v>0</v>
      </c>
      <c r="CJ312" s="414">
        <f t="shared" ref="CJ312:CJ375" si="87">+IF(CF312&gt;$CF$12,CF312-$CF$12,0)</f>
        <v>0</v>
      </c>
      <c r="CK312" s="414">
        <f t="shared" ref="CK312:CK375" si="88">ROUND(+IF((CB312+CF312+CG312)&gt;$CH$12,(CB312+CF312+CG312)-$CH$12,0),0)</f>
        <v>0</v>
      </c>
      <c r="CL312" s="414">
        <f t="shared" ref="CL312:CL375" si="89">+IF(CJ312&lt;CI312,CI312,CJ312)</f>
        <v>0</v>
      </c>
      <c r="CM312" s="414">
        <f t="shared" ref="CM312:CM375" si="90">+CH312-CL312-CK312</f>
        <v>0</v>
      </c>
    </row>
    <row r="313" spans="2:91" hidden="1" x14ac:dyDescent="0.25">
      <c r="B313" s="134" t="str">
        <f t="shared" si="74"/>
        <v>-----</v>
      </c>
      <c r="C313" s="1" t="str">
        <f>+IF('Diagnóstico Técnico'!AH304&gt;0,'Diagnóstico Técnico'!A304,"")</f>
        <v/>
      </c>
      <c r="D313" s="413" t="str">
        <f>+'Diagnóstico Técnico'!D304</f>
        <v xml:space="preserve">SAN MARTIN </v>
      </c>
      <c r="BW313" s="414">
        <v>181197.87388987566</v>
      </c>
      <c r="BX313" s="414">
        <f t="shared" si="75"/>
        <v>215625.46992895202</v>
      </c>
      <c r="BY313" s="414">
        <f t="shared" si="76"/>
        <v>17407.609236234457</v>
      </c>
      <c r="BZ313" s="414">
        <f t="shared" si="77"/>
        <v>20715.054991119003</v>
      </c>
      <c r="CA313" s="414">
        <f t="shared" si="78"/>
        <v>198605.48312611011</v>
      </c>
      <c r="CB313" s="414">
        <f t="shared" si="79"/>
        <v>0</v>
      </c>
      <c r="CC313" s="414">
        <f t="shared" si="80"/>
        <v>0</v>
      </c>
      <c r="CD313" s="414">
        <f t="shared" si="81"/>
        <v>0</v>
      </c>
      <c r="CE313" s="414">
        <f t="shared" si="85"/>
        <v>0</v>
      </c>
      <c r="CF313" s="414">
        <f t="shared" si="82"/>
        <v>0</v>
      </c>
      <c r="CG313" s="414">
        <f t="shared" si="83"/>
        <v>0</v>
      </c>
      <c r="CH313" s="414">
        <f t="shared" si="84"/>
        <v>0</v>
      </c>
      <c r="CI313" s="414">
        <f t="shared" si="86"/>
        <v>0</v>
      </c>
      <c r="CJ313" s="414">
        <f t="shared" si="87"/>
        <v>0</v>
      </c>
      <c r="CK313" s="414">
        <f t="shared" si="88"/>
        <v>0</v>
      </c>
      <c r="CL313" s="414">
        <f t="shared" si="89"/>
        <v>0</v>
      </c>
      <c r="CM313" s="414">
        <f t="shared" si="90"/>
        <v>0</v>
      </c>
    </row>
    <row r="314" spans="2:91" hidden="1" x14ac:dyDescent="0.25">
      <c r="B314" s="134" t="str">
        <f t="shared" si="74"/>
        <v>-----</v>
      </c>
      <c r="C314" s="1" t="str">
        <f>+IF('Diagnóstico Técnico'!AH305&gt;0,'Diagnóstico Técnico'!A305,"")</f>
        <v/>
      </c>
      <c r="D314" s="413" t="str">
        <f>+'Diagnóstico Técnico'!D305</f>
        <v xml:space="preserve">NUEVO HORIZONTE </v>
      </c>
      <c r="BW314" s="414">
        <v>181197.87388987566</v>
      </c>
      <c r="BX314" s="414">
        <f t="shared" si="75"/>
        <v>215625.46992895202</v>
      </c>
      <c r="BY314" s="414">
        <f t="shared" si="76"/>
        <v>17407.609236234457</v>
      </c>
      <c r="BZ314" s="414">
        <f t="shared" si="77"/>
        <v>20715.054991119003</v>
      </c>
      <c r="CA314" s="414">
        <f t="shared" si="78"/>
        <v>198605.48312611011</v>
      </c>
      <c r="CB314" s="414">
        <f t="shared" si="79"/>
        <v>0</v>
      </c>
      <c r="CC314" s="414">
        <f t="shared" si="80"/>
        <v>0</v>
      </c>
      <c r="CD314" s="414">
        <f t="shared" si="81"/>
        <v>0</v>
      </c>
      <c r="CE314" s="414">
        <f t="shared" si="85"/>
        <v>0</v>
      </c>
      <c r="CF314" s="414">
        <f t="shared" si="82"/>
        <v>0</v>
      </c>
      <c r="CG314" s="414">
        <f t="shared" si="83"/>
        <v>0</v>
      </c>
      <c r="CH314" s="414">
        <f t="shared" si="84"/>
        <v>0</v>
      </c>
      <c r="CI314" s="414">
        <f t="shared" si="86"/>
        <v>0</v>
      </c>
      <c r="CJ314" s="414">
        <f t="shared" si="87"/>
        <v>0</v>
      </c>
      <c r="CK314" s="414">
        <f t="shared" si="88"/>
        <v>0</v>
      </c>
      <c r="CL314" s="414">
        <f t="shared" si="89"/>
        <v>0</v>
      </c>
      <c r="CM314" s="414">
        <f t="shared" si="90"/>
        <v>0</v>
      </c>
    </row>
    <row r="315" spans="2:91" hidden="1" x14ac:dyDescent="0.25">
      <c r="B315" s="134" t="str">
        <f t="shared" si="74"/>
        <v>-----</v>
      </c>
      <c r="C315" s="1" t="str">
        <f>+IF('Diagnóstico Técnico'!AH306&gt;0,'Diagnóstico Técnico'!A306,"")</f>
        <v/>
      </c>
      <c r="D315" s="413" t="str">
        <f>+'Diagnóstico Técnico'!D306</f>
        <v xml:space="preserve">NUEVO HORIZONTE </v>
      </c>
      <c r="BW315" s="414">
        <v>181197.87388987566</v>
      </c>
      <c r="BX315" s="414">
        <f t="shared" si="75"/>
        <v>215625.46992895202</v>
      </c>
      <c r="BY315" s="414">
        <f t="shared" si="76"/>
        <v>17407.609236234457</v>
      </c>
      <c r="BZ315" s="414">
        <f t="shared" si="77"/>
        <v>20715.054991119003</v>
      </c>
      <c r="CA315" s="414">
        <f t="shared" si="78"/>
        <v>198605.48312611011</v>
      </c>
      <c r="CB315" s="414">
        <f t="shared" si="79"/>
        <v>0</v>
      </c>
      <c r="CC315" s="414">
        <f t="shared" si="80"/>
        <v>0</v>
      </c>
      <c r="CD315" s="414">
        <f t="shared" si="81"/>
        <v>0</v>
      </c>
      <c r="CE315" s="414">
        <f t="shared" si="85"/>
        <v>0</v>
      </c>
      <c r="CF315" s="414">
        <f t="shared" si="82"/>
        <v>0</v>
      </c>
      <c r="CG315" s="414">
        <f t="shared" si="83"/>
        <v>0</v>
      </c>
      <c r="CH315" s="414">
        <f t="shared" si="84"/>
        <v>0</v>
      </c>
      <c r="CI315" s="414">
        <f t="shared" si="86"/>
        <v>0</v>
      </c>
      <c r="CJ315" s="414">
        <f t="shared" si="87"/>
        <v>0</v>
      </c>
      <c r="CK315" s="414">
        <f t="shared" si="88"/>
        <v>0</v>
      </c>
      <c r="CL315" s="414">
        <f t="shared" si="89"/>
        <v>0</v>
      </c>
      <c r="CM315" s="414">
        <f t="shared" si="90"/>
        <v>0</v>
      </c>
    </row>
    <row r="316" spans="2:91" hidden="1" x14ac:dyDescent="0.25">
      <c r="B316" s="134" t="str">
        <f t="shared" si="74"/>
        <v>-----</v>
      </c>
      <c r="C316" s="1" t="str">
        <f>+IF('Diagnóstico Técnico'!AH307&gt;0,'Diagnóstico Técnico'!A307,"")</f>
        <v/>
      </c>
      <c r="D316" s="413" t="str">
        <f>+'Diagnóstico Técnico'!D307</f>
        <v xml:space="preserve">NUEVO HORIZONTE </v>
      </c>
      <c r="BW316" s="414">
        <v>181197.87388987566</v>
      </c>
      <c r="BX316" s="414">
        <f t="shared" si="75"/>
        <v>215625.46992895202</v>
      </c>
      <c r="BY316" s="414">
        <f t="shared" si="76"/>
        <v>17407.609236234457</v>
      </c>
      <c r="BZ316" s="414">
        <f t="shared" si="77"/>
        <v>20715.054991119003</v>
      </c>
      <c r="CA316" s="414">
        <f t="shared" si="78"/>
        <v>198605.48312611011</v>
      </c>
      <c r="CB316" s="414">
        <f t="shared" si="79"/>
        <v>0</v>
      </c>
      <c r="CC316" s="414">
        <f t="shared" si="80"/>
        <v>0</v>
      </c>
      <c r="CD316" s="414">
        <f t="shared" si="81"/>
        <v>0</v>
      </c>
      <c r="CE316" s="414">
        <f t="shared" si="85"/>
        <v>0</v>
      </c>
      <c r="CF316" s="414">
        <f t="shared" si="82"/>
        <v>0</v>
      </c>
      <c r="CG316" s="414">
        <f t="shared" si="83"/>
        <v>0</v>
      </c>
      <c r="CH316" s="414">
        <f t="shared" si="84"/>
        <v>0</v>
      </c>
      <c r="CI316" s="414">
        <f t="shared" si="86"/>
        <v>0</v>
      </c>
      <c r="CJ316" s="414">
        <f t="shared" si="87"/>
        <v>0</v>
      </c>
      <c r="CK316" s="414">
        <f t="shared" si="88"/>
        <v>0</v>
      </c>
      <c r="CL316" s="414">
        <f t="shared" si="89"/>
        <v>0</v>
      </c>
      <c r="CM316" s="414">
        <f t="shared" si="90"/>
        <v>0</v>
      </c>
    </row>
    <row r="317" spans="2:91" hidden="1" x14ac:dyDescent="0.25">
      <c r="B317" s="134" t="str">
        <f t="shared" si="74"/>
        <v>-----</v>
      </c>
      <c r="C317" s="1" t="str">
        <f>+IF('Diagnóstico Técnico'!AH308&gt;0,'Diagnóstico Técnico'!A308,"")</f>
        <v/>
      </c>
      <c r="D317" s="413" t="str">
        <f>+'Diagnóstico Técnico'!D308</f>
        <v xml:space="preserve">NUEVO HORIZONTE </v>
      </c>
      <c r="BW317" s="414">
        <v>181197.87388987566</v>
      </c>
      <c r="BX317" s="414">
        <f t="shared" si="75"/>
        <v>215625.46992895202</v>
      </c>
      <c r="BY317" s="414">
        <f t="shared" si="76"/>
        <v>17407.609236234457</v>
      </c>
      <c r="BZ317" s="414">
        <f t="shared" si="77"/>
        <v>20715.054991119003</v>
      </c>
      <c r="CA317" s="414">
        <f t="shared" si="78"/>
        <v>198605.48312611011</v>
      </c>
      <c r="CB317" s="414">
        <f t="shared" si="79"/>
        <v>0</v>
      </c>
      <c r="CC317" s="414">
        <f t="shared" si="80"/>
        <v>0</v>
      </c>
      <c r="CD317" s="414">
        <f t="shared" si="81"/>
        <v>0</v>
      </c>
      <c r="CE317" s="414">
        <f t="shared" si="85"/>
        <v>0</v>
      </c>
      <c r="CF317" s="414">
        <f t="shared" si="82"/>
        <v>0</v>
      </c>
      <c r="CG317" s="414">
        <f t="shared" si="83"/>
        <v>0</v>
      </c>
      <c r="CH317" s="414">
        <f t="shared" si="84"/>
        <v>0</v>
      </c>
      <c r="CI317" s="414">
        <f t="shared" si="86"/>
        <v>0</v>
      </c>
      <c r="CJ317" s="414">
        <f t="shared" si="87"/>
        <v>0</v>
      </c>
      <c r="CK317" s="414">
        <f t="shared" si="88"/>
        <v>0</v>
      </c>
      <c r="CL317" s="414">
        <f t="shared" si="89"/>
        <v>0</v>
      </c>
      <c r="CM317" s="414">
        <f t="shared" si="90"/>
        <v>0</v>
      </c>
    </row>
    <row r="318" spans="2:91" hidden="1" x14ac:dyDescent="0.25">
      <c r="B318" s="134" t="str">
        <f t="shared" si="74"/>
        <v>-----</v>
      </c>
      <c r="C318" s="1" t="str">
        <f>+IF('Diagnóstico Técnico'!AH309&gt;0,'Diagnóstico Técnico'!A309,"")</f>
        <v/>
      </c>
      <c r="D318" s="413" t="str">
        <f>+'Diagnóstico Técnico'!D309</f>
        <v xml:space="preserve">NUEVO HORIZONTE </v>
      </c>
      <c r="BW318" s="414">
        <v>181197.87388987566</v>
      </c>
      <c r="BX318" s="414">
        <f t="shared" si="75"/>
        <v>215625.46992895202</v>
      </c>
      <c r="BY318" s="414">
        <f t="shared" si="76"/>
        <v>17407.609236234457</v>
      </c>
      <c r="BZ318" s="414">
        <f t="shared" si="77"/>
        <v>20715.054991119003</v>
      </c>
      <c r="CA318" s="414">
        <f t="shared" si="78"/>
        <v>198605.48312611011</v>
      </c>
      <c r="CB318" s="414">
        <f t="shared" si="79"/>
        <v>0</v>
      </c>
      <c r="CC318" s="414">
        <f t="shared" si="80"/>
        <v>0</v>
      </c>
      <c r="CD318" s="414">
        <f t="shared" si="81"/>
        <v>0</v>
      </c>
      <c r="CE318" s="414">
        <f t="shared" si="85"/>
        <v>0</v>
      </c>
      <c r="CF318" s="414">
        <f t="shared" si="82"/>
        <v>0</v>
      </c>
      <c r="CG318" s="414">
        <f t="shared" si="83"/>
        <v>0</v>
      </c>
      <c r="CH318" s="414">
        <f t="shared" si="84"/>
        <v>0</v>
      </c>
      <c r="CI318" s="414">
        <f t="shared" si="86"/>
        <v>0</v>
      </c>
      <c r="CJ318" s="414">
        <f t="shared" si="87"/>
        <v>0</v>
      </c>
      <c r="CK318" s="414">
        <f t="shared" si="88"/>
        <v>0</v>
      </c>
      <c r="CL318" s="414">
        <f t="shared" si="89"/>
        <v>0</v>
      </c>
      <c r="CM318" s="414">
        <f t="shared" si="90"/>
        <v>0</v>
      </c>
    </row>
    <row r="319" spans="2:91" hidden="1" x14ac:dyDescent="0.25">
      <c r="B319" s="134" t="str">
        <f t="shared" si="74"/>
        <v>-----</v>
      </c>
      <c r="C319" s="1" t="str">
        <f>+IF('Diagnóstico Técnico'!AH310&gt;0,'Diagnóstico Técnico'!A310,"")</f>
        <v/>
      </c>
      <c r="D319" s="413" t="str">
        <f>+'Diagnóstico Técnico'!D310</f>
        <v xml:space="preserve">SAN MARTIN </v>
      </c>
      <c r="BW319" s="414">
        <v>181197.87388987566</v>
      </c>
      <c r="BX319" s="414">
        <f t="shared" si="75"/>
        <v>215625.46992895202</v>
      </c>
      <c r="BY319" s="414">
        <f t="shared" si="76"/>
        <v>17407.609236234457</v>
      </c>
      <c r="BZ319" s="414">
        <f t="shared" si="77"/>
        <v>20715.054991119003</v>
      </c>
      <c r="CA319" s="414">
        <f t="shared" si="78"/>
        <v>198605.48312611011</v>
      </c>
      <c r="CB319" s="414">
        <f t="shared" si="79"/>
        <v>0</v>
      </c>
      <c r="CC319" s="414">
        <f t="shared" si="80"/>
        <v>0</v>
      </c>
      <c r="CD319" s="414">
        <f t="shared" si="81"/>
        <v>0</v>
      </c>
      <c r="CE319" s="414">
        <f t="shared" si="85"/>
        <v>0</v>
      </c>
      <c r="CF319" s="414">
        <f t="shared" si="82"/>
        <v>0</v>
      </c>
      <c r="CG319" s="414">
        <f t="shared" si="83"/>
        <v>0</v>
      </c>
      <c r="CH319" s="414">
        <f t="shared" si="84"/>
        <v>0</v>
      </c>
      <c r="CI319" s="414">
        <f t="shared" si="86"/>
        <v>0</v>
      </c>
      <c r="CJ319" s="414">
        <f t="shared" si="87"/>
        <v>0</v>
      </c>
      <c r="CK319" s="414">
        <f t="shared" si="88"/>
        <v>0</v>
      </c>
      <c r="CL319" s="414">
        <f t="shared" si="89"/>
        <v>0</v>
      </c>
      <c r="CM319" s="414">
        <f t="shared" si="90"/>
        <v>0</v>
      </c>
    </row>
    <row r="320" spans="2:91" hidden="1" x14ac:dyDescent="0.25">
      <c r="B320" s="134" t="str">
        <f t="shared" si="74"/>
        <v>-----</v>
      </c>
      <c r="C320" s="1" t="str">
        <f>+IF('Diagnóstico Técnico'!AH311&gt;0,'Diagnóstico Técnico'!A311,"")</f>
        <v/>
      </c>
      <c r="D320" s="413" t="str">
        <f>+'Diagnóstico Técnico'!D311</f>
        <v xml:space="preserve">SAN MARTIN </v>
      </c>
      <c r="BW320" s="414">
        <v>181197.87388987566</v>
      </c>
      <c r="BX320" s="414">
        <f t="shared" si="75"/>
        <v>215625.46992895202</v>
      </c>
      <c r="BY320" s="414">
        <f t="shared" si="76"/>
        <v>17407.609236234457</v>
      </c>
      <c r="BZ320" s="414">
        <f t="shared" si="77"/>
        <v>20715.054991119003</v>
      </c>
      <c r="CA320" s="414">
        <f t="shared" si="78"/>
        <v>198605.48312611011</v>
      </c>
      <c r="CB320" s="414">
        <f t="shared" si="79"/>
        <v>0</v>
      </c>
      <c r="CC320" s="414">
        <f t="shared" si="80"/>
        <v>0</v>
      </c>
      <c r="CD320" s="414">
        <f t="shared" si="81"/>
        <v>0</v>
      </c>
      <c r="CE320" s="414">
        <f t="shared" si="85"/>
        <v>0</v>
      </c>
      <c r="CF320" s="414">
        <f t="shared" si="82"/>
        <v>0</v>
      </c>
      <c r="CG320" s="414">
        <f t="shared" si="83"/>
        <v>0</v>
      </c>
      <c r="CH320" s="414">
        <f t="shared" si="84"/>
        <v>0</v>
      </c>
      <c r="CI320" s="414">
        <f t="shared" si="86"/>
        <v>0</v>
      </c>
      <c r="CJ320" s="414">
        <f t="shared" si="87"/>
        <v>0</v>
      </c>
      <c r="CK320" s="414">
        <f t="shared" si="88"/>
        <v>0</v>
      </c>
      <c r="CL320" s="414">
        <f t="shared" si="89"/>
        <v>0</v>
      </c>
      <c r="CM320" s="414">
        <f t="shared" si="90"/>
        <v>0</v>
      </c>
    </row>
    <row r="321" spans="2:94" hidden="1" x14ac:dyDescent="0.25">
      <c r="B321" s="134" t="str">
        <f t="shared" si="74"/>
        <v>-----</v>
      </c>
      <c r="C321" s="1" t="str">
        <f>+IF('Diagnóstico Técnico'!AH312&gt;0,'Diagnóstico Técnico'!A312,"")</f>
        <v/>
      </c>
      <c r="D321" s="413" t="str">
        <f>+'Diagnóstico Técnico'!D312</f>
        <v xml:space="preserve">OASIS </v>
      </c>
      <c r="BW321" s="414">
        <v>181197.87388987566</v>
      </c>
      <c r="BX321" s="414">
        <f t="shared" si="75"/>
        <v>215625.46992895202</v>
      </c>
      <c r="BY321" s="414">
        <f t="shared" si="76"/>
        <v>17407.609236234457</v>
      </c>
      <c r="BZ321" s="414">
        <f t="shared" si="77"/>
        <v>20715.054991119003</v>
      </c>
      <c r="CA321" s="414">
        <f t="shared" si="78"/>
        <v>198605.48312611011</v>
      </c>
      <c r="CB321" s="414">
        <f t="shared" si="79"/>
        <v>0</v>
      </c>
      <c r="CC321" s="414">
        <f t="shared" si="80"/>
        <v>0</v>
      </c>
      <c r="CD321" s="414">
        <f t="shared" si="81"/>
        <v>0</v>
      </c>
      <c r="CE321" s="414">
        <f t="shared" si="85"/>
        <v>0</v>
      </c>
      <c r="CF321" s="414">
        <f t="shared" si="82"/>
        <v>0</v>
      </c>
      <c r="CG321" s="414">
        <f t="shared" si="83"/>
        <v>0</v>
      </c>
      <c r="CH321" s="414">
        <f t="shared" si="84"/>
        <v>0</v>
      </c>
      <c r="CI321" s="414">
        <f t="shared" si="86"/>
        <v>0</v>
      </c>
      <c r="CJ321" s="414">
        <f t="shared" si="87"/>
        <v>0</v>
      </c>
      <c r="CK321" s="414">
        <f t="shared" si="88"/>
        <v>0</v>
      </c>
      <c r="CL321" s="414">
        <f t="shared" si="89"/>
        <v>0</v>
      </c>
      <c r="CM321" s="414">
        <f t="shared" si="90"/>
        <v>0</v>
      </c>
    </row>
    <row r="322" spans="2:94" hidden="1" x14ac:dyDescent="0.25">
      <c r="B322" s="134" t="str">
        <f t="shared" si="74"/>
        <v>-----</v>
      </c>
      <c r="C322" s="1" t="str">
        <f>+IF('Diagnóstico Técnico'!AH313&gt;0,'Diagnóstico Técnico'!A313,"")</f>
        <v/>
      </c>
      <c r="D322" s="413" t="str">
        <f>+'Diagnóstico Técnico'!D313</f>
        <v>NUEVO MILENIO</v>
      </c>
      <c r="BW322" s="414">
        <v>181197.87388987566</v>
      </c>
      <c r="BX322" s="414">
        <f t="shared" si="75"/>
        <v>215625.46992895202</v>
      </c>
      <c r="BY322" s="414">
        <f t="shared" si="76"/>
        <v>17407.609236234457</v>
      </c>
      <c r="BZ322" s="414">
        <f t="shared" si="77"/>
        <v>20715.054991119003</v>
      </c>
      <c r="CA322" s="414">
        <f t="shared" si="78"/>
        <v>198605.48312611011</v>
      </c>
      <c r="CB322" s="414">
        <f t="shared" si="79"/>
        <v>0</v>
      </c>
      <c r="CC322" s="414">
        <f t="shared" si="80"/>
        <v>0</v>
      </c>
      <c r="CD322" s="414">
        <f t="shared" si="81"/>
        <v>0</v>
      </c>
      <c r="CE322" s="414">
        <f t="shared" si="85"/>
        <v>0</v>
      </c>
      <c r="CF322" s="414">
        <f t="shared" si="82"/>
        <v>0</v>
      </c>
      <c r="CG322" s="414">
        <f t="shared" si="83"/>
        <v>0</v>
      </c>
      <c r="CH322" s="414">
        <f t="shared" si="84"/>
        <v>0</v>
      </c>
      <c r="CI322" s="414">
        <f t="shared" si="86"/>
        <v>0</v>
      </c>
      <c r="CJ322" s="414">
        <f t="shared" si="87"/>
        <v>0</v>
      </c>
      <c r="CK322" s="414">
        <f t="shared" si="88"/>
        <v>0</v>
      </c>
      <c r="CL322" s="414">
        <f t="shared" si="89"/>
        <v>0</v>
      </c>
      <c r="CM322" s="414">
        <f t="shared" si="90"/>
        <v>0</v>
      </c>
    </row>
    <row r="323" spans="2:94" hidden="1" x14ac:dyDescent="0.25">
      <c r="B323" s="134" t="str">
        <f t="shared" si="74"/>
        <v>-----</v>
      </c>
      <c r="C323" s="1" t="str">
        <f>+IF('Diagnóstico Técnico'!AH314&gt;0,'Diagnóstico Técnico'!A314,"")</f>
        <v/>
      </c>
      <c r="D323" s="413" t="str">
        <f>+'Diagnóstico Técnico'!D314</f>
        <v xml:space="preserve">SAN MARTIN </v>
      </c>
      <c r="BW323" s="414">
        <v>181197.87388987566</v>
      </c>
      <c r="BX323" s="414">
        <f t="shared" si="75"/>
        <v>215625.46992895202</v>
      </c>
      <c r="BY323" s="414">
        <f t="shared" si="76"/>
        <v>17407.609236234457</v>
      </c>
      <c r="BZ323" s="414">
        <f t="shared" si="77"/>
        <v>20715.054991119003</v>
      </c>
      <c r="CA323" s="414">
        <f t="shared" si="78"/>
        <v>198605.48312611011</v>
      </c>
      <c r="CB323" s="414">
        <f t="shared" si="79"/>
        <v>0</v>
      </c>
      <c r="CC323" s="414">
        <f t="shared" si="80"/>
        <v>0</v>
      </c>
      <c r="CD323" s="414">
        <f t="shared" si="81"/>
        <v>0</v>
      </c>
      <c r="CE323" s="414">
        <f t="shared" si="85"/>
        <v>0</v>
      </c>
      <c r="CF323" s="414">
        <f t="shared" si="82"/>
        <v>0</v>
      </c>
      <c r="CG323" s="414">
        <f t="shared" si="83"/>
        <v>0</v>
      </c>
      <c r="CH323" s="414">
        <f t="shared" si="84"/>
        <v>0</v>
      </c>
      <c r="CI323" s="414">
        <f t="shared" si="86"/>
        <v>0</v>
      </c>
      <c r="CJ323" s="414">
        <f t="shared" si="87"/>
        <v>0</v>
      </c>
      <c r="CK323" s="414">
        <f t="shared" si="88"/>
        <v>0</v>
      </c>
      <c r="CL323" s="414">
        <f t="shared" si="89"/>
        <v>0</v>
      </c>
      <c r="CM323" s="414">
        <f t="shared" si="90"/>
        <v>0</v>
      </c>
    </row>
    <row r="324" spans="2:94" hidden="1" x14ac:dyDescent="0.25">
      <c r="B324" s="134" t="str">
        <f t="shared" si="74"/>
        <v>-----</v>
      </c>
      <c r="C324" s="1" t="str">
        <f>+IF('Diagnóstico Técnico'!AH315&gt;0,'Diagnóstico Técnico'!A315,"")</f>
        <v/>
      </c>
      <c r="D324" s="413" t="str">
        <f>+'Diagnóstico Técnico'!D315</f>
        <v xml:space="preserve">OASIS </v>
      </c>
      <c r="BW324" s="414">
        <v>181197.87388987566</v>
      </c>
      <c r="BX324" s="414">
        <f t="shared" si="75"/>
        <v>215625.46992895202</v>
      </c>
      <c r="BY324" s="414">
        <f t="shared" si="76"/>
        <v>17407.609236234457</v>
      </c>
      <c r="BZ324" s="414">
        <f t="shared" si="77"/>
        <v>20715.054991119003</v>
      </c>
      <c r="CA324" s="414">
        <f t="shared" si="78"/>
        <v>198605.48312611011</v>
      </c>
      <c r="CB324" s="414">
        <f t="shared" si="79"/>
        <v>0</v>
      </c>
      <c r="CC324" s="414">
        <f t="shared" si="80"/>
        <v>0</v>
      </c>
      <c r="CD324" s="414">
        <f t="shared" si="81"/>
        <v>0</v>
      </c>
      <c r="CE324" s="414">
        <f t="shared" si="85"/>
        <v>0</v>
      </c>
      <c r="CF324" s="414">
        <f t="shared" si="82"/>
        <v>0</v>
      </c>
      <c r="CG324" s="414">
        <f t="shared" si="83"/>
        <v>0</v>
      </c>
      <c r="CH324" s="414">
        <f t="shared" si="84"/>
        <v>0</v>
      </c>
      <c r="CI324" s="414">
        <f t="shared" si="86"/>
        <v>0</v>
      </c>
      <c r="CJ324" s="414">
        <f t="shared" si="87"/>
        <v>0</v>
      </c>
      <c r="CK324" s="414">
        <f t="shared" si="88"/>
        <v>0</v>
      </c>
      <c r="CL324" s="414">
        <f t="shared" si="89"/>
        <v>0</v>
      </c>
      <c r="CM324" s="414">
        <f t="shared" si="90"/>
        <v>0</v>
      </c>
    </row>
    <row r="325" spans="2:94" hidden="1" x14ac:dyDescent="0.25">
      <c r="B325" s="134" t="str">
        <f t="shared" si="74"/>
        <v>-----</v>
      </c>
      <c r="C325" s="1" t="str">
        <f>+IF('Diagnóstico Técnico'!AH316&gt;0,'Diagnóstico Técnico'!A316,"")</f>
        <v/>
      </c>
      <c r="D325" s="413" t="str">
        <f>+'Diagnóstico Técnico'!D316</f>
        <v xml:space="preserve">NUEVO HORIZONTE </v>
      </c>
      <c r="BW325" s="414">
        <v>181197.87388987566</v>
      </c>
      <c r="BX325" s="414">
        <f t="shared" si="75"/>
        <v>215625.46992895202</v>
      </c>
      <c r="BY325" s="414">
        <f t="shared" si="76"/>
        <v>17407.609236234457</v>
      </c>
      <c r="BZ325" s="414">
        <f t="shared" si="77"/>
        <v>20715.054991119003</v>
      </c>
      <c r="CA325" s="414">
        <f t="shared" si="78"/>
        <v>198605.48312611011</v>
      </c>
      <c r="CB325" s="414">
        <f t="shared" si="79"/>
        <v>0</v>
      </c>
      <c r="CC325" s="414">
        <f t="shared" si="80"/>
        <v>0</v>
      </c>
      <c r="CD325" s="414">
        <f t="shared" si="81"/>
        <v>0</v>
      </c>
      <c r="CE325" s="414">
        <f t="shared" si="85"/>
        <v>0</v>
      </c>
      <c r="CF325" s="414">
        <f t="shared" si="82"/>
        <v>0</v>
      </c>
      <c r="CG325" s="414">
        <f t="shared" si="83"/>
        <v>0</v>
      </c>
      <c r="CH325" s="414">
        <f t="shared" si="84"/>
        <v>0</v>
      </c>
      <c r="CI325" s="414">
        <f t="shared" si="86"/>
        <v>0</v>
      </c>
      <c r="CJ325" s="414">
        <f t="shared" si="87"/>
        <v>0</v>
      </c>
      <c r="CK325" s="414">
        <f t="shared" si="88"/>
        <v>0</v>
      </c>
      <c r="CL325" s="414">
        <f t="shared" si="89"/>
        <v>0</v>
      </c>
      <c r="CM325" s="414">
        <f t="shared" si="90"/>
        <v>0</v>
      </c>
    </row>
    <row r="326" spans="2:94" hidden="1" x14ac:dyDescent="0.25">
      <c r="B326" s="134" t="str">
        <f t="shared" si="74"/>
        <v>-----</v>
      </c>
      <c r="C326" s="1" t="str">
        <f>+IF('Diagnóstico Técnico'!AH317&gt;0,'Diagnóstico Técnico'!A317,"")</f>
        <v/>
      </c>
      <c r="D326" s="413" t="str">
        <f>+'Diagnóstico Técnico'!D317</f>
        <v>NUEVO MILENIO</v>
      </c>
      <c r="BW326" s="414">
        <v>181197.87388987566</v>
      </c>
      <c r="BX326" s="414">
        <f t="shared" si="75"/>
        <v>215625.46992895202</v>
      </c>
      <c r="BY326" s="414">
        <f t="shared" si="76"/>
        <v>17407.609236234457</v>
      </c>
      <c r="BZ326" s="414">
        <f t="shared" si="77"/>
        <v>20715.054991119003</v>
      </c>
      <c r="CA326" s="414">
        <f t="shared" si="78"/>
        <v>198605.48312611011</v>
      </c>
      <c r="CB326" s="414">
        <f t="shared" si="79"/>
        <v>0</v>
      </c>
      <c r="CC326" s="414">
        <f t="shared" si="80"/>
        <v>0</v>
      </c>
      <c r="CD326" s="414">
        <f t="shared" si="81"/>
        <v>0</v>
      </c>
      <c r="CE326" s="414">
        <f t="shared" si="85"/>
        <v>0</v>
      </c>
      <c r="CF326" s="414">
        <f t="shared" si="82"/>
        <v>0</v>
      </c>
      <c r="CG326" s="414">
        <f t="shared" si="83"/>
        <v>0</v>
      </c>
      <c r="CH326" s="414">
        <f t="shared" si="84"/>
        <v>0</v>
      </c>
      <c r="CI326" s="414">
        <f t="shared" si="86"/>
        <v>0</v>
      </c>
      <c r="CJ326" s="414">
        <f t="shared" si="87"/>
        <v>0</v>
      </c>
      <c r="CK326" s="414">
        <f t="shared" si="88"/>
        <v>0</v>
      </c>
      <c r="CL326" s="414">
        <f t="shared" si="89"/>
        <v>0</v>
      </c>
      <c r="CM326" s="414">
        <f t="shared" si="90"/>
        <v>0</v>
      </c>
    </row>
    <row r="327" spans="2:94" hidden="1" x14ac:dyDescent="0.25">
      <c r="B327" s="134" t="str">
        <f t="shared" si="74"/>
        <v>-----</v>
      </c>
      <c r="C327" s="1" t="str">
        <f>+IF('Diagnóstico Técnico'!AH318&gt;0,'Diagnóstico Técnico'!A318,"")</f>
        <v/>
      </c>
      <c r="D327" s="413" t="str">
        <f>+'Diagnóstico Técnico'!D318</f>
        <v xml:space="preserve">SAN MARTIN </v>
      </c>
      <c r="BW327" s="414">
        <v>181197.87388987566</v>
      </c>
      <c r="BX327" s="414">
        <f t="shared" si="75"/>
        <v>215625.46992895202</v>
      </c>
      <c r="BY327" s="414">
        <f t="shared" si="76"/>
        <v>17407.609236234457</v>
      </c>
      <c r="BZ327" s="414">
        <f t="shared" si="77"/>
        <v>20715.054991119003</v>
      </c>
      <c r="CA327" s="414">
        <f t="shared" si="78"/>
        <v>198605.48312611011</v>
      </c>
      <c r="CB327" s="414">
        <f t="shared" si="79"/>
        <v>0</v>
      </c>
      <c r="CC327" s="414">
        <f t="shared" si="80"/>
        <v>0</v>
      </c>
      <c r="CD327" s="414">
        <f t="shared" si="81"/>
        <v>0</v>
      </c>
      <c r="CE327" s="414">
        <f t="shared" si="85"/>
        <v>0</v>
      </c>
      <c r="CF327" s="414">
        <f t="shared" si="82"/>
        <v>0</v>
      </c>
      <c r="CG327" s="414">
        <f t="shared" si="83"/>
        <v>0</v>
      </c>
      <c r="CH327" s="414">
        <f t="shared" si="84"/>
        <v>0</v>
      </c>
      <c r="CI327" s="414">
        <f t="shared" si="86"/>
        <v>0</v>
      </c>
      <c r="CJ327" s="414">
        <f t="shared" si="87"/>
        <v>0</v>
      </c>
      <c r="CK327" s="414">
        <f t="shared" si="88"/>
        <v>0</v>
      </c>
      <c r="CL327" s="414">
        <f t="shared" si="89"/>
        <v>0</v>
      </c>
      <c r="CM327" s="414">
        <f t="shared" si="90"/>
        <v>0</v>
      </c>
    </row>
    <row r="328" spans="2:94" hidden="1" x14ac:dyDescent="0.25">
      <c r="B328" s="134" t="str">
        <f t="shared" si="74"/>
        <v>-----</v>
      </c>
      <c r="C328" s="1" t="str">
        <f>+IF('Diagnóstico Técnico'!AH319&gt;0,'Diagnóstico Técnico'!A319,"")</f>
        <v/>
      </c>
      <c r="D328" s="413" t="str">
        <f>+'Diagnóstico Técnico'!D319</f>
        <v xml:space="preserve">NUEVO HORIZONTE </v>
      </c>
      <c r="BW328" s="414">
        <v>181197.87388987566</v>
      </c>
      <c r="BX328" s="414">
        <f t="shared" si="75"/>
        <v>215625.46992895202</v>
      </c>
      <c r="BY328" s="414">
        <f t="shared" si="76"/>
        <v>17407.609236234457</v>
      </c>
      <c r="BZ328" s="414">
        <f t="shared" si="77"/>
        <v>20715.054991119003</v>
      </c>
      <c r="CA328" s="414">
        <f t="shared" si="78"/>
        <v>198605.48312611011</v>
      </c>
      <c r="CB328" s="414">
        <f t="shared" si="79"/>
        <v>0</v>
      </c>
      <c r="CC328" s="414">
        <f t="shared" si="80"/>
        <v>0</v>
      </c>
      <c r="CD328" s="414">
        <f t="shared" si="81"/>
        <v>0</v>
      </c>
      <c r="CE328" s="414">
        <f t="shared" si="85"/>
        <v>0</v>
      </c>
      <c r="CF328" s="414">
        <f t="shared" si="82"/>
        <v>0</v>
      </c>
      <c r="CG328" s="414">
        <f t="shared" si="83"/>
        <v>0</v>
      </c>
      <c r="CH328" s="414">
        <f t="shared" si="84"/>
        <v>0</v>
      </c>
      <c r="CI328" s="414">
        <f t="shared" si="86"/>
        <v>0</v>
      </c>
      <c r="CJ328" s="414">
        <f t="shared" si="87"/>
        <v>0</v>
      </c>
      <c r="CK328" s="414">
        <f t="shared" si="88"/>
        <v>0</v>
      </c>
      <c r="CL328" s="414">
        <f t="shared" si="89"/>
        <v>0</v>
      </c>
      <c r="CM328" s="414">
        <f t="shared" si="90"/>
        <v>0</v>
      </c>
    </row>
    <row r="329" spans="2:94" hidden="1" x14ac:dyDescent="0.25">
      <c r="B329" s="134" t="str">
        <f t="shared" si="74"/>
        <v>-----</v>
      </c>
      <c r="C329" s="1" t="str">
        <f>+IF('Diagnóstico Técnico'!AH320&gt;0,'Diagnóstico Técnico'!A320,"")</f>
        <v/>
      </c>
      <c r="D329" s="413" t="str">
        <f>+'Diagnóstico Técnico'!D320</f>
        <v>NUEVO MILENIO</v>
      </c>
      <c r="BW329" s="414">
        <v>181197.87388987566</v>
      </c>
      <c r="BX329" s="414">
        <f t="shared" si="75"/>
        <v>215625.46992895202</v>
      </c>
      <c r="BY329" s="414">
        <f t="shared" si="76"/>
        <v>17407.609236234457</v>
      </c>
      <c r="BZ329" s="414">
        <f t="shared" si="77"/>
        <v>20715.054991119003</v>
      </c>
      <c r="CA329" s="414">
        <f t="shared" si="78"/>
        <v>198605.48312611011</v>
      </c>
      <c r="CB329" s="414">
        <f t="shared" si="79"/>
        <v>0</v>
      </c>
      <c r="CC329" s="414">
        <f t="shared" si="80"/>
        <v>0</v>
      </c>
      <c r="CD329" s="414">
        <f t="shared" si="81"/>
        <v>0</v>
      </c>
      <c r="CE329" s="414">
        <f t="shared" si="85"/>
        <v>0</v>
      </c>
      <c r="CF329" s="414">
        <f t="shared" si="82"/>
        <v>0</v>
      </c>
      <c r="CG329" s="414">
        <f t="shared" si="83"/>
        <v>0</v>
      </c>
      <c r="CH329" s="414">
        <f t="shared" si="84"/>
        <v>0</v>
      </c>
      <c r="CI329" s="414">
        <f t="shared" si="86"/>
        <v>0</v>
      </c>
      <c r="CJ329" s="414">
        <f t="shared" si="87"/>
        <v>0</v>
      </c>
      <c r="CK329" s="414">
        <f t="shared" si="88"/>
        <v>0</v>
      </c>
      <c r="CL329" s="414">
        <f t="shared" si="89"/>
        <v>0</v>
      </c>
      <c r="CM329" s="414">
        <f t="shared" si="90"/>
        <v>0</v>
      </c>
    </row>
    <row r="330" spans="2:94" hidden="1" x14ac:dyDescent="0.25">
      <c r="B330" s="134" t="str">
        <f t="shared" si="74"/>
        <v>-----</v>
      </c>
      <c r="C330" s="1" t="str">
        <f>+IF('Diagnóstico Técnico'!AH321&gt;0,'Diagnóstico Técnico'!A321,"")</f>
        <v/>
      </c>
      <c r="D330" s="413" t="str">
        <f>+'Diagnóstico Técnico'!D321</f>
        <v xml:space="preserve">OASIS </v>
      </c>
      <c r="BW330" s="414">
        <v>181197.87388987566</v>
      </c>
      <c r="BX330" s="414">
        <f t="shared" si="75"/>
        <v>215625.46992895202</v>
      </c>
      <c r="BY330" s="414">
        <f t="shared" si="76"/>
        <v>17407.609236234457</v>
      </c>
      <c r="BZ330" s="414">
        <f t="shared" si="77"/>
        <v>20715.054991119003</v>
      </c>
      <c r="CA330" s="414">
        <f t="shared" si="78"/>
        <v>198605.48312611011</v>
      </c>
      <c r="CB330" s="414">
        <f t="shared" si="79"/>
        <v>0</v>
      </c>
      <c r="CC330" s="414">
        <f t="shared" si="80"/>
        <v>0</v>
      </c>
      <c r="CD330" s="414">
        <f t="shared" si="81"/>
        <v>0</v>
      </c>
      <c r="CE330" s="414">
        <f t="shared" si="85"/>
        <v>0</v>
      </c>
      <c r="CF330" s="414">
        <f t="shared" si="82"/>
        <v>0</v>
      </c>
      <c r="CG330" s="414">
        <f t="shared" si="83"/>
        <v>0</v>
      </c>
      <c r="CH330" s="414">
        <f t="shared" si="84"/>
        <v>0</v>
      </c>
      <c r="CI330" s="414">
        <f t="shared" si="86"/>
        <v>0</v>
      </c>
      <c r="CJ330" s="414">
        <f t="shared" si="87"/>
        <v>0</v>
      </c>
      <c r="CK330" s="414">
        <f t="shared" si="88"/>
        <v>0</v>
      </c>
      <c r="CL330" s="414">
        <f t="shared" si="89"/>
        <v>0</v>
      </c>
      <c r="CM330" s="414">
        <f t="shared" si="90"/>
        <v>0</v>
      </c>
    </row>
    <row r="331" spans="2:94" hidden="1" x14ac:dyDescent="0.25">
      <c r="B331" s="134" t="str">
        <f t="shared" si="74"/>
        <v>-----</v>
      </c>
      <c r="C331" s="1" t="str">
        <f>+IF('Diagnóstico Técnico'!AH322&gt;0,'Diagnóstico Técnico'!A322,"")</f>
        <v/>
      </c>
      <c r="D331" s="413" t="str">
        <f>+'Diagnóstico Técnico'!D322</f>
        <v xml:space="preserve">NUEVO HORIZONTE </v>
      </c>
      <c r="BW331" s="414">
        <v>181197.87388987566</v>
      </c>
      <c r="BX331" s="414">
        <f t="shared" si="75"/>
        <v>215625.46992895202</v>
      </c>
      <c r="BY331" s="414">
        <f t="shared" si="76"/>
        <v>17407.609236234457</v>
      </c>
      <c r="BZ331" s="414">
        <f t="shared" si="77"/>
        <v>20715.054991119003</v>
      </c>
      <c r="CA331" s="414">
        <f t="shared" si="78"/>
        <v>198605.48312611011</v>
      </c>
      <c r="CB331" s="414">
        <f t="shared" si="79"/>
        <v>0</v>
      </c>
      <c r="CC331" s="414">
        <f t="shared" si="80"/>
        <v>0</v>
      </c>
      <c r="CD331" s="414">
        <f t="shared" si="81"/>
        <v>0</v>
      </c>
      <c r="CE331" s="414">
        <f t="shared" si="85"/>
        <v>0</v>
      </c>
      <c r="CF331" s="414">
        <f t="shared" si="82"/>
        <v>0</v>
      </c>
      <c r="CG331" s="414">
        <f t="shared" si="83"/>
        <v>0</v>
      </c>
      <c r="CH331" s="414">
        <f t="shared" si="84"/>
        <v>0</v>
      </c>
      <c r="CI331" s="414">
        <f t="shared" si="86"/>
        <v>0</v>
      </c>
      <c r="CJ331" s="414">
        <f t="shared" si="87"/>
        <v>0</v>
      </c>
      <c r="CK331" s="414">
        <f t="shared" si="88"/>
        <v>0</v>
      </c>
      <c r="CL331" s="414">
        <f t="shared" si="89"/>
        <v>0</v>
      </c>
      <c r="CM331" s="414">
        <f t="shared" si="90"/>
        <v>0</v>
      </c>
    </row>
    <row r="332" spans="2:94" x14ac:dyDescent="0.25">
      <c r="B332" s="134" t="str">
        <f t="shared" si="74"/>
        <v>UST1-S-D-LM-LD-</v>
      </c>
      <c r="C332" s="6" t="str">
        <f>+IF('Diagnóstico Técnico'!AH323&gt;0,'Diagnóstico Técnico'!A323,"")</f>
        <v>OAS-055</v>
      </c>
      <c r="D332" s="475" t="str">
        <f>+'Diagnóstico Técnico'!D323</f>
        <v xml:space="preserve">OASIS </v>
      </c>
      <c r="E332" s="6">
        <v>1</v>
      </c>
      <c r="F332" s="6">
        <v>1.4</v>
      </c>
      <c r="G332" s="6">
        <v>3.9</v>
      </c>
      <c r="H332" s="6">
        <v>1</v>
      </c>
      <c r="I332" s="6">
        <v>1</v>
      </c>
      <c r="J332" s="6">
        <v>1</v>
      </c>
      <c r="K332" s="6">
        <v>1</v>
      </c>
      <c r="L332" s="6"/>
      <c r="M332" s="6"/>
      <c r="N332" s="6"/>
      <c r="O332" s="6"/>
      <c r="P332" s="6"/>
      <c r="Q332" s="6"/>
      <c r="R332" s="6"/>
      <c r="S332" s="6"/>
      <c r="T332" s="6"/>
      <c r="U332" s="6"/>
      <c r="V332" s="6"/>
      <c r="W332" s="6"/>
      <c r="X332" s="6"/>
      <c r="Y332" s="6"/>
      <c r="Z332" s="6">
        <v>0.4</v>
      </c>
      <c r="AA332" s="6"/>
      <c r="AB332" s="6"/>
      <c r="AC332" s="6">
        <v>1</v>
      </c>
      <c r="AD332" s="6"/>
      <c r="AE332" s="6"/>
      <c r="AF332" s="6"/>
      <c r="AG332" s="6"/>
      <c r="AH332" s="6"/>
      <c r="AI332" s="6"/>
      <c r="AJ332" s="6"/>
      <c r="AK332" s="6"/>
      <c r="AL332" s="6"/>
      <c r="AM332" s="6"/>
      <c r="AN332" s="6">
        <v>0.8</v>
      </c>
      <c r="AO332" s="6"/>
      <c r="AP332" s="6"/>
      <c r="AQ332" s="6"/>
      <c r="AR332" s="6"/>
      <c r="AS332" s="6"/>
      <c r="AT332" s="6"/>
      <c r="AU332" s="6"/>
      <c r="AV332" s="6"/>
      <c r="AW332" s="6"/>
      <c r="AX332" s="6"/>
      <c r="AY332" s="6"/>
      <c r="AZ332" s="6"/>
      <c r="BA332" s="6"/>
      <c r="BB332" s="6">
        <v>1</v>
      </c>
      <c r="BC332" s="6"/>
      <c r="BD332" s="6"/>
      <c r="BE332" s="6"/>
      <c r="BF332" s="6"/>
      <c r="BG332" s="6"/>
      <c r="BH332" s="6"/>
      <c r="BI332" s="6"/>
      <c r="BJ332" s="6"/>
      <c r="BK332" s="6"/>
      <c r="BL332" s="6"/>
      <c r="BM332" s="6"/>
      <c r="BN332" s="6"/>
      <c r="BO332" s="6"/>
      <c r="BP332" s="6"/>
      <c r="BW332" s="414">
        <v>181197.87388987566</v>
      </c>
      <c r="BX332" s="414">
        <f t="shared" si="75"/>
        <v>215625.46992895202</v>
      </c>
      <c r="BY332" s="414">
        <f t="shared" si="76"/>
        <v>17407.609236234457</v>
      </c>
      <c r="BZ332" s="414">
        <f t="shared" si="77"/>
        <v>20715.054991119003</v>
      </c>
      <c r="CA332" s="414">
        <f t="shared" si="78"/>
        <v>198605.48312611011</v>
      </c>
      <c r="CB332" s="414">
        <f t="shared" si="79"/>
        <v>236340.52492007101</v>
      </c>
      <c r="CC332" s="414">
        <f t="shared" si="80"/>
        <v>4160119.1</v>
      </c>
      <c r="CD332" s="414">
        <f t="shared" si="81"/>
        <v>0</v>
      </c>
      <c r="CE332" s="414">
        <f t="shared" si="85"/>
        <v>4160119.1</v>
      </c>
      <c r="CF332" s="414">
        <f t="shared" si="82"/>
        <v>5399418.5798899997</v>
      </c>
      <c r="CG332" s="414">
        <f t="shared" si="83"/>
        <v>0</v>
      </c>
      <c r="CH332" s="414">
        <f t="shared" si="84"/>
        <v>5635759.1048100702</v>
      </c>
      <c r="CI332" s="414">
        <f t="shared" si="86"/>
        <v>0</v>
      </c>
      <c r="CJ332" s="414">
        <f t="shared" si="87"/>
        <v>0</v>
      </c>
      <c r="CK332" s="414">
        <f t="shared" si="88"/>
        <v>0</v>
      </c>
      <c r="CL332" s="414">
        <f t="shared" si="89"/>
        <v>0</v>
      </c>
      <c r="CM332" s="414">
        <f t="shared" si="90"/>
        <v>5635759.1048100702</v>
      </c>
      <c r="CO332" s="134" t="s">
        <v>1129</v>
      </c>
      <c r="CP332" s="134">
        <v>1</v>
      </c>
    </row>
    <row r="333" spans="2:94" hidden="1" x14ac:dyDescent="0.25">
      <c r="B333" s="134" t="str">
        <f t="shared" si="74"/>
        <v>-----</v>
      </c>
      <c r="C333" s="1" t="str">
        <f>+IF('Diagnóstico Técnico'!AH324&gt;0,'Diagnóstico Técnico'!A324,"")</f>
        <v/>
      </c>
      <c r="D333" s="413" t="str">
        <f>+'Diagnóstico Técnico'!D324</f>
        <v xml:space="preserve">OASIS </v>
      </c>
      <c r="BW333" s="414">
        <v>181197.87388987566</v>
      </c>
      <c r="BX333" s="414">
        <f t="shared" si="75"/>
        <v>215625.46992895202</v>
      </c>
      <c r="BY333" s="414">
        <f t="shared" si="76"/>
        <v>17407.609236234457</v>
      </c>
      <c r="BZ333" s="414">
        <f t="shared" si="77"/>
        <v>20715.054991119003</v>
      </c>
      <c r="CA333" s="414">
        <f t="shared" si="78"/>
        <v>198605.48312611011</v>
      </c>
      <c r="CB333" s="414">
        <f t="shared" si="79"/>
        <v>0</v>
      </c>
      <c r="CC333" s="414">
        <f t="shared" si="80"/>
        <v>0</v>
      </c>
      <c r="CD333" s="414">
        <f t="shared" si="81"/>
        <v>0</v>
      </c>
      <c r="CE333" s="414">
        <f t="shared" si="85"/>
        <v>0</v>
      </c>
      <c r="CF333" s="414">
        <f t="shared" si="82"/>
        <v>0</v>
      </c>
      <c r="CG333" s="414">
        <f t="shared" si="83"/>
        <v>0</v>
      </c>
      <c r="CH333" s="414">
        <f t="shared" si="84"/>
        <v>0</v>
      </c>
      <c r="CI333" s="414">
        <f t="shared" si="86"/>
        <v>0</v>
      </c>
      <c r="CJ333" s="414">
        <f t="shared" si="87"/>
        <v>0</v>
      </c>
      <c r="CK333" s="414">
        <f t="shared" si="88"/>
        <v>0</v>
      </c>
      <c r="CL333" s="414">
        <f t="shared" si="89"/>
        <v>0</v>
      </c>
      <c r="CM333" s="414">
        <f t="shared" si="90"/>
        <v>0</v>
      </c>
    </row>
    <row r="334" spans="2:94" hidden="1" x14ac:dyDescent="0.25">
      <c r="B334" s="134" t="str">
        <f t="shared" si="74"/>
        <v>-----</v>
      </c>
      <c r="C334" s="1" t="str">
        <f>+IF('Diagnóstico Técnico'!AH325&gt;0,'Diagnóstico Técnico'!A325,"")</f>
        <v/>
      </c>
      <c r="D334" s="413" t="str">
        <f>+'Diagnóstico Técnico'!D325</f>
        <v xml:space="preserve">OASIS </v>
      </c>
      <c r="BW334" s="414">
        <v>181197.87388987566</v>
      </c>
      <c r="BX334" s="414">
        <f t="shared" si="75"/>
        <v>215625.46992895202</v>
      </c>
      <c r="BY334" s="414">
        <f t="shared" si="76"/>
        <v>17407.609236234457</v>
      </c>
      <c r="BZ334" s="414">
        <f t="shared" si="77"/>
        <v>20715.054991119003</v>
      </c>
      <c r="CA334" s="414">
        <f t="shared" si="78"/>
        <v>198605.48312611011</v>
      </c>
      <c r="CB334" s="414">
        <f t="shared" si="79"/>
        <v>0</v>
      </c>
      <c r="CC334" s="414">
        <f t="shared" si="80"/>
        <v>0</v>
      </c>
      <c r="CD334" s="414">
        <f t="shared" si="81"/>
        <v>0</v>
      </c>
      <c r="CE334" s="414">
        <f t="shared" si="85"/>
        <v>0</v>
      </c>
      <c r="CF334" s="414">
        <f t="shared" si="82"/>
        <v>0</v>
      </c>
      <c r="CG334" s="414">
        <f t="shared" si="83"/>
        <v>0</v>
      </c>
      <c r="CH334" s="414">
        <f t="shared" si="84"/>
        <v>0</v>
      </c>
      <c r="CI334" s="414">
        <f t="shared" si="86"/>
        <v>0</v>
      </c>
      <c r="CJ334" s="414">
        <f t="shared" si="87"/>
        <v>0</v>
      </c>
      <c r="CK334" s="414">
        <f t="shared" si="88"/>
        <v>0</v>
      </c>
      <c r="CL334" s="414">
        <f t="shared" si="89"/>
        <v>0</v>
      </c>
      <c r="CM334" s="414">
        <f t="shared" si="90"/>
        <v>0</v>
      </c>
    </row>
    <row r="335" spans="2:94" x14ac:dyDescent="0.25">
      <c r="B335" s="134" t="str">
        <f t="shared" si="74"/>
        <v>UST1-S-D-LM--</v>
      </c>
      <c r="C335" s="6" t="str">
        <f>+IF('Diagnóstico Técnico'!AH326&gt;0,'Diagnóstico Técnico'!A326,"")</f>
        <v>OAS-058</v>
      </c>
      <c r="D335" s="475" t="str">
        <f>+'Diagnóstico Técnico'!D326</f>
        <v xml:space="preserve">OASIS </v>
      </c>
      <c r="E335" s="6">
        <v>6</v>
      </c>
      <c r="F335" s="6">
        <v>6.3</v>
      </c>
      <c r="G335" s="6"/>
      <c r="H335" s="6">
        <v>1</v>
      </c>
      <c r="I335" s="6">
        <v>1</v>
      </c>
      <c r="J335" s="6">
        <v>1</v>
      </c>
      <c r="K335" s="6"/>
      <c r="L335" s="6"/>
      <c r="M335" s="6"/>
      <c r="N335" s="6"/>
      <c r="O335" s="6"/>
      <c r="P335" s="6"/>
      <c r="Q335" s="6"/>
      <c r="R335" s="6"/>
      <c r="S335" s="6"/>
      <c r="T335" s="6"/>
      <c r="U335" s="6"/>
      <c r="V335" s="6"/>
      <c r="W335" s="6"/>
      <c r="X335" s="6"/>
      <c r="Y335" s="6"/>
      <c r="Z335" s="6">
        <v>0.5</v>
      </c>
      <c r="AA335" s="6"/>
      <c r="AB335" s="6"/>
      <c r="AC335" s="6">
        <v>1</v>
      </c>
      <c r="AD335" s="6"/>
      <c r="AE335" s="6"/>
      <c r="AF335" s="6"/>
      <c r="AG335" s="6"/>
      <c r="AH335" s="6"/>
      <c r="AI335" s="6"/>
      <c r="AJ335" s="6"/>
      <c r="AK335" s="6"/>
      <c r="AL335" s="6"/>
      <c r="AM335" s="6"/>
      <c r="AN335" s="6"/>
      <c r="AO335" s="6"/>
      <c r="AP335" s="6"/>
      <c r="AQ335" s="6"/>
      <c r="AR335" s="6"/>
      <c r="AS335" s="6"/>
      <c r="AT335" s="6"/>
      <c r="AU335" s="6"/>
      <c r="AV335" s="6"/>
      <c r="AW335" s="6"/>
      <c r="AX335" s="6"/>
      <c r="AY335" s="6"/>
      <c r="AZ335" s="6"/>
      <c r="BA335" s="6"/>
      <c r="BB335" s="6"/>
      <c r="BC335" s="6"/>
      <c r="BD335" s="6"/>
      <c r="BE335" s="6"/>
      <c r="BF335" s="6"/>
      <c r="BG335" s="6">
        <v>1</v>
      </c>
      <c r="BH335" s="6"/>
      <c r="BI335" s="6"/>
      <c r="BJ335" s="6"/>
      <c r="BK335" s="6">
        <v>5</v>
      </c>
      <c r="BL335" s="6"/>
      <c r="BM335" s="6"/>
      <c r="BN335" s="6"/>
      <c r="BO335" s="6"/>
      <c r="BP335" s="6"/>
      <c r="BW335" s="414">
        <v>181197.87388987566</v>
      </c>
      <c r="BX335" s="414">
        <f t="shared" si="75"/>
        <v>215625.46992895202</v>
      </c>
      <c r="BY335" s="414">
        <f t="shared" si="76"/>
        <v>17407.609236234457</v>
      </c>
      <c r="BZ335" s="414">
        <f t="shared" si="77"/>
        <v>20715.054991119003</v>
      </c>
      <c r="CA335" s="414">
        <f t="shared" si="78"/>
        <v>198605.48312611011</v>
      </c>
      <c r="CB335" s="414">
        <f t="shared" si="79"/>
        <v>236340.52492007101</v>
      </c>
      <c r="CC335" s="414">
        <f t="shared" si="80"/>
        <v>4098426.5</v>
      </c>
      <c r="CD335" s="414">
        <f t="shared" si="81"/>
        <v>0</v>
      </c>
      <c r="CE335" s="414">
        <f t="shared" si="85"/>
        <v>4098426.5</v>
      </c>
      <c r="CF335" s="414">
        <f t="shared" si="82"/>
        <v>5319347.7543500001</v>
      </c>
      <c r="CG335" s="414">
        <f t="shared" si="83"/>
        <v>0</v>
      </c>
      <c r="CH335" s="414">
        <f t="shared" si="84"/>
        <v>5555688.2792700715</v>
      </c>
      <c r="CI335" s="414">
        <f t="shared" si="86"/>
        <v>0</v>
      </c>
      <c r="CJ335" s="414">
        <f t="shared" si="87"/>
        <v>0</v>
      </c>
      <c r="CK335" s="414">
        <f t="shared" si="88"/>
        <v>0</v>
      </c>
      <c r="CL335" s="414">
        <f t="shared" si="89"/>
        <v>0</v>
      </c>
      <c r="CM335" s="414">
        <f t="shared" si="90"/>
        <v>5555688.2792700715</v>
      </c>
      <c r="CO335" s="134" t="s">
        <v>1129</v>
      </c>
      <c r="CP335" s="134">
        <v>1</v>
      </c>
    </row>
    <row r="336" spans="2:94" hidden="1" x14ac:dyDescent="0.25">
      <c r="B336" s="134" t="str">
        <f t="shared" ref="B336:B399" si="91">CONCATENATE(IF(AC336=1,"UST1",""),"",IF(AD336=1,"UST2",""),"",IF(AF336=1,"UST4",""),"-",IF(H336=1,"S",""),"",IF(N336=1,"S",""),"-",IF(I336=1,"D",""),"-",IF(J336=1,"LM",""),"",IF(O336=1,"LM",""),"-",IF(K336=1,"LD",""),"",IF(P336=1,"LD",""),"-",IF(L336=1,"LP",""),"",IF(Q336=1,"LP",""))</f>
        <v>-----</v>
      </c>
      <c r="C336" s="1" t="str">
        <f>+IF('Diagnóstico Técnico'!AH327&gt;0,'Diagnóstico Técnico'!A327,"")</f>
        <v/>
      </c>
      <c r="D336" s="413" t="str">
        <f>+'Diagnóstico Técnico'!D327</f>
        <v>NUEVO MILENIO</v>
      </c>
      <c r="BW336" s="414">
        <v>181197.87388987566</v>
      </c>
      <c r="BX336" s="414">
        <f t="shared" ref="BX336:BX399" si="92">+BW336*$BZ$11+BW336</f>
        <v>215625.46992895202</v>
      </c>
      <c r="BY336" s="414">
        <f t="shared" ref="BY336:BY399" si="93">+$CC$11/$CB$11</f>
        <v>17407.609236234457</v>
      </c>
      <c r="BZ336" s="414">
        <f t="shared" ref="BZ336:BZ399" si="94">+BY336*$BZ$11+BY336</f>
        <v>20715.054991119003</v>
      </c>
      <c r="CA336" s="414">
        <f t="shared" ref="CA336:CA399" si="95">+BW336+BY336</f>
        <v>198605.48312611011</v>
      </c>
      <c r="CB336" s="414">
        <f t="shared" ref="CB336:CB399" si="96">+IF(C336="",0,BX336+BZ336)</f>
        <v>0</v>
      </c>
      <c r="CC336" s="414">
        <f t="shared" ref="CC336:CC399" si="97">+$E$14*E336+$F$14*F336+$G$14*G336+$H$14*H336+$I$14*I336+$J$14*J336+$K$14*K336+$L$14*L336+$N$14*N336+$O$14*O336+$P$14*P336+$Q$14*Q336+$Z$14*Z336+$AC$14*AC336+$AD$14*AD336+$AE$14*AE336+$AF$14*AF336+$AH$14*AH336+$AI$14*AI336+$AK$14*AK336+$AL$14*AL336+$AM$14*AM336+$AN$14*AN336+$AO$14*AO336+$AP$14*AP336+$AR$14*AR336+$AS$14*AS336+$AU$14*AU336+$AV$14*AV336+$AW$14*AW336+$AY$14*AY336+$AZ$14*AZ336+$BA$14*BA336+$BB$14*BB336+$BC$14*BC336+$BD$14*BD336+$BE$14*BE336+$BF$14*BF336+$BG$14*BG336+$BH$14*BH336+$BJ$14*BJ336+$BK$14*BK336+$BL$14*BL336+$BM$14*BM336+$BN$14*BN336+$BO$14*BO336+$BP$14*BP336</f>
        <v>0</v>
      </c>
      <c r="CD336" s="414">
        <f t="shared" ref="CD336:CD399" si="98">+$S$14*S336+$T$14*T336+$U$14*U336+$V$14*V336+$W$14*W336+$X$14*X336+$AA$14*AA336</f>
        <v>0</v>
      </c>
      <c r="CE336" s="414">
        <f t="shared" si="85"/>
        <v>0</v>
      </c>
      <c r="CF336" s="414">
        <f t="shared" ref="CF336:CF399" si="99">+CC336*$BW$11+CC336*$BX$11+CC336*$BY$11+CC336*$BZ$11*$BY$11+CC336</f>
        <v>0</v>
      </c>
      <c r="CG336" s="414">
        <f t="shared" ref="CG336:CG399" si="100">+CD336*$BW$11+CD336*$BX$11+CD336*$BY$11+CD336*$BZ$11*$BY$11+CD336</f>
        <v>0</v>
      </c>
      <c r="CH336" s="414">
        <f t="shared" ref="CH336:CH399" si="101">+CB336+CF336+CG336</f>
        <v>0</v>
      </c>
      <c r="CI336" s="414">
        <f t="shared" si="86"/>
        <v>0</v>
      </c>
      <c r="CJ336" s="414">
        <f t="shared" si="87"/>
        <v>0</v>
      </c>
      <c r="CK336" s="414">
        <f t="shared" si="88"/>
        <v>0</v>
      </c>
      <c r="CL336" s="414">
        <f t="shared" si="89"/>
        <v>0</v>
      </c>
      <c r="CM336" s="414">
        <f t="shared" si="90"/>
        <v>0</v>
      </c>
    </row>
    <row r="337" spans="2:94" hidden="1" x14ac:dyDescent="0.25">
      <c r="B337" s="134" t="str">
        <f t="shared" si="91"/>
        <v>-----</v>
      </c>
      <c r="C337" s="1" t="str">
        <f>+IF('Diagnóstico Técnico'!AH328&gt;0,'Diagnóstico Técnico'!A328,"")</f>
        <v/>
      </c>
      <c r="D337" s="413" t="str">
        <f>+'Diagnóstico Técnico'!D328</f>
        <v>TAHAMI</v>
      </c>
      <c r="BW337" s="414">
        <v>181197.87388987566</v>
      </c>
      <c r="BX337" s="414">
        <f t="shared" si="92"/>
        <v>215625.46992895202</v>
      </c>
      <c r="BY337" s="414">
        <f t="shared" si="93"/>
        <v>17407.609236234457</v>
      </c>
      <c r="BZ337" s="414">
        <f t="shared" si="94"/>
        <v>20715.054991119003</v>
      </c>
      <c r="CA337" s="414">
        <f t="shared" si="95"/>
        <v>198605.48312611011</v>
      </c>
      <c r="CB337" s="414">
        <f t="shared" si="96"/>
        <v>0</v>
      </c>
      <c r="CC337" s="414">
        <f t="shared" si="97"/>
        <v>0</v>
      </c>
      <c r="CD337" s="414">
        <f t="shared" si="98"/>
        <v>0</v>
      </c>
      <c r="CE337" s="414">
        <f t="shared" si="85"/>
        <v>0</v>
      </c>
      <c r="CF337" s="414">
        <f t="shared" si="99"/>
        <v>0</v>
      </c>
      <c r="CG337" s="414">
        <f t="shared" si="100"/>
        <v>0</v>
      </c>
      <c r="CH337" s="414">
        <f t="shared" si="101"/>
        <v>0</v>
      </c>
      <c r="CI337" s="414">
        <f t="shared" si="86"/>
        <v>0</v>
      </c>
      <c r="CJ337" s="414">
        <f t="shared" si="87"/>
        <v>0</v>
      </c>
      <c r="CK337" s="414">
        <f t="shared" si="88"/>
        <v>0</v>
      </c>
      <c r="CL337" s="414">
        <f t="shared" si="89"/>
        <v>0</v>
      </c>
      <c r="CM337" s="414">
        <f t="shared" si="90"/>
        <v>0</v>
      </c>
    </row>
    <row r="338" spans="2:94" hidden="1" x14ac:dyDescent="0.25">
      <c r="B338" s="134" t="str">
        <f t="shared" si="91"/>
        <v>-----</v>
      </c>
      <c r="C338" s="1" t="str">
        <f>+IF('Diagnóstico Técnico'!AH329&gt;0,'Diagnóstico Técnico'!A329,"")</f>
        <v/>
      </c>
      <c r="D338" s="413" t="str">
        <f>+'Diagnóstico Técnico'!D329</f>
        <v xml:space="preserve">NUEVO HORIZONTE </v>
      </c>
      <c r="BW338" s="414">
        <v>181197.87388987566</v>
      </c>
      <c r="BX338" s="414">
        <f t="shared" si="92"/>
        <v>215625.46992895202</v>
      </c>
      <c r="BY338" s="414">
        <f t="shared" si="93"/>
        <v>17407.609236234457</v>
      </c>
      <c r="BZ338" s="414">
        <f t="shared" si="94"/>
        <v>20715.054991119003</v>
      </c>
      <c r="CA338" s="414">
        <f t="shared" si="95"/>
        <v>198605.48312611011</v>
      </c>
      <c r="CB338" s="414">
        <f t="shared" si="96"/>
        <v>0</v>
      </c>
      <c r="CC338" s="414">
        <f t="shared" si="97"/>
        <v>0</v>
      </c>
      <c r="CD338" s="414">
        <f t="shared" si="98"/>
        <v>0</v>
      </c>
      <c r="CE338" s="414">
        <f t="shared" si="85"/>
        <v>0</v>
      </c>
      <c r="CF338" s="414">
        <f t="shared" si="99"/>
        <v>0</v>
      </c>
      <c r="CG338" s="414">
        <f t="shared" si="100"/>
        <v>0</v>
      </c>
      <c r="CH338" s="414">
        <f t="shared" si="101"/>
        <v>0</v>
      </c>
      <c r="CI338" s="414">
        <f t="shared" si="86"/>
        <v>0</v>
      </c>
      <c r="CJ338" s="414">
        <f t="shared" si="87"/>
        <v>0</v>
      </c>
      <c r="CK338" s="414">
        <f t="shared" si="88"/>
        <v>0</v>
      </c>
      <c r="CL338" s="414">
        <f t="shared" si="89"/>
        <v>0</v>
      </c>
      <c r="CM338" s="414">
        <f t="shared" si="90"/>
        <v>0</v>
      </c>
    </row>
    <row r="339" spans="2:94" x14ac:dyDescent="0.25">
      <c r="B339" s="134" t="str">
        <f t="shared" si="91"/>
        <v>-S-D-LM-LD-</v>
      </c>
      <c r="C339" s="6" t="str">
        <f>+IF('Diagnóstico Técnico'!AH330&gt;0,'Diagnóstico Técnico'!A330,"")</f>
        <v>OAS-059</v>
      </c>
      <c r="D339" s="475" t="str">
        <f>+'Diagnóstico Técnico'!D330</f>
        <v xml:space="preserve">OASIS </v>
      </c>
      <c r="E339" s="6">
        <v>3.77</v>
      </c>
      <c r="F339" s="6">
        <v>3.7</v>
      </c>
      <c r="G339" s="6">
        <v>5.2</v>
      </c>
      <c r="H339" s="6">
        <v>1</v>
      </c>
      <c r="I339" s="6">
        <v>1</v>
      </c>
      <c r="J339" s="6">
        <v>1</v>
      </c>
      <c r="K339" s="6">
        <v>1</v>
      </c>
      <c r="L339" s="6"/>
      <c r="M339" s="6"/>
      <c r="N339" s="6"/>
      <c r="O339" s="6"/>
      <c r="P339" s="6"/>
      <c r="Q339" s="6"/>
      <c r="R339" s="6"/>
      <c r="S339" s="6"/>
      <c r="T339" s="6"/>
      <c r="U339" s="6"/>
      <c r="V339" s="6"/>
      <c r="W339" s="6"/>
      <c r="X339" s="6"/>
      <c r="Y339" s="6"/>
      <c r="Z339" s="6">
        <v>0.5</v>
      </c>
      <c r="AA339" s="6"/>
      <c r="AB339" s="6"/>
      <c r="AC339" s="6"/>
      <c r="AD339" s="6"/>
      <c r="AE339" s="6"/>
      <c r="AF339" s="6"/>
      <c r="AG339" s="6"/>
      <c r="AH339" s="6"/>
      <c r="AI339" s="6"/>
      <c r="AJ339" s="6"/>
      <c r="AK339" s="6"/>
      <c r="AL339" s="6"/>
      <c r="AM339" s="6"/>
      <c r="AN339" s="6">
        <v>5.64</v>
      </c>
      <c r="AO339" s="6"/>
      <c r="AP339" s="6"/>
      <c r="AQ339" s="6"/>
      <c r="AR339" s="6"/>
      <c r="AS339" s="6"/>
      <c r="AT339" s="6"/>
      <c r="AU339" s="6">
        <v>21.78</v>
      </c>
      <c r="AV339" s="6">
        <v>12.3</v>
      </c>
      <c r="AW339" s="6">
        <v>0.96</v>
      </c>
      <c r="AX339" s="6"/>
      <c r="AY339" s="6">
        <v>1</v>
      </c>
      <c r="AZ339" s="6">
        <v>1</v>
      </c>
      <c r="BA339" s="6"/>
      <c r="BB339" s="6"/>
      <c r="BC339" s="6"/>
      <c r="BD339" s="6"/>
      <c r="BE339" s="6"/>
      <c r="BF339" s="6"/>
      <c r="BG339" s="6">
        <v>1</v>
      </c>
      <c r="BH339" s="6"/>
      <c r="BI339" s="6"/>
      <c r="BJ339" s="6"/>
      <c r="BK339" s="6">
        <v>0.48</v>
      </c>
      <c r="BL339" s="6"/>
      <c r="BM339" s="6"/>
      <c r="BN339" s="6">
        <v>3.2</v>
      </c>
      <c r="BO339" s="6">
        <v>0.96</v>
      </c>
      <c r="BP339" s="6">
        <v>30.88</v>
      </c>
      <c r="BW339" s="414">
        <v>181197.87388987566</v>
      </c>
      <c r="BX339" s="414">
        <f t="shared" si="92"/>
        <v>215625.46992895202</v>
      </c>
      <c r="BY339" s="414">
        <f t="shared" si="93"/>
        <v>17407.609236234457</v>
      </c>
      <c r="BZ339" s="414">
        <f t="shared" si="94"/>
        <v>20715.054991119003</v>
      </c>
      <c r="CA339" s="414">
        <f t="shared" si="95"/>
        <v>198605.48312611011</v>
      </c>
      <c r="CB339" s="414">
        <f t="shared" si="96"/>
        <v>236340.52492007101</v>
      </c>
      <c r="CC339" s="414">
        <f t="shared" si="97"/>
        <v>2983539.4699999997</v>
      </c>
      <c r="CD339" s="414">
        <f t="shared" si="98"/>
        <v>0</v>
      </c>
      <c r="CE339" s="414">
        <f t="shared" si="85"/>
        <v>2983539.4699999997</v>
      </c>
      <c r="CF339" s="414">
        <f t="shared" si="99"/>
        <v>3872335.8781129997</v>
      </c>
      <c r="CG339" s="414">
        <f t="shared" si="100"/>
        <v>0</v>
      </c>
      <c r="CH339" s="414">
        <f t="shared" si="101"/>
        <v>4108676.4030330707</v>
      </c>
      <c r="CI339" s="414">
        <f t="shared" si="86"/>
        <v>0</v>
      </c>
      <c r="CJ339" s="414">
        <f t="shared" si="87"/>
        <v>0</v>
      </c>
      <c r="CK339" s="414">
        <f t="shared" si="88"/>
        <v>0</v>
      </c>
      <c r="CL339" s="414">
        <f t="shared" si="89"/>
        <v>0</v>
      </c>
      <c r="CM339" s="414">
        <f t="shared" si="90"/>
        <v>4108676.4030330707</v>
      </c>
      <c r="CO339" s="134" t="s">
        <v>1124</v>
      </c>
      <c r="CP339" s="134">
        <v>1</v>
      </c>
    </row>
    <row r="340" spans="2:94" hidden="1" x14ac:dyDescent="0.25">
      <c r="B340" s="134" t="str">
        <f t="shared" si="91"/>
        <v>-----</v>
      </c>
      <c r="C340" s="1" t="str">
        <f>+IF('Diagnóstico Técnico'!AH331&gt;0,'Diagnóstico Técnico'!A331,"")</f>
        <v/>
      </c>
      <c r="D340" s="413" t="str">
        <f>+'Diagnóstico Técnico'!D331</f>
        <v xml:space="preserve">OASIS </v>
      </c>
      <c r="BW340" s="414">
        <v>181197.87388987566</v>
      </c>
      <c r="BX340" s="414">
        <f t="shared" si="92"/>
        <v>215625.46992895202</v>
      </c>
      <c r="BY340" s="414">
        <f t="shared" si="93"/>
        <v>17407.609236234457</v>
      </c>
      <c r="BZ340" s="414">
        <f t="shared" si="94"/>
        <v>20715.054991119003</v>
      </c>
      <c r="CA340" s="414">
        <f t="shared" si="95"/>
        <v>198605.48312611011</v>
      </c>
      <c r="CB340" s="414">
        <f t="shared" si="96"/>
        <v>0</v>
      </c>
      <c r="CC340" s="414">
        <f t="shared" si="97"/>
        <v>0</v>
      </c>
      <c r="CD340" s="414">
        <f t="shared" si="98"/>
        <v>0</v>
      </c>
      <c r="CE340" s="414">
        <f t="shared" si="85"/>
        <v>0</v>
      </c>
      <c r="CF340" s="414">
        <f t="shared" si="99"/>
        <v>0</v>
      </c>
      <c r="CG340" s="414">
        <f t="shared" si="100"/>
        <v>0</v>
      </c>
      <c r="CH340" s="414">
        <f t="shared" si="101"/>
        <v>0</v>
      </c>
      <c r="CI340" s="414">
        <f t="shared" si="86"/>
        <v>0</v>
      </c>
      <c r="CJ340" s="414">
        <f t="shared" si="87"/>
        <v>0</v>
      </c>
      <c r="CK340" s="414">
        <f t="shared" si="88"/>
        <v>0</v>
      </c>
      <c r="CL340" s="414">
        <f t="shared" si="89"/>
        <v>0</v>
      </c>
      <c r="CM340" s="414">
        <f t="shared" si="90"/>
        <v>0</v>
      </c>
    </row>
    <row r="341" spans="2:94" hidden="1" x14ac:dyDescent="0.25">
      <c r="B341" s="134" t="str">
        <f t="shared" si="91"/>
        <v>-----</v>
      </c>
      <c r="C341" s="1" t="str">
        <f>+IF('Diagnóstico Técnico'!AH332&gt;0,'Diagnóstico Técnico'!A332,"")</f>
        <v/>
      </c>
      <c r="D341" s="413" t="str">
        <f>+'Diagnóstico Técnico'!D332</f>
        <v xml:space="preserve">OASIS </v>
      </c>
      <c r="BW341" s="414">
        <v>181197.87388987566</v>
      </c>
      <c r="BX341" s="414">
        <f t="shared" si="92"/>
        <v>215625.46992895202</v>
      </c>
      <c r="BY341" s="414">
        <f t="shared" si="93"/>
        <v>17407.609236234457</v>
      </c>
      <c r="BZ341" s="414">
        <f t="shared" si="94"/>
        <v>20715.054991119003</v>
      </c>
      <c r="CA341" s="414">
        <f t="shared" si="95"/>
        <v>198605.48312611011</v>
      </c>
      <c r="CB341" s="414">
        <f t="shared" si="96"/>
        <v>0</v>
      </c>
      <c r="CC341" s="414">
        <f t="shared" si="97"/>
        <v>0</v>
      </c>
      <c r="CD341" s="414">
        <f t="shared" si="98"/>
        <v>0</v>
      </c>
      <c r="CE341" s="414">
        <f t="shared" si="85"/>
        <v>0</v>
      </c>
      <c r="CF341" s="414">
        <f t="shared" si="99"/>
        <v>0</v>
      </c>
      <c r="CG341" s="414">
        <f t="shared" si="100"/>
        <v>0</v>
      </c>
      <c r="CH341" s="414">
        <f t="shared" si="101"/>
        <v>0</v>
      </c>
      <c r="CI341" s="414">
        <f t="shared" si="86"/>
        <v>0</v>
      </c>
      <c r="CJ341" s="414">
        <f t="shared" si="87"/>
        <v>0</v>
      </c>
      <c r="CK341" s="414">
        <f t="shared" si="88"/>
        <v>0</v>
      </c>
      <c r="CL341" s="414">
        <f t="shared" si="89"/>
        <v>0</v>
      </c>
      <c r="CM341" s="414">
        <f t="shared" si="90"/>
        <v>0</v>
      </c>
    </row>
    <row r="342" spans="2:94" hidden="1" x14ac:dyDescent="0.25">
      <c r="B342" s="134" t="str">
        <f t="shared" si="91"/>
        <v>-----</v>
      </c>
      <c r="C342" s="1" t="str">
        <f>+IF('Diagnóstico Técnico'!AH333&gt;0,'Diagnóstico Técnico'!A333,"")</f>
        <v/>
      </c>
      <c r="D342" s="413" t="str">
        <f>+'Diagnóstico Técnico'!D333</f>
        <v xml:space="preserve">OASIS </v>
      </c>
      <c r="BW342" s="414">
        <v>181197.87388987566</v>
      </c>
      <c r="BX342" s="414">
        <f t="shared" si="92"/>
        <v>215625.46992895202</v>
      </c>
      <c r="BY342" s="414">
        <f t="shared" si="93"/>
        <v>17407.609236234457</v>
      </c>
      <c r="BZ342" s="414">
        <f t="shared" si="94"/>
        <v>20715.054991119003</v>
      </c>
      <c r="CA342" s="414">
        <f t="shared" si="95"/>
        <v>198605.48312611011</v>
      </c>
      <c r="CB342" s="414">
        <f t="shared" si="96"/>
        <v>0</v>
      </c>
      <c r="CC342" s="414">
        <f t="shared" si="97"/>
        <v>0</v>
      </c>
      <c r="CD342" s="414">
        <f t="shared" si="98"/>
        <v>0</v>
      </c>
      <c r="CE342" s="414">
        <f t="shared" si="85"/>
        <v>0</v>
      </c>
      <c r="CF342" s="414">
        <f t="shared" si="99"/>
        <v>0</v>
      </c>
      <c r="CG342" s="414">
        <f t="shared" si="100"/>
        <v>0</v>
      </c>
      <c r="CH342" s="414">
        <f t="shared" si="101"/>
        <v>0</v>
      </c>
      <c r="CI342" s="414">
        <f t="shared" si="86"/>
        <v>0</v>
      </c>
      <c r="CJ342" s="414">
        <f t="shared" si="87"/>
        <v>0</v>
      </c>
      <c r="CK342" s="414">
        <f t="shared" si="88"/>
        <v>0</v>
      </c>
      <c r="CL342" s="414">
        <f t="shared" si="89"/>
        <v>0</v>
      </c>
      <c r="CM342" s="414">
        <f t="shared" si="90"/>
        <v>0</v>
      </c>
    </row>
    <row r="343" spans="2:94" hidden="1" x14ac:dyDescent="0.25">
      <c r="B343" s="134" t="str">
        <f t="shared" si="91"/>
        <v>-----</v>
      </c>
      <c r="C343" s="1" t="str">
        <f>+IF('Diagnóstico Técnico'!AH334&gt;0,'Diagnóstico Técnico'!A334,"")</f>
        <v>OAS-063</v>
      </c>
      <c r="D343" s="413" t="str">
        <f>+'Diagnóstico Técnico'!D334</f>
        <v xml:space="preserve">OASIS </v>
      </c>
      <c r="BW343" s="414">
        <v>181197.87388987566</v>
      </c>
      <c r="BX343" s="414">
        <f t="shared" si="92"/>
        <v>215625.46992895202</v>
      </c>
      <c r="BY343" s="414">
        <f t="shared" si="93"/>
        <v>17407.609236234457</v>
      </c>
      <c r="BZ343" s="414">
        <f t="shared" si="94"/>
        <v>20715.054991119003</v>
      </c>
      <c r="CA343" s="414">
        <f t="shared" si="95"/>
        <v>198605.48312611011</v>
      </c>
      <c r="CB343" s="414">
        <f t="shared" si="96"/>
        <v>236340.52492007101</v>
      </c>
      <c r="CC343" s="414">
        <f t="shared" si="97"/>
        <v>0</v>
      </c>
      <c r="CD343" s="414">
        <f t="shared" si="98"/>
        <v>0</v>
      </c>
      <c r="CE343" s="414">
        <f t="shared" si="85"/>
        <v>0</v>
      </c>
      <c r="CF343" s="414">
        <f t="shared" si="99"/>
        <v>0</v>
      </c>
      <c r="CG343" s="414">
        <f t="shared" si="100"/>
        <v>0</v>
      </c>
      <c r="CH343" s="414">
        <f t="shared" si="101"/>
        <v>236340.52492007101</v>
      </c>
      <c r="CI343" s="414">
        <f t="shared" si="86"/>
        <v>0</v>
      </c>
      <c r="CJ343" s="414">
        <f t="shared" si="87"/>
        <v>0</v>
      </c>
      <c r="CK343" s="414">
        <f t="shared" si="88"/>
        <v>0</v>
      </c>
      <c r="CL343" s="414">
        <f t="shared" si="89"/>
        <v>0</v>
      </c>
      <c r="CM343" s="414">
        <f t="shared" si="90"/>
        <v>236340.52492007101</v>
      </c>
    </row>
    <row r="344" spans="2:94" hidden="1" x14ac:dyDescent="0.25">
      <c r="B344" s="134" t="str">
        <f t="shared" si="91"/>
        <v>-----</v>
      </c>
      <c r="C344" s="1" t="str">
        <f>+IF('Diagnóstico Técnico'!AH335&gt;0,'Diagnóstico Técnico'!A335,"")</f>
        <v/>
      </c>
      <c r="D344" s="413" t="str">
        <f>+'Diagnóstico Técnico'!D335</f>
        <v>TAHAMI</v>
      </c>
      <c r="BW344" s="414">
        <v>181197.87388987566</v>
      </c>
      <c r="BX344" s="414">
        <f t="shared" si="92"/>
        <v>215625.46992895202</v>
      </c>
      <c r="BY344" s="414">
        <f t="shared" si="93"/>
        <v>17407.609236234457</v>
      </c>
      <c r="BZ344" s="414">
        <f t="shared" si="94"/>
        <v>20715.054991119003</v>
      </c>
      <c r="CA344" s="414">
        <f t="shared" si="95"/>
        <v>198605.48312611011</v>
      </c>
      <c r="CB344" s="414">
        <f t="shared" si="96"/>
        <v>0</v>
      </c>
      <c r="CC344" s="414">
        <f t="shared" si="97"/>
        <v>0</v>
      </c>
      <c r="CD344" s="414">
        <f t="shared" si="98"/>
        <v>0</v>
      </c>
      <c r="CE344" s="414">
        <f t="shared" si="85"/>
        <v>0</v>
      </c>
      <c r="CF344" s="414">
        <f t="shared" si="99"/>
        <v>0</v>
      </c>
      <c r="CG344" s="414">
        <f t="shared" si="100"/>
        <v>0</v>
      </c>
      <c r="CH344" s="414">
        <f t="shared" si="101"/>
        <v>0</v>
      </c>
      <c r="CI344" s="414">
        <f t="shared" si="86"/>
        <v>0</v>
      </c>
      <c r="CJ344" s="414">
        <f t="shared" si="87"/>
        <v>0</v>
      </c>
      <c r="CK344" s="414">
        <f t="shared" si="88"/>
        <v>0</v>
      </c>
      <c r="CL344" s="414">
        <f t="shared" si="89"/>
        <v>0</v>
      </c>
      <c r="CM344" s="414">
        <f t="shared" si="90"/>
        <v>0</v>
      </c>
    </row>
    <row r="345" spans="2:94" hidden="1" x14ac:dyDescent="0.25">
      <c r="B345" s="134" t="str">
        <f t="shared" si="91"/>
        <v>-----</v>
      </c>
      <c r="C345" s="1" t="str">
        <f>+IF('Diagnóstico Técnico'!AH336&gt;0,'Diagnóstico Técnico'!A336,"")</f>
        <v/>
      </c>
      <c r="D345" s="413" t="str">
        <f>+'Diagnóstico Técnico'!D336</f>
        <v>TAHAMI</v>
      </c>
      <c r="BW345" s="414">
        <v>181197.87388987566</v>
      </c>
      <c r="BX345" s="414">
        <f t="shared" si="92"/>
        <v>215625.46992895202</v>
      </c>
      <c r="BY345" s="414">
        <f t="shared" si="93"/>
        <v>17407.609236234457</v>
      </c>
      <c r="BZ345" s="414">
        <f t="shared" si="94"/>
        <v>20715.054991119003</v>
      </c>
      <c r="CA345" s="414">
        <f t="shared" si="95"/>
        <v>198605.48312611011</v>
      </c>
      <c r="CB345" s="414">
        <f t="shared" si="96"/>
        <v>0</v>
      </c>
      <c r="CC345" s="414">
        <f t="shared" si="97"/>
        <v>0</v>
      </c>
      <c r="CD345" s="414">
        <f t="shared" si="98"/>
        <v>0</v>
      </c>
      <c r="CE345" s="414">
        <f t="shared" si="85"/>
        <v>0</v>
      </c>
      <c r="CF345" s="414">
        <f t="shared" si="99"/>
        <v>0</v>
      </c>
      <c r="CG345" s="414">
        <f t="shared" si="100"/>
        <v>0</v>
      </c>
      <c r="CH345" s="414">
        <f t="shared" si="101"/>
        <v>0</v>
      </c>
      <c r="CI345" s="414">
        <f t="shared" si="86"/>
        <v>0</v>
      </c>
      <c r="CJ345" s="414">
        <f t="shared" si="87"/>
        <v>0</v>
      </c>
      <c r="CK345" s="414">
        <f t="shared" si="88"/>
        <v>0</v>
      </c>
      <c r="CL345" s="414">
        <f t="shared" si="89"/>
        <v>0</v>
      </c>
      <c r="CM345" s="414">
        <f t="shared" si="90"/>
        <v>0</v>
      </c>
    </row>
    <row r="346" spans="2:94" hidden="1" x14ac:dyDescent="0.25">
      <c r="B346" s="134" t="str">
        <f t="shared" si="91"/>
        <v>-----</v>
      </c>
      <c r="C346" s="1" t="str">
        <f>+IF('Diagnóstico Técnico'!AH337&gt;0,'Diagnóstico Técnico'!A337,"")</f>
        <v/>
      </c>
      <c r="D346" s="413" t="str">
        <f>+'Diagnóstico Técnico'!D337</f>
        <v xml:space="preserve">OASIS </v>
      </c>
      <c r="BW346" s="414">
        <v>181197.87388987566</v>
      </c>
      <c r="BX346" s="414">
        <f t="shared" si="92"/>
        <v>215625.46992895202</v>
      </c>
      <c r="BY346" s="414">
        <f t="shared" si="93"/>
        <v>17407.609236234457</v>
      </c>
      <c r="BZ346" s="414">
        <f t="shared" si="94"/>
        <v>20715.054991119003</v>
      </c>
      <c r="CA346" s="414">
        <f t="shared" si="95"/>
        <v>198605.48312611011</v>
      </c>
      <c r="CB346" s="414">
        <f t="shared" si="96"/>
        <v>0</v>
      </c>
      <c r="CC346" s="414">
        <f t="shared" si="97"/>
        <v>0</v>
      </c>
      <c r="CD346" s="414">
        <f t="shared" si="98"/>
        <v>0</v>
      </c>
      <c r="CE346" s="414">
        <f t="shared" si="85"/>
        <v>0</v>
      </c>
      <c r="CF346" s="414">
        <f t="shared" si="99"/>
        <v>0</v>
      </c>
      <c r="CG346" s="414">
        <f t="shared" si="100"/>
        <v>0</v>
      </c>
      <c r="CH346" s="414">
        <f t="shared" si="101"/>
        <v>0</v>
      </c>
      <c r="CI346" s="414">
        <f t="shared" si="86"/>
        <v>0</v>
      </c>
      <c r="CJ346" s="414">
        <f t="shared" si="87"/>
        <v>0</v>
      </c>
      <c r="CK346" s="414">
        <f t="shared" si="88"/>
        <v>0</v>
      </c>
      <c r="CL346" s="414">
        <f t="shared" si="89"/>
        <v>0</v>
      </c>
      <c r="CM346" s="414">
        <f t="shared" si="90"/>
        <v>0</v>
      </c>
    </row>
    <row r="347" spans="2:94" hidden="1" x14ac:dyDescent="0.25">
      <c r="B347" s="134" t="str">
        <f t="shared" si="91"/>
        <v>-----</v>
      </c>
      <c r="C347" s="1" t="str">
        <f>+IF('Diagnóstico Técnico'!AH338&gt;0,'Diagnóstico Técnico'!A338,"")</f>
        <v/>
      </c>
      <c r="D347" s="413" t="str">
        <f>+'Diagnóstico Técnico'!D338</f>
        <v>NUEVO MILENIO</v>
      </c>
      <c r="BW347" s="414">
        <v>181197.87388987566</v>
      </c>
      <c r="BX347" s="414">
        <f t="shared" si="92"/>
        <v>215625.46992895202</v>
      </c>
      <c r="BY347" s="414">
        <f t="shared" si="93"/>
        <v>17407.609236234457</v>
      </c>
      <c r="BZ347" s="414">
        <f t="shared" si="94"/>
        <v>20715.054991119003</v>
      </c>
      <c r="CA347" s="414">
        <f t="shared" si="95"/>
        <v>198605.48312611011</v>
      </c>
      <c r="CB347" s="414">
        <f t="shared" si="96"/>
        <v>0</v>
      </c>
      <c r="CC347" s="414">
        <f t="shared" si="97"/>
        <v>0</v>
      </c>
      <c r="CD347" s="414">
        <f t="shared" si="98"/>
        <v>0</v>
      </c>
      <c r="CE347" s="414">
        <f t="shared" si="85"/>
        <v>0</v>
      </c>
      <c r="CF347" s="414">
        <f t="shared" si="99"/>
        <v>0</v>
      </c>
      <c r="CG347" s="414">
        <f t="shared" si="100"/>
        <v>0</v>
      </c>
      <c r="CH347" s="414">
        <f t="shared" si="101"/>
        <v>0</v>
      </c>
      <c r="CI347" s="414">
        <f t="shared" si="86"/>
        <v>0</v>
      </c>
      <c r="CJ347" s="414">
        <f t="shared" si="87"/>
        <v>0</v>
      </c>
      <c r="CK347" s="414">
        <f t="shared" si="88"/>
        <v>0</v>
      </c>
      <c r="CL347" s="414">
        <f t="shared" si="89"/>
        <v>0</v>
      </c>
      <c r="CM347" s="414">
        <f t="shared" si="90"/>
        <v>0</v>
      </c>
    </row>
    <row r="348" spans="2:94" hidden="1" x14ac:dyDescent="0.25">
      <c r="B348" s="134" t="str">
        <f t="shared" si="91"/>
        <v>-----</v>
      </c>
      <c r="C348" s="1" t="str">
        <f>+IF('Diagnóstico Técnico'!AH339&gt;0,'Diagnóstico Técnico'!A339,"")</f>
        <v>MIL-064</v>
      </c>
      <c r="D348" s="413" t="str">
        <f>+'Diagnóstico Técnico'!D339</f>
        <v>NUEVO MILENIO</v>
      </c>
      <c r="BW348" s="414">
        <v>181197.87388987566</v>
      </c>
      <c r="BX348" s="414">
        <f t="shared" si="92"/>
        <v>215625.46992895202</v>
      </c>
      <c r="BY348" s="414">
        <f t="shared" si="93"/>
        <v>17407.609236234457</v>
      </c>
      <c r="BZ348" s="414">
        <f t="shared" si="94"/>
        <v>20715.054991119003</v>
      </c>
      <c r="CA348" s="414">
        <f t="shared" si="95"/>
        <v>198605.48312611011</v>
      </c>
      <c r="CB348" s="414">
        <f t="shared" si="96"/>
        <v>236340.52492007101</v>
      </c>
      <c r="CC348" s="414">
        <f t="shared" si="97"/>
        <v>0</v>
      </c>
      <c r="CD348" s="414">
        <f t="shared" si="98"/>
        <v>0</v>
      </c>
      <c r="CE348" s="414">
        <f t="shared" si="85"/>
        <v>0</v>
      </c>
      <c r="CF348" s="414">
        <f t="shared" si="99"/>
        <v>0</v>
      </c>
      <c r="CG348" s="414">
        <f t="shared" si="100"/>
        <v>0</v>
      </c>
      <c r="CH348" s="414">
        <f t="shared" si="101"/>
        <v>236340.52492007101</v>
      </c>
      <c r="CI348" s="414">
        <f t="shared" si="86"/>
        <v>0</v>
      </c>
      <c r="CJ348" s="414">
        <f t="shared" si="87"/>
        <v>0</v>
      </c>
      <c r="CK348" s="414">
        <f t="shared" si="88"/>
        <v>0</v>
      </c>
      <c r="CL348" s="414">
        <f t="shared" si="89"/>
        <v>0</v>
      </c>
      <c r="CM348" s="414">
        <f t="shared" si="90"/>
        <v>236340.52492007101</v>
      </c>
    </row>
    <row r="349" spans="2:94" x14ac:dyDescent="0.25">
      <c r="B349" s="134" t="str">
        <f t="shared" si="91"/>
        <v>UST2-S-D-LM--</v>
      </c>
      <c r="C349" s="6" t="str">
        <f>+IF('Diagnóstico Técnico'!AH340&gt;0,'Diagnóstico Técnico'!A340,"")</f>
        <v>OAS-065</v>
      </c>
      <c r="D349" s="475" t="str">
        <f>+'Diagnóstico Técnico'!D340</f>
        <v xml:space="preserve">OASIS </v>
      </c>
      <c r="E349" s="6">
        <v>7</v>
      </c>
      <c r="F349" s="6">
        <v>8</v>
      </c>
      <c r="G349" s="6"/>
      <c r="H349" s="6">
        <v>1</v>
      </c>
      <c r="I349" s="6">
        <v>1</v>
      </c>
      <c r="J349" s="6">
        <v>1</v>
      </c>
      <c r="K349" s="6"/>
      <c r="L349" s="6"/>
      <c r="M349" s="6"/>
      <c r="N349" s="6"/>
      <c r="O349" s="6"/>
      <c r="P349" s="6"/>
      <c r="Q349" s="6"/>
      <c r="R349" s="6"/>
      <c r="S349" s="6"/>
      <c r="T349" s="6"/>
      <c r="U349" s="6"/>
      <c r="V349" s="6">
        <v>1.5</v>
      </c>
      <c r="W349" s="6"/>
      <c r="X349" s="6"/>
      <c r="Y349" s="6"/>
      <c r="Z349" s="6">
        <v>0.5</v>
      </c>
      <c r="AA349" s="6">
        <v>0.5</v>
      </c>
      <c r="AB349" s="6"/>
      <c r="AC349" s="6"/>
      <c r="AD349" s="6">
        <v>1</v>
      </c>
      <c r="AE349" s="6"/>
      <c r="AF349" s="6"/>
      <c r="AG349" s="6"/>
      <c r="AH349" s="6"/>
      <c r="AI349" s="6"/>
      <c r="AJ349" s="6"/>
      <c r="AK349" s="6"/>
      <c r="AL349" s="6"/>
      <c r="AM349" s="6"/>
      <c r="AN349" s="6">
        <v>1</v>
      </c>
      <c r="AO349" s="6"/>
      <c r="AP349" s="6"/>
      <c r="AQ349" s="6"/>
      <c r="AR349" s="6"/>
      <c r="AS349" s="6"/>
      <c r="AT349" s="6"/>
      <c r="AU349" s="6"/>
      <c r="AV349" s="6"/>
      <c r="AW349" s="6"/>
      <c r="AX349" s="6"/>
      <c r="AY349" s="6"/>
      <c r="AZ349" s="6"/>
      <c r="BA349" s="6"/>
      <c r="BB349" s="6"/>
      <c r="BC349" s="6"/>
      <c r="BD349" s="6"/>
      <c r="BE349" s="6"/>
      <c r="BF349" s="6"/>
      <c r="BG349" s="6"/>
      <c r="BH349" s="6"/>
      <c r="BI349" s="6"/>
      <c r="BJ349" s="6"/>
      <c r="BK349" s="6">
        <v>2.4</v>
      </c>
      <c r="BL349" s="6">
        <v>2.4</v>
      </c>
      <c r="BM349" s="6"/>
      <c r="BN349" s="6"/>
      <c r="BO349" s="6"/>
      <c r="BP349" s="6"/>
      <c r="BW349" s="414">
        <v>181197.87388987566</v>
      </c>
      <c r="BX349" s="414">
        <f t="shared" si="92"/>
        <v>215625.46992895202</v>
      </c>
      <c r="BY349" s="414">
        <f t="shared" si="93"/>
        <v>17407.609236234457</v>
      </c>
      <c r="BZ349" s="414">
        <f t="shared" si="94"/>
        <v>20715.054991119003</v>
      </c>
      <c r="CA349" s="414">
        <f t="shared" si="95"/>
        <v>198605.48312611011</v>
      </c>
      <c r="CB349" s="414">
        <f t="shared" si="96"/>
        <v>236340.52492007101</v>
      </c>
      <c r="CC349" s="414">
        <f t="shared" si="97"/>
        <v>3910306.1</v>
      </c>
      <c r="CD349" s="414">
        <f t="shared" si="98"/>
        <v>358357</v>
      </c>
      <c r="CE349" s="414">
        <f t="shared" si="85"/>
        <v>4268663.0999999996</v>
      </c>
      <c r="CF349" s="414">
        <f t="shared" si="99"/>
        <v>5075186.2871899996</v>
      </c>
      <c r="CG349" s="414">
        <f t="shared" si="100"/>
        <v>465111.5503</v>
      </c>
      <c r="CH349" s="414">
        <f t="shared" si="101"/>
        <v>5776638.3624100704</v>
      </c>
      <c r="CI349" s="414">
        <f t="shared" si="86"/>
        <v>0</v>
      </c>
      <c r="CJ349" s="414">
        <f t="shared" si="87"/>
        <v>0</v>
      </c>
      <c r="CK349" s="414">
        <f t="shared" si="88"/>
        <v>0</v>
      </c>
      <c r="CL349" s="414">
        <f t="shared" si="89"/>
        <v>0</v>
      </c>
      <c r="CM349" s="414">
        <f t="shared" si="90"/>
        <v>5776638.3624100704</v>
      </c>
      <c r="CO349" s="134" t="s">
        <v>1124</v>
      </c>
      <c r="CP349" s="134">
        <v>1</v>
      </c>
    </row>
    <row r="350" spans="2:94" hidden="1" x14ac:dyDescent="0.25">
      <c r="B350" s="134" t="str">
        <f t="shared" si="91"/>
        <v>-----</v>
      </c>
      <c r="C350" s="1" t="str">
        <f>+IF('Diagnóstico Técnico'!AH341&gt;0,'Diagnóstico Técnico'!A341,"")</f>
        <v>MIL-065</v>
      </c>
      <c r="D350" s="413" t="str">
        <f>+'Diagnóstico Técnico'!D341</f>
        <v>NUEVO MILENIO</v>
      </c>
      <c r="BW350" s="414">
        <v>181197.87388987566</v>
      </c>
      <c r="BX350" s="414">
        <f t="shared" si="92"/>
        <v>215625.46992895202</v>
      </c>
      <c r="BY350" s="414">
        <f t="shared" si="93"/>
        <v>17407.609236234457</v>
      </c>
      <c r="BZ350" s="414">
        <f t="shared" si="94"/>
        <v>20715.054991119003</v>
      </c>
      <c r="CA350" s="414">
        <f t="shared" si="95"/>
        <v>198605.48312611011</v>
      </c>
      <c r="CB350" s="414">
        <f t="shared" si="96"/>
        <v>236340.52492007101</v>
      </c>
      <c r="CC350" s="414">
        <f t="shared" si="97"/>
        <v>0</v>
      </c>
      <c r="CD350" s="414">
        <f t="shared" si="98"/>
        <v>0</v>
      </c>
      <c r="CE350" s="414">
        <f t="shared" si="85"/>
        <v>0</v>
      </c>
      <c r="CF350" s="414">
        <f t="shared" si="99"/>
        <v>0</v>
      </c>
      <c r="CG350" s="414">
        <f t="shared" si="100"/>
        <v>0</v>
      </c>
      <c r="CH350" s="414">
        <f t="shared" si="101"/>
        <v>236340.52492007101</v>
      </c>
      <c r="CI350" s="414">
        <f t="shared" si="86"/>
        <v>0</v>
      </c>
      <c r="CJ350" s="414">
        <f t="shared" si="87"/>
        <v>0</v>
      </c>
      <c r="CK350" s="414">
        <f t="shared" si="88"/>
        <v>0</v>
      </c>
      <c r="CL350" s="414">
        <f t="shared" si="89"/>
        <v>0</v>
      </c>
      <c r="CM350" s="414">
        <f t="shared" si="90"/>
        <v>236340.52492007101</v>
      </c>
    </row>
    <row r="351" spans="2:94" hidden="1" x14ac:dyDescent="0.25">
      <c r="B351" s="134" t="str">
        <f t="shared" si="91"/>
        <v>-----</v>
      </c>
      <c r="C351" s="1" t="str">
        <f>+IF('Diagnóstico Técnico'!AH342&gt;0,'Diagnóstico Técnico'!A342,"")</f>
        <v/>
      </c>
      <c r="D351" s="413" t="str">
        <f>+'Diagnóstico Técnico'!D342</f>
        <v xml:space="preserve">NUEVO HORIZONTE </v>
      </c>
      <c r="BW351" s="414">
        <v>181197.87388987566</v>
      </c>
      <c r="BX351" s="414">
        <f t="shared" si="92"/>
        <v>215625.46992895202</v>
      </c>
      <c r="BY351" s="414">
        <f t="shared" si="93"/>
        <v>17407.609236234457</v>
      </c>
      <c r="BZ351" s="414">
        <f t="shared" si="94"/>
        <v>20715.054991119003</v>
      </c>
      <c r="CA351" s="414">
        <f t="shared" si="95"/>
        <v>198605.48312611011</v>
      </c>
      <c r="CB351" s="414">
        <f t="shared" si="96"/>
        <v>0</v>
      </c>
      <c r="CC351" s="414">
        <f t="shared" si="97"/>
        <v>0</v>
      </c>
      <c r="CD351" s="414">
        <f t="shared" si="98"/>
        <v>0</v>
      </c>
      <c r="CE351" s="414">
        <f t="shared" si="85"/>
        <v>0</v>
      </c>
      <c r="CF351" s="414">
        <f t="shared" si="99"/>
        <v>0</v>
      </c>
      <c r="CG351" s="414">
        <f t="shared" si="100"/>
        <v>0</v>
      </c>
      <c r="CH351" s="414">
        <f t="shared" si="101"/>
        <v>0</v>
      </c>
      <c r="CI351" s="414">
        <f t="shared" si="86"/>
        <v>0</v>
      </c>
      <c r="CJ351" s="414">
        <f t="shared" si="87"/>
        <v>0</v>
      </c>
      <c r="CK351" s="414">
        <f t="shared" si="88"/>
        <v>0</v>
      </c>
      <c r="CL351" s="414">
        <f t="shared" si="89"/>
        <v>0</v>
      </c>
      <c r="CM351" s="414">
        <f t="shared" si="90"/>
        <v>0</v>
      </c>
    </row>
    <row r="352" spans="2:94" x14ac:dyDescent="0.25">
      <c r="B352" s="134" t="str">
        <f t="shared" si="91"/>
        <v>UST1-S-D-LM--</v>
      </c>
      <c r="C352" s="6" t="str">
        <f>+IF('Diagnóstico Técnico'!AH343&gt;0,'Diagnóstico Técnico'!A343,"")</f>
        <v>OAS-066</v>
      </c>
      <c r="D352" s="475" t="str">
        <f>+'Diagnóstico Técnico'!D343</f>
        <v xml:space="preserve">OASIS </v>
      </c>
      <c r="E352" s="6"/>
      <c r="F352" s="6"/>
      <c r="G352" s="6"/>
      <c r="H352" s="35">
        <v>1</v>
      </c>
      <c r="I352" s="35">
        <v>1</v>
      </c>
      <c r="J352" s="35">
        <v>1</v>
      </c>
      <c r="K352" s="6"/>
      <c r="L352" s="6"/>
      <c r="M352" s="6"/>
      <c r="N352" s="6"/>
      <c r="O352" s="6"/>
      <c r="P352" s="6"/>
      <c r="Q352" s="6"/>
      <c r="R352" s="6"/>
      <c r="S352" s="6"/>
      <c r="T352" s="6"/>
      <c r="U352" s="6"/>
      <c r="V352" s="6"/>
      <c r="W352" s="6"/>
      <c r="X352" s="6"/>
      <c r="Y352" s="6"/>
      <c r="Z352" s="6"/>
      <c r="AA352" s="6"/>
      <c r="AB352" s="6"/>
      <c r="AC352" s="6">
        <v>1</v>
      </c>
      <c r="AD352" s="6"/>
      <c r="AE352" s="6"/>
      <c r="AF352" s="6"/>
      <c r="AG352" s="6"/>
      <c r="AH352" s="6"/>
      <c r="AI352" s="6"/>
      <c r="AJ352" s="6"/>
      <c r="AK352" s="6"/>
      <c r="AL352" s="6"/>
      <c r="AM352" s="6"/>
      <c r="AN352" s="6"/>
      <c r="AO352" s="6"/>
      <c r="AP352" s="6"/>
      <c r="AQ352" s="6"/>
      <c r="AR352" s="6"/>
      <c r="AS352" s="6"/>
      <c r="AT352" s="6"/>
      <c r="AU352" s="6"/>
      <c r="AV352" s="6"/>
      <c r="AW352" s="6"/>
      <c r="AX352" s="6"/>
      <c r="AY352" s="6"/>
      <c r="AZ352" s="6"/>
      <c r="BA352" s="6"/>
      <c r="BB352" s="6"/>
      <c r="BC352" s="6"/>
      <c r="BD352" s="6"/>
      <c r="BE352" s="6"/>
      <c r="BF352" s="6"/>
      <c r="BG352" s="6"/>
      <c r="BH352" s="6"/>
      <c r="BI352" s="6"/>
      <c r="BJ352" s="6"/>
      <c r="BK352" s="6"/>
      <c r="BL352" s="6"/>
      <c r="BM352" s="6"/>
      <c r="BN352" s="6"/>
      <c r="BO352" s="6"/>
      <c r="BP352" s="6"/>
      <c r="BW352" s="414">
        <v>181197.87388987566</v>
      </c>
      <c r="BX352" s="414">
        <f t="shared" si="92"/>
        <v>215625.46992895202</v>
      </c>
      <c r="BY352" s="414">
        <f t="shared" si="93"/>
        <v>17407.609236234457</v>
      </c>
      <c r="BZ352" s="414">
        <f t="shared" si="94"/>
        <v>20715.054991119003</v>
      </c>
      <c r="CA352" s="414">
        <f t="shared" si="95"/>
        <v>198605.48312611011</v>
      </c>
      <c r="CB352" s="414">
        <f t="shared" si="96"/>
        <v>236340.52492007101</v>
      </c>
      <c r="CC352" s="414">
        <f t="shared" si="97"/>
        <v>3409510</v>
      </c>
      <c r="CD352" s="414">
        <f t="shared" si="98"/>
        <v>0</v>
      </c>
      <c r="CE352" s="414">
        <f t="shared" si="85"/>
        <v>3409510</v>
      </c>
      <c r="CF352" s="414">
        <f t="shared" si="99"/>
        <v>4425203.0290000001</v>
      </c>
      <c r="CG352" s="414">
        <f t="shared" si="100"/>
        <v>0</v>
      </c>
      <c r="CH352" s="414">
        <f t="shared" si="101"/>
        <v>4661543.5539200716</v>
      </c>
      <c r="CI352" s="414">
        <f t="shared" si="86"/>
        <v>0</v>
      </c>
      <c r="CJ352" s="414">
        <f t="shared" si="87"/>
        <v>0</v>
      </c>
      <c r="CK352" s="414">
        <f t="shared" si="88"/>
        <v>0</v>
      </c>
      <c r="CL352" s="414">
        <f t="shared" si="89"/>
        <v>0</v>
      </c>
      <c r="CM352" s="414">
        <f t="shared" si="90"/>
        <v>4661543.5539200716</v>
      </c>
      <c r="CO352" s="134" t="s">
        <v>1124</v>
      </c>
    </row>
    <row r="353" spans="2:94" hidden="1" x14ac:dyDescent="0.25">
      <c r="B353" s="134" t="str">
        <f t="shared" si="91"/>
        <v>-----</v>
      </c>
      <c r="C353" s="1" t="str">
        <f>+IF('Diagnóstico Técnico'!AH344&gt;0,'Diagnóstico Técnico'!A344,"")</f>
        <v>MIL-066</v>
      </c>
      <c r="D353" s="413" t="str">
        <f>+'Diagnóstico Técnico'!D344</f>
        <v>NUEVO MILENIO</v>
      </c>
      <c r="BW353" s="414">
        <v>181197.87388987566</v>
      </c>
      <c r="BX353" s="414">
        <f t="shared" si="92"/>
        <v>215625.46992895202</v>
      </c>
      <c r="BY353" s="414">
        <f t="shared" si="93"/>
        <v>17407.609236234457</v>
      </c>
      <c r="BZ353" s="414">
        <f t="shared" si="94"/>
        <v>20715.054991119003</v>
      </c>
      <c r="CA353" s="414">
        <f t="shared" si="95"/>
        <v>198605.48312611011</v>
      </c>
      <c r="CB353" s="414">
        <f t="shared" si="96"/>
        <v>236340.52492007101</v>
      </c>
      <c r="CC353" s="414">
        <f t="shared" si="97"/>
        <v>0</v>
      </c>
      <c r="CD353" s="414">
        <f t="shared" si="98"/>
        <v>0</v>
      </c>
      <c r="CE353" s="414">
        <f t="shared" si="85"/>
        <v>0</v>
      </c>
      <c r="CF353" s="414">
        <f t="shared" si="99"/>
        <v>0</v>
      </c>
      <c r="CG353" s="414">
        <f t="shared" si="100"/>
        <v>0</v>
      </c>
      <c r="CH353" s="414">
        <f t="shared" si="101"/>
        <v>236340.52492007101</v>
      </c>
      <c r="CI353" s="414">
        <f t="shared" si="86"/>
        <v>0</v>
      </c>
      <c r="CJ353" s="414">
        <f t="shared" si="87"/>
        <v>0</v>
      </c>
      <c r="CK353" s="414">
        <f t="shared" si="88"/>
        <v>0</v>
      </c>
      <c r="CL353" s="414">
        <f t="shared" si="89"/>
        <v>0</v>
      </c>
      <c r="CM353" s="414">
        <f t="shared" si="90"/>
        <v>236340.52492007101</v>
      </c>
    </row>
    <row r="354" spans="2:94" hidden="1" x14ac:dyDescent="0.25">
      <c r="B354" s="134" t="str">
        <f t="shared" si="91"/>
        <v>-----</v>
      </c>
      <c r="C354" s="1" t="str">
        <f>+IF('Diagnóstico Técnico'!AH345&gt;0,'Diagnóstico Técnico'!A345,"")</f>
        <v>OAS-067</v>
      </c>
      <c r="D354" s="413" t="str">
        <f>+'Diagnóstico Técnico'!D345</f>
        <v xml:space="preserve">OASIS </v>
      </c>
      <c r="BW354" s="414">
        <v>181197.87388987566</v>
      </c>
      <c r="BX354" s="414">
        <f t="shared" si="92"/>
        <v>215625.46992895202</v>
      </c>
      <c r="BY354" s="414">
        <f t="shared" si="93"/>
        <v>17407.609236234457</v>
      </c>
      <c r="BZ354" s="414">
        <f t="shared" si="94"/>
        <v>20715.054991119003</v>
      </c>
      <c r="CA354" s="414">
        <f t="shared" si="95"/>
        <v>198605.48312611011</v>
      </c>
      <c r="CB354" s="414">
        <f t="shared" si="96"/>
        <v>236340.52492007101</v>
      </c>
      <c r="CC354" s="414">
        <f t="shared" si="97"/>
        <v>0</v>
      </c>
      <c r="CD354" s="414">
        <f t="shared" si="98"/>
        <v>0</v>
      </c>
      <c r="CE354" s="414">
        <f t="shared" si="85"/>
        <v>0</v>
      </c>
      <c r="CF354" s="414">
        <f t="shared" si="99"/>
        <v>0</v>
      </c>
      <c r="CG354" s="414">
        <f t="shared" si="100"/>
        <v>0</v>
      </c>
      <c r="CH354" s="414">
        <f t="shared" si="101"/>
        <v>236340.52492007101</v>
      </c>
      <c r="CI354" s="414">
        <f t="shared" si="86"/>
        <v>0</v>
      </c>
      <c r="CJ354" s="414">
        <f t="shared" si="87"/>
        <v>0</v>
      </c>
      <c r="CK354" s="414">
        <f t="shared" si="88"/>
        <v>0</v>
      </c>
      <c r="CL354" s="414">
        <f t="shared" si="89"/>
        <v>0</v>
      </c>
      <c r="CM354" s="414">
        <f t="shared" si="90"/>
        <v>236340.52492007101</v>
      </c>
    </row>
    <row r="355" spans="2:94" x14ac:dyDescent="0.25">
      <c r="B355" s="134" t="str">
        <f t="shared" si="91"/>
        <v>UST1-S-D-LM--</v>
      </c>
      <c r="C355" s="6" t="str">
        <f>+IF('Diagnóstico Técnico'!AH346&gt;0,'Diagnóstico Técnico'!A346,"")</f>
        <v>OAS-068</v>
      </c>
      <c r="D355" s="475" t="str">
        <f>+'Diagnóstico Técnico'!D346</f>
        <v xml:space="preserve">OASIS </v>
      </c>
      <c r="E355" s="6"/>
      <c r="F355" s="6"/>
      <c r="G355" s="6"/>
      <c r="H355" s="35">
        <v>1</v>
      </c>
      <c r="I355" s="35">
        <v>1</v>
      </c>
      <c r="J355" s="35">
        <v>1</v>
      </c>
      <c r="K355" s="6"/>
      <c r="L355" s="6"/>
      <c r="M355" s="6"/>
      <c r="N355" s="6"/>
      <c r="O355" s="6"/>
      <c r="P355" s="6"/>
      <c r="Q355" s="6"/>
      <c r="R355" s="6"/>
      <c r="S355" s="6"/>
      <c r="T355" s="6"/>
      <c r="U355" s="6"/>
      <c r="V355" s="6"/>
      <c r="W355" s="6"/>
      <c r="X355" s="6"/>
      <c r="Y355" s="6"/>
      <c r="Z355" s="6"/>
      <c r="AA355" s="6"/>
      <c r="AB355" s="6"/>
      <c r="AC355" s="6">
        <v>1</v>
      </c>
      <c r="AD355" s="6"/>
      <c r="AE355" s="6"/>
      <c r="AF355" s="6"/>
      <c r="AG355" s="6"/>
      <c r="AH355" s="6"/>
      <c r="AI355" s="6"/>
      <c r="AJ355" s="6"/>
      <c r="AK355" s="6"/>
      <c r="AL355" s="6"/>
      <c r="AM355" s="6"/>
      <c r="AN355" s="6"/>
      <c r="AO355" s="6"/>
      <c r="AP355" s="6"/>
      <c r="AQ355" s="6"/>
      <c r="AR355" s="6"/>
      <c r="AS355" s="6"/>
      <c r="AT355" s="6"/>
      <c r="AU355" s="6"/>
      <c r="AV355" s="6"/>
      <c r="AW355" s="6"/>
      <c r="AX355" s="6"/>
      <c r="AY355" s="6"/>
      <c r="AZ355" s="6"/>
      <c r="BA355" s="6"/>
      <c r="BB355" s="6"/>
      <c r="BC355" s="6"/>
      <c r="BD355" s="6"/>
      <c r="BE355" s="6"/>
      <c r="BF355" s="6"/>
      <c r="BG355" s="6"/>
      <c r="BH355" s="6"/>
      <c r="BI355" s="6"/>
      <c r="BJ355" s="6"/>
      <c r="BK355" s="6"/>
      <c r="BL355" s="6"/>
      <c r="BM355" s="6"/>
      <c r="BN355" s="6"/>
      <c r="BO355" s="6"/>
      <c r="BP355" s="6"/>
      <c r="BW355" s="414">
        <v>181197.87388987566</v>
      </c>
      <c r="BX355" s="414">
        <f t="shared" si="92"/>
        <v>215625.46992895202</v>
      </c>
      <c r="BY355" s="414">
        <f t="shared" si="93"/>
        <v>17407.609236234457</v>
      </c>
      <c r="BZ355" s="414">
        <f t="shared" si="94"/>
        <v>20715.054991119003</v>
      </c>
      <c r="CA355" s="414">
        <f t="shared" si="95"/>
        <v>198605.48312611011</v>
      </c>
      <c r="CB355" s="414">
        <f t="shared" si="96"/>
        <v>236340.52492007101</v>
      </c>
      <c r="CC355" s="414">
        <f t="shared" si="97"/>
        <v>3409510</v>
      </c>
      <c r="CD355" s="414">
        <f t="shared" si="98"/>
        <v>0</v>
      </c>
      <c r="CE355" s="414">
        <f t="shared" si="85"/>
        <v>3409510</v>
      </c>
      <c r="CF355" s="414">
        <f t="shared" si="99"/>
        <v>4425203.0290000001</v>
      </c>
      <c r="CG355" s="414">
        <f t="shared" si="100"/>
        <v>0</v>
      </c>
      <c r="CH355" s="414">
        <f t="shared" si="101"/>
        <v>4661543.5539200716</v>
      </c>
      <c r="CI355" s="414">
        <f t="shared" si="86"/>
        <v>0</v>
      </c>
      <c r="CJ355" s="414">
        <f t="shared" si="87"/>
        <v>0</v>
      </c>
      <c r="CK355" s="414">
        <f t="shared" si="88"/>
        <v>0</v>
      </c>
      <c r="CL355" s="414">
        <f t="shared" si="89"/>
        <v>0</v>
      </c>
      <c r="CM355" s="414">
        <f t="shared" si="90"/>
        <v>4661543.5539200716</v>
      </c>
      <c r="CO355" s="134" t="s">
        <v>1124</v>
      </c>
    </row>
    <row r="356" spans="2:94" hidden="1" x14ac:dyDescent="0.25">
      <c r="B356" s="134" t="str">
        <f t="shared" si="91"/>
        <v>-----</v>
      </c>
      <c r="C356" s="1" t="str">
        <f>+IF('Diagnóstico Técnico'!AH347&gt;0,'Diagnóstico Técnico'!A347,"")</f>
        <v/>
      </c>
      <c r="D356" s="413" t="str">
        <f>+'Diagnóstico Técnico'!D347</f>
        <v xml:space="preserve">OASIS </v>
      </c>
      <c r="BW356" s="414">
        <v>181197.87388987566</v>
      </c>
      <c r="BX356" s="414">
        <f t="shared" si="92"/>
        <v>215625.46992895202</v>
      </c>
      <c r="BY356" s="414">
        <f t="shared" si="93"/>
        <v>17407.609236234457</v>
      </c>
      <c r="BZ356" s="414">
        <f t="shared" si="94"/>
        <v>20715.054991119003</v>
      </c>
      <c r="CA356" s="414">
        <f t="shared" si="95"/>
        <v>198605.48312611011</v>
      </c>
      <c r="CB356" s="414">
        <f t="shared" si="96"/>
        <v>0</v>
      </c>
      <c r="CC356" s="414">
        <f t="shared" si="97"/>
        <v>0</v>
      </c>
      <c r="CD356" s="414">
        <f t="shared" si="98"/>
        <v>0</v>
      </c>
      <c r="CE356" s="414">
        <f t="shared" si="85"/>
        <v>0</v>
      </c>
      <c r="CF356" s="414">
        <f t="shared" si="99"/>
        <v>0</v>
      </c>
      <c r="CG356" s="414">
        <f t="shared" si="100"/>
        <v>0</v>
      </c>
      <c r="CH356" s="414">
        <f t="shared" si="101"/>
        <v>0</v>
      </c>
      <c r="CI356" s="414">
        <f t="shared" si="86"/>
        <v>0</v>
      </c>
      <c r="CJ356" s="414">
        <f t="shared" si="87"/>
        <v>0</v>
      </c>
      <c r="CK356" s="414">
        <f t="shared" si="88"/>
        <v>0</v>
      </c>
      <c r="CL356" s="414">
        <f t="shared" si="89"/>
        <v>0</v>
      </c>
      <c r="CM356" s="414">
        <f t="shared" si="90"/>
        <v>0</v>
      </c>
    </row>
    <row r="357" spans="2:94" hidden="1" x14ac:dyDescent="0.25">
      <c r="B357" s="134" t="str">
        <f t="shared" si="91"/>
        <v>-----</v>
      </c>
      <c r="C357" s="1" t="str">
        <f>+IF('Diagnóstico Técnico'!AH348&gt;0,'Diagnóstico Técnico'!A348,"")</f>
        <v>MIL-067</v>
      </c>
      <c r="D357" s="413" t="str">
        <f>+'Diagnóstico Técnico'!D348</f>
        <v>NUEVO MILENIO</v>
      </c>
      <c r="BW357" s="414">
        <v>181197.87388987566</v>
      </c>
      <c r="BX357" s="414">
        <f t="shared" si="92"/>
        <v>215625.46992895202</v>
      </c>
      <c r="BY357" s="414">
        <f t="shared" si="93"/>
        <v>17407.609236234457</v>
      </c>
      <c r="BZ357" s="414">
        <f t="shared" si="94"/>
        <v>20715.054991119003</v>
      </c>
      <c r="CA357" s="414">
        <f t="shared" si="95"/>
        <v>198605.48312611011</v>
      </c>
      <c r="CB357" s="414">
        <f t="shared" si="96"/>
        <v>236340.52492007101</v>
      </c>
      <c r="CC357" s="414">
        <f t="shared" si="97"/>
        <v>0</v>
      </c>
      <c r="CD357" s="414">
        <f t="shared" si="98"/>
        <v>0</v>
      </c>
      <c r="CE357" s="414">
        <f t="shared" si="85"/>
        <v>0</v>
      </c>
      <c r="CF357" s="414">
        <f t="shared" si="99"/>
        <v>0</v>
      </c>
      <c r="CG357" s="414">
        <f t="shared" si="100"/>
        <v>0</v>
      </c>
      <c r="CH357" s="414">
        <f t="shared" si="101"/>
        <v>236340.52492007101</v>
      </c>
      <c r="CI357" s="414">
        <f t="shared" si="86"/>
        <v>0</v>
      </c>
      <c r="CJ357" s="414">
        <f t="shared" si="87"/>
        <v>0</v>
      </c>
      <c r="CK357" s="414">
        <f t="shared" si="88"/>
        <v>0</v>
      </c>
      <c r="CL357" s="414">
        <f t="shared" si="89"/>
        <v>0</v>
      </c>
      <c r="CM357" s="414">
        <f t="shared" si="90"/>
        <v>236340.52492007101</v>
      </c>
    </row>
    <row r="358" spans="2:94" hidden="1" x14ac:dyDescent="0.25">
      <c r="B358" s="134" t="str">
        <f t="shared" si="91"/>
        <v>-----</v>
      </c>
      <c r="C358" s="1" t="str">
        <f>+IF('Diagnóstico Técnico'!AH349&gt;0,'Diagnóstico Técnico'!A349,"")</f>
        <v>MIL-068</v>
      </c>
      <c r="D358" s="413" t="str">
        <f>+'Diagnóstico Técnico'!D349</f>
        <v>NUEVO MILENIO</v>
      </c>
      <c r="BW358" s="414">
        <v>181197.87388987566</v>
      </c>
      <c r="BX358" s="414">
        <f t="shared" si="92"/>
        <v>215625.46992895202</v>
      </c>
      <c r="BY358" s="414">
        <f t="shared" si="93"/>
        <v>17407.609236234457</v>
      </c>
      <c r="BZ358" s="414">
        <f t="shared" si="94"/>
        <v>20715.054991119003</v>
      </c>
      <c r="CA358" s="414">
        <f t="shared" si="95"/>
        <v>198605.48312611011</v>
      </c>
      <c r="CB358" s="414">
        <f t="shared" si="96"/>
        <v>236340.52492007101</v>
      </c>
      <c r="CC358" s="414">
        <f t="shared" si="97"/>
        <v>0</v>
      </c>
      <c r="CD358" s="414">
        <f t="shared" si="98"/>
        <v>0</v>
      </c>
      <c r="CE358" s="414">
        <f t="shared" si="85"/>
        <v>0</v>
      </c>
      <c r="CF358" s="414">
        <f t="shared" si="99"/>
        <v>0</v>
      </c>
      <c r="CG358" s="414">
        <f t="shared" si="100"/>
        <v>0</v>
      </c>
      <c r="CH358" s="414">
        <f t="shared" si="101"/>
        <v>236340.52492007101</v>
      </c>
      <c r="CI358" s="414">
        <f t="shared" si="86"/>
        <v>0</v>
      </c>
      <c r="CJ358" s="414">
        <f t="shared" si="87"/>
        <v>0</v>
      </c>
      <c r="CK358" s="414">
        <f t="shared" si="88"/>
        <v>0</v>
      </c>
      <c r="CL358" s="414">
        <f t="shared" si="89"/>
        <v>0</v>
      </c>
      <c r="CM358" s="414">
        <f t="shared" si="90"/>
        <v>236340.52492007101</v>
      </c>
    </row>
    <row r="359" spans="2:94" hidden="1" x14ac:dyDescent="0.25">
      <c r="B359" s="134" t="str">
        <f t="shared" si="91"/>
        <v>-----</v>
      </c>
      <c r="C359" s="1" t="str">
        <f>+IF('Diagnóstico Técnico'!AH350&gt;0,'Diagnóstico Técnico'!A350,"")</f>
        <v/>
      </c>
      <c r="D359" s="413" t="str">
        <f>+'Diagnóstico Técnico'!D350</f>
        <v>NUEVO MILENIO</v>
      </c>
      <c r="BW359" s="414">
        <v>181197.87388987566</v>
      </c>
      <c r="BX359" s="414">
        <f t="shared" si="92"/>
        <v>215625.46992895202</v>
      </c>
      <c r="BY359" s="414">
        <f t="shared" si="93"/>
        <v>17407.609236234457</v>
      </c>
      <c r="BZ359" s="414">
        <f t="shared" si="94"/>
        <v>20715.054991119003</v>
      </c>
      <c r="CA359" s="414">
        <f t="shared" si="95"/>
        <v>198605.48312611011</v>
      </c>
      <c r="CB359" s="414">
        <f t="shared" si="96"/>
        <v>0</v>
      </c>
      <c r="CC359" s="414">
        <f t="shared" si="97"/>
        <v>0</v>
      </c>
      <c r="CD359" s="414">
        <f t="shared" si="98"/>
        <v>0</v>
      </c>
      <c r="CE359" s="414">
        <f t="shared" si="85"/>
        <v>0</v>
      </c>
      <c r="CF359" s="414">
        <f t="shared" si="99"/>
        <v>0</v>
      </c>
      <c r="CG359" s="414">
        <f t="shared" si="100"/>
        <v>0</v>
      </c>
      <c r="CH359" s="414">
        <f t="shared" si="101"/>
        <v>0</v>
      </c>
      <c r="CI359" s="414">
        <f t="shared" si="86"/>
        <v>0</v>
      </c>
      <c r="CJ359" s="414">
        <f t="shared" si="87"/>
        <v>0</v>
      </c>
      <c r="CK359" s="414">
        <f t="shared" si="88"/>
        <v>0</v>
      </c>
      <c r="CL359" s="414">
        <f t="shared" si="89"/>
        <v>0</v>
      </c>
      <c r="CM359" s="414">
        <f t="shared" si="90"/>
        <v>0</v>
      </c>
    </row>
    <row r="360" spans="2:94" x14ac:dyDescent="0.25">
      <c r="B360" s="134" t="str">
        <f t="shared" si="91"/>
        <v>UST1-S-D-LM-LD-</v>
      </c>
      <c r="C360" s="6" t="str">
        <f>+IF('Diagnóstico Técnico'!AH351&gt;0,'Diagnóstico Técnico'!A351,"")</f>
        <v>OAS-070</v>
      </c>
      <c r="D360" s="475" t="str">
        <f>+'Diagnóstico Técnico'!D351</f>
        <v xml:space="preserve">OASIS </v>
      </c>
      <c r="E360" s="6">
        <v>4.0999999999999996</v>
      </c>
      <c r="F360" s="6">
        <v>0.5</v>
      </c>
      <c r="G360" s="6">
        <v>3</v>
      </c>
      <c r="H360" s="6">
        <v>1</v>
      </c>
      <c r="I360" s="6">
        <v>1</v>
      </c>
      <c r="J360" s="6">
        <v>1</v>
      </c>
      <c r="K360" s="6">
        <v>1</v>
      </c>
      <c r="L360" s="6"/>
      <c r="M360" s="6"/>
      <c r="N360" s="6"/>
      <c r="O360" s="6"/>
      <c r="P360" s="6"/>
      <c r="Q360" s="6"/>
      <c r="R360" s="6"/>
      <c r="S360" s="6"/>
      <c r="T360" s="6"/>
      <c r="U360" s="6"/>
      <c r="V360" s="6"/>
      <c r="W360" s="6"/>
      <c r="X360" s="6"/>
      <c r="Y360" s="6"/>
      <c r="Z360" s="6">
        <v>0.5</v>
      </c>
      <c r="AA360" s="6"/>
      <c r="AB360" s="6"/>
      <c r="AC360" s="6">
        <v>1</v>
      </c>
      <c r="AD360" s="6"/>
      <c r="AE360" s="6"/>
      <c r="AF360" s="6"/>
      <c r="AG360" s="6"/>
      <c r="AH360" s="6"/>
      <c r="AI360" s="6"/>
      <c r="AJ360" s="6"/>
      <c r="AK360" s="6"/>
      <c r="AL360" s="6"/>
      <c r="AM360" s="6"/>
      <c r="AN360" s="6">
        <v>1</v>
      </c>
      <c r="AO360" s="6"/>
      <c r="AP360" s="6"/>
      <c r="AQ360" s="6"/>
      <c r="AR360" s="6"/>
      <c r="AS360" s="6"/>
      <c r="AT360" s="6"/>
      <c r="AU360" s="6"/>
      <c r="AV360" s="6"/>
      <c r="AW360" s="6"/>
      <c r="AX360" s="6"/>
      <c r="AY360" s="6"/>
      <c r="AZ360" s="6"/>
      <c r="BA360" s="6"/>
      <c r="BB360" s="6"/>
      <c r="BC360" s="6"/>
      <c r="BD360" s="6"/>
      <c r="BE360" s="6"/>
      <c r="BF360" s="6"/>
      <c r="BG360" s="6"/>
      <c r="BH360" s="6"/>
      <c r="BI360" s="6"/>
      <c r="BJ360" s="6"/>
      <c r="BK360" s="6">
        <v>1.2</v>
      </c>
      <c r="BL360" s="6"/>
      <c r="BM360" s="6"/>
      <c r="BN360" s="6"/>
      <c r="BO360" s="6"/>
      <c r="BP360" s="6"/>
      <c r="BW360" s="414">
        <v>181197.87388987566</v>
      </c>
      <c r="BX360" s="414">
        <f t="shared" si="92"/>
        <v>215625.46992895202</v>
      </c>
      <c r="BY360" s="414">
        <f t="shared" si="93"/>
        <v>17407.609236234457</v>
      </c>
      <c r="BZ360" s="414">
        <f t="shared" si="94"/>
        <v>20715.054991119003</v>
      </c>
      <c r="CA360" s="414">
        <f t="shared" si="95"/>
        <v>198605.48312611011</v>
      </c>
      <c r="CB360" s="414">
        <f t="shared" si="96"/>
        <v>236340.52492007101</v>
      </c>
      <c r="CC360" s="414">
        <f t="shared" si="97"/>
        <v>4163903.4</v>
      </c>
      <c r="CD360" s="414">
        <f t="shared" si="98"/>
        <v>0</v>
      </c>
      <c r="CE360" s="414">
        <f t="shared" si="85"/>
        <v>4163903.4</v>
      </c>
      <c r="CF360" s="414">
        <f t="shared" si="99"/>
        <v>5404330.2228599992</v>
      </c>
      <c r="CG360" s="414">
        <f t="shared" si="100"/>
        <v>0</v>
      </c>
      <c r="CH360" s="414">
        <f t="shared" si="101"/>
        <v>5640670.7477800697</v>
      </c>
      <c r="CI360" s="414">
        <f t="shared" si="86"/>
        <v>0</v>
      </c>
      <c r="CJ360" s="414">
        <f t="shared" si="87"/>
        <v>0</v>
      </c>
      <c r="CK360" s="414">
        <f t="shared" si="88"/>
        <v>0</v>
      </c>
      <c r="CL360" s="414">
        <f t="shared" si="89"/>
        <v>0</v>
      </c>
      <c r="CM360" s="414">
        <f t="shared" si="90"/>
        <v>5640670.7477800697</v>
      </c>
      <c r="CO360" s="134" t="s">
        <v>1124</v>
      </c>
      <c r="CP360" s="134">
        <v>1</v>
      </c>
    </row>
    <row r="361" spans="2:94" hidden="1" x14ac:dyDescent="0.25">
      <c r="B361" s="134" t="str">
        <f t="shared" si="91"/>
        <v>-----</v>
      </c>
      <c r="C361" s="1" t="str">
        <f>+IF('Diagnóstico Técnico'!AH352&gt;0,'Diagnóstico Técnico'!A352,"")</f>
        <v/>
      </c>
      <c r="D361" s="413" t="str">
        <f>+'Diagnóstico Técnico'!D352</f>
        <v xml:space="preserve">OASIS </v>
      </c>
      <c r="BW361" s="414">
        <v>181197.87388987566</v>
      </c>
      <c r="BX361" s="414">
        <f t="shared" si="92"/>
        <v>215625.46992895202</v>
      </c>
      <c r="BY361" s="414">
        <f t="shared" si="93"/>
        <v>17407.609236234457</v>
      </c>
      <c r="BZ361" s="414">
        <f t="shared" si="94"/>
        <v>20715.054991119003</v>
      </c>
      <c r="CA361" s="414">
        <f t="shared" si="95"/>
        <v>198605.48312611011</v>
      </c>
      <c r="CB361" s="414">
        <f t="shared" si="96"/>
        <v>0</v>
      </c>
      <c r="CC361" s="414">
        <f t="shared" si="97"/>
        <v>0</v>
      </c>
      <c r="CD361" s="414">
        <f t="shared" si="98"/>
        <v>0</v>
      </c>
      <c r="CE361" s="414">
        <f t="shared" si="85"/>
        <v>0</v>
      </c>
      <c r="CF361" s="414">
        <f t="shared" si="99"/>
        <v>0</v>
      </c>
      <c r="CG361" s="414">
        <f t="shared" si="100"/>
        <v>0</v>
      </c>
      <c r="CH361" s="414">
        <f t="shared" si="101"/>
        <v>0</v>
      </c>
      <c r="CI361" s="414">
        <f t="shared" si="86"/>
        <v>0</v>
      </c>
      <c r="CJ361" s="414">
        <f t="shared" si="87"/>
        <v>0</v>
      </c>
      <c r="CK361" s="414">
        <f t="shared" si="88"/>
        <v>0</v>
      </c>
      <c r="CL361" s="414">
        <f t="shared" si="89"/>
        <v>0</v>
      </c>
      <c r="CM361" s="414">
        <f t="shared" si="90"/>
        <v>0</v>
      </c>
    </row>
    <row r="362" spans="2:94" hidden="1" x14ac:dyDescent="0.25">
      <c r="B362" s="134" t="str">
        <f t="shared" si="91"/>
        <v>-----</v>
      </c>
      <c r="C362" s="1" t="str">
        <f>+IF('Diagnóstico Técnico'!AH353&gt;0,'Diagnóstico Técnico'!A353,"")</f>
        <v>MIL-070</v>
      </c>
      <c r="D362" s="413" t="str">
        <f>+'Diagnóstico Técnico'!D353</f>
        <v>NUEVO MILENIO</v>
      </c>
      <c r="BW362" s="414">
        <v>181197.87388987566</v>
      </c>
      <c r="BX362" s="414">
        <f t="shared" si="92"/>
        <v>215625.46992895202</v>
      </c>
      <c r="BY362" s="414">
        <f t="shared" si="93"/>
        <v>17407.609236234457</v>
      </c>
      <c r="BZ362" s="414">
        <f t="shared" si="94"/>
        <v>20715.054991119003</v>
      </c>
      <c r="CA362" s="414">
        <f t="shared" si="95"/>
        <v>198605.48312611011</v>
      </c>
      <c r="CB362" s="414">
        <f t="shared" si="96"/>
        <v>236340.52492007101</v>
      </c>
      <c r="CC362" s="414">
        <f t="shared" si="97"/>
        <v>0</v>
      </c>
      <c r="CD362" s="414">
        <f t="shared" si="98"/>
        <v>0</v>
      </c>
      <c r="CE362" s="414">
        <f t="shared" si="85"/>
        <v>0</v>
      </c>
      <c r="CF362" s="414">
        <f t="shared" si="99"/>
        <v>0</v>
      </c>
      <c r="CG362" s="414">
        <f t="shared" si="100"/>
        <v>0</v>
      </c>
      <c r="CH362" s="414">
        <f t="shared" si="101"/>
        <v>236340.52492007101</v>
      </c>
      <c r="CI362" s="414">
        <f t="shared" si="86"/>
        <v>0</v>
      </c>
      <c r="CJ362" s="414">
        <f t="shared" si="87"/>
        <v>0</v>
      </c>
      <c r="CK362" s="414">
        <f t="shared" si="88"/>
        <v>0</v>
      </c>
      <c r="CL362" s="414">
        <f t="shared" si="89"/>
        <v>0</v>
      </c>
      <c r="CM362" s="414">
        <f t="shared" si="90"/>
        <v>236340.52492007101</v>
      </c>
    </row>
    <row r="363" spans="2:94" hidden="1" x14ac:dyDescent="0.25">
      <c r="B363" s="134" t="str">
        <f t="shared" si="91"/>
        <v>-----</v>
      </c>
      <c r="C363" s="1" t="str">
        <f>+IF('Diagnóstico Técnico'!AH354&gt;0,'Diagnóstico Técnico'!A354,"")</f>
        <v/>
      </c>
      <c r="D363" s="413" t="str">
        <f>+'Diagnóstico Técnico'!D354</f>
        <v xml:space="preserve">NUEVO HORIZONTE </v>
      </c>
      <c r="BW363" s="414">
        <v>181197.87388987566</v>
      </c>
      <c r="BX363" s="414">
        <f t="shared" si="92"/>
        <v>215625.46992895202</v>
      </c>
      <c r="BY363" s="414">
        <f t="shared" si="93"/>
        <v>17407.609236234457</v>
      </c>
      <c r="BZ363" s="414">
        <f t="shared" si="94"/>
        <v>20715.054991119003</v>
      </c>
      <c r="CA363" s="414">
        <f t="shared" si="95"/>
        <v>198605.48312611011</v>
      </c>
      <c r="CB363" s="414">
        <f t="shared" si="96"/>
        <v>0</v>
      </c>
      <c r="CC363" s="414">
        <f t="shared" si="97"/>
        <v>0</v>
      </c>
      <c r="CD363" s="414">
        <f t="shared" si="98"/>
        <v>0</v>
      </c>
      <c r="CE363" s="414">
        <f t="shared" si="85"/>
        <v>0</v>
      </c>
      <c r="CF363" s="414">
        <f t="shared" si="99"/>
        <v>0</v>
      </c>
      <c r="CG363" s="414">
        <f t="shared" si="100"/>
        <v>0</v>
      </c>
      <c r="CH363" s="414">
        <f t="shared" si="101"/>
        <v>0</v>
      </c>
      <c r="CI363" s="414">
        <f t="shared" si="86"/>
        <v>0</v>
      </c>
      <c r="CJ363" s="414">
        <f t="shared" si="87"/>
        <v>0</v>
      </c>
      <c r="CK363" s="414">
        <f t="shared" si="88"/>
        <v>0</v>
      </c>
      <c r="CL363" s="414">
        <f t="shared" si="89"/>
        <v>0</v>
      </c>
      <c r="CM363" s="414">
        <f t="shared" si="90"/>
        <v>0</v>
      </c>
    </row>
    <row r="364" spans="2:94" hidden="1" x14ac:dyDescent="0.25">
      <c r="B364" s="134" t="str">
        <f t="shared" si="91"/>
        <v>-----</v>
      </c>
      <c r="C364" s="1" t="str">
        <f>+IF('Diagnóstico Técnico'!AH355&gt;0,'Diagnóstico Técnico'!A355,"")</f>
        <v/>
      </c>
      <c r="D364" s="413" t="str">
        <f>+'Diagnóstico Técnico'!D355</f>
        <v>TAHAMI</v>
      </c>
      <c r="BW364" s="414">
        <v>181197.87388987566</v>
      </c>
      <c r="BX364" s="414">
        <f t="shared" si="92"/>
        <v>215625.46992895202</v>
      </c>
      <c r="BY364" s="414">
        <f t="shared" si="93"/>
        <v>17407.609236234457</v>
      </c>
      <c r="BZ364" s="414">
        <f t="shared" si="94"/>
        <v>20715.054991119003</v>
      </c>
      <c r="CA364" s="414">
        <f t="shared" si="95"/>
        <v>198605.48312611011</v>
      </c>
      <c r="CB364" s="414">
        <f t="shared" si="96"/>
        <v>0</v>
      </c>
      <c r="CC364" s="414">
        <f t="shared" si="97"/>
        <v>0</v>
      </c>
      <c r="CD364" s="414">
        <f t="shared" si="98"/>
        <v>0</v>
      </c>
      <c r="CE364" s="414">
        <f t="shared" si="85"/>
        <v>0</v>
      </c>
      <c r="CF364" s="414">
        <f t="shared" si="99"/>
        <v>0</v>
      </c>
      <c r="CG364" s="414">
        <f t="shared" si="100"/>
        <v>0</v>
      </c>
      <c r="CH364" s="414">
        <f t="shared" si="101"/>
        <v>0</v>
      </c>
      <c r="CI364" s="414">
        <f t="shared" si="86"/>
        <v>0</v>
      </c>
      <c r="CJ364" s="414">
        <f t="shared" si="87"/>
        <v>0</v>
      </c>
      <c r="CK364" s="414">
        <f t="shared" si="88"/>
        <v>0</v>
      </c>
      <c r="CL364" s="414">
        <f t="shared" si="89"/>
        <v>0</v>
      </c>
      <c r="CM364" s="414">
        <f t="shared" si="90"/>
        <v>0</v>
      </c>
    </row>
    <row r="365" spans="2:94" hidden="1" x14ac:dyDescent="0.25">
      <c r="B365" s="134" t="str">
        <f t="shared" si="91"/>
        <v>-----</v>
      </c>
      <c r="C365" s="1" t="str">
        <f>+IF('Diagnóstico Técnico'!AH356&gt;0,'Diagnóstico Técnico'!A356,"")</f>
        <v/>
      </c>
      <c r="D365" s="413" t="str">
        <f>+'Diagnóstico Técnico'!D356</f>
        <v xml:space="preserve">SAN MARTIN </v>
      </c>
      <c r="BW365" s="414">
        <v>181197.87388987566</v>
      </c>
      <c r="BX365" s="414">
        <f t="shared" si="92"/>
        <v>215625.46992895202</v>
      </c>
      <c r="BY365" s="414">
        <f t="shared" si="93"/>
        <v>17407.609236234457</v>
      </c>
      <c r="BZ365" s="414">
        <f t="shared" si="94"/>
        <v>20715.054991119003</v>
      </c>
      <c r="CA365" s="414">
        <f t="shared" si="95"/>
        <v>198605.48312611011</v>
      </c>
      <c r="CB365" s="414">
        <f t="shared" si="96"/>
        <v>0</v>
      </c>
      <c r="CC365" s="414">
        <f t="shared" si="97"/>
        <v>0</v>
      </c>
      <c r="CD365" s="414">
        <f t="shared" si="98"/>
        <v>0</v>
      </c>
      <c r="CE365" s="414">
        <f t="shared" si="85"/>
        <v>0</v>
      </c>
      <c r="CF365" s="414">
        <f t="shared" si="99"/>
        <v>0</v>
      </c>
      <c r="CG365" s="414">
        <f t="shared" si="100"/>
        <v>0</v>
      </c>
      <c r="CH365" s="414">
        <f t="shared" si="101"/>
        <v>0</v>
      </c>
      <c r="CI365" s="414">
        <f t="shared" si="86"/>
        <v>0</v>
      </c>
      <c r="CJ365" s="414">
        <f t="shared" si="87"/>
        <v>0</v>
      </c>
      <c r="CK365" s="414">
        <f t="shared" si="88"/>
        <v>0</v>
      </c>
      <c r="CL365" s="414">
        <f t="shared" si="89"/>
        <v>0</v>
      </c>
      <c r="CM365" s="414">
        <f t="shared" si="90"/>
        <v>0</v>
      </c>
    </row>
    <row r="366" spans="2:94" hidden="1" x14ac:dyDescent="0.25">
      <c r="B366" s="134" t="str">
        <f t="shared" si="91"/>
        <v>-----</v>
      </c>
      <c r="C366" s="1" t="str">
        <f>+IF('Diagnóstico Técnico'!AH357&gt;0,'Diagnóstico Técnico'!A357,"")</f>
        <v/>
      </c>
      <c r="D366" s="413" t="str">
        <f>+'Diagnóstico Técnico'!D357</f>
        <v xml:space="preserve">SAN MARTIN </v>
      </c>
      <c r="BW366" s="414">
        <v>181197.87388987566</v>
      </c>
      <c r="BX366" s="414">
        <f t="shared" si="92"/>
        <v>215625.46992895202</v>
      </c>
      <c r="BY366" s="414">
        <f t="shared" si="93"/>
        <v>17407.609236234457</v>
      </c>
      <c r="BZ366" s="414">
        <f t="shared" si="94"/>
        <v>20715.054991119003</v>
      </c>
      <c r="CA366" s="414">
        <f t="shared" si="95"/>
        <v>198605.48312611011</v>
      </c>
      <c r="CB366" s="414">
        <f t="shared" si="96"/>
        <v>0</v>
      </c>
      <c r="CC366" s="414">
        <f t="shared" si="97"/>
        <v>0</v>
      </c>
      <c r="CD366" s="414">
        <f t="shared" si="98"/>
        <v>0</v>
      </c>
      <c r="CE366" s="414">
        <f t="shared" si="85"/>
        <v>0</v>
      </c>
      <c r="CF366" s="414">
        <f t="shared" si="99"/>
        <v>0</v>
      </c>
      <c r="CG366" s="414">
        <f t="shared" si="100"/>
        <v>0</v>
      </c>
      <c r="CH366" s="414">
        <f t="shared" si="101"/>
        <v>0</v>
      </c>
      <c r="CI366" s="414">
        <f t="shared" si="86"/>
        <v>0</v>
      </c>
      <c r="CJ366" s="414">
        <f t="shared" si="87"/>
        <v>0</v>
      </c>
      <c r="CK366" s="414">
        <f t="shared" si="88"/>
        <v>0</v>
      </c>
      <c r="CL366" s="414">
        <f t="shared" si="89"/>
        <v>0</v>
      </c>
      <c r="CM366" s="414">
        <f t="shared" si="90"/>
        <v>0</v>
      </c>
    </row>
    <row r="367" spans="2:94" hidden="1" x14ac:dyDescent="0.25">
      <c r="B367" s="134" t="str">
        <f t="shared" si="91"/>
        <v>-----</v>
      </c>
      <c r="C367" s="1" t="str">
        <f>+IF('Diagnóstico Técnico'!AH358&gt;0,'Diagnóstico Técnico'!A358,"")</f>
        <v/>
      </c>
      <c r="D367" s="413" t="str">
        <f>+'Diagnóstico Técnico'!D358</f>
        <v xml:space="preserve">SAN MARTIN </v>
      </c>
      <c r="BW367" s="414">
        <v>181197.87388987566</v>
      </c>
      <c r="BX367" s="414">
        <f t="shared" si="92"/>
        <v>215625.46992895202</v>
      </c>
      <c r="BY367" s="414">
        <f t="shared" si="93"/>
        <v>17407.609236234457</v>
      </c>
      <c r="BZ367" s="414">
        <f t="shared" si="94"/>
        <v>20715.054991119003</v>
      </c>
      <c r="CA367" s="414">
        <f t="shared" si="95"/>
        <v>198605.48312611011</v>
      </c>
      <c r="CB367" s="414">
        <f t="shared" si="96"/>
        <v>0</v>
      </c>
      <c r="CC367" s="414">
        <f t="shared" si="97"/>
        <v>0</v>
      </c>
      <c r="CD367" s="414">
        <f t="shared" si="98"/>
        <v>0</v>
      </c>
      <c r="CE367" s="414">
        <f t="shared" si="85"/>
        <v>0</v>
      </c>
      <c r="CF367" s="414">
        <f t="shared" si="99"/>
        <v>0</v>
      </c>
      <c r="CG367" s="414">
        <f t="shared" si="100"/>
        <v>0</v>
      </c>
      <c r="CH367" s="414">
        <f t="shared" si="101"/>
        <v>0</v>
      </c>
      <c r="CI367" s="414">
        <f t="shared" si="86"/>
        <v>0</v>
      </c>
      <c r="CJ367" s="414">
        <f t="shared" si="87"/>
        <v>0</v>
      </c>
      <c r="CK367" s="414">
        <f t="shared" si="88"/>
        <v>0</v>
      </c>
      <c r="CL367" s="414">
        <f t="shared" si="89"/>
        <v>0</v>
      </c>
      <c r="CM367" s="414">
        <f t="shared" si="90"/>
        <v>0</v>
      </c>
    </row>
    <row r="368" spans="2:94" hidden="1" x14ac:dyDescent="0.25">
      <c r="B368" s="134" t="str">
        <f t="shared" si="91"/>
        <v>-----</v>
      </c>
      <c r="C368" s="1" t="str">
        <f>+IF('Diagnóstico Técnico'!AH359&gt;0,'Diagnóstico Técnico'!A359,"")</f>
        <v/>
      </c>
      <c r="D368" s="413" t="str">
        <f>+'Diagnóstico Técnico'!D359</f>
        <v xml:space="preserve">SAN MARTIN </v>
      </c>
      <c r="BW368" s="414">
        <v>181197.87388987566</v>
      </c>
      <c r="BX368" s="414">
        <f t="shared" si="92"/>
        <v>215625.46992895202</v>
      </c>
      <c r="BY368" s="414">
        <f t="shared" si="93"/>
        <v>17407.609236234457</v>
      </c>
      <c r="BZ368" s="414">
        <f t="shared" si="94"/>
        <v>20715.054991119003</v>
      </c>
      <c r="CA368" s="414">
        <f t="shared" si="95"/>
        <v>198605.48312611011</v>
      </c>
      <c r="CB368" s="414">
        <f t="shared" si="96"/>
        <v>0</v>
      </c>
      <c r="CC368" s="414">
        <f t="shared" si="97"/>
        <v>0</v>
      </c>
      <c r="CD368" s="414">
        <f t="shared" si="98"/>
        <v>0</v>
      </c>
      <c r="CE368" s="414">
        <f t="shared" si="85"/>
        <v>0</v>
      </c>
      <c r="CF368" s="414">
        <f t="shared" si="99"/>
        <v>0</v>
      </c>
      <c r="CG368" s="414">
        <f t="shared" si="100"/>
        <v>0</v>
      </c>
      <c r="CH368" s="414">
        <f t="shared" si="101"/>
        <v>0</v>
      </c>
      <c r="CI368" s="414">
        <f t="shared" si="86"/>
        <v>0</v>
      </c>
      <c r="CJ368" s="414">
        <f t="shared" si="87"/>
        <v>0</v>
      </c>
      <c r="CK368" s="414">
        <f t="shared" si="88"/>
        <v>0</v>
      </c>
      <c r="CL368" s="414">
        <f t="shared" si="89"/>
        <v>0</v>
      </c>
      <c r="CM368" s="414">
        <f t="shared" si="90"/>
        <v>0</v>
      </c>
    </row>
    <row r="369" spans="2:94" hidden="1" x14ac:dyDescent="0.25">
      <c r="B369" s="134" t="str">
        <f t="shared" si="91"/>
        <v>-----</v>
      </c>
      <c r="C369" s="1" t="str">
        <f>+IF('Diagnóstico Técnico'!AH360&gt;0,'Diagnóstico Técnico'!A360,"")</f>
        <v/>
      </c>
      <c r="D369" s="413" t="str">
        <f>+'Diagnóstico Técnico'!D360</f>
        <v xml:space="preserve">SAN MARTIN </v>
      </c>
      <c r="BW369" s="414">
        <v>181197.87388987566</v>
      </c>
      <c r="BX369" s="414">
        <f t="shared" si="92"/>
        <v>215625.46992895202</v>
      </c>
      <c r="BY369" s="414">
        <f t="shared" si="93"/>
        <v>17407.609236234457</v>
      </c>
      <c r="BZ369" s="414">
        <f t="shared" si="94"/>
        <v>20715.054991119003</v>
      </c>
      <c r="CA369" s="414">
        <f t="shared" si="95"/>
        <v>198605.48312611011</v>
      </c>
      <c r="CB369" s="414">
        <f t="shared" si="96"/>
        <v>0</v>
      </c>
      <c r="CC369" s="414">
        <f t="shared" si="97"/>
        <v>0</v>
      </c>
      <c r="CD369" s="414">
        <f t="shared" si="98"/>
        <v>0</v>
      </c>
      <c r="CE369" s="414">
        <f t="shared" si="85"/>
        <v>0</v>
      </c>
      <c r="CF369" s="414">
        <f t="shared" si="99"/>
        <v>0</v>
      </c>
      <c r="CG369" s="414">
        <f t="shared" si="100"/>
        <v>0</v>
      </c>
      <c r="CH369" s="414">
        <f t="shared" si="101"/>
        <v>0</v>
      </c>
      <c r="CI369" s="414">
        <f t="shared" si="86"/>
        <v>0</v>
      </c>
      <c r="CJ369" s="414">
        <f t="shared" si="87"/>
        <v>0</v>
      </c>
      <c r="CK369" s="414">
        <f t="shared" si="88"/>
        <v>0</v>
      </c>
      <c r="CL369" s="414">
        <f t="shared" si="89"/>
        <v>0</v>
      </c>
      <c r="CM369" s="414">
        <f t="shared" si="90"/>
        <v>0</v>
      </c>
    </row>
    <row r="370" spans="2:94" hidden="1" x14ac:dyDescent="0.25">
      <c r="B370" s="134" t="str">
        <f t="shared" si="91"/>
        <v>-----</v>
      </c>
      <c r="C370" s="1" t="str">
        <f>+IF('Diagnóstico Técnico'!AH361&gt;0,'Diagnóstico Técnico'!A361,"")</f>
        <v/>
      </c>
      <c r="D370" s="413" t="str">
        <f>+'Diagnóstico Técnico'!D361</f>
        <v xml:space="preserve">SAN MARTIN </v>
      </c>
      <c r="BW370" s="414">
        <v>181197.87388987566</v>
      </c>
      <c r="BX370" s="414">
        <f t="shared" si="92"/>
        <v>215625.46992895202</v>
      </c>
      <c r="BY370" s="414">
        <f t="shared" si="93"/>
        <v>17407.609236234457</v>
      </c>
      <c r="BZ370" s="414">
        <f t="shared" si="94"/>
        <v>20715.054991119003</v>
      </c>
      <c r="CA370" s="414">
        <f t="shared" si="95"/>
        <v>198605.48312611011</v>
      </c>
      <c r="CB370" s="414">
        <f t="shared" si="96"/>
        <v>0</v>
      </c>
      <c r="CC370" s="414">
        <f t="shared" si="97"/>
        <v>0</v>
      </c>
      <c r="CD370" s="414">
        <f t="shared" si="98"/>
        <v>0</v>
      </c>
      <c r="CE370" s="414">
        <f t="shared" si="85"/>
        <v>0</v>
      </c>
      <c r="CF370" s="414">
        <f t="shared" si="99"/>
        <v>0</v>
      </c>
      <c r="CG370" s="414">
        <f t="shared" si="100"/>
        <v>0</v>
      </c>
      <c r="CH370" s="414">
        <f t="shared" si="101"/>
        <v>0</v>
      </c>
      <c r="CI370" s="414">
        <f t="shared" si="86"/>
        <v>0</v>
      </c>
      <c r="CJ370" s="414">
        <f t="shared" si="87"/>
        <v>0</v>
      </c>
      <c r="CK370" s="414">
        <f t="shared" si="88"/>
        <v>0</v>
      </c>
      <c r="CL370" s="414">
        <f t="shared" si="89"/>
        <v>0</v>
      </c>
      <c r="CM370" s="414">
        <f t="shared" si="90"/>
        <v>0</v>
      </c>
    </row>
    <row r="371" spans="2:94" hidden="1" x14ac:dyDescent="0.25">
      <c r="B371" s="134" t="str">
        <f t="shared" si="91"/>
        <v>-----</v>
      </c>
      <c r="C371" s="1" t="str">
        <f>+IF('Diagnóstico Técnico'!AH362&gt;0,'Diagnóstico Técnico'!A362,"")</f>
        <v/>
      </c>
      <c r="D371" s="413" t="str">
        <f>+'Diagnóstico Técnico'!D362</f>
        <v xml:space="preserve">SAN MARTIN </v>
      </c>
      <c r="BW371" s="414">
        <v>181197.87388987566</v>
      </c>
      <c r="BX371" s="414">
        <f t="shared" si="92"/>
        <v>215625.46992895202</v>
      </c>
      <c r="BY371" s="414">
        <f t="shared" si="93"/>
        <v>17407.609236234457</v>
      </c>
      <c r="BZ371" s="414">
        <f t="shared" si="94"/>
        <v>20715.054991119003</v>
      </c>
      <c r="CA371" s="414">
        <f t="shared" si="95"/>
        <v>198605.48312611011</v>
      </c>
      <c r="CB371" s="414">
        <f t="shared" si="96"/>
        <v>0</v>
      </c>
      <c r="CC371" s="414">
        <f t="shared" si="97"/>
        <v>0</v>
      </c>
      <c r="CD371" s="414">
        <f t="shared" si="98"/>
        <v>0</v>
      </c>
      <c r="CE371" s="414">
        <f t="shared" si="85"/>
        <v>0</v>
      </c>
      <c r="CF371" s="414">
        <f t="shared" si="99"/>
        <v>0</v>
      </c>
      <c r="CG371" s="414">
        <f t="shared" si="100"/>
        <v>0</v>
      </c>
      <c r="CH371" s="414">
        <f t="shared" si="101"/>
        <v>0</v>
      </c>
      <c r="CI371" s="414">
        <f t="shared" si="86"/>
        <v>0</v>
      </c>
      <c r="CJ371" s="414">
        <f t="shared" si="87"/>
        <v>0</v>
      </c>
      <c r="CK371" s="414">
        <f t="shared" si="88"/>
        <v>0</v>
      </c>
      <c r="CL371" s="414">
        <f t="shared" si="89"/>
        <v>0</v>
      </c>
      <c r="CM371" s="414">
        <f t="shared" si="90"/>
        <v>0</v>
      </c>
    </row>
    <row r="372" spans="2:94" hidden="1" x14ac:dyDescent="0.25">
      <c r="B372" s="134" t="str">
        <f t="shared" si="91"/>
        <v>-----</v>
      </c>
      <c r="C372" s="1" t="str">
        <f>+IF('Diagnóstico Técnico'!AH363&gt;0,'Diagnóstico Técnico'!A363,"")</f>
        <v>MIL-071</v>
      </c>
      <c r="D372" s="413" t="str">
        <f>+'Diagnóstico Técnico'!D363</f>
        <v>NUEVO MILENIO</v>
      </c>
      <c r="BW372" s="414">
        <v>181197.87388987566</v>
      </c>
      <c r="BX372" s="414">
        <f t="shared" si="92"/>
        <v>215625.46992895202</v>
      </c>
      <c r="BY372" s="414">
        <f t="shared" si="93"/>
        <v>17407.609236234457</v>
      </c>
      <c r="BZ372" s="414">
        <f t="shared" si="94"/>
        <v>20715.054991119003</v>
      </c>
      <c r="CA372" s="414">
        <f t="shared" si="95"/>
        <v>198605.48312611011</v>
      </c>
      <c r="CB372" s="414">
        <f t="shared" si="96"/>
        <v>236340.52492007101</v>
      </c>
      <c r="CC372" s="414">
        <f t="shared" si="97"/>
        <v>0</v>
      </c>
      <c r="CD372" s="414">
        <f t="shared" si="98"/>
        <v>0</v>
      </c>
      <c r="CE372" s="414">
        <f t="shared" si="85"/>
        <v>0</v>
      </c>
      <c r="CF372" s="414">
        <f t="shared" si="99"/>
        <v>0</v>
      </c>
      <c r="CG372" s="414">
        <f t="shared" si="100"/>
        <v>0</v>
      </c>
      <c r="CH372" s="414">
        <f t="shared" si="101"/>
        <v>236340.52492007101</v>
      </c>
      <c r="CI372" s="414">
        <f t="shared" si="86"/>
        <v>0</v>
      </c>
      <c r="CJ372" s="414">
        <f t="shared" si="87"/>
        <v>0</v>
      </c>
      <c r="CK372" s="414">
        <f t="shared" si="88"/>
        <v>0</v>
      </c>
      <c r="CL372" s="414">
        <f t="shared" si="89"/>
        <v>0</v>
      </c>
      <c r="CM372" s="414">
        <f t="shared" si="90"/>
        <v>236340.52492007101</v>
      </c>
    </row>
    <row r="373" spans="2:94" hidden="1" x14ac:dyDescent="0.25">
      <c r="B373" s="134" t="str">
        <f t="shared" si="91"/>
        <v>-----</v>
      </c>
      <c r="C373" s="1" t="str">
        <f>+IF('Diagnóstico Técnico'!AH364&gt;0,'Diagnóstico Técnico'!A364,"")</f>
        <v/>
      </c>
      <c r="D373" s="413" t="str">
        <f>+'Diagnóstico Técnico'!D364</f>
        <v xml:space="preserve">OASIS </v>
      </c>
      <c r="BW373" s="414">
        <v>181197.87388987566</v>
      </c>
      <c r="BX373" s="414">
        <f t="shared" si="92"/>
        <v>215625.46992895202</v>
      </c>
      <c r="BY373" s="414">
        <f t="shared" si="93"/>
        <v>17407.609236234457</v>
      </c>
      <c r="BZ373" s="414">
        <f t="shared" si="94"/>
        <v>20715.054991119003</v>
      </c>
      <c r="CA373" s="414">
        <f t="shared" si="95"/>
        <v>198605.48312611011</v>
      </c>
      <c r="CB373" s="414">
        <f t="shared" si="96"/>
        <v>0</v>
      </c>
      <c r="CC373" s="414">
        <f t="shared" si="97"/>
        <v>0</v>
      </c>
      <c r="CD373" s="414">
        <f t="shared" si="98"/>
        <v>0</v>
      </c>
      <c r="CE373" s="414">
        <f t="shared" si="85"/>
        <v>0</v>
      </c>
      <c r="CF373" s="414">
        <f t="shared" si="99"/>
        <v>0</v>
      </c>
      <c r="CG373" s="414">
        <f t="shared" si="100"/>
        <v>0</v>
      </c>
      <c r="CH373" s="414">
        <f t="shared" si="101"/>
        <v>0</v>
      </c>
      <c r="CI373" s="414">
        <f t="shared" si="86"/>
        <v>0</v>
      </c>
      <c r="CJ373" s="414">
        <f t="shared" si="87"/>
        <v>0</v>
      </c>
      <c r="CK373" s="414">
        <f t="shared" si="88"/>
        <v>0</v>
      </c>
      <c r="CL373" s="414">
        <f t="shared" si="89"/>
        <v>0</v>
      </c>
      <c r="CM373" s="414">
        <f t="shared" si="90"/>
        <v>0</v>
      </c>
    </row>
    <row r="374" spans="2:94" hidden="1" x14ac:dyDescent="0.25">
      <c r="B374" s="134" t="str">
        <f t="shared" si="91"/>
        <v>-----</v>
      </c>
      <c r="C374" s="1" t="str">
        <f>+IF('Diagnóstico Técnico'!AH365&gt;0,'Diagnóstico Técnico'!A365,"")</f>
        <v/>
      </c>
      <c r="D374" s="413" t="str">
        <f>+'Diagnóstico Técnico'!D365</f>
        <v xml:space="preserve">OASIS </v>
      </c>
      <c r="BW374" s="414">
        <v>181197.87388987566</v>
      </c>
      <c r="BX374" s="414">
        <f t="shared" si="92"/>
        <v>215625.46992895202</v>
      </c>
      <c r="BY374" s="414">
        <f t="shared" si="93"/>
        <v>17407.609236234457</v>
      </c>
      <c r="BZ374" s="414">
        <f t="shared" si="94"/>
        <v>20715.054991119003</v>
      </c>
      <c r="CA374" s="414">
        <f t="shared" si="95"/>
        <v>198605.48312611011</v>
      </c>
      <c r="CB374" s="414">
        <f t="shared" si="96"/>
        <v>0</v>
      </c>
      <c r="CC374" s="414">
        <f t="shared" si="97"/>
        <v>0</v>
      </c>
      <c r="CD374" s="414">
        <f t="shared" si="98"/>
        <v>0</v>
      </c>
      <c r="CE374" s="414">
        <f t="shared" si="85"/>
        <v>0</v>
      </c>
      <c r="CF374" s="414">
        <f t="shared" si="99"/>
        <v>0</v>
      </c>
      <c r="CG374" s="414">
        <f t="shared" si="100"/>
        <v>0</v>
      </c>
      <c r="CH374" s="414">
        <f t="shared" si="101"/>
        <v>0</v>
      </c>
      <c r="CI374" s="414">
        <f t="shared" si="86"/>
        <v>0</v>
      </c>
      <c r="CJ374" s="414">
        <f t="shared" si="87"/>
        <v>0</v>
      </c>
      <c r="CK374" s="414">
        <f t="shared" si="88"/>
        <v>0</v>
      </c>
      <c r="CL374" s="414">
        <f t="shared" si="89"/>
        <v>0</v>
      </c>
      <c r="CM374" s="414">
        <f t="shared" si="90"/>
        <v>0</v>
      </c>
    </row>
    <row r="375" spans="2:94" x14ac:dyDescent="0.25">
      <c r="B375" s="134" t="str">
        <f t="shared" si="91"/>
        <v>-S-D-LM--</v>
      </c>
      <c r="C375" s="6" t="str">
        <f>+IF('Diagnóstico Técnico'!AH366&gt;0,'Diagnóstico Técnico'!A366,"")</f>
        <v>OAS-073</v>
      </c>
      <c r="D375" s="475" t="str">
        <f>+'Diagnóstico Técnico'!D366</f>
        <v xml:space="preserve">OASIS </v>
      </c>
      <c r="E375" s="6">
        <v>1.5</v>
      </c>
      <c r="F375" s="6">
        <v>0.5</v>
      </c>
      <c r="G375" s="6">
        <v>0.7</v>
      </c>
      <c r="H375" s="6">
        <v>1</v>
      </c>
      <c r="I375" s="6">
        <v>1</v>
      </c>
      <c r="J375" s="6">
        <v>1</v>
      </c>
      <c r="K375" s="6"/>
      <c r="L375" s="6"/>
      <c r="M375" s="6"/>
      <c r="N375" s="6"/>
      <c r="O375" s="6"/>
      <c r="P375" s="6"/>
      <c r="Q375" s="6"/>
      <c r="R375" s="6"/>
      <c r="S375" s="6"/>
      <c r="T375" s="6"/>
      <c r="U375" s="6"/>
      <c r="V375" s="6"/>
      <c r="W375" s="6"/>
      <c r="X375" s="6"/>
      <c r="Y375" s="6"/>
      <c r="Z375" s="6"/>
      <c r="AA375" s="6"/>
      <c r="AB375" s="6"/>
      <c r="AC375" s="6"/>
      <c r="AD375" s="6"/>
      <c r="AE375" s="6"/>
      <c r="AF375" s="6"/>
      <c r="AG375" s="6"/>
      <c r="AH375" s="6"/>
      <c r="AI375" s="6"/>
      <c r="AJ375" s="6"/>
      <c r="AK375" s="6">
        <v>0.02</v>
      </c>
      <c r="AL375" s="6"/>
      <c r="AM375" s="6"/>
      <c r="AN375" s="6">
        <v>2.2000000000000002</v>
      </c>
      <c r="AO375" s="6"/>
      <c r="AP375" s="6"/>
      <c r="AQ375" s="6"/>
      <c r="AR375" s="6"/>
      <c r="AS375" s="6"/>
      <c r="AT375" s="6"/>
      <c r="AU375" s="6">
        <v>2.4</v>
      </c>
      <c r="AV375" s="6">
        <v>11.8</v>
      </c>
      <c r="AW375" s="6">
        <v>0.9</v>
      </c>
      <c r="AX375" s="6"/>
      <c r="AY375" s="6">
        <v>1</v>
      </c>
      <c r="AZ375" s="6">
        <v>1</v>
      </c>
      <c r="BA375" s="6"/>
      <c r="BB375" s="6"/>
      <c r="BC375" s="6"/>
      <c r="BD375" s="6"/>
      <c r="BE375" s="6"/>
      <c r="BF375" s="6"/>
      <c r="BG375" s="6">
        <v>1</v>
      </c>
      <c r="BH375" s="6"/>
      <c r="BI375" s="6"/>
      <c r="BJ375" s="6"/>
      <c r="BK375" s="6"/>
      <c r="BL375" s="6">
        <v>1.3</v>
      </c>
      <c r="BM375" s="6"/>
      <c r="BN375" s="6">
        <v>4.3</v>
      </c>
      <c r="BO375" s="6">
        <v>0.9</v>
      </c>
      <c r="BP375" s="6">
        <v>19.5</v>
      </c>
      <c r="BW375" s="414">
        <v>181197.87388987566</v>
      </c>
      <c r="BX375" s="414">
        <f t="shared" si="92"/>
        <v>215625.46992895202</v>
      </c>
      <c r="BY375" s="414">
        <f t="shared" si="93"/>
        <v>17407.609236234457</v>
      </c>
      <c r="BZ375" s="414">
        <f t="shared" si="94"/>
        <v>20715.054991119003</v>
      </c>
      <c r="CA375" s="414">
        <f t="shared" si="95"/>
        <v>198605.48312611011</v>
      </c>
      <c r="CB375" s="414">
        <f t="shared" si="96"/>
        <v>236340.52492007101</v>
      </c>
      <c r="CC375" s="414">
        <f t="shared" si="97"/>
        <v>1674212.48</v>
      </c>
      <c r="CD375" s="414">
        <f t="shared" si="98"/>
        <v>0</v>
      </c>
      <c r="CE375" s="414">
        <f t="shared" si="85"/>
        <v>1674212.48</v>
      </c>
      <c r="CF375" s="414">
        <f t="shared" si="99"/>
        <v>2172960.3777919998</v>
      </c>
      <c r="CG375" s="414">
        <f t="shared" si="100"/>
        <v>0</v>
      </c>
      <c r="CH375" s="414">
        <f t="shared" si="101"/>
        <v>2409300.9027120708</v>
      </c>
      <c r="CI375" s="414">
        <f t="shared" si="86"/>
        <v>0</v>
      </c>
      <c r="CJ375" s="414">
        <f t="shared" si="87"/>
        <v>0</v>
      </c>
      <c r="CK375" s="414">
        <f t="shared" si="88"/>
        <v>0</v>
      </c>
      <c r="CL375" s="414">
        <f t="shared" si="89"/>
        <v>0</v>
      </c>
      <c r="CM375" s="414">
        <f t="shared" si="90"/>
        <v>2409300.9027120708</v>
      </c>
      <c r="CO375" s="134" t="s">
        <v>1129</v>
      </c>
      <c r="CP375" s="134">
        <v>1</v>
      </c>
    </row>
    <row r="376" spans="2:94" hidden="1" x14ac:dyDescent="0.25">
      <c r="B376" s="134" t="str">
        <f t="shared" si="91"/>
        <v>-----</v>
      </c>
      <c r="C376" s="1" t="str">
        <f>+IF('Diagnóstico Técnico'!AH367&gt;0,'Diagnóstico Técnico'!A367,"")</f>
        <v/>
      </c>
      <c r="D376" s="413" t="str">
        <f>+'Diagnóstico Técnico'!D367</f>
        <v>TAHAMI</v>
      </c>
      <c r="BW376" s="414">
        <v>181197.87388987566</v>
      </c>
      <c r="BX376" s="414">
        <f t="shared" si="92"/>
        <v>215625.46992895202</v>
      </c>
      <c r="BY376" s="414">
        <f t="shared" si="93"/>
        <v>17407.609236234457</v>
      </c>
      <c r="BZ376" s="414">
        <f t="shared" si="94"/>
        <v>20715.054991119003</v>
      </c>
      <c r="CA376" s="414">
        <f t="shared" si="95"/>
        <v>198605.48312611011</v>
      </c>
      <c r="CB376" s="414">
        <f t="shared" si="96"/>
        <v>0</v>
      </c>
      <c r="CC376" s="414">
        <f t="shared" si="97"/>
        <v>0</v>
      </c>
      <c r="CD376" s="414">
        <f t="shared" si="98"/>
        <v>0</v>
      </c>
      <c r="CE376" s="414">
        <f t="shared" ref="CE376:CE439" si="102">+CC376+CD376</f>
        <v>0</v>
      </c>
      <c r="CF376" s="414">
        <f t="shared" si="99"/>
        <v>0</v>
      </c>
      <c r="CG376" s="414">
        <f t="shared" si="100"/>
        <v>0</v>
      </c>
      <c r="CH376" s="414">
        <f t="shared" si="101"/>
        <v>0</v>
      </c>
      <c r="CI376" s="414">
        <f t="shared" ref="CI376:CI439" si="103">+IF((CB376+CF376)&gt;$CF$12,(CB376+CF376)-$CF$12,0)</f>
        <v>0</v>
      </c>
      <c r="CJ376" s="414">
        <f t="shared" ref="CJ376:CJ439" si="104">+IF(CF376&gt;$CF$12,CF376-$CF$12,0)</f>
        <v>0</v>
      </c>
      <c r="CK376" s="414">
        <f t="shared" ref="CK376:CK439" si="105">ROUND(+IF((CB376+CF376+CG376)&gt;$CH$12,(CB376+CF376+CG376)-$CH$12,0),0)</f>
        <v>0</v>
      </c>
      <c r="CL376" s="414">
        <f t="shared" ref="CL376:CL439" si="106">+IF(CJ376&lt;CI376,CI376,CJ376)</f>
        <v>0</v>
      </c>
      <c r="CM376" s="414">
        <f t="shared" ref="CM376:CM439" si="107">+CH376-CL376-CK376</f>
        <v>0</v>
      </c>
    </row>
    <row r="377" spans="2:94" hidden="1" x14ac:dyDescent="0.25">
      <c r="B377" s="134" t="str">
        <f t="shared" si="91"/>
        <v>-----</v>
      </c>
      <c r="C377" s="1" t="str">
        <f>+IF('Diagnóstico Técnico'!AH368&gt;0,'Diagnóstico Técnico'!A368,"")</f>
        <v/>
      </c>
      <c r="D377" s="413" t="str">
        <f>+'Diagnóstico Técnico'!D368</f>
        <v>TAHAMI</v>
      </c>
      <c r="BW377" s="414">
        <v>181197.87388987566</v>
      </c>
      <c r="BX377" s="414">
        <f t="shared" si="92"/>
        <v>215625.46992895202</v>
      </c>
      <c r="BY377" s="414">
        <f t="shared" si="93"/>
        <v>17407.609236234457</v>
      </c>
      <c r="BZ377" s="414">
        <f t="shared" si="94"/>
        <v>20715.054991119003</v>
      </c>
      <c r="CA377" s="414">
        <f t="shared" si="95"/>
        <v>198605.48312611011</v>
      </c>
      <c r="CB377" s="414">
        <f t="shared" si="96"/>
        <v>0</v>
      </c>
      <c r="CC377" s="414">
        <f t="shared" si="97"/>
        <v>0</v>
      </c>
      <c r="CD377" s="414">
        <f t="shared" si="98"/>
        <v>0</v>
      </c>
      <c r="CE377" s="414">
        <f t="shared" si="102"/>
        <v>0</v>
      </c>
      <c r="CF377" s="414">
        <f t="shared" si="99"/>
        <v>0</v>
      </c>
      <c r="CG377" s="414">
        <f t="shared" si="100"/>
        <v>0</v>
      </c>
      <c r="CH377" s="414">
        <f t="shared" si="101"/>
        <v>0</v>
      </c>
      <c r="CI377" s="414">
        <f t="shared" si="103"/>
        <v>0</v>
      </c>
      <c r="CJ377" s="414">
        <f t="shared" si="104"/>
        <v>0</v>
      </c>
      <c r="CK377" s="414">
        <f t="shared" si="105"/>
        <v>0</v>
      </c>
      <c r="CL377" s="414">
        <f t="shared" si="106"/>
        <v>0</v>
      </c>
      <c r="CM377" s="414">
        <f t="shared" si="107"/>
        <v>0</v>
      </c>
    </row>
    <row r="378" spans="2:94" hidden="1" x14ac:dyDescent="0.25">
      <c r="B378" s="134" t="str">
        <f t="shared" si="91"/>
        <v>-----</v>
      </c>
      <c r="C378" s="1" t="str">
        <f>+IF('Diagnóstico Técnico'!AH369&gt;0,'Diagnóstico Técnico'!A369,"")</f>
        <v/>
      </c>
      <c r="D378" s="413" t="str">
        <f>+'Diagnóstico Técnico'!D369</f>
        <v xml:space="preserve">OASIS </v>
      </c>
      <c r="BW378" s="414">
        <v>181197.87388987566</v>
      </c>
      <c r="BX378" s="414">
        <f t="shared" si="92"/>
        <v>215625.46992895202</v>
      </c>
      <c r="BY378" s="414">
        <f t="shared" si="93"/>
        <v>17407.609236234457</v>
      </c>
      <c r="BZ378" s="414">
        <f t="shared" si="94"/>
        <v>20715.054991119003</v>
      </c>
      <c r="CA378" s="414">
        <f t="shared" si="95"/>
        <v>198605.48312611011</v>
      </c>
      <c r="CB378" s="414">
        <f t="shared" si="96"/>
        <v>0</v>
      </c>
      <c r="CC378" s="414">
        <f t="shared" si="97"/>
        <v>0</v>
      </c>
      <c r="CD378" s="414">
        <f t="shared" si="98"/>
        <v>0</v>
      </c>
      <c r="CE378" s="414">
        <f t="shared" si="102"/>
        <v>0</v>
      </c>
      <c r="CF378" s="414">
        <f t="shared" si="99"/>
        <v>0</v>
      </c>
      <c r="CG378" s="414">
        <f t="shared" si="100"/>
        <v>0</v>
      </c>
      <c r="CH378" s="414">
        <f t="shared" si="101"/>
        <v>0</v>
      </c>
      <c r="CI378" s="414">
        <f t="shared" si="103"/>
        <v>0</v>
      </c>
      <c r="CJ378" s="414">
        <f t="shared" si="104"/>
        <v>0</v>
      </c>
      <c r="CK378" s="414">
        <f t="shared" si="105"/>
        <v>0</v>
      </c>
      <c r="CL378" s="414">
        <f t="shared" si="106"/>
        <v>0</v>
      </c>
      <c r="CM378" s="414">
        <f t="shared" si="107"/>
        <v>0</v>
      </c>
    </row>
    <row r="379" spans="2:94" hidden="1" x14ac:dyDescent="0.25">
      <c r="B379" s="134" t="str">
        <f t="shared" si="91"/>
        <v>-----</v>
      </c>
      <c r="C379" s="1" t="str">
        <f>+IF('Diagnóstico Técnico'!AH370&gt;0,'Diagnóstico Técnico'!A370,"")</f>
        <v/>
      </c>
      <c r="D379" s="413" t="str">
        <f>+'Diagnóstico Técnico'!D370</f>
        <v xml:space="preserve">OASIS </v>
      </c>
      <c r="BW379" s="414">
        <v>181197.87388987566</v>
      </c>
      <c r="BX379" s="414">
        <f t="shared" si="92"/>
        <v>215625.46992895202</v>
      </c>
      <c r="BY379" s="414">
        <f t="shared" si="93"/>
        <v>17407.609236234457</v>
      </c>
      <c r="BZ379" s="414">
        <f t="shared" si="94"/>
        <v>20715.054991119003</v>
      </c>
      <c r="CA379" s="414">
        <f t="shared" si="95"/>
        <v>198605.48312611011</v>
      </c>
      <c r="CB379" s="414">
        <f t="shared" si="96"/>
        <v>0</v>
      </c>
      <c r="CC379" s="414">
        <f t="shared" si="97"/>
        <v>0</v>
      </c>
      <c r="CD379" s="414">
        <f t="shared" si="98"/>
        <v>0</v>
      </c>
      <c r="CE379" s="414">
        <f t="shared" si="102"/>
        <v>0</v>
      </c>
      <c r="CF379" s="414">
        <f t="shared" si="99"/>
        <v>0</v>
      </c>
      <c r="CG379" s="414">
        <f t="shared" si="100"/>
        <v>0</v>
      </c>
      <c r="CH379" s="414">
        <f t="shared" si="101"/>
        <v>0</v>
      </c>
      <c r="CI379" s="414">
        <f t="shared" si="103"/>
        <v>0</v>
      </c>
      <c r="CJ379" s="414">
        <f t="shared" si="104"/>
        <v>0</v>
      </c>
      <c r="CK379" s="414">
        <f t="shared" si="105"/>
        <v>0</v>
      </c>
      <c r="CL379" s="414">
        <f t="shared" si="106"/>
        <v>0</v>
      </c>
      <c r="CM379" s="414">
        <f t="shared" si="107"/>
        <v>0</v>
      </c>
    </row>
    <row r="380" spans="2:94" hidden="1" x14ac:dyDescent="0.25">
      <c r="B380" s="134" t="str">
        <f t="shared" si="91"/>
        <v>-----</v>
      </c>
      <c r="C380" s="1" t="str">
        <f>+IF('Diagnóstico Técnico'!AH371&gt;0,'Diagnóstico Técnico'!A371,"")</f>
        <v/>
      </c>
      <c r="D380" s="413" t="str">
        <f>+'Diagnóstico Técnico'!D371</f>
        <v>TAHAMI</v>
      </c>
      <c r="BW380" s="414">
        <v>181197.87388987566</v>
      </c>
      <c r="BX380" s="414">
        <f t="shared" si="92"/>
        <v>215625.46992895202</v>
      </c>
      <c r="BY380" s="414">
        <f t="shared" si="93"/>
        <v>17407.609236234457</v>
      </c>
      <c r="BZ380" s="414">
        <f t="shared" si="94"/>
        <v>20715.054991119003</v>
      </c>
      <c r="CA380" s="414">
        <f t="shared" si="95"/>
        <v>198605.48312611011</v>
      </c>
      <c r="CB380" s="414">
        <f t="shared" si="96"/>
        <v>0</v>
      </c>
      <c r="CC380" s="414">
        <f t="shared" si="97"/>
        <v>0</v>
      </c>
      <c r="CD380" s="414">
        <f t="shared" si="98"/>
        <v>0</v>
      </c>
      <c r="CE380" s="414">
        <f t="shared" si="102"/>
        <v>0</v>
      </c>
      <c r="CF380" s="414">
        <f t="shared" si="99"/>
        <v>0</v>
      </c>
      <c r="CG380" s="414">
        <f t="shared" si="100"/>
        <v>0</v>
      </c>
      <c r="CH380" s="414">
        <f t="shared" si="101"/>
        <v>0</v>
      </c>
      <c r="CI380" s="414">
        <f t="shared" si="103"/>
        <v>0</v>
      </c>
      <c r="CJ380" s="414">
        <f t="shared" si="104"/>
        <v>0</v>
      </c>
      <c r="CK380" s="414">
        <f t="shared" si="105"/>
        <v>0</v>
      </c>
      <c r="CL380" s="414">
        <f t="shared" si="106"/>
        <v>0</v>
      </c>
      <c r="CM380" s="414">
        <f t="shared" si="107"/>
        <v>0</v>
      </c>
    </row>
    <row r="381" spans="2:94" hidden="1" x14ac:dyDescent="0.25">
      <c r="B381" s="134" t="str">
        <f t="shared" si="91"/>
        <v>-----</v>
      </c>
      <c r="C381" s="1" t="str">
        <f>+IF('Diagnóstico Técnico'!AH372&gt;0,'Diagnóstico Técnico'!A372,"")</f>
        <v/>
      </c>
      <c r="D381" s="413" t="str">
        <f>+'Diagnóstico Técnico'!D372</f>
        <v xml:space="preserve">OASIS </v>
      </c>
      <c r="BW381" s="414">
        <v>181197.87388987566</v>
      </c>
      <c r="BX381" s="414">
        <f t="shared" si="92"/>
        <v>215625.46992895202</v>
      </c>
      <c r="BY381" s="414">
        <f t="shared" si="93"/>
        <v>17407.609236234457</v>
      </c>
      <c r="BZ381" s="414">
        <f t="shared" si="94"/>
        <v>20715.054991119003</v>
      </c>
      <c r="CA381" s="414">
        <f t="shared" si="95"/>
        <v>198605.48312611011</v>
      </c>
      <c r="CB381" s="414">
        <f t="shared" si="96"/>
        <v>0</v>
      </c>
      <c r="CC381" s="414">
        <f t="shared" si="97"/>
        <v>0</v>
      </c>
      <c r="CD381" s="414">
        <f t="shared" si="98"/>
        <v>0</v>
      </c>
      <c r="CE381" s="414">
        <f t="shared" si="102"/>
        <v>0</v>
      </c>
      <c r="CF381" s="414">
        <f t="shared" si="99"/>
        <v>0</v>
      </c>
      <c r="CG381" s="414">
        <f t="shared" si="100"/>
        <v>0</v>
      </c>
      <c r="CH381" s="414">
        <f t="shared" si="101"/>
        <v>0</v>
      </c>
      <c r="CI381" s="414">
        <f t="shared" si="103"/>
        <v>0</v>
      </c>
      <c r="CJ381" s="414">
        <f t="shared" si="104"/>
        <v>0</v>
      </c>
      <c r="CK381" s="414">
        <f t="shared" si="105"/>
        <v>0</v>
      </c>
      <c r="CL381" s="414">
        <f t="shared" si="106"/>
        <v>0</v>
      </c>
      <c r="CM381" s="414">
        <f t="shared" si="107"/>
        <v>0</v>
      </c>
    </row>
    <row r="382" spans="2:94" hidden="1" x14ac:dyDescent="0.25">
      <c r="B382" s="134" t="str">
        <f t="shared" si="91"/>
        <v>-----</v>
      </c>
      <c r="C382" s="1" t="str">
        <f>+IF('Diagnóstico Técnico'!AH373&gt;0,'Diagnóstico Técnico'!A373,"")</f>
        <v/>
      </c>
      <c r="D382" s="413" t="str">
        <f>+'Diagnóstico Técnico'!D373</f>
        <v>TAHAMI</v>
      </c>
      <c r="BW382" s="414">
        <v>181197.87388987566</v>
      </c>
      <c r="BX382" s="414">
        <f t="shared" si="92"/>
        <v>215625.46992895202</v>
      </c>
      <c r="BY382" s="414">
        <f t="shared" si="93"/>
        <v>17407.609236234457</v>
      </c>
      <c r="BZ382" s="414">
        <f t="shared" si="94"/>
        <v>20715.054991119003</v>
      </c>
      <c r="CA382" s="414">
        <f t="shared" si="95"/>
        <v>198605.48312611011</v>
      </c>
      <c r="CB382" s="414">
        <f t="shared" si="96"/>
        <v>0</v>
      </c>
      <c r="CC382" s="414">
        <f t="shared" si="97"/>
        <v>0</v>
      </c>
      <c r="CD382" s="414">
        <f t="shared" si="98"/>
        <v>0</v>
      </c>
      <c r="CE382" s="414">
        <f t="shared" si="102"/>
        <v>0</v>
      </c>
      <c r="CF382" s="414">
        <f t="shared" si="99"/>
        <v>0</v>
      </c>
      <c r="CG382" s="414">
        <f t="shared" si="100"/>
        <v>0</v>
      </c>
      <c r="CH382" s="414">
        <f t="shared" si="101"/>
        <v>0</v>
      </c>
      <c r="CI382" s="414">
        <f t="shared" si="103"/>
        <v>0</v>
      </c>
      <c r="CJ382" s="414">
        <f t="shared" si="104"/>
        <v>0</v>
      </c>
      <c r="CK382" s="414">
        <f t="shared" si="105"/>
        <v>0</v>
      </c>
      <c r="CL382" s="414">
        <f t="shared" si="106"/>
        <v>0</v>
      </c>
      <c r="CM382" s="414">
        <f t="shared" si="107"/>
        <v>0</v>
      </c>
    </row>
    <row r="383" spans="2:94" hidden="1" x14ac:dyDescent="0.25">
      <c r="B383" s="134" t="str">
        <f t="shared" si="91"/>
        <v>-----</v>
      </c>
      <c r="C383" s="1" t="str">
        <f>+IF('Diagnóstico Técnico'!AH374&gt;0,'Diagnóstico Técnico'!A374,"")</f>
        <v/>
      </c>
      <c r="D383" s="413" t="str">
        <f>+'Diagnóstico Técnico'!D374</f>
        <v>TAHAMI</v>
      </c>
      <c r="BW383" s="414">
        <v>181197.87388987566</v>
      </c>
      <c r="BX383" s="414">
        <f t="shared" si="92"/>
        <v>215625.46992895202</v>
      </c>
      <c r="BY383" s="414">
        <f t="shared" si="93"/>
        <v>17407.609236234457</v>
      </c>
      <c r="BZ383" s="414">
        <f t="shared" si="94"/>
        <v>20715.054991119003</v>
      </c>
      <c r="CA383" s="414">
        <f t="shared" si="95"/>
        <v>198605.48312611011</v>
      </c>
      <c r="CB383" s="414">
        <f t="shared" si="96"/>
        <v>0</v>
      </c>
      <c r="CC383" s="414">
        <f t="shared" si="97"/>
        <v>0</v>
      </c>
      <c r="CD383" s="414">
        <f t="shared" si="98"/>
        <v>0</v>
      </c>
      <c r="CE383" s="414">
        <f t="shared" si="102"/>
        <v>0</v>
      </c>
      <c r="CF383" s="414">
        <f t="shared" si="99"/>
        <v>0</v>
      </c>
      <c r="CG383" s="414">
        <f t="shared" si="100"/>
        <v>0</v>
      </c>
      <c r="CH383" s="414">
        <f t="shared" si="101"/>
        <v>0</v>
      </c>
      <c r="CI383" s="414">
        <f t="shared" si="103"/>
        <v>0</v>
      </c>
      <c r="CJ383" s="414">
        <f t="shared" si="104"/>
        <v>0</v>
      </c>
      <c r="CK383" s="414">
        <f t="shared" si="105"/>
        <v>0</v>
      </c>
      <c r="CL383" s="414">
        <f t="shared" si="106"/>
        <v>0</v>
      </c>
      <c r="CM383" s="414">
        <f t="shared" si="107"/>
        <v>0</v>
      </c>
    </row>
    <row r="384" spans="2:94" hidden="1" x14ac:dyDescent="0.25">
      <c r="B384" s="134" t="str">
        <f t="shared" si="91"/>
        <v>-----</v>
      </c>
      <c r="C384" s="1" t="str">
        <f>+IF('Diagnóstico Técnico'!AH375&gt;0,'Diagnóstico Técnico'!A375,"")</f>
        <v/>
      </c>
      <c r="D384" s="413" t="str">
        <f>+'Diagnóstico Técnico'!D375</f>
        <v xml:space="preserve">OASIS </v>
      </c>
      <c r="BW384" s="414">
        <v>181197.87388987566</v>
      </c>
      <c r="BX384" s="414">
        <f t="shared" si="92"/>
        <v>215625.46992895202</v>
      </c>
      <c r="BY384" s="414">
        <f t="shared" si="93"/>
        <v>17407.609236234457</v>
      </c>
      <c r="BZ384" s="414">
        <f t="shared" si="94"/>
        <v>20715.054991119003</v>
      </c>
      <c r="CA384" s="414">
        <f t="shared" si="95"/>
        <v>198605.48312611011</v>
      </c>
      <c r="CB384" s="414">
        <f t="shared" si="96"/>
        <v>0</v>
      </c>
      <c r="CC384" s="414">
        <f t="shared" si="97"/>
        <v>0</v>
      </c>
      <c r="CD384" s="414">
        <f t="shared" si="98"/>
        <v>0</v>
      </c>
      <c r="CE384" s="414">
        <f t="shared" si="102"/>
        <v>0</v>
      </c>
      <c r="CF384" s="414">
        <f t="shared" si="99"/>
        <v>0</v>
      </c>
      <c r="CG384" s="414">
        <f t="shared" si="100"/>
        <v>0</v>
      </c>
      <c r="CH384" s="414">
        <f t="shared" si="101"/>
        <v>0</v>
      </c>
      <c r="CI384" s="414">
        <f t="shared" si="103"/>
        <v>0</v>
      </c>
      <c r="CJ384" s="414">
        <f t="shared" si="104"/>
        <v>0</v>
      </c>
      <c r="CK384" s="414">
        <f t="shared" si="105"/>
        <v>0</v>
      </c>
      <c r="CL384" s="414">
        <f t="shared" si="106"/>
        <v>0</v>
      </c>
      <c r="CM384" s="414">
        <f t="shared" si="107"/>
        <v>0</v>
      </c>
    </row>
    <row r="385" spans="2:94" hidden="1" x14ac:dyDescent="0.25">
      <c r="B385" s="134" t="str">
        <f t="shared" si="91"/>
        <v>-----</v>
      </c>
      <c r="C385" s="1" t="str">
        <f>+IF('Diagnóstico Técnico'!AH376&gt;0,'Diagnóstico Técnico'!A376,"")</f>
        <v/>
      </c>
      <c r="D385" s="413" t="str">
        <f>+'Diagnóstico Técnico'!D376</f>
        <v>NUEVO MILENIO</v>
      </c>
      <c r="BW385" s="414">
        <v>181197.87388987566</v>
      </c>
      <c r="BX385" s="414">
        <f t="shared" si="92"/>
        <v>215625.46992895202</v>
      </c>
      <c r="BY385" s="414">
        <f t="shared" si="93"/>
        <v>17407.609236234457</v>
      </c>
      <c r="BZ385" s="414">
        <f t="shared" si="94"/>
        <v>20715.054991119003</v>
      </c>
      <c r="CA385" s="414">
        <f t="shared" si="95"/>
        <v>198605.48312611011</v>
      </c>
      <c r="CB385" s="414">
        <f t="shared" si="96"/>
        <v>0</v>
      </c>
      <c r="CC385" s="414">
        <f t="shared" si="97"/>
        <v>0</v>
      </c>
      <c r="CD385" s="414">
        <f t="shared" si="98"/>
        <v>0</v>
      </c>
      <c r="CE385" s="414">
        <f t="shared" si="102"/>
        <v>0</v>
      </c>
      <c r="CF385" s="414">
        <f t="shared" si="99"/>
        <v>0</v>
      </c>
      <c r="CG385" s="414">
        <f t="shared" si="100"/>
        <v>0</v>
      </c>
      <c r="CH385" s="414">
        <f t="shared" si="101"/>
        <v>0</v>
      </c>
      <c r="CI385" s="414">
        <f t="shared" si="103"/>
        <v>0</v>
      </c>
      <c r="CJ385" s="414">
        <f t="shared" si="104"/>
        <v>0</v>
      </c>
      <c r="CK385" s="414">
        <f t="shared" si="105"/>
        <v>0</v>
      </c>
      <c r="CL385" s="414">
        <f t="shared" si="106"/>
        <v>0</v>
      </c>
      <c r="CM385" s="414">
        <f t="shared" si="107"/>
        <v>0</v>
      </c>
    </row>
    <row r="386" spans="2:94" x14ac:dyDescent="0.25">
      <c r="B386" s="134" t="str">
        <f t="shared" si="91"/>
        <v>UST2-S-D-LM-LD-</v>
      </c>
      <c r="C386" s="6" t="str">
        <f>+IF('Diagnóstico Técnico'!AH377&gt;0,'Diagnóstico Técnico'!A377,"")</f>
        <v>OAS-076</v>
      </c>
      <c r="D386" s="475" t="str">
        <f>+'Diagnóstico Técnico'!D377</f>
        <v xml:space="preserve">OASIS </v>
      </c>
      <c r="E386" s="6">
        <v>7.87</v>
      </c>
      <c r="F386" s="6">
        <v>7.1</v>
      </c>
      <c r="G386" s="6">
        <v>1</v>
      </c>
      <c r="H386" s="6">
        <v>1</v>
      </c>
      <c r="I386" s="6">
        <v>1</v>
      </c>
      <c r="J386" s="6">
        <v>1</v>
      </c>
      <c r="K386" s="6">
        <v>1</v>
      </c>
      <c r="L386" s="6"/>
      <c r="M386" s="6"/>
      <c r="N386" s="6"/>
      <c r="O386" s="6"/>
      <c r="P386" s="6"/>
      <c r="Q386" s="6"/>
      <c r="R386" s="6"/>
      <c r="S386" s="6"/>
      <c r="T386" s="6"/>
      <c r="U386" s="6"/>
      <c r="V386" s="6"/>
      <c r="W386" s="6"/>
      <c r="X386" s="6"/>
      <c r="Y386" s="6"/>
      <c r="Z386" s="6">
        <v>0.5</v>
      </c>
      <c r="AA386" s="6">
        <v>0.5</v>
      </c>
      <c r="AB386" s="6"/>
      <c r="AC386" s="6"/>
      <c r="AD386" s="6">
        <v>1</v>
      </c>
      <c r="AE386" s="6"/>
      <c r="AF386" s="6"/>
      <c r="AG386" s="6"/>
      <c r="AH386" s="6"/>
      <c r="AI386" s="6"/>
      <c r="AJ386" s="6"/>
      <c r="AK386" s="6"/>
      <c r="AL386" s="6"/>
      <c r="AM386" s="6"/>
      <c r="AN386" s="6">
        <v>1.5</v>
      </c>
      <c r="AO386" s="6"/>
      <c r="AP386" s="6"/>
      <c r="AQ386" s="6"/>
      <c r="AR386" s="6"/>
      <c r="AS386" s="6"/>
      <c r="AT386" s="6"/>
      <c r="AU386" s="6"/>
      <c r="AV386" s="6"/>
      <c r="AW386" s="6"/>
      <c r="AX386" s="6"/>
      <c r="AY386" s="6"/>
      <c r="AZ386" s="6"/>
      <c r="BA386" s="6"/>
      <c r="BB386" s="6"/>
      <c r="BC386" s="6"/>
      <c r="BD386" s="6"/>
      <c r="BE386" s="6"/>
      <c r="BF386" s="6"/>
      <c r="BG386" s="6"/>
      <c r="BH386" s="6"/>
      <c r="BI386" s="6"/>
      <c r="BJ386" s="6"/>
      <c r="BK386" s="6">
        <v>2</v>
      </c>
      <c r="BL386" s="6"/>
      <c r="BM386" s="6"/>
      <c r="BN386" s="6"/>
      <c r="BO386" s="6"/>
      <c r="BP386" s="6"/>
      <c r="BW386" s="414">
        <v>181197.87388987566</v>
      </c>
      <c r="BX386" s="414">
        <f t="shared" si="92"/>
        <v>215625.46992895202</v>
      </c>
      <c r="BY386" s="414">
        <f t="shared" si="93"/>
        <v>17407.609236234457</v>
      </c>
      <c r="BZ386" s="414">
        <f t="shared" si="94"/>
        <v>20715.054991119003</v>
      </c>
      <c r="CA386" s="414">
        <f t="shared" si="95"/>
        <v>198605.48312611011</v>
      </c>
      <c r="CB386" s="414">
        <f t="shared" si="96"/>
        <v>236340.52492007101</v>
      </c>
      <c r="CC386" s="414">
        <f t="shared" si="97"/>
        <v>4261615.3100000005</v>
      </c>
      <c r="CD386" s="414">
        <f t="shared" si="98"/>
        <v>170780.5</v>
      </c>
      <c r="CE386" s="414">
        <f t="shared" si="102"/>
        <v>4432395.8100000005</v>
      </c>
      <c r="CF386" s="414">
        <f t="shared" si="99"/>
        <v>5531150.5108490009</v>
      </c>
      <c r="CG386" s="414">
        <f t="shared" si="100"/>
        <v>221656.01095</v>
      </c>
      <c r="CH386" s="414">
        <f t="shared" si="101"/>
        <v>5989147.0467190715</v>
      </c>
      <c r="CI386" s="414">
        <f t="shared" si="103"/>
        <v>0</v>
      </c>
      <c r="CJ386" s="414">
        <f t="shared" si="104"/>
        <v>0</v>
      </c>
      <c r="CK386" s="414">
        <f t="shared" si="105"/>
        <v>0</v>
      </c>
      <c r="CL386" s="414">
        <f t="shared" si="106"/>
        <v>0</v>
      </c>
      <c r="CM386" s="414">
        <f t="shared" si="107"/>
        <v>5989147.0467190715</v>
      </c>
      <c r="CO386" s="134" t="s">
        <v>1124</v>
      </c>
      <c r="CP386" s="134">
        <v>1</v>
      </c>
    </row>
    <row r="387" spans="2:94" hidden="1" x14ac:dyDescent="0.25">
      <c r="B387" s="134" t="str">
        <f t="shared" si="91"/>
        <v>-----</v>
      </c>
      <c r="C387" s="1" t="str">
        <f>+IF('Diagnóstico Técnico'!AH378&gt;0,'Diagnóstico Técnico'!A378,"")</f>
        <v>OAS-077</v>
      </c>
      <c r="D387" s="413" t="str">
        <f>+'Diagnóstico Técnico'!D378</f>
        <v xml:space="preserve">OASIS </v>
      </c>
      <c r="BW387" s="414">
        <v>181197.87388987566</v>
      </c>
      <c r="BX387" s="414">
        <f t="shared" si="92"/>
        <v>215625.46992895202</v>
      </c>
      <c r="BY387" s="414">
        <f t="shared" si="93"/>
        <v>17407.609236234457</v>
      </c>
      <c r="BZ387" s="414">
        <f t="shared" si="94"/>
        <v>20715.054991119003</v>
      </c>
      <c r="CA387" s="414">
        <f t="shared" si="95"/>
        <v>198605.48312611011</v>
      </c>
      <c r="CB387" s="414">
        <f t="shared" si="96"/>
        <v>236340.52492007101</v>
      </c>
      <c r="CC387" s="414">
        <f t="shared" si="97"/>
        <v>0</v>
      </c>
      <c r="CD387" s="414">
        <f t="shared" si="98"/>
        <v>0</v>
      </c>
      <c r="CE387" s="414">
        <f t="shared" si="102"/>
        <v>0</v>
      </c>
      <c r="CF387" s="414">
        <f t="shared" si="99"/>
        <v>0</v>
      </c>
      <c r="CG387" s="414">
        <f t="shared" si="100"/>
        <v>0</v>
      </c>
      <c r="CH387" s="414">
        <f t="shared" si="101"/>
        <v>236340.52492007101</v>
      </c>
      <c r="CI387" s="414">
        <f t="shared" si="103"/>
        <v>0</v>
      </c>
      <c r="CJ387" s="414">
        <f t="shared" si="104"/>
        <v>0</v>
      </c>
      <c r="CK387" s="414">
        <f t="shared" si="105"/>
        <v>0</v>
      </c>
      <c r="CL387" s="414">
        <f t="shared" si="106"/>
        <v>0</v>
      </c>
      <c r="CM387" s="414">
        <f t="shared" si="107"/>
        <v>236340.52492007101</v>
      </c>
    </row>
    <row r="388" spans="2:94" hidden="1" x14ac:dyDescent="0.25">
      <c r="B388" s="134" t="str">
        <f t="shared" si="91"/>
        <v>-----</v>
      </c>
      <c r="C388" s="1" t="str">
        <f>+IF('Diagnóstico Técnico'!AH379&gt;0,'Diagnóstico Técnico'!A379,"")</f>
        <v/>
      </c>
      <c r="D388" s="413" t="str">
        <f>+'Diagnóstico Técnico'!D379</f>
        <v xml:space="preserve">OASIS </v>
      </c>
      <c r="BW388" s="414">
        <v>181197.87388987566</v>
      </c>
      <c r="BX388" s="414">
        <f t="shared" si="92"/>
        <v>215625.46992895202</v>
      </c>
      <c r="BY388" s="414">
        <f t="shared" si="93"/>
        <v>17407.609236234457</v>
      </c>
      <c r="BZ388" s="414">
        <f t="shared" si="94"/>
        <v>20715.054991119003</v>
      </c>
      <c r="CA388" s="414">
        <f t="shared" si="95"/>
        <v>198605.48312611011</v>
      </c>
      <c r="CB388" s="414">
        <f t="shared" si="96"/>
        <v>0</v>
      </c>
      <c r="CC388" s="414">
        <f t="shared" si="97"/>
        <v>0</v>
      </c>
      <c r="CD388" s="414">
        <f t="shared" si="98"/>
        <v>0</v>
      </c>
      <c r="CE388" s="414">
        <f t="shared" si="102"/>
        <v>0</v>
      </c>
      <c r="CF388" s="414">
        <f t="shared" si="99"/>
        <v>0</v>
      </c>
      <c r="CG388" s="414">
        <f t="shared" si="100"/>
        <v>0</v>
      </c>
      <c r="CH388" s="414">
        <f t="shared" si="101"/>
        <v>0</v>
      </c>
      <c r="CI388" s="414">
        <f t="shared" si="103"/>
        <v>0</v>
      </c>
      <c r="CJ388" s="414">
        <f t="shared" si="104"/>
        <v>0</v>
      </c>
      <c r="CK388" s="414">
        <f t="shared" si="105"/>
        <v>0</v>
      </c>
      <c r="CL388" s="414">
        <f t="shared" si="106"/>
        <v>0</v>
      </c>
      <c r="CM388" s="414">
        <f t="shared" si="107"/>
        <v>0</v>
      </c>
    </row>
    <row r="389" spans="2:94" hidden="1" x14ac:dyDescent="0.25">
      <c r="B389" s="134" t="str">
        <f t="shared" si="91"/>
        <v>-----</v>
      </c>
      <c r="C389" s="1" t="str">
        <f>+IF('Diagnóstico Técnico'!AH380&gt;0,'Diagnóstico Técnico'!A380,"")</f>
        <v/>
      </c>
      <c r="D389" s="413" t="str">
        <f>+'Diagnóstico Técnico'!D380</f>
        <v xml:space="preserve">OASIS </v>
      </c>
      <c r="BW389" s="414">
        <v>181197.87388987566</v>
      </c>
      <c r="BX389" s="414">
        <f t="shared" si="92"/>
        <v>215625.46992895202</v>
      </c>
      <c r="BY389" s="414">
        <f t="shared" si="93"/>
        <v>17407.609236234457</v>
      </c>
      <c r="BZ389" s="414">
        <f t="shared" si="94"/>
        <v>20715.054991119003</v>
      </c>
      <c r="CA389" s="414">
        <f t="shared" si="95"/>
        <v>198605.48312611011</v>
      </c>
      <c r="CB389" s="414">
        <f t="shared" si="96"/>
        <v>0</v>
      </c>
      <c r="CC389" s="414">
        <f t="shared" si="97"/>
        <v>0</v>
      </c>
      <c r="CD389" s="414">
        <f t="shared" si="98"/>
        <v>0</v>
      </c>
      <c r="CE389" s="414">
        <f t="shared" si="102"/>
        <v>0</v>
      </c>
      <c r="CF389" s="414">
        <f t="shared" si="99"/>
        <v>0</v>
      </c>
      <c r="CG389" s="414">
        <f t="shared" si="100"/>
        <v>0</v>
      </c>
      <c r="CH389" s="414">
        <f t="shared" si="101"/>
        <v>0</v>
      </c>
      <c r="CI389" s="414">
        <f t="shared" si="103"/>
        <v>0</v>
      </c>
      <c r="CJ389" s="414">
        <f t="shared" si="104"/>
        <v>0</v>
      </c>
      <c r="CK389" s="414">
        <f t="shared" si="105"/>
        <v>0</v>
      </c>
      <c r="CL389" s="414">
        <f t="shared" si="106"/>
        <v>0</v>
      </c>
      <c r="CM389" s="414">
        <f t="shared" si="107"/>
        <v>0</v>
      </c>
    </row>
    <row r="390" spans="2:94" x14ac:dyDescent="0.25">
      <c r="B390" s="134" t="str">
        <f t="shared" si="91"/>
        <v>UST1-S-D-LM-LD-</v>
      </c>
      <c r="C390" s="6" t="str">
        <f>+IF('Diagnóstico Técnico'!AH381&gt;0,'Diagnóstico Técnico'!A381,"")</f>
        <v>OAS-080</v>
      </c>
      <c r="D390" s="475" t="str">
        <f>+'Diagnóstico Técnico'!D381</f>
        <v xml:space="preserve">OASIS </v>
      </c>
      <c r="E390" s="6">
        <v>1.7</v>
      </c>
      <c r="F390" s="6"/>
      <c r="G390" s="6"/>
      <c r="H390" s="6">
        <v>1</v>
      </c>
      <c r="I390" s="6">
        <v>1</v>
      </c>
      <c r="J390" s="6">
        <v>1</v>
      </c>
      <c r="K390" s="6">
        <v>1</v>
      </c>
      <c r="L390" s="6"/>
      <c r="M390" s="6"/>
      <c r="N390" s="6"/>
      <c r="O390" s="6"/>
      <c r="P390" s="6"/>
      <c r="Q390" s="6"/>
      <c r="R390" s="6"/>
      <c r="S390" s="6"/>
      <c r="T390" s="6"/>
      <c r="U390" s="6"/>
      <c r="V390" s="6"/>
      <c r="W390" s="6"/>
      <c r="X390" s="6"/>
      <c r="Y390" s="6"/>
      <c r="Z390" s="6">
        <v>0.5</v>
      </c>
      <c r="AA390" s="6"/>
      <c r="AB390" s="6"/>
      <c r="AC390" s="6">
        <v>1</v>
      </c>
      <c r="AD390" s="6"/>
      <c r="AE390" s="6"/>
      <c r="AF390" s="6"/>
      <c r="AG390" s="6"/>
      <c r="AH390" s="6"/>
      <c r="AI390" s="6"/>
      <c r="AJ390" s="6"/>
      <c r="AK390" s="6"/>
      <c r="AL390" s="6"/>
      <c r="AM390" s="6"/>
      <c r="AN390" s="6">
        <v>1</v>
      </c>
      <c r="AO390" s="6"/>
      <c r="AP390" s="6"/>
      <c r="AQ390" s="6"/>
      <c r="AR390" s="6"/>
      <c r="AS390" s="6"/>
      <c r="AT390" s="6"/>
      <c r="AU390" s="6"/>
      <c r="AV390" s="6"/>
      <c r="AW390" s="6"/>
      <c r="AX390" s="6"/>
      <c r="AY390" s="6"/>
      <c r="AZ390" s="6"/>
      <c r="BA390" s="6"/>
      <c r="BB390" s="6"/>
      <c r="BC390" s="6"/>
      <c r="BD390" s="6"/>
      <c r="BE390" s="6"/>
      <c r="BF390" s="6"/>
      <c r="BG390" s="6"/>
      <c r="BH390" s="6"/>
      <c r="BI390" s="6"/>
      <c r="BJ390" s="6"/>
      <c r="BK390" s="6">
        <v>3.4</v>
      </c>
      <c r="BL390" s="6"/>
      <c r="BM390" s="6"/>
      <c r="BN390" s="6"/>
      <c r="BO390" s="6"/>
      <c r="BP390" s="6"/>
      <c r="BW390" s="414">
        <v>181197.87388987566</v>
      </c>
      <c r="BX390" s="414">
        <f t="shared" si="92"/>
        <v>215625.46992895202</v>
      </c>
      <c r="BY390" s="414">
        <f t="shared" si="93"/>
        <v>17407.609236234457</v>
      </c>
      <c r="BZ390" s="414">
        <f t="shared" si="94"/>
        <v>20715.054991119003</v>
      </c>
      <c r="CA390" s="414">
        <f t="shared" si="95"/>
        <v>198605.48312611011</v>
      </c>
      <c r="CB390" s="414">
        <f t="shared" si="96"/>
        <v>236340.52492007101</v>
      </c>
      <c r="CC390" s="414">
        <f t="shared" si="97"/>
        <v>4066195.8000000003</v>
      </c>
      <c r="CD390" s="414">
        <f t="shared" si="98"/>
        <v>0</v>
      </c>
      <c r="CE390" s="414">
        <f t="shared" si="102"/>
        <v>4066195.8000000003</v>
      </c>
      <c r="CF390" s="414">
        <f t="shared" si="99"/>
        <v>5277515.5288200006</v>
      </c>
      <c r="CG390" s="414">
        <f t="shared" si="100"/>
        <v>0</v>
      </c>
      <c r="CH390" s="414">
        <f t="shared" si="101"/>
        <v>5513856.0537400711</v>
      </c>
      <c r="CI390" s="414">
        <f t="shared" si="103"/>
        <v>0</v>
      </c>
      <c r="CJ390" s="414">
        <f t="shared" si="104"/>
        <v>0</v>
      </c>
      <c r="CK390" s="414">
        <f t="shared" si="105"/>
        <v>0</v>
      </c>
      <c r="CL390" s="414">
        <f t="shared" si="106"/>
        <v>0</v>
      </c>
      <c r="CM390" s="414">
        <f t="shared" si="107"/>
        <v>5513856.0537400711</v>
      </c>
      <c r="CO390" s="134" t="s">
        <v>1124</v>
      </c>
      <c r="CP390" s="134">
        <v>1</v>
      </c>
    </row>
    <row r="391" spans="2:94" hidden="1" x14ac:dyDescent="0.25">
      <c r="B391" s="134" t="str">
        <f t="shared" si="91"/>
        <v>-----</v>
      </c>
      <c r="C391" s="1" t="str">
        <f>+IF('Diagnóstico Técnico'!AH382&gt;0,'Diagnóstico Técnico'!A382,"")</f>
        <v/>
      </c>
      <c r="D391" s="413" t="str">
        <f>+'Diagnóstico Técnico'!D382</f>
        <v xml:space="preserve">OASIS </v>
      </c>
      <c r="BW391" s="414">
        <v>181197.87388987566</v>
      </c>
      <c r="BX391" s="414">
        <f t="shared" si="92"/>
        <v>215625.46992895202</v>
      </c>
      <c r="BY391" s="414">
        <f t="shared" si="93"/>
        <v>17407.609236234457</v>
      </c>
      <c r="BZ391" s="414">
        <f t="shared" si="94"/>
        <v>20715.054991119003</v>
      </c>
      <c r="CA391" s="414">
        <f t="shared" si="95"/>
        <v>198605.48312611011</v>
      </c>
      <c r="CB391" s="414">
        <f t="shared" si="96"/>
        <v>0</v>
      </c>
      <c r="CC391" s="414">
        <f t="shared" si="97"/>
        <v>0</v>
      </c>
      <c r="CD391" s="414">
        <f t="shared" si="98"/>
        <v>0</v>
      </c>
      <c r="CE391" s="414">
        <f t="shared" si="102"/>
        <v>0</v>
      </c>
      <c r="CF391" s="414">
        <f t="shared" si="99"/>
        <v>0</v>
      </c>
      <c r="CG391" s="414">
        <f t="shared" si="100"/>
        <v>0</v>
      </c>
      <c r="CH391" s="414">
        <f t="shared" si="101"/>
        <v>0</v>
      </c>
      <c r="CI391" s="414">
        <f t="shared" si="103"/>
        <v>0</v>
      </c>
      <c r="CJ391" s="414">
        <f t="shared" si="104"/>
        <v>0</v>
      </c>
      <c r="CK391" s="414">
        <f t="shared" si="105"/>
        <v>0</v>
      </c>
      <c r="CL391" s="414">
        <f t="shared" si="106"/>
        <v>0</v>
      </c>
      <c r="CM391" s="414">
        <f t="shared" si="107"/>
        <v>0</v>
      </c>
    </row>
    <row r="392" spans="2:94" hidden="1" x14ac:dyDescent="0.25">
      <c r="B392" s="134" t="str">
        <f t="shared" si="91"/>
        <v>-----</v>
      </c>
      <c r="C392" s="1" t="str">
        <f>+IF('Diagnóstico Técnico'!AH383&gt;0,'Diagnóstico Técnico'!A383,"")</f>
        <v/>
      </c>
      <c r="D392" s="413" t="str">
        <f>+'Diagnóstico Técnico'!D383</f>
        <v xml:space="preserve">OASIS </v>
      </c>
      <c r="BW392" s="414">
        <v>181197.87388987566</v>
      </c>
      <c r="BX392" s="414">
        <f t="shared" si="92"/>
        <v>215625.46992895202</v>
      </c>
      <c r="BY392" s="414">
        <f t="shared" si="93"/>
        <v>17407.609236234457</v>
      </c>
      <c r="BZ392" s="414">
        <f t="shared" si="94"/>
        <v>20715.054991119003</v>
      </c>
      <c r="CA392" s="414">
        <f t="shared" si="95"/>
        <v>198605.48312611011</v>
      </c>
      <c r="CB392" s="414">
        <f t="shared" si="96"/>
        <v>0</v>
      </c>
      <c r="CC392" s="414">
        <f t="shared" si="97"/>
        <v>0</v>
      </c>
      <c r="CD392" s="414">
        <f t="shared" si="98"/>
        <v>0</v>
      </c>
      <c r="CE392" s="414">
        <f t="shared" si="102"/>
        <v>0</v>
      </c>
      <c r="CF392" s="414">
        <f t="shared" si="99"/>
        <v>0</v>
      </c>
      <c r="CG392" s="414">
        <f t="shared" si="100"/>
        <v>0</v>
      </c>
      <c r="CH392" s="414">
        <f t="shared" si="101"/>
        <v>0</v>
      </c>
      <c r="CI392" s="414">
        <f t="shared" si="103"/>
        <v>0</v>
      </c>
      <c r="CJ392" s="414">
        <f t="shared" si="104"/>
        <v>0</v>
      </c>
      <c r="CK392" s="414">
        <f t="shared" si="105"/>
        <v>0</v>
      </c>
      <c r="CL392" s="414">
        <f t="shared" si="106"/>
        <v>0</v>
      </c>
      <c r="CM392" s="414">
        <f t="shared" si="107"/>
        <v>0</v>
      </c>
    </row>
    <row r="393" spans="2:94" x14ac:dyDescent="0.25">
      <c r="B393" s="134" t="str">
        <f t="shared" si="91"/>
        <v>UST1-S-D-LM--</v>
      </c>
      <c r="C393" s="6" t="str">
        <f>+IF('Diagnóstico Técnico'!AH384&gt;0,'Diagnóstico Técnico'!A384,"")</f>
        <v>OAS-082</v>
      </c>
      <c r="D393" s="475" t="str">
        <f>+'Diagnóstico Técnico'!D384</f>
        <v xml:space="preserve">OASIS </v>
      </c>
      <c r="E393" s="6"/>
      <c r="F393" s="6"/>
      <c r="G393" s="6"/>
      <c r="H393" s="35">
        <v>1</v>
      </c>
      <c r="I393" s="35">
        <v>1</v>
      </c>
      <c r="J393" s="35">
        <v>1</v>
      </c>
      <c r="K393" s="6"/>
      <c r="L393" s="6"/>
      <c r="M393" s="6"/>
      <c r="N393" s="6"/>
      <c r="O393" s="6"/>
      <c r="P393" s="6"/>
      <c r="Q393" s="6"/>
      <c r="R393" s="6"/>
      <c r="S393" s="6"/>
      <c r="T393" s="6"/>
      <c r="U393" s="6"/>
      <c r="V393" s="6"/>
      <c r="W393" s="6"/>
      <c r="X393" s="6"/>
      <c r="Y393" s="6"/>
      <c r="Z393" s="6"/>
      <c r="AA393" s="6"/>
      <c r="AB393" s="6"/>
      <c r="AC393" s="6">
        <v>1</v>
      </c>
      <c r="AD393" s="6"/>
      <c r="AE393" s="6"/>
      <c r="AF393" s="6"/>
      <c r="AG393" s="6"/>
      <c r="AH393" s="6"/>
      <c r="AI393" s="6"/>
      <c r="AJ393" s="6"/>
      <c r="AK393" s="6"/>
      <c r="AL393" s="6"/>
      <c r="AM393" s="6"/>
      <c r="AN393" s="6"/>
      <c r="AO393" s="6"/>
      <c r="AP393" s="6"/>
      <c r="AQ393" s="6"/>
      <c r="AR393" s="6"/>
      <c r="AS393" s="6"/>
      <c r="AT393" s="6"/>
      <c r="AU393" s="6"/>
      <c r="AV393" s="6"/>
      <c r="AW393" s="6"/>
      <c r="AX393" s="6"/>
      <c r="AY393" s="6"/>
      <c r="AZ393" s="6"/>
      <c r="BA393" s="6"/>
      <c r="BB393" s="6"/>
      <c r="BC393" s="6"/>
      <c r="BD393" s="6"/>
      <c r="BE393" s="6"/>
      <c r="BF393" s="6"/>
      <c r="BG393" s="6"/>
      <c r="BH393" s="6"/>
      <c r="BI393" s="6"/>
      <c r="BJ393" s="6"/>
      <c r="BK393" s="6"/>
      <c r="BL393" s="6"/>
      <c r="BM393" s="6"/>
      <c r="BN393" s="6"/>
      <c r="BO393" s="6"/>
      <c r="BP393" s="6"/>
      <c r="BW393" s="414">
        <v>181197.87388987566</v>
      </c>
      <c r="BX393" s="414">
        <f t="shared" si="92"/>
        <v>215625.46992895202</v>
      </c>
      <c r="BY393" s="414">
        <f t="shared" si="93"/>
        <v>17407.609236234457</v>
      </c>
      <c r="BZ393" s="414">
        <f t="shared" si="94"/>
        <v>20715.054991119003</v>
      </c>
      <c r="CA393" s="414">
        <f t="shared" si="95"/>
        <v>198605.48312611011</v>
      </c>
      <c r="CB393" s="414">
        <f t="shared" si="96"/>
        <v>236340.52492007101</v>
      </c>
      <c r="CC393" s="414">
        <f t="shared" si="97"/>
        <v>3409510</v>
      </c>
      <c r="CD393" s="414">
        <f t="shared" si="98"/>
        <v>0</v>
      </c>
      <c r="CE393" s="414">
        <f t="shared" si="102"/>
        <v>3409510</v>
      </c>
      <c r="CF393" s="414">
        <f t="shared" si="99"/>
        <v>4425203.0290000001</v>
      </c>
      <c r="CG393" s="414">
        <f t="shared" si="100"/>
        <v>0</v>
      </c>
      <c r="CH393" s="414">
        <f t="shared" si="101"/>
        <v>4661543.5539200716</v>
      </c>
      <c r="CI393" s="414">
        <f t="shared" si="103"/>
        <v>0</v>
      </c>
      <c r="CJ393" s="414">
        <f t="shared" si="104"/>
        <v>0</v>
      </c>
      <c r="CK393" s="414">
        <f t="shared" si="105"/>
        <v>0</v>
      </c>
      <c r="CL393" s="414">
        <f t="shared" si="106"/>
        <v>0</v>
      </c>
      <c r="CM393" s="414">
        <f t="shared" si="107"/>
        <v>4661543.5539200716</v>
      </c>
      <c r="CO393" s="134" t="s">
        <v>1124</v>
      </c>
    </row>
    <row r="394" spans="2:94" hidden="1" x14ac:dyDescent="0.25">
      <c r="B394" s="134" t="str">
        <f t="shared" si="91"/>
        <v>-----</v>
      </c>
      <c r="C394" s="1" t="str">
        <f>+IF('Diagnóstico Técnico'!AH385&gt;0,'Diagnóstico Técnico'!A385,"")</f>
        <v>OAS-083</v>
      </c>
      <c r="D394" s="413" t="str">
        <f>+'Diagnóstico Técnico'!D385</f>
        <v xml:space="preserve">OASIS </v>
      </c>
      <c r="BW394" s="414">
        <v>181197.87388987566</v>
      </c>
      <c r="BX394" s="414">
        <f t="shared" si="92"/>
        <v>215625.46992895202</v>
      </c>
      <c r="BY394" s="414">
        <f t="shared" si="93"/>
        <v>17407.609236234457</v>
      </c>
      <c r="BZ394" s="414">
        <f t="shared" si="94"/>
        <v>20715.054991119003</v>
      </c>
      <c r="CA394" s="414">
        <f t="shared" si="95"/>
        <v>198605.48312611011</v>
      </c>
      <c r="CB394" s="414">
        <f t="shared" si="96"/>
        <v>236340.52492007101</v>
      </c>
      <c r="CC394" s="414">
        <f t="shared" si="97"/>
        <v>0</v>
      </c>
      <c r="CD394" s="414">
        <f t="shared" si="98"/>
        <v>0</v>
      </c>
      <c r="CE394" s="414">
        <f t="shared" si="102"/>
        <v>0</v>
      </c>
      <c r="CF394" s="414">
        <f t="shared" si="99"/>
        <v>0</v>
      </c>
      <c r="CG394" s="414">
        <f t="shared" si="100"/>
        <v>0</v>
      </c>
      <c r="CH394" s="414">
        <f t="shared" si="101"/>
        <v>236340.52492007101</v>
      </c>
      <c r="CI394" s="414">
        <f t="shared" si="103"/>
        <v>0</v>
      </c>
      <c r="CJ394" s="414">
        <f t="shared" si="104"/>
        <v>0</v>
      </c>
      <c r="CK394" s="414">
        <f t="shared" si="105"/>
        <v>0</v>
      </c>
      <c r="CL394" s="414">
        <f t="shared" si="106"/>
        <v>0</v>
      </c>
      <c r="CM394" s="414">
        <f t="shared" si="107"/>
        <v>236340.52492007101</v>
      </c>
    </row>
    <row r="395" spans="2:94" hidden="1" x14ac:dyDescent="0.25">
      <c r="B395" s="134" t="str">
        <f t="shared" si="91"/>
        <v>-----</v>
      </c>
      <c r="C395" s="1" t="str">
        <f>+IF('Diagnóstico Técnico'!AH386&gt;0,'Diagnóstico Técnico'!A386,"")</f>
        <v/>
      </c>
      <c r="D395" s="413" t="str">
        <f>+'Diagnóstico Técnico'!D386</f>
        <v xml:space="preserve">OASIS </v>
      </c>
      <c r="BW395" s="414">
        <v>181197.87388987566</v>
      </c>
      <c r="BX395" s="414">
        <f t="shared" si="92"/>
        <v>215625.46992895202</v>
      </c>
      <c r="BY395" s="414">
        <f t="shared" si="93"/>
        <v>17407.609236234457</v>
      </c>
      <c r="BZ395" s="414">
        <f t="shared" si="94"/>
        <v>20715.054991119003</v>
      </c>
      <c r="CA395" s="414">
        <f t="shared" si="95"/>
        <v>198605.48312611011</v>
      </c>
      <c r="CB395" s="414">
        <f t="shared" si="96"/>
        <v>0</v>
      </c>
      <c r="CC395" s="414">
        <f t="shared" si="97"/>
        <v>0</v>
      </c>
      <c r="CD395" s="414">
        <f t="shared" si="98"/>
        <v>0</v>
      </c>
      <c r="CE395" s="414">
        <f t="shared" si="102"/>
        <v>0</v>
      </c>
      <c r="CF395" s="414">
        <f t="shared" si="99"/>
        <v>0</v>
      </c>
      <c r="CG395" s="414">
        <f t="shared" si="100"/>
        <v>0</v>
      </c>
      <c r="CH395" s="414">
        <f t="shared" si="101"/>
        <v>0</v>
      </c>
      <c r="CI395" s="414">
        <f t="shared" si="103"/>
        <v>0</v>
      </c>
      <c r="CJ395" s="414">
        <f t="shared" si="104"/>
        <v>0</v>
      </c>
      <c r="CK395" s="414">
        <f t="shared" si="105"/>
        <v>0</v>
      </c>
      <c r="CL395" s="414">
        <f t="shared" si="106"/>
        <v>0</v>
      </c>
      <c r="CM395" s="414">
        <f t="shared" si="107"/>
        <v>0</v>
      </c>
    </row>
    <row r="396" spans="2:94" hidden="1" x14ac:dyDescent="0.25">
      <c r="B396" s="134" t="str">
        <f t="shared" si="91"/>
        <v>-----</v>
      </c>
      <c r="C396" s="1" t="str">
        <f>+IF('Diagnóstico Técnico'!AH387&gt;0,'Diagnóstico Técnico'!A387,"")</f>
        <v>OAS-084</v>
      </c>
      <c r="D396" s="413" t="str">
        <f>+'Diagnóstico Técnico'!D387</f>
        <v xml:space="preserve">OASIS </v>
      </c>
      <c r="BW396" s="414">
        <v>181197.87388987566</v>
      </c>
      <c r="BX396" s="414">
        <f t="shared" si="92"/>
        <v>215625.46992895202</v>
      </c>
      <c r="BY396" s="414">
        <f t="shared" si="93"/>
        <v>17407.609236234457</v>
      </c>
      <c r="BZ396" s="414">
        <f t="shared" si="94"/>
        <v>20715.054991119003</v>
      </c>
      <c r="CA396" s="414">
        <f t="shared" si="95"/>
        <v>198605.48312611011</v>
      </c>
      <c r="CB396" s="414">
        <f t="shared" si="96"/>
        <v>236340.52492007101</v>
      </c>
      <c r="CC396" s="414">
        <f t="shared" si="97"/>
        <v>0</v>
      </c>
      <c r="CD396" s="414">
        <f t="shared" si="98"/>
        <v>0</v>
      </c>
      <c r="CE396" s="414">
        <f t="shared" si="102"/>
        <v>0</v>
      </c>
      <c r="CF396" s="414">
        <f t="shared" si="99"/>
        <v>0</v>
      </c>
      <c r="CG396" s="414">
        <f t="shared" si="100"/>
        <v>0</v>
      </c>
      <c r="CH396" s="414">
        <f t="shared" si="101"/>
        <v>236340.52492007101</v>
      </c>
      <c r="CI396" s="414">
        <f t="shared" si="103"/>
        <v>0</v>
      </c>
      <c r="CJ396" s="414">
        <f t="shared" si="104"/>
        <v>0</v>
      </c>
      <c r="CK396" s="414">
        <f t="shared" si="105"/>
        <v>0</v>
      </c>
      <c r="CL396" s="414">
        <f t="shared" si="106"/>
        <v>0</v>
      </c>
      <c r="CM396" s="414">
        <f t="shared" si="107"/>
        <v>236340.52492007101</v>
      </c>
    </row>
    <row r="397" spans="2:94" hidden="1" x14ac:dyDescent="0.25">
      <c r="B397" s="134" t="str">
        <f t="shared" si="91"/>
        <v>-----</v>
      </c>
      <c r="C397" s="1" t="str">
        <f>+IF('Diagnóstico Técnico'!AH388&gt;0,'Diagnóstico Técnico'!A388,"")</f>
        <v/>
      </c>
      <c r="D397" s="413" t="str">
        <f>+'Diagnóstico Técnico'!D388</f>
        <v xml:space="preserve">OASIS </v>
      </c>
      <c r="BW397" s="414">
        <v>181197.87388987566</v>
      </c>
      <c r="BX397" s="414">
        <f t="shared" si="92"/>
        <v>215625.46992895202</v>
      </c>
      <c r="BY397" s="414">
        <f t="shared" si="93"/>
        <v>17407.609236234457</v>
      </c>
      <c r="BZ397" s="414">
        <f t="shared" si="94"/>
        <v>20715.054991119003</v>
      </c>
      <c r="CA397" s="414">
        <f t="shared" si="95"/>
        <v>198605.48312611011</v>
      </c>
      <c r="CB397" s="414">
        <f t="shared" si="96"/>
        <v>0</v>
      </c>
      <c r="CC397" s="414">
        <f t="shared" si="97"/>
        <v>0</v>
      </c>
      <c r="CD397" s="414">
        <f t="shared" si="98"/>
        <v>0</v>
      </c>
      <c r="CE397" s="414">
        <f t="shared" si="102"/>
        <v>0</v>
      </c>
      <c r="CF397" s="414">
        <f t="shared" si="99"/>
        <v>0</v>
      </c>
      <c r="CG397" s="414">
        <f t="shared" si="100"/>
        <v>0</v>
      </c>
      <c r="CH397" s="414">
        <f t="shared" si="101"/>
        <v>0</v>
      </c>
      <c r="CI397" s="414">
        <f t="shared" si="103"/>
        <v>0</v>
      </c>
      <c r="CJ397" s="414">
        <f t="shared" si="104"/>
        <v>0</v>
      </c>
      <c r="CK397" s="414">
        <f t="shared" si="105"/>
        <v>0</v>
      </c>
      <c r="CL397" s="414">
        <f t="shared" si="106"/>
        <v>0</v>
      </c>
      <c r="CM397" s="414">
        <f t="shared" si="107"/>
        <v>0</v>
      </c>
    </row>
    <row r="398" spans="2:94" hidden="1" x14ac:dyDescent="0.25">
      <c r="B398" s="134" t="str">
        <f t="shared" si="91"/>
        <v>-----</v>
      </c>
      <c r="C398" s="1" t="str">
        <f>+IF('Diagnóstico Técnico'!AH389&gt;0,'Diagnóstico Técnico'!A389,"")</f>
        <v/>
      </c>
      <c r="D398" s="413" t="str">
        <f>+'Diagnóstico Técnico'!D389</f>
        <v xml:space="preserve">OASIS </v>
      </c>
      <c r="BW398" s="414">
        <v>181197.87388987566</v>
      </c>
      <c r="BX398" s="414">
        <f t="shared" si="92"/>
        <v>215625.46992895202</v>
      </c>
      <c r="BY398" s="414">
        <f t="shared" si="93"/>
        <v>17407.609236234457</v>
      </c>
      <c r="BZ398" s="414">
        <f t="shared" si="94"/>
        <v>20715.054991119003</v>
      </c>
      <c r="CA398" s="414">
        <f t="shared" si="95"/>
        <v>198605.48312611011</v>
      </c>
      <c r="CB398" s="414">
        <f t="shared" si="96"/>
        <v>0</v>
      </c>
      <c r="CC398" s="414">
        <f t="shared" si="97"/>
        <v>0</v>
      </c>
      <c r="CD398" s="414">
        <f t="shared" si="98"/>
        <v>0</v>
      </c>
      <c r="CE398" s="414">
        <f t="shared" si="102"/>
        <v>0</v>
      </c>
      <c r="CF398" s="414">
        <f t="shared" si="99"/>
        <v>0</v>
      </c>
      <c r="CG398" s="414">
        <f t="shared" si="100"/>
        <v>0</v>
      </c>
      <c r="CH398" s="414">
        <f t="shared" si="101"/>
        <v>0</v>
      </c>
      <c r="CI398" s="414">
        <f t="shared" si="103"/>
        <v>0</v>
      </c>
      <c r="CJ398" s="414">
        <f t="shared" si="104"/>
        <v>0</v>
      </c>
      <c r="CK398" s="414">
        <f t="shared" si="105"/>
        <v>0</v>
      </c>
      <c r="CL398" s="414">
        <f t="shared" si="106"/>
        <v>0</v>
      </c>
      <c r="CM398" s="414">
        <f t="shared" si="107"/>
        <v>0</v>
      </c>
    </row>
    <row r="399" spans="2:94" hidden="1" x14ac:dyDescent="0.25">
      <c r="B399" s="134" t="str">
        <f t="shared" si="91"/>
        <v>-----</v>
      </c>
      <c r="C399" s="1" t="str">
        <f>+IF('Diagnóstico Técnico'!AH390&gt;0,'Diagnóstico Técnico'!A390,"")</f>
        <v/>
      </c>
      <c r="D399" s="413" t="str">
        <f>+'Diagnóstico Técnico'!D390</f>
        <v xml:space="preserve">OASIS </v>
      </c>
      <c r="BW399" s="414">
        <v>181197.87388987566</v>
      </c>
      <c r="BX399" s="414">
        <f t="shared" si="92"/>
        <v>215625.46992895202</v>
      </c>
      <c r="BY399" s="414">
        <f t="shared" si="93"/>
        <v>17407.609236234457</v>
      </c>
      <c r="BZ399" s="414">
        <f t="shared" si="94"/>
        <v>20715.054991119003</v>
      </c>
      <c r="CA399" s="414">
        <f t="shared" si="95"/>
        <v>198605.48312611011</v>
      </c>
      <c r="CB399" s="414">
        <f t="shared" si="96"/>
        <v>0</v>
      </c>
      <c r="CC399" s="414">
        <f t="shared" si="97"/>
        <v>0</v>
      </c>
      <c r="CD399" s="414">
        <f t="shared" si="98"/>
        <v>0</v>
      </c>
      <c r="CE399" s="414">
        <f t="shared" si="102"/>
        <v>0</v>
      </c>
      <c r="CF399" s="414">
        <f t="shared" si="99"/>
        <v>0</v>
      </c>
      <c r="CG399" s="414">
        <f t="shared" si="100"/>
        <v>0</v>
      </c>
      <c r="CH399" s="414">
        <f t="shared" si="101"/>
        <v>0</v>
      </c>
      <c r="CI399" s="414">
        <f t="shared" si="103"/>
        <v>0</v>
      </c>
      <c r="CJ399" s="414">
        <f t="shared" si="104"/>
        <v>0</v>
      </c>
      <c r="CK399" s="414">
        <f t="shared" si="105"/>
        <v>0</v>
      </c>
      <c r="CL399" s="414">
        <f t="shared" si="106"/>
        <v>0</v>
      </c>
      <c r="CM399" s="414">
        <f t="shared" si="107"/>
        <v>0</v>
      </c>
    </row>
    <row r="400" spans="2:94" hidden="1" x14ac:dyDescent="0.25">
      <c r="B400" s="134" t="str">
        <f t="shared" ref="B400:B463" si="108">CONCATENATE(IF(AC400=1,"UST1",""),"",IF(AD400=1,"UST2",""),"",IF(AF400=1,"UST4",""),"-",IF(H400=1,"S",""),"",IF(N400=1,"S",""),"-",IF(I400=1,"D",""),"-",IF(J400=1,"LM",""),"",IF(O400=1,"LM",""),"-",IF(K400=1,"LD",""),"",IF(P400=1,"LD",""),"-",IF(L400=1,"LP",""),"",IF(Q400=1,"LP",""))</f>
        <v>-----</v>
      </c>
      <c r="C400" s="1" t="str">
        <f>+IF('Diagnóstico Técnico'!AH391&gt;0,'Diagnóstico Técnico'!A391,"")</f>
        <v>MIL-073</v>
      </c>
      <c r="D400" s="413" t="str">
        <f>+'Diagnóstico Técnico'!D391</f>
        <v>NUEVO MILENIO</v>
      </c>
      <c r="BW400" s="414">
        <v>181197.87388987566</v>
      </c>
      <c r="BX400" s="414">
        <f t="shared" ref="BX400:BX463" si="109">+BW400*$BZ$11+BW400</f>
        <v>215625.46992895202</v>
      </c>
      <c r="BY400" s="414">
        <f t="shared" ref="BY400:BY463" si="110">+$CC$11/$CB$11</f>
        <v>17407.609236234457</v>
      </c>
      <c r="BZ400" s="414">
        <f t="shared" ref="BZ400:BZ463" si="111">+BY400*$BZ$11+BY400</f>
        <v>20715.054991119003</v>
      </c>
      <c r="CA400" s="414">
        <f t="shared" ref="CA400:CA463" si="112">+BW400+BY400</f>
        <v>198605.48312611011</v>
      </c>
      <c r="CB400" s="414">
        <f t="shared" ref="CB400:CB463" si="113">+IF(C400="",0,BX400+BZ400)</f>
        <v>236340.52492007101</v>
      </c>
      <c r="CC400" s="414">
        <f t="shared" ref="CC400:CC463" si="114">+$E$14*E400+$F$14*F400+$G$14*G400+$H$14*H400+$I$14*I400+$J$14*J400+$K$14*K400+$L$14*L400+$N$14*N400+$O$14*O400+$P$14*P400+$Q$14*Q400+$Z$14*Z400+$AC$14*AC400+$AD$14*AD400+$AE$14*AE400+$AF$14*AF400+$AH$14*AH400+$AI$14*AI400+$AK$14*AK400+$AL$14*AL400+$AM$14*AM400+$AN$14*AN400+$AO$14*AO400+$AP$14*AP400+$AR$14*AR400+$AS$14*AS400+$AU$14*AU400+$AV$14*AV400+$AW$14*AW400+$AY$14*AY400+$AZ$14*AZ400+$BA$14*BA400+$BB$14*BB400+$BC$14*BC400+$BD$14*BD400+$BE$14*BE400+$BF$14*BF400+$BG$14*BG400+$BH$14*BH400+$BJ$14*BJ400+$BK$14*BK400+$BL$14*BL400+$BM$14*BM400+$BN$14*BN400+$BO$14*BO400+$BP$14*BP400</f>
        <v>0</v>
      </c>
      <c r="CD400" s="414">
        <f t="shared" ref="CD400:CD463" si="115">+$S$14*S400+$T$14*T400+$U$14*U400+$V$14*V400+$W$14*W400+$X$14*X400+$AA$14*AA400</f>
        <v>0</v>
      </c>
      <c r="CE400" s="414">
        <f t="shared" si="102"/>
        <v>0</v>
      </c>
      <c r="CF400" s="414">
        <f t="shared" ref="CF400:CF463" si="116">+CC400*$BW$11+CC400*$BX$11+CC400*$BY$11+CC400*$BZ$11*$BY$11+CC400</f>
        <v>0</v>
      </c>
      <c r="CG400" s="414">
        <f t="shared" ref="CG400:CG463" si="117">+CD400*$BW$11+CD400*$BX$11+CD400*$BY$11+CD400*$BZ$11*$BY$11+CD400</f>
        <v>0</v>
      </c>
      <c r="CH400" s="414">
        <f t="shared" ref="CH400:CH463" si="118">+CB400+CF400+CG400</f>
        <v>236340.52492007101</v>
      </c>
      <c r="CI400" s="414">
        <f t="shared" si="103"/>
        <v>0</v>
      </c>
      <c r="CJ400" s="414">
        <f t="shared" si="104"/>
        <v>0</v>
      </c>
      <c r="CK400" s="414">
        <f t="shared" si="105"/>
        <v>0</v>
      </c>
      <c r="CL400" s="414">
        <f t="shared" si="106"/>
        <v>0</v>
      </c>
      <c r="CM400" s="414">
        <f t="shared" si="107"/>
        <v>236340.52492007101</v>
      </c>
    </row>
    <row r="401" spans="2:94" hidden="1" x14ac:dyDescent="0.25">
      <c r="B401" s="134" t="str">
        <f t="shared" si="108"/>
        <v>-----</v>
      </c>
      <c r="C401" s="1" t="str">
        <f>+IF('Diagnóstico Técnico'!AH392&gt;0,'Diagnóstico Técnico'!A392,"")</f>
        <v>MIL-074</v>
      </c>
      <c r="D401" s="413" t="str">
        <f>+'Diagnóstico Técnico'!D392</f>
        <v>NUEVO MILENIO</v>
      </c>
      <c r="BW401" s="414">
        <v>181197.87388987566</v>
      </c>
      <c r="BX401" s="414">
        <f t="shared" si="109"/>
        <v>215625.46992895202</v>
      </c>
      <c r="BY401" s="414">
        <f t="shared" si="110"/>
        <v>17407.609236234457</v>
      </c>
      <c r="BZ401" s="414">
        <f t="shared" si="111"/>
        <v>20715.054991119003</v>
      </c>
      <c r="CA401" s="414">
        <f t="shared" si="112"/>
        <v>198605.48312611011</v>
      </c>
      <c r="CB401" s="414">
        <f t="shared" si="113"/>
        <v>236340.52492007101</v>
      </c>
      <c r="CC401" s="414">
        <f t="shared" si="114"/>
        <v>0</v>
      </c>
      <c r="CD401" s="414">
        <f t="shared" si="115"/>
        <v>0</v>
      </c>
      <c r="CE401" s="414">
        <f t="shared" si="102"/>
        <v>0</v>
      </c>
      <c r="CF401" s="414">
        <f t="shared" si="116"/>
        <v>0</v>
      </c>
      <c r="CG401" s="414">
        <f t="shared" si="117"/>
        <v>0</v>
      </c>
      <c r="CH401" s="414">
        <f t="shared" si="118"/>
        <v>236340.52492007101</v>
      </c>
      <c r="CI401" s="414">
        <f t="shared" si="103"/>
        <v>0</v>
      </c>
      <c r="CJ401" s="414">
        <f t="shared" si="104"/>
        <v>0</v>
      </c>
      <c r="CK401" s="414">
        <f t="shared" si="105"/>
        <v>0</v>
      </c>
      <c r="CL401" s="414">
        <f t="shared" si="106"/>
        <v>0</v>
      </c>
      <c r="CM401" s="414">
        <f t="shared" si="107"/>
        <v>236340.52492007101</v>
      </c>
    </row>
    <row r="402" spans="2:94" hidden="1" x14ac:dyDescent="0.25">
      <c r="B402" s="134" t="str">
        <f t="shared" si="108"/>
        <v>-----</v>
      </c>
      <c r="C402" s="1" t="str">
        <f>+IF('Diagnóstico Técnico'!AH393&gt;0,'Diagnóstico Técnico'!A393,"")</f>
        <v/>
      </c>
      <c r="D402" s="413" t="str">
        <f>+'Diagnóstico Técnico'!D393</f>
        <v xml:space="preserve">OASIS </v>
      </c>
      <c r="BW402" s="414">
        <v>181197.87388987566</v>
      </c>
      <c r="BX402" s="414">
        <f t="shared" si="109"/>
        <v>215625.46992895202</v>
      </c>
      <c r="BY402" s="414">
        <f t="shared" si="110"/>
        <v>17407.609236234457</v>
      </c>
      <c r="BZ402" s="414">
        <f t="shared" si="111"/>
        <v>20715.054991119003</v>
      </c>
      <c r="CA402" s="414">
        <f t="shared" si="112"/>
        <v>198605.48312611011</v>
      </c>
      <c r="CB402" s="414">
        <f t="shared" si="113"/>
        <v>0</v>
      </c>
      <c r="CC402" s="414">
        <f t="shared" si="114"/>
        <v>0</v>
      </c>
      <c r="CD402" s="414">
        <f t="shared" si="115"/>
        <v>0</v>
      </c>
      <c r="CE402" s="414">
        <f t="shared" si="102"/>
        <v>0</v>
      </c>
      <c r="CF402" s="414">
        <f t="shared" si="116"/>
        <v>0</v>
      </c>
      <c r="CG402" s="414">
        <f t="shared" si="117"/>
        <v>0</v>
      </c>
      <c r="CH402" s="414">
        <f t="shared" si="118"/>
        <v>0</v>
      </c>
      <c r="CI402" s="414">
        <f t="shared" si="103"/>
        <v>0</v>
      </c>
      <c r="CJ402" s="414">
        <f t="shared" si="104"/>
        <v>0</v>
      </c>
      <c r="CK402" s="414">
        <f t="shared" si="105"/>
        <v>0</v>
      </c>
      <c r="CL402" s="414">
        <f t="shared" si="106"/>
        <v>0</v>
      </c>
      <c r="CM402" s="414">
        <f t="shared" si="107"/>
        <v>0</v>
      </c>
    </row>
    <row r="403" spans="2:94" hidden="1" x14ac:dyDescent="0.25">
      <c r="B403" s="134" t="str">
        <f t="shared" si="108"/>
        <v>-----</v>
      </c>
      <c r="C403" s="1" t="str">
        <f>+IF('Diagnóstico Técnico'!AH394&gt;0,'Diagnóstico Técnico'!A394,"")</f>
        <v>OAS-088</v>
      </c>
      <c r="D403" s="413" t="str">
        <f>+'Diagnóstico Técnico'!D394</f>
        <v xml:space="preserve">OASIS </v>
      </c>
      <c r="BW403" s="414">
        <v>181197.87388987566</v>
      </c>
      <c r="BX403" s="414">
        <f t="shared" si="109"/>
        <v>215625.46992895202</v>
      </c>
      <c r="BY403" s="414">
        <f t="shared" si="110"/>
        <v>17407.609236234457</v>
      </c>
      <c r="BZ403" s="414">
        <f t="shared" si="111"/>
        <v>20715.054991119003</v>
      </c>
      <c r="CA403" s="414">
        <f t="shared" si="112"/>
        <v>198605.48312611011</v>
      </c>
      <c r="CB403" s="414">
        <f t="shared" si="113"/>
        <v>236340.52492007101</v>
      </c>
      <c r="CC403" s="414">
        <f t="shared" si="114"/>
        <v>0</v>
      </c>
      <c r="CD403" s="414">
        <f t="shared" si="115"/>
        <v>0</v>
      </c>
      <c r="CE403" s="414">
        <f t="shared" si="102"/>
        <v>0</v>
      </c>
      <c r="CF403" s="414">
        <f t="shared" si="116"/>
        <v>0</v>
      </c>
      <c r="CG403" s="414">
        <f t="shared" si="117"/>
        <v>0</v>
      </c>
      <c r="CH403" s="414">
        <f t="shared" si="118"/>
        <v>236340.52492007101</v>
      </c>
      <c r="CI403" s="414">
        <f t="shared" si="103"/>
        <v>0</v>
      </c>
      <c r="CJ403" s="414">
        <f t="shared" si="104"/>
        <v>0</v>
      </c>
      <c r="CK403" s="414">
        <f t="shared" si="105"/>
        <v>0</v>
      </c>
      <c r="CL403" s="414">
        <f t="shared" si="106"/>
        <v>0</v>
      </c>
      <c r="CM403" s="414">
        <f t="shared" si="107"/>
        <v>236340.52492007101</v>
      </c>
    </row>
    <row r="404" spans="2:94" hidden="1" x14ac:dyDescent="0.25">
      <c r="B404" s="134" t="str">
        <f t="shared" si="108"/>
        <v>-----</v>
      </c>
      <c r="C404" s="1" t="str">
        <f>+IF('Diagnóstico Técnico'!AH395&gt;0,'Diagnóstico Técnico'!A395,"")</f>
        <v>MIL-075</v>
      </c>
      <c r="D404" s="413" t="str">
        <f>+'Diagnóstico Técnico'!D395</f>
        <v>NUEVO MILENIO</v>
      </c>
      <c r="BW404" s="414">
        <v>181197.87388987566</v>
      </c>
      <c r="BX404" s="414">
        <f t="shared" si="109"/>
        <v>215625.46992895202</v>
      </c>
      <c r="BY404" s="414">
        <f t="shared" si="110"/>
        <v>17407.609236234457</v>
      </c>
      <c r="BZ404" s="414">
        <f t="shared" si="111"/>
        <v>20715.054991119003</v>
      </c>
      <c r="CA404" s="414">
        <f t="shared" si="112"/>
        <v>198605.48312611011</v>
      </c>
      <c r="CB404" s="414">
        <f t="shared" si="113"/>
        <v>236340.52492007101</v>
      </c>
      <c r="CC404" s="414">
        <f t="shared" si="114"/>
        <v>0</v>
      </c>
      <c r="CD404" s="414">
        <f t="shared" si="115"/>
        <v>0</v>
      </c>
      <c r="CE404" s="414">
        <f t="shared" si="102"/>
        <v>0</v>
      </c>
      <c r="CF404" s="414">
        <f t="shared" si="116"/>
        <v>0</v>
      </c>
      <c r="CG404" s="414">
        <f t="shared" si="117"/>
        <v>0</v>
      </c>
      <c r="CH404" s="414">
        <f t="shared" si="118"/>
        <v>236340.52492007101</v>
      </c>
      <c r="CI404" s="414">
        <f t="shared" si="103"/>
        <v>0</v>
      </c>
      <c r="CJ404" s="414">
        <f t="shared" si="104"/>
        <v>0</v>
      </c>
      <c r="CK404" s="414">
        <f t="shared" si="105"/>
        <v>0</v>
      </c>
      <c r="CL404" s="414">
        <f t="shared" si="106"/>
        <v>0</v>
      </c>
      <c r="CM404" s="414">
        <f t="shared" si="107"/>
        <v>236340.52492007101</v>
      </c>
    </row>
    <row r="405" spans="2:94" hidden="1" x14ac:dyDescent="0.25">
      <c r="B405" s="134" t="str">
        <f t="shared" si="108"/>
        <v>-----</v>
      </c>
      <c r="C405" s="1" t="str">
        <f>+IF('Diagnóstico Técnico'!AH396&gt;0,'Diagnóstico Técnico'!A396,"")</f>
        <v/>
      </c>
      <c r="D405" s="413" t="str">
        <f>+'Diagnóstico Técnico'!D396</f>
        <v xml:space="preserve">SAN MARTIN </v>
      </c>
      <c r="BW405" s="414">
        <v>181197.87388987566</v>
      </c>
      <c r="BX405" s="414">
        <f t="shared" si="109"/>
        <v>215625.46992895202</v>
      </c>
      <c r="BY405" s="414">
        <f t="shared" si="110"/>
        <v>17407.609236234457</v>
      </c>
      <c r="BZ405" s="414">
        <f t="shared" si="111"/>
        <v>20715.054991119003</v>
      </c>
      <c r="CA405" s="414">
        <f t="shared" si="112"/>
        <v>198605.48312611011</v>
      </c>
      <c r="CB405" s="414">
        <f t="shared" si="113"/>
        <v>0</v>
      </c>
      <c r="CC405" s="414">
        <f t="shared" si="114"/>
        <v>0</v>
      </c>
      <c r="CD405" s="414">
        <f t="shared" si="115"/>
        <v>0</v>
      </c>
      <c r="CE405" s="414">
        <f t="shared" si="102"/>
        <v>0</v>
      </c>
      <c r="CF405" s="414">
        <f t="shared" si="116"/>
        <v>0</v>
      </c>
      <c r="CG405" s="414">
        <f t="shared" si="117"/>
        <v>0</v>
      </c>
      <c r="CH405" s="414">
        <f t="shared" si="118"/>
        <v>0</v>
      </c>
      <c r="CI405" s="414">
        <f t="shared" si="103"/>
        <v>0</v>
      </c>
      <c r="CJ405" s="414">
        <f t="shared" si="104"/>
        <v>0</v>
      </c>
      <c r="CK405" s="414">
        <f t="shared" si="105"/>
        <v>0</v>
      </c>
      <c r="CL405" s="414">
        <f t="shared" si="106"/>
        <v>0</v>
      </c>
      <c r="CM405" s="414">
        <f t="shared" si="107"/>
        <v>0</v>
      </c>
    </row>
    <row r="406" spans="2:94" hidden="1" x14ac:dyDescent="0.25">
      <c r="B406" s="134" t="str">
        <f t="shared" si="108"/>
        <v>-----</v>
      </c>
      <c r="C406" s="1" t="str">
        <f>+IF('Diagnóstico Técnico'!AH397&gt;0,'Diagnóstico Técnico'!A397,"")</f>
        <v/>
      </c>
      <c r="D406" s="413" t="str">
        <f>+'Diagnóstico Técnico'!D397</f>
        <v xml:space="preserve">SAN MARTIN </v>
      </c>
      <c r="BW406" s="414">
        <v>181197.87388987566</v>
      </c>
      <c r="BX406" s="414">
        <f t="shared" si="109"/>
        <v>215625.46992895202</v>
      </c>
      <c r="BY406" s="414">
        <f t="shared" si="110"/>
        <v>17407.609236234457</v>
      </c>
      <c r="BZ406" s="414">
        <f t="shared" si="111"/>
        <v>20715.054991119003</v>
      </c>
      <c r="CA406" s="414">
        <f t="shared" si="112"/>
        <v>198605.48312611011</v>
      </c>
      <c r="CB406" s="414">
        <f t="shared" si="113"/>
        <v>0</v>
      </c>
      <c r="CC406" s="414">
        <f t="shared" si="114"/>
        <v>0</v>
      </c>
      <c r="CD406" s="414">
        <f t="shared" si="115"/>
        <v>0</v>
      </c>
      <c r="CE406" s="414">
        <f t="shared" si="102"/>
        <v>0</v>
      </c>
      <c r="CF406" s="414">
        <f t="shared" si="116"/>
        <v>0</v>
      </c>
      <c r="CG406" s="414">
        <f t="shared" si="117"/>
        <v>0</v>
      </c>
      <c r="CH406" s="414">
        <f t="shared" si="118"/>
        <v>0</v>
      </c>
      <c r="CI406" s="414">
        <f t="shared" si="103"/>
        <v>0</v>
      </c>
      <c r="CJ406" s="414">
        <f t="shared" si="104"/>
        <v>0</v>
      </c>
      <c r="CK406" s="414">
        <f t="shared" si="105"/>
        <v>0</v>
      </c>
      <c r="CL406" s="414">
        <f t="shared" si="106"/>
        <v>0</v>
      </c>
      <c r="CM406" s="414">
        <f t="shared" si="107"/>
        <v>0</v>
      </c>
    </row>
    <row r="407" spans="2:94" hidden="1" x14ac:dyDescent="0.25">
      <c r="B407" s="134" t="str">
        <f t="shared" si="108"/>
        <v>-----</v>
      </c>
      <c r="C407" s="1" t="str">
        <f>+IF('Diagnóstico Técnico'!AH398&gt;0,'Diagnóstico Técnico'!A398,"")</f>
        <v/>
      </c>
      <c r="D407" s="413" t="str">
        <f>+'Diagnóstico Técnico'!D398</f>
        <v xml:space="preserve">SAN MARTIN </v>
      </c>
      <c r="BW407" s="414">
        <v>181197.87388987566</v>
      </c>
      <c r="BX407" s="414">
        <f t="shared" si="109"/>
        <v>215625.46992895202</v>
      </c>
      <c r="BY407" s="414">
        <f t="shared" si="110"/>
        <v>17407.609236234457</v>
      </c>
      <c r="BZ407" s="414">
        <f t="shared" si="111"/>
        <v>20715.054991119003</v>
      </c>
      <c r="CA407" s="414">
        <f t="shared" si="112"/>
        <v>198605.48312611011</v>
      </c>
      <c r="CB407" s="414">
        <f t="shared" si="113"/>
        <v>0</v>
      </c>
      <c r="CC407" s="414">
        <f t="shared" si="114"/>
        <v>0</v>
      </c>
      <c r="CD407" s="414">
        <f t="shared" si="115"/>
        <v>0</v>
      </c>
      <c r="CE407" s="414">
        <f t="shared" si="102"/>
        <v>0</v>
      </c>
      <c r="CF407" s="414">
        <f t="shared" si="116"/>
        <v>0</v>
      </c>
      <c r="CG407" s="414">
        <f t="shared" si="117"/>
        <v>0</v>
      </c>
      <c r="CH407" s="414">
        <f t="shared" si="118"/>
        <v>0</v>
      </c>
      <c r="CI407" s="414">
        <f t="shared" si="103"/>
        <v>0</v>
      </c>
      <c r="CJ407" s="414">
        <f t="shared" si="104"/>
        <v>0</v>
      </c>
      <c r="CK407" s="414">
        <f t="shared" si="105"/>
        <v>0</v>
      </c>
      <c r="CL407" s="414">
        <f t="shared" si="106"/>
        <v>0</v>
      </c>
      <c r="CM407" s="414">
        <f t="shared" si="107"/>
        <v>0</v>
      </c>
    </row>
    <row r="408" spans="2:94" hidden="1" x14ac:dyDescent="0.25">
      <c r="B408" s="134" t="str">
        <f t="shared" si="108"/>
        <v>-----</v>
      </c>
      <c r="C408" s="1" t="str">
        <f>+IF('Diagnóstico Técnico'!AH399&gt;0,'Diagnóstico Técnico'!A399,"")</f>
        <v/>
      </c>
      <c r="D408" s="413" t="str">
        <f>+'Diagnóstico Técnico'!D399</f>
        <v xml:space="preserve">SAN MARTIN </v>
      </c>
      <c r="BW408" s="414">
        <v>181197.87388987566</v>
      </c>
      <c r="BX408" s="414">
        <f t="shared" si="109"/>
        <v>215625.46992895202</v>
      </c>
      <c r="BY408" s="414">
        <f t="shared" si="110"/>
        <v>17407.609236234457</v>
      </c>
      <c r="BZ408" s="414">
        <f t="shared" si="111"/>
        <v>20715.054991119003</v>
      </c>
      <c r="CA408" s="414">
        <f t="shared" si="112"/>
        <v>198605.48312611011</v>
      </c>
      <c r="CB408" s="414">
        <f t="shared" si="113"/>
        <v>0</v>
      </c>
      <c r="CC408" s="414">
        <f t="shared" si="114"/>
        <v>0</v>
      </c>
      <c r="CD408" s="414">
        <f t="shared" si="115"/>
        <v>0</v>
      </c>
      <c r="CE408" s="414">
        <f t="shared" si="102"/>
        <v>0</v>
      </c>
      <c r="CF408" s="414">
        <f t="shared" si="116"/>
        <v>0</v>
      </c>
      <c r="CG408" s="414">
        <f t="shared" si="117"/>
        <v>0</v>
      </c>
      <c r="CH408" s="414">
        <f t="shared" si="118"/>
        <v>0</v>
      </c>
      <c r="CI408" s="414">
        <f t="shared" si="103"/>
        <v>0</v>
      </c>
      <c r="CJ408" s="414">
        <f t="shared" si="104"/>
        <v>0</v>
      </c>
      <c r="CK408" s="414">
        <f t="shared" si="105"/>
        <v>0</v>
      </c>
      <c r="CL408" s="414">
        <f t="shared" si="106"/>
        <v>0</v>
      </c>
      <c r="CM408" s="414">
        <f t="shared" si="107"/>
        <v>0</v>
      </c>
    </row>
    <row r="409" spans="2:94" x14ac:dyDescent="0.25">
      <c r="B409" s="134" t="str">
        <f t="shared" si="108"/>
        <v>UST1-S-D-LM-LD-</v>
      </c>
      <c r="C409" s="6" t="str">
        <f>+IF('Diagnóstico Técnico'!AH400&gt;0,'Diagnóstico Técnico'!A400,"")</f>
        <v>OAS-089</v>
      </c>
      <c r="D409" s="475" t="str">
        <f>+'Diagnóstico Técnico'!D400</f>
        <v xml:space="preserve">OASIS </v>
      </c>
      <c r="E409" s="6">
        <v>2</v>
      </c>
      <c r="F409" s="6">
        <v>1.7</v>
      </c>
      <c r="G409" s="6">
        <v>6.4</v>
      </c>
      <c r="H409" s="6">
        <v>1</v>
      </c>
      <c r="I409" s="6">
        <v>1</v>
      </c>
      <c r="J409" s="6">
        <v>1</v>
      </c>
      <c r="K409" s="6">
        <v>1</v>
      </c>
      <c r="L409" s="6"/>
      <c r="M409" s="6"/>
      <c r="N409" s="6"/>
      <c r="O409" s="6"/>
      <c r="P409" s="6"/>
      <c r="Q409" s="6"/>
      <c r="R409" s="6"/>
      <c r="S409" s="6"/>
      <c r="T409" s="6"/>
      <c r="U409" s="6"/>
      <c r="V409" s="6"/>
      <c r="W409" s="6"/>
      <c r="X409" s="6"/>
      <c r="Y409" s="6"/>
      <c r="Z409" s="6">
        <v>0.5</v>
      </c>
      <c r="AA409" s="6"/>
      <c r="AB409" s="6"/>
      <c r="AC409" s="6">
        <v>1</v>
      </c>
      <c r="AD409" s="6"/>
      <c r="AE409" s="6"/>
      <c r="AF409" s="6"/>
      <c r="AG409" s="6"/>
      <c r="AH409" s="6"/>
      <c r="AI409" s="6"/>
      <c r="AJ409" s="6"/>
      <c r="AK409" s="6"/>
      <c r="AL409" s="6"/>
      <c r="AM409" s="6"/>
      <c r="AN409" s="6"/>
      <c r="AO409" s="6"/>
      <c r="AP409" s="6"/>
      <c r="AQ409" s="6"/>
      <c r="AR409" s="6"/>
      <c r="AS409" s="6"/>
      <c r="AT409" s="6"/>
      <c r="AU409" s="6"/>
      <c r="AV409" s="6"/>
      <c r="AW409" s="6"/>
      <c r="AX409" s="6"/>
      <c r="AY409" s="6"/>
      <c r="AZ409" s="6"/>
      <c r="BA409" s="6"/>
      <c r="BB409" s="6"/>
      <c r="BC409" s="6"/>
      <c r="BD409" s="6"/>
      <c r="BE409" s="6"/>
      <c r="BF409" s="6"/>
      <c r="BG409" s="6"/>
      <c r="BH409" s="6"/>
      <c r="BI409" s="6"/>
      <c r="BJ409" s="6"/>
      <c r="BK409" s="6">
        <v>1</v>
      </c>
      <c r="BL409" s="6"/>
      <c r="BM409" s="6"/>
      <c r="BN409" s="6"/>
      <c r="BO409" s="6"/>
      <c r="BP409" s="6"/>
      <c r="BW409" s="414">
        <v>181197.87388987566</v>
      </c>
      <c r="BX409" s="414">
        <f t="shared" si="109"/>
        <v>215625.46992895202</v>
      </c>
      <c r="BY409" s="414">
        <f t="shared" si="110"/>
        <v>17407.609236234457</v>
      </c>
      <c r="BZ409" s="414">
        <f t="shared" si="111"/>
        <v>20715.054991119003</v>
      </c>
      <c r="CA409" s="414">
        <f t="shared" si="112"/>
        <v>198605.48312611011</v>
      </c>
      <c r="CB409" s="414">
        <f t="shared" si="113"/>
        <v>236340.52492007101</v>
      </c>
      <c r="CC409" s="414">
        <f t="shared" si="114"/>
        <v>4254702.5</v>
      </c>
      <c r="CD409" s="414">
        <f t="shared" si="115"/>
        <v>0</v>
      </c>
      <c r="CE409" s="414">
        <f t="shared" si="102"/>
        <v>4254702.5</v>
      </c>
      <c r="CF409" s="414">
        <f t="shared" si="116"/>
        <v>5522178.3747499995</v>
      </c>
      <c r="CG409" s="414">
        <f t="shared" si="117"/>
        <v>0</v>
      </c>
      <c r="CH409" s="414">
        <f t="shared" si="118"/>
        <v>5758518.89967007</v>
      </c>
      <c r="CI409" s="414">
        <f t="shared" si="103"/>
        <v>0</v>
      </c>
      <c r="CJ409" s="414">
        <f t="shared" si="104"/>
        <v>0</v>
      </c>
      <c r="CK409" s="414">
        <f t="shared" si="105"/>
        <v>0</v>
      </c>
      <c r="CL409" s="414">
        <f t="shared" si="106"/>
        <v>0</v>
      </c>
      <c r="CM409" s="414">
        <f t="shared" si="107"/>
        <v>5758518.89967007</v>
      </c>
      <c r="CO409" s="134" t="s">
        <v>1129</v>
      </c>
      <c r="CP409" s="134">
        <v>1</v>
      </c>
    </row>
    <row r="410" spans="2:94" hidden="1" x14ac:dyDescent="0.25">
      <c r="B410" s="134" t="str">
        <f t="shared" si="108"/>
        <v>-----</v>
      </c>
      <c r="C410" s="1" t="str">
        <f>+IF('Diagnóstico Técnico'!AH401&gt;0,'Diagnóstico Técnico'!A401,"")</f>
        <v/>
      </c>
      <c r="D410" s="413" t="str">
        <f>+'Diagnóstico Técnico'!D401</f>
        <v>NUEVO MILENIO</v>
      </c>
      <c r="BW410" s="414">
        <v>181197.87388987566</v>
      </c>
      <c r="BX410" s="414">
        <f t="shared" si="109"/>
        <v>215625.46992895202</v>
      </c>
      <c r="BY410" s="414">
        <f t="shared" si="110"/>
        <v>17407.609236234457</v>
      </c>
      <c r="BZ410" s="414">
        <f t="shared" si="111"/>
        <v>20715.054991119003</v>
      </c>
      <c r="CA410" s="414">
        <f t="shared" si="112"/>
        <v>198605.48312611011</v>
      </c>
      <c r="CB410" s="414">
        <f t="shared" si="113"/>
        <v>0</v>
      </c>
      <c r="CC410" s="414">
        <f t="shared" si="114"/>
        <v>0</v>
      </c>
      <c r="CD410" s="414">
        <f t="shared" si="115"/>
        <v>0</v>
      </c>
      <c r="CE410" s="414">
        <f t="shared" si="102"/>
        <v>0</v>
      </c>
      <c r="CF410" s="414">
        <f t="shared" si="116"/>
        <v>0</v>
      </c>
      <c r="CG410" s="414">
        <f t="shared" si="117"/>
        <v>0</v>
      </c>
      <c r="CH410" s="414">
        <f t="shared" si="118"/>
        <v>0</v>
      </c>
      <c r="CI410" s="414">
        <f t="shared" si="103"/>
        <v>0</v>
      </c>
      <c r="CJ410" s="414">
        <f t="shared" si="104"/>
        <v>0</v>
      </c>
      <c r="CK410" s="414">
        <f t="shared" si="105"/>
        <v>0</v>
      </c>
      <c r="CL410" s="414">
        <f t="shared" si="106"/>
        <v>0</v>
      </c>
      <c r="CM410" s="414">
        <f t="shared" si="107"/>
        <v>0</v>
      </c>
    </row>
    <row r="411" spans="2:94" hidden="1" x14ac:dyDescent="0.25">
      <c r="B411" s="134" t="str">
        <f t="shared" si="108"/>
        <v>-----</v>
      </c>
      <c r="C411" s="1" t="str">
        <f>+IF('Diagnóstico Técnico'!AH402&gt;0,'Diagnóstico Técnico'!A402,"")</f>
        <v/>
      </c>
      <c r="D411" s="413" t="str">
        <f>+'Diagnóstico Técnico'!D402</f>
        <v xml:space="preserve">OASIS </v>
      </c>
      <c r="BW411" s="414">
        <v>181197.87388987566</v>
      </c>
      <c r="BX411" s="414">
        <f t="shared" si="109"/>
        <v>215625.46992895202</v>
      </c>
      <c r="BY411" s="414">
        <f t="shared" si="110"/>
        <v>17407.609236234457</v>
      </c>
      <c r="BZ411" s="414">
        <f t="shared" si="111"/>
        <v>20715.054991119003</v>
      </c>
      <c r="CA411" s="414">
        <f t="shared" si="112"/>
        <v>198605.48312611011</v>
      </c>
      <c r="CB411" s="414">
        <f t="shared" si="113"/>
        <v>0</v>
      </c>
      <c r="CC411" s="414">
        <f t="shared" si="114"/>
        <v>0</v>
      </c>
      <c r="CD411" s="414">
        <f t="shared" si="115"/>
        <v>0</v>
      </c>
      <c r="CE411" s="414">
        <f t="shared" si="102"/>
        <v>0</v>
      </c>
      <c r="CF411" s="414">
        <f t="shared" si="116"/>
        <v>0</v>
      </c>
      <c r="CG411" s="414">
        <f t="shared" si="117"/>
        <v>0</v>
      </c>
      <c r="CH411" s="414">
        <f t="shared" si="118"/>
        <v>0</v>
      </c>
      <c r="CI411" s="414">
        <f t="shared" si="103"/>
        <v>0</v>
      </c>
      <c r="CJ411" s="414">
        <f t="shared" si="104"/>
        <v>0</v>
      </c>
      <c r="CK411" s="414">
        <f t="shared" si="105"/>
        <v>0</v>
      </c>
      <c r="CL411" s="414">
        <f t="shared" si="106"/>
        <v>0</v>
      </c>
      <c r="CM411" s="414">
        <f t="shared" si="107"/>
        <v>0</v>
      </c>
    </row>
    <row r="412" spans="2:94" hidden="1" x14ac:dyDescent="0.25">
      <c r="B412" s="134" t="str">
        <f t="shared" si="108"/>
        <v>-----</v>
      </c>
      <c r="C412" s="1" t="str">
        <f>+IF('Diagnóstico Técnico'!AH403&gt;0,'Diagnóstico Técnico'!A403,"")</f>
        <v>OAS-091</v>
      </c>
      <c r="D412" s="413" t="str">
        <f>+'Diagnóstico Técnico'!D403</f>
        <v xml:space="preserve">OASIS </v>
      </c>
      <c r="BW412" s="414">
        <v>181197.87388987566</v>
      </c>
      <c r="BX412" s="414">
        <f t="shared" si="109"/>
        <v>215625.46992895202</v>
      </c>
      <c r="BY412" s="414">
        <f t="shared" si="110"/>
        <v>17407.609236234457</v>
      </c>
      <c r="BZ412" s="414">
        <f t="shared" si="111"/>
        <v>20715.054991119003</v>
      </c>
      <c r="CA412" s="414">
        <f t="shared" si="112"/>
        <v>198605.48312611011</v>
      </c>
      <c r="CB412" s="414">
        <f t="shared" si="113"/>
        <v>236340.52492007101</v>
      </c>
      <c r="CC412" s="414">
        <f t="shared" si="114"/>
        <v>0</v>
      </c>
      <c r="CD412" s="414">
        <f t="shared" si="115"/>
        <v>0</v>
      </c>
      <c r="CE412" s="414">
        <f t="shared" si="102"/>
        <v>0</v>
      </c>
      <c r="CF412" s="414">
        <f t="shared" si="116"/>
        <v>0</v>
      </c>
      <c r="CG412" s="414">
        <f t="shared" si="117"/>
        <v>0</v>
      </c>
      <c r="CH412" s="414">
        <f t="shared" si="118"/>
        <v>236340.52492007101</v>
      </c>
      <c r="CI412" s="414">
        <f t="shared" si="103"/>
        <v>0</v>
      </c>
      <c r="CJ412" s="414">
        <f t="shared" si="104"/>
        <v>0</v>
      </c>
      <c r="CK412" s="414">
        <f t="shared" si="105"/>
        <v>0</v>
      </c>
      <c r="CL412" s="414">
        <f t="shared" si="106"/>
        <v>0</v>
      </c>
      <c r="CM412" s="414">
        <f t="shared" si="107"/>
        <v>236340.52492007101</v>
      </c>
    </row>
    <row r="413" spans="2:94" hidden="1" x14ac:dyDescent="0.25">
      <c r="B413" s="134" t="str">
        <f t="shared" si="108"/>
        <v>-----</v>
      </c>
      <c r="C413" s="1" t="str">
        <f>+IF('Diagnóstico Técnico'!AH404&gt;0,'Diagnóstico Técnico'!A404,"")</f>
        <v/>
      </c>
      <c r="D413" s="413" t="str">
        <f>+'Diagnóstico Técnico'!D404</f>
        <v xml:space="preserve">OASIS </v>
      </c>
      <c r="BW413" s="414">
        <v>181197.87388987566</v>
      </c>
      <c r="BX413" s="414">
        <f t="shared" si="109"/>
        <v>215625.46992895202</v>
      </c>
      <c r="BY413" s="414">
        <f t="shared" si="110"/>
        <v>17407.609236234457</v>
      </c>
      <c r="BZ413" s="414">
        <f t="shared" si="111"/>
        <v>20715.054991119003</v>
      </c>
      <c r="CA413" s="414">
        <f t="shared" si="112"/>
        <v>198605.48312611011</v>
      </c>
      <c r="CB413" s="414">
        <f t="shared" si="113"/>
        <v>0</v>
      </c>
      <c r="CC413" s="414">
        <f t="shared" si="114"/>
        <v>0</v>
      </c>
      <c r="CD413" s="414">
        <f t="shared" si="115"/>
        <v>0</v>
      </c>
      <c r="CE413" s="414">
        <f t="shared" si="102"/>
        <v>0</v>
      </c>
      <c r="CF413" s="414">
        <f t="shared" si="116"/>
        <v>0</v>
      </c>
      <c r="CG413" s="414">
        <f t="shared" si="117"/>
        <v>0</v>
      </c>
      <c r="CH413" s="414">
        <f t="shared" si="118"/>
        <v>0</v>
      </c>
      <c r="CI413" s="414">
        <f t="shared" si="103"/>
        <v>0</v>
      </c>
      <c r="CJ413" s="414">
        <f t="shared" si="104"/>
        <v>0</v>
      </c>
      <c r="CK413" s="414">
        <f t="shared" si="105"/>
        <v>0</v>
      </c>
      <c r="CL413" s="414">
        <f t="shared" si="106"/>
        <v>0</v>
      </c>
      <c r="CM413" s="414">
        <f t="shared" si="107"/>
        <v>0</v>
      </c>
    </row>
    <row r="414" spans="2:94" hidden="1" x14ac:dyDescent="0.25">
      <c r="B414" s="134" t="str">
        <f t="shared" si="108"/>
        <v>-----</v>
      </c>
      <c r="C414" s="1" t="str">
        <f>+IF('Diagnóstico Técnico'!AH405&gt;0,'Diagnóstico Técnico'!A405,"")</f>
        <v/>
      </c>
      <c r="D414" s="413" t="str">
        <f>+'Diagnóstico Técnico'!D405</f>
        <v xml:space="preserve">OASIS </v>
      </c>
      <c r="BW414" s="414">
        <v>181197.87388987566</v>
      </c>
      <c r="BX414" s="414">
        <f t="shared" si="109"/>
        <v>215625.46992895202</v>
      </c>
      <c r="BY414" s="414">
        <f t="shared" si="110"/>
        <v>17407.609236234457</v>
      </c>
      <c r="BZ414" s="414">
        <f t="shared" si="111"/>
        <v>20715.054991119003</v>
      </c>
      <c r="CA414" s="414">
        <f t="shared" si="112"/>
        <v>198605.48312611011</v>
      </c>
      <c r="CB414" s="414">
        <f t="shared" si="113"/>
        <v>0</v>
      </c>
      <c r="CC414" s="414">
        <f t="shared" si="114"/>
        <v>0</v>
      </c>
      <c r="CD414" s="414">
        <f t="shared" si="115"/>
        <v>0</v>
      </c>
      <c r="CE414" s="414">
        <f t="shared" si="102"/>
        <v>0</v>
      </c>
      <c r="CF414" s="414">
        <f t="shared" si="116"/>
        <v>0</v>
      </c>
      <c r="CG414" s="414">
        <f t="shared" si="117"/>
        <v>0</v>
      </c>
      <c r="CH414" s="414">
        <f t="shared" si="118"/>
        <v>0</v>
      </c>
      <c r="CI414" s="414">
        <f t="shared" si="103"/>
        <v>0</v>
      </c>
      <c r="CJ414" s="414">
        <f t="shared" si="104"/>
        <v>0</v>
      </c>
      <c r="CK414" s="414">
        <f t="shared" si="105"/>
        <v>0</v>
      </c>
      <c r="CL414" s="414">
        <f t="shared" si="106"/>
        <v>0</v>
      </c>
      <c r="CM414" s="414">
        <f t="shared" si="107"/>
        <v>0</v>
      </c>
    </row>
    <row r="415" spans="2:94" hidden="1" x14ac:dyDescent="0.25">
      <c r="B415" s="134" t="str">
        <f t="shared" si="108"/>
        <v>-----</v>
      </c>
      <c r="C415" s="1" t="str">
        <f>+IF('Diagnóstico Técnico'!AH406&gt;0,'Diagnóstico Técnico'!A406,"")</f>
        <v/>
      </c>
      <c r="D415" s="413" t="str">
        <f>+'Diagnóstico Técnico'!D406</f>
        <v xml:space="preserve">OASIS </v>
      </c>
      <c r="BW415" s="414">
        <v>181197.87388987566</v>
      </c>
      <c r="BX415" s="414">
        <f t="shared" si="109"/>
        <v>215625.46992895202</v>
      </c>
      <c r="BY415" s="414">
        <f t="shared" si="110"/>
        <v>17407.609236234457</v>
      </c>
      <c r="BZ415" s="414">
        <f t="shared" si="111"/>
        <v>20715.054991119003</v>
      </c>
      <c r="CA415" s="414">
        <f t="shared" si="112"/>
        <v>198605.48312611011</v>
      </c>
      <c r="CB415" s="414">
        <f t="shared" si="113"/>
        <v>0</v>
      </c>
      <c r="CC415" s="414">
        <f t="shared" si="114"/>
        <v>0</v>
      </c>
      <c r="CD415" s="414">
        <f t="shared" si="115"/>
        <v>0</v>
      </c>
      <c r="CE415" s="414">
        <f t="shared" si="102"/>
        <v>0</v>
      </c>
      <c r="CF415" s="414">
        <f t="shared" si="116"/>
        <v>0</v>
      </c>
      <c r="CG415" s="414">
        <f t="shared" si="117"/>
        <v>0</v>
      </c>
      <c r="CH415" s="414">
        <f t="shared" si="118"/>
        <v>0</v>
      </c>
      <c r="CI415" s="414">
        <f t="shared" si="103"/>
        <v>0</v>
      </c>
      <c r="CJ415" s="414">
        <f t="shared" si="104"/>
        <v>0</v>
      </c>
      <c r="CK415" s="414">
        <f t="shared" si="105"/>
        <v>0</v>
      </c>
      <c r="CL415" s="414">
        <f t="shared" si="106"/>
        <v>0</v>
      </c>
      <c r="CM415" s="414">
        <f t="shared" si="107"/>
        <v>0</v>
      </c>
    </row>
    <row r="416" spans="2:94" hidden="1" x14ac:dyDescent="0.25">
      <c r="B416" s="134" t="str">
        <f t="shared" si="108"/>
        <v>-----</v>
      </c>
      <c r="C416" s="1" t="str">
        <f>+IF('Diagnóstico Técnico'!AH407&gt;0,'Diagnóstico Técnico'!A407,"")</f>
        <v/>
      </c>
      <c r="D416" s="413" t="str">
        <f>+'Diagnóstico Técnico'!D407</f>
        <v xml:space="preserve">OASIS </v>
      </c>
      <c r="BW416" s="414">
        <v>181197.87388987566</v>
      </c>
      <c r="BX416" s="414">
        <f t="shared" si="109"/>
        <v>215625.46992895202</v>
      </c>
      <c r="BY416" s="414">
        <f t="shared" si="110"/>
        <v>17407.609236234457</v>
      </c>
      <c r="BZ416" s="414">
        <f t="shared" si="111"/>
        <v>20715.054991119003</v>
      </c>
      <c r="CA416" s="414">
        <f t="shared" si="112"/>
        <v>198605.48312611011</v>
      </c>
      <c r="CB416" s="414">
        <f t="shared" si="113"/>
        <v>0</v>
      </c>
      <c r="CC416" s="414">
        <f t="shared" si="114"/>
        <v>0</v>
      </c>
      <c r="CD416" s="414">
        <f t="shared" si="115"/>
        <v>0</v>
      </c>
      <c r="CE416" s="414">
        <f t="shared" si="102"/>
        <v>0</v>
      </c>
      <c r="CF416" s="414">
        <f t="shared" si="116"/>
        <v>0</v>
      </c>
      <c r="CG416" s="414">
        <f t="shared" si="117"/>
        <v>0</v>
      </c>
      <c r="CH416" s="414">
        <f t="shared" si="118"/>
        <v>0</v>
      </c>
      <c r="CI416" s="414">
        <f t="shared" si="103"/>
        <v>0</v>
      </c>
      <c r="CJ416" s="414">
        <f t="shared" si="104"/>
        <v>0</v>
      </c>
      <c r="CK416" s="414">
        <f t="shared" si="105"/>
        <v>0</v>
      </c>
      <c r="CL416" s="414">
        <f t="shared" si="106"/>
        <v>0</v>
      </c>
      <c r="CM416" s="414">
        <f t="shared" si="107"/>
        <v>0</v>
      </c>
    </row>
    <row r="417" spans="2:93" hidden="1" x14ac:dyDescent="0.25">
      <c r="B417" s="134" t="str">
        <f t="shared" si="108"/>
        <v>-----</v>
      </c>
      <c r="C417" s="1" t="str">
        <f>+IF('Diagnóstico Técnico'!AH408&gt;0,'Diagnóstico Técnico'!A408,"")</f>
        <v/>
      </c>
      <c r="D417" s="413" t="str">
        <f>+'Diagnóstico Técnico'!D408</f>
        <v xml:space="preserve">OASIS </v>
      </c>
      <c r="BW417" s="414">
        <v>181197.87388987566</v>
      </c>
      <c r="BX417" s="414">
        <f t="shared" si="109"/>
        <v>215625.46992895202</v>
      </c>
      <c r="BY417" s="414">
        <f t="shared" si="110"/>
        <v>17407.609236234457</v>
      </c>
      <c r="BZ417" s="414">
        <f t="shared" si="111"/>
        <v>20715.054991119003</v>
      </c>
      <c r="CA417" s="414">
        <f t="shared" si="112"/>
        <v>198605.48312611011</v>
      </c>
      <c r="CB417" s="414">
        <f t="shared" si="113"/>
        <v>0</v>
      </c>
      <c r="CC417" s="414">
        <f t="shared" si="114"/>
        <v>0</v>
      </c>
      <c r="CD417" s="414">
        <f t="shared" si="115"/>
        <v>0</v>
      </c>
      <c r="CE417" s="414">
        <f t="shared" si="102"/>
        <v>0</v>
      </c>
      <c r="CF417" s="414">
        <f t="shared" si="116"/>
        <v>0</v>
      </c>
      <c r="CG417" s="414">
        <f t="shared" si="117"/>
        <v>0</v>
      </c>
      <c r="CH417" s="414">
        <f t="shared" si="118"/>
        <v>0</v>
      </c>
      <c r="CI417" s="414">
        <f t="shared" si="103"/>
        <v>0</v>
      </c>
      <c r="CJ417" s="414">
        <f t="shared" si="104"/>
        <v>0</v>
      </c>
      <c r="CK417" s="414">
        <f t="shared" si="105"/>
        <v>0</v>
      </c>
      <c r="CL417" s="414">
        <f t="shared" si="106"/>
        <v>0</v>
      </c>
      <c r="CM417" s="414">
        <f t="shared" si="107"/>
        <v>0</v>
      </c>
    </row>
    <row r="418" spans="2:93" hidden="1" x14ac:dyDescent="0.25">
      <c r="B418" s="134" t="str">
        <f t="shared" si="108"/>
        <v>-----</v>
      </c>
      <c r="C418" s="1" t="str">
        <f>+IF('Diagnóstico Técnico'!AH409&gt;0,'Diagnóstico Técnico'!A409,"")</f>
        <v>MIL-076</v>
      </c>
      <c r="D418" s="413" t="str">
        <f>+'Diagnóstico Técnico'!D409</f>
        <v>NUEVO MILENIO</v>
      </c>
      <c r="BW418" s="414">
        <v>181197.87388987566</v>
      </c>
      <c r="BX418" s="414">
        <f t="shared" si="109"/>
        <v>215625.46992895202</v>
      </c>
      <c r="BY418" s="414">
        <f t="shared" si="110"/>
        <v>17407.609236234457</v>
      </c>
      <c r="BZ418" s="414">
        <f t="shared" si="111"/>
        <v>20715.054991119003</v>
      </c>
      <c r="CA418" s="414">
        <f t="shared" si="112"/>
        <v>198605.48312611011</v>
      </c>
      <c r="CB418" s="414">
        <f t="shared" si="113"/>
        <v>236340.52492007101</v>
      </c>
      <c r="CC418" s="414">
        <f t="shared" si="114"/>
        <v>0</v>
      </c>
      <c r="CD418" s="414">
        <f t="shared" si="115"/>
        <v>0</v>
      </c>
      <c r="CE418" s="414">
        <f t="shared" si="102"/>
        <v>0</v>
      </c>
      <c r="CF418" s="414">
        <f t="shared" si="116"/>
        <v>0</v>
      </c>
      <c r="CG418" s="414">
        <f t="shared" si="117"/>
        <v>0</v>
      </c>
      <c r="CH418" s="414">
        <f t="shared" si="118"/>
        <v>236340.52492007101</v>
      </c>
      <c r="CI418" s="414">
        <f t="shared" si="103"/>
        <v>0</v>
      </c>
      <c r="CJ418" s="414">
        <f t="shared" si="104"/>
        <v>0</v>
      </c>
      <c r="CK418" s="414">
        <f t="shared" si="105"/>
        <v>0</v>
      </c>
      <c r="CL418" s="414">
        <f t="shared" si="106"/>
        <v>0</v>
      </c>
      <c r="CM418" s="414">
        <f t="shared" si="107"/>
        <v>236340.52492007101</v>
      </c>
    </row>
    <row r="419" spans="2:93" hidden="1" x14ac:dyDescent="0.25">
      <c r="B419" s="134" t="str">
        <f t="shared" si="108"/>
        <v>-----</v>
      </c>
      <c r="C419" s="1" t="str">
        <f>+IF('Diagnóstico Técnico'!AH410&gt;0,'Diagnóstico Técnico'!A410,"")</f>
        <v/>
      </c>
      <c r="D419" s="413" t="str">
        <f>+'Diagnóstico Técnico'!D410</f>
        <v xml:space="preserve">OASIS </v>
      </c>
      <c r="BW419" s="414">
        <v>181197.87388987566</v>
      </c>
      <c r="BX419" s="414">
        <f t="shared" si="109"/>
        <v>215625.46992895202</v>
      </c>
      <c r="BY419" s="414">
        <f t="shared" si="110"/>
        <v>17407.609236234457</v>
      </c>
      <c r="BZ419" s="414">
        <f t="shared" si="111"/>
        <v>20715.054991119003</v>
      </c>
      <c r="CA419" s="414">
        <f t="shared" si="112"/>
        <v>198605.48312611011</v>
      </c>
      <c r="CB419" s="414">
        <f t="shared" si="113"/>
        <v>0</v>
      </c>
      <c r="CC419" s="414">
        <f t="shared" si="114"/>
        <v>0</v>
      </c>
      <c r="CD419" s="414">
        <f t="shared" si="115"/>
        <v>0</v>
      </c>
      <c r="CE419" s="414">
        <f t="shared" si="102"/>
        <v>0</v>
      </c>
      <c r="CF419" s="414">
        <f t="shared" si="116"/>
        <v>0</v>
      </c>
      <c r="CG419" s="414">
        <f t="shared" si="117"/>
        <v>0</v>
      </c>
      <c r="CH419" s="414">
        <f t="shared" si="118"/>
        <v>0</v>
      </c>
      <c r="CI419" s="414">
        <f t="shared" si="103"/>
        <v>0</v>
      </c>
      <c r="CJ419" s="414">
        <f t="shared" si="104"/>
        <v>0</v>
      </c>
      <c r="CK419" s="414">
        <f t="shared" si="105"/>
        <v>0</v>
      </c>
      <c r="CL419" s="414">
        <f t="shared" si="106"/>
        <v>0</v>
      </c>
      <c r="CM419" s="414">
        <f t="shared" si="107"/>
        <v>0</v>
      </c>
    </row>
    <row r="420" spans="2:93" hidden="1" x14ac:dyDescent="0.25">
      <c r="B420" s="134" t="str">
        <f t="shared" si="108"/>
        <v>-----</v>
      </c>
      <c r="C420" s="1" t="str">
        <f>+IF('Diagnóstico Técnico'!AH411&gt;0,'Diagnóstico Técnico'!A411,"")</f>
        <v>MIL-077</v>
      </c>
      <c r="D420" s="413" t="str">
        <f>+'Diagnóstico Técnico'!D411</f>
        <v>NUEVO MILENIO</v>
      </c>
      <c r="BW420" s="414">
        <v>181197.87388987566</v>
      </c>
      <c r="BX420" s="414">
        <f t="shared" si="109"/>
        <v>215625.46992895202</v>
      </c>
      <c r="BY420" s="414">
        <f t="shared" si="110"/>
        <v>17407.609236234457</v>
      </c>
      <c r="BZ420" s="414">
        <f t="shared" si="111"/>
        <v>20715.054991119003</v>
      </c>
      <c r="CA420" s="414">
        <f t="shared" si="112"/>
        <v>198605.48312611011</v>
      </c>
      <c r="CB420" s="414">
        <f t="shared" si="113"/>
        <v>236340.52492007101</v>
      </c>
      <c r="CC420" s="414">
        <f t="shared" si="114"/>
        <v>0</v>
      </c>
      <c r="CD420" s="414">
        <f t="shared" si="115"/>
        <v>0</v>
      </c>
      <c r="CE420" s="414">
        <f t="shared" si="102"/>
        <v>0</v>
      </c>
      <c r="CF420" s="414">
        <f t="shared" si="116"/>
        <v>0</v>
      </c>
      <c r="CG420" s="414">
        <f t="shared" si="117"/>
        <v>0</v>
      </c>
      <c r="CH420" s="414">
        <f t="shared" si="118"/>
        <v>236340.52492007101</v>
      </c>
      <c r="CI420" s="414">
        <f t="shared" si="103"/>
        <v>0</v>
      </c>
      <c r="CJ420" s="414">
        <f t="shared" si="104"/>
        <v>0</v>
      </c>
      <c r="CK420" s="414">
        <f t="shared" si="105"/>
        <v>0</v>
      </c>
      <c r="CL420" s="414">
        <f t="shared" si="106"/>
        <v>0</v>
      </c>
      <c r="CM420" s="414">
        <f t="shared" si="107"/>
        <v>236340.52492007101</v>
      </c>
    </row>
    <row r="421" spans="2:93" hidden="1" x14ac:dyDescent="0.25">
      <c r="B421" s="134" t="str">
        <f t="shared" si="108"/>
        <v>-----</v>
      </c>
      <c r="C421" s="1" t="str">
        <f>+IF('Diagnóstico Técnico'!AH412&gt;0,'Diagnóstico Técnico'!A412,"")</f>
        <v/>
      </c>
      <c r="D421" s="413" t="str">
        <f>+'Diagnóstico Técnico'!D412</f>
        <v>PATIO BONITO</v>
      </c>
      <c r="BW421" s="414">
        <v>181197.87388987566</v>
      </c>
      <c r="BX421" s="414">
        <f t="shared" si="109"/>
        <v>215625.46992895202</v>
      </c>
      <c r="BY421" s="414">
        <f t="shared" si="110"/>
        <v>17407.609236234457</v>
      </c>
      <c r="BZ421" s="414">
        <f t="shared" si="111"/>
        <v>20715.054991119003</v>
      </c>
      <c r="CA421" s="414">
        <f t="shared" si="112"/>
        <v>198605.48312611011</v>
      </c>
      <c r="CB421" s="414">
        <f t="shared" si="113"/>
        <v>0</v>
      </c>
      <c r="CC421" s="414">
        <f t="shared" si="114"/>
        <v>0</v>
      </c>
      <c r="CD421" s="414">
        <f t="shared" si="115"/>
        <v>0</v>
      </c>
      <c r="CE421" s="414">
        <f t="shared" si="102"/>
        <v>0</v>
      </c>
      <c r="CF421" s="414">
        <f t="shared" si="116"/>
        <v>0</v>
      </c>
      <c r="CG421" s="414">
        <f t="shared" si="117"/>
        <v>0</v>
      </c>
      <c r="CH421" s="414">
        <f t="shared" si="118"/>
        <v>0</v>
      </c>
      <c r="CI421" s="414">
        <f t="shared" si="103"/>
        <v>0</v>
      </c>
      <c r="CJ421" s="414">
        <f t="shared" si="104"/>
        <v>0</v>
      </c>
      <c r="CK421" s="414">
        <f t="shared" si="105"/>
        <v>0</v>
      </c>
      <c r="CL421" s="414">
        <f t="shared" si="106"/>
        <v>0</v>
      </c>
      <c r="CM421" s="414">
        <f t="shared" si="107"/>
        <v>0</v>
      </c>
    </row>
    <row r="422" spans="2:93" hidden="1" x14ac:dyDescent="0.25">
      <c r="B422" s="134" t="str">
        <f t="shared" si="108"/>
        <v>-----</v>
      </c>
      <c r="C422" s="1" t="str">
        <f>+IF('Diagnóstico Técnico'!AH413&gt;0,'Diagnóstico Técnico'!A413,"")</f>
        <v/>
      </c>
      <c r="D422" s="413" t="str">
        <f>+'Diagnóstico Técnico'!D413</f>
        <v xml:space="preserve">NUEVO HORIZONTE </v>
      </c>
      <c r="BW422" s="414">
        <v>181197.87388987566</v>
      </c>
      <c r="BX422" s="414">
        <f t="shared" si="109"/>
        <v>215625.46992895202</v>
      </c>
      <c r="BY422" s="414">
        <f t="shared" si="110"/>
        <v>17407.609236234457</v>
      </c>
      <c r="BZ422" s="414">
        <f t="shared" si="111"/>
        <v>20715.054991119003</v>
      </c>
      <c r="CA422" s="414">
        <f t="shared" si="112"/>
        <v>198605.48312611011</v>
      </c>
      <c r="CB422" s="414">
        <f t="shared" si="113"/>
        <v>0</v>
      </c>
      <c r="CC422" s="414">
        <f t="shared" si="114"/>
        <v>0</v>
      </c>
      <c r="CD422" s="414">
        <f t="shared" si="115"/>
        <v>0</v>
      </c>
      <c r="CE422" s="414">
        <f t="shared" si="102"/>
        <v>0</v>
      </c>
      <c r="CF422" s="414">
        <f t="shared" si="116"/>
        <v>0</v>
      </c>
      <c r="CG422" s="414">
        <f t="shared" si="117"/>
        <v>0</v>
      </c>
      <c r="CH422" s="414">
        <f t="shared" si="118"/>
        <v>0</v>
      </c>
      <c r="CI422" s="414">
        <f t="shared" si="103"/>
        <v>0</v>
      </c>
      <c r="CJ422" s="414">
        <f t="shared" si="104"/>
        <v>0</v>
      </c>
      <c r="CK422" s="414">
        <f t="shared" si="105"/>
        <v>0</v>
      </c>
      <c r="CL422" s="414">
        <f t="shared" si="106"/>
        <v>0</v>
      </c>
      <c r="CM422" s="414">
        <f t="shared" si="107"/>
        <v>0</v>
      </c>
    </row>
    <row r="423" spans="2:93" hidden="1" x14ac:dyDescent="0.25">
      <c r="B423" s="134" t="str">
        <f t="shared" si="108"/>
        <v>-----</v>
      </c>
      <c r="C423" s="1" t="str">
        <f>+IF('Diagnóstico Técnico'!AH414&gt;0,'Diagnóstico Técnico'!A414,"")</f>
        <v/>
      </c>
      <c r="D423" s="413" t="str">
        <f>+'Diagnóstico Técnico'!D414</f>
        <v xml:space="preserve">OASIS </v>
      </c>
      <c r="BW423" s="414">
        <v>181197.87388987566</v>
      </c>
      <c r="BX423" s="414">
        <f t="shared" si="109"/>
        <v>215625.46992895202</v>
      </c>
      <c r="BY423" s="414">
        <f t="shared" si="110"/>
        <v>17407.609236234457</v>
      </c>
      <c r="BZ423" s="414">
        <f t="shared" si="111"/>
        <v>20715.054991119003</v>
      </c>
      <c r="CA423" s="414">
        <f t="shared" si="112"/>
        <v>198605.48312611011</v>
      </c>
      <c r="CB423" s="414">
        <f t="shared" si="113"/>
        <v>0</v>
      </c>
      <c r="CC423" s="414">
        <f t="shared" si="114"/>
        <v>0</v>
      </c>
      <c r="CD423" s="414">
        <f t="shared" si="115"/>
        <v>0</v>
      </c>
      <c r="CE423" s="414">
        <f t="shared" si="102"/>
        <v>0</v>
      </c>
      <c r="CF423" s="414">
        <f t="shared" si="116"/>
        <v>0</v>
      </c>
      <c r="CG423" s="414">
        <f t="shared" si="117"/>
        <v>0</v>
      </c>
      <c r="CH423" s="414">
        <f t="shared" si="118"/>
        <v>0</v>
      </c>
      <c r="CI423" s="414">
        <f t="shared" si="103"/>
        <v>0</v>
      </c>
      <c r="CJ423" s="414">
        <f t="shared" si="104"/>
        <v>0</v>
      </c>
      <c r="CK423" s="414">
        <f t="shared" si="105"/>
        <v>0</v>
      </c>
      <c r="CL423" s="414">
        <f t="shared" si="106"/>
        <v>0</v>
      </c>
      <c r="CM423" s="414">
        <f t="shared" si="107"/>
        <v>0</v>
      </c>
    </row>
    <row r="424" spans="2:93" hidden="1" x14ac:dyDescent="0.25">
      <c r="B424" s="134" t="str">
        <f t="shared" si="108"/>
        <v>-----</v>
      </c>
      <c r="C424" s="1" t="str">
        <f>+IF('Diagnóstico Técnico'!AH415&gt;0,'Diagnóstico Técnico'!A415,"")</f>
        <v/>
      </c>
      <c r="D424" s="413" t="str">
        <f>+'Diagnóstico Técnico'!D415</f>
        <v xml:space="preserve">NUEVO HORIZONTE </v>
      </c>
      <c r="BW424" s="414">
        <v>181197.87388987566</v>
      </c>
      <c r="BX424" s="414">
        <f t="shared" si="109"/>
        <v>215625.46992895202</v>
      </c>
      <c r="BY424" s="414">
        <f t="shared" si="110"/>
        <v>17407.609236234457</v>
      </c>
      <c r="BZ424" s="414">
        <f t="shared" si="111"/>
        <v>20715.054991119003</v>
      </c>
      <c r="CA424" s="414">
        <f t="shared" si="112"/>
        <v>198605.48312611011</v>
      </c>
      <c r="CB424" s="414">
        <f t="shared" si="113"/>
        <v>0</v>
      </c>
      <c r="CC424" s="414">
        <f t="shared" si="114"/>
        <v>0</v>
      </c>
      <c r="CD424" s="414">
        <f t="shared" si="115"/>
        <v>0</v>
      </c>
      <c r="CE424" s="414">
        <f t="shared" si="102"/>
        <v>0</v>
      </c>
      <c r="CF424" s="414">
        <f t="shared" si="116"/>
        <v>0</v>
      </c>
      <c r="CG424" s="414">
        <f t="shared" si="117"/>
        <v>0</v>
      </c>
      <c r="CH424" s="414">
        <f t="shared" si="118"/>
        <v>0</v>
      </c>
      <c r="CI424" s="414">
        <f t="shared" si="103"/>
        <v>0</v>
      </c>
      <c r="CJ424" s="414">
        <f t="shared" si="104"/>
        <v>0</v>
      </c>
      <c r="CK424" s="414">
        <f t="shared" si="105"/>
        <v>0</v>
      </c>
      <c r="CL424" s="414">
        <f t="shared" si="106"/>
        <v>0</v>
      </c>
      <c r="CM424" s="414">
        <f t="shared" si="107"/>
        <v>0</v>
      </c>
    </row>
    <row r="425" spans="2:93" hidden="1" x14ac:dyDescent="0.25">
      <c r="B425" s="134" t="str">
        <f t="shared" si="108"/>
        <v>-----</v>
      </c>
      <c r="C425" s="1" t="str">
        <f>+IF('Diagnóstico Técnico'!AH416&gt;0,'Diagnóstico Técnico'!A416,"")</f>
        <v/>
      </c>
      <c r="D425" s="413" t="str">
        <f>+'Diagnóstico Técnico'!D416</f>
        <v>NUEVO MILENIO</v>
      </c>
      <c r="BW425" s="414">
        <v>181197.87388987566</v>
      </c>
      <c r="BX425" s="414">
        <f t="shared" si="109"/>
        <v>215625.46992895202</v>
      </c>
      <c r="BY425" s="414">
        <f t="shared" si="110"/>
        <v>17407.609236234457</v>
      </c>
      <c r="BZ425" s="414">
        <f t="shared" si="111"/>
        <v>20715.054991119003</v>
      </c>
      <c r="CA425" s="414">
        <f t="shared" si="112"/>
        <v>198605.48312611011</v>
      </c>
      <c r="CB425" s="414">
        <f t="shared" si="113"/>
        <v>0</v>
      </c>
      <c r="CC425" s="414">
        <f t="shared" si="114"/>
        <v>0</v>
      </c>
      <c r="CD425" s="414">
        <f t="shared" si="115"/>
        <v>0</v>
      </c>
      <c r="CE425" s="414">
        <f t="shared" si="102"/>
        <v>0</v>
      </c>
      <c r="CF425" s="414">
        <f t="shared" si="116"/>
        <v>0</v>
      </c>
      <c r="CG425" s="414">
        <f t="shared" si="117"/>
        <v>0</v>
      </c>
      <c r="CH425" s="414">
        <f t="shared" si="118"/>
        <v>0</v>
      </c>
      <c r="CI425" s="414">
        <f t="shared" si="103"/>
        <v>0</v>
      </c>
      <c r="CJ425" s="414">
        <f t="shared" si="104"/>
        <v>0</v>
      </c>
      <c r="CK425" s="414">
        <f t="shared" si="105"/>
        <v>0</v>
      </c>
      <c r="CL425" s="414">
        <f t="shared" si="106"/>
        <v>0</v>
      </c>
      <c r="CM425" s="414">
        <f t="shared" si="107"/>
        <v>0</v>
      </c>
    </row>
    <row r="426" spans="2:93" hidden="1" x14ac:dyDescent="0.25">
      <c r="B426" s="134" t="str">
        <f t="shared" si="108"/>
        <v>-----</v>
      </c>
      <c r="C426" s="1" t="str">
        <f>+IF('Diagnóstico Técnico'!AH417&gt;0,'Diagnóstico Técnico'!A417,"")</f>
        <v/>
      </c>
      <c r="D426" s="413" t="str">
        <f>+'Diagnóstico Técnico'!D417</f>
        <v>NUEVO MILENIO</v>
      </c>
      <c r="BW426" s="414">
        <v>181197.87388987566</v>
      </c>
      <c r="BX426" s="414">
        <f t="shared" si="109"/>
        <v>215625.46992895202</v>
      </c>
      <c r="BY426" s="414">
        <f t="shared" si="110"/>
        <v>17407.609236234457</v>
      </c>
      <c r="BZ426" s="414">
        <f t="shared" si="111"/>
        <v>20715.054991119003</v>
      </c>
      <c r="CA426" s="414">
        <f t="shared" si="112"/>
        <v>198605.48312611011</v>
      </c>
      <c r="CB426" s="414">
        <f t="shared" si="113"/>
        <v>0</v>
      </c>
      <c r="CC426" s="414">
        <f t="shared" si="114"/>
        <v>0</v>
      </c>
      <c r="CD426" s="414">
        <f t="shared" si="115"/>
        <v>0</v>
      </c>
      <c r="CE426" s="414">
        <f t="shared" si="102"/>
        <v>0</v>
      </c>
      <c r="CF426" s="414">
        <f t="shared" si="116"/>
        <v>0</v>
      </c>
      <c r="CG426" s="414">
        <f t="shared" si="117"/>
        <v>0</v>
      </c>
      <c r="CH426" s="414">
        <f t="shared" si="118"/>
        <v>0</v>
      </c>
      <c r="CI426" s="414">
        <f t="shared" si="103"/>
        <v>0</v>
      </c>
      <c r="CJ426" s="414">
        <f t="shared" si="104"/>
        <v>0</v>
      </c>
      <c r="CK426" s="414">
        <f t="shared" si="105"/>
        <v>0</v>
      </c>
      <c r="CL426" s="414">
        <f t="shared" si="106"/>
        <v>0</v>
      </c>
      <c r="CM426" s="414">
        <f t="shared" si="107"/>
        <v>0</v>
      </c>
    </row>
    <row r="427" spans="2:93" hidden="1" x14ac:dyDescent="0.25">
      <c r="B427" s="134" t="str">
        <f t="shared" si="108"/>
        <v>-----</v>
      </c>
      <c r="C427" s="1" t="str">
        <f>+IF('Diagnóstico Técnico'!AH418&gt;0,'Diagnóstico Técnico'!A418,"")</f>
        <v>MIL-078</v>
      </c>
      <c r="D427" s="413" t="str">
        <f>+'Diagnóstico Técnico'!D418</f>
        <v>NUEVO MILENIO</v>
      </c>
      <c r="BW427" s="414">
        <v>181197.87388987566</v>
      </c>
      <c r="BX427" s="414">
        <f t="shared" si="109"/>
        <v>215625.46992895202</v>
      </c>
      <c r="BY427" s="414">
        <f t="shared" si="110"/>
        <v>17407.609236234457</v>
      </c>
      <c r="BZ427" s="414">
        <f t="shared" si="111"/>
        <v>20715.054991119003</v>
      </c>
      <c r="CA427" s="414">
        <f t="shared" si="112"/>
        <v>198605.48312611011</v>
      </c>
      <c r="CB427" s="414">
        <f t="shared" si="113"/>
        <v>236340.52492007101</v>
      </c>
      <c r="CC427" s="414">
        <f t="shared" si="114"/>
        <v>0</v>
      </c>
      <c r="CD427" s="414">
        <f t="shared" si="115"/>
        <v>0</v>
      </c>
      <c r="CE427" s="414">
        <f t="shared" si="102"/>
        <v>0</v>
      </c>
      <c r="CF427" s="414">
        <f t="shared" si="116"/>
        <v>0</v>
      </c>
      <c r="CG427" s="414">
        <f t="shared" si="117"/>
        <v>0</v>
      </c>
      <c r="CH427" s="414">
        <f t="shared" si="118"/>
        <v>236340.52492007101</v>
      </c>
      <c r="CI427" s="414">
        <f t="shared" si="103"/>
        <v>0</v>
      </c>
      <c r="CJ427" s="414">
        <f t="shared" si="104"/>
        <v>0</v>
      </c>
      <c r="CK427" s="414">
        <f t="shared" si="105"/>
        <v>0</v>
      </c>
      <c r="CL427" s="414">
        <f t="shared" si="106"/>
        <v>0</v>
      </c>
      <c r="CM427" s="414">
        <f t="shared" si="107"/>
        <v>236340.52492007101</v>
      </c>
    </row>
    <row r="428" spans="2:93" hidden="1" x14ac:dyDescent="0.25">
      <c r="B428" s="134" t="str">
        <f t="shared" si="108"/>
        <v>-----</v>
      </c>
      <c r="C428" s="1" t="str">
        <f>+IF('Diagnóstico Técnico'!AH419&gt;0,'Diagnóstico Técnico'!A419,"")</f>
        <v/>
      </c>
      <c r="D428" s="413" t="str">
        <f>+'Diagnóstico Técnico'!D419</f>
        <v>NUEVO MILENIO</v>
      </c>
      <c r="BW428" s="414">
        <v>181197.87388987566</v>
      </c>
      <c r="BX428" s="414">
        <f t="shared" si="109"/>
        <v>215625.46992895202</v>
      </c>
      <c r="BY428" s="414">
        <f t="shared" si="110"/>
        <v>17407.609236234457</v>
      </c>
      <c r="BZ428" s="414">
        <f t="shared" si="111"/>
        <v>20715.054991119003</v>
      </c>
      <c r="CA428" s="414">
        <f t="shared" si="112"/>
        <v>198605.48312611011</v>
      </c>
      <c r="CB428" s="414">
        <f t="shared" si="113"/>
        <v>0</v>
      </c>
      <c r="CC428" s="414">
        <f t="shared" si="114"/>
        <v>0</v>
      </c>
      <c r="CD428" s="414">
        <f t="shared" si="115"/>
        <v>0</v>
      </c>
      <c r="CE428" s="414">
        <f t="shared" si="102"/>
        <v>0</v>
      </c>
      <c r="CF428" s="414">
        <f t="shared" si="116"/>
        <v>0</v>
      </c>
      <c r="CG428" s="414">
        <f t="shared" si="117"/>
        <v>0</v>
      </c>
      <c r="CH428" s="414">
        <f t="shared" si="118"/>
        <v>0</v>
      </c>
      <c r="CI428" s="414">
        <f t="shared" si="103"/>
        <v>0</v>
      </c>
      <c r="CJ428" s="414">
        <f t="shared" si="104"/>
        <v>0</v>
      </c>
      <c r="CK428" s="414">
        <f t="shared" si="105"/>
        <v>0</v>
      </c>
      <c r="CL428" s="414">
        <f t="shared" si="106"/>
        <v>0</v>
      </c>
      <c r="CM428" s="414">
        <f t="shared" si="107"/>
        <v>0</v>
      </c>
    </row>
    <row r="429" spans="2:93" hidden="1" x14ac:dyDescent="0.25">
      <c r="B429" s="134" t="str">
        <f t="shared" si="108"/>
        <v>-----</v>
      </c>
      <c r="C429" s="1" t="str">
        <f>+IF('Diagnóstico Técnico'!AH420&gt;0,'Diagnóstico Técnico'!A420,"")</f>
        <v/>
      </c>
      <c r="D429" s="413" t="str">
        <f>+'Diagnóstico Técnico'!D420</f>
        <v>TAHAMI</v>
      </c>
      <c r="BW429" s="414">
        <v>181197.87388987566</v>
      </c>
      <c r="BX429" s="414">
        <f t="shared" si="109"/>
        <v>215625.46992895202</v>
      </c>
      <c r="BY429" s="414">
        <f t="shared" si="110"/>
        <v>17407.609236234457</v>
      </c>
      <c r="BZ429" s="414">
        <f t="shared" si="111"/>
        <v>20715.054991119003</v>
      </c>
      <c r="CA429" s="414">
        <f t="shared" si="112"/>
        <v>198605.48312611011</v>
      </c>
      <c r="CB429" s="414">
        <f t="shared" si="113"/>
        <v>0</v>
      </c>
      <c r="CC429" s="414">
        <f t="shared" si="114"/>
        <v>0</v>
      </c>
      <c r="CD429" s="414">
        <f t="shared" si="115"/>
        <v>0</v>
      </c>
      <c r="CE429" s="414">
        <f t="shared" si="102"/>
        <v>0</v>
      </c>
      <c r="CF429" s="414">
        <f t="shared" si="116"/>
        <v>0</v>
      </c>
      <c r="CG429" s="414">
        <f t="shared" si="117"/>
        <v>0</v>
      </c>
      <c r="CH429" s="414">
        <f t="shared" si="118"/>
        <v>0</v>
      </c>
      <c r="CI429" s="414">
        <f t="shared" si="103"/>
        <v>0</v>
      </c>
      <c r="CJ429" s="414">
        <f t="shared" si="104"/>
        <v>0</v>
      </c>
      <c r="CK429" s="414">
        <f t="shared" si="105"/>
        <v>0</v>
      </c>
      <c r="CL429" s="414">
        <f t="shared" si="106"/>
        <v>0</v>
      </c>
      <c r="CM429" s="414">
        <f t="shared" si="107"/>
        <v>0</v>
      </c>
    </row>
    <row r="430" spans="2:93" hidden="1" x14ac:dyDescent="0.25">
      <c r="B430" s="134" t="str">
        <f t="shared" si="108"/>
        <v>-----</v>
      </c>
      <c r="C430" s="1" t="str">
        <f>+IF('Diagnóstico Técnico'!AH421&gt;0,'Diagnóstico Técnico'!A421,"")</f>
        <v>OAS-097</v>
      </c>
      <c r="D430" s="413" t="str">
        <f>+'Diagnóstico Técnico'!D421</f>
        <v xml:space="preserve">OASIS </v>
      </c>
      <c r="BW430" s="414">
        <v>181197.87388987566</v>
      </c>
      <c r="BX430" s="414">
        <f t="shared" si="109"/>
        <v>215625.46992895202</v>
      </c>
      <c r="BY430" s="414">
        <f t="shared" si="110"/>
        <v>17407.609236234457</v>
      </c>
      <c r="BZ430" s="414">
        <f t="shared" si="111"/>
        <v>20715.054991119003</v>
      </c>
      <c r="CA430" s="414">
        <f t="shared" si="112"/>
        <v>198605.48312611011</v>
      </c>
      <c r="CB430" s="414">
        <f t="shared" si="113"/>
        <v>236340.52492007101</v>
      </c>
      <c r="CC430" s="414">
        <f t="shared" si="114"/>
        <v>0</v>
      </c>
      <c r="CD430" s="414">
        <f t="shared" si="115"/>
        <v>0</v>
      </c>
      <c r="CE430" s="414">
        <f t="shared" si="102"/>
        <v>0</v>
      </c>
      <c r="CF430" s="414">
        <f t="shared" si="116"/>
        <v>0</v>
      </c>
      <c r="CG430" s="414">
        <f t="shared" si="117"/>
        <v>0</v>
      </c>
      <c r="CH430" s="414">
        <f t="shared" si="118"/>
        <v>236340.52492007101</v>
      </c>
      <c r="CI430" s="414">
        <f t="shared" si="103"/>
        <v>0</v>
      </c>
      <c r="CJ430" s="414">
        <f t="shared" si="104"/>
        <v>0</v>
      </c>
      <c r="CK430" s="414">
        <f t="shared" si="105"/>
        <v>0</v>
      </c>
      <c r="CL430" s="414">
        <f t="shared" si="106"/>
        <v>0</v>
      </c>
      <c r="CM430" s="414">
        <f t="shared" si="107"/>
        <v>236340.52492007101</v>
      </c>
    </row>
    <row r="431" spans="2:93" hidden="1" x14ac:dyDescent="0.25">
      <c r="B431" s="134" t="str">
        <f t="shared" si="108"/>
        <v>-----</v>
      </c>
      <c r="C431" s="1" t="str">
        <f>+IF('Diagnóstico Técnico'!AH422&gt;0,'Diagnóstico Técnico'!A422,"")</f>
        <v/>
      </c>
      <c r="D431" s="413" t="str">
        <f>+'Diagnóstico Técnico'!D422</f>
        <v xml:space="preserve">SAN MARTIN </v>
      </c>
      <c r="BW431" s="414">
        <v>181197.87388987566</v>
      </c>
      <c r="BX431" s="414">
        <f t="shared" si="109"/>
        <v>215625.46992895202</v>
      </c>
      <c r="BY431" s="414">
        <f t="shared" si="110"/>
        <v>17407.609236234457</v>
      </c>
      <c r="BZ431" s="414">
        <f t="shared" si="111"/>
        <v>20715.054991119003</v>
      </c>
      <c r="CA431" s="414">
        <f t="shared" si="112"/>
        <v>198605.48312611011</v>
      </c>
      <c r="CB431" s="414">
        <f t="shared" si="113"/>
        <v>0</v>
      </c>
      <c r="CC431" s="414">
        <f t="shared" si="114"/>
        <v>0</v>
      </c>
      <c r="CD431" s="414">
        <f t="shared" si="115"/>
        <v>0</v>
      </c>
      <c r="CE431" s="414">
        <f t="shared" si="102"/>
        <v>0</v>
      </c>
      <c r="CF431" s="414">
        <f t="shared" si="116"/>
        <v>0</v>
      </c>
      <c r="CG431" s="414">
        <f t="shared" si="117"/>
        <v>0</v>
      </c>
      <c r="CH431" s="414">
        <f t="shared" si="118"/>
        <v>0</v>
      </c>
      <c r="CI431" s="414">
        <f t="shared" si="103"/>
        <v>0</v>
      </c>
      <c r="CJ431" s="414">
        <f t="shared" si="104"/>
        <v>0</v>
      </c>
      <c r="CK431" s="414">
        <f t="shared" si="105"/>
        <v>0</v>
      </c>
      <c r="CL431" s="414">
        <f t="shared" si="106"/>
        <v>0</v>
      </c>
      <c r="CM431" s="414">
        <f t="shared" si="107"/>
        <v>0</v>
      </c>
    </row>
    <row r="432" spans="2:93" hidden="1" x14ac:dyDescent="0.25">
      <c r="B432" s="134" t="str">
        <f t="shared" si="108"/>
        <v>-----</v>
      </c>
      <c r="C432" s="1" t="str">
        <f>+IF('Diagnóstico Técnico'!AH423&gt;0,'Diagnóstico Técnico'!A423,"")</f>
        <v>OAS-098</v>
      </c>
      <c r="D432" s="413" t="str">
        <f>+'Diagnóstico Técnico'!D423</f>
        <v xml:space="preserve">OASIS </v>
      </c>
      <c r="BW432" s="414">
        <v>181197.87388987566</v>
      </c>
      <c r="BX432" s="414">
        <f t="shared" si="109"/>
        <v>215625.46992895202</v>
      </c>
      <c r="BY432" s="414">
        <f t="shared" si="110"/>
        <v>17407.609236234457</v>
      </c>
      <c r="BZ432" s="414">
        <f t="shared" si="111"/>
        <v>20715.054991119003</v>
      </c>
      <c r="CA432" s="414">
        <f t="shared" si="112"/>
        <v>198605.48312611011</v>
      </c>
      <c r="CB432" s="414">
        <f t="shared" si="113"/>
        <v>236340.52492007101</v>
      </c>
      <c r="CC432" s="414">
        <f t="shared" si="114"/>
        <v>0</v>
      </c>
      <c r="CD432" s="414">
        <f t="shared" si="115"/>
        <v>0</v>
      </c>
      <c r="CE432" s="414">
        <f t="shared" si="102"/>
        <v>0</v>
      </c>
      <c r="CF432" s="414">
        <f t="shared" si="116"/>
        <v>0</v>
      </c>
      <c r="CG432" s="414">
        <f t="shared" si="117"/>
        <v>0</v>
      </c>
      <c r="CH432" s="414">
        <f t="shared" si="118"/>
        <v>236340.52492007101</v>
      </c>
      <c r="CI432" s="414">
        <f t="shared" si="103"/>
        <v>0</v>
      </c>
      <c r="CJ432" s="414">
        <f t="shared" si="104"/>
        <v>0</v>
      </c>
      <c r="CK432" s="414">
        <f t="shared" si="105"/>
        <v>0</v>
      </c>
      <c r="CL432" s="414">
        <f t="shared" si="106"/>
        <v>0</v>
      </c>
      <c r="CM432" s="414">
        <f t="shared" si="107"/>
        <v>236340.52492007101</v>
      </c>
      <c r="CO432" s="134" t="s">
        <v>1124</v>
      </c>
    </row>
    <row r="433" spans="2:94" hidden="1" x14ac:dyDescent="0.25">
      <c r="B433" s="134" t="str">
        <f t="shared" si="108"/>
        <v>-----</v>
      </c>
      <c r="C433" s="1" t="str">
        <f>+IF('Diagnóstico Técnico'!AH424&gt;0,'Diagnóstico Técnico'!A424,"")</f>
        <v/>
      </c>
      <c r="D433" s="413" t="str">
        <f>+'Diagnóstico Técnico'!D424</f>
        <v xml:space="preserve">SAN MARTIN </v>
      </c>
      <c r="BW433" s="414">
        <v>181197.87388987566</v>
      </c>
      <c r="BX433" s="414">
        <f t="shared" si="109"/>
        <v>215625.46992895202</v>
      </c>
      <c r="BY433" s="414">
        <f t="shared" si="110"/>
        <v>17407.609236234457</v>
      </c>
      <c r="BZ433" s="414">
        <f t="shared" si="111"/>
        <v>20715.054991119003</v>
      </c>
      <c r="CA433" s="414">
        <f t="shared" si="112"/>
        <v>198605.48312611011</v>
      </c>
      <c r="CB433" s="414">
        <f t="shared" si="113"/>
        <v>0</v>
      </c>
      <c r="CC433" s="414">
        <f t="shared" si="114"/>
        <v>0</v>
      </c>
      <c r="CD433" s="414">
        <f t="shared" si="115"/>
        <v>0</v>
      </c>
      <c r="CE433" s="414">
        <f t="shared" si="102"/>
        <v>0</v>
      </c>
      <c r="CF433" s="414">
        <f t="shared" si="116"/>
        <v>0</v>
      </c>
      <c r="CG433" s="414">
        <f t="shared" si="117"/>
        <v>0</v>
      </c>
      <c r="CH433" s="414">
        <f t="shared" si="118"/>
        <v>0</v>
      </c>
      <c r="CI433" s="414">
        <f t="shared" si="103"/>
        <v>0</v>
      </c>
      <c r="CJ433" s="414">
        <f t="shared" si="104"/>
        <v>0</v>
      </c>
      <c r="CK433" s="414">
        <f t="shared" si="105"/>
        <v>0</v>
      </c>
      <c r="CL433" s="414">
        <f t="shared" si="106"/>
        <v>0</v>
      </c>
      <c r="CM433" s="414">
        <f t="shared" si="107"/>
        <v>0</v>
      </c>
    </row>
    <row r="434" spans="2:94" hidden="1" x14ac:dyDescent="0.25">
      <c r="B434" s="134" t="str">
        <f t="shared" si="108"/>
        <v>-----</v>
      </c>
      <c r="C434" s="1" t="str">
        <f>+IF('Diagnóstico Técnico'!AH425&gt;0,'Diagnóstico Técnico'!A425,"")</f>
        <v/>
      </c>
      <c r="D434" s="413" t="str">
        <f>+'Diagnóstico Técnico'!D425</f>
        <v xml:space="preserve">SAN MARTIN </v>
      </c>
      <c r="BW434" s="414">
        <v>181197.87388987566</v>
      </c>
      <c r="BX434" s="414">
        <f t="shared" si="109"/>
        <v>215625.46992895202</v>
      </c>
      <c r="BY434" s="414">
        <f t="shared" si="110"/>
        <v>17407.609236234457</v>
      </c>
      <c r="BZ434" s="414">
        <f t="shared" si="111"/>
        <v>20715.054991119003</v>
      </c>
      <c r="CA434" s="414">
        <f t="shared" si="112"/>
        <v>198605.48312611011</v>
      </c>
      <c r="CB434" s="414">
        <f t="shared" si="113"/>
        <v>0</v>
      </c>
      <c r="CC434" s="414">
        <f t="shared" si="114"/>
        <v>0</v>
      </c>
      <c r="CD434" s="414">
        <f t="shared" si="115"/>
        <v>0</v>
      </c>
      <c r="CE434" s="414">
        <f t="shared" si="102"/>
        <v>0</v>
      </c>
      <c r="CF434" s="414">
        <f t="shared" si="116"/>
        <v>0</v>
      </c>
      <c r="CG434" s="414">
        <f t="shared" si="117"/>
        <v>0</v>
      </c>
      <c r="CH434" s="414">
        <f t="shared" si="118"/>
        <v>0</v>
      </c>
      <c r="CI434" s="414">
        <f t="shared" si="103"/>
        <v>0</v>
      </c>
      <c r="CJ434" s="414">
        <f t="shared" si="104"/>
        <v>0</v>
      </c>
      <c r="CK434" s="414">
        <f t="shared" si="105"/>
        <v>0</v>
      </c>
      <c r="CL434" s="414">
        <f t="shared" si="106"/>
        <v>0</v>
      </c>
      <c r="CM434" s="414">
        <f t="shared" si="107"/>
        <v>0</v>
      </c>
    </row>
    <row r="435" spans="2:94" hidden="1" x14ac:dyDescent="0.25">
      <c r="B435" s="134" t="str">
        <f t="shared" si="108"/>
        <v>-----</v>
      </c>
      <c r="C435" s="1" t="str">
        <f>+IF('Diagnóstico Técnico'!AH426&gt;0,'Diagnóstico Técnico'!A426,"")</f>
        <v/>
      </c>
      <c r="D435" s="413" t="str">
        <f>+'Diagnóstico Técnico'!D426</f>
        <v xml:space="preserve">SAN MARTIN </v>
      </c>
      <c r="BW435" s="414">
        <v>181197.87388987566</v>
      </c>
      <c r="BX435" s="414">
        <f t="shared" si="109"/>
        <v>215625.46992895202</v>
      </c>
      <c r="BY435" s="414">
        <f t="shared" si="110"/>
        <v>17407.609236234457</v>
      </c>
      <c r="BZ435" s="414">
        <f t="shared" si="111"/>
        <v>20715.054991119003</v>
      </c>
      <c r="CA435" s="414">
        <f t="shared" si="112"/>
        <v>198605.48312611011</v>
      </c>
      <c r="CB435" s="414">
        <f t="shared" si="113"/>
        <v>0</v>
      </c>
      <c r="CC435" s="414">
        <f t="shared" si="114"/>
        <v>0</v>
      </c>
      <c r="CD435" s="414">
        <f t="shared" si="115"/>
        <v>0</v>
      </c>
      <c r="CE435" s="414">
        <f t="shared" si="102"/>
        <v>0</v>
      </c>
      <c r="CF435" s="414">
        <f t="shared" si="116"/>
        <v>0</v>
      </c>
      <c r="CG435" s="414">
        <f t="shared" si="117"/>
        <v>0</v>
      </c>
      <c r="CH435" s="414">
        <f t="shared" si="118"/>
        <v>0</v>
      </c>
      <c r="CI435" s="414">
        <f t="shared" si="103"/>
        <v>0</v>
      </c>
      <c r="CJ435" s="414">
        <f t="shared" si="104"/>
        <v>0</v>
      </c>
      <c r="CK435" s="414">
        <f t="shared" si="105"/>
        <v>0</v>
      </c>
      <c r="CL435" s="414">
        <f t="shared" si="106"/>
        <v>0</v>
      </c>
      <c r="CM435" s="414">
        <f t="shared" si="107"/>
        <v>0</v>
      </c>
    </row>
    <row r="436" spans="2:94" hidden="1" x14ac:dyDescent="0.25">
      <c r="B436" s="134" t="str">
        <f t="shared" si="108"/>
        <v>-----</v>
      </c>
      <c r="C436" s="1" t="str">
        <f>+IF('Diagnóstico Técnico'!AH427&gt;0,'Diagnóstico Técnico'!A427,"")</f>
        <v/>
      </c>
      <c r="D436" s="413" t="str">
        <f>+'Diagnóstico Técnico'!D427</f>
        <v>TAHAMI</v>
      </c>
      <c r="BW436" s="414">
        <v>181197.87388987566</v>
      </c>
      <c r="BX436" s="414">
        <f t="shared" si="109"/>
        <v>215625.46992895202</v>
      </c>
      <c r="BY436" s="414">
        <f t="shared" si="110"/>
        <v>17407.609236234457</v>
      </c>
      <c r="BZ436" s="414">
        <f t="shared" si="111"/>
        <v>20715.054991119003</v>
      </c>
      <c r="CA436" s="414">
        <f t="shared" si="112"/>
        <v>198605.48312611011</v>
      </c>
      <c r="CB436" s="414">
        <f t="shared" si="113"/>
        <v>0</v>
      </c>
      <c r="CC436" s="414">
        <f t="shared" si="114"/>
        <v>0</v>
      </c>
      <c r="CD436" s="414">
        <f t="shared" si="115"/>
        <v>0</v>
      </c>
      <c r="CE436" s="414">
        <f t="shared" si="102"/>
        <v>0</v>
      </c>
      <c r="CF436" s="414">
        <f t="shared" si="116"/>
        <v>0</v>
      </c>
      <c r="CG436" s="414">
        <f t="shared" si="117"/>
        <v>0</v>
      </c>
      <c r="CH436" s="414">
        <f t="shared" si="118"/>
        <v>0</v>
      </c>
      <c r="CI436" s="414">
        <f t="shared" si="103"/>
        <v>0</v>
      </c>
      <c r="CJ436" s="414">
        <f t="shared" si="104"/>
        <v>0</v>
      </c>
      <c r="CK436" s="414">
        <f t="shared" si="105"/>
        <v>0</v>
      </c>
      <c r="CL436" s="414">
        <f t="shared" si="106"/>
        <v>0</v>
      </c>
      <c r="CM436" s="414">
        <f t="shared" si="107"/>
        <v>0</v>
      </c>
    </row>
    <row r="437" spans="2:94" x14ac:dyDescent="0.25">
      <c r="B437" s="134" t="str">
        <f t="shared" si="108"/>
        <v>UST1-S-D-LM-LD-</v>
      </c>
      <c r="C437" s="6" t="str">
        <f>+IF('Diagnóstico Técnico'!AH428&gt;0,'Diagnóstico Técnico'!A428,"")</f>
        <v>OAS-099</v>
      </c>
      <c r="D437" s="475" t="str">
        <f>+'Diagnóstico Técnico'!D428</f>
        <v xml:space="preserve">OASIS </v>
      </c>
      <c r="E437" s="6">
        <v>2.6</v>
      </c>
      <c r="F437" s="6">
        <v>0.5</v>
      </c>
      <c r="G437" s="6">
        <v>5.6</v>
      </c>
      <c r="H437" s="6">
        <v>1</v>
      </c>
      <c r="I437" s="6">
        <v>1</v>
      </c>
      <c r="J437" s="6">
        <v>1</v>
      </c>
      <c r="K437" s="6">
        <v>1</v>
      </c>
      <c r="L437" s="6"/>
      <c r="M437" s="6"/>
      <c r="N437" s="6"/>
      <c r="O437" s="6"/>
      <c r="P437" s="6"/>
      <c r="Q437" s="6"/>
      <c r="R437" s="6"/>
      <c r="S437" s="6"/>
      <c r="T437" s="6"/>
      <c r="U437" s="6"/>
      <c r="V437" s="6"/>
      <c r="W437" s="6"/>
      <c r="X437" s="6"/>
      <c r="Y437" s="6"/>
      <c r="Z437" s="6"/>
      <c r="AA437" s="6"/>
      <c r="AB437" s="6"/>
      <c r="AC437" s="6">
        <v>1</v>
      </c>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c r="BC437" s="6"/>
      <c r="BD437" s="6"/>
      <c r="BE437" s="6"/>
      <c r="BF437" s="6"/>
      <c r="BG437" s="6">
        <v>1</v>
      </c>
      <c r="BH437" s="6"/>
      <c r="BI437" s="6"/>
      <c r="BJ437" s="6"/>
      <c r="BK437" s="6">
        <v>0.83</v>
      </c>
      <c r="BL437" s="6"/>
      <c r="BM437" s="6"/>
      <c r="BN437" s="6"/>
      <c r="BO437" s="6"/>
      <c r="BP437" s="6"/>
      <c r="BW437" s="414">
        <v>181197.87388987566</v>
      </c>
      <c r="BX437" s="414">
        <f t="shared" si="109"/>
        <v>215625.46992895202</v>
      </c>
      <c r="BY437" s="414">
        <f t="shared" si="110"/>
        <v>17407.609236234457</v>
      </c>
      <c r="BZ437" s="414">
        <f t="shared" si="111"/>
        <v>20715.054991119003</v>
      </c>
      <c r="CA437" s="414">
        <f t="shared" si="112"/>
        <v>198605.48312611011</v>
      </c>
      <c r="CB437" s="414">
        <f t="shared" si="113"/>
        <v>236340.52492007101</v>
      </c>
      <c r="CC437" s="414">
        <f t="shared" si="114"/>
        <v>4068677.34</v>
      </c>
      <c r="CD437" s="414">
        <f t="shared" si="115"/>
        <v>0</v>
      </c>
      <c r="CE437" s="414">
        <f t="shared" si="102"/>
        <v>4068677.34</v>
      </c>
      <c r="CF437" s="414">
        <f t="shared" si="116"/>
        <v>5280736.3195859995</v>
      </c>
      <c r="CG437" s="414">
        <f t="shared" si="117"/>
        <v>0</v>
      </c>
      <c r="CH437" s="414">
        <f t="shared" si="118"/>
        <v>5517076.84450607</v>
      </c>
      <c r="CI437" s="414">
        <f t="shared" si="103"/>
        <v>0</v>
      </c>
      <c r="CJ437" s="414">
        <f t="shared" si="104"/>
        <v>0</v>
      </c>
      <c r="CK437" s="414">
        <f t="shared" si="105"/>
        <v>0</v>
      </c>
      <c r="CL437" s="414">
        <f t="shared" si="106"/>
        <v>0</v>
      </c>
      <c r="CM437" s="414">
        <f t="shared" si="107"/>
        <v>5517076.84450607</v>
      </c>
      <c r="CO437" s="134" t="s">
        <v>1124</v>
      </c>
      <c r="CP437" s="134">
        <v>1</v>
      </c>
    </row>
    <row r="438" spans="2:94" hidden="1" x14ac:dyDescent="0.25">
      <c r="B438" s="134" t="str">
        <f t="shared" si="108"/>
        <v>-----</v>
      </c>
      <c r="C438" s="1" t="str">
        <f>+IF('Diagnóstico Técnico'!AH429&gt;0,'Diagnóstico Técnico'!A429,"")</f>
        <v/>
      </c>
      <c r="D438" s="413" t="str">
        <f>+'Diagnóstico Técnico'!D429</f>
        <v xml:space="preserve">OASIS </v>
      </c>
      <c r="BW438" s="414">
        <v>181197.87388987566</v>
      </c>
      <c r="BX438" s="414">
        <f t="shared" si="109"/>
        <v>215625.46992895202</v>
      </c>
      <c r="BY438" s="414">
        <f t="shared" si="110"/>
        <v>17407.609236234457</v>
      </c>
      <c r="BZ438" s="414">
        <f t="shared" si="111"/>
        <v>20715.054991119003</v>
      </c>
      <c r="CA438" s="414">
        <f t="shared" si="112"/>
        <v>198605.48312611011</v>
      </c>
      <c r="CB438" s="414">
        <f t="shared" si="113"/>
        <v>0</v>
      </c>
      <c r="CC438" s="414">
        <f t="shared" si="114"/>
        <v>0</v>
      </c>
      <c r="CD438" s="414">
        <f t="shared" si="115"/>
        <v>0</v>
      </c>
      <c r="CE438" s="414">
        <f t="shared" si="102"/>
        <v>0</v>
      </c>
      <c r="CF438" s="414">
        <f t="shared" si="116"/>
        <v>0</v>
      </c>
      <c r="CG438" s="414">
        <f t="shared" si="117"/>
        <v>0</v>
      </c>
      <c r="CH438" s="414">
        <f t="shared" si="118"/>
        <v>0</v>
      </c>
      <c r="CI438" s="414">
        <f t="shared" si="103"/>
        <v>0</v>
      </c>
      <c r="CJ438" s="414">
        <f t="shared" si="104"/>
        <v>0</v>
      </c>
      <c r="CK438" s="414">
        <f t="shared" si="105"/>
        <v>0</v>
      </c>
      <c r="CL438" s="414">
        <f t="shared" si="106"/>
        <v>0</v>
      </c>
      <c r="CM438" s="414">
        <f t="shared" si="107"/>
        <v>0</v>
      </c>
    </row>
    <row r="439" spans="2:94" hidden="1" x14ac:dyDescent="0.25">
      <c r="B439" s="134" t="str">
        <f t="shared" si="108"/>
        <v>-----</v>
      </c>
      <c r="C439" s="1" t="str">
        <f>+IF('Diagnóstico Técnico'!AH430&gt;0,'Diagnóstico Técnico'!A430,"")</f>
        <v/>
      </c>
      <c r="D439" s="413" t="str">
        <f>+'Diagnóstico Técnico'!D430</f>
        <v xml:space="preserve">OASIS </v>
      </c>
      <c r="BW439" s="414">
        <v>181197.87388987566</v>
      </c>
      <c r="BX439" s="414">
        <f t="shared" si="109"/>
        <v>215625.46992895202</v>
      </c>
      <c r="BY439" s="414">
        <f t="shared" si="110"/>
        <v>17407.609236234457</v>
      </c>
      <c r="BZ439" s="414">
        <f t="shared" si="111"/>
        <v>20715.054991119003</v>
      </c>
      <c r="CA439" s="414">
        <f t="shared" si="112"/>
        <v>198605.48312611011</v>
      </c>
      <c r="CB439" s="414">
        <f t="shared" si="113"/>
        <v>0</v>
      </c>
      <c r="CC439" s="414">
        <f t="shared" si="114"/>
        <v>0</v>
      </c>
      <c r="CD439" s="414">
        <f t="shared" si="115"/>
        <v>0</v>
      </c>
      <c r="CE439" s="414">
        <f t="shared" si="102"/>
        <v>0</v>
      </c>
      <c r="CF439" s="414">
        <f t="shared" si="116"/>
        <v>0</v>
      </c>
      <c r="CG439" s="414">
        <f t="shared" si="117"/>
        <v>0</v>
      </c>
      <c r="CH439" s="414">
        <f t="shared" si="118"/>
        <v>0</v>
      </c>
      <c r="CI439" s="414">
        <f t="shared" si="103"/>
        <v>0</v>
      </c>
      <c r="CJ439" s="414">
        <f t="shared" si="104"/>
        <v>0</v>
      </c>
      <c r="CK439" s="414">
        <f t="shared" si="105"/>
        <v>0</v>
      </c>
      <c r="CL439" s="414">
        <f t="shared" si="106"/>
        <v>0</v>
      </c>
      <c r="CM439" s="414">
        <f t="shared" si="107"/>
        <v>0</v>
      </c>
    </row>
    <row r="440" spans="2:94" hidden="1" x14ac:dyDescent="0.25">
      <c r="B440" s="134" t="str">
        <f t="shared" si="108"/>
        <v>-----</v>
      </c>
      <c r="C440" s="1" t="str">
        <f>+IF('Diagnóstico Técnico'!AH431&gt;0,'Diagnóstico Técnico'!A431,"")</f>
        <v/>
      </c>
      <c r="D440" s="413" t="str">
        <f>+'Diagnóstico Técnico'!D431</f>
        <v xml:space="preserve">OASIS </v>
      </c>
      <c r="BW440" s="414">
        <v>181197.87388987566</v>
      </c>
      <c r="BX440" s="414">
        <f t="shared" si="109"/>
        <v>215625.46992895202</v>
      </c>
      <c r="BY440" s="414">
        <f t="shared" si="110"/>
        <v>17407.609236234457</v>
      </c>
      <c r="BZ440" s="414">
        <f t="shared" si="111"/>
        <v>20715.054991119003</v>
      </c>
      <c r="CA440" s="414">
        <f t="shared" si="112"/>
        <v>198605.48312611011</v>
      </c>
      <c r="CB440" s="414">
        <f t="shared" si="113"/>
        <v>0</v>
      </c>
      <c r="CC440" s="414">
        <f t="shared" si="114"/>
        <v>0</v>
      </c>
      <c r="CD440" s="414">
        <f t="shared" si="115"/>
        <v>0</v>
      </c>
      <c r="CE440" s="414">
        <f t="shared" ref="CE440:CE503" si="119">+CC440+CD440</f>
        <v>0</v>
      </c>
      <c r="CF440" s="414">
        <f t="shared" si="116"/>
        <v>0</v>
      </c>
      <c r="CG440" s="414">
        <f t="shared" si="117"/>
        <v>0</v>
      </c>
      <c r="CH440" s="414">
        <f t="shared" si="118"/>
        <v>0</v>
      </c>
      <c r="CI440" s="414">
        <f t="shared" ref="CI440:CI503" si="120">+IF((CB440+CF440)&gt;$CF$12,(CB440+CF440)-$CF$12,0)</f>
        <v>0</v>
      </c>
      <c r="CJ440" s="414">
        <f t="shared" ref="CJ440:CJ503" si="121">+IF(CF440&gt;$CF$12,CF440-$CF$12,0)</f>
        <v>0</v>
      </c>
      <c r="CK440" s="414">
        <f t="shared" ref="CK440:CK503" si="122">ROUND(+IF((CB440+CF440+CG440)&gt;$CH$12,(CB440+CF440+CG440)-$CH$12,0),0)</f>
        <v>0</v>
      </c>
      <c r="CL440" s="414">
        <f t="shared" ref="CL440:CL503" si="123">+IF(CJ440&lt;CI440,CI440,CJ440)</f>
        <v>0</v>
      </c>
      <c r="CM440" s="414">
        <f t="shared" ref="CM440:CM503" si="124">+CH440-CL440-CK440</f>
        <v>0</v>
      </c>
    </row>
    <row r="441" spans="2:94" hidden="1" x14ac:dyDescent="0.25">
      <c r="B441" s="134" t="str">
        <f t="shared" si="108"/>
        <v>-----</v>
      </c>
      <c r="C441" s="1" t="str">
        <f>+IF('Diagnóstico Técnico'!AH432&gt;0,'Diagnóstico Técnico'!A432,"")</f>
        <v>OAS-102</v>
      </c>
      <c r="D441" s="413" t="str">
        <f>+'Diagnóstico Técnico'!D432</f>
        <v xml:space="preserve">OASIS </v>
      </c>
      <c r="BW441" s="414">
        <v>181197.87388987566</v>
      </c>
      <c r="BX441" s="414">
        <f t="shared" si="109"/>
        <v>215625.46992895202</v>
      </c>
      <c r="BY441" s="414">
        <f t="shared" si="110"/>
        <v>17407.609236234457</v>
      </c>
      <c r="BZ441" s="414">
        <f t="shared" si="111"/>
        <v>20715.054991119003</v>
      </c>
      <c r="CA441" s="414">
        <f t="shared" si="112"/>
        <v>198605.48312611011</v>
      </c>
      <c r="CB441" s="414">
        <f t="shared" si="113"/>
        <v>236340.52492007101</v>
      </c>
      <c r="CC441" s="414">
        <f t="shared" si="114"/>
        <v>0</v>
      </c>
      <c r="CD441" s="414">
        <f t="shared" si="115"/>
        <v>0</v>
      </c>
      <c r="CE441" s="414">
        <f t="shared" si="119"/>
        <v>0</v>
      </c>
      <c r="CF441" s="414">
        <f t="shared" si="116"/>
        <v>0</v>
      </c>
      <c r="CG441" s="414">
        <f t="shared" si="117"/>
        <v>0</v>
      </c>
      <c r="CH441" s="414">
        <f t="shared" si="118"/>
        <v>236340.52492007101</v>
      </c>
      <c r="CI441" s="414">
        <f t="shared" si="120"/>
        <v>0</v>
      </c>
      <c r="CJ441" s="414">
        <f t="shared" si="121"/>
        <v>0</v>
      </c>
      <c r="CK441" s="414">
        <f t="shared" si="122"/>
        <v>0</v>
      </c>
      <c r="CL441" s="414">
        <f t="shared" si="123"/>
        <v>0</v>
      </c>
      <c r="CM441" s="414">
        <f t="shared" si="124"/>
        <v>236340.52492007101</v>
      </c>
      <c r="CO441" s="134" t="s">
        <v>1124</v>
      </c>
    </row>
    <row r="442" spans="2:94" hidden="1" x14ac:dyDescent="0.25">
      <c r="B442" s="134" t="str">
        <f t="shared" si="108"/>
        <v>-----</v>
      </c>
      <c r="C442" s="1" t="str">
        <f>+IF('Diagnóstico Técnico'!AH433&gt;0,'Diagnóstico Técnico'!A433,"")</f>
        <v/>
      </c>
      <c r="D442" s="413" t="str">
        <f>+'Diagnóstico Técnico'!D433</f>
        <v xml:space="preserve">NUEVO HORIZONTE </v>
      </c>
      <c r="BW442" s="414">
        <v>181197.87388987566</v>
      </c>
      <c r="BX442" s="414">
        <f t="shared" si="109"/>
        <v>215625.46992895202</v>
      </c>
      <c r="BY442" s="414">
        <f t="shared" si="110"/>
        <v>17407.609236234457</v>
      </c>
      <c r="BZ442" s="414">
        <f t="shared" si="111"/>
        <v>20715.054991119003</v>
      </c>
      <c r="CA442" s="414">
        <f t="shared" si="112"/>
        <v>198605.48312611011</v>
      </c>
      <c r="CB442" s="414">
        <f t="shared" si="113"/>
        <v>0</v>
      </c>
      <c r="CC442" s="414">
        <f t="shared" si="114"/>
        <v>0</v>
      </c>
      <c r="CD442" s="414">
        <f t="shared" si="115"/>
        <v>0</v>
      </c>
      <c r="CE442" s="414">
        <f t="shared" si="119"/>
        <v>0</v>
      </c>
      <c r="CF442" s="414">
        <f t="shared" si="116"/>
        <v>0</v>
      </c>
      <c r="CG442" s="414">
        <f t="shared" si="117"/>
        <v>0</v>
      </c>
      <c r="CH442" s="414">
        <f t="shared" si="118"/>
        <v>0</v>
      </c>
      <c r="CI442" s="414">
        <f t="shared" si="120"/>
        <v>0</v>
      </c>
      <c r="CJ442" s="414">
        <f t="shared" si="121"/>
        <v>0</v>
      </c>
      <c r="CK442" s="414">
        <f t="shared" si="122"/>
        <v>0</v>
      </c>
      <c r="CL442" s="414">
        <f t="shared" si="123"/>
        <v>0</v>
      </c>
      <c r="CM442" s="414">
        <f t="shared" si="124"/>
        <v>0</v>
      </c>
    </row>
    <row r="443" spans="2:94" hidden="1" x14ac:dyDescent="0.25">
      <c r="B443" s="134" t="str">
        <f t="shared" si="108"/>
        <v>-----</v>
      </c>
      <c r="C443" s="1" t="str">
        <f>+IF('Diagnóstico Técnico'!AH434&gt;0,'Diagnóstico Técnico'!A434,"")</f>
        <v/>
      </c>
      <c r="D443" s="413" t="str">
        <f>+'Diagnóstico Técnico'!D434</f>
        <v>NUEVO MILENIO</v>
      </c>
      <c r="BW443" s="414">
        <v>181197.87388987566</v>
      </c>
      <c r="BX443" s="414">
        <f t="shared" si="109"/>
        <v>215625.46992895202</v>
      </c>
      <c r="BY443" s="414">
        <f t="shared" si="110"/>
        <v>17407.609236234457</v>
      </c>
      <c r="BZ443" s="414">
        <f t="shared" si="111"/>
        <v>20715.054991119003</v>
      </c>
      <c r="CA443" s="414">
        <f t="shared" si="112"/>
        <v>198605.48312611011</v>
      </c>
      <c r="CB443" s="414">
        <f t="shared" si="113"/>
        <v>0</v>
      </c>
      <c r="CC443" s="414">
        <f t="shared" si="114"/>
        <v>0</v>
      </c>
      <c r="CD443" s="414">
        <f t="shared" si="115"/>
        <v>0</v>
      </c>
      <c r="CE443" s="414">
        <f t="shared" si="119"/>
        <v>0</v>
      </c>
      <c r="CF443" s="414">
        <f t="shared" si="116"/>
        <v>0</v>
      </c>
      <c r="CG443" s="414">
        <f t="shared" si="117"/>
        <v>0</v>
      </c>
      <c r="CH443" s="414">
        <f t="shared" si="118"/>
        <v>0</v>
      </c>
      <c r="CI443" s="414">
        <f t="shared" si="120"/>
        <v>0</v>
      </c>
      <c r="CJ443" s="414">
        <f t="shared" si="121"/>
        <v>0</v>
      </c>
      <c r="CK443" s="414">
        <f t="shared" si="122"/>
        <v>0</v>
      </c>
      <c r="CL443" s="414">
        <f t="shared" si="123"/>
        <v>0</v>
      </c>
      <c r="CM443" s="414">
        <f t="shared" si="124"/>
        <v>0</v>
      </c>
    </row>
    <row r="444" spans="2:94" hidden="1" x14ac:dyDescent="0.25">
      <c r="B444" s="134" t="str">
        <f t="shared" si="108"/>
        <v>-----</v>
      </c>
      <c r="C444" s="1" t="str">
        <f>+IF('Diagnóstico Técnico'!AH435&gt;0,'Diagnóstico Técnico'!A435,"")</f>
        <v>MIL-080</v>
      </c>
      <c r="D444" s="413" t="str">
        <f>+'Diagnóstico Técnico'!D435</f>
        <v>NUEVO MILENIO</v>
      </c>
      <c r="BW444" s="414">
        <v>181197.87388987566</v>
      </c>
      <c r="BX444" s="414">
        <f t="shared" si="109"/>
        <v>215625.46992895202</v>
      </c>
      <c r="BY444" s="414">
        <f t="shared" si="110"/>
        <v>17407.609236234457</v>
      </c>
      <c r="BZ444" s="414">
        <f t="shared" si="111"/>
        <v>20715.054991119003</v>
      </c>
      <c r="CA444" s="414">
        <f t="shared" si="112"/>
        <v>198605.48312611011</v>
      </c>
      <c r="CB444" s="414">
        <f t="shared" si="113"/>
        <v>236340.52492007101</v>
      </c>
      <c r="CC444" s="414">
        <f t="shared" si="114"/>
        <v>0</v>
      </c>
      <c r="CD444" s="414">
        <f t="shared" si="115"/>
        <v>0</v>
      </c>
      <c r="CE444" s="414">
        <f t="shared" si="119"/>
        <v>0</v>
      </c>
      <c r="CF444" s="414">
        <f t="shared" si="116"/>
        <v>0</v>
      </c>
      <c r="CG444" s="414">
        <f t="shared" si="117"/>
        <v>0</v>
      </c>
      <c r="CH444" s="414">
        <f t="shared" si="118"/>
        <v>236340.52492007101</v>
      </c>
      <c r="CI444" s="414">
        <f t="shared" si="120"/>
        <v>0</v>
      </c>
      <c r="CJ444" s="414">
        <f t="shared" si="121"/>
        <v>0</v>
      </c>
      <c r="CK444" s="414">
        <f t="shared" si="122"/>
        <v>0</v>
      </c>
      <c r="CL444" s="414">
        <f t="shared" si="123"/>
        <v>0</v>
      </c>
      <c r="CM444" s="414">
        <f t="shared" si="124"/>
        <v>236340.52492007101</v>
      </c>
    </row>
    <row r="445" spans="2:94" hidden="1" x14ac:dyDescent="0.25">
      <c r="B445" s="134" t="str">
        <f t="shared" si="108"/>
        <v>-----</v>
      </c>
      <c r="C445" s="1" t="str">
        <f>+IF('Diagnóstico Técnico'!AH436&gt;0,'Diagnóstico Técnico'!A436,"")</f>
        <v/>
      </c>
      <c r="D445" s="413" t="str">
        <f>+'Diagnóstico Técnico'!D436</f>
        <v>PATIO BONITO</v>
      </c>
      <c r="BW445" s="414">
        <v>181197.87388987566</v>
      </c>
      <c r="BX445" s="414">
        <f t="shared" si="109"/>
        <v>215625.46992895202</v>
      </c>
      <c r="BY445" s="414">
        <f t="shared" si="110"/>
        <v>17407.609236234457</v>
      </c>
      <c r="BZ445" s="414">
        <f t="shared" si="111"/>
        <v>20715.054991119003</v>
      </c>
      <c r="CA445" s="414">
        <f t="shared" si="112"/>
        <v>198605.48312611011</v>
      </c>
      <c r="CB445" s="414">
        <f t="shared" si="113"/>
        <v>0</v>
      </c>
      <c r="CC445" s="414">
        <f t="shared" si="114"/>
        <v>0</v>
      </c>
      <c r="CD445" s="414">
        <f t="shared" si="115"/>
        <v>0</v>
      </c>
      <c r="CE445" s="414">
        <f t="shared" si="119"/>
        <v>0</v>
      </c>
      <c r="CF445" s="414">
        <f t="shared" si="116"/>
        <v>0</v>
      </c>
      <c r="CG445" s="414">
        <f t="shared" si="117"/>
        <v>0</v>
      </c>
      <c r="CH445" s="414">
        <f t="shared" si="118"/>
        <v>0</v>
      </c>
      <c r="CI445" s="414">
        <f t="shared" si="120"/>
        <v>0</v>
      </c>
      <c r="CJ445" s="414">
        <f t="shared" si="121"/>
        <v>0</v>
      </c>
      <c r="CK445" s="414">
        <f t="shared" si="122"/>
        <v>0</v>
      </c>
      <c r="CL445" s="414">
        <f t="shared" si="123"/>
        <v>0</v>
      </c>
      <c r="CM445" s="414">
        <f t="shared" si="124"/>
        <v>0</v>
      </c>
    </row>
    <row r="446" spans="2:94" hidden="1" x14ac:dyDescent="0.25">
      <c r="B446" s="134" t="str">
        <f t="shared" si="108"/>
        <v>-----</v>
      </c>
      <c r="C446" s="1" t="str">
        <f>+IF('Diagnóstico Técnico'!AH437&gt;0,'Diagnóstico Técnico'!A437,"")</f>
        <v/>
      </c>
      <c r="D446" s="413" t="str">
        <f>+'Diagnóstico Técnico'!D437</f>
        <v xml:space="preserve">NUEVO HORIZONTE </v>
      </c>
      <c r="BW446" s="414">
        <v>181197.87388987566</v>
      </c>
      <c r="BX446" s="414">
        <f t="shared" si="109"/>
        <v>215625.46992895202</v>
      </c>
      <c r="BY446" s="414">
        <f t="shared" si="110"/>
        <v>17407.609236234457</v>
      </c>
      <c r="BZ446" s="414">
        <f t="shared" si="111"/>
        <v>20715.054991119003</v>
      </c>
      <c r="CA446" s="414">
        <f t="shared" si="112"/>
        <v>198605.48312611011</v>
      </c>
      <c r="CB446" s="414">
        <f t="shared" si="113"/>
        <v>0</v>
      </c>
      <c r="CC446" s="414">
        <f t="shared" si="114"/>
        <v>0</v>
      </c>
      <c r="CD446" s="414">
        <f t="shared" si="115"/>
        <v>0</v>
      </c>
      <c r="CE446" s="414">
        <f t="shared" si="119"/>
        <v>0</v>
      </c>
      <c r="CF446" s="414">
        <f t="shared" si="116"/>
        <v>0</v>
      </c>
      <c r="CG446" s="414">
        <f t="shared" si="117"/>
        <v>0</v>
      </c>
      <c r="CH446" s="414">
        <f t="shared" si="118"/>
        <v>0</v>
      </c>
      <c r="CI446" s="414">
        <f t="shared" si="120"/>
        <v>0</v>
      </c>
      <c r="CJ446" s="414">
        <f t="shared" si="121"/>
        <v>0</v>
      </c>
      <c r="CK446" s="414">
        <f t="shared" si="122"/>
        <v>0</v>
      </c>
      <c r="CL446" s="414">
        <f t="shared" si="123"/>
        <v>0</v>
      </c>
      <c r="CM446" s="414">
        <f t="shared" si="124"/>
        <v>0</v>
      </c>
    </row>
    <row r="447" spans="2:94" hidden="1" x14ac:dyDescent="0.25">
      <c r="B447" s="134" t="str">
        <f t="shared" si="108"/>
        <v>-----</v>
      </c>
      <c r="C447" s="1" t="str">
        <f>+IF('Diagnóstico Técnico'!AH438&gt;0,'Diagnóstico Técnico'!A438,"")</f>
        <v/>
      </c>
      <c r="D447" s="413" t="str">
        <f>+'Diagnóstico Técnico'!D438</f>
        <v>NUEVO MILENIO</v>
      </c>
      <c r="BW447" s="414">
        <v>181197.87388987566</v>
      </c>
      <c r="BX447" s="414">
        <f t="shared" si="109"/>
        <v>215625.46992895202</v>
      </c>
      <c r="BY447" s="414">
        <f t="shared" si="110"/>
        <v>17407.609236234457</v>
      </c>
      <c r="BZ447" s="414">
        <f t="shared" si="111"/>
        <v>20715.054991119003</v>
      </c>
      <c r="CA447" s="414">
        <f t="shared" si="112"/>
        <v>198605.48312611011</v>
      </c>
      <c r="CB447" s="414">
        <f t="shared" si="113"/>
        <v>0</v>
      </c>
      <c r="CC447" s="414">
        <f t="shared" si="114"/>
        <v>0</v>
      </c>
      <c r="CD447" s="414">
        <f t="shared" si="115"/>
        <v>0</v>
      </c>
      <c r="CE447" s="414">
        <f t="shared" si="119"/>
        <v>0</v>
      </c>
      <c r="CF447" s="414">
        <f t="shared" si="116"/>
        <v>0</v>
      </c>
      <c r="CG447" s="414">
        <f t="shared" si="117"/>
        <v>0</v>
      </c>
      <c r="CH447" s="414">
        <f t="shared" si="118"/>
        <v>0</v>
      </c>
      <c r="CI447" s="414">
        <f t="shared" si="120"/>
        <v>0</v>
      </c>
      <c r="CJ447" s="414">
        <f t="shared" si="121"/>
        <v>0</v>
      </c>
      <c r="CK447" s="414">
        <f t="shared" si="122"/>
        <v>0</v>
      </c>
      <c r="CL447" s="414">
        <f t="shared" si="123"/>
        <v>0</v>
      </c>
      <c r="CM447" s="414">
        <f t="shared" si="124"/>
        <v>0</v>
      </c>
    </row>
    <row r="448" spans="2:94" hidden="1" x14ac:dyDescent="0.25">
      <c r="B448" s="134" t="str">
        <f t="shared" si="108"/>
        <v>-----</v>
      </c>
      <c r="C448" s="1" t="str">
        <f>+IF('Diagnóstico Técnico'!AH439&gt;0,'Diagnóstico Técnico'!A439,"")</f>
        <v>MIL-081</v>
      </c>
      <c r="D448" s="413" t="str">
        <f>+'Diagnóstico Técnico'!D439</f>
        <v>NUEVO MILENIO</v>
      </c>
      <c r="BW448" s="414">
        <v>181197.87388987566</v>
      </c>
      <c r="BX448" s="414">
        <f t="shared" si="109"/>
        <v>215625.46992895202</v>
      </c>
      <c r="BY448" s="414">
        <f t="shared" si="110"/>
        <v>17407.609236234457</v>
      </c>
      <c r="BZ448" s="414">
        <f t="shared" si="111"/>
        <v>20715.054991119003</v>
      </c>
      <c r="CA448" s="414">
        <f t="shared" si="112"/>
        <v>198605.48312611011</v>
      </c>
      <c r="CB448" s="414">
        <f t="shared" si="113"/>
        <v>236340.52492007101</v>
      </c>
      <c r="CC448" s="414">
        <f t="shared" si="114"/>
        <v>0</v>
      </c>
      <c r="CD448" s="414">
        <f t="shared" si="115"/>
        <v>0</v>
      </c>
      <c r="CE448" s="414">
        <f t="shared" si="119"/>
        <v>0</v>
      </c>
      <c r="CF448" s="414">
        <f t="shared" si="116"/>
        <v>0</v>
      </c>
      <c r="CG448" s="414">
        <f t="shared" si="117"/>
        <v>0</v>
      </c>
      <c r="CH448" s="414">
        <f t="shared" si="118"/>
        <v>236340.52492007101</v>
      </c>
      <c r="CI448" s="414">
        <f t="shared" si="120"/>
        <v>0</v>
      </c>
      <c r="CJ448" s="414">
        <f t="shared" si="121"/>
        <v>0</v>
      </c>
      <c r="CK448" s="414">
        <f t="shared" si="122"/>
        <v>0</v>
      </c>
      <c r="CL448" s="414">
        <f t="shared" si="123"/>
        <v>0</v>
      </c>
      <c r="CM448" s="414">
        <f t="shared" si="124"/>
        <v>236340.52492007101</v>
      </c>
    </row>
    <row r="449" spans="2:94" hidden="1" x14ac:dyDescent="0.25">
      <c r="B449" s="134" t="str">
        <f t="shared" si="108"/>
        <v>-----</v>
      </c>
      <c r="C449" s="1" t="str">
        <f>+IF('Diagnóstico Técnico'!AH440&gt;0,'Diagnóstico Técnico'!A440,"")</f>
        <v/>
      </c>
      <c r="D449" s="413" t="str">
        <f>+'Diagnóstico Técnico'!D440</f>
        <v>TAHAMI</v>
      </c>
      <c r="BW449" s="414">
        <v>181197.87388987566</v>
      </c>
      <c r="BX449" s="414">
        <f t="shared" si="109"/>
        <v>215625.46992895202</v>
      </c>
      <c r="BY449" s="414">
        <f t="shared" si="110"/>
        <v>17407.609236234457</v>
      </c>
      <c r="BZ449" s="414">
        <f t="shared" si="111"/>
        <v>20715.054991119003</v>
      </c>
      <c r="CA449" s="414">
        <f t="shared" si="112"/>
        <v>198605.48312611011</v>
      </c>
      <c r="CB449" s="414">
        <f t="shared" si="113"/>
        <v>0</v>
      </c>
      <c r="CC449" s="414">
        <f t="shared" si="114"/>
        <v>0</v>
      </c>
      <c r="CD449" s="414">
        <f t="shared" si="115"/>
        <v>0</v>
      </c>
      <c r="CE449" s="414">
        <f t="shared" si="119"/>
        <v>0</v>
      </c>
      <c r="CF449" s="414">
        <f t="shared" si="116"/>
        <v>0</v>
      </c>
      <c r="CG449" s="414">
        <f t="shared" si="117"/>
        <v>0</v>
      </c>
      <c r="CH449" s="414">
        <f t="shared" si="118"/>
        <v>0</v>
      </c>
      <c r="CI449" s="414">
        <f t="shared" si="120"/>
        <v>0</v>
      </c>
      <c r="CJ449" s="414">
        <f t="shared" si="121"/>
        <v>0</v>
      </c>
      <c r="CK449" s="414">
        <f t="shared" si="122"/>
        <v>0</v>
      </c>
      <c r="CL449" s="414">
        <f t="shared" si="123"/>
        <v>0</v>
      </c>
      <c r="CM449" s="414">
        <f t="shared" si="124"/>
        <v>0</v>
      </c>
    </row>
    <row r="450" spans="2:94" hidden="1" x14ac:dyDescent="0.25">
      <c r="B450" s="134" t="str">
        <f t="shared" si="108"/>
        <v>-----</v>
      </c>
      <c r="C450" s="1" t="str">
        <f>+IF('Diagnóstico Técnico'!AH441&gt;0,'Diagnóstico Técnico'!A441,"")</f>
        <v>MIL-082</v>
      </c>
      <c r="D450" s="413" t="str">
        <f>+'Diagnóstico Técnico'!D441</f>
        <v>NUEVO MILENIO</v>
      </c>
      <c r="BW450" s="414">
        <v>181197.87388987566</v>
      </c>
      <c r="BX450" s="414">
        <f t="shared" si="109"/>
        <v>215625.46992895202</v>
      </c>
      <c r="BY450" s="414">
        <f t="shared" si="110"/>
        <v>17407.609236234457</v>
      </c>
      <c r="BZ450" s="414">
        <f t="shared" si="111"/>
        <v>20715.054991119003</v>
      </c>
      <c r="CA450" s="414">
        <f t="shared" si="112"/>
        <v>198605.48312611011</v>
      </c>
      <c r="CB450" s="414">
        <f t="shared" si="113"/>
        <v>236340.52492007101</v>
      </c>
      <c r="CC450" s="414">
        <f t="shared" si="114"/>
        <v>0</v>
      </c>
      <c r="CD450" s="414">
        <f t="shared" si="115"/>
        <v>0</v>
      </c>
      <c r="CE450" s="414">
        <f t="shared" si="119"/>
        <v>0</v>
      </c>
      <c r="CF450" s="414">
        <f t="shared" si="116"/>
        <v>0</v>
      </c>
      <c r="CG450" s="414">
        <f t="shared" si="117"/>
        <v>0</v>
      </c>
      <c r="CH450" s="414">
        <f t="shared" si="118"/>
        <v>236340.52492007101</v>
      </c>
      <c r="CI450" s="414">
        <f t="shared" si="120"/>
        <v>0</v>
      </c>
      <c r="CJ450" s="414">
        <f t="shared" si="121"/>
        <v>0</v>
      </c>
      <c r="CK450" s="414">
        <f t="shared" si="122"/>
        <v>0</v>
      </c>
      <c r="CL450" s="414">
        <f t="shared" si="123"/>
        <v>0</v>
      </c>
      <c r="CM450" s="414">
        <f t="shared" si="124"/>
        <v>236340.52492007101</v>
      </c>
    </row>
    <row r="451" spans="2:94" hidden="1" x14ac:dyDescent="0.25">
      <c r="B451" s="134" t="str">
        <f t="shared" si="108"/>
        <v>-----</v>
      </c>
      <c r="C451" s="1" t="str">
        <f>+IF('Diagnóstico Técnico'!AH442&gt;0,'Diagnóstico Técnico'!A442,"")</f>
        <v/>
      </c>
      <c r="D451" s="413" t="str">
        <f>+'Diagnóstico Técnico'!D442</f>
        <v xml:space="preserve">SAN MARTIN </v>
      </c>
      <c r="BW451" s="414">
        <v>181197.87388987566</v>
      </c>
      <c r="BX451" s="414">
        <f t="shared" si="109"/>
        <v>215625.46992895202</v>
      </c>
      <c r="BY451" s="414">
        <f t="shared" si="110"/>
        <v>17407.609236234457</v>
      </c>
      <c r="BZ451" s="414">
        <f t="shared" si="111"/>
        <v>20715.054991119003</v>
      </c>
      <c r="CA451" s="414">
        <f t="shared" si="112"/>
        <v>198605.48312611011</v>
      </c>
      <c r="CB451" s="414">
        <f t="shared" si="113"/>
        <v>0</v>
      </c>
      <c r="CC451" s="414">
        <f t="shared" si="114"/>
        <v>0</v>
      </c>
      <c r="CD451" s="414">
        <f t="shared" si="115"/>
        <v>0</v>
      </c>
      <c r="CE451" s="414">
        <f t="shared" si="119"/>
        <v>0</v>
      </c>
      <c r="CF451" s="414">
        <f t="shared" si="116"/>
        <v>0</v>
      </c>
      <c r="CG451" s="414">
        <f t="shared" si="117"/>
        <v>0</v>
      </c>
      <c r="CH451" s="414">
        <f t="shared" si="118"/>
        <v>0</v>
      </c>
      <c r="CI451" s="414">
        <f t="shared" si="120"/>
        <v>0</v>
      </c>
      <c r="CJ451" s="414">
        <f t="shared" si="121"/>
        <v>0</v>
      </c>
      <c r="CK451" s="414">
        <f t="shared" si="122"/>
        <v>0</v>
      </c>
      <c r="CL451" s="414">
        <f t="shared" si="123"/>
        <v>0</v>
      </c>
      <c r="CM451" s="414">
        <f t="shared" si="124"/>
        <v>0</v>
      </c>
    </row>
    <row r="452" spans="2:94" hidden="1" x14ac:dyDescent="0.25">
      <c r="B452" s="134" t="str">
        <f t="shared" si="108"/>
        <v>-----</v>
      </c>
      <c r="C452" s="1" t="str">
        <f>+IF('Diagnóstico Técnico'!AH443&gt;0,'Diagnóstico Técnico'!A443,"")</f>
        <v/>
      </c>
      <c r="D452" s="413" t="str">
        <f>+'Diagnóstico Técnico'!D443</f>
        <v xml:space="preserve">SAN MARTIN </v>
      </c>
      <c r="BW452" s="414">
        <v>181197.87388987566</v>
      </c>
      <c r="BX452" s="414">
        <f t="shared" si="109"/>
        <v>215625.46992895202</v>
      </c>
      <c r="BY452" s="414">
        <f t="shared" si="110"/>
        <v>17407.609236234457</v>
      </c>
      <c r="BZ452" s="414">
        <f t="shared" si="111"/>
        <v>20715.054991119003</v>
      </c>
      <c r="CA452" s="414">
        <f t="shared" si="112"/>
        <v>198605.48312611011</v>
      </c>
      <c r="CB452" s="414">
        <f t="shared" si="113"/>
        <v>0</v>
      </c>
      <c r="CC452" s="414">
        <f t="shared" si="114"/>
        <v>0</v>
      </c>
      <c r="CD452" s="414">
        <f t="shared" si="115"/>
        <v>0</v>
      </c>
      <c r="CE452" s="414">
        <f t="shared" si="119"/>
        <v>0</v>
      </c>
      <c r="CF452" s="414">
        <f t="shared" si="116"/>
        <v>0</v>
      </c>
      <c r="CG452" s="414">
        <f t="shared" si="117"/>
        <v>0</v>
      </c>
      <c r="CH452" s="414">
        <f t="shared" si="118"/>
        <v>0</v>
      </c>
      <c r="CI452" s="414">
        <f t="shared" si="120"/>
        <v>0</v>
      </c>
      <c r="CJ452" s="414">
        <f t="shared" si="121"/>
        <v>0</v>
      </c>
      <c r="CK452" s="414">
        <f t="shared" si="122"/>
        <v>0</v>
      </c>
      <c r="CL452" s="414">
        <f t="shared" si="123"/>
        <v>0</v>
      </c>
      <c r="CM452" s="414">
        <f t="shared" si="124"/>
        <v>0</v>
      </c>
    </row>
    <row r="453" spans="2:94" hidden="1" x14ac:dyDescent="0.25">
      <c r="B453" s="134" t="str">
        <f t="shared" si="108"/>
        <v>-----</v>
      </c>
      <c r="C453" s="1" t="str">
        <f>+IF('Diagnóstico Técnico'!AH444&gt;0,'Diagnóstico Técnico'!A444,"")</f>
        <v/>
      </c>
      <c r="D453" s="413" t="str">
        <f>+'Diagnóstico Técnico'!D444</f>
        <v xml:space="preserve">NUEVO HORIZONTE </v>
      </c>
      <c r="BW453" s="414">
        <v>181197.87388987566</v>
      </c>
      <c r="BX453" s="414">
        <f t="shared" si="109"/>
        <v>215625.46992895202</v>
      </c>
      <c r="BY453" s="414">
        <f t="shared" si="110"/>
        <v>17407.609236234457</v>
      </c>
      <c r="BZ453" s="414">
        <f t="shared" si="111"/>
        <v>20715.054991119003</v>
      </c>
      <c r="CA453" s="414">
        <f t="shared" si="112"/>
        <v>198605.48312611011</v>
      </c>
      <c r="CB453" s="414">
        <f t="shared" si="113"/>
        <v>0</v>
      </c>
      <c r="CC453" s="414">
        <f t="shared" si="114"/>
        <v>0</v>
      </c>
      <c r="CD453" s="414">
        <f t="shared" si="115"/>
        <v>0</v>
      </c>
      <c r="CE453" s="414">
        <f t="shared" si="119"/>
        <v>0</v>
      </c>
      <c r="CF453" s="414">
        <f t="shared" si="116"/>
        <v>0</v>
      </c>
      <c r="CG453" s="414">
        <f t="shared" si="117"/>
        <v>0</v>
      </c>
      <c r="CH453" s="414">
        <f t="shared" si="118"/>
        <v>0</v>
      </c>
      <c r="CI453" s="414">
        <f t="shared" si="120"/>
        <v>0</v>
      </c>
      <c r="CJ453" s="414">
        <f t="shared" si="121"/>
        <v>0</v>
      </c>
      <c r="CK453" s="414">
        <f t="shared" si="122"/>
        <v>0</v>
      </c>
      <c r="CL453" s="414">
        <f t="shared" si="123"/>
        <v>0</v>
      </c>
      <c r="CM453" s="414">
        <f t="shared" si="124"/>
        <v>0</v>
      </c>
    </row>
    <row r="454" spans="2:94" hidden="1" x14ac:dyDescent="0.25">
      <c r="B454" s="134" t="str">
        <f t="shared" si="108"/>
        <v>-----</v>
      </c>
      <c r="C454" s="1" t="str">
        <f>+IF('Diagnóstico Técnico'!AH445&gt;0,'Diagnóstico Técnico'!A445,"")</f>
        <v/>
      </c>
      <c r="D454" s="413" t="str">
        <f>+'Diagnóstico Técnico'!D445</f>
        <v xml:space="preserve">NUEVO HORIZONTE </v>
      </c>
      <c r="BW454" s="414">
        <v>181197.87388987566</v>
      </c>
      <c r="BX454" s="414">
        <f t="shared" si="109"/>
        <v>215625.46992895202</v>
      </c>
      <c r="BY454" s="414">
        <f t="shared" si="110"/>
        <v>17407.609236234457</v>
      </c>
      <c r="BZ454" s="414">
        <f t="shared" si="111"/>
        <v>20715.054991119003</v>
      </c>
      <c r="CA454" s="414">
        <f t="shared" si="112"/>
        <v>198605.48312611011</v>
      </c>
      <c r="CB454" s="414">
        <f t="shared" si="113"/>
        <v>0</v>
      </c>
      <c r="CC454" s="414">
        <f t="shared" si="114"/>
        <v>0</v>
      </c>
      <c r="CD454" s="414">
        <f t="shared" si="115"/>
        <v>0</v>
      </c>
      <c r="CE454" s="414">
        <f t="shared" si="119"/>
        <v>0</v>
      </c>
      <c r="CF454" s="414">
        <f t="shared" si="116"/>
        <v>0</v>
      </c>
      <c r="CG454" s="414">
        <f t="shared" si="117"/>
        <v>0</v>
      </c>
      <c r="CH454" s="414">
        <f t="shared" si="118"/>
        <v>0</v>
      </c>
      <c r="CI454" s="414">
        <f t="shared" si="120"/>
        <v>0</v>
      </c>
      <c r="CJ454" s="414">
        <f t="shared" si="121"/>
        <v>0</v>
      </c>
      <c r="CK454" s="414">
        <f t="shared" si="122"/>
        <v>0</v>
      </c>
      <c r="CL454" s="414">
        <f t="shared" si="123"/>
        <v>0</v>
      </c>
      <c r="CM454" s="414">
        <f t="shared" si="124"/>
        <v>0</v>
      </c>
    </row>
    <row r="455" spans="2:94" hidden="1" x14ac:dyDescent="0.25">
      <c r="B455" s="134" t="str">
        <f t="shared" si="108"/>
        <v>-----</v>
      </c>
      <c r="C455" s="1" t="str">
        <f>+IF('Diagnóstico Técnico'!AH446&gt;0,'Diagnóstico Técnico'!A446,"")</f>
        <v/>
      </c>
      <c r="D455" s="413" t="str">
        <f>+'Diagnóstico Técnico'!D446</f>
        <v xml:space="preserve">NUEVO HORIZONTE </v>
      </c>
      <c r="BW455" s="414">
        <v>181197.87388987566</v>
      </c>
      <c r="BX455" s="414">
        <f t="shared" si="109"/>
        <v>215625.46992895202</v>
      </c>
      <c r="BY455" s="414">
        <f t="shared" si="110"/>
        <v>17407.609236234457</v>
      </c>
      <c r="BZ455" s="414">
        <f t="shared" si="111"/>
        <v>20715.054991119003</v>
      </c>
      <c r="CA455" s="414">
        <f t="shared" si="112"/>
        <v>198605.48312611011</v>
      </c>
      <c r="CB455" s="414">
        <f t="shared" si="113"/>
        <v>0</v>
      </c>
      <c r="CC455" s="414">
        <f t="shared" si="114"/>
        <v>0</v>
      </c>
      <c r="CD455" s="414">
        <f t="shared" si="115"/>
        <v>0</v>
      </c>
      <c r="CE455" s="414">
        <f t="shared" si="119"/>
        <v>0</v>
      </c>
      <c r="CF455" s="414">
        <f t="shared" si="116"/>
        <v>0</v>
      </c>
      <c r="CG455" s="414">
        <f t="shared" si="117"/>
        <v>0</v>
      </c>
      <c r="CH455" s="414">
        <f t="shared" si="118"/>
        <v>0</v>
      </c>
      <c r="CI455" s="414">
        <f t="shared" si="120"/>
        <v>0</v>
      </c>
      <c r="CJ455" s="414">
        <f t="shared" si="121"/>
        <v>0</v>
      </c>
      <c r="CK455" s="414">
        <f t="shared" si="122"/>
        <v>0</v>
      </c>
      <c r="CL455" s="414">
        <f t="shared" si="123"/>
        <v>0</v>
      </c>
      <c r="CM455" s="414">
        <f t="shared" si="124"/>
        <v>0</v>
      </c>
    </row>
    <row r="456" spans="2:94" hidden="1" x14ac:dyDescent="0.25">
      <c r="B456" s="134" t="str">
        <f t="shared" si="108"/>
        <v>-----</v>
      </c>
      <c r="C456" s="1" t="str">
        <f>+IF('Diagnóstico Técnico'!AH447&gt;0,'Diagnóstico Técnico'!A447,"")</f>
        <v/>
      </c>
      <c r="D456" s="413" t="str">
        <f>+'Diagnóstico Técnico'!D447</f>
        <v>TAHAMI</v>
      </c>
      <c r="BW456" s="414">
        <v>181197.87388987566</v>
      </c>
      <c r="BX456" s="414">
        <f t="shared" si="109"/>
        <v>215625.46992895202</v>
      </c>
      <c r="BY456" s="414">
        <f t="shared" si="110"/>
        <v>17407.609236234457</v>
      </c>
      <c r="BZ456" s="414">
        <f t="shared" si="111"/>
        <v>20715.054991119003</v>
      </c>
      <c r="CA456" s="414">
        <f t="shared" si="112"/>
        <v>198605.48312611011</v>
      </c>
      <c r="CB456" s="414">
        <f t="shared" si="113"/>
        <v>0</v>
      </c>
      <c r="CC456" s="414">
        <f t="shared" si="114"/>
        <v>0</v>
      </c>
      <c r="CD456" s="414">
        <f t="shared" si="115"/>
        <v>0</v>
      </c>
      <c r="CE456" s="414">
        <f t="shared" si="119"/>
        <v>0</v>
      </c>
      <c r="CF456" s="414">
        <f t="shared" si="116"/>
        <v>0</v>
      </c>
      <c r="CG456" s="414">
        <f t="shared" si="117"/>
        <v>0</v>
      </c>
      <c r="CH456" s="414">
        <f t="shared" si="118"/>
        <v>0</v>
      </c>
      <c r="CI456" s="414">
        <f t="shared" si="120"/>
        <v>0</v>
      </c>
      <c r="CJ456" s="414">
        <f t="shared" si="121"/>
        <v>0</v>
      </c>
      <c r="CK456" s="414">
        <f t="shared" si="122"/>
        <v>0</v>
      </c>
      <c r="CL456" s="414">
        <f t="shared" si="123"/>
        <v>0</v>
      </c>
      <c r="CM456" s="414">
        <f t="shared" si="124"/>
        <v>0</v>
      </c>
    </row>
    <row r="457" spans="2:94" hidden="1" x14ac:dyDescent="0.25">
      <c r="B457" s="134" t="str">
        <f t="shared" si="108"/>
        <v>-----</v>
      </c>
      <c r="C457" s="1" t="str">
        <f>+IF('Diagnóstico Técnico'!AH448&gt;0,'Diagnóstico Técnico'!A448,"")</f>
        <v/>
      </c>
      <c r="D457" s="413" t="str">
        <f>+'Diagnóstico Técnico'!D448</f>
        <v>PATIO BONITO</v>
      </c>
      <c r="BW457" s="414">
        <v>181197.87388987566</v>
      </c>
      <c r="BX457" s="414">
        <f t="shared" si="109"/>
        <v>215625.46992895202</v>
      </c>
      <c r="BY457" s="414">
        <f t="shared" si="110"/>
        <v>17407.609236234457</v>
      </c>
      <c r="BZ457" s="414">
        <f t="shared" si="111"/>
        <v>20715.054991119003</v>
      </c>
      <c r="CA457" s="414">
        <f t="shared" si="112"/>
        <v>198605.48312611011</v>
      </c>
      <c r="CB457" s="414">
        <f t="shared" si="113"/>
        <v>0</v>
      </c>
      <c r="CC457" s="414">
        <f t="shared" si="114"/>
        <v>0</v>
      </c>
      <c r="CD457" s="414">
        <f t="shared" si="115"/>
        <v>0</v>
      </c>
      <c r="CE457" s="414">
        <f t="shared" si="119"/>
        <v>0</v>
      </c>
      <c r="CF457" s="414">
        <f t="shared" si="116"/>
        <v>0</v>
      </c>
      <c r="CG457" s="414">
        <f t="shared" si="117"/>
        <v>0</v>
      </c>
      <c r="CH457" s="414">
        <f t="shared" si="118"/>
        <v>0</v>
      </c>
      <c r="CI457" s="414">
        <f t="shared" si="120"/>
        <v>0</v>
      </c>
      <c r="CJ457" s="414">
        <f t="shared" si="121"/>
        <v>0</v>
      </c>
      <c r="CK457" s="414">
        <f t="shared" si="122"/>
        <v>0</v>
      </c>
      <c r="CL457" s="414">
        <f t="shared" si="123"/>
        <v>0</v>
      </c>
      <c r="CM457" s="414">
        <f t="shared" si="124"/>
        <v>0</v>
      </c>
    </row>
    <row r="458" spans="2:94" hidden="1" x14ac:dyDescent="0.25">
      <c r="B458" s="134" t="str">
        <f t="shared" si="108"/>
        <v>-----</v>
      </c>
      <c r="C458" s="1" t="str">
        <f>+IF('Diagnóstico Técnico'!AH449&gt;0,'Diagnóstico Técnico'!A449,"")</f>
        <v/>
      </c>
      <c r="D458" s="413" t="str">
        <f>+'Diagnóstico Técnico'!D449</f>
        <v>NUEVO MILENIO</v>
      </c>
      <c r="BW458" s="414">
        <v>181197.87388987566</v>
      </c>
      <c r="BX458" s="414">
        <f t="shared" si="109"/>
        <v>215625.46992895202</v>
      </c>
      <c r="BY458" s="414">
        <f t="shared" si="110"/>
        <v>17407.609236234457</v>
      </c>
      <c r="BZ458" s="414">
        <f t="shared" si="111"/>
        <v>20715.054991119003</v>
      </c>
      <c r="CA458" s="414">
        <f t="shared" si="112"/>
        <v>198605.48312611011</v>
      </c>
      <c r="CB458" s="414">
        <f t="shared" si="113"/>
        <v>0</v>
      </c>
      <c r="CC458" s="414">
        <f t="shared" si="114"/>
        <v>0</v>
      </c>
      <c r="CD458" s="414">
        <f t="shared" si="115"/>
        <v>0</v>
      </c>
      <c r="CE458" s="414">
        <f t="shared" si="119"/>
        <v>0</v>
      </c>
      <c r="CF458" s="414">
        <f t="shared" si="116"/>
        <v>0</v>
      </c>
      <c r="CG458" s="414">
        <f t="shared" si="117"/>
        <v>0</v>
      </c>
      <c r="CH458" s="414">
        <f t="shared" si="118"/>
        <v>0</v>
      </c>
      <c r="CI458" s="414">
        <f t="shared" si="120"/>
        <v>0</v>
      </c>
      <c r="CJ458" s="414">
        <f t="shared" si="121"/>
        <v>0</v>
      </c>
      <c r="CK458" s="414">
        <f t="shared" si="122"/>
        <v>0</v>
      </c>
      <c r="CL458" s="414">
        <f t="shared" si="123"/>
        <v>0</v>
      </c>
      <c r="CM458" s="414">
        <f t="shared" si="124"/>
        <v>0</v>
      </c>
    </row>
    <row r="459" spans="2:94" hidden="1" x14ac:dyDescent="0.25">
      <c r="B459" s="134" t="str">
        <f t="shared" si="108"/>
        <v>-----</v>
      </c>
      <c r="C459" s="1" t="str">
        <f>+IF('Diagnóstico Técnico'!AH450&gt;0,'Diagnóstico Técnico'!A450,"")</f>
        <v/>
      </c>
      <c r="D459" s="413" t="str">
        <f>+'Diagnóstico Técnico'!D450</f>
        <v>NUEVO MILENIO</v>
      </c>
      <c r="BW459" s="414">
        <v>181197.87388987566</v>
      </c>
      <c r="BX459" s="414">
        <f t="shared" si="109"/>
        <v>215625.46992895202</v>
      </c>
      <c r="BY459" s="414">
        <f t="shared" si="110"/>
        <v>17407.609236234457</v>
      </c>
      <c r="BZ459" s="414">
        <f t="shared" si="111"/>
        <v>20715.054991119003</v>
      </c>
      <c r="CA459" s="414">
        <f t="shared" si="112"/>
        <v>198605.48312611011</v>
      </c>
      <c r="CB459" s="414">
        <f t="shared" si="113"/>
        <v>0</v>
      </c>
      <c r="CC459" s="414">
        <f t="shared" si="114"/>
        <v>0</v>
      </c>
      <c r="CD459" s="414">
        <f t="shared" si="115"/>
        <v>0</v>
      </c>
      <c r="CE459" s="414">
        <f t="shared" si="119"/>
        <v>0</v>
      </c>
      <c r="CF459" s="414">
        <f t="shared" si="116"/>
        <v>0</v>
      </c>
      <c r="CG459" s="414">
        <f t="shared" si="117"/>
        <v>0</v>
      </c>
      <c r="CH459" s="414">
        <f t="shared" si="118"/>
        <v>0</v>
      </c>
      <c r="CI459" s="414">
        <f t="shared" si="120"/>
        <v>0</v>
      </c>
      <c r="CJ459" s="414">
        <f t="shared" si="121"/>
        <v>0</v>
      </c>
      <c r="CK459" s="414">
        <f t="shared" si="122"/>
        <v>0</v>
      </c>
      <c r="CL459" s="414">
        <f t="shared" si="123"/>
        <v>0</v>
      </c>
      <c r="CM459" s="414">
        <f t="shared" si="124"/>
        <v>0</v>
      </c>
    </row>
    <row r="460" spans="2:94" hidden="1" x14ac:dyDescent="0.25">
      <c r="B460" s="134" t="str">
        <f t="shared" si="108"/>
        <v>-----</v>
      </c>
      <c r="C460" s="1" t="str">
        <f>+IF('Diagnóstico Técnico'!AH451&gt;0,'Diagnóstico Técnico'!A451,"")</f>
        <v/>
      </c>
      <c r="D460" s="413" t="str">
        <f>+'Diagnóstico Técnico'!D451</f>
        <v>NUEVO MILENIO</v>
      </c>
      <c r="BW460" s="414">
        <v>181197.87388987566</v>
      </c>
      <c r="BX460" s="414">
        <f t="shared" si="109"/>
        <v>215625.46992895202</v>
      </c>
      <c r="BY460" s="414">
        <f t="shared" si="110"/>
        <v>17407.609236234457</v>
      </c>
      <c r="BZ460" s="414">
        <f t="shared" si="111"/>
        <v>20715.054991119003</v>
      </c>
      <c r="CA460" s="414">
        <f t="shared" si="112"/>
        <v>198605.48312611011</v>
      </c>
      <c r="CB460" s="414">
        <f t="shared" si="113"/>
        <v>0</v>
      </c>
      <c r="CC460" s="414">
        <f t="shared" si="114"/>
        <v>0</v>
      </c>
      <c r="CD460" s="414">
        <f t="shared" si="115"/>
        <v>0</v>
      </c>
      <c r="CE460" s="414">
        <f t="shared" si="119"/>
        <v>0</v>
      </c>
      <c r="CF460" s="414">
        <f t="shared" si="116"/>
        <v>0</v>
      </c>
      <c r="CG460" s="414">
        <f t="shared" si="117"/>
        <v>0</v>
      </c>
      <c r="CH460" s="414">
        <f t="shared" si="118"/>
        <v>0</v>
      </c>
      <c r="CI460" s="414">
        <f t="shared" si="120"/>
        <v>0</v>
      </c>
      <c r="CJ460" s="414">
        <f t="shared" si="121"/>
        <v>0</v>
      </c>
      <c r="CK460" s="414">
        <f t="shared" si="122"/>
        <v>0</v>
      </c>
      <c r="CL460" s="414">
        <f t="shared" si="123"/>
        <v>0</v>
      </c>
      <c r="CM460" s="414">
        <f t="shared" si="124"/>
        <v>0</v>
      </c>
    </row>
    <row r="461" spans="2:94" x14ac:dyDescent="0.25">
      <c r="B461" s="134" t="str">
        <f t="shared" si="108"/>
        <v>UST1-S-D-LM-LD-</v>
      </c>
      <c r="C461" s="6" t="str">
        <f>+IF('Diagnóstico Técnico'!AH452&gt;0,'Diagnóstico Técnico'!A452,"")</f>
        <v>OAS-103</v>
      </c>
      <c r="D461" s="475" t="str">
        <f>+'Diagnóstico Técnico'!D452</f>
        <v xml:space="preserve">OASIS </v>
      </c>
      <c r="E461" s="6">
        <v>6</v>
      </c>
      <c r="F461" s="6">
        <v>6</v>
      </c>
      <c r="G461" s="6">
        <v>1.5</v>
      </c>
      <c r="H461" s="6">
        <v>1</v>
      </c>
      <c r="I461" s="6">
        <v>1</v>
      </c>
      <c r="J461" s="6">
        <v>1</v>
      </c>
      <c r="K461" s="6">
        <v>1</v>
      </c>
      <c r="L461" s="6"/>
      <c r="M461" s="6"/>
      <c r="N461" s="6"/>
      <c r="O461" s="6"/>
      <c r="P461" s="6"/>
      <c r="Q461" s="6"/>
      <c r="R461" s="6"/>
      <c r="S461" s="6"/>
      <c r="T461" s="6"/>
      <c r="U461" s="6"/>
      <c r="V461" s="6"/>
      <c r="W461" s="6"/>
      <c r="X461" s="6"/>
      <c r="Y461" s="6"/>
      <c r="Z461" s="6">
        <v>0.5</v>
      </c>
      <c r="AA461" s="6"/>
      <c r="AB461" s="6"/>
      <c r="AC461" s="6">
        <v>1</v>
      </c>
      <c r="AD461" s="6"/>
      <c r="AE461" s="6"/>
      <c r="AF461" s="6"/>
      <c r="AG461" s="6"/>
      <c r="AH461" s="6"/>
      <c r="AI461" s="6"/>
      <c r="AJ461" s="6"/>
      <c r="AK461" s="6"/>
      <c r="AL461" s="6"/>
      <c r="AM461" s="6"/>
      <c r="AN461" s="6">
        <v>1</v>
      </c>
      <c r="AO461" s="6"/>
      <c r="AP461" s="6"/>
      <c r="AQ461" s="6"/>
      <c r="AR461" s="6"/>
      <c r="AS461" s="6"/>
      <c r="AT461" s="6"/>
      <c r="AU461" s="6"/>
      <c r="AV461" s="6"/>
      <c r="AW461" s="6"/>
      <c r="AX461" s="6"/>
      <c r="AY461" s="6"/>
      <c r="AZ461" s="6"/>
      <c r="BA461" s="6"/>
      <c r="BB461" s="6"/>
      <c r="BC461" s="6"/>
      <c r="BD461" s="6"/>
      <c r="BE461" s="6"/>
      <c r="BF461" s="6"/>
      <c r="BG461" s="6"/>
      <c r="BH461" s="6"/>
      <c r="BI461" s="6"/>
      <c r="BJ461" s="6"/>
      <c r="BK461" s="6">
        <v>1.8</v>
      </c>
      <c r="BL461" s="6"/>
      <c r="BM461" s="6"/>
      <c r="BN461" s="6"/>
      <c r="BO461" s="6"/>
      <c r="BP461" s="6"/>
      <c r="BW461" s="414">
        <v>181197.87388987566</v>
      </c>
      <c r="BX461" s="414">
        <f t="shared" si="109"/>
        <v>215625.46992895202</v>
      </c>
      <c r="BY461" s="414">
        <f t="shared" si="110"/>
        <v>17407.609236234457</v>
      </c>
      <c r="BZ461" s="414">
        <f t="shared" si="111"/>
        <v>20715.054991119003</v>
      </c>
      <c r="CA461" s="414">
        <f t="shared" si="112"/>
        <v>198605.48312611011</v>
      </c>
      <c r="CB461" s="414">
        <f t="shared" si="113"/>
        <v>236340.52492007101</v>
      </c>
      <c r="CC461" s="414">
        <f t="shared" si="114"/>
        <v>4460618.4000000004</v>
      </c>
      <c r="CD461" s="414">
        <f t="shared" si="115"/>
        <v>0</v>
      </c>
      <c r="CE461" s="414">
        <f t="shared" si="119"/>
        <v>4460618.4000000004</v>
      </c>
      <c r="CF461" s="414">
        <f t="shared" si="116"/>
        <v>5789436.6213600002</v>
      </c>
      <c r="CG461" s="414">
        <f t="shared" si="117"/>
        <v>0</v>
      </c>
      <c r="CH461" s="414">
        <f t="shared" si="118"/>
        <v>6025777.1462800708</v>
      </c>
      <c r="CI461" s="414">
        <f t="shared" si="120"/>
        <v>0</v>
      </c>
      <c r="CJ461" s="414">
        <f t="shared" si="121"/>
        <v>0</v>
      </c>
      <c r="CK461" s="414">
        <f t="shared" si="122"/>
        <v>0</v>
      </c>
      <c r="CL461" s="414">
        <f t="shared" si="123"/>
        <v>0</v>
      </c>
      <c r="CM461" s="414">
        <f t="shared" si="124"/>
        <v>6025777.1462800708</v>
      </c>
      <c r="CO461" s="134" t="s">
        <v>1124</v>
      </c>
      <c r="CP461" s="134">
        <v>1</v>
      </c>
    </row>
    <row r="462" spans="2:94" hidden="1" x14ac:dyDescent="0.25">
      <c r="B462" s="134" t="str">
        <f t="shared" si="108"/>
        <v>-----</v>
      </c>
      <c r="C462" s="1" t="str">
        <f>+IF('Diagnóstico Técnico'!AH453&gt;0,'Diagnóstico Técnico'!A453,"")</f>
        <v/>
      </c>
      <c r="D462" s="413" t="str">
        <f>+'Diagnóstico Técnico'!D453</f>
        <v xml:space="preserve">OASIS </v>
      </c>
      <c r="BW462" s="414">
        <v>181197.87388987566</v>
      </c>
      <c r="BX462" s="414">
        <f t="shared" si="109"/>
        <v>215625.46992895202</v>
      </c>
      <c r="BY462" s="414">
        <f t="shared" si="110"/>
        <v>17407.609236234457</v>
      </c>
      <c r="BZ462" s="414">
        <f t="shared" si="111"/>
        <v>20715.054991119003</v>
      </c>
      <c r="CA462" s="414">
        <f t="shared" si="112"/>
        <v>198605.48312611011</v>
      </c>
      <c r="CB462" s="414">
        <f t="shared" si="113"/>
        <v>0</v>
      </c>
      <c r="CC462" s="414">
        <f t="shared" si="114"/>
        <v>0</v>
      </c>
      <c r="CD462" s="414">
        <f t="shared" si="115"/>
        <v>0</v>
      </c>
      <c r="CE462" s="414">
        <f t="shared" si="119"/>
        <v>0</v>
      </c>
      <c r="CF462" s="414">
        <f t="shared" si="116"/>
        <v>0</v>
      </c>
      <c r="CG462" s="414">
        <f t="shared" si="117"/>
        <v>0</v>
      </c>
      <c r="CH462" s="414">
        <f t="shared" si="118"/>
        <v>0</v>
      </c>
      <c r="CI462" s="414">
        <f t="shared" si="120"/>
        <v>0</v>
      </c>
      <c r="CJ462" s="414">
        <f t="shared" si="121"/>
        <v>0</v>
      </c>
      <c r="CK462" s="414">
        <f t="shared" si="122"/>
        <v>0</v>
      </c>
      <c r="CL462" s="414">
        <f t="shared" si="123"/>
        <v>0</v>
      </c>
      <c r="CM462" s="414">
        <f t="shared" si="124"/>
        <v>0</v>
      </c>
    </row>
    <row r="463" spans="2:94" hidden="1" x14ac:dyDescent="0.25">
      <c r="B463" s="134" t="str">
        <f t="shared" si="108"/>
        <v>-----</v>
      </c>
      <c r="C463" s="1" t="str">
        <f>+IF('Diagnóstico Técnico'!AH454&gt;0,'Diagnóstico Técnico'!A454,"")</f>
        <v/>
      </c>
      <c r="D463" s="413" t="str">
        <f>+'Diagnóstico Técnico'!D454</f>
        <v xml:space="preserve">OASIS </v>
      </c>
      <c r="BW463" s="414">
        <v>181197.87388987566</v>
      </c>
      <c r="BX463" s="414">
        <f t="shared" si="109"/>
        <v>215625.46992895202</v>
      </c>
      <c r="BY463" s="414">
        <f t="shared" si="110"/>
        <v>17407.609236234457</v>
      </c>
      <c r="BZ463" s="414">
        <f t="shared" si="111"/>
        <v>20715.054991119003</v>
      </c>
      <c r="CA463" s="414">
        <f t="shared" si="112"/>
        <v>198605.48312611011</v>
      </c>
      <c r="CB463" s="414">
        <f t="shared" si="113"/>
        <v>0</v>
      </c>
      <c r="CC463" s="414">
        <f t="shared" si="114"/>
        <v>0</v>
      </c>
      <c r="CD463" s="414">
        <f t="shared" si="115"/>
        <v>0</v>
      </c>
      <c r="CE463" s="414">
        <f t="shared" si="119"/>
        <v>0</v>
      </c>
      <c r="CF463" s="414">
        <f t="shared" si="116"/>
        <v>0</v>
      </c>
      <c r="CG463" s="414">
        <f t="shared" si="117"/>
        <v>0</v>
      </c>
      <c r="CH463" s="414">
        <f t="shared" si="118"/>
        <v>0</v>
      </c>
      <c r="CI463" s="414">
        <f t="shared" si="120"/>
        <v>0</v>
      </c>
      <c r="CJ463" s="414">
        <f t="shared" si="121"/>
        <v>0</v>
      </c>
      <c r="CK463" s="414">
        <f t="shared" si="122"/>
        <v>0</v>
      </c>
      <c r="CL463" s="414">
        <f t="shared" si="123"/>
        <v>0</v>
      </c>
      <c r="CM463" s="414">
        <f t="shared" si="124"/>
        <v>0</v>
      </c>
    </row>
    <row r="464" spans="2:94" hidden="1" x14ac:dyDescent="0.25">
      <c r="B464" s="134" t="str">
        <f t="shared" ref="B464:B527" si="125">CONCATENATE(IF(AC464=1,"UST1",""),"",IF(AD464=1,"UST2",""),"",IF(AF464=1,"UST4",""),"-",IF(H464=1,"S",""),"",IF(N464=1,"S",""),"-",IF(I464=1,"D",""),"-",IF(J464=1,"LM",""),"",IF(O464=1,"LM",""),"-",IF(K464=1,"LD",""),"",IF(P464=1,"LD",""),"-",IF(L464=1,"LP",""),"",IF(Q464=1,"LP",""))</f>
        <v>-----</v>
      </c>
      <c r="C464" s="1" t="str">
        <f>+IF('Diagnóstico Técnico'!AH455&gt;0,'Diagnóstico Técnico'!A455,"")</f>
        <v/>
      </c>
      <c r="D464" s="413" t="str">
        <f>+'Diagnóstico Técnico'!D455</f>
        <v>NUEVO MILENIO</v>
      </c>
      <c r="BW464" s="414">
        <v>181197.87388987566</v>
      </c>
      <c r="BX464" s="414">
        <f t="shared" ref="BX464:BX527" si="126">+BW464*$BZ$11+BW464</f>
        <v>215625.46992895202</v>
      </c>
      <c r="BY464" s="414">
        <f t="shared" ref="BY464:BY527" si="127">+$CC$11/$CB$11</f>
        <v>17407.609236234457</v>
      </c>
      <c r="BZ464" s="414">
        <f t="shared" ref="BZ464:BZ527" si="128">+BY464*$BZ$11+BY464</f>
        <v>20715.054991119003</v>
      </c>
      <c r="CA464" s="414">
        <f t="shared" ref="CA464:CA527" si="129">+BW464+BY464</f>
        <v>198605.48312611011</v>
      </c>
      <c r="CB464" s="414">
        <f t="shared" ref="CB464:CB527" si="130">+IF(C464="",0,BX464+BZ464)</f>
        <v>0</v>
      </c>
      <c r="CC464" s="414">
        <f t="shared" ref="CC464:CC527" si="131">+$E$14*E464+$F$14*F464+$G$14*G464+$H$14*H464+$I$14*I464+$J$14*J464+$K$14*K464+$L$14*L464+$N$14*N464+$O$14*O464+$P$14*P464+$Q$14*Q464+$Z$14*Z464+$AC$14*AC464+$AD$14*AD464+$AE$14*AE464+$AF$14*AF464+$AH$14*AH464+$AI$14*AI464+$AK$14*AK464+$AL$14*AL464+$AM$14*AM464+$AN$14*AN464+$AO$14*AO464+$AP$14*AP464+$AR$14*AR464+$AS$14*AS464+$AU$14*AU464+$AV$14*AV464+$AW$14*AW464+$AY$14*AY464+$AZ$14*AZ464+$BA$14*BA464+$BB$14*BB464+$BC$14*BC464+$BD$14*BD464+$BE$14*BE464+$BF$14*BF464+$BG$14*BG464+$BH$14*BH464+$BJ$14*BJ464+$BK$14*BK464+$BL$14*BL464+$BM$14*BM464+$BN$14*BN464+$BO$14*BO464+$BP$14*BP464</f>
        <v>0</v>
      </c>
      <c r="CD464" s="414">
        <f t="shared" ref="CD464:CD527" si="132">+$S$14*S464+$T$14*T464+$U$14*U464+$V$14*V464+$W$14*W464+$X$14*X464+$AA$14*AA464</f>
        <v>0</v>
      </c>
      <c r="CE464" s="414">
        <f t="shared" si="119"/>
        <v>0</v>
      </c>
      <c r="CF464" s="414">
        <f t="shared" ref="CF464:CF527" si="133">+CC464*$BW$11+CC464*$BX$11+CC464*$BY$11+CC464*$BZ$11*$BY$11+CC464</f>
        <v>0</v>
      </c>
      <c r="CG464" s="414">
        <f t="shared" ref="CG464:CG527" si="134">+CD464*$BW$11+CD464*$BX$11+CD464*$BY$11+CD464*$BZ$11*$BY$11+CD464</f>
        <v>0</v>
      </c>
      <c r="CH464" s="414">
        <f t="shared" ref="CH464:CH527" si="135">+CB464+CF464+CG464</f>
        <v>0</v>
      </c>
      <c r="CI464" s="414">
        <f t="shared" si="120"/>
        <v>0</v>
      </c>
      <c r="CJ464" s="414">
        <f t="shared" si="121"/>
        <v>0</v>
      </c>
      <c r="CK464" s="414">
        <f t="shared" si="122"/>
        <v>0</v>
      </c>
      <c r="CL464" s="414">
        <f t="shared" si="123"/>
        <v>0</v>
      </c>
      <c r="CM464" s="414">
        <f t="shared" si="124"/>
        <v>0</v>
      </c>
    </row>
    <row r="465" spans="2:94" hidden="1" x14ac:dyDescent="0.25">
      <c r="B465" s="134" t="str">
        <f t="shared" si="125"/>
        <v>-----</v>
      </c>
      <c r="C465" s="1" t="str">
        <f>+IF('Diagnóstico Técnico'!AH456&gt;0,'Diagnóstico Técnico'!A456,"")</f>
        <v/>
      </c>
      <c r="D465" s="413" t="str">
        <f>+'Diagnóstico Técnico'!D456</f>
        <v xml:space="preserve">OASIS </v>
      </c>
      <c r="BW465" s="414">
        <v>181197.87388987566</v>
      </c>
      <c r="BX465" s="414">
        <f t="shared" si="126"/>
        <v>215625.46992895202</v>
      </c>
      <c r="BY465" s="414">
        <f t="shared" si="127"/>
        <v>17407.609236234457</v>
      </c>
      <c r="BZ465" s="414">
        <f t="shared" si="128"/>
        <v>20715.054991119003</v>
      </c>
      <c r="CA465" s="414">
        <f t="shared" si="129"/>
        <v>198605.48312611011</v>
      </c>
      <c r="CB465" s="414">
        <f t="shared" si="130"/>
        <v>0</v>
      </c>
      <c r="CC465" s="414">
        <f t="shared" si="131"/>
        <v>0</v>
      </c>
      <c r="CD465" s="414">
        <f t="shared" si="132"/>
        <v>0</v>
      </c>
      <c r="CE465" s="414">
        <f t="shared" si="119"/>
        <v>0</v>
      </c>
      <c r="CF465" s="414">
        <f t="shared" si="133"/>
        <v>0</v>
      </c>
      <c r="CG465" s="414">
        <f t="shared" si="134"/>
        <v>0</v>
      </c>
      <c r="CH465" s="414">
        <f t="shared" si="135"/>
        <v>0</v>
      </c>
      <c r="CI465" s="414">
        <f t="shared" si="120"/>
        <v>0</v>
      </c>
      <c r="CJ465" s="414">
        <f t="shared" si="121"/>
        <v>0</v>
      </c>
      <c r="CK465" s="414">
        <f t="shared" si="122"/>
        <v>0</v>
      </c>
      <c r="CL465" s="414">
        <f t="shared" si="123"/>
        <v>0</v>
      </c>
      <c r="CM465" s="414">
        <f t="shared" si="124"/>
        <v>0</v>
      </c>
    </row>
    <row r="466" spans="2:94" hidden="1" x14ac:dyDescent="0.25">
      <c r="B466" s="134" t="str">
        <f t="shared" si="125"/>
        <v>-----</v>
      </c>
      <c r="C466" s="1" t="str">
        <f>+IF('Diagnóstico Técnico'!AH457&gt;0,'Diagnóstico Técnico'!A457,"")</f>
        <v>OAS-107</v>
      </c>
      <c r="D466" s="413" t="str">
        <f>+'Diagnóstico Técnico'!D457</f>
        <v xml:space="preserve">OASIS </v>
      </c>
      <c r="BW466" s="414">
        <v>181197.87388987566</v>
      </c>
      <c r="BX466" s="414">
        <f t="shared" si="126"/>
        <v>215625.46992895202</v>
      </c>
      <c r="BY466" s="414">
        <f t="shared" si="127"/>
        <v>17407.609236234457</v>
      </c>
      <c r="BZ466" s="414">
        <f t="shared" si="128"/>
        <v>20715.054991119003</v>
      </c>
      <c r="CA466" s="414">
        <f t="shared" si="129"/>
        <v>198605.48312611011</v>
      </c>
      <c r="CB466" s="414">
        <f t="shared" si="130"/>
        <v>236340.52492007101</v>
      </c>
      <c r="CC466" s="414">
        <f t="shared" si="131"/>
        <v>0</v>
      </c>
      <c r="CD466" s="414">
        <f t="shared" si="132"/>
        <v>0</v>
      </c>
      <c r="CE466" s="414">
        <f t="shared" si="119"/>
        <v>0</v>
      </c>
      <c r="CF466" s="414">
        <f t="shared" si="133"/>
        <v>0</v>
      </c>
      <c r="CG466" s="414">
        <f t="shared" si="134"/>
        <v>0</v>
      </c>
      <c r="CH466" s="414">
        <f t="shared" si="135"/>
        <v>236340.52492007101</v>
      </c>
      <c r="CI466" s="414">
        <f t="shared" si="120"/>
        <v>0</v>
      </c>
      <c r="CJ466" s="414">
        <f t="shared" si="121"/>
        <v>0</v>
      </c>
      <c r="CK466" s="414">
        <f t="shared" si="122"/>
        <v>0</v>
      </c>
      <c r="CL466" s="414">
        <f t="shared" si="123"/>
        <v>0</v>
      </c>
      <c r="CM466" s="414">
        <f t="shared" si="124"/>
        <v>236340.52492007101</v>
      </c>
    </row>
    <row r="467" spans="2:94" hidden="1" x14ac:dyDescent="0.25">
      <c r="B467" s="134" t="str">
        <f t="shared" si="125"/>
        <v>-----</v>
      </c>
      <c r="C467" s="1" t="str">
        <f>+IF('Diagnóstico Técnico'!AH458&gt;0,'Diagnóstico Técnico'!A458,"")</f>
        <v>OAS-108</v>
      </c>
      <c r="D467" s="413" t="str">
        <f>+'Diagnóstico Técnico'!D458</f>
        <v xml:space="preserve">OASIS </v>
      </c>
      <c r="BW467" s="414">
        <v>181197.87388987566</v>
      </c>
      <c r="BX467" s="414">
        <f t="shared" si="126"/>
        <v>215625.46992895202</v>
      </c>
      <c r="BY467" s="414">
        <f t="shared" si="127"/>
        <v>17407.609236234457</v>
      </c>
      <c r="BZ467" s="414">
        <f t="shared" si="128"/>
        <v>20715.054991119003</v>
      </c>
      <c r="CA467" s="414">
        <f t="shared" si="129"/>
        <v>198605.48312611011</v>
      </c>
      <c r="CB467" s="414">
        <f t="shared" si="130"/>
        <v>236340.52492007101</v>
      </c>
      <c r="CC467" s="414">
        <f t="shared" si="131"/>
        <v>0</v>
      </c>
      <c r="CD467" s="414">
        <f t="shared" si="132"/>
        <v>0</v>
      </c>
      <c r="CE467" s="414">
        <f t="shared" si="119"/>
        <v>0</v>
      </c>
      <c r="CF467" s="414">
        <f t="shared" si="133"/>
        <v>0</v>
      </c>
      <c r="CG467" s="414">
        <f t="shared" si="134"/>
        <v>0</v>
      </c>
      <c r="CH467" s="414">
        <f t="shared" si="135"/>
        <v>236340.52492007101</v>
      </c>
      <c r="CI467" s="414">
        <f t="shared" si="120"/>
        <v>0</v>
      </c>
      <c r="CJ467" s="414">
        <f t="shared" si="121"/>
        <v>0</v>
      </c>
      <c r="CK467" s="414">
        <f t="shared" si="122"/>
        <v>0</v>
      </c>
      <c r="CL467" s="414">
        <f t="shared" si="123"/>
        <v>0</v>
      </c>
      <c r="CM467" s="414">
        <f t="shared" si="124"/>
        <v>236340.52492007101</v>
      </c>
    </row>
    <row r="468" spans="2:94" hidden="1" x14ac:dyDescent="0.25">
      <c r="B468" s="134" t="str">
        <f t="shared" si="125"/>
        <v>-----</v>
      </c>
      <c r="C468" s="1" t="str">
        <f>+IF('Diagnóstico Técnico'!AH459&gt;0,'Diagnóstico Técnico'!A459,"")</f>
        <v/>
      </c>
      <c r="D468" s="413" t="str">
        <f>+'Diagnóstico Técnico'!D459</f>
        <v>TAHAMI</v>
      </c>
      <c r="BW468" s="414">
        <v>181197.87388987566</v>
      </c>
      <c r="BX468" s="414">
        <f t="shared" si="126"/>
        <v>215625.46992895202</v>
      </c>
      <c r="BY468" s="414">
        <f t="shared" si="127"/>
        <v>17407.609236234457</v>
      </c>
      <c r="BZ468" s="414">
        <f t="shared" si="128"/>
        <v>20715.054991119003</v>
      </c>
      <c r="CA468" s="414">
        <f t="shared" si="129"/>
        <v>198605.48312611011</v>
      </c>
      <c r="CB468" s="414">
        <f t="shared" si="130"/>
        <v>0</v>
      </c>
      <c r="CC468" s="414">
        <f t="shared" si="131"/>
        <v>0</v>
      </c>
      <c r="CD468" s="414">
        <f t="shared" si="132"/>
        <v>0</v>
      </c>
      <c r="CE468" s="414">
        <f t="shared" si="119"/>
        <v>0</v>
      </c>
      <c r="CF468" s="414">
        <f t="shared" si="133"/>
        <v>0</v>
      </c>
      <c r="CG468" s="414">
        <f t="shared" si="134"/>
        <v>0</v>
      </c>
      <c r="CH468" s="414">
        <f t="shared" si="135"/>
        <v>0</v>
      </c>
      <c r="CI468" s="414">
        <f t="shared" si="120"/>
        <v>0</v>
      </c>
      <c r="CJ468" s="414">
        <f t="shared" si="121"/>
        <v>0</v>
      </c>
      <c r="CK468" s="414">
        <f t="shared" si="122"/>
        <v>0</v>
      </c>
      <c r="CL468" s="414">
        <f t="shared" si="123"/>
        <v>0</v>
      </c>
      <c r="CM468" s="414">
        <f t="shared" si="124"/>
        <v>0</v>
      </c>
    </row>
    <row r="469" spans="2:94" x14ac:dyDescent="0.25">
      <c r="B469" s="134" t="str">
        <f t="shared" si="125"/>
        <v>UST2-S-D-LM-LD-</v>
      </c>
      <c r="C469" s="6" t="str">
        <f>+IF('Diagnóstico Técnico'!AH460&gt;0,'Diagnóstico Técnico'!A460,"")</f>
        <v>OAS-109</v>
      </c>
      <c r="D469" s="475" t="str">
        <f>+'Diagnóstico Técnico'!D460</f>
        <v xml:space="preserve">OASIS </v>
      </c>
      <c r="E469" s="6">
        <v>7.3</v>
      </c>
      <c r="F469" s="6">
        <v>5</v>
      </c>
      <c r="G469" s="6">
        <v>2.2999999999999998</v>
      </c>
      <c r="H469" s="6">
        <v>1</v>
      </c>
      <c r="I469" s="6">
        <v>1</v>
      </c>
      <c r="J469" s="6">
        <v>1</v>
      </c>
      <c r="K469" s="6">
        <v>1</v>
      </c>
      <c r="L469" s="6"/>
      <c r="M469" s="6"/>
      <c r="N469" s="6"/>
      <c r="O469" s="6"/>
      <c r="P469" s="6"/>
      <c r="Q469" s="6"/>
      <c r="R469" s="6"/>
      <c r="S469" s="6"/>
      <c r="T469" s="6"/>
      <c r="U469" s="6"/>
      <c r="V469" s="6"/>
      <c r="W469" s="6"/>
      <c r="X469" s="6"/>
      <c r="Y469" s="6"/>
      <c r="Z469" s="6">
        <v>0.5</v>
      </c>
      <c r="AA469" s="6">
        <v>0.5</v>
      </c>
      <c r="AB469" s="6"/>
      <c r="AC469" s="6"/>
      <c r="AD469" s="6">
        <v>1</v>
      </c>
      <c r="AE469" s="6"/>
      <c r="AF469" s="6"/>
      <c r="AG469" s="6"/>
      <c r="AH469" s="6"/>
      <c r="AI469" s="6"/>
      <c r="AJ469" s="6"/>
      <c r="AK469" s="6"/>
      <c r="AL469" s="6"/>
      <c r="AM469" s="6"/>
      <c r="AN469" s="6"/>
      <c r="AO469" s="6"/>
      <c r="AP469" s="6"/>
      <c r="AQ469" s="6"/>
      <c r="AR469" s="6"/>
      <c r="AS469" s="6"/>
      <c r="AT469" s="6"/>
      <c r="AU469" s="6"/>
      <c r="AV469" s="6"/>
      <c r="AW469" s="6"/>
      <c r="AX469" s="6"/>
      <c r="AY469" s="6"/>
      <c r="AZ469" s="6"/>
      <c r="BA469" s="6"/>
      <c r="BB469" s="6"/>
      <c r="BC469" s="6"/>
      <c r="BD469" s="6"/>
      <c r="BE469" s="6"/>
      <c r="BF469" s="6"/>
      <c r="BG469" s="6"/>
      <c r="BH469" s="6"/>
      <c r="BI469" s="6"/>
      <c r="BJ469" s="6"/>
      <c r="BK469" s="6">
        <v>2.46</v>
      </c>
      <c r="BL469" s="6"/>
      <c r="BM469" s="6"/>
      <c r="BN469" s="6"/>
      <c r="BO469" s="6"/>
      <c r="BP469" s="6"/>
      <c r="BW469" s="414">
        <v>181197.87388987566</v>
      </c>
      <c r="BX469" s="414">
        <f t="shared" si="126"/>
        <v>215625.46992895202</v>
      </c>
      <c r="BY469" s="414">
        <f t="shared" si="127"/>
        <v>17407.609236234457</v>
      </c>
      <c r="BZ469" s="414">
        <f t="shared" si="128"/>
        <v>20715.054991119003</v>
      </c>
      <c r="CA469" s="414">
        <f t="shared" si="129"/>
        <v>198605.48312611011</v>
      </c>
      <c r="CB469" s="414">
        <f t="shared" si="130"/>
        <v>236340.52492007101</v>
      </c>
      <c r="CC469" s="414">
        <f t="shared" si="131"/>
        <v>4111000.38</v>
      </c>
      <c r="CD469" s="414">
        <f t="shared" si="132"/>
        <v>170780.5</v>
      </c>
      <c r="CE469" s="414">
        <f t="shared" si="119"/>
        <v>4281780.88</v>
      </c>
      <c r="CF469" s="414">
        <f t="shared" si="133"/>
        <v>5335667.3932019994</v>
      </c>
      <c r="CG469" s="414">
        <f t="shared" si="134"/>
        <v>221656.01095</v>
      </c>
      <c r="CH469" s="414">
        <f t="shared" si="135"/>
        <v>5793663.9290720699</v>
      </c>
      <c r="CI469" s="414">
        <f t="shared" si="120"/>
        <v>0</v>
      </c>
      <c r="CJ469" s="414">
        <f t="shared" si="121"/>
        <v>0</v>
      </c>
      <c r="CK469" s="414">
        <f t="shared" si="122"/>
        <v>0</v>
      </c>
      <c r="CL469" s="414">
        <f t="shared" si="123"/>
        <v>0</v>
      </c>
      <c r="CM469" s="414">
        <f t="shared" si="124"/>
        <v>5793663.9290720699</v>
      </c>
      <c r="CO469" s="134" t="s">
        <v>1129</v>
      </c>
      <c r="CP469" s="134">
        <v>1</v>
      </c>
    </row>
    <row r="470" spans="2:94" hidden="1" x14ac:dyDescent="0.25">
      <c r="B470" s="134" t="str">
        <f t="shared" si="125"/>
        <v>-----</v>
      </c>
      <c r="C470" s="1" t="str">
        <f>+IF('Diagnóstico Técnico'!AH461&gt;0,'Diagnóstico Técnico'!A461,"")</f>
        <v/>
      </c>
      <c r="D470" s="413" t="str">
        <f>+'Diagnóstico Técnico'!D461</f>
        <v xml:space="preserve">OASIS </v>
      </c>
      <c r="BW470" s="414">
        <v>181197.87388987566</v>
      </c>
      <c r="BX470" s="414">
        <f t="shared" si="126"/>
        <v>215625.46992895202</v>
      </c>
      <c r="BY470" s="414">
        <f t="shared" si="127"/>
        <v>17407.609236234457</v>
      </c>
      <c r="BZ470" s="414">
        <f t="shared" si="128"/>
        <v>20715.054991119003</v>
      </c>
      <c r="CA470" s="414">
        <f t="shared" si="129"/>
        <v>198605.48312611011</v>
      </c>
      <c r="CB470" s="414">
        <f t="shared" si="130"/>
        <v>0</v>
      </c>
      <c r="CC470" s="414">
        <f t="shared" si="131"/>
        <v>0</v>
      </c>
      <c r="CD470" s="414">
        <f t="shared" si="132"/>
        <v>0</v>
      </c>
      <c r="CE470" s="414">
        <f t="shared" si="119"/>
        <v>0</v>
      </c>
      <c r="CF470" s="414">
        <f t="shared" si="133"/>
        <v>0</v>
      </c>
      <c r="CG470" s="414">
        <f t="shared" si="134"/>
        <v>0</v>
      </c>
      <c r="CH470" s="414">
        <f t="shared" si="135"/>
        <v>0</v>
      </c>
      <c r="CI470" s="414">
        <f t="shared" si="120"/>
        <v>0</v>
      </c>
      <c r="CJ470" s="414">
        <f t="shared" si="121"/>
        <v>0</v>
      </c>
      <c r="CK470" s="414">
        <f t="shared" si="122"/>
        <v>0</v>
      </c>
      <c r="CL470" s="414">
        <f t="shared" si="123"/>
        <v>0</v>
      </c>
      <c r="CM470" s="414">
        <f t="shared" si="124"/>
        <v>0</v>
      </c>
    </row>
    <row r="471" spans="2:94" hidden="1" x14ac:dyDescent="0.25">
      <c r="B471" s="134" t="str">
        <f t="shared" si="125"/>
        <v>-----</v>
      </c>
      <c r="C471" s="1" t="str">
        <f>+IF('Diagnóstico Técnico'!AH462&gt;0,'Diagnóstico Técnico'!A462,"")</f>
        <v/>
      </c>
      <c r="D471" s="413" t="str">
        <f>+'Diagnóstico Técnico'!D462</f>
        <v>TAHAMI</v>
      </c>
      <c r="BW471" s="414">
        <v>181197.87388987566</v>
      </c>
      <c r="BX471" s="414">
        <f t="shared" si="126"/>
        <v>215625.46992895202</v>
      </c>
      <c r="BY471" s="414">
        <f t="shared" si="127"/>
        <v>17407.609236234457</v>
      </c>
      <c r="BZ471" s="414">
        <f t="shared" si="128"/>
        <v>20715.054991119003</v>
      </c>
      <c r="CA471" s="414">
        <f t="shared" si="129"/>
        <v>198605.48312611011</v>
      </c>
      <c r="CB471" s="414">
        <f t="shared" si="130"/>
        <v>0</v>
      </c>
      <c r="CC471" s="414">
        <f t="shared" si="131"/>
        <v>0</v>
      </c>
      <c r="CD471" s="414">
        <f t="shared" si="132"/>
        <v>0</v>
      </c>
      <c r="CE471" s="414">
        <f t="shared" si="119"/>
        <v>0</v>
      </c>
      <c r="CF471" s="414">
        <f t="shared" si="133"/>
        <v>0</v>
      </c>
      <c r="CG471" s="414">
        <f t="shared" si="134"/>
        <v>0</v>
      </c>
      <c r="CH471" s="414">
        <f t="shared" si="135"/>
        <v>0</v>
      </c>
      <c r="CI471" s="414">
        <f t="shared" si="120"/>
        <v>0</v>
      </c>
      <c r="CJ471" s="414">
        <f t="shared" si="121"/>
        <v>0</v>
      </c>
      <c r="CK471" s="414">
        <f t="shared" si="122"/>
        <v>0</v>
      </c>
      <c r="CL471" s="414">
        <f t="shared" si="123"/>
        <v>0</v>
      </c>
      <c r="CM471" s="414">
        <f t="shared" si="124"/>
        <v>0</v>
      </c>
    </row>
    <row r="472" spans="2:94" hidden="1" x14ac:dyDescent="0.25">
      <c r="B472" s="134" t="str">
        <f t="shared" si="125"/>
        <v>-----</v>
      </c>
      <c r="C472" s="1" t="str">
        <f>+IF('Diagnóstico Técnico'!AH463&gt;0,'Diagnóstico Técnico'!A463,"")</f>
        <v/>
      </c>
      <c r="D472" s="413" t="str">
        <f>+'Diagnóstico Técnico'!D463</f>
        <v xml:space="preserve">OASIS </v>
      </c>
      <c r="BW472" s="414">
        <v>181197.87388987566</v>
      </c>
      <c r="BX472" s="414">
        <f t="shared" si="126"/>
        <v>215625.46992895202</v>
      </c>
      <c r="BY472" s="414">
        <f t="shared" si="127"/>
        <v>17407.609236234457</v>
      </c>
      <c r="BZ472" s="414">
        <f t="shared" si="128"/>
        <v>20715.054991119003</v>
      </c>
      <c r="CA472" s="414">
        <f t="shared" si="129"/>
        <v>198605.48312611011</v>
      </c>
      <c r="CB472" s="414">
        <f t="shared" si="130"/>
        <v>0</v>
      </c>
      <c r="CC472" s="414">
        <f t="shared" si="131"/>
        <v>0</v>
      </c>
      <c r="CD472" s="414">
        <f t="shared" si="132"/>
        <v>0</v>
      </c>
      <c r="CE472" s="414">
        <f t="shared" si="119"/>
        <v>0</v>
      </c>
      <c r="CF472" s="414">
        <f t="shared" si="133"/>
        <v>0</v>
      </c>
      <c r="CG472" s="414">
        <f t="shared" si="134"/>
        <v>0</v>
      </c>
      <c r="CH472" s="414">
        <f t="shared" si="135"/>
        <v>0</v>
      </c>
      <c r="CI472" s="414">
        <f t="shared" si="120"/>
        <v>0</v>
      </c>
      <c r="CJ472" s="414">
        <f t="shared" si="121"/>
        <v>0</v>
      </c>
      <c r="CK472" s="414">
        <f t="shared" si="122"/>
        <v>0</v>
      </c>
      <c r="CL472" s="414">
        <f t="shared" si="123"/>
        <v>0</v>
      </c>
      <c r="CM472" s="414">
        <f t="shared" si="124"/>
        <v>0</v>
      </c>
    </row>
    <row r="473" spans="2:94" hidden="1" x14ac:dyDescent="0.25">
      <c r="B473" s="134" t="str">
        <f t="shared" si="125"/>
        <v>-----</v>
      </c>
      <c r="C473" s="1" t="str">
        <f>+IF('Diagnóstico Técnico'!AH464&gt;0,'Diagnóstico Técnico'!A464,"")</f>
        <v/>
      </c>
      <c r="D473" s="413" t="str">
        <f>+'Diagnóstico Técnico'!D464</f>
        <v>TAHAMI</v>
      </c>
      <c r="BW473" s="414">
        <v>181197.87388987566</v>
      </c>
      <c r="BX473" s="414">
        <f t="shared" si="126"/>
        <v>215625.46992895202</v>
      </c>
      <c r="BY473" s="414">
        <f t="shared" si="127"/>
        <v>17407.609236234457</v>
      </c>
      <c r="BZ473" s="414">
        <f t="shared" si="128"/>
        <v>20715.054991119003</v>
      </c>
      <c r="CA473" s="414">
        <f t="shared" si="129"/>
        <v>198605.48312611011</v>
      </c>
      <c r="CB473" s="414">
        <f t="shared" si="130"/>
        <v>0</v>
      </c>
      <c r="CC473" s="414">
        <f t="shared" si="131"/>
        <v>0</v>
      </c>
      <c r="CD473" s="414">
        <f t="shared" si="132"/>
        <v>0</v>
      </c>
      <c r="CE473" s="414">
        <f t="shared" si="119"/>
        <v>0</v>
      </c>
      <c r="CF473" s="414">
        <f t="shared" si="133"/>
        <v>0</v>
      </c>
      <c r="CG473" s="414">
        <f t="shared" si="134"/>
        <v>0</v>
      </c>
      <c r="CH473" s="414">
        <f t="shared" si="135"/>
        <v>0</v>
      </c>
      <c r="CI473" s="414">
        <f t="shared" si="120"/>
        <v>0</v>
      </c>
      <c r="CJ473" s="414">
        <f t="shared" si="121"/>
        <v>0</v>
      </c>
      <c r="CK473" s="414">
        <f t="shared" si="122"/>
        <v>0</v>
      </c>
      <c r="CL473" s="414">
        <f t="shared" si="123"/>
        <v>0</v>
      </c>
      <c r="CM473" s="414">
        <f t="shared" si="124"/>
        <v>0</v>
      </c>
    </row>
    <row r="474" spans="2:94" hidden="1" x14ac:dyDescent="0.25">
      <c r="B474" s="134" t="str">
        <f t="shared" si="125"/>
        <v>-----</v>
      </c>
      <c r="C474" s="1" t="str">
        <f>+IF('Diagnóstico Técnico'!AH465&gt;0,'Diagnóstico Técnico'!A465,"")</f>
        <v/>
      </c>
      <c r="D474" s="413" t="str">
        <f>+'Diagnóstico Técnico'!D465</f>
        <v xml:space="preserve">OASIS </v>
      </c>
      <c r="BW474" s="414">
        <v>181197.87388987566</v>
      </c>
      <c r="BX474" s="414">
        <f t="shared" si="126"/>
        <v>215625.46992895202</v>
      </c>
      <c r="BY474" s="414">
        <f t="shared" si="127"/>
        <v>17407.609236234457</v>
      </c>
      <c r="BZ474" s="414">
        <f t="shared" si="128"/>
        <v>20715.054991119003</v>
      </c>
      <c r="CA474" s="414">
        <f t="shared" si="129"/>
        <v>198605.48312611011</v>
      </c>
      <c r="CB474" s="414">
        <f t="shared" si="130"/>
        <v>0</v>
      </c>
      <c r="CC474" s="414">
        <f t="shared" si="131"/>
        <v>0</v>
      </c>
      <c r="CD474" s="414">
        <f t="shared" si="132"/>
        <v>0</v>
      </c>
      <c r="CE474" s="414">
        <f t="shared" si="119"/>
        <v>0</v>
      </c>
      <c r="CF474" s="414">
        <f t="shared" si="133"/>
        <v>0</v>
      </c>
      <c r="CG474" s="414">
        <f t="shared" si="134"/>
        <v>0</v>
      </c>
      <c r="CH474" s="414">
        <f t="shared" si="135"/>
        <v>0</v>
      </c>
      <c r="CI474" s="414">
        <f t="shared" si="120"/>
        <v>0</v>
      </c>
      <c r="CJ474" s="414">
        <f t="shared" si="121"/>
        <v>0</v>
      </c>
      <c r="CK474" s="414">
        <f t="shared" si="122"/>
        <v>0</v>
      </c>
      <c r="CL474" s="414">
        <f t="shared" si="123"/>
        <v>0</v>
      </c>
      <c r="CM474" s="414">
        <f t="shared" si="124"/>
        <v>0</v>
      </c>
    </row>
    <row r="475" spans="2:94" x14ac:dyDescent="0.25">
      <c r="B475" s="134" t="str">
        <f t="shared" si="125"/>
        <v>UST2-S-D-LM-LD-</v>
      </c>
      <c r="C475" s="6" t="str">
        <f>+IF('Diagnóstico Técnico'!AH466&gt;0,'Diagnóstico Técnico'!A466,"")</f>
        <v>OAS-110</v>
      </c>
      <c r="D475" s="475" t="str">
        <f>+'Diagnóstico Técnico'!D466</f>
        <v xml:space="preserve">OASIS </v>
      </c>
      <c r="E475" s="6"/>
      <c r="F475" s="6">
        <v>2.5</v>
      </c>
      <c r="G475" s="6"/>
      <c r="H475" s="6">
        <v>1</v>
      </c>
      <c r="I475" s="6">
        <v>1</v>
      </c>
      <c r="J475" s="6">
        <v>1</v>
      </c>
      <c r="K475" s="6">
        <v>1</v>
      </c>
      <c r="L475" s="6"/>
      <c r="M475" s="6"/>
      <c r="N475" s="6"/>
      <c r="O475" s="6"/>
      <c r="P475" s="6"/>
      <c r="Q475" s="6"/>
      <c r="R475" s="6"/>
      <c r="S475" s="6"/>
      <c r="T475" s="6"/>
      <c r="U475" s="6"/>
      <c r="V475" s="6"/>
      <c r="W475" s="6"/>
      <c r="X475" s="6"/>
      <c r="Y475" s="6"/>
      <c r="Z475" s="6">
        <v>0.4</v>
      </c>
      <c r="AA475" s="6"/>
      <c r="AB475" s="6"/>
      <c r="AC475" s="6"/>
      <c r="AD475" s="6">
        <v>1</v>
      </c>
      <c r="AE475" s="6"/>
      <c r="AF475" s="6"/>
      <c r="AG475" s="6"/>
      <c r="AH475" s="6"/>
      <c r="AI475" s="6"/>
      <c r="AJ475" s="6"/>
      <c r="AK475" s="6"/>
      <c r="AL475" s="6"/>
      <c r="AM475" s="6"/>
      <c r="AN475" s="6">
        <v>1.2</v>
      </c>
      <c r="AO475" s="6"/>
      <c r="AP475" s="6"/>
      <c r="AQ475" s="6"/>
      <c r="AR475" s="6"/>
      <c r="AS475" s="6"/>
      <c r="AT475" s="6"/>
      <c r="AU475" s="6"/>
      <c r="AV475" s="6"/>
      <c r="AW475" s="6"/>
      <c r="AX475" s="6"/>
      <c r="AY475" s="6"/>
      <c r="AZ475" s="6"/>
      <c r="BA475" s="6"/>
      <c r="BB475" s="6"/>
      <c r="BC475" s="6"/>
      <c r="BD475" s="6"/>
      <c r="BE475" s="6"/>
      <c r="BF475" s="6"/>
      <c r="BG475" s="6">
        <v>1</v>
      </c>
      <c r="BH475" s="6"/>
      <c r="BI475" s="6"/>
      <c r="BJ475" s="6"/>
      <c r="BK475" s="6">
        <v>0.69</v>
      </c>
      <c r="BL475" s="6"/>
      <c r="BM475" s="6"/>
      <c r="BN475" s="6"/>
      <c r="BO475" s="6"/>
      <c r="BP475" s="6"/>
      <c r="BW475" s="414">
        <v>181197.87388987566</v>
      </c>
      <c r="BX475" s="414">
        <f t="shared" si="126"/>
        <v>215625.46992895202</v>
      </c>
      <c r="BY475" s="414">
        <f t="shared" si="127"/>
        <v>17407.609236234457</v>
      </c>
      <c r="BZ475" s="414">
        <f t="shared" si="128"/>
        <v>20715.054991119003</v>
      </c>
      <c r="CA475" s="414">
        <f t="shared" si="129"/>
        <v>198605.48312611011</v>
      </c>
      <c r="CB475" s="414">
        <f t="shared" si="130"/>
        <v>236340.52492007101</v>
      </c>
      <c r="CC475" s="414">
        <f t="shared" si="131"/>
        <v>3847005.62</v>
      </c>
      <c r="CD475" s="414">
        <f t="shared" si="132"/>
        <v>0</v>
      </c>
      <c r="CE475" s="414">
        <f t="shared" si="119"/>
        <v>3847005.62</v>
      </c>
      <c r="CF475" s="414">
        <f t="shared" si="133"/>
        <v>4993028.5941979997</v>
      </c>
      <c r="CG475" s="414">
        <f t="shared" si="134"/>
        <v>0</v>
      </c>
      <c r="CH475" s="414">
        <f t="shared" si="135"/>
        <v>5229369.1191180702</v>
      </c>
      <c r="CI475" s="414">
        <f t="shared" si="120"/>
        <v>0</v>
      </c>
      <c r="CJ475" s="414">
        <f t="shared" si="121"/>
        <v>0</v>
      </c>
      <c r="CK475" s="414">
        <f t="shared" si="122"/>
        <v>0</v>
      </c>
      <c r="CL475" s="414">
        <f t="shared" si="123"/>
        <v>0</v>
      </c>
      <c r="CM475" s="414">
        <f t="shared" si="124"/>
        <v>5229369.1191180702</v>
      </c>
      <c r="CO475" s="134" t="s">
        <v>1129</v>
      </c>
      <c r="CP475" s="134">
        <v>1</v>
      </c>
    </row>
    <row r="476" spans="2:94" x14ac:dyDescent="0.25">
      <c r="B476" s="134" t="str">
        <f t="shared" si="125"/>
        <v>UST1-S-D-LM--</v>
      </c>
      <c r="C476" s="6" t="str">
        <f>+IF('Diagnóstico Técnico'!AH467&gt;0,'Diagnóstico Técnico'!A467,"")</f>
        <v>OAS-111</v>
      </c>
      <c r="D476" s="475" t="str">
        <f>+'Diagnóstico Técnico'!D467</f>
        <v xml:space="preserve">OASIS </v>
      </c>
      <c r="E476" s="6"/>
      <c r="F476" s="6"/>
      <c r="G476" s="6"/>
      <c r="H476" s="35">
        <v>1</v>
      </c>
      <c r="I476" s="35">
        <v>1</v>
      </c>
      <c r="J476" s="35">
        <v>1</v>
      </c>
      <c r="K476" s="6"/>
      <c r="L476" s="6"/>
      <c r="M476" s="6"/>
      <c r="N476" s="6"/>
      <c r="O476" s="6"/>
      <c r="P476" s="6"/>
      <c r="Q476" s="6"/>
      <c r="R476" s="6"/>
      <c r="S476" s="6"/>
      <c r="T476" s="6"/>
      <c r="U476" s="6"/>
      <c r="V476" s="6"/>
      <c r="W476" s="6"/>
      <c r="X476" s="6"/>
      <c r="Y476" s="6"/>
      <c r="Z476" s="6"/>
      <c r="AA476" s="6"/>
      <c r="AB476" s="6"/>
      <c r="AC476" s="6">
        <v>1</v>
      </c>
      <c r="AD476" s="6"/>
      <c r="AE476" s="6"/>
      <c r="AF476" s="6"/>
      <c r="AG476" s="6"/>
      <c r="AH476" s="6"/>
      <c r="AI476" s="6"/>
      <c r="AJ476" s="6"/>
      <c r="AK476" s="6"/>
      <c r="AL476" s="6"/>
      <c r="AM476" s="6"/>
      <c r="AN476" s="6"/>
      <c r="AO476" s="6"/>
      <c r="AP476" s="6"/>
      <c r="AQ476" s="6"/>
      <c r="AR476" s="6"/>
      <c r="AS476" s="6"/>
      <c r="AT476" s="6"/>
      <c r="AU476" s="6"/>
      <c r="AV476" s="6"/>
      <c r="AW476" s="6"/>
      <c r="AX476" s="6"/>
      <c r="AY476" s="6"/>
      <c r="AZ476" s="6"/>
      <c r="BA476" s="6"/>
      <c r="BB476" s="6"/>
      <c r="BC476" s="6"/>
      <c r="BD476" s="6"/>
      <c r="BE476" s="6"/>
      <c r="BF476" s="6"/>
      <c r="BG476" s="6"/>
      <c r="BH476" s="6"/>
      <c r="BI476" s="6"/>
      <c r="BJ476" s="6"/>
      <c r="BK476" s="6"/>
      <c r="BL476" s="6"/>
      <c r="BM476" s="6"/>
      <c r="BN476" s="6"/>
      <c r="BO476" s="6"/>
      <c r="BP476" s="6"/>
      <c r="BW476" s="414">
        <v>181197.87388987566</v>
      </c>
      <c r="BX476" s="414">
        <f t="shared" si="126"/>
        <v>215625.46992895202</v>
      </c>
      <c r="BY476" s="414">
        <f t="shared" si="127"/>
        <v>17407.609236234457</v>
      </c>
      <c r="BZ476" s="414">
        <f t="shared" si="128"/>
        <v>20715.054991119003</v>
      </c>
      <c r="CA476" s="414">
        <f t="shared" si="129"/>
        <v>198605.48312611011</v>
      </c>
      <c r="CB476" s="414">
        <f t="shared" si="130"/>
        <v>236340.52492007101</v>
      </c>
      <c r="CC476" s="414">
        <f t="shared" si="131"/>
        <v>3409510</v>
      </c>
      <c r="CD476" s="414">
        <f t="shared" si="132"/>
        <v>0</v>
      </c>
      <c r="CE476" s="414">
        <f t="shared" si="119"/>
        <v>3409510</v>
      </c>
      <c r="CF476" s="414">
        <f t="shared" si="133"/>
        <v>4425203.0290000001</v>
      </c>
      <c r="CG476" s="414">
        <f t="shared" si="134"/>
        <v>0</v>
      </c>
      <c r="CH476" s="414">
        <f t="shared" si="135"/>
        <v>4661543.5539200716</v>
      </c>
      <c r="CI476" s="414">
        <f t="shared" si="120"/>
        <v>0</v>
      </c>
      <c r="CJ476" s="414">
        <f t="shared" si="121"/>
        <v>0</v>
      </c>
      <c r="CK476" s="414">
        <f t="shared" si="122"/>
        <v>0</v>
      </c>
      <c r="CL476" s="414">
        <f t="shared" si="123"/>
        <v>0</v>
      </c>
      <c r="CM476" s="414">
        <f t="shared" si="124"/>
        <v>4661543.5539200716</v>
      </c>
      <c r="CO476" s="134" t="s">
        <v>1124</v>
      </c>
    </row>
    <row r="477" spans="2:94" hidden="1" x14ac:dyDescent="0.25">
      <c r="B477" s="134" t="str">
        <f t="shared" si="125"/>
        <v>-----</v>
      </c>
      <c r="C477" s="1" t="str">
        <f>+IF('Diagnóstico Técnico'!AH468&gt;0,'Diagnóstico Técnico'!A468,"")</f>
        <v/>
      </c>
      <c r="D477" s="413" t="str">
        <f>+'Diagnóstico Técnico'!D468</f>
        <v>TAHAMI</v>
      </c>
      <c r="BW477" s="414">
        <v>181197.87388987566</v>
      </c>
      <c r="BX477" s="414">
        <f t="shared" si="126"/>
        <v>215625.46992895202</v>
      </c>
      <c r="BY477" s="414">
        <f t="shared" si="127"/>
        <v>17407.609236234457</v>
      </c>
      <c r="BZ477" s="414">
        <f t="shared" si="128"/>
        <v>20715.054991119003</v>
      </c>
      <c r="CA477" s="414">
        <f t="shared" si="129"/>
        <v>198605.48312611011</v>
      </c>
      <c r="CB477" s="414">
        <f t="shared" si="130"/>
        <v>0</v>
      </c>
      <c r="CC477" s="414">
        <f t="shared" si="131"/>
        <v>0</v>
      </c>
      <c r="CD477" s="414">
        <f t="shared" si="132"/>
        <v>0</v>
      </c>
      <c r="CE477" s="414">
        <f t="shared" si="119"/>
        <v>0</v>
      </c>
      <c r="CF477" s="414">
        <f t="shared" si="133"/>
        <v>0</v>
      </c>
      <c r="CG477" s="414">
        <f t="shared" si="134"/>
        <v>0</v>
      </c>
      <c r="CH477" s="414">
        <f t="shared" si="135"/>
        <v>0</v>
      </c>
      <c r="CI477" s="414">
        <f t="shared" si="120"/>
        <v>0</v>
      </c>
      <c r="CJ477" s="414">
        <f t="shared" si="121"/>
        <v>0</v>
      </c>
      <c r="CK477" s="414">
        <f t="shared" si="122"/>
        <v>0</v>
      </c>
      <c r="CL477" s="414">
        <f t="shared" si="123"/>
        <v>0</v>
      </c>
      <c r="CM477" s="414">
        <f t="shared" si="124"/>
        <v>0</v>
      </c>
    </row>
    <row r="478" spans="2:94" hidden="1" x14ac:dyDescent="0.25">
      <c r="B478" s="134" t="str">
        <f t="shared" si="125"/>
        <v>-----</v>
      </c>
      <c r="C478" s="1" t="str">
        <f>+IF('Diagnóstico Técnico'!AH469&gt;0,'Diagnóstico Técnico'!A469,"")</f>
        <v/>
      </c>
      <c r="D478" s="413" t="str">
        <f>+'Diagnóstico Técnico'!D469</f>
        <v>TAHAMI</v>
      </c>
      <c r="BW478" s="414">
        <v>181197.87388987566</v>
      </c>
      <c r="BX478" s="414">
        <f t="shared" si="126"/>
        <v>215625.46992895202</v>
      </c>
      <c r="BY478" s="414">
        <f t="shared" si="127"/>
        <v>17407.609236234457</v>
      </c>
      <c r="BZ478" s="414">
        <f t="shared" si="128"/>
        <v>20715.054991119003</v>
      </c>
      <c r="CA478" s="414">
        <f t="shared" si="129"/>
        <v>198605.48312611011</v>
      </c>
      <c r="CB478" s="414">
        <f t="shared" si="130"/>
        <v>0</v>
      </c>
      <c r="CC478" s="414">
        <f t="shared" si="131"/>
        <v>0</v>
      </c>
      <c r="CD478" s="414">
        <f t="shared" si="132"/>
        <v>0</v>
      </c>
      <c r="CE478" s="414">
        <f t="shared" si="119"/>
        <v>0</v>
      </c>
      <c r="CF478" s="414">
        <f t="shared" si="133"/>
        <v>0</v>
      </c>
      <c r="CG478" s="414">
        <f t="shared" si="134"/>
        <v>0</v>
      </c>
      <c r="CH478" s="414">
        <f t="shared" si="135"/>
        <v>0</v>
      </c>
      <c r="CI478" s="414">
        <f t="shared" si="120"/>
        <v>0</v>
      </c>
      <c r="CJ478" s="414">
        <f t="shared" si="121"/>
        <v>0</v>
      </c>
      <c r="CK478" s="414">
        <f t="shared" si="122"/>
        <v>0</v>
      </c>
      <c r="CL478" s="414">
        <f t="shared" si="123"/>
        <v>0</v>
      </c>
      <c r="CM478" s="414">
        <f t="shared" si="124"/>
        <v>0</v>
      </c>
    </row>
    <row r="479" spans="2:94" hidden="1" x14ac:dyDescent="0.25">
      <c r="B479" s="134" t="str">
        <f t="shared" si="125"/>
        <v>-----</v>
      </c>
      <c r="C479" s="1" t="str">
        <f>+IF('Diagnóstico Técnico'!AH470&gt;0,'Diagnóstico Técnico'!A470,"")</f>
        <v/>
      </c>
      <c r="D479" s="413" t="str">
        <f>+'Diagnóstico Técnico'!D470</f>
        <v xml:space="preserve">OASIS </v>
      </c>
      <c r="BW479" s="414">
        <v>181197.87388987566</v>
      </c>
      <c r="BX479" s="414">
        <f t="shared" si="126"/>
        <v>215625.46992895202</v>
      </c>
      <c r="BY479" s="414">
        <f t="shared" si="127"/>
        <v>17407.609236234457</v>
      </c>
      <c r="BZ479" s="414">
        <f t="shared" si="128"/>
        <v>20715.054991119003</v>
      </c>
      <c r="CA479" s="414">
        <f t="shared" si="129"/>
        <v>198605.48312611011</v>
      </c>
      <c r="CB479" s="414">
        <f t="shared" si="130"/>
        <v>0</v>
      </c>
      <c r="CC479" s="414">
        <f t="shared" si="131"/>
        <v>0</v>
      </c>
      <c r="CD479" s="414">
        <f t="shared" si="132"/>
        <v>0</v>
      </c>
      <c r="CE479" s="414">
        <f t="shared" si="119"/>
        <v>0</v>
      </c>
      <c r="CF479" s="414">
        <f t="shared" si="133"/>
        <v>0</v>
      </c>
      <c r="CG479" s="414">
        <f t="shared" si="134"/>
        <v>0</v>
      </c>
      <c r="CH479" s="414">
        <f t="shared" si="135"/>
        <v>0</v>
      </c>
      <c r="CI479" s="414">
        <f t="shared" si="120"/>
        <v>0</v>
      </c>
      <c r="CJ479" s="414">
        <f t="shared" si="121"/>
        <v>0</v>
      </c>
      <c r="CK479" s="414">
        <f t="shared" si="122"/>
        <v>0</v>
      </c>
      <c r="CL479" s="414">
        <f t="shared" si="123"/>
        <v>0</v>
      </c>
      <c r="CM479" s="414">
        <f t="shared" si="124"/>
        <v>0</v>
      </c>
    </row>
    <row r="480" spans="2:94" hidden="1" x14ac:dyDescent="0.25">
      <c r="B480" s="134" t="str">
        <f t="shared" si="125"/>
        <v>-----</v>
      </c>
      <c r="C480" s="1" t="str">
        <f>+IF('Diagnóstico Técnico'!AH471&gt;0,'Diagnóstico Técnico'!A471,"")</f>
        <v/>
      </c>
      <c r="D480" s="413" t="str">
        <f>+'Diagnóstico Técnico'!D471</f>
        <v xml:space="preserve">NUEVO HORIZONTE </v>
      </c>
      <c r="BW480" s="414">
        <v>181197.87388987566</v>
      </c>
      <c r="BX480" s="414">
        <f t="shared" si="126"/>
        <v>215625.46992895202</v>
      </c>
      <c r="BY480" s="414">
        <f t="shared" si="127"/>
        <v>17407.609236234457</v>
      </c>
      <c r="BZ480" s="414">
        <f t="shared" si="128"/>
        <v>20715.054991119003</v>
      </c>
      <c r="CA480" s="414">
        <f t="shared" si="129"/>
        <v>198605.48312611011</v>
      </c>
      <c r="CB480" s="414">
        <f t="shared" si="130"/>
        <v>0</v>
      </c>
      <c r="CC480" s="414">
        <f t="shared" si="131"/>
        <v>0</v>
      </c>
      <c r="CD480" s="414">
        <f t="shared" si="132"/>
        <v>0</v>
      </c>
      <c r="CE480" s="414">
        <f t="shared" si="119"/>
        <v>0</v>
      </c>
      <c r="CF480" s="414">
        <f t="shared" si="133"/>
        <v>0</v>
      </c>
      <c r="CG480" s="414">
        <f t="shared" si="134"/>
        <v>0</v>
      </c>
      <c r="CH480" s="414">
        <f t="shared" si="135"/>
        <v>0</v>
      </c>
      <c r="CI480" s="414">
        <f t="shared" si="120"/>
        <v>0</v>
      </c>
      <c r="CJ480" s="414">
        <f t="shared" si="121"/>
        <v>0</v>
      </c>
      <c r="CK480" s="414">
        <f t="shared" si="122"/>
        <v>0</v>
      </c>
      <c r="CL480" s="414">
        <f t="shared" si="123"/>
        <v>0</v>
      </c>
      <c r="CM480" s="414">
        <f t="shared" si="124"/>
        <v>0</v>
      </c>
    </row>
    <row r="481" spans="2:93" hidden="1" x14ac:dyDescent="0.25">
      <c r="B481" s="134" t="str">
        <f t="shared" si="125"/>
        <v>-----</v>
      </c>
      <c r="C481" s="1" t="str">
        <f>+IF('Diagnóstico Técnico'!AH472&gt;0,'Diagnóstico Técnico'!A472,"")</f>
        <v/>
      </c>
      <c r="D481" s="413" t="str">
        <f>+'Diagnóstico Técnico'!D472</f>
        <v>TAHAMI</v>
      </c>
      <c r="BW481" s="414">
        <v>181197.87388987566</v>
      </c>
      <c r="BX481" s="414">
        <f t="shared" si="126"/>
        <v>215625.46992895202</v>
      </c>
      <c r="BY481" s="414">
        <f t="shared" si="127"/>
        <v>17407.609236234457</v>
      </c>
      <c r="BZ481" s="414">
        <f t="shared" si="128"/>
        <v>20715.054991119003</v>
      </c>
      <c r="CA481" s="414">
        <f t="shared" si="129"/>
        <v>198605.48312611011</v>
      </c>
      <c r="CB481" s="414">
        <f t="shared" si="130"/>
        <v>0</v>
      </c>
      <c r="CC481" s="414">
        <f t="shared" si="131"/>
        <v>0</v>
      </c>
      <c r="CD481" s="414">
        <f t="shared" si="132"/>
        <v>0</v>
      </c>
      <c r="CE481" s="414">
        <f t="shared" si="119"/>
        <v>0</v>
      </c>
      <c r="CF481" s="414">
        <f t="shared" si="133"/>
        <v>0</v>
      </c>
      <c r="CG481" s="414">
        <f t="shared" si="134"/>
        <v>0</v>
      </c>
      <c r="CH481" s="414">
        <f t="shared" si="135"/>
        <v>0</v>
      </c>
      <c r="CI481" s="414">
        <f t="shared" si="120"/>
        <v>0</v>
      </c>
      <c r="CJ481" s="414">
        <f t="shared" si="121"/>
        <v>0</v>
      </c>
      <c r="CK481" s="414">
        <f t="shared" si="122"/>
        <v>0</v>
      </c>
      <c r="CL481" s="414">
        <f t="shared" si="123"/>
        <v>0</v>
      </c>
      <c r="CM481" s="414">
        <f t="shared" si="124"/>
        <v>0</v>
      </c>
    </row>
    <row r="482" spans="2:93" x14ac:dyDescent="0.25">
      <c r="B482" s="134" t="str">
        <f t="shared" si="125"/>
        <v>UST1-S-D-LM--</v>
      </c>
      <c r="C482" s="6" t="str">
        <f>+IF('Diagnóstico Técnico'!AH473&gt;0,'Diagnóstico Técnico'!A473,"")</f>
        <v>OAS-112</v>
      </c>
      <c r="D482" s="475" t="str">
        <f>+'Diagnóstico Técnico'!D473</f>
        <v xml:space="preserve">OASIS </v>
      </c>
      <c r="E482" s="6"/>
      <c r="F482" s="6"/>
      <c r="G482" s="6"/>
      <c r="H482" s="35">
        <v>1</v>
      </c>
      <c r="I482" s="35">
        <v>1</v>
      </c>
      <c r="J482" s="35">
        <v>1</v>
      </c>
      <c r="K482" s="6"/>
      <c r="L482" s="6"/>
      <c r="M482" s="6"/>
      <c r="N482" s="6"/>
      <c r="O482" s="6"/>
      <c r="P482" s="6"/>
      <c r="Q482" s="6"/>
      <c r="R482" s="6"/>
      <c r="S482" s="6"/>
      <c r="T482" s="6"/>
      <c r="U482" s="6"/>
      <c r="V482" s="6"/>
      <c r="W482" s="6"/>
      <c r="X482" s="6"/>
      <c r="Y482" s="6"/>
      <c r="Z482" s="6"/>
      <c r="AA482" s="6"/>
      <c r="AB482" s="6"/>
      <c r="AC482" s="6">
        <v>1</v>
      </c>
      <c r="AD482" s="6"/>
      <c r="AE482" s="6"/>
      <c r="AF482" s="6"/>
      <c r="AG482" s="6"/>
      <c r="AH482" s="6"/>
      <c r="AI482" s="6"/>
      <c r="AJ482" s="6"/>
      <c r="AK482" s="6"/>
      <c r="AL482" s="6"/>
      <c r="AM482" s="6"/>
      <c r="AN482" s="6"/>
      <c r="AO482" s="6"/>
      <c r="AP482" s="6"/>
      <c r="AQ482" s="6"/>
      <c r="AR482" s="6"/>
      <c r="AS482" s="6"/>
      <c r="AT482" s="6"/>
      <c r="AU482" s="6"/>
      <c r="AV482" s="6"/>
      <c r="AW482" s="6"/>
      <c r="AX482" s="6"/>
      <c r="AY482" s="6"/>
      <c r="AZ482" s="6"/>
      <c r="BA482" s="6"/>
      <c r="BB482" s="6"/>
      <c r="BC482" s="6"/>
      <c r="BD482" s="6"/>
      <c r="BE482" s="6"/>
      <c r="BF482" s="6"/>
      <c r="BG482" s="6"/>
      <c r="BH482" s="6"/>
      <c r="BI482" s="6"/>
      <c r="BJ482" s="6"/>
      <c r="BK482" s="6"/>
      <c r="BL482" s="6"/>
      <c r="BM482" s="6"/>
      <c r="BN482" s="6"/>
      <c r="BO482" s="6"/>
      <c r="BP482" s="6"/>
      <c r="BW482" s="414">
        <v>181197.87388987566</v>
      </c>
      <c r="BX482" s="414">
        <f t="shared" si="126"/>
        <v>215625.46992895202</v>
      </c>
      <c r="BY482" s="414">
        <f t="shared" si="127"/>
        <v>17407.609236234457</v>
      </c>
      <c r="BZ482" s="414">
        <f t="shared" si="128"/>
        <v>20715.054991119003</v>
      </c>
      <c r="CA482" s="414">
        <f t="shared" si="129"/>
        <v>198605.48312611011</v>
      </c>
      <c r="CB482" s="414">
        <f t="shared" si="130"/>
        <v>236340.52492007101</v>
      </c>
      <c r="CC482" s="414">
        <f t="shared" si="131"/>
        <v>3409510</v>
      </c>
      <c r="CD482" s="414">
        <f t="shared" si="132"/>
        <v>0</v>
      </c>
      <c r="CE482" s="414">
        <f t="shared" si="119"/>
        <v>3409510</v>
      </c>
      <c r="CF482" s="414">
        <f t="shared" si="133"/>
        <v>4425203.0290000001</v>
      </c>
      <c r="CG482" s="414">
        <f t="shared" si="134"/>
        <v>0</v>
      </c>
      <c r="CH482" s="414">
        <f t="shared" si="135"/>
        <v>4661543.5539200716</v>
      </c>
      <c r="CI482" s="414">
        <f t="shared" si="120"/>
        <v>0</v>
      </c>
      <c r="CJ482" s="414">
        <f t="shared" si="121"/>
        <v>0</v>
      </c>
      <c r="CK482" s="414">
        <f t="shared" si="122"/>
        <v>0</v>
      </c>
      <c r="CL482" s="414">
        <f t="shared" si="123"/>
        <v>0</v>
      </c>
      <c r="CM482" s="414">
        <f t="shared" si="124"/>
        <v>4661543.5539200716</v>
      </c>
      <c r="CO482" s="134" t="s">
        <v>1124</v>
      </c>
    </row>
    <row r="483" spans="2:93" hidden="1" x14ac:dyDescent="0.25">
      <c r="B483" s="134" t="str">
        <f t="shared" si="125"/>
        <v>-----</v>
      </c>
      <c r="C483" s="1" t="str">
        <f>+IF('Diagnóstico Técnico'!AH474&gt;0,'Diagnóstico Técnico'!A474,"")</f>
        <v/>
      </c>
      <c r="D483" s="413" t="str">
        <f>+'Diagnóstico Técnico'!D474</f>
        <v>TAHAMI</v>
      </c>
      <c r="BW483" s="414">
        <v>181197.87388987566</v>
      </c>
      <c r="BX483" s="414">
        <f t="shared" si="126"/>
        <v>215625.46992895202</v>
      </c>
      <c r="BY483" s="414">
        <f t="shared" si="127"/>
        <v>17407.609236234457</v>
      </c>
      <c r="BZ483" s="414">
        <f t="shared" si="128"/>
        <v>20715.054991119003</v>
      </c>
      <c r="CA483" s="414">
        <f t="shared" si="129"/>
        <v>198605.48312611011</v>
      </c>
      <c r="CB483" s="414">
        <f t="shared" si="130"/>
        <v>0</v>
      </c>
      <c r="CC483" s="414">
        <f t="shared" si="131"/>
        <v>0</v>
      </c>
      <c r="CD483" s="414">
        <f t="shared" si="132"/>
        <v>0</v>
      </c>
      <c r="CE483" s="414">
        <f t="shared" si="119"/>
        <v>0</v>
      </c>
      <c r="CF483" s="414">
        <f t="shared" si="133"/>
        <v>0</v>
      </c>
      <c r="CG483" s="414">
        <f t="shared" si="134"/>
        <v>0</v>
      </c>
      <c r="CH483" s="414">
        <f t="shared" si="135"/>
        <v>0</v>
      </c>
      <c r="CI483" s="414">
        <f t="shared" si="120"/>
        <v>0</v>
      </c>
      <c r="CJ483" s="414">
        <f t="shared" si="121"/>
        <v>0</v>
      </c>
      <c r="CK483" s="414">
        <f t="shared" si="122"/>
        <v>0</v>
      </c>
      <c r="CL483" s="414">
        <f t="shared" si="123"/>
        <v>0</v>
      </c>
      <c r="CM483" s="414">
        <f t="shared" si="124"/>
        <v>0</v>
      </c>
    </row>
    <row r="484" spans="2:93" hidden="1" x14ac:dyDescent="0.25">
      <c r="B484" s="134" t="str">
        <f t="shared" si="125"/>
        <v>-----</v>
      </c>
      <c r="C484" s="1" t="str">
        <f>+IF('Diagnóstico Técnico'!AH475&gt;0,'Diagnóstico Técnico'!A475,"")</f>
        <v>OAS-113</v>
      </c>
      <c r="D484" s="413" t="str">
        <f>+'Diagnóstico Técnico'!D475</f>
        <v xml:space="preserve">OASIS </v>
      </c>
      <c r="BW484" s="414">
        <v>181197.87388987566</v>
      </c>
      <c r="BX484" s="414">
        <f t="shared" si="126"/>
        <v>215625.46992895202</v>
      </c>
      <c r="BY484" s="414">
        <f t="shared" si="127"/>
        <v>17407.609236234457</v>
      </c>
      <c r="BZ484" s="414">
        <f t="shared" si="128"/>
        <v>20715.054991119003</v>
      </c>
      <c r="CA484" s="414">
        <f t="shared" si="129"/>
        <v>198605.48312611011</v>
      </c>
      <c r="CB484" s="414">
        <f t="shared" si="130"/>
        <v>236340.52492007101</v>
      </c>
      <c r="CC484" s="414">
        <f t="shared" si="131"/>
        <v>0</v>
      </c>
      <c r="CD484" s="414">
        <f t="shared" si="132"/>
        <v>0</v>
      </c>
      <c r="CE484" s="414">
        <f t="shared" si="119"/>
        <v>0</v>
      </c>
      <c r="CF484" s="414">
        <f t="shared" si="133"/>
        <v>0</v>
      </c>
      <c r="CG484" s="414">
        <f t="shared" si="134"/>
        <v>0</v>
      </c>
      <c r="CH484" s="414">
        <f t="shared" si="135"/>
        <v>236340.52492007101</v>
      </c>
      <c r="CI484" s="414">
        <f t="shared" si="120"/>
        <v>0</v>
      </c>
      <c r="CJ484" s="414">
        <f t="shared" si="121"/>
        <v>0</v>
      </c>
      <c r="CK484" s="414">
        <f t="shared" si="122"/>
        <v>0</v>
      </c>
      <c r="CL484" s="414">
        <f t="shared" si="123"/>
        <v>0</v>
      </c>
      <c r="CM484" s="414">
        <f t="shared" si="124"/>
        <v>236340.52492007101</v>
      </c>
    </row>
    <row r="485" spans="2:93" hidden="1" x14ac:dyDescent="0.25">
      <c r="B485" s="134" t="str">
        <f t="shared" si="125"/>
        <v>-----</v>
      </c>
      <c r="C485" s="1" t="str">
        <f>+IF('Diagnóstico Técnico'!AH476&gt;0,'Diagnóstico Técnico'!A476,"")</f>
        <v/>
      </c>
      <c r="D485" s="413" t="str">
        <f>+'Diagnóstico Técnico'!D476</f>
        <v>TAHAMI</v>
      </c>
      <c r="BW485" s="414">
        <v>181197.87388987566</v>
      </c>
      <c r="BX485" s="414">
        <f t="shared" si="126"/>
        <v>215625.46992895202</v>
      </c>
      <c r="BY485" s="414">
        <f t="shared" si="127"/>
        <v>17407.609236234457</v>
      </c>
      <c r="BZ485" s="414">
        <f t="shared" si="128"/>
        <v>20715.054991119003</v>
      </c>
      <c r="CA485" s="414">
        <f t="shared" si="129"/>
        <v>198605.48312611011</v>
      </c>
      <c r="CB485" s="414">
        <f t="shared" si="130"/>
        <v>0</v>
      </c>
      <c r="CC485" s="414">
        <f t="shared" si="131"/>
        <v>0</v>
      </c>
      <c r="CD485" s="414">
        <f t="shared" si="132"/>
        <v>0</v>
      </c>
      <c r="CE485" s="414">
        <f t="shared" si="119"/>
        <v>0</v>
      </c>
      <c r="CF485" s="414">
        <f t="shared" si="133"/>
        <v>0</v>
      </c>
      <c r="CG485" s="414">
        <f t="shared" si="134"/>
        <v>0</v>
      </c>
      <c r="CH485" s="414">
        <f t="shared" si="135"/>
        <v>0</v>
      </c>
      <c r="CI485" s="414">
        <f t="shared" si="120"/>
        <v>0</v>
      </c>
      <c r="CJ485" s="414">
        <f t="shared" si="121"/>
        <v>0</v>
      </c>
      <c r="CK485" s="414">
        <f t="shared" si="122"/>
        <v>0</v>
      </c>
      <c r="CL485" s="414">
        <f t="shared" si="123"/>
        <v>0</v>
      </c>
      <c r="CM485" s="414">
        <f t="shared" si="124"/>
        <v>0</v>
      </c>
    </row>
    <row r="486" spans="2:93" hidden="1" x14ac:dyDescent="0.25">
      <c r="B486" s="134" t="str">
        <f t="shared" si="125"/>
        <v>-----</v>
      </c>
      <c r="C486" s="1" t="str">
        <f>+IF('Diagnóstico Técnico'!AH477&gt;0,'Diagnóstico Técnico'!A477,"")</f>
        <v>OAS-114</v>
      </c>
      <c r="D486" s="413" t="str">
        <f>+'Diagnóstico Técnico'!D477</f>
        <v xml:space="preserve">OASIS </v>
      </c>
      <c r="BW486" s="414">
        <v>181197.87388987566</v>
      </c>
      <c r="BX486" s="414">
        <f t="shared" si="126"/>
        <v>215625.46992895202</v>
      </c>
      <c r="BY486" s="414">
        <f t="shared" si="127"/>
        <v>17407.609236234457</v>
      </c>
      <c r="BZ486" s="414">
        <f t="shared" si="128"/>
        <v>20715.054991119003</v>
      </c>
      <c r="CA486" s="414">
        <f t="shared" si="129"/>
        <v>198605.48312611011</v>
      </c>
      <c r="CB486" s="414">
        <f t="shared" si="130"/>
        <v>236340.52492007101</v>
      </c>
      <c r="CC486" s="414">
        <f t="shared" si="131"/>
        <v>0</v>
      </c>
      <c r="CD486" s="414">
        <f t="shared" si="132"/>
        <v>0</v>
      </c>
      <c r="CE486" s="414">
        <f t="shared" si="119"/>
        <v>0</v>
      </c>
      <c r="CF486" s="414">
        <f t="shared" si="133"/>
        <v>0</v>
      </c>
      <c r="CG486" s="414">
        <f t="shared" si="134"/>
        <v>0</v>
      </c>
      <c r="CH486" s="414">
        <f t="shared" si="135"/>
        <v>236340.52492007101</v>
      </c>
      <c r="CI486" s="414">
        <f t="shared" si="120"/>
        <v>0</v>
      </c>
      <c r="CJ486" s="414">
        <f t="shared" si="121"/>
        <v>0</v>
      </c>
      <c r="CK486" s="414">
        <f t="shared" si="122"/>
        <v>0</v>
      </c>
      <c r="CL486" s="414">
        <f t="shared" si="123"/>
        <v>0</v>
      </c>
      <c r="CM486" s="414">
        <f t="shared" si="124"/>
        <v>236340.52492007101</v>
      </c>
    </row>
    <row r="487" spans="2:93" hidden="1" x14ac:dyDescent="0.25">
      <c r="B487" s="134" t="str">
        <f t="shared" si="125"/>
        <v>-----</v>
      </c>
      <c r="C487" s="1" t="str">
        <f>+IF('Diagnóstico Técnico'!AH478&gt;0,'Diagnóstico Técnico'!A478,"")</f>
        <v/>
      </c>
      <c r="D487" s="413" t="str">
        <f>+'Diagnóstico Técnico'!D478</f>
        <v xml:space="preserve">OASIS </v>
      </c>
      <c r="BW487" s="414">
        <v>181197.87388987566</v>
      </c>
      <c r="BX487" s="414">
        <f t="shared" si="126"/>
        <v>215625.46992895202</v>
      </c>
      <c r="BY487" s="414">
        <f t="shared" si="127"/>
        <v>17407.609236234457</v>
      </c>
      <c r="BZ487" s="414">
        <f t="shared" si="128"/>
        <v>20715.054991119003</v>
      </c>
      <c r="CA487" s="414">
        <f t="shared" si="129"/>
        <v>198605.48312611011</v>
      </c>
      <c r="CB487" s="414">
        <f t="shared" si="130"/>
        <v>0</v>
      </c>
      <c r="CC487" s="414">
        <f t="shared" si="131"/>
        <v>0</v>
      </c>
      <c r="CD487" s="414">
        <f t="shared" si="132"/>
        <v>0</v>
      </c>
      <c r="CE487" s="414">
        <f t="shared" si="119"/>
        <v>0</v>
      </c>
      <c r="CF487" s="414">
        <f t="shared" si="133"/>
        <v>0</v>
      </c>
      <c r="CG487" s="414">
        <f t="shared" si="134"/>
        <v>0</v>
      </c>
      <c r="CH487" s="414">
        <f t="shared" si="135"/>
        <v>0</v>
      </c>
      <c r="CI487" s="414">
        <f t="shared" si="120"/>
        <v>0</v>
      </c>
      <c r="CJ487" s="414">
        <f t="shared" si="121"/>
        <v>0</v>
      </c>
      <c r="CK487" s="414">
        <f t="shared" si="122"/>
        <v>0</v>
      </c>
      <c r="CL487" s="414">
        <f t="shared" si="123"/>
        <v>0</v>
      </c>
      <c r="CM487" s="414">
        <f t="shared" si="124"/>
        <v>0</v>
      </c>
    </row>
    <row r="488" spans="2:93" hidden="1" x14ac:dyDescent="0.25">
      <c r="B488" s="134" t="str">
        <f t="shared" si="125"/>
        <v>-----</v>
      </c>
      <c r="C488" s="1" t="str">
        <f>+IF('Diagnóstico Técnico'!AH479&gt;0,'Diagnóstico Técnico'!A479,"")</f>
        <v/>
      </c>
      <c r="D488" s="413" t="str">
        <f>+'Diagnóstico Técnico'!D479</f>
        <v>TAHAMI</v>
      </c>
      <c r="BW488" s="414">
        <v>181197.87388987566</v>
      </c>
      <c r="BX488" s="414">
        <f t="shared" si="126"/>
        <v>215625.46992895202</v>
      </c>
      <c r="BY488" s="414">
        <f t="shared" si="127"/>
        <v>17407.609236234457</v>
      </c>
      <c r="BZ488" s="414">
        <f t="shared" si="128"/>
        <v>20715.054991119003</v>
      </c>
      <c r="CA488" s="414">
        <f t="shared" si="129"/>
        <v>198605.48312611011</v>
      </c>
      <c r="CB488" s="414">
        <f t="shared" si="130"/>
        <v>0</v>
      </c>
      <c r="CC488" s="414">
        <f t="shared" si="131"/>
        <v>0</v>
      </c>
      <c r="CD488" s="414">
        <f t="shared" si="132"/>
        <v>0</v>
      </c>
      <c r="CE488" s="414">
        <f t="shared" si="119"/>
        <v>0</v>
      </c>
      <c r="CF488" s="414">
        <f t="shared" si="133"/>
        <v>0</v>
      </c>
      <c r="CG488" s="414">
        <f t="shared" si="134"/>
        <v>0</v>
      </c>
      <c r="CH488" s="414">
        <f t="shared" si="135"/>
        <v>0</v>
      </c>
      <c r="CI488" s="414">
        <f t="shared" si="120"/>
        <v>0</v>
      </c>
      <c r="CJ488" s="414">
        <f t="shared" si="121"/>
        <v>0</v>
      </c>
      <c r="CK488" s="414">
        <f t="shared" si="122"/>
        <v>0</v>
      </c>
      <c r="CL488" s="414">
        <f t="shared" si="123"/>
        <v>0</v>
      </c>
      <c r="CM488" s="414">
        <f t="shared" si="124"/>
        <v>0</v>
      </c>
    </row>
    <row r="489" spans="2:93" hidden="1" x14ac:dyDescent="0.25">
      <c r="B489" s="134" t="str">
        <f t="shared" si="125"/>
        <v>-----</v>
      </c>
      <c r="C489" s="1" t="str">
        <f>+IF('Diagnóstico Técnico'!AH480&gt;0,'Diagnóstico Técnico'!A480,"")</f>
        <v>OAS-115</v>
      </c>
      <c r="D489" s="413" t="str">
        <f>+'Diagnóstico Técnico'!D480</f>
        <v xml:space="preserve">OASIS </v>
      </c>
      <c r="BW489" s="414">
        <v>181197.87388987566</v>
      </c>
      <c r="BX489" s="414">
        <f t="shared" si="126"/>
        <v>215625.46992895202</v>
      </c>
      <c r="BY489" s="414">
        <f t="shared" si="127"/>
        <v>17407.609236234457</v>
      </c>
      <c r="BZ489" s="414">
        <f t="shared" si="128"/>
        <v>20715.054991119003</v>
      </c>
      <c r="CA489" s="414">
        <f t="shared" si="129"/>
        <v>198605.48312611011</v>
      </c>
      <c r="CB489" s="414">
        <f t="shared" si="130"/>
        <v>236340.52492007101</v>
      </c>
      <c r="CC489" s="414">
        <f t="shared" si="131"/>
        <v>0</v>
      </c>
      <c r="CD489" s="414">
        <f t="shared" si="132"/>
        <v>0</v>
      </c>
      <c r="CE489" s="414">
        <f t="shared" si="119"/>
        <v>0</v>
      </c>
      <c r="CF489" s="414">
        <f t="shared" si="133"/>
        <v>0</v>
      </c>
      <c r="CG489" s="414">
        <f t="shared" si="134"/>
        <v>0</v>
      </c>
      <c r="CH489" s="414">
        <f t="shared" si="135"/>
        <v>236340.52492007101</v>
      </c>
      <c r="CI489" s="414">
        <f t="shared" si="120"/>
        <v>0</v>
      </c>
      <c r="CJ489" s="414">
        <f t="shared" si="121"/>
        <v>0</v>
      </c>
      <c r="CK489" s="414">
        <f t="shared" si="122"/>
        <v>0</v>
      </c>
      <c r="CL489" s="414">
        <f t="shared" si="123"/>
        <v>0</v>
      </c>
      <c r="CM489" s="414">
        <f t="shared" si="124"/>
        <v>236340.52492007101</v>
      </c>
    </row>
    <row r="490" spans="2:93" hidden="1" x14ac:dyDescent="0.25">
      <c r="B490" s="134" t="str">
        <f t="shared" si="125"/>
        <v>-----</v>
      </c>
      <c r="C490" s="1" t="str">
        <f>+IF('Diagnóstico Técnico'!AH481&gt;0,'Diagnóstico Técnico'!A481,"")</f>
        <v/>
      </c>
      <c r="D490" s="413" t="str">
        <f>+'Diagnóstico Técnico'!D481</f>
        <v xml:space="preserve">OASIS </v>
      </c>
      <c r="BW490" s="414">
        <v>181197.87388987566</v>
      </c>
      <c r="BX490" s="414">
        <f t="shared" si="126"/>
        <v>215625.46992895202</v>
      </c>
      <c r="BY490" s="414">
        <f t="shared" si="127"/>
        <v>17407.609236234457</v>
      </c>
      <c r="BZ490" s="414">
        <f t="shared" si="128"/>
        <v>20715.054991119003</v>
      </c>
      <c r="CA490" s="414">
        <f t="shared" si="129"/>
        <v>198605.48312611011</v>
      </c>
      <c r="CB490" s="414">
        <f t="shared" si="130"/>
        <v>0</v>
      </c>
      <c r="CC490" s="414">
        <f t="shared" si="131"/>
        <v>0</v>
      </c>
      <c r="CD490" s="414">
        <f t="shared" si="132"/>
        <v>0</v>
      </c>
      <c r="CE490" s="414">
        <f t="shared" si="119"/>
        <v>0</v>
      </c>
      <c r="CF490" s="414">
        <f t="shared" si="133"/>
        <v>0</v>
      </c>
      <c r="CG490" s="414">
        <f t="shared" si="134"/>
        <v>0</v>
      </c>
      <c r="CH490" s="414">
        <f t="shared" si="135"/>
        <v>0</v>
      </c>
      <c r="CI490" s="414">
        <f t="shared" si="120"/>
        <v>0</v>
      </c>
      <c r="CJ490" s="414">
        <f t="shared" si="121"/>
        <v>0</v>
      </c>
      <c r="CK490" s="414">
        <f t="shared" si="122"/>
        <v>0</v>
      </c>
      <c r="CL490" s="414">
        <f t="shared" si="123"/>
        <v>0</v>
      </c>
      <c r="CM490" s="414">
        <f t="shared" si="124"/>
        <v>0</v>
      </c>
    </row>
    <row r="491" spans="2:93" hidden="1" x14ac:dyDescent="0.25">
      <c r="B491" s="134" t="str">
        <f t="shared" si="125"/>
        <v>-----</v>
      </c>
      <c r="C491" s="1" t="str">
        <f>+IF('Diagnóstico Técnico'!AH482&gt;0,'Diagnóstico Técnico'!A482,"")</f>
        <v>OAS-116</v>
      </c>
      <c r="D491" s="413" t="str">
        <f>+'Diagnóstico Técnico'!D482</f>
        <v xml:space="preserve">OASIS </v>
      </c>
      <c r="BW491" s="414">
        <v>181197.87388987566</v>
      </c>
      <c r="BX491" s="414">
        <f t="shared" si="126"/>
        <v>215625.46992895202</v>
      </c>
      <c r="BY491" s="414">
        <f t="shared" si="127"/>
        <v>17407.609236234457</v>
      </c>
      <c r="BZ491" s="414">
        <f t="shared" si="128"/>
        <v>20715.054991119003</v>
      </c>
      <c r="CA491" s="414">
        <f t="shared" si="129"/>
        <v>198605.48312611011</v>
      </c>
      <c r="CB491" s="414">
        <f t="shared" si="130"/>
        <v>236340.52492007101</v>
      </c>
      <c r="CC491" s="414">
        <f t="shared" si="131"/>
        <v>0</v>
      </c>
      <c r="CD491" s="414">
        <f t="shared" si="132"/>
        <v>0</v>
      </c>
      <c r="CE491" s="414">
        <f t="shared" si="119"/>
        <v>0</v>
      </c>
      <c r="CF491" s="414">
        <f t="shared" si="133"/>
        <v>0</v>
      </c>
      <c r="CG491" s="414">
        <f t="shared" si="134"/>
        <v>0</v>
      </c>
      <c r="CH491" s="414">
        <f t="shared" si="135"/>
        <v>236340.52492007101</v>
      </c>
      <c r="CI491" s="414">
        <f t="shared" si="120"/>
        <v>0</v>
      </c>
      <c r="CJ491" s="414">
        <f t="shared" si="121"/>
        <v>0</v>
      </c>
      <c r="CK491" s="414">
        <f t="shared" si="122"/>
        <v>0</v>
      </c>
      <c r="CL491" s="414">
        <f t="shared" si="123"/>
        <v>0</v>
      </c>
      <c r="CM491" s="414">
        <f t="shared" si="124"/>
        <v>236340.52492007101</v>
      </c>
    </row>
    <row r="492" spans="2:93" hidden="1" x14ac:dyDescent="0.25">
      <c r="B492" s="134" t="str">
        <f t="shared" si="125"/>
        <v>-----</v>
      </c>
      <c r="C492" s="1" t="str">
        <f>+IF('Diagnóstico Técnico'!AH483&gt;0,'Diagnóstico Técnico'!A483,"")</f>
        <v>MIL-086</v>
      </c>
      <c r="D492" s="413" t="str">
        <f>+'Diagnóstico Técnico'!D483</f>
        <v>NUEVO MILENIO</v>
      </c>
      <c r="BW492" s="414">
        <v>181197.87388987566</v>
      </c>
      <c r="BX492" s="414">
        <f t="shared" si="126"/>
        <v>215625.46992895202</v>
      </c>
      <c r="BY492" s="414">
        <f t="shared" si="127"/>
        <v>17407.609236234457</v>
      </c>
      <c r="BZ492" s="414">
        <f t="shared" si="128"/>
        <v>20715.054991119003</v>
      </c>
      <c r="CA492" s="414">
        <f t="shared" si="129"/>
        <v>198605.48312611011</v>
      </c>
      <c r="CB492" s="414">
        <f t="shared" si="130"/>
        <v>236340.52492007101</v>
      </c>
      <c r="CC492" s="414">
        <f t="shared" si="131"/>
        <v>0</v>
      </c>
      <c r="CD492" s="414">
        <f t="shared" si="132"/>
        <v>0</v>
      </c>
      <c r="CE492" s="414">
        <f t="shared" si="119"/>
        <v>0</v>
      </c>
      <c r="CF492" s="414">
        <f t="shared" si="133"/>
        <v>0</v>
      </c>
      <c r="CG492" s="414">
        <f t="shared" si="134"/>
        <v>0</v>
      </c>
      <c r="CH492" s="414">
        <f t="shared" si="135"/>
        <v>236340.52492007101</v>
      </c>
      <c r="CI492" s="414">
        <f t="shared" si="120"/>
        <v>0</v>
      </c>
      <c r="CJ492" s="414">
        <f t="shared" si="121"/>
        <v>0</v>
      </c>
      <c r="CK492" s="414">
        <f t="shared" si="122"/>
        <v>0</v>
      </c>
      <c r="CL492" s="414">
        <f t="shared" si="123"/>
        <v>0</v>
      </c>
      <c r="CM492" s="414">
        <f t="shared" si="124"/>
        <v>236340.52492007101</v>
      </c>
    </row>
    <row r="493" spans="2:93" hidden="1" x14ac:dyDescent="0.25">
      <c r="B493" s="134" t="str">
        <f t="shared" si="125"/>
        <v>-----</v>
      </c>
      <c r="C493" s="1" t="str">
        <f>+IF('Diagnóstico Técnico'!AH484&gt;0,'Diagnóstico Técnico'!A484,"")</f>
        <v/>
      </c>
      <c r="D493" s="413" t="str">
        <f>+'Diagnóstico Técnico'!D484</f>
        <v xml:space="preserve">OASIS </v>
      </c>
      <c r="BW493" s="414">
        <v>181197.87388987566</v>
      </c>
      <c r="BX493" s="414">
        <f t="shared" si="126"/>
        <v>215625.46992895202</v>
      </c>
      <c r="BY493" s="414">
        <f t="shared" si="127"/>
        <v>17407.609236234457</v>
      </c>
      <c r="BZ493" s="414">
        <f t="shared" si="128"/>
        <v>20715.054991119003</v>
      </c>
      <c r="CA493" s="414">
        <f t="shared" si="129"/>
        <v>198605.48312611011</v>
      </c>
      <c r="CB493" s="414">
        <f t="shared" si="130"/>
        <v>0</v>
      </c>
      <c r="CC493" s="414">
        <f t="shared" si="131"/>
        <v>0</v>
      </c>
      <c r="CD493" s="414">
        <f t="shared" si="132"/>
        <v>0</v>
      </c>
      <c r="CE493" s="414">
        <f t="shared" si="119"/>
        <v>0</v>
      </c>
      <c r="CF493" s="414">
        <f t="shared" si="133"/>
        <v>0</v>
      </c>
      <c r="CG493" s="414">
        <f t="shared" si="134"/>
        <v>0</v>
      </c>
      <c r="CH493" s="414">
        <f t="shared" si="135"/>
        <v>0</v>
      </c>
      <c r="CI493" s="414">
        <f t="shared" si="120"/>
        <v>0</v>
      </c>
      <c r="CJ493" s="414">
        <f t="shared" si="121"/>
        <v>0</v>
      </c>
      <c r="CK493" s="414">
        <f t="shared" si="122"/>
        <v>0</v>
      </c>
      <c r="CL493" s="414">
        <f t="shared" si="123"/>
        <v>0</v>
      </c>
      <c r="CM493" s="414">
        <f t="shared" si="124"/>
        <v>0</v>
      </c>
    </row>
    <row r="494" spans="2:93" hidden="1" x14ac:dyDescent="0.25">
      <c r="B494" s="134" t="str">
        <f t="shared" si="125"/>
        <v>-----</v>
      </c>
      <c r="C494" s="1" t="str">
        <f>+IF('Diagnóstico Técnico'!AH485&gt;0,'Diagnóstico Técnico'!A485,"")</f>
        <v/>
      </c>
      <c r="D494" s="413" t="str">
        <f>+'Diagnóstico Técnico'!D485</f>
        <v xml:space="preserve">OASIS </v>
      </c>
      <c r="BW494" s="414">
        <v>181197.87388987566</v>
      </c>
      <c r="BX494" s="414">
        <f t="shared" si="126"/>
        <v>215625.46992895202</v>
      </c>
      <c r="BY494" s="414">
        <f t="shared" si="127"/>
        <v>17407.609236234457</v>
      </c>
      <c r="BZ494" s="414">
        <f t="shared" si="128"/>
        <v>20715.054991119003</v>
      </c>
      <c r="CA494" s="414">
        <f t="shared" si="129"/>
        <v>198605.48312611011</v>
      </c>
      <c r="CB494" s="414">
        <f t="shared" si="130"/>
        <v>0</v>
      </c>
      <c r="CC494" s="414">
        <f t="shared" si="131"/>
        <v>0</v>
      </c>
      <c r="CD494" s="414">
        <f t="shared" si="132"/>
        <v>0</v>
      </c>
      <c r="CE494" s="414">
        <f t="shared" si="119"/>
        <v>0</v>
      </c>
      <c r="CF494" s="414">
        <f t="shared" si="133"/>
        <v>0</v>
      </c>
      <c r="CG494" s="414">
        <f t="shared" si="134"/>
        <v>0</v>
      </c>
      <c r="CH494" s="414">
        <f t="shared" si="135"/>
        <v>0</v>
      </c>
      <c r="CI494" s="414">
        <f t="shared" si="120"/>
        <v>0</v>
      </c>
      <c r="CJ494" s="414">
        <f t="shared" si="121"/>
        <v>0</v>
      </c>
      <c r="CK494" s="414">
        <f t="shared" si="122"/>
        <v>0</v>
      </c>
      <c r="CL494" s="414">
        <f t="shared" si="123"/>
        <v>0</v>
      </c>
      <c r="CM494" s="414">
        <f t="shared" si="124"/>
        <v>0</v>
      </c>
    </row>
    <row r="495" spans="2:93" x14ac:dyDescent="0.25">
      <c r="B495" s="134" t="str">
        <f t="shared" si="125"/>
        <v>UST2-S-D-LM-LD-</v>
      </c>
      <c r="C495" s="6" t="str">
        <f>+IF('Diagnóstico Técnico'!AH486&gt;0,'Diagnóstico Técnico'!A486,"")</f>
        <v>OAS-117</v>
      </c>
      <c r="D495" s="475" t="str">
        <f>+'Diagnóstico Técnico'!D486</f>
        <v xml:space="preserve">OASIS </v>
      </c>
      <c r="E495" s="6"/>
      <c r="F495" s="6"/>
      <c r="G495" s="6"/>
      <c r="H495" s="35">
        <v>1</v>
      </c>
      <c r="I495" s="35">
        <v>1</v>
      </c>
      <c r="J495" s="35">
        <v>1</v>
      </c>
      <c r="K495" s="35">
        <v>1</v>
      </c>
      <c r="L495" s="6"/>
      <c r="M495" s="6"/>
      <c r="N495" s="6"/>
      <c r="O495" s="6"/>
      <c r="P495" s="6"/>
      <c r="Q495" s="6"/>
      <c r="R495" s="6"/>
      <c r="S495" s="6"/>
      <c r="T495" s="6"/>
      <c r="U495" s="6"/>
      <c r="V495" s="6"/>
      <c r="W495" s="6"/>
      <c r="X495" s="6"/>
      <c r="Y495" s="6"/>
      <c r="Z495" s="6"/>
      <c r="AA495" s="6"/>
      <c r="AB495" s="6"/>
      <c r="AC495" s="6"/>
      <c r="AD495" s="6">
        <v>1</v>
      </c>
      <c r="AE495" s="6"/>
      <c r="AF495" s="6"/>
      <c r="AG495" s="6"/>
      <c r="AH495" s="6"/>
      <c r="AI495" s="6"/>
      <c r="AJ495" s="6"/>
      <c r="AK495" s="6"/>
      <c r="AL495" s="6"/>
      <c r="AM495" s="6"/>
      <c r="AN495" s="6"/>
      <c r="AO495" s="6"/>
      <c r="AP495" s="6"/>
      <c r="AQ495" s="6"/>
      <c r="AR495" s="6"/>
      <c r="AS495" s="6"/>
      <c r="AT495" s="6"/>
      <c r="AU495" s="6"/>
      <c r="AV495" s="6"/>
      <c r="AW495" s="6"/>
      <c r="AX495" s="6"/>
      <c r="AY495" s="6"/>
      <c r="AZ495" s="6"/>
      <c r="BA495" s="6"/>
      <c r="BB495" s="6"/>
      <c r="BC495" s="6"/>
      <c r="BD495" s="6"/>
      <c r="BE495" s="6"/>
      <c r="BF495" s="6"/>
      <c r="BG495" s="6"/>
      <c r="BH495" s="6"/>
      <c r="BI495" s="6"/>
      <c r="BJ495" s="6"/>
      <c r="BK495" s="6"/>
      <c r="BL495" s="6"/>
      <c r="BM495" s="6"/>
      <c r="BN495" s="6"/>
      <c r="BO495" s="6"/>
      <c r="BP495" s="6"/>
      <c r="BW495" s="414">
        <v>181197.87388987566</v>
      </c>
      <c r="BX495" s="414">
        <f t="shared" si="126"/>
        <v>215625.46992895202</v>
      </c>
      <c r="BY495" s="414">
        <f t="shared" si="127"/>
        <v>17407.609236234457</v>
      </c>
      <c r="BZ495" s="414">
        <f t="shared" si="128"/>
        <v>20715.054991119003</v>
      </c>
      <c r="CA495" s="414">
        <f t="shared" si="129"/>
        <v>198605.48312611011</v>
      </c>
      <c r="CB495" s="414">
        <f t="shared" si="130"/>
        <v>236340.52492007101</v>
      </c>
      <c r="CC495" s="414">
        <f t="shared" si="131"/>
        <v>3497069</v>
      </c>
      <c r="CD495" s="414">
        <f t="shared" si="132"/>
        <v>0</v>
      </c>
      <c r="CE495" s="414">
        <f t="shared" si="119"/>
        <v>3497069</v>
      </c>
      <c r="CF495" s="414">
        <f t="shared" si="133"/>
        <v>4538845.8551000003</v>
      </c>
      <c r="CG495" s="414">
        <f t="shared" si="134"/>
        <v>0</v>
      </c>
      <c r="CH495" s="414">
        <f t="shared" si="135"/>
        <v>4775186.3800200708</v>
      </c>
      <c r="CI495" s="414">
        <f t="shared" si="120"/>
        <v>0</v>
      </c>
      <c r="CJ495" s="414">
        <f t="shared" si="121"/>
        <v>0</v>
      </c>
      <c r="CK495" s="414">
        <f t="shared" si="122"/>
        <v>0</v>
      </c>
      <c r="CL495" s="414">
        <f t="shared" si="123"/>
        <v>0</v>
      </c>
      <c r="CM495" s="414">
        <f t="shared" si="124"/>
        <v>4775186.3800200708</v>
      </c>
      <c r="CO495" s="134" t="s">
        <v>1124</v>
      </c>
    </row>
    <row r="496" spans="2:93" hidden="1" x14ac:dyDescent="0.25">
      <c r="B496" s="134" t="str">
        <f t="shared" si="125"/>
        <v>-----</v>
      </c>
      <c r="C496" s="1" t="str">
        <f>+IF('Diagnóstico Técnico'!AH487&gt;0,'Diagnóstico Técnico'!A487,"")</f>
        <v/>
      </c>
      <c r="D496" s="413" t="str">
        <f>+'Diagnóstico Técnico'!D487</f>
        <v xml:space="preserve">OASIS </v>
      </c>
      <c r="BW496" s="414">
        <v>181197.87388987566</v>
      </c>
      <c r="BX496" s="414">
        <f t="shared" si="126"/>
        <v>215625.46992895202</v>
      </c>
      <c r="BY496" s="414">
        <f t="shared" si="127"/>
        <v>17407.609236234457</v>
      </c>
      <c r="BZ496" s="414">
        <f t="shared" si="128"/>
        <v>20715.054991119003</v>
      </c>
      <c r="CA496" s="414">
        <f t="shared" si="129"/>
        <v>198605.48312611011</v>
      </c>
      <c r="CB496" s="414">
        <f t="shared" si="130"/>
        <v>0</v>
      </c>
      <c r="CC496" s="414">
        <f t="shared" si="131"/>
        <v>0</v>
      </c>
      <c r="CD496" s="414">
        <f t="shared" si="132"/>
        <v>0</v>
      </c>
      <c r="CE496" s="414">
        <f t="shared" si="119"/>
        <v>0</v>
      </c>
      <c r="CF496" s="414">
        <f t="shared" si="133"/>
        <v>0</v>
      </c>
      <c r="CG496" s="414">
        <f t="shared" si="134"/>
        <v>0</v>
      </c>
      <c r="CH496" s="414">
        <f t="shared" si="135"/>
        <v>0</v>
      </c>
      <c r="CI496" s="414">
        <f t="shared" si="120"/>
        <v>0</v>
      </c>
      <c r="CJ496" s="414">
        <f t="shared" si="121"/>
        <v>0</v>
      </c>
      <c r="CK496" s="414">
        <f t="shared" si="122"/>
        <v>0</v>
      </c>
      <c r="CL496" s="414">
        <f t="shared" si="123"/>
        <v>0</v>
      </c>
      <c r="CM496" s="414">
        <f t="shared" si="124"/>
        <v>0</v>
      </c>
    </row>
    <row r="497" spans="2:94" x14ac:dyDescent="0.25">
      <c r="B497" s="134" t="str">
        <f t="shared" si="125"/>
        <v>-S-D-LM--LP</v>
      </c>
      <c r="C497" s="6" t="str">
        <f>+IF('Diagnóstico Técnico'!AH488&gt;0,'Diagnóstico Técnico'!A488,"")</f>
        <v>OAS-118</v>
      </c>
      <c r="D497" s="475" t="str">
        <f>+'Diagnóstico Técnico'!D488</f>
        <v xml:space="preserve">OASIS </v>
      </c>
      <c r="E497" s="6"/>
      <c r="F497" s="6"/>
      <c r="G497" s="6"/>
      <c r="H497" s="35">
        <v>1</v>
      </c>
      <c r="I497" s="35">
        <v>1</v>
      </c>
      <c r="J497" s="35">
        <v>1</v>
      </c>
      <c r="K497" s="6"/>
      <c r="L497" s="6">
        <v>1</v>
      </c>
      <c r="M497" s="6"/>
      <c r="N497" s="6"/>
      <c r="O497" s="6"/>
      <c r="P497" s="6"/>
      <c r="Q497" s="6"/>
      <c r="R497" s="6"/>
      <c r="S497" s="6"/>
      <c r="T497" s="6"/>
      <c r="U497" s="6"/>
      <c r="V497" s="6"/>
      <c r="W497" s="6"/>
      <c r="X497" s="6"/>
      <c r="Y497" s="6"/>
      <c r="Z497" s="6"/>
      <c r="AA497" s="6"/>
      <c r="AB497" s="6"/>
      <c r="AC497" s="6"/>
      <c r="AD497" s="6"/>
      <c r="AE497" s="6"/>
      <c r="AF497" s="6"/>
      <c r="AG497" s="6"/>
      <c r="AH497" s="6"/>
      <c r="AI497" s="6"/>
      <c r="AJ497" s="6"/>
      <c r="AK497" s="6"/>
      <c r="AL497" s="6"/>
      <c r="AM497" s="6"/>
      <c r="AN497" s="6"/>
      <c r="AO497" s="6"/>
      <c r="AP497" s="6"/>
      <c r="AQ497" s="6"/>
      <c r="AR497" s="6"/>
      <c r="AS497" s="6"/>
      <c r="AT497" s="6"/>
      <c r="AU497" s="6"/>
      <c r="AV497" s="6"/>
      <c r="AW497" s="6"/>
      <c r="AX497" s="6"/>
      <c r="AY497" s="6"/>
      <c r="AZ497" s="6"/>
      <c r="BA497" s="6"/>
      <c r="BB497" s="6"/>
      <c r="BC497" s="6"/>
      <c r="BD497" s="6"/>
      <c r="BE497" s="6"/>
      <c r="BF497" s="6"/>
      <c r="BG497" s="6"/>
      <c r="BH497" s="6"/>
      <c r="BI497" s="6"/>
      <c r="BJ497" s="6"/>
      <c r="BK497" s="6"/>
      <c r="BL497" s="6"/>
      <c r="BM497" s="6"/>
      <c r="BN497" s="6"/>
      <c r="BO497" s="6"/>
      <c r="BP497" s="6"/>
      <c r="BW497" s="414">
        <v>181197.87388987566</v>
      </c>
      <c r="BX497" s="414">
        <f t="shared" si="126"/>
        <v>215625.46992895202</v>
      </c>
      <c r="BY497" s="414">
        <f t="shared" si="127"/>
        <v>17407.609236234457</v>
      </c>
      <c r="BZ497" s="414">
        <f t="shared" si="128"/>
        <v>20715.054991119003</v>
      </c>
      <c r="CA497" s="414">
        <f t="shared" si="129"/>
        <v>198605.48312611011</v>
      </c>
      <c r="CB497" s="414">
        <f t="shared" si="130"/>
        <v>236340.52492007101</v>
      </c>
      <c r="CC497" s="414">
        <f t="shared" si="131"/>
        <v>1004599</v>
      </c>
      <c r="CD497" s="414">
        <f t="shared" si="132"/>
        <v>0</v>
      </c>
      <c r="CE497" s="414">
        <f t="shared" si="119"/>
        <v>1004599</v>
      </c>
      <c r="CF497" s="414">
        <f t="shared" si="133"/>
        <v>1303869.0421</v>
      </c>
      <c r="CG497" s="414">
        <f t="shared" si="134"/>
        <v>0</v>
      </c>
      <c r="CH497" s="414">
        <f t="shared" si="135"/>
        <v>1540209.567020071</v>
      </c>
      <c r="CI497" s="414">
        <f t="shared" si="120"/>
        <v>0</v>
      </c>
      <c r="CJ497" s="414">
        <f t="shared" si="121"/>
        <v>0</v>
      </c>
      <c r="CK497" s="414">
        <f t="shared" si="122"/>
        <v>0</v>
      </c>
      <c r="CL497" s="414">
        <f t="shared" si="123"/>
        <v>0</v>
      </c>
      <c r="CM497" s="414">
        <f t="shared" si="124"/>
        <v>1540209.567020071</v>
      </c>
      <c r="CO497" s="134" t="s">
        <v>1124</v>
      </c>
    </row>
    <row r="498" spans="2:94" hidden="1" x14ac:dyDescent="0.25">
      <c r="B498" s="134" t="str">
        <f t="shared" si="125"/>
        <v>-----</v>
      </c>
      <c r="C498" s="1" t="str">
        <f>+IF('Diagnóstico Técnico'!AH489&gt;0,'Diagnóstico Técnico'!A489,"")</f>
        <v/>
      </c>
      <c r="D498" s="413" t="str">
        <f>+'Diagnóstico Técnico'!D489</f>
        <v xml:space="preserve">OASIS </v>
      </c>
      <c r="BW498" s="414">
        <v>181197.87388987566</v>
      </c>
      <c r="BX498" s="414">
        <f t="shared" si="126"/>
        <v>215625.46992895202</v>
      </c>
      <c r="BY498" s="414">
        <f t="shared" si="127"/>
        <v>17407.609236234457</v>
      </c>
      <c r="BZ498" s="414">
        <f t="shared" si="128"/>
        <v>20715.054991119003</v>
      </c>
      <c r="CA498" s="414">
        <f t="shared" si="129"/>
        <v>198605.48312611011</v>
      </c>
      <c r="CB498" s="414">
        <f t="shared" si="130"/>
        <v>0</v>
      </c>
      <c r="CC498" s="414">
        <f t="shared" si="131"/>
        <v>0</v>
      </c>
      <c r="CD498" s="414">
        <f t="shared" si="132"/>
        <v>0</v>
      </c>
      <c r="CE498" s="414">
        <f t="shared" si="119"/>
        <v>0</v>
      </c>
      <c r="CF498" s="414">
        <f t="shared" si="133"/>
        <v>0</v>
      </c>
      <c r="CG498" s="414">
        <f t="shared" si="134"/>
        <v>0</v>
      </c>
      <c r="CH498" s="414">
        <f t="shared" si="135"/>
        <v>0</v>
      </c>
      <c r="CI498" s="414">
        <f t="shared" si="120"/>
        <v>0</v>
      </c>
      <c r="CJ498" s="414">
        <f t="shared" si="121"/>
        <v>0</v>
      </c>
      <c r="CK498" s="414">
        <f t="shared" si="122"/>
        <v>0</v>
      </c>
      <c r="CL498" s="414">
        <f t="shared" si="123"/>
        <v>0</v>
      </c>
      <c r="CM498" s="414">
        <f t="shared" si="124"/>
        <v>0</v>
      </c>
    </row>
    <row r="499" spans="2:94" hidden="1" x14ac:dyDescent="0.25">
      <c r="B499" s="134" t="str">
        <f t="shared" si="125"/>
        <v>-----</v>
      </c>
      <c r="C499" s="1" t="str">
        <f>+IF('Diagnóstico Técnico'!AH490&gt;0,'Diagnóstico Técnico'!A490,"")</f>
        <v/>
      </c>
      <c r="D499" s="413" t="str">
        <f>+'Diagnóstico Técnico'!D490</f>
        <v xml:space="preserve">OASIS </v>
      </c>
      <c r="BW499" s="414">
        <v>181197.87388987566</v>
      </c>
      <c r="BX499" s="414">
        <f t="shared" si="126"/>
        <v>215625.46992895202</v>
      </c>
      <c r="BY499" s="414">
        <f t="shared" si="127"/>
        <v>17407.609236234457</v>
      </c>
      <c r="BZ499" s="414">
        <f t="shared" si="128"/>
        <v>20715.054991119003</v>
      </c>
      <c r="CA499" s="414">
        <f t="shared" si="129"/>
        <v>198605.48312611011</v>
      </c>
      <c r="CB499" s="414">
        <f t="shared" si="130"/>
        <v>0</v>
      </c>
      <c r="CC499" s="414">
        <f t="shared" si="131"/>
        <v>0</v>
      </c>
      <c r="CD499" s="414">
        <f t="shared" si="132"/>
        <v>0</v>
      </c>
      <c r="CE499" s="414">
        <f t="shared" si="119"/>
        <v>0</v>
      </c>
      <c r="CF499" s="414">
        <f t="shared" si="133"/>
        <v>0</v>
      </c>
      <c r="CG499" s="414">
        <f t="shared" si="134"/>
        <v>0</v>
      </c>
      <c r="CH499" s="414">
        <f t="shared" si="135"/>
        <v>0</v>
      </c>
      <c r="CI499" s="414">
        <f t="shared" si="120"/>
        <v>0</v>
      </c>
      <c r="CJ499" s="414">
        <f t="shared" si="121"/>
        <v>0</v>
      </c>
      <c r="CK499" s="414">
        <f t="shared" si="122"/>
        <v>0</v>
      </c>
      <c r="CL499" s="414">
        <f t="shared" si="123"/>
        <v>0</v>
      </c>
      <c r="CM499" s="414">
        <f t="shared" si="124"/>
        <v>0</v>
      </c>
    </row>
    <row r="500" spans="2:94" hidden="1" x14ac:dyDescent="0.25">
      <c r="B500" s="134" t="str">
        <f t="shared" si="125"/>
        <v>-----</v>
      </c>
      <c r="C500" s="1" t="str">
        <f>+IF('Diagnóstico Técnico'!AH491&gt;0,'Diagnóstico Técnico'!A491,"")</f>
        <v/>
      </c>
      <c r="D500" s="413" t="str">
        <f>+'Diagnóstico Técnico'!D491</f>
        <v>NUEVO MILENIO</v>
      </c>
      <c r="BW500" s="414">
        <v>181197.87388987566</v>
      </c>
      <c r="BX500" s="414">
        <f t="shared" si="126"/>
        <v>215625.46992895202</v>
      </c>
      <c r="BY500" s="414">
        <f t="shared" si="127"/>
        <v>17407.609236234457</v>
      </c>
      <c r="BZ500" s="414">
        <f t="shared" si="128"/>
        <v>20715.054991119003</v>
      </c>
      <c r="CA500" s="414">
        <f t="shared" si="129"/>
        <v>198605.48312611011</v>
      </c>
      <c r="CB500" s="414">
        <f t="shared" si="130"/>
        <v>0</v>
      </c>
      <c r="CC500" s="414">
        <f t="shared" si="131"/>
        <v>0</v>
      </c>
      <c r="CD500" s="414">
        <f t="shared" si="132"/>
        <v>0</v>
      </c>
      <c r="CE500" s="414">
        <f t="shared" si="119"/>
        <v>0</v>
      </c>
      <c r="CF500" s="414">
        <f t="shared" si="133"/>
        <v>0</v>
      </c>
      <c r="CG500" s="414">
        <f t="shared" si="134"/>
        <v>0</v>
      </c>
      <c r="CH500" s="414">
        <f t="shared" si="135"/>
        <v>0</v>
      </c>
      <c r="CI500" s="414">
        <f t="shared" si="120"/>
        <v>0</v>
      </c>
      <c r="CJ500" s="414">
        <f t="shared" si="121"/>
        <v>0</v>
      </c>
      <c r="CK500" s="414">
        <f t="shared" si="122"/>
        <v>0</v>
      </c>
      <c r="CL500" s="414">
        <f t="shared" si="123"/>
        <v>0</v>
      </c>
      <c r="CM500" s="414">
        <f t="shared" si="124"/>
        <v>0</v>
      </c>
    </row>
    <row r="501" spans="2:94" hidden="1" x14ac:dyDescent="0.25">
      <c r="B501" s="134" t="str">
        <f t="shared" si="125"/>
        <v>-----</v>
      </c>
      <c r="C501" s="1" t="str">
        <f>+IF('Diagnóstico Técnico'!AH492&gt;0,'Diagnóstico Técnico'!A492,"")</f>
        <v>OAS-121</v>
      </c>
      <c r="D501" s="413" t="str">
        <f>+'Diagnóstico Técnico'!D492</f>
        <v xml:space="preserve">OASIS </v>
      </c>
      <c r="BW501" s="414">
        <v>181197.87388987566</v>
      </c>
      <c r="BX501" s="414">
        <f t="shared" si="126"/>
        <v>215625.46992895202</v>
      </c>
      <c r="BY501" s="414">
        <f t="shared" si="127"/>
        <v>17407.609236234457</v>
      </c>
      <c r="BZ501" s="414">
        <f t="shared" si="128"/>
        <v>20715.054991119003</v>
      </c>
      <c r="CA501" s="414">
        <f t="shared" si="129"/>
        <v>198605.48312611011</v>
      </c>
      <c r="CB501" s="414">
        <f t="shared" si="130"/>
        <v>236340.52492007101</v>
      </c>
      <c r="CC501" s="414">
        <f t="shared" si="131"/>
        <v>0</v>
      </c>
      <c r="CD501" s="414">
        <f t="shared" si="132"/>
        <v>0</v>
      </c>
      <c r="CE501" s="414">
        <f t="shared" si="119"/>
        <v>0</v>
      </c>
      <c r="CF501" s="414">
        <f t="shared" si="133"/>
        <v>0</v>
      </c>
      <c r="CG501" s="414">
        <f t="shared" si="134"/>
        <v>0</v>
      </c>
      <c r="CH501" s="414">
        <f t="shared" si="135"/>
        <v>236340.52492007101</v>
      </c>
      <c r="CI501" s="414">
        <f t="shared" si="120"/>
        <v>0</v>
      </c>
      <c r="CJ501" s="414">
        <f t="shared" si="121"/>
        <v>0</v>
      </c>
      <c r="CK501" s="414">
        <f t="shared" si="122"/>
        <v>0</v>
      </c>
      <c r="CL501" s="414">
        <f t="shared" si="123"/>
        <v>0</v>
      </c>
      <c r="CM501" s="414">
        <f t="shared" si="124"/>
        <v>236340.52492007101</v>
      </c>
    </row>
    <row r="502" spans="2:94" hidden="1" x14ac:dyDescent="0.25">
      <c r="B502" s="134" t="str">
        <f t="shared" si="125"/>
        <v>-----</v>
      </c>
      <c r="C502" s="1" t="str">
        <f>+IF('Diagnóstico Técnico'!AH493&gt;0,'Diagnóstico Técnico'!A493,"")</f>
        <v/>
      </c>
      <c r="D502" s="413" t="str">
        <f>+'Diagnóstico Técnico'!D493</f>
        <v xml:space="preserve">OASIS </v>
      </c>
      <c r="BW502" s="414">
        <v>181197.87388987566</v>
      </c>
      <c r="BX502" s="414">
        <f t="shared" si="126"/>
        <v>215625.46992895202</v>
      </c>
      <c r="BY502" s="414">
        <f t="shared" si="127"/>
        <v>17407.609236234457</v>
      </c>
      <c r="BZ502" s="414">
        <f t="shared" si="128"/>
        <v>20715.054991119003</v>
      </c>
      <c r="CA502" s="414">
        <f t="shared" si="129"/>
        <v>198605.48312611011</v>
      </c>
      <c r="CB502" s="414">
        <f t="shared" si="130"/>
        <v>0</v>
      </c>
      <c r="CC502" s="414">
        <f t="shared" si="131"/>
        <v>0</v>
      </c>
      <c r="CD502" s="414">
        <f t="shared" si="132"/>
        <v>0</v>
      </c>
      <c r="CE502" s="414">
        <f t="shared" si="119"/>
        <v>0</v>
      </c>
      <c r="CF502" s="414">
        <f t="shared" si="133"/>
        <v>0</v>
      </c>
      <c r="CG502" s="414">
        <f t="shared" si="134"/>
        <v>0</v>
      </c>
      <c r="CH502" s="414">
        <f t="shared" si="135"/>
        <v>0</v>
      </c>
      <c r="CI502" s="414">
        <f t="shared" si="120"/>
        <v>0</v>
      </c>
      <c r="CJ502" s="414">
        <f t="shared" si="121"/>
        <v>0</v>
      </c>
      <c r="CK502" s="414">
        <f t="shared" si="122"/>
        <v>0</v>
      </c>
      <c r="CL502" s="414">
        <f t="shared" si="123"/>
        <v>0</v>
      </c>
      <c r="CM502" s="414">
        <f t="shared" si="124"/>
        <v>0</v>
      </c>
    </row>
    <row r="503" spans="2:94" hidden="1" x14ac:dyDescent="0.25">
      <c r="B503" s="134" t="str">
        <f t="shared" si="125"/>
        <v>-----</v>
      </c>
      <c r="C503" s="1" t="str">
        <f>+IF('Diagnóstico Técnico'!AH494&gt;0,'Diagnóstico Técnico'!A494,"")</f>
        <v/>
      </c>
      <c r="D503" s="413" t="str">
        <f>+'Diagnóstico Técnico'!D494</f>
        <v xml:space="preserve">NUEVO HORIZONTE </v>
      </c>
      <c r="BW503" s="414">
        <v>181197.87388987566</v>
      </c>
      <c r="BX503" s="414">
        <f t="shared" si="126"/>
        <v>215625.46992895202</v>
      </c>
      <c r="BY503" s="414">
        <f t="shared" si="127"/>
        <v>17407.609236234457</v>
      </c>
      <c r="BZ503" s="414">
        <f t="shared" si="128"/>
        <v>20715.054991119003</v>
      </c>
      <c r="CA503" s="414">
        <f t="shared" si="129"/>
        <v>198605.48312611011</v>
      </c>
      <c r="CB503" s="414">
        <f t="shared" si="130"/>
        <v>0</v>
      </c>
      <c r="CC503" s="414">
        <f t="shared" si="131"/>
        <v>0</v>
      </c>
      <c r="CD503" s="414">
        <f t="shared" si="132"/>
        <v>0</v>
      </c>
      <c r="CE503" s="414">
        <f t="shared" si="119"/>
        <v>0</v>
      </c>
      <c r="CF503" s="414">
        <f t="shared" si="133"/>
        <v>0</v>
      </c>
      <c r="CG503" s="414">
        <f t="shared" si="134"/>
        <v>0</v>
      </c>
      <c r="CH503" s="414">
        <f t="shared" si="135"/>
        <v>0</v>
      </c>
      <c r="CI503" s="414">
        <f t="shared" si="120"/>
        <v>0</v>
      </c>
      <c r="CJ503" s="414">
        <f t="shared" si="121"/>
        <v>0</v>
      </c>
      <c r="CK503" s="414">
        <f t="shared" si="122"/>
        <v>0</v>
      </c>
      <c r="CL503" s="414">
        <f t="shared" si="123"/>
        <v>0</v>
      </c>
      <c r="CM503" s="414">
        <f t="shared" si="124"/>
        <v>0</v>
      </c>
    </row>
    <row r="504" spans="2:94" hidden="1" x14ac:dyDescent="0.25">
      <c r="B504" s="134" t="str">
        <f t="shared" si="125"/>
        <v>-----</v>
      </c>
      <c r="C504" s="1" t="str">
        <f>+IF('Diagnóstico Técnico'!AH495&gt;0,'Diagnóstico Técnico'!A495,"")</f>
        <v/>
      </c>
      <c r="D504" s="413" t="str">
        <f>+'Diagnóstico Técnico'!D495</f>
        <v>TAHAMI</v>
      </c>
      <c r="BW504" s="414">
        <v>181197.87388987566</v>
      </c>
      <c r="BX504" s="414">
        <f t="shared" si="126"/>
        <v>215625.46992895202</v>
      </c>
      <c r="BY504" s="414">
        <f t="shared" si="127"/>
        <v>17407.609236234457</v>
      </c>
      <c r="BZ504" s="414">
        <f t="shared" si="128"/>
        <v>20715.054991119003</v>
      </c>
      <c r="CA504" s="414">
        <f t="shared" si="129"/>
        <v>198605.48312611011</v>
      </c>
      <c r="CB504" s="414">
        <f t="shared" si="130"/>
        <v>0</v>
      </c>
      <c r="CC504" s="414">
        <f t="shared" si="131"/>
        <v>0</v>
      </c>
      <c r="CD504" s="414">
        <f t="shared" si="132"/>
        <v>0</v>
      </c>
      <c r="CE504" s="414">
        <f t="shared" ref="CE504:CE567" si="136">+CC504+CD504</f>
        <v>0</v>
      </c>
      <c r="CF504" s="414">
        <f t="shared" si="133"/>
        <v>0</v>
      </c>
      <c r="CG504" s="414">
        <f t="shared" si="134"/>
        <v>0</v>
      </c>
      <c r="CH504" s="414">
        <f t="shared" si="135"/>
        <v>0</v>
      </c>
      <c r="CI504" s="414">
        <f t="shared" ref="CI504:CI567" si="137">+IF((CB504+CF504)&gt;$CF$12,(CB504+CF504)-$CF$12,0)</f>
        <v>0</v>
      </c>
      <c r="CJ504" s="414">
        <f t="shared" ref="CJ504:CJ567" si="138">+IF(CF504&gt;$CF$12,CF504-$CF$12,0)</f>
        <v>0</v>
      </c>
      <c r="CK504" s="414">
        <f t="shared" ref="CK504:CK567" si="139">ROUND(+IF((CB504+CF504+CG504)&gt;$CH$12,(CB504+CF504+CG504)-$CH$12,0),0)</f>
        <v>0</v>
      </c>
      <c r="CL504" s="414">
        <f t="shared" ref="CL504:CL567" si="140">+IF(CJ504&lt;CI504,CI504,CJ504)</f>
        <v>0</v>
      </c>
      <c r="CM504" s="414">
        <f t="shared" ref="CM504:CM567" si="141">+CH504-CL504-CK504</f>
        <v>0</v>
      </c>
    </row>
    <row r="505" spans="2:94" hidden="1" x14ac:dyDescent="0.25">
      <c r="B505" s="134" t="str">
        <f t="shared" si="125"/>
        <v>-----</v>
      </c>
      <c r="C505" s="1" t="str">
        <f>+IF('Diagnóstico Técnico'!AH496&gt;0,'Diagnóstico Técnico'!A496,"")</f>
        <v/>
      </c>
      <c r="D505" s="413" t="str">
        <f>+'Diagnóstico Técnico'!D496</f>
        <v xml:space="preserve">OASIS </v>
      </c>
      <c r="BW505" s="414">
        <v>181197.87388987566</v>
      </c>
      <c r="BX505" s="414">
        <f t="shared" si="126"/>
        <v>215625.46992895202</v>
      </c>
      <c r="BY505" s="414">
        <f t="shared" si="127"/>
        <v>17407.609236234457</v>
      </c>
      <c r="BZ505" s="414">
        <f t="shared" si="128"/>
        <v>20715.054991119003</v>
      </c>
      <c r="CA505" s="414">
        <f t="shared" si="129"/>
        <v>198605.48312611011</v>
      </c>
      <c r="CB505" s="414">
        <f t="shared" si="130"/>
        <v>0</v>
      </c>
      <c r="CC505" s="414">
        <f t="shared" si="131"/>
        <v>0</v>
      </c>
      <c r="CD505" s="414">
        <f t="shared" si="132"/>
        <v>0</v>
      </c>
      <c r="CE505" s="414">
        <f t="shared" si="136"/>
        <v>0</v>
      </c>
      <c r="CF505" s="414">
        <f t="shared" si="133"/>
        <v>0</v>
      </c>
      <c r="CG505" s="414">
        <f t="shared" si="134"/>
        <v>0</v>
      </c>
      <c r="CH505" s="414">
        <f t="shared" si="135"/>
        <v>0</v>
      </c>
      <c r="CI505" s="414">
        <f t="shared" si="137"/>
        <v>0</v>
      </c>
      <c r="CJ505" s="414">
        <f t="shared" si="138"/>
        <v>0</v>
      </c>
      <c r="CK505" s="414">
        <f t="shared" si="139"/>
        <v>0</v>
      </c>
      <c r="CL505" s="414">
        <f t="shared" si="140"/>
        <v>0</v>
      </c>
      <c r="CM505" s="414">
        <f t="shared" si="141"/>
        <v>0</v>
      </c>
    </row>
    <row r="506" spans="2:94" hidden="1" x14ac:dyDescent="0.25">
      <c r="B506" s="134" t="str">
        <f t="shared" si="125"/>
        <v>-----</v>
      </c>
      <c r="C506" s="1" t="str">
        <f>+IF('Diagnóstico Técnico'!AH497&gt;0,'Diagnóstico Técnico'!A497,"")</f>
        <v/>
      </c>
      <c r="D506" s="413" t="str">
        <f>+'Diagnóstico Técnico'!D497</f>
        <v>TAHAMI</v>
      </c>
      <c r="BW506" s="414">
        <v>181197.87388987566</v>
      </c>
      <c r="BX506" s="414">
        <f t="shared" si="126"/>
        <v>215625.46992895202</v>
      </c>
      <c r="BY506" s="414">
        <f t="shared" si="127"/>
        <v>17407.609236234457</v>
      </c>
      <c r="BZ506" s="414">
        <f t="shared" si="128"/>
        <v>20715.054991119003</v>
      </c>
      <c r="CA506" s="414">
        <f t="shared" si="129"/>
        <v>198605.48312611011</v>
      </c>
      <c r="CB506" s="414">
        <f t="shared" si="130"/>
        <v>0</v>
      </c>
      <c r="CC506" s="414">
        <f t="shared" si="131"/>
        <v>0</v>
      </c>
      <c r="CD506" s="414">
        <f t="shared" si="132"/>
        <v>0</v>
      </c>
      <c r="CE506" s="414">
        <f t="shared" si="136"/>
        <v>0</v>
      </c>
      <c r="CF506" s="414">
        <f t="shared" si="133"/>
        <v>0</v>
      </c>
      <c r="CG506" s="414">
        <f t="shared" si="134"/>
        <v>0</v>
      </c>
      <c r="CH506" s="414">
        <f t="shared" si="135"/>
        <v>0</v>
      </c>
      <c r="CI506" s="414">
        <f t="shared" si="137"/>
        <v>0</v>
      </c>
      <c r="CJ506" s="414">
        <f t="shared" si="138"/>
        <v>0</v>
      </c>
      <c r="CK506" s="414">
        <f t="shared" si="139"/>
        <v>0</v>
      </c>
      <c r="CL506" s="414">
        <f t="shared" si="140"/>
        <v>0</v>
      </c>
      <c r="CM506" s="414">
        <f t="shared" si="141"/>
        <v>0</v>
      </c>
    </row>
    <row r="507" spans="2:94" hidden="1" x14ac:dyDescent="0.25">
      <c r="B507" s="134" t="str">
        <f t="shared" si="125"/>
        <v>-----</v>
      </c>
      <c r="C507" s="1" t="str">
        <f>+IF('Diagnóstico Técnico'!AH498&gt;0,'Diagnóstico Técnico'!A498,"")</f>
        <v/>
      </c>
      <c r="D507" s="413" t="str">
        <f>+'Diagnóstico Técnico'!D498</f>
        <v>TAHAMI</v>
      </c>
      <c r="BW507" s="414">
        <v>181197.87388987566</v>
      </c>
      <c r="BX507" s="414">
        <f t="shared" si="126"/>
        <v>215625.46992895202</v>
      </c>
      <c r="BY507" s="414">
        <f t="shared" si="127"/>
        <v>17407.609236234457</v>
      </c>
      <c r="BZ507" s="414">
        <f t="shared" si="128"/>
        <v>20715.054991119003</v>
      </c>
      <c r="CA507" s="414">
        <f t="shared" si="129"/>
        <v>198605.48312611011</v>
      </c>
      <c r="CB507" s="414">
        <f t="shared" si="130"/>
        <v>0</v>
      </c>
      <c r="CC507" s="414">
        <f t="shared" si="131"/>
        <v>0</v>
      </c>
      <c r="CD507" s="414">
        <f t="shared" si="132"/>
        <v>0</v>
      </c>
      <c r="CE507" s="414">
        <f t="shared" si="136"/>
        <v>0</v>
      </c>
      <c r="CF507" s="414">
        <f t="shared" si="133"/>
        <v>0</v>
      </c>
      <c r="CG507" s="414">
        <f t="shared" si="134"/>
        <v>0</v>
      </c>
      <c r="CH507" s="414">
        <f t="shared" si="135"/>
        <v>0</v>
      </c>
      <c r="CI507" s="414">
        <f t="shared" si="137"/>
        <v>0</v>
      </c>
      <c r="CJ507" s="414">
        <f t="shared" si="138"/>
        <v>0</v>
      </c>
      <c r="CK507" s="414">
        <f t="shared" si="139"/>
        <v>0</v>
      </c>
      <c r="CL507" s="414">
        <f t="shared" si="140"/>
        <v>0</v>
      </c>
      <c r="CM507" s="414">
        <f t="shared" si="141"/>
        <v>0</v>
      </c>
    </row>
    <row r="508" spans="2:94" x14ac:dyDescent="0.25">
      <c r="B508" s="134" t="str">
        <f t="shared" si="125"/>
        <v>UST2-S-D-LM-LD-</v>
      </c>
      <c r="C508" s="6" t="str">
        <f>+IF('Diagnóstico Técnico'!AH499&gt;0,'Diagnóstico Técnico'!A499,"")</f>
        <v>OAS-122</v>
      </c>
      <c r="D508" s="475" t="str">
        <f>+'Diagnóstico Técnico'!D499</f>
        <v xml:space="preserve">OASIS </v>
      </c>
      <c r="E508" s="6">
        <v>2.37</v>
      </c>
      <c r="F508" s="6">
        <v>1</v>
      </c>
      <c r="G508" s="6">
        <v>2.37</v>
      </c>
      <c r="H508" s="6">
        <v>1</v>
      </c>
      <c r="I508" s="6">
        <v>1</v>
      </c>
      <c r="J508" s="6">
        <v>1</v>
      </c>
      <c r="K508" s="6">
        <v>1</v>
      </c>
      <c r="L508" s="6"/>
      <c r="M508" s="6"/>
      <c r="N508" s="6"/>
      <c r="O508" s="6"/>
      <c r="P508" s="6"/>
      <c r="Q508" s="6"/>
      <c r="R508" s="6"/>
      <c r="S508" s="6"/>
      <c r="T508" s="6"/>
      <c r="U508" s="6"/>
      <c r="V508" s="6"/>
      <c r="W508" s="6"/>
      <c r="X508" s="6"/>
      <c r="Y508" s="6"/>
      <c r="Z508" s="6">
        <v>0.7</v>
      </c>
      <c r="AA508" s="6"/>
      <c r="AB508" s="6"/>
      <c r="AC508" s="6"/>
      <c r="AD508" s="6">
        <v>1</v>
      </c>
      <c r="AE508" s="6"/>
      <c r="AF508" s="6"/>
      <c r="AG508" s="6"/>
      <c r="AH508" s="6"/>
      <c r="AI508" s="6"/>
      <c r="AJ508" s="6"/>
      <c r="AK508" s="6"/>
      <c r="AL508" s="6"/>
      <c r="AM508" s="6"/>
      <c r="AN508" s="6"/>
      <c r="AO508" s="6"/>
      <c r="AP508" s="6"/>
      <c r="AQ508" s="6"/>
      <c r="AR508" s="6"/>
      <c r="AS508" s="6"/>
      <c r="AT508" s="6"/>
      <c r="AU508" s="6"/>
      <c r="AV508" s="6"/>
      <c r="AW508" s="6"/>
      <c r="AX508" s="6"/>
      <c r="AY508" s="6"/>
      <c r="AZ508" s="6"/>
      <c r="BA508" s="6"/>
      <c r="BB508" s="6"/>
      <c r="BC508" s="6"/>
      <c r="BD508" s="6"/>
      <c r="BE508" s="6"/>
      <c r="BF508" s="6"/>
      <c r="BG508" s="6">
        <v>1</v>
      </c>
      <c r="BH508" s="6"/>
      <c r="BI508" s="6"/>
      <c r="BJ508" s="6"/>
      <c r="BK508" s="6">
        <v>4</v>
      </c>
      <c r="BL508" s="6"/>
      <c r="BM508" s="6"/>
      <c r="BN508" s="6"/>
      <c r="BO508" s="6"/>
      <c r="BP508" s="6"/>
      <c r="BW508" s="414">
        <v>181197.87388987566</v>
      </c>
      <c r="BX508" s="414">
        <f t="shared" si="126"/>
        <v>215625.46992895202</v>
      </c>
      <c r="BY508" s="414">
        <f t="shared" si="127"/>
        <v>17407.609236234457</v>
      </c>
      <c r="BZ508" s="414">
        <f t="shared" si="128"/>
        <v>20715.054991119003</v>
      </c>
      <c r="CA508" s="414">
        <f t="shared" si="129"/>
        <v>198605.48312611011</v>
      </c>
      <c r="CB508" s="414">
        <f t="shared" si="130"/>
        <v>236340.52492007101</v>
      </c>
      <c r="CC508" s="414">
        <f t="shared" si="131"/>
        <v>3950042.96</v>
      </c>
      <c r="CD508" s="414">
        <f t="shared" si="132"/>
        <v>0</v>
      </c>
      <c r="CE508" s="414">
        <f t="shared" si="136"/>
        <v>3950042.96</v>
      </c>
      <c r="CF508" s="414">
        <f t="shared" si="133"/>
        <v>5126760.7577839997</v>
      </c>
      <c r="CG508" s="414">
        <f t="shared" si="134"/>
        <v>0</v>
      </c>
      <c r="CH508" s="414">
        <f t="shared" si="135"/>
        <v>5363101.2827040702</v>
      </c>
      <c r="CI508" s="414">
        <f t="shared" si="137"/>
        <v>0</v>
      </c>
      <c r="CJ508" s="414">
        <f t="shared" si="138"/>
        <v>0</v>
      </c>
      <c r="CK508" s="414">
        <f t="shared" si="139"/>
        <v>0</v>
      </c>
      <c r="CL508" s="414">
        <f t="shared" si="140"/>
        <v>0</v>
      </c>
      <c r="CM508" s="414">
        <f t="shared" si="141"/>
        <v>5363101.2827040702</v>
      </c>
      <c r="CO508" s="134" t="s">
        <v>1124</v>
      </c>
      <c r="CP508" s="134">
        <v>1</v>
      </c>
    </row>
    <row r="509" spans="2:94" hidden="1" x14ac:dyDescent="0.25">
      <c r="B509" s="134" t="str">
        <f t="shared" si="125"/>
        <v>-----</v>
      </c>
      <c r="C509" s="1" t="str">
        <f>+IF('Diagnóstico Técnico'!AH500&gt;0,'Diagnóstico Técnico'!A500,"")</f>
        <v/>
      </c>
      <c r="D509" s="413" t="str">
        <f>+'Diagnóstico Técnico'!D500</f>
        <v>TAHAMI</v>
      </c>
      <c r="BW509" s="414">
        <v>181197.87388987566</v>
      </c>
      <c r="BX509" s="414">
        <f t="shared" si="126"/>
        <v>215625.46992895202</v>
      </c>
      <c r="BY509" s="414">
        <f t="shared" si="127"/>
        <v>17407.609236234457</v>
      </c>
      <c r="BZ509" s="414">
        <f t="shared" si="128"/>
        <v>20715.054991119003</v>
      </c>
      <c r="CA509" s="414">
        <f t="shared" si="129"/>
        <v>198605.48312611011</v>
      </c>
      <c r="CB509" s="414">
        <f t="shared" si="130"/>
        <v>0</v>
      </c>
      <c r="CC509" s="414">
        <f t="shared" si="131"/>
        <v>0</v>
      </c>
      <c r="CD509" s="414">
        <f t="shared" si="132"/>
        <v>0</v>
      </c>
      <c r="CE509" s="414">
        <f t="shared" si="136"/>
        <v>0</v>
      </c>
      <c r="CF509" s="414">
        <f t="shared" si="133"/>
        <v>0</v>
      </c>
      <c r="CG509" s="414">
        <f t="shared" si="134"/>
        <v>0</v>
      </c>
      <c r="CH509" s="414">
        <f t="shared" si="135"/>
        <v>0</v>
      </c>
      <c r="CI509" s="414">
        <f t="shared" si="137"/>
        <v>0</v>
      </c>
      <c r="CJ509" s="414">
        <f t="shared" si="138"/>
        <v>0</v>
      </c>
      <c r="CK509" s="414">
        <f t="shared" si="139"/>
        <v>0</v>
      </c>
      <c r="CL509" s="414">
        <f t="shared" si="140"/>
        <v>0</v>
      </c>
      <c r="CM509" s="414">
        <f t="shared" si="141"/>
        <v>0</v>
      </c>
    </row>
    <row r="510" spans="2:94" hidden="1" x14ac:dyDescent="0.25">
      <c r="B510" s="134" t="str">
        <f t="shared" si="125"/>
        <v>-----</v>
      </c>
      <c r="C510" s="1" t="str">
        <f>+IF('Diagnóstico Técnico'!AH501&gt;0,'Diagnóstico Técnico'!A501,"")</f>
        <v/>
      </c>
      <c r="D510" s="413" t="str">
        <f>+'Diagnóstico Técnico'!D501</f>
        <v xml:space="preserve">NUEVO HORIZONTE </v>
      </c>
      <c r="BW510" s="414">
        <v>181197.87388987566</v>
      </c>
      <c r="BX510" s="414">
        <f t="shared" si="126"/>
        <v>215625.46992895202</v>
      </c>
      <c r="BY510" s="414">
        <f t="shared" si="127"/>
        <v>17407.609236234457</v>
      </c>
      <c r="BZ510" s="414">
        <f t="shared" si="128"/>
        <v>20715.054991119003</v>
      </c>
      <c r="CA510" s="414">
        <f t="shared" si="129"/>
        <v>198605.48312611011</v>
      </c>
      <c r="CB510" s="414">
        <f t="shared" si="130"/>
        <v>0</v>
      </c>
      <c r="CC510" s="414">
        <f t="shared" si="131"/>
        <v>0</v>
      </c>
      <c r="CD510" s="414">
        <f t="shared" si="132"/>
        <v>0</v>
      </c>
      <c r="CE510" s="414">
        <f t="shared" si="136"/>
        <v>0</v>
      </c>
      <c r="CF510" s="414">
        <f t="shared" si="133"/>
        <v>0</v>
      </c>
      <c r="CG510" s="414">
        <f t="shared" si="134"/>
        <v>0</v>
      </c>
      <c r="CH510" s="414">
        <f t="shared" si="135"/>
        <v>0</v>
      </c>
      <c r="CI510" s="414">
        <f t="shared" si="137"/>
        <v>0</v>
      </c>
      <c r="CJ510" s="414">
        <f t="shared" si="138"/>
        <v>0</v>
      </c>
      <c r="CK510" s="414">
        <f t="shared" si="139"/>
        <v>0</v>
      </c>
      <c r="CL510" s="414">
        <f t="shared" si="140"/>
        <v>0</v>
      </c>
      <c r="CM510" s="414">
        <f t="shared" si="141"/>
        <v>0</v>
      </c>
    </row>
    <row r="511" spans="2:94" hidden="1" x14ac:dyDescent="0.25">
      <c r="B511" s="134" t="str">
        <f t="shared" si="125"/>
        <v>-----</v>
      </c>
      <c r="C511" s="1" t="str">
        <f>+IF('Diagnóstico Técnico'!AH502&gt;0,'Diagnóstico Técnico'!A502,"")</f>
        <v/>
      </c>
      <c r="D511" s="413" t="str">
        <f>+'Diagnóstico Técnico'!D502</f>
        <v xml:space="preserve">OASIS </v>
      </c>
      <c r="BW511" s="414">
        <v>181197.87388987566</v>
      </c>
      <c r="BX511" s="414">
        <f t="shared" si="126"/>
        <v>215625.46992895202</v>
      </c>
      <c r="BY511" s="414">
        <f t="shared" si="127"/>
        <v>17407.609236234457</v>
      </c>
      <c r="BZ511" s="414">
        <f t="shared" si="128"/>
        <v>20715.054991119003</v>
      </c>
      <c r="CA511" s="414">
        <f t="shared" si="129"/>
        <v>198605.48312611011</v>
      </c>
      <c r="CB511" s="414">
        <f t="shared" si="130"/>
        <v>0</v>
      </c>
      <c r="CC511" s="414">
        <f t="shared" si="131"/>
        <v>0</v>
      </c>
      <c r="CD511" s="414">
        <f t="shared" si="132"/>
        <v>0</v>
      </c>
      <c r="CE511" s="414">
        <f t="shared" si="136"/>
        <v>0</v>
      </c>
      <c r="CF511" s="414">
        <f t="shared" si="133"/>
        <v>0</v>
      </c>
      <c r="CG511" s="414">
        <f t="shared" si="134"/>
        <v>0</v>
      </c>
      <c r="CH511" s="414">
        <f t="shared" si="135"/>
        <v>0</v>
      </c>
      <c r="CI511" s="414">
        <f t="shared" si="137"/>
        <v>0</v>
      </c>
      <c r="CJ511" s="414">
        <f t="shared" si="138"/>
        <v>0</v>
      </c>
      <c r="CK511" s="414">
        <f t="shared" si="139"/>
        <v>0</v>
      </c>
      <c r="CL511" s="414">
        <f t="shared" si="140"/>
        <v>0</v>
      </c>
      <c r="CM511" s="414">
        <f t="shared" si="141"/>
        <v>0</v>
      </c>
    </row>
    <row r="512" spans="2:94" x14ac:dyDescent="0.25">
      <c r="B512" s="134" t="str">
        <f t="shared" si="125"/>
        <v>--D--LD-</v>
      </c>
      <c r="C512" s="6" t="str">
        <f>+IF('Diagnóstico Técnico'!AH503&gt;0,'Diagnóstico Técnico'!A503,"")</f>
        <v>OAS-124</v>
      </c>
      <c r="D512" s="475" t="str">
        <f>+'Diagnóstico Técnico'!D503</f>
        <v xml:space="preserve">OASIS </v>
      </c>
      <c r="E512" s="6">
        <v>1.5</v>
      </c>
      <c r="F512" s="6"/>
      <c r="G512" s="6">
        <v>1</v>
      </c>
      <c r="H512" s="6"/>
      <c r="I512" s="6">
        <v>1</v>
      </c>
      <c r="J512" s="6"/>
      <c r="K512" s="6">
        <v>1</v>
      </c>
      <c r="L512" s="6"/>
      <c r="M512" s="6"/>
      <c r="N512" s="6"/>
      <c r="O512" s="6"/>
      <c r="P512" s="6"/>
      <c r="Q512" s="6"/>
      <c r="R512" s="6"/>
      <c r="S512" s="6"/>
      <c r="T512" s="6"/>
      <c r="U512" s="6"/>
      <c r="V512" s="6"/>
      <c r="W512" s="6"/>
      <c r="X512" s="6"/>
      <c r="Y512" s="6"/>
      <c r="Z512" s="6"/>
      <c r="AA512" s="6"/>
      <c r="AB512" s="6"/>
      <c r="AC512" s="6"/>
      <c r="AD512" s="6"/>
      <c r="AE512" s="6"/>
      <c r="AF512" s="6"/>
      <c r="AG512" s="6"/>
      <c r="AH512" s="6"/>
      <c r="AI512" s="6"/>
      <c r="AJ512" s="6"/>
      <c r="AK512" s="6"/>
      <c r="AL512" s="6"/>
      <c r="AM512" s="6"/>
      <c r="AN512" s="6">
        <v>1</v>
      </c>
      <c r="AO512" s="6"/>
      <c r="AP512" s="6"/>
      <c r="AQ512" s="6"/>
      <c r="AR512" s="6"/>
      <c r="AS512" s="6"/>
      <c r="AT512" s="6"/>
      <c r="AU512" s="6">
        <v>5</v>
      </c>
      <c r="AV512" s="6">
        <v>5.5</v>
      </c>
      <c r="AW512" s="6"/>
      <c r="AX512" s="6"/>
      <c r="AY512" s="6">
        <v>1</v>
      </c>
      <c r="AZ512" s="6"/>
      <c r="BA512" s="6"/>
      <c r="BB512" s="6"/>
      <c r="BC512" s="6"/>
      <c r="BD512" s="6"/>
      <c r="BE512" s="6"/>
      <c r="BF512" s="6"/>
      <c r="BG512" s="6"/>
      <c r="BH512" s="6"/>
      <c r="BI512" s="6"/>
      <c r="BJ512" s="6"/>
      <c r="BK512" s="6"/>
      <c r="BL512" s="6"/>
      <c r="BM512" s="6">
        <v>2.5</v>
      </c>
      <c r="BN512" s="6">
        <v>4.5</v>
      </c>
      <c r="BO512" s="6"/>
      <c r="BP512" s="6">
        <v>21.4</v>
      </c>
      <c r="BW512" s="414">
        <v>181197.87388987566</v>
      </c>
      <c r="BX512" s="414">
        <f t="shared" si="126"/>
        <v>215625.46992895202</v>
      </c>
      <c r="BY512" s="414">
        <f t="shared" si="127"/>
        <v>17407.609236234457</v>
      </c>
      <c r="BZ512" s="414">
        <f t="shared" si="128"/>
        <v>20715.054991119003</v>
      </c>
      <c r="CA512" s="414">
        <f t="shared" si="129"/>
        <v>198605.48312611011</v>
      </c>
      <c r="CB512" s="414">
        <f t="shared" si="130"/>
        <v>236340.52492007101</v>
      </c>
      <c r="CC512" s="414">
        <f t="shared" si="131"/>
        <v>1353259.6</v>
      </c>
      <c r="CD512" s="414">
        <f t="shared" si="132"/>
        <v>0</v>
      </c>
      <c r="CE512" s="414">
        <f t="shared" si="136"/>
        <v>1353259.6</v>
      </c>
      <c r="CF512" s="414">
        <f t="shared" si="133"/>
        <v>1756395.63484</v>
      </c>
      <c r="CG512" s="414">
        <f t="shared" si="134"/>
        <v>0</v>
      </c>
      <c r="CH512" s="414">
        <f t="shared" si="135"/>
        <v>1992736.159760071</v>
      </c>
      <c r="CI512" s="414">
        <f t="shared" si="137"/>
        <v>0</v>
      </c>
      <c r="CJ512" s="414">
        <f t="shared" si="138"/>
        <v>0</v>
      </c>
      <c r="CK512" s="414">
        <f t="shared" si="139"/>
        <v>0</v>
      </c>
      <c r="CL512" s="414">
        <f t="shared" si="140"/>
        <v>0</v>
      </c>
      <c r="CM512" s="414">
        <f t="shared" si="141"/>
        <v>1992736.159760071</v>
      </c>
      <c r="CO512" s="134" t="s">
        <v>1129</v>
      </c>
      <c r="CP512" s="134">
        <v>1</v>
      </c>
    </row>
    <row r="513" spans="2:94" hidden="1" x14ac:dyDescent="0.25">
      <c r="B513" s="134" t="str">
        <f t="shared" si="125"/>
        <v>-----</v>
      </c>
      <c r="C513" s="1" t="str">
        <f>+IF('Diagnóstico Técnico'!AH504&gt;0,'Diagnóstico Técnico'!A504,"")</f>
        <v/>
      </c>
      <c r="D513" s="413" t="str">
        <f>+'Diagnóstico Técnico'!D504</f>
        <v xml:space="preserve">OASIS </v>
      </c>
      <c r="BW513" s="414">
        <v>181197.87388987566</v>
      </c>
      <c r="BX513" s="414">
        <f t="shared" si="126"/>
        <v>215625.46992895202</v>
      </c>
      <c r="BY513" s="414">
        <f t="shared" si="127"/>
        <v>17407.609236234457</v>
      </c>
      <c r="BZ513" s="414">
        <f t="shared" si="128"/>
        <v>20715.054991119003</v>
      </c>
      <c r="CA513" s="414">
        <f t="shared" si="129"/>
        <v>198605.48312611011</v>
      </c>
      <c r="CB513" s="414">
        <f t="shared" si="130"/>
        <v>0</v>
      </c>
      <c r="CC513" s="414">
        <f t="shared" si="131"/>
        <v>0</v>
      </c>
      <c r="CD513" s="414">
        <f t="shared" si="132"/>
        <v>0</v>
      </c>
      <c r="CE513" s="414">
        <f t="shared" si="136"/>
        <v>0</v>
      </c>
      <c r="CF513" s="414">
        <f t="shared" si="133"/>
        <v>0</v>
      </c>
      <c r="CG513" s="414">
        <f t="shared" si="134"/>
        <v>0</v>
      </c>
      <c r="CH513" s="414">
        <f t="shared" si="135"/>
        <v>0</v>
      </c>
      <c r="CI513" s="414">
        <f t="shared" si="137"/>
        <v>0</v>
      </c>
      <c r="CJ513" s="414">
        <f t="shared" si="138"/>
        <v>0</v>
      </c>
      <c r="CK513" s="414">
        <f t="shared" si="139"/>
        <v>0</v>
      </c>
      <c r="CL513" s="414">
        <f t="shared" si="140"/>
        <v>0</v>
      </c>
      <c r="CM513" s="414">
        <f t="shared" si="141"/>
        <v>0</v>
      </c>
    </row>
    <row r="514" spans="2:94" x14ac:dyDescent="0.25">
      <c r="B514" s="134" t="str">
        <f t="shared" si="125"/>
        <v>UST2-S-D-LM--LP</v>
      </c>
      <c r="C514" s="6" t="str">
        <f>+IF('Diagnóstico Técnico'!AH505&gt;0,'Diagnóstico Técnico'!A505,"")</f>
        <v>OAS-126</v>
      </c>
      <c r="D514" s="475" t="str">
        <f>+'Diagnóstico Técnico'!D505</f>
        <v xml:space="preserve">OASIS </v>
      </c>
      <c r="E514" s="6">
        <v>1</v>
      </c>
      <c r="F514" s="6">
        <v>1.6</v>
      </c>
      <c r="G514" s="6">
        <v>2.2000000000000002</v>
      </c>
      <c r="H514" s="6">
        <v>1</v>
      </c>
      <c r="I514" s="6">
        <v>1</v>
      </c>
      <c r="J514" s="6">
        <v>1</v>
      </c>
      <c r="K514" s="6"/>
      <c r="L514" s="6">
        <v>1</v>
      </c>
      <c r="M514" s="6"/>
      <c r="N514" s="6"/>
      <c r="O514" s="6"/>
      <c r="P514" s="6"/>
      <c r="Q514" s="6"/>
      <c r="R514" s="6"/>
      <c r="S514" s="6"/>
      <c r="T514" s="6"/>
      <c r="U514" s="6"/>
      <c r="V514" s="6"/>
      <c r="W514" s="6"/>
      <c r="X514" s="6"/>
      <c r="Y514" s="6"/>
      <c r="Z514" s="6">
        <v>0.4</v>
      </c>
      <c r="AA514" s="6"/>
      <c r="AB514" s="6"/>
      <c r="AC514" s="6"/>
      <c r="AD514" s="6">
        <v>1</v>
      </c>
      <c r="AE514" s="6"/>
      <c r="AF514" s="6"/>
      <c r="AG514" s="6"/>
      <c r="AH514" s="6"/>
      <c r="AI514" s="6"/>
      <c r="AJ514" s="6"/>
      <c r="AK514" s="6"/>
      <c r="AL514" s="6"/>
      <c r="AM514" s="6"/>
      <c r="AN514" s="6">
        <v>1.26</v>
      </c>
      <c r="AO514" s="6"/>
      <c r="AP514" s="6"/>
      <c r="AQ514" s="6"/>
      <c r="AR514" s="6"/>
      <c r="AS514" s="6"/>
      <c r="AT514" s="6"/>
      <c r="AU514" s="6"/>
      <c r="AV514" s="6"/>
      <c r="AW514" s="6"/>
      <c r="AX514" s="6"/>
      <c r="AY514" s="6"/>
      <c r="AZ514" s="6"/>
      <c r="BA514" s="6"/>
      <c r="BB514" s="6"/>
      <c r="BC514" s="6"/>
      <c r="BD514" s="6"/>
      <c r="BE514" s="6"/>
      <c r="BF514" s="6"/>
      <c r="BG514" s="6">
        <v>1</v>
      </c>
      <c r="BH514" s="6"/>
      <c r="BI514" s="6"/>
      <c r="BJ514" s="6"/>
      <c r="BK514" s="6"/>
      <c r="BL514" s="6"/>
      <c r="BM514" s="6"/>
      <c r="BN514" s="6"/>
      <c r="BO514" s="6"/>
      <c r="BP514" s="6"/>
      <c r="BW514" s="414">
        <v>181197.87388987566</v>
      </c>
      <c r="BX514" s="414">
        <f t="shared" si="126"/>
        <v>215625.46992895202</v>
      </c>
      <c r="BY514" s="414">
        <f t="shared" si="127"/>
        <v>17407.609236234457</v>
      </c>
      <c r="BZ514" s="414">
        <f t="shared" si="128"/>
        <v>20715.054991119003</v>
      </c>
      <c r="CA514" s="414">
        <f t="shared" si="129"/>
        <v>198605.48312611011</v>
      </c>
      <c r="CB514" s="414">
        <f t="shared" si="130"/>
        <v>236340.52492007101</v>
      </c>
      <c r="CC514" s="414">
        <f t="shared" si="131"/>
        <v>3922205.82</v>
      </c>
      <c r="CD514" s="414">
        <f t="shared" si="132"/>
        <v>0</v>
      </c>
      <c r="CE514" s="414">
        <f t="shared" si="136"/>
        <v>3922205.82</v>
      </c>
      <c r="CF514" s="414">
        <f t="shared" si="133"/>
        <v>5090630.9337779991</v>
      </c>
      <c r="CG514" s="414">
        <f t="shared" si="134"/>
        <v>0</v>
      </c>
      <c r="CH514" s="414">
        <f t="shared" si="135"/>
        <v>5326971.4586980697</v>
      </c>
      <c r="CI514" s="414">
        <f t="shared" si="137"/>
        <v>0</v>
      </c>
      <c r="CJ514" s="414">
        <f t="shared" si="138"/>
        <v>0</v>
      </c>
      <c r="CK514" s="414">
        <f t="shared" si="139"/>
        <v>0</v>
      </c>
      <c r="CL514" s="414">
        <f t="shared" si="140"/>
        <v>0</v>
      </c>
      <c r="CM514" s="414">
        <f t="shared" si="141"/>
        <v>5326971.4586980697</v>
      </c>
      <c r="CO514" s="134" t="s">
        <v>1129</v>
      </c>
      <c r="CP514" s="134">
        <v>1</v>
      </c>
    </row>
    <row r="515" spans="2:94" x14ac:dyDescent="0.25">
      <c r="B515" s="134" t="str">
        <f t="shared" si="125"/>
        <v>-S--LM--</v>
      </c>
      <c r="C515" s="6" t="str">
        <f>+IF('Diagnóstico Técnico'!AH506&gt;0,'Diagnóstico Técnico'!A506,"")</f>
        <v>OAS-127</v>
      </c>
      <c r="D515" s="475" t="str">
        <f>+'Diagnóstico Técnico'!D506</f>
        <v xml:space="preserve">OASIS </v>
      </c>
      <c r="E515" s="6">
        <v>4.2</v>
      </c>
      <c r="F515" s="6">
        <v>3.4</v>
      </c>
      <c r="G515" s="6">
        <v>6.8</v>
      </c>
      <c r="H515" s="6">
        <v>1</v>
      </c>
      <c r="I515" s="6"/>
      <c r="J515" s="6">
        <v>1</v>
      </c>
      <c r="K515" s="6"/>
      <c r="L515" s="6"/>
      <c r="M515" s="6"/>
      <c r="N515" s="6"/>
      <c r="O515" s="6"/>
      <c r="P515" s="6"/>
      <c r="Q515" s="6"/>
      <c r="R515" s="6"/>
      <c r="S515" s="6"/>
      <c r="T515" s="6"/>
      <c r="U515" s="6"/>
      <c r="V515" s="6"/>
      <c r="W515" s="6"/>
      <c r="X515" s="6"/>
      <c r="Y515" s="6"/>
      <c r="Z515" s="6">
        <v>0.3</v>
      </c>
      <c r="AA515" s="6"/>
      <c r="AB515" s="6"/>
      <c r="AC515" s="6"/>
      <c r="AD515" s="6"/>
      <c r="AE515" s="6"/>
      <c r="AF515" s="6"/>
      <c r="AG515" s="6"/>
      <c r="AH515" s="6"/>
      <c r="AI515" s="6"/>
      <c r="AJ515" s="6"/>
      <c r="AK515" s="6"/>
      <c r="AL515" s="6"/>
      <c r="AM515" s="6"/>
      <c r="AN515" s="6">
        <v>2.1</v>
      </c>
      <c r="AO515" s="6"/>
      <c r="AP515" s="6"/>
      <c r="AQ515" s="6"/>
      <c r="AR515" s="6"/>
      <c r="AS515" s="6"/>
      <c r="AT515" s="6"/>
      <c r="AU515" s="6"/>
      <c r="AV515" s="6"/>
      <c r="AW515" s="6">
        <v>0.9</v>
      </c>
      <c r="AX515" s="6"/>
      <c r="AY515" s="6">
        <v>1</v>
      </c>
      <c r="AZ515" s="6">
        <v>1</v>
      </c>
      <c r="BA515" s="6"/>
      <c r="BB515" s="6"/>
      <c r="BC515" s="6"/>
      <c r="BD515" s="6"/>
      <c r="BE515" s="6"/>
      <c r="BF515" s="6"/>
      <c r="BG515" s="6"/>
      <c r="BH515" s="6"/>
      <c r="BI515" s="6"/>
      <c r="BJ515" s="6"/>
      <c r="BK515" s="6">
        <v>0.8</v>
      </c>
      <c r="BL515" s="6">
        <v>1.2</v>
      </c>
      <c r="BM515" s="6">
        <v>2.7</v>
      </c>
      <c r="BN515" s="6">
        <v>4.3</v>
      </c>
      <c r="BO515" s="6">
        <v>0.9</v>
      </c>
      <c r="BP515" s="6">
        <v>13.1</v>
      </c>
      <c r="BW515" s="414">
        <v>181197.87388987566</v>
      </c>
      <c r="BX515" s="414">
        <f t="shared" si="126"/>
        <v>215625.46992895202</v>
      </c>
      <c r="BY515" s="414">
        <f t="shared" si="127"/>
        <v>17407.609236234457</v>
      </c>
      <c r="BZ515" s="414">
        <f t="shared" si="128"/>
        <v>20715.054991119003</v>
      </c>
      <c r="CA515" s="414">
        <f t="shared" si="129"/>
        <v>198605.48312611011</v>
      </c>
      <c r="CB515" s="414">
        <f t="shared" si="130"/>
        <v>236340.52492007101</v>
      </c>
      <c r="CC515" s="414">
        <f t="shared" si="131"/>
        <v>1724621.7999999998</v>
      </c>
      <c r="CD515" s="414">
        <f t="shared" si="132"/>
        <v>0</v>
      </c>
      <c r="CE515" s="414">
        <f t="shared" si="136"/>
        <v>1724621.7999999998</v>
      </c>
      <c r="CF515" s="414">
        <f t="shared" si="133"/>
        <v>2238386.6342199999</v>
      </c>
      <c r="CG515" s="414">
        <f t="shared" si="134"/>
        <v>0</v>
      </c>
      <c r="CH515" s="414">
        <f t="shared" si="135"/>
        <v>2474727.1591400709</v>
      </c>
      <c r="CI515" s="414">
        <f t="shared" si="137"/>
        <v>0</v>
      </c>
      <c r="CJ515" s="414">
        <f t="shared" si="138"/>
        <v>0</v>
      </c>
      <c r="CK515" s="414">
        <f t="shared" si="139"/>
        <v>0</v>
      </c>
      <c r="CL515" s="414">
        <f t="shared" si="140"/>
        <v>0</v>
      </c>
      <c r="CM515" s="414">
        <f t="shared" si="141"/>
        <v>2474727.1591400709</v>
      </c>
      <c r="CO515" s="134" t="s">
        <v>1129</v>
      </c>
      <c r="CP515" s="134">
        <v>1</v>
      </c>
    </row>
    <row r="516" spans="2:94" hidden="1" x14ac:dyDescent="0.25">
      <c r="B516" s="134" t="str">
        <f t="shared" si="125"/>
        <v>-----</v>
      </c>
      <c r="C516" s="1" t="str">
        <f>+IF('Diagnóstico Técnico'!AH507&gt;0,'Diagnóstico Técnico'!A507,"")</f>
        <v/>
      </c>
      <c r="D516" s="413" t="str">
        <f>+'Diagnóstico Técnico'!D507</f>
        <v xml:space="preserve">OASIS </v>
      </c>
      <c r="BW516" s="414">
        <v>181197.87388987566</v>
      </c>
      <c r="BX516" s="414">
        <f t="shared" si="126"/>
        <v>215625.46992895202</v>
      </c>
      <c r="BY516" s="414">
        <f t="shared" si="127"/>
        <v>17407.609236234457</v>
      </c>
      <c r="BZ516" s="414">
        <f t="shared" si="128"/>
        <v>20715.054991119003</v>
      </c>
      <c r="CA516" s="414">
        <f t="shared" si="129"/>
        <v>198605.48312611011</v>
      </c>
      <c r="CB516" s="414">
        <f t="shared" si="130"/>
        <v>0</v>
      </c>
      <c r="CC516" s="414">
        <f t="shared" si="131"/>
        <v>0</v>
      </c>
      <c r="CD516" s="414">
        <f t="shared" si="132"/>
        <v>0</v>
      </c>
      <c r="CE516" s="414">
        <f t="shared" si="136"/>
        <v>0</v>
      </c>
      <c r="CF516" s="414">
        <f t="shared" si="133"/>
        <v>0</v>
      </c>
      <c r="CG516" s="414">
        <f t="shared" si="134"/>
        <v>0</v>
      </c>
      <c r="CH516" s="414">
        <f t="shared" si="135"/>
        <v>0</v>
      </c>
      <c r="CI516" s="414">
        <f t="shared" si="137"/>
        <v>0</v>
      </c>
      <c r="CJ516" s="414">
        <f t="shared" si="138"/>
        <v>0</v>
      </c>
      <c r="CK516" s="414">
        <f t="shared" si="139"/>
        <v>0</v>
      </c>
      <c r="CL516" s="414">
        <f t="shared" si="140"/>
        <v>0</v>
      </c>
      <c r="CM516" s="414">
        <f t="shared" si="141"/>
        <v>0</v>
      </c>
    </row>
    <row r="517" spans="2:94" hidden="1" x14ac:dyDescent="0.25">
      <c r="B517" s="134" t="str">
        <f t="shared" si="125"/>
        <v>-----</v>
      </c>
      <c r="C517" s="1" t="str">
        <f>+IF('Diagnóstico Técnico'!AH508&gt;0,'Diagnóstico Técnico'!A508,"")</f>
        <v/>
      </c>
      <c r="D517" s="413" t="str">
        <f>+'Diagnóstico Técnico'!D508</f>
        <v xml:space="preserve">OASIS </v>
      </c>
      <c r="BW517" s="414">
        <v>181197.87388987566</v>
      </c>
      <c r="BX517" s="414">
        <f t="shared" si="126"/>
        <v>215625.46992895202</v>
      </c>
      <c r="BY517" s="414">
        <f t="shared" si="127"/>
        <v>17407.609236234457</v>
      </c>
      <c r="BZ517" s="414">
        <f t="shared" si="128"/>
        <v>20715.054991119003</v>
      </c>
      <c r="CA517" s="414">
        <f t="shared" si="129"/>
        <v>198605.48312611011</v>
      </c>
      <c r="CB517" s="414">
        <f t="shared" si="130"/>
        <v>0</v>
      </c>
      <c r="CC517" s="414">
        <f t="shared" si="131"/>
        <v>0</v>
      </c>
      <c r="CD517" s="414">
        <f t="shared" si="132"/>
        <v>0</v>
      </c>
      <c r="CE517" s="414">
        <f t="shared" si="136"/>
        <v>0</v>
      </c>
      <c r="CF517" s="414">
        <f t="shared" si="133"/>
        <v>0</v>
      </c>
      <c r="CG517" s="414">
        <f t="shared" si="134"/>
        <v>0</v>
      </c>
      <c r="CH517" s="414">
        <f t="shared" si="135"/>
        <v>0</v>
      </c>
      <c r="CI517" s="414">
        <f t="shared" si="137"/>
        <v>0</v>
      </c>
      <c r="CJ517" s="414">
        <f t="shared" si="138"/>
        <v>0</v>
      </c>
      <c r="CK517" s="414">
        <f t="shared" si="139"/>
        <v>0</v>
      </c>
      <c r="CL517" s="414">
        <f t="shared" si="140"/>
        <v>0</v>
      </c>
      <c r="CM517" s="414">
        <f t="shared" si="141"/>
        <v>0</v>
      </c>
    </row>
    <row r="518" spans="2:94" x14ac:dyDescent="0.25">
      <c r="B518" s="134" t="str">
        <f t="shared" si="125"/>
        <v>UST1-S-D-LM-LD-</v>
      </c>
      <c r="C518" s="6" t="str">
        <f>+IF('Diagnóstico Técnico'!AH509&gt;0,'Diagnóstico Técnico'!A509,"")</f>
        <v>OAS-129</v>
      </c>
      <c r="D518" s="475" t="str">
        <f>+'Diagnóstico Técnico'!D509</f>
        <v xml:space="preserve">OASIS </v>
      </c>
      <c r="E518" s="6"/>
      <c r="F518" s="6"/>
      <c r="G518" s="6"/>
      <c r="H518" s="6">
        <v>1</v>
      </c>
      <c r="I518" s="6">
        <v>1</v>
      </c>
      <c r="J518" s="6">
        <v>1</v>
      </c>
      <c r="K518" s="6">
        <v>1</v>
      </c>
      <c r="L518" s="6"/>
      <c r="M518" s="6"/>
      <c r="N518" s="6"/>
      <c r="O518" s="6"/>
      <c r="P518" s="6"/>
      <c r="Q518" s="6"/>
      <c r="R518" s="6"/>
      <c r="S518" s="6"/>
      <c r="T518" s="6"/>
      <c r="U518" s="6"/>
      <c r="V518" s="6"/>
      <c r="W518" s="6"/>
      <c r="X518" s="6"/>
      <c r="Y518" s="6"/>
      <c r="Z518" s="6"/>
      <c r="AA518" s="6"/>
      <c r="AB518" s="6"/>
      <c r="AC518" s="6">
        <v>1</v>
      </c>
      <c r="AD518" s="6"/>
      <c r="AE518" s="6"/>
      <c r="AF518" s="6"/>
      <c r="AG518" s="6"/>
      <c r="AH518" s="6"/>
      <c r="AI518" s="6"/>
      <c r="AJ518" s="6"/>
      <c r="AK518" s="6"/>
      <c r="AL518" s="6"/>
      <c r="AM518" s="6"/>
      <c r="AN518" s="6"/>
      <c r="AO518" s="6"/>
      <c r="AP518" s="6"/>
      <c r="AQ518" s="6"/>
      <c r="AR518" s="6"/>
      <c r="AS518" s="6"/>
      <c r="AT518" s="6"/>
      <c r="AU518" s="6"/>
      <c r="AV518" s="6"/>
      <c r="AW518" s="6"/>
      <c r="AX518" s="6"/>
      <c r="AY518" s="6"/>
      <c r="AZ518" s="6"/>
      <c r="BA518" s="6"/>
      <c r="BB518" s="6"/>
      <c r="BC518" s="6"/>
      <c r="BD518" s="6"/>
      <c r="BE518" s="6"/>
      <c r="BF518" s="6"/>
      <c r="BG518" s="6"/>
      <c r="BH518" s="6"/>
      <c r="BI518" s="6"/>
      <c r="BJ518" s="6"/>
      <c r="BK518" s="6"/>
      <c r="BL518" s="6"/>
      <c r="BM518" s="6"/>
      <c r="BN518" s="6"/>
      <c r="BO518" s="6"/>
      <c r="BP518" s="6"/>
      <c r="BW518" s="414">
        <v>181197.87388987566</v>
      </c>
      <c r="BX518" s="414">
        <f t="shared" si="126"/>
        <v>215625.46992895202</v>
      </c>
      <c r="BY518" s="414">
        <f t="shared" si="127"/>
        <v>17407.609236234457</v>
      </c>
      <c r="BZ518" s="414">
        <f t="shared" si="128"/>
        <v>20715.054991119003</v>
      </c>
      <c r="CA518" s="414">
        <f t="shared" si="129"/>
        <v>198605.48312611011</v>
      </c>
      <c r="CB518" s="414">
        <f t="shared" si="130"/>
        <v>236340.52492007101</v>
      </c>
      <c r="CC518" s="414">
        <f t="shared" si="131"/>
        <v>3793310</v>
      </c>
      <c r="CD518" s="414">
        <f t="shared" si="132"/>
        <v>0</v>
      </c>
      <c r="CE518" s="414">
        <f t="shared" si="136"/>
        <v>3793310</v>
      </c>
      <c r="CF518" s="414">
        <f t="shared" si="133"/>
        <v>4923337.0489999996</v>
      </c>
      <c r="CG518" s="414">
        <f t="shared" si="134"/>
        <v>0</v>
      </c>
      <c r="CH518" s="414">
        <f t="shared" si="135"/>
        <v>5159677.5739200711</v>
      </c>
      <c r="CI518" s="414">
        <f t="shared" si="137"/>
        <v>0</v>
      </c>
      <c r="CJ518" s="414">
        <f t="shared" si="138"/>
        <v>0</v>
      </c>
      <c r="CK518" s="414">
        <f t="shared" si="139"/>
        <v>0</v>
      </c>
      <c r="CL518" s="414">
        <f t="shared" si="140"/>
        <v>0</v>
      </c>
      <c r="CM518" s="414">
        <f t="shared" si="141"/>
        <v>5159677.5739200711</v>
      </c>
    </row>
    <row r="519" spans="2:94" hidden="1" x14ac:dyDescent="0.25">
      <c r="B519" s="134" t="str">
        <f t="shared" si="125"/>
        <v>-----</v>
      </c>
      <c r="C519" s="1" t="str">
        <f>+IF('Diagnóstico Técnico'!AH510&gt;0,'Diagnóstico Técnico'!A510,"")</f>
        <v>OAS-130</v>
      </c>
      <c r="D519" s="413" t="str">
        <f>+'Diagnóstico Técnico'!D510</f>
        <v xml:space="preserve">OASIS </v>
      </c>
      <c r="BW519" s="414">
        <v>181197.87388987566</v>
      </c>
      <c r="BX519" s="414">
        <f t="shared" si="126"/>
        <v>215625.46992895202</v>
      </c>
      <c r="BY519" s="414">
        <f t="shared" si="127"/>
        <v>17407.609236234457</v>
      </c>
      <c r="BZ519" s="414">
        <f t="shared" si="128"/>
        <v>20715.054991119003</v>
      </c>
      <c r="CA519" s="414">
        <f t="shared" si="129"/>
        <v>198605.48312611011</v>
      </c>
      <c r="CB519" s="414">
        <f t="shared" si="130"/>
        <v>236340.52492007101</v>
      </c>
      <c r="CC519" s="414">
        <f t="shared" si="131"/>
        <v>0</v>
      </c>
      <c r="CD519" s="414">
        <f t="shared" si="132"/>
        <v>0</v>
      </c>
      <c r="CE519" s="414">
        <f t="shared" si="136"/>
        <v>0</v>
      </c>
      <c r="CF519" s="414">
        <f t="shared" si="133"/>
        <v>0</v>
      </c>
      <c r="CG519" s="414">
        <f t="shared" si="134"/>
        <v>0</v>
      </c>
      <c r="CH519" s="414">
        <f t="shared" si="135"/>
        <v>236340.52492007101</v>
      </c>
      <c r="CI519" s="414">
        <f t="shared" si="137"/>
        <v>0</v>
      </c>
      <c r="CJ519" s="414">
        <f t="shared" si="138"/>
        <v>0</v>
      </c>
      <c r="CK519" s="414">
        <f t="shared" si="139"/>
        <v>0</v>
      </c>
      <c r="CL519" s="414">
        <f t="shared" si="140"/>
        <v>0</v>
      </c>
      <c r="CM519" s="414">
        <f t="shared" si="141"/>
        <v>236340.52492007101</v>
      </c>
    </row>
    <row r="520" spans="2:94" x14ac:dyDescent="0.25">
      <c r="B520" s="134" t="str">
        <f t="shared" si="125"/>
        <v>UST1-S-D-LM-LD-</v>
      </c>
      <c r="C520" s="6" t="str">
        <f>+IF('Diagnóstico Técnico'!AH511&gt;0,'Diagnóstico Técnico'!A511,"")</f>
        <v>OAS-131</v>
      </c>
      <c r="D520" s="475" t="str">
        <f>+'Diagnóstico Técnico'!D511</f>
        <v xml:space="preserve">OASIS </v>
      </c>
      <c r="E520" s="6"/>
      <c r="F520" s="6"/>
      <c r="G520" s="6"/>
      <c r="H520" s="6">
        <v>1</v>
      </c>
      <c r="I520" s="6">
        <v>1</v>
      </c>
      <c r="J520" s="6">
        <v>1</v>
      </c>
      <c r="K520" s="6">
        <v>1</v>
      </c>
      <c r="L520" s="6"/>
      <c r="M520" s="6"/>
      <c r="N520" s="6"/>
      <c r="O520" s="6"/>
      <c r="P520" s="6"/>
      <c r="Q520" s="6"/>
      <c r="R520" s="6"/>
      <c r="S520" s="6"/>
      <c r="T520" s="6"/>
      <c r="U520" s="6"/>
      <c r="V520" s="6"/>
      <c r="W520" s="6"/>
      <c r="X520" s="6"/>
      <c r="Y520" s="6"/>
      <c r="Z520" s="6"/>
      <c r="AA520" s="6"/>
      <c r="AB520" s="6"/>
      <c r="AC520" s="6">
        <v>1</v>
      </c>
      <c r="AD520" s="6"/>
      <c r="AE520" s="6"/>
      <c r="AF520" s="6"/>
      <c r="AG520" s="6"/>
      <c r="AH520" s="6"/>
      <c r="AI520" s="6"/>
      <c r="AJ520" s="6"/>
      <c r="AK520" s="6"/>
      <c r="AL520" s="6"/>
      <c r="AM520" s="6"/>
      <c r="AN520" s="6"/>
      <c r="AO520" s="6"/>
      <c r="AP520" s="6"/>
      <c r="AQ520" s="6"/>
      <c r="AR520" s="6"/>
      <c r="AS520" s="6"/>
      <c r="AT520" s="6"/>
      <c r="AU520" s="6"/>
      <c r="AV520" s="6"/>
      <c r="AW520" s="6"/>
      <c r="AX520" s="6"/>
      <c r="AY520" s="6"/>
      <c r="AZ520" s="6"/>
      <c r="BA520" s="6"/>
      <c r="BB520" s="6"/>
      <c r="BC520" s="6"/>
      <c r="BD520" s="6"/>
      <c r="BE520" s="6"/>
      <c r="BF520" s="6"/>
      <c r="BG520" s="6"/>
      <c r="BH520" s="6"/>
      <c r="BI520" s="6"/>
      <c r="BJ520" s="6"/>
      <c r="BK520" s="6"/>
      <c r="BL520" s="6"/>
      <c r="BM520" s="6"/>
      <c r="BN520" s="6"/>
      <c r="BO520" s="6"/>
      <c r="BP520" s="6"/>
      <c r="BW520" s="414">
        <v>181197.87388987566</v>
      </c>
      <c r="BX520" s="414">
        <f t="shared" si="126"/>
        <v>215625.46992895202</v>
      </c>
      <c r="BY520" s="414">
        <f t="shared" si="127"/>
        <v>17407.609236234457</v>
      </c>
      <c r="BZ520" s="414">
        <f t="shared" si="128"/>
        <v>20715.054991119003</v>
      </c>
      <c r="CA520" s="414">
        <f t="shared" si="129"/>
        <v>198605.48312611011</v>
      </c>
      <c r="CB520" s="414">
        <f t="shared" si="130"/>
        <v>236340.52492007101</v>
      </c>
      <c r="CC520" s="414">
        <f t="shared" si="131"/>
        <v>3793310</v>
      </c>
      <c r="CD520" s="414">
        <f t="shared" si="132"/>
        <v>0</v>
      </c>
      <c r="CE520" s="414">
        <f t="shared" si="136"/>
        <v>3793310</v>
      </c>
      <c r="CF520" s="414">
        <f t="shared" si="133"/>
        <v>4923337.0489999996</v>
      </c>
      <c r="CG520" s="414">
        <f t="shared" si="134"/>
        <v>0</v>
      </c>
      <c r="CH520" s="414">
        <f t="shared" si="135"/>
        <v>5159677.5739200711</v>
      </c>
      <c r="CI520" s="414">
        <f t="shared" si="137"/>
        <v>0</v>
      </c>
      <c r="CJ520" s="414">
        <f t="shared" si="138"/>
        <v>0</v>
      </c>
      <c r="CK520" s="414">
        <f t="shared" si="139"/>
        <v>0</v>
      </c>
      <c r="CL520" s="414">
        <f t="shared" si="140"/>
        <v>0</v>
      </c>
      <c r="CM520" s="414">
        <f t="shared" si="141"/>
        <v>5159677.5739200711</v>
      </c>
    </row>
    <row r="521" spans="2:94" hidden="1" x14ac:dyDescent="0.25">
      <c r="B521" s="134" t="str">
        <f t="shared" si="125"/>
        <v>-----</v>
      </c>
      <c r="C521" s="1" t="str">
        <f>+IF('Diagnóstico Técnico'!AH512&gt;0,'Diagnóstico Técnico'!A512,"")</f>
        <v>OAS-132</v>
      </c>
      <c r="D521" s="413" t="str">
        <f>+'Diagnóstico Técnico'!D512</f>
        <v xml:space="preserve">OASIS </v>
      </c>
      <c r="BW521" s="414">
        <v>181197.87388987566</v>
      </c>
      <c r="BX521" s="414">
        <f t="shared" si="126"/>
        <v>215625.46992895202</v>
      </c>
      <c r="BY521" s="414">
        <f t="shared" si="127"/>
        <v>17407.609236234457</v>
      </c>
      <c r="BZ521" s="414">
        <f t="shared" si="128"/>
        <v>20715.054991119003</v>
      </c>
      <c r="CA521" s="414">
        <f t="shared" si="129"/>
        <v>198605.48312611011</v>
      </c>
      <c r="CB521" s="414">
        <f t="shared" si="130"/>
        <v>236340.52492007101</v>
      </c>
      <c r="CC521" s="414">
        <f t="shared" si="131"/>
        <v>0</v>
      </c>
      <c r="CD521" s="414">
        <f t="shared" si="132"/>
        <v>0</v>
      </c>
      <c r="CE521" s="414">
        <f t="shared" si="136"/>
        <v>0</v>
      </c>
      <c r="CF521" s="414">
        <f t="shared" si="133"/>
        <v>0</v>
      </c>
      <c r="CG521" s="414">
        <f t="shared" si="134"/>
        <v>0</v>
      </c>
      <c r="CH521" s="414">
        <f t="shared" si="135"/>
        <v>236340.52492007101</v>
      </c>
      <c r="CI521" s="414">
        <f t="shared" si="137"/>
        <v>0</v>
      </c>
      <c r="CJ521" s="414">
        <f t="shared" si="138"/>
        <v>0</v>
      </c>
      <c r="CK521" s="414">
        <f t="shared" si="139"/>
        <v>0</v>
      </c>
      <c r="CL521" s="414">
        <f t="shared" si="140"/>
        <v>0</v>
      </c>
      <c r="CM521" s="414">
        <f t="shared" si="141"/>
        <v>236340.52492007101</v>
      </c>
    </row>
    <row r="522" spans="2:94" hidden="1" x14ac:dyDescent="0.25">
      <c r="B522" s="134" t="str">
        <f t="shared" si="125"/>
        <v>-----</v>
      </c>
      <c r="C522" s="1" t="str">
        <f>+IF('Diagnóstico Técnico'!AH513&gt;0,'Diagnóstico Técnico'!A513,"")</f>
        <v/>
      </c>
      <c r="D522" s="413" t="str">
        <f>+'Diagnóstico Técnico'!D513</f>
        <v>TAHAMI</v>
      </c>
      <c r="BW522" s="414">
        <v>181197.87388987566</v>
      </c>
      <c r="BX522" s="414">
        <f t="shared" si="126"/>
        <v>215625.46992895202</v>
      </c>
      <c r="BY522" s="414">
        <f t="shared" si="127"/>
        <v>17407.609236234457</v>
      </c>
      <c r="BZ522" s="414">
        <f t="shared" si="128"/>
        <v>20715.054991119003</v>
      </c>
      <c r="CA522" s="414">
        <f t="shared" si="129"/>
        <v>198605.48312611011</v>
      </c>
      <c r="CB522" s="414">
        <f t="shared" si="130"/>
        <v>0</v>
      </c>
      <c r="CC522" s="414">
        <f t="shared" si="131"/>
        <v>0</v>
      </c>
      <c r="CD522" s="414">
        <f t="shared" si="132"/>
        <v>0</v>
      </c>
      <c r="CE522" s="414">
        <f t="shared" si="136"/>
        <v>0</v>
      </c>
      <c r="CF522" s="414">
        <f t="shared" si="133"/>
        <v>0</v>
      </c>
      <c r="CG522" s="414">
        <f t="shared" si="134"/>
        <v>0</v>
      </c>
      <c r="CH522" s="414">
        <f t="shared" si="135"/>
        <v>0</v>
      </c>
      <c r="CI522" s="414">
        <f t="shared" si="137"/>
        <v>0</v>
      </c>
      <c r="CJ522" s="414">
        <f t="shared" si="138"/>
        <v>0</v>
      </c>
      <c r="CK522" s="414">
        <f t="shared" si="139"/>
        <v>0</v>
      </c>
      <c r="CL522" s="414">
        <f t="shared" si="140"/>
        <v>0</v>
      </c>
      <c r="CM522" s="414">
        <f t="shared" si="141"/>
        <v>0</v>
      </c>
    </row>
    <row r="523" spans="2:94" hidden="1" x14ac:dyDescent="0.25">
      <c r="B523" s="134" t="str">
        <f t="shared" si="125"/>
        <v>-----</v>
      </c>
      <c r="C523" s="1" t="str">
        <f>+IF('Diagnóstico Técnico'!AH514&gt;0,'Diagnóstico Técnico'!A514,"")</f>
        <v/>
      </c>
      <c r="D523" s="413" t="str">
        <f>+'Diagnóstico Técnico'!D514</f>
        <v>NUEVO MILENIO</v>
      </c>
      <c r="BW523" s="414">
        <v>181197.87388987566</v>
      </c>
      <c r="BX523" s="414">
        <f t="shared" si="126"/>
        <v>215625.46992895202</v>
      </c>
      <c r="BY523" s="414">
        <f t="shared" si="127"/>
        <v>17407.609236234457</v>
      </c>
      <c r="BZ523" s="414">
        <f t="shared" si="128"/>
        <v>20715.054991119003</v>
      </c>
      <c r="CA523" s="414">
        <f t="shared" si="129"/>
        <v>198605.48312611011</v>
      </c>
      <c r="CB523" s="414">
        <f t="shared" si="130"/>
        <v>0</v>
      </c>
      <c r="CC523" s="414">
        <f t="shared" si="131"/>
        <v>0</v>
      </c>
      <c r="CD523" s="414">
        <f t="shared" si="132"/>
        <v>0</v>
      </c>
      <c r="CE523" s="414">
        <f t="shared" si="136"/>
        <v>0</v>
      </c>
      <c r="CF523" s="414">
        <f t="shared" si="133"/>
        <v>0</v>
      </c>
      <c r="CG523" s="414">
        <f t="shared" si="134"/>
        <v>0</v>
      </c>
      <c r="CH523" s="414">
        <f t="shared" si="135"/>
        <v>0</v>
      </c>
      <c r="CI523" s="414">
        <f t="shared" si="137"/>
        <v>0</v>
      </c>
      <c r="CJ523" s="414">
        <f t="shared" si="138"/>
        <v>0</v>
      </c>
      <c r="CK523" s="414">
        <f t="shared" si="139"/>
        <v>0</v>
      </c>
      <c r="CL523" s="414">
        <f t="shared" si="140"/>
        <v>0</v>
      </c>
      <c r="CM523" s="414">
        <f t="shared" si="141"/>
        <v>0</v>
      </c>
    </row>
    <row r="524" spans="2:94" hidden="1" x14ac:dyDescent="0.25">
      <c r="B524" s="134" t="str">
        <f t="shared" si="125"/>
        <v>-----</v>
      </c>
      <c r="C524" s="1" t="str">
        <f>+IF('Diagnóstico Técnico'!AH515&gt;0,'Diagnóstico Técnico'!A515,"")</f>
        <v/>
      </c>
      <c r="D524" s="413" t="str">
        <f>+'Diagnóstico Técnico'!D515</f>
        <v xml:space="preserve">OASIS </v>
      </c>
      <c r="BW524" s="414">
        <v>181197.87388987566</v>
      </c>
      <c r="BX524" s="414">
        <f t="shared" si="126"/>
        <v>215625.46992895202</v>
      </c>
      <c r="BY524" s="414">
        <f t="shared" si="127"/>
        <v>17407.609236234457</v>
      </c>
      <c r="BZ524" s="414">
        <f t="shared" si="128"/>
        <v>20715.054991119003</v>
      </c>
      <c r="CA524" s="414">
        <f t="shared" si="129"/>
        <v>198605.48312611011</v>
      </c>
      <c r="CB524" s="414">
        <f t="shared" si="130"/>
        <v>0</v>
      </c>
      <c r="CC524" s="414">
        <f t="shared" si="131"/>
        <v>0</v>
      </c>
      <c r="CD524" s="414">
        <f t="shared" si="132"/>
        <v>0</v>
      </c>
      <c r="CE524" s="414">
        <f t="shared" si="136"/>
        <v>0</v>
      </c>
      <c r="CF524" s="414">
        <f t="shared" si="133"/>
        <v>0</v>
      </c>
      <c r="CG524" s="414">
        <f t="shared" si="134"/>
        <v>0</v>
      </c>
      <c r="CH524" s="414">
        <f t="shared" si="135"/>
        <v>0</v>
      </c>
      <c r="CI524" s="414">
        <f t="shared" si="137"/>
        <v>0</v>
      </c>
      <c r="CJ524" s="414">
        <f t="shared" si="138"/>
        <v>0</v>
      </c>
      <c r="CK524" s="414">
        <f t="shared" si="139"/>
        <v>0</v>
      </c>
      <c r="CL524" s="414">
        <f t="shared" si="140"/>
        <v>0</v>
      </c>
      <c r="CM524" s="414">
        <f t="shared" si="141"/>
        <v>0</v>
      </c>
    </row>
    <row r="525" spans="2:94" hidden="1" x14ac:dyDescent="0.25">
      <c r="B525" s="134" t="str">
        <f t="shared" si="125"/>
        <v>-----</v>
      </c>
      <c r="C525" s="1" t="str">
        <f>+IF('Diagnóstico Técnico'!AH516&gt;0,'Diagnóstico Técnico'!A516,"")</f>
        <v>MIL-087</v>
      </c>
      <c r="D525" s="413" t="str">
        <f>+'Diagnóstico Técnico'!D516</f>
        <v>NUEVO MILENIO</v>
      </c>
      <c r="BW525" s="414">
        <v>181197.87388987566</v>
      </c>
      <c r="BX525" s="414">
        <f t="shared" si="126"/>
        <v>215625.46992895202</v>
      </c>
      <c r="BY525" s="414">
        <f t="shared" si="127"/>
        <v>17407.609236234457</v>
      </c>
      <c r="BZ525" s="414">
        <f t="shared" si="128"/>
        <v>20715.054991119003</v>
      </c>
      <c r="CA525" s="414">
        <f t="shared" si="129"/>
        <v>198605.48312611011</v>
      </c>
      <c r="CB525" s="414">
        <f t="shared" si="130"/>
        <v>236340.52492007101</v>
      </c>
      <c r="CC525" s="414">
        <f t="shared" si="131"/>
        <v>0</v>
      </c>
      <c r="CD525" s="414">
        <f t="shared" si="132"/>
        <v>0</v>
      </c>
      <c r="CE525" s="414">
        <f t="shared" si="136"/>
        <v>0</v>
      </c>
      <c r="CF525" s="414">
        <f t="shared" si="133"/>
        <v>0</v>
      </c>
      <c r="CG525" s="414">
        <f t="shared" si="134"/>
        <v>0</v>
      </c>
      <c r="CH525" s="414">
        <f t="shared" si="135"/>
        <v>236340.52492007101</v>
      </c>
      <c r="CI525" s="414">
        <f t="shared" si="137"/>
        <v>0</v>
      </c>
      <c r="CJ525" s="414">
        <f t="shared" si="138"/>
        <v>0</v>
      </c>
      <c r="CK525" s="414">
        <f t="shared" si="139"/>
        <v>0</v>
      </c>
      <c r="CL525" s="414">
        <f t="shared" si="140"/>
        <v>0</v>
      </c>
      <c r="CM525" s="414">
        <f t="shared" si="141"/>
        <v>236340.52492007101</v>
      </c>
    </row>
    <row r="526" spans="2:94" hidden="1" x14ac:dyDescent="0.25">
      <c r="B526" s="134" t="str">
        <f t="shared" si="125"/>
        <v>-----</v>
      </c>
      <c r="C526" s="1" t="str">
        <f>+IF('Diagnóstico Técnico'!AH517&gt;0,'Diagnóstico Técnico'!A517,"")</f>
        <v/>
      </c>
      <c r="D526" s="413" t="str">
        <f>+'Diagnóstico Técnico'!D517</f>
        <v xml:space="preserve">OASIS </v>
      </c>
      <c r="BW526" s="414">
        <v>181197.87388987566</v>
      </c>
      <c r="BX526" s="414">
        <f t="shared" si="126"/>
        <v>215625.46992895202</v>
      </c>
      <c r="BY526" s="414">
        <f t="shared" si="127"/>
        <v>17407.609236234457</v>
      </c>
      <c r="BZ526" s="414">
        <f t="shared" si="128"/>
        <v>20715.054991119003</v>
      </c>
      <c r="CA526" s="414">
        <f t="shared" si="129"/>
        <v>198605.48312611011</v>
      </c>
      <c r="CB526" s="414">
        <f t="shared" si="130"/>
        <v>0</v>
      </c>
      <c r="CC526" s="414">
        <f t="shared" si="131"/>
        <v>0</v>
      </c>
      <c r="CD526" s="414">
        <f t="shared" si="132"/>
        <v>0</v>
      </c>
      <c r="CE526" s="414">
        <f t="shared" si="136"/>
        <v>0</v>
      </c>
      <c r="CF526" s="414">
        <f t="shared" si="133"/>
        <v>0</v>
      </c>
      <c r="CG526" s="414">
        <f t="shared" si="134"/>
        <v>0</v>
      </c>
      <c r="CH526" s="414">
        <f t="shared" si="135"/>
        <v>0</v>
      </c>
      <c r="CI526" s="414">
        <f t="shared" si="137"/>
        <v>0</v>
      </c>
      <c r="CJ526" s="414">
        <f t="shared" si="138"/>
        <v>0</v>
      </c>
      <c r="CK526" s="414">
        <f t="shared" si="139"/>
        <v>0</v>
      </c>
      <c r="CL526" s="414">
        <f t="shared" si="140"/>
        <v>0</v>
      </c>
      <c r="CM526" s="414">
        <f t="shared" si="141"/>
        <v>0</v>
      </c>
    </row>
    <row r="527" spans="2:94" hidden="1" x14ac:dyDescent="0.25">
      <c r="B527" s="134" t="str">
        <f t="shared" si="125"/>
        <v>-----</v>
      </c>
      <c r="C527" s="1" t="str">
        <f>+IF('Diagnóstico Técnico'!AH518&gt;0,'Diagnóstico Técnico'!A518,"")</f>
        <v>OAS-134</v>
      </c>
      <c r="D527" s="413" t="str">
        <f>+'Diagnóstico Técnico'!D518</f>
        <v xml:space="preserve">OASIS </v>
      </c>
      <c r="BW527" s="414">
        <v>181197.87388987566</v>
      </c>
      <c r="BX527" s="414">
        <f t="shared" si="126"/>
        <v>215625.46992895202</v>
      </c>
      <c r="BY527" s="414">
        <f t="shared" si="127"/>
        <v>17407.609236234457</v>
      </c>
      <c r="BZ527" s="414">
        <f t="shared" si="128"/>
        <v>20715.054991119003</v>
      </c>
      <c r="CA527" s="414">
        <f t="shared" si="129"/>
        <v>198605.48312611011</v>
      </c>
      <c r="CB527" s="414">
        <f t="shared" si="130"/>
        <v>236340.52492007101</v>
      </c>
      <c r="CC527" s="414">
        <f t="shared" si="131"/>
        <v>0</v>
      </c>
      <c r="CD527" s="414">
        <f t="shared" si="132"/>
        <v>0</v>
      </c>
      <c r="CE527" s="414">
        <f t="shared" si="136"/>
        <v>0</v>
      </c>
      <c r="CF527" s="414">
        <f t="shared" si="133"/>
        <v>0</v>
      </c>
      <c r="CG527" s="414">
        <f t="shared" si="134"/>
        <v>0</v>
      </c>
      <c r="CH527" s="414">
        <f t="shared" si="135"/>
        <v>236340.52492007101</v>
      </c>
      <c r="CI527" s="414">
        <f t="shared" si="137"/>
        <v>0</v>
      </c>
      <c r="CJ527" s="414">
        <f t="shared" si="138"/>
        <v>0</v>
      </c>
      <c r="CK527" s="414">
        <f t="shared" si="139"/>
        <v>0</v>
      </c>
      <c r="CL527" s="414">
        <f t="shared" si="140"/>
        <v>0</v>
      </c>
      <c r="CM527" s="414">
        <f t="shared" si="141"/>
        <v>236340.52492007101</v>
      </c>
    </row>
    <row r="528" spans="2:94" hidden="1" x14ac:dyDescent="0.25">
      <c r="B528" s="134" t="str">
        <f t="shared" ref="B528:B591" si="142">CONCATENATE(IF(AC528=1,"UST1",""),"",IF(AD528=1,"UST2",""),"",IF(AF528=1,"UST4",""),"-",IF(H528=1,"S",""),"",IF(N528=1,"S",""),"-",IF(I528=1,"D",""),"-",IF(J528=1,"LM",""),"",IF(O528=1,"LM",""),"-",IF(K528=1,"LD",""),"",IF(P528=1,"LD",""),"-",IF(L528=1,"LP",""),"",IF(Q528=1,"LP",""))</f>
        <v>-----</v>
      </c>
      <c r="C528" s="1" t="str">
        <f>+IF('Diagnóstico Técnico'!AH519&gt;0,'Diagnóstico Técnico'!A519,"")</f>
        <v/>
      </c>
      <c r="D528" s="413" t="str">
        <f>+'Diagnóstico Técnico'!D519</f>
        <v>NUEVO MILENIO</v>
      </c>
      <c r="BW528" s="414">
        <v>181197.87388987566</v>
      </c>
      <c r="BX528" s="414">
        <f t="shared" ref="BX528:BX591" si="143">+BW528*$BZ$11+BW528</f>
        <v>215625.46992895202</v>
      </c>
      <c r="BY528" s="414">
        <f t="shared" ref="BY528:BY591" si="144">+$CC$11/$CB$11</f>
        <v>17407.609236234457</v>
      </c>
      <c r="BZ528" s="414">
        <f t="shared" ref="BZ528:BZ591" si="145">+BY528*$BZ$11+BY528</f>
        <v>20715.054991119003</v>
      </c>
      <c r="CA528" s="414">
        <f t="shared" ref="CA528:CA591" si="146">+BW528+BY528</f>
        <v>198605.48312611011</v>
      </c>
      <c r="CB528" s="414">
        <f t="shared" ref="CB528:CB591" si="147">+IF(C528="",0,BX528+BZ528)</f>
        <v>0</v>
      </c>
      <c r="CC528" s="414">
        <f t="shared" ref="CC528:CC591" si="148">+$E$14*E528+$F$14*F528+$G$14*G528+$H$14*H528+$I$14*I528+$J$14*J528+$K$14*K528+$L$14*L528+$N$14*N528+$O$14*O528+$P$14*P528+$Q$14*Q528+$Z$14*Z528+$AC$14*AC528+$AD$14*AD528+$AE$14*AE528+$AF$14*AF528+$AH$14*AH528+$AI$14*AI528+$AK$14*AK528+$AL$14*AL528+$AM$14*AM528+$AN$14*AN528+$AO$14*AO528+$AP$14*AP528+$AR$14*AR528+$AS$14*AS528+$AU$14*AU528+$AV$14*AV528+$AW$14*AW528+$AY$14*AY528+$AZ$14*AZ528+$BA$14*BA528+$BB$14*BB528+$BC$14*BC528+$BD$14*BD528+$BE$14*BE528+$BF$14*BF528+$BG$14*BG528+$BH$14*BH528+$BJ$14*BJ528+$BK$14*BK528+$BL$14*BL528+$BM$14*BM528+$BN$14*BN528+$BO$14*BO528+$BP$14*BP528</f>
        <v>0</v>
      </c>
      <c r="CD528" s="414">
        <f t="shared" ref="CD528:CD591" si="149">+$S$14*S528+$T$14*T528+$U$14*U528+$V$14*V528+$W$14*W528+$X$14*X528+$AA$14*AA528</f>
        <v>0</v>
      </c>
      <c r="CE528" s="414">
        <f t="shared" si="136"/>
        <v>0</v>
      </c>
      <c r="CF528" s="414">
        <f t="shared" ref="CF528:CF591" si="150">+CC528*$BW$11+CC528*$BX$11+CC528*$BY$11+CC528*$BZ$11*$BY$11+CC528</f>
        <v>0</v>
      </c>
      <c r="CG528" s="414">
        <f t="shared" ref="CG528:CG591" si="151">+CD528*$BW$11+CD528*$BX$11+CD528*$BY$11+CD528*$BZ$11*$BY$11+CD528</f>
        <v>0</v>
      </c>
      <c r="CH528" s="414">
        <f t="shared" ref="CH528:CH591" si="152">+CB528+CF528+CG528</f>
        <v>0</v>
      </c>
      <c r="CI528" s="414">
        <f t="shared" si="137"/>
        <v>0</v>
      </c>
      <c r="CJ528" s="414">
        <f t="shared" si="138"/>
        <v>0</v>
      </c>
      <c r="CK528" s="414">
        <f t="shared" si="139"/>
        <v>0</v>
      </c>
      <c r="CL528" s="414">
        <f t="shared" si="140"/>
        <v>0</v>
      </c>
      <c r="CM528" s="414">
        <f t="shared" si="141"/>
        <v>0</v>
      </c>
    </row>
    <row r="529" spans="2:91" hidden="1" x14ac:dyDescent="0.25">
      <c r="B529" s="134" t="str">
        <f t="shared" si="142"/>
        <v>-----</v>
      </c>
      <c r="C529" s="1" t="str">
        <f>+IF('Diagnóstico Técnico'!AH520&gt;0,'Diagnóstico Técnico'!A520,"")</f>
        <v/>
      </c>
      <c r="D529" s="413" t="str">
        <f>+'Diagnóstico Técnico'!D520</f>
        <v xml:space="preserve">OASIS </v>
      </c>
      <c r="BW529" s="414">
        <v>181197.87388987566</v>
      </c>
      <c r="BX529" s="414">
        <f t="shared" si="143"/>
        <v>215625.46992895202</v>
      </c>
      <c r="BY529" s="414">
        <f t="shared" si="144"/>
        <v>17407.609236234457</v>
      </c>
      <c r="BZ529" s="414">
        <f t="shared" si="145"/>
        <v>20715.054991119003</v>
      </c>
      <c r="CA529" s="414">
        <f t="shared" si="146"/>
        <v>198605.48312611011</v>
      </c>
      <c r="CB529" s="414">
        <f t="shared" si="147"/>
        <v>0</v>
      </c>
      <c r="CC529" s="414">
        <f t="shared" si="148"/>
        <v>0</v>
      </c>
      <c r="CD529" s="414">
        <f t="shared" si="149"/>
        <v>0</v>
      </c>
      <c r="CE529" s="414">
        <f t="shared" si="136"/>
        <v>0</v>
      </c>
      <c r="CF529" s="414">
        <f t="shared" si="150"/>
        <v>0</v>
      </c>
      <c r="CG529" s="414">
        <f t="shared" si="151"/>
        <v>0</v>
      </c>
      <c r="CH529" s="414">
        <f t="shared" si="152"/>
        <v>0</v>
      </c>
      <c r="CI529" s="414">
        <f t="shared" si="137"/>
        <v>0</v>
      </c>
      <c r="CJ529" s="414">
        <f t="shared" si="138"/>
        <v>0</v>
      </c>
      <c r="CK529" s="414">
        <f t="shared" si="139"/>
        <v>0</v>
      </c>
      <c r="CL529" s="414">
        <f t="shared" si="140"/>
        <v>0</v>
      </c>
      <c r="CM529" s="414">
        <f t="shared" si="141"/>
        <v>0</v>
      </c>
    </row>
    <row r="530" spans="2:91" hidden="1" x14ac:dyDescent="0.25">
      <c r="B530" s="134" t="str">
        <f t="shared" si="142"/>
        <v>-----</v>
      </c>
      <c r="C530" s="1" t="str">
        <f>+IF('Diagnóstico Técnico'!AH521&gt;0,'Diagnóstico Técnico'!A521,"")</f>
        <v/>
      </c>
      <c r="D530" s="413" t="str">
        <f>+'Diagnóstico Técnico'!D521</f>
        <v>NUEVO MILENIO</v>
      </c>
      <c r="BW530" s="414">
        <v>181197.87388987566</v>
      </c>
      <c r="BX530" s="414">
        <f t="shared" si="143"/>
        <v>215625.46992895202</v>
      </c>
      <c r="BY530" s="414">
        <f t="shared" si="144"/>
        <v>17407.609236234457</v>
      </c>
      <c r="BZ530" s="414">
        <f t="shared" si="145"/>
        <v>20715.054991119003</v>
      </c>
      <c r="CA530" s="414">
        <f t="shared" si="146"/>
        <v>198605.48312611011</v>
      </c>
      <c r="CB530" s="414">
        <f t="shared" si="147"/>
        <v>0</v>
      </c>
      <c r="CC530" s="414">
        <f t="shared" si="148"/>
        <v>0</v>
      </c>
      <c r="CD530" s="414">
        <f t="shared" si="149"/>
        <v>0</v>
      </c>
      <c r="CE530" s="414">
        <f t="shared" si="136"/>
        <v>0</v>
      </c>
      <c r="CF530" s="414">
        <f t="shared" si="150"/>
        <v>0</v>
      </c>
      <c r="CG530" s="414">
        <f t="shared" si="151"/>
        <v>0</v>
      </c>
      <c r="CH530" s="414">
        <f t="shared" si="152"/>
        <v>0</v>
      </c>
      <c r="CI530" s="414">
        <f t="shared" si="137"/>
        <v>0</v>
      </c>
      <c r="CJ530" s="414">
        <f t="shared" si="138"/>
        <v>0</v>
      </c>
      <c r="CK530" s="414">
        <f t="shared" si="139"/>
        <v>0</v>
      </c>
      <c r="CL530" s="414">
        <f t="shared" si="140"/>
        <v>0</v>
      </c>
      <c r="CM530" s="414">
        <f t="shared" si="141"/>
        <v>0</v>
      </c>
    </row>
    <row r="531" spans="2:91" hidden="1" x14ac:dyDescent="0.25">
      <c r="B531" s="134" t="str">
        <f t="shared" si="142"/>
        <v>-----</v>
      </c>
      <c r="C531" s="1" t="str">
        <f>+IF('Diagnóstico Técnico'!AH522&gt;0,'Diagnóstico Técnico'!A522,"")</f>
        <v/>
      </c>
      <c r="D531" s="413" t="str">
        <f>+'Diagnóstico Técnico'!D522</f>
        <v>TAHAMI</v>
      </c>
      <c r="BW531" s="414">
        <v>181197.87388987566</v>
      </c>
      <c r="BX531" s="414">
        <f t="shared" si="143"/>
        <v>215625.46992895202</v>
      </c>
      <c r="BY531" s="414">
        <f t="shared" si="144"/>
        <v>17407.609236234457</v>
      </c>
      <c r="BZ531" s="414">
        <f t="shared" si="145"/>
        <v>20715.054991119003</v>
      </c>
      <c r="CA531" s="414">
        <f t="shared" si="146"/>
        <v>198605.48312611011</v>
      </c>
      <c r="CB531" s="414">
        <f t="shared" si="147"/>
        <v>0</v>
      </c>
      <c r="CC531" s="414">
        <f t="shared" si="148"/>
        <v>0</v>
      </c>
      <c r="CD531" s="414">
        <f t="shared" si="149"/>
        <v>0</v>
      </c>
      <c r="CE531" s="414">
        <f t="shared" si="136"/>
        <v>0</v>
      </c>
      <c r="CF531" s="414">
        <f t="shared" si="150"/>
        <v>0</v>
      </c>
      <c r="CG531" s="414">
        <f t="shared" si="151"/>
        <v>0</v>
      </c>
      <c r="CH531" s="414">
        <f t="shared" si="152"/>
        <v>0</v>
      </c>
      <c r="CI531" s="414">
        <f t="shared" si="137"/>
        <v>0</v>
      </c>
      <c r="CJ531" s="414">
        <f t="shared" si="138"/>
        <v>0</v>
      </c>
      <c r="CK531" s="414">
        <f t="shared" si="139"/>
        <v>0</v>
      </c>
      <c r="CL531" s="414">
        <f t="shared" si="140"/>
        <v>0</v>
      </c>
      <c r="CM531" s="414">
        <f t="shared" si="141"/>
        <v>0</v>
      </c>
    </row>
    <row r="532" spans="2:91" hidden="1" x14ac:dyDescent="0.25">
      <c r="B532" s="134" t="str">
        <f t="shared" si="142"/>
        <v>-----</v>
      </c>
      <c r="C532" s="1" t="str">
        <f>+IF('Diagnóstico Técnico'!AH523&gt;0,'Diagnóstico Técnico'!A523,"")</f>
        <v/>
      </c>
      <c r="D532" s="413" t="str">
        <f>+'Diagnóstico Técnico'!D523</f>
        <v>NUEVO MILENIO</v>
      </c>
      <c r="BW532" s="414">
        <v>181197.87388987566</v>
      </c>
      <c r="BX532" s="414">
        <f t="shared" si="143"/>
        <v>215625.46992895202</v>
      </c>
      <c r="BY532" s="414">
        <f t="shared" si="144"/>
        <v>17407.609236234457</v>
      </c>
      <c r="BZ532" s="414">
        <f t="shared" si="145"/>
        <v>20715.054991119003</v>
      </c>
      <c r="CA532" s="414">
        <f t="shared" si="146"/>
        <v>198605.48312611011</v>
      </c>
      <c r="CB532" s="414">
        <f t="shared" si="147"/>
        <v>0</v>
      </c>
      <c r="CC532" s="414">
        <f t="shared" si="148"/>
        <v>0</v>
      </c>
      <c r="CD532" s="414">
        <f t="shared" si="149"/>
        <v>0</v>
      </c>
      <c r="CE532" s="414">
        <f t="shared" si="136"/>
        <v>0</v>
      </c>
      <c r="CF532" s="414">
        <f t="shared" si="150"/>
        <v>0</v>
      </c>
      <c r="CG532" s="414">
        <f t="shared" si="151"/>
        <v>0</v>
      </c>
      <c r="CH532" s="414">
        <f t="shared" si="152"/>
        <v>0</v>
      </c>
      <c r="CI532" s="414">
        <f t="shared" si="137"/>
        <v>0</v>
      </c>
      <c r="CJ532" s="414">
        <f t="shared" si="138"/>
        <v>0</v>
      </c>
      <c r="CK532" s="414">
        <f t="shared" si="139"/>
        <v>0</v>
      </c>
      <c r="CL532" s="414">
        <f t="shared" si="140"/>
        <v>0</v>
      </c>
      <c r="CM532" s="414">
        <f t="shared" si="141"/>
        <v>0</v>
      </c>
    </row>
    <row r="533" spans="2:91" hidden="1" x14ac:dyDescent="0.25">
      <c r="B533" s="134" t="str">
        <f t="shared" si="142"/>
        <v>-----</v>
      </c>
      <c r="C533" s="1" t="str">
        <f>+IF('Diagnóstico Técnico'!AH524&gt;0,'Diagnóstico Técnico'!A524,"")</f>
        <v/>
      </c>
      <c r="D533" s="413" t="str">
        <f>+'Diagnóstico Técnico'!D524</f>
        <v>TAHAMI</v>
      </c>
      <c r="BW533" s="414">
        <v>181197.87388987566</v>
      </c>
      <c r="BX533" s="414">
        <f t="shared" si="143"/>
        <v>215625.46992895202</v>
      </c>
      <c r="BY533" s="414">
        <f t="shared" si="144"/>
        <v>17407.609236234457</v>
      </c>
      <c r="BZ533" s="414">
        <f t="shared" si="145"/>
        <v>20715.054991119003</v>
      </c>
      <c r="CA533" s="414">
        <f t="shared" si="146"/>
        <v>198605.48312611011</v>
      </c>
      <c r="CB533" s="414">
        <f t="shared" si="147"/>
        <v>0</v>
      </c>
      <c r="CC533" s="414">
        <f t="shared" si="148"/>
        <v>0</v>
      </c>
      <c r="CD533" s="414">
        <f t="shared" si="149"/>
        <v>0</v>
      </c>
      <c r="CE533" s="414">
        <f t="shared" si="136"/>
        <v>0</v>
      </c>
      <c r="CF533" s="414">
        <f t="shared" si="150"/>
        <v>0</v>
      </c>
      <c r="CG533" s="414">
        <f t="shared" si="151"/>
        <v>0</v>
      </c>
      <c r="CH533" s="414">
        <f t="shared" si="152"/>
        <v>0</v>
      </c>
      <c r="CI533" s="414">
        <f t="shared" si="137"/>
        <v>0</v>
      </c>
      <c r="CJ533" s="414">
        <f t="shared" si="138"/>
        <v>0</v>
      </c>
      <c r="CK533" s="414">
        <f t="shared" si="139"/>
        <v>0</v>
      </c>
      <c r="CL533" s="414">
        <f t="shared" si="140"/>
        <v>0</v>
      </c>
      <c r="CM533" s="414">
        <f t="shared" si="141"/>
        <v>0</v>
      </c>
    </row>
    <row r="534" spans="2:91" hidden="1" x14ac:dyDescent="0.25">
      <c r="B534" s="134" t="str">
        <f t="shared" si="142"/>
        <v>-----</v>
      </c>
      <c r="C534" s="1" t="str">
        <f>+IF('Diagnóstico Técnico'!AH525&gt;0,'Diagnóstico Técnico'!A525,"")</f>
        <v/>
      </c>
      <c r="D534" s="413" t="str">
        <f>+'Diagnóstico Técnico'!D525</f>
        <v>NUEVO MILENIO</v>
      </c>
      <c r="BW534" s="414">
        <v>181197.87388987566</v>
      </c>
      <c r="BX534" s="414">
        <f t="shared" si="143"/>
        <v>215625.46992895202</v>
      </c>
      <c r="BY534" s="414">
        <f t="shared" si="144"/>
        <v>17407.609236234457</v>
      </c>
      <c r="BZ534" s="414">
        <f t="shared" si="145"/>
        <v>20715.054991119003</v>
      </c>
      <c r="CA534" s="414">
        <f t="shared" si="146"/>
        <v>198605.48312611011</v>
      </c>
      <c r="CB534" s="414">
        <f t="shared" si="147"/>
        <v>0</v>
      </c>
      <c r="CC534" s="414">
        <f t="shared" si="148"/>
        <v>0</v>
      </c>
      <c r="CD534" s="414">
        <f t="shared" si="149"/>
        <v>0</v>
      </c>
      <c r="CE534" s="414">
        <f t="shared" si="136"/>
        <v>0</v>
      </c>
      <c r="CF534" s="414">
        <f t="shared" si="150"/>
        <v>0</v>
      </c>
      <c r="CG534" s="414">
        <f t="shared" si="151"/>
        <v>0</v>
      </c>
      <c r="CH534" s="414">
        <f t="shared" si="152"/>
        <v>0</v>
      </c>
      <c r="CI534" s="414">
        <f t="shared" si="137"/>
        <v>0</v>
      </c>
      <c r="CJ534" s="414">
        <f t="shared" si="138"/>
        <v>0</v>
      </c>
      <c r="CK534" s="414">
        <f t="shared" si="139"/>
        <v>0</v>
      </c>
      <c r="CL534" s="414">
        <f t="shared" si="140"/>
        <v>0</v>
      </c>
      <c r="CM534" s="414">
        <f t="shared" si="141"/>
        <v>0</v>
      </c>
    </row>
    <row r="535" spans="2:91" hidden="1" x14ac:dyDescent="0.25">
      <c r="B535" s="134" t="str">
        <f t="shared" si="142"/>
        <v>-----</v>
      </c>
      <c r="C535" s="1" t="str">
        <f>+IF('Diagnóstico Técnico'!AH526&gt;0,'Diagnóstico Técnico'!A526,"")</f>
        <v/>
      </c>
      <c r="D535" s="413" t="str">
        <f>+'Diagnóstico Técnico'!D526</f>
        <v xml:space="preserve">OASIS </v>
      </c>
      <c r="BW535" s="414">
        <v>181197.87388987566</v>
      </c>
      <c r="BX535" s="414">
        <f t="shared" si="143"/>
        <v>215625.46992895202</v>
      </c>
      <c r="BY535" s="414">
        <f t="shared" si="144"/>
        <v>17407.609236234457</v>
      </c>
      <c r="BZ535" s="414">
        <f t="shared" si="145"/>
        <v>20715.054991119003</v>
      </c>
      <c r="CA535" s="414">
        <f t="shared" si="146"/>
        <v>198605.48312611011</v>
      </c>
      <c r="CB535" s="414">
        <f t="shared" si="147"/>
        <v>0</v>
      </c>
      <c r="CC535" s="414">
        <f t="shared" si="148"/>
        <v>0</v>
      </c>
      <c r="CD535" s="414">
        <f t="shared" si="149"/>
        <v>0</v>
      </c>
      <c r="CE535" s="414">
        <f t="shared" si="136"/>
        <v>0</v>
      </c>
      <c r="CF535" s="414">
        <f t="shared" si="150"/>
        <v>0</v>
      </c>
      <c r="CG535" s="414">
        <f t="shared" si="151"/>
        <v>0</v>
      </c>
      <c r="CH535" s="414">
        <f t="shared" si="152"/>
        <v>0</v>
      </c>
      <c r="CI535" s="414">
        <f t="shared" si="137"/>
        <v>0</v>
      </c>
      <c r="CJ535" s="414">
        <f t="shared" si="138"/>
        <v>0</v>
      </c>
      <c r="CK535" s="414">
        <f t="shared" si="139"/>
        <v>0</v>
      </c>
      <c r="CL535" s="414">
        <f t="shared" si="140"/>
        <v>0</v>
      </c>
      <c r="CM535" s="414">
        <f t="shared" si="141"/>
        <v>0</v>
      </c>
    </row>
    <row r="536" spans="2:91" hidden="1" x14ac:dyDescent="0.25">
      <c r="B536" s="134" t="str">
        <f t="shared" si="142"/>
        <v>-----</v>
      </c>
      <c r="C536" s="1" t="str">
        <f>+IF('Diagnóstico Técnico'!AH527&gt;0,'Diagnóstico Técnico'!A527,"")</f>
        <v>OAS-137</v>
      </c>
      <c r="D536" s="413" t="str">
        <f>+'Diagnóstico Técnico'!D527</f>
        <v xml:space="preserve">OASIS </v>
      </c>
      <c r="BW536" s="414">
        <v>181197.87388987566</v>
      </c>
      <c r="BX536" s="414">
        <f t="shared" si="143"/>
        <v>215625.46992895202</v>
      </c>
      <c r="BY536" s="414">
        <f t="shared" si="144"/>
        <v>17407.609236234457</v>
      </c>
      <c r="BZ536" s="414">
        <f t="shared" si="145"/>
        <v>20715.054991119003</v>
      </c>
      <c r="CA536" s="414">
        <f t="shared" si="146"/>
        <v>198605.48312611011</v>
      </c>
      <c r="CB536" s="414">
        <f t="shared" si="147"/>
        <v>236340.52492007101</v>
      </c>
      <c r="CC536" s="414">
        <f t="shared" si="148"/>
        <v>0</v>
      </c>
      <c r="CD536" s="414">
        <f t="shared" si="149"/>
        <v>0</v>
      </c>
      <c r="CE536" s="414">
        <f t="shared" si="136"/>
        <v>0</v>
      </c>
      <c r="CF536" s="414">
        <f t="shared" si="150"/>
        <v>0</v>
      </c>
      <c r="CG536" s="414">
        <f t="shared" si="151"/>
        <v>0</v>
      </c>
      <c r="CH536" s="414">
        <f t="shared" si="152"/>
        <v>236340.52492007101</v>
      </c>
      <c r="CI536" s="414">
        <f t="shared" si="137"/>
        <v>0</v>
      </c>
      <c r="CJ536" s="414">
        <f t="shared" si="138"/>
        <v>0</v>
      </c>
      <c r="CK536" s="414">
        <f t="shared" si="139"/>
        <v>0</v>
      </c>
      <c r="CL536" s="414">
        <f t="shared" si="140"/>
        <v>0</v>
      </c>
      <c r="CM536" s="414">
        <f t="shared" si="141"/>
        <v>236340.52492007101</v>
      </c>
    </row>
    <row r="537" spans="2:91" hidden="1" x14ac:dyDescent="0.25">
      <c r="B537" s="134" t="str">
        <f t="shared" si="142"/>
        <v>-----</v>
      </c>
      <c r="C537" s="1" t="str">
        <f>+IF('Diagnóstico Técnico'!AH528&gt;0,'Diagnóstico Técnico'!A528,"")</f>
        <v/>
      </c>
      <c r="D537" s="413" t="str">
        <f>+'Diagnóstico Técnico'!D528</f>
        <v>NUEVO MILENIO</v>
      </c>
      <c r="BW537" s="414">
        <v>181197.87388987566</v>
      </c>
      <c r="BX537" s="414">
        <f t="shared" si="143"/>
        <v>215625.46992895202</v>
      </c>
      <c r="BY537" s="414">
        <f t="shared" si="144"/>
        <v>17407.609236234457</v>
      </c>
      <c r="BZ537" s="414">
        <f t="shared" si="145"/>
        <v>20715.054991119003</v>
      </c>
      <c r="CA537" s="414">
        <f t="shared" si="146"/>
        <v>198605.48312611011</v>
      </c>
      <c r="CB537" s="414">
        <f t="shared" si="147"/>
        <v>0</v>
      </c>
      <c r="CC537" s="414">
        <f t="shared" si="148"/>
        <v>0</v>
      </c>
      <c r="CD537" s="414">
        <f t="shared" si="149"/>
        <v>0</v>
      </c>
      <c r="CE537" s="414">
        <f t="shared" si="136"/>
        <v>0</v>
      </c>
      <c r="CF537" s="414">
        <f t="shared" si="150"/>
        <v>0</v>
      </c>
      <c r="CG537" s="414">
        <f t="shared" si="151"/>
        <v>0</v>
      </c>
      <c r="CH537" s="414">
        <f t="shared" si="152"/>
        <v>0</v>
      </c>
      <c r="CI537" s="414">
        <f t="shared" si="137"/>
        <v>0</v>
      </c>
      <c r="CJ537" s="414">
        <f t="shared" si="138"/>
        <v>0</v>
      </c>
      <c r="CK537" s="414">
        <f t="shared" si="139"/>
        <v>0</v>
      </c>
      <c r="CL537" s="414">
        <f t="shared" si="140"/>
        <v>0</v>
      </c>
      <c r="CM537" s="414">
        <f t="shared" si="141"/>
        <v>0</v>
      </c>
    </row>
    <row r="538" spans="2:91" hidden="1" x14ac:dyDescent="0.25">
      <c r="B538" s="134" t="str">
        <f t="shared" si="142"/>
        <v>-----</v>
      </c>
      <c r="C538" s="1" t="str">
        <f>+IF('Diagnóstico Técnico'!AH529&gt;0,'Diagnóstico Técnico'!A529,"")</f>
        <v/>
      </c>
      <c r="D538" s="413" t="str">
        <f>+'Diagnóstico Técnico'!D529</f>
        <v xml:space="preserve">SAN MARTIN </v>
      </c>
      <c r="BW538" s="414">
        <v>181197.87388987566</v>
      </c>
      <c r="BX538" s="414">
        <f t="shared" si="143"/>
        <v>215625.46992895202</v>
      </c>
      <c r="BY538" s="414">
        <f t="shared" si="144"/>
        <v>17407.609236234457</v>
      </c>
      <c r="BZ538" s="414">
        <f t="shared" si="145"/>
        <v>20715.054991119003</v>
      </c>
      <c r="CA538" s="414">
        <f t="shared" si="146"/>
        <v>198605.48312611011</v>
      </c>
      <c r="CB538" s="414">
        <f t="shared" si="147"/>
        <v>0</v>
      </c>
      <c r="CC538" s="414">
        <f t="shared" si="148"/>
        <v>0</v>
      </c>
      <c r="CD538" s="414">
        <f t="shared" si="149"/>
        <v>0</v>
      </c>
      <c r="CE538" s="414">
        <f t="shared" si="136"/>
        <v>0</v>
      </c>
      <c r="CF538" s="414">
        <f t="shared" si="150"/>
        <v>0</v>
      </c>
      <c r="CG538" s="414">
        <f t="shared" si="151"/>
        <v>0</v>
      </c>
      <c r="CH538" s="414">
        <f t="shared" si="152"/>
        <v>0</v>
      </c>
      <c r="CI538" s="414">
        <f t="shared" si="137"/>
        <v>0</v>
      </c>
      <c r="CJ538" s="414">
        <f t="shared" si="138"/>
        <v>0</v>
      </c>
      <c r="CK538" s="414">
        <f t="shared" si="139"/>
        <v>0</v>
      </c>
      <c r="CL538" s="414">
        <f t="shared" si="140"/>
        <v>0</v>
      </c>
      <c r="CM538" s="414">
        <f t="shared" si="141"/>
        <v>0</v>
      </c>
    </row>
    <row r="539" spans="2:91" hidden="1" x14ac:dyDescent="0.25">
      <c r="B539" s="134" t="str">
        <f t="shared" si="142"/>
        <v>-----</v>
      </c>
      <c r="C539" s="1" t="str">
        <f>+IF('Diagnóstico Técnico'!AH530&gt;0,'Diagnóstico Técnico'!A530,"")</f>
        <v/>
      </c>
      <c r="D539" s="413" t="str">
        <f>+'Diagnóstico Técnico'!D530</f>
        <v xml:space="preserve">SAN MARTIN </v>
      </c>
      <c r="BW539" s="414">
        <v>181197.87388987566</v>
      </c>
      <c r="BX539" s="414">
        <f t="shared" si="143"/>
        <v>215625.46992895202</v>
      </c>
      <c r="BY539" s="414">
        <f t="shared" si="144"/>
        <v>17407.609236234457</v>
      </c>
      <c r="BZ539" s="414">
        <f t="shared" si="145"/>
        <v>20715.054991119003</v>
      </c>
      <c r="CA539" s="414">
        <f t="shared" si="146"/>
        <v>198605.48312611011</v>
      </c>
      <c r="CB539" s="414">
        <f t="shared" si="147"/>
        <v>0</v>
      </c>
      <c r="CC539" s="414">
        <f t="shared" si="148"/>
        <v>0</v>
      </c>
      <c r="CD539" s="414">
        <f t="shared" si="149"/>
        <v>0</v>
      </c>
      <c r="CE539" s="414">
        <f t="shared" si="136"/>
        <v>0</v>
      </c>
      <c r="CF539" s="414">
        <f t="shared" si="150"/>
        <v>0</v>
      </c>
      <c r="CG539" s="414">
        <f t="shared" si="151"/>
        <v>0</v>
      </c>
      <c r="CH539" s="414">
        <f t="shared" si="152"/>
        <v>0</v>
      </c>
      <c r="CI539" s="414">
        <f t="shared" si="137"/>
        <v>0</v>
      </c>
      <c r="CJ539" s="414">
        <f t="shared" si="138"/>
        <v>0</v>
      </c>
      <c r="CK539" s="414">
        <f t="shared" si="139"/>
        <v>0</v>
      </c>
      <c r="CL539" s="414">
        <f t="shared" si="140"/>
        <v>0</v>
      </c>
      <c r="CM539" s="414">
        <f t="shared" si="141"/>
        <v>0</v>
      </c>
    </row>
    <row r="540" spans="2:91" hidden="1" x14ac:dyDescent="0.25">
      <c r="B540" s="134" t="str">
        <f t="shared" si="142"/>
        <v>-----</v>
      </c>
      <c r="C540" s="1" t="str">
        <f>+IF('Diagnóstico Técnico'!AH531&gt;0,'Diagnóstico Técnico'!A531,"")</f>
        <v/>
      </c>
      <c r="D540" s="413" t="str">
        <f>+'Diagnóstico Técnico'!D531</f>
        <v xml:space="preserve">SAN MARTIN </v>
      </c>
      <c r="BW540" s="414">
        <v>181197.87388987566</v>
      </c>
      <c r="BX540" s="414">
        <f t="shared" si="143"/>
        <v>215625.46992895202</v>
      </c>
      <c r="BY540" s="414">
        <f t="shared" si="144"/>
        <v>17407.609236234457</v>
      </c>
      <c r="BZ540" s="414">
        <f t="shared" si="145"/>
        <v>20715.054991119003</v>
      </c>
      <c r="CA540" s="414">
        <f t="shared" si="146"/>
        <v>198605.48312611011</v>
      </c>
      <c r="CB540" s="414">
        <f t="shared" si="147"/>
        <v>0</v>
      </c>
      <c r="CC540" s="414">
        <f t="shared" si="148"/>
        <v>0</v>
      </c>
      <c r="CD540" s="414">
        <f t="shared" si="149"/>
        <v>0</v>
      </c>
      <c r="CE540" s="414">
        <f t="shared" si="136"/>
        <v>0</v>
      </c>
      <c r="CF540" s="414">
        <f t="shared" si="150"/>
        <v>0</v>
      </c>
      <c r="CG540" s="414">
        <f t="shared" si="151"/>
        <v>0</v>
      </c>
      <c r="CH540" s="414">
        <f t="shared" si="152"/>
        <v>0</v>
      </c>
      <c r="CI540" s="414">
        <f t="shared" si="137"/>
        <v>0</v>
      </c>
      <c r="CJ540" s="414">
        <f t="shared" si="138"/>
        <v>0</v>
      </c>
      <c r="CK540" s="414">
        <f t="shared" si="139"/>
        <v>0</v>
      </c>
      <c r="CL540" s="414">
        <f t="shared" si="140"/>
        <v>0</v>
      </c>
      <c r="CM540" s="414">
        <f t="shared" si="141"/>
        <v>0</v>
      </c>
    </row>
    <row r="541" spans="2:91" hidden="1" x14ac:dyDescent="0.25">
      <c r="B541" s="134" t="str">
        <f t="shared" si="142"/>
        <v>-----</v>
      </c>
      <c r="C541" s="1" t="str">
        <f>+IF('Diagnóstico Técnico'!AH532&gt;0,'Diagnóstico Técnico'!A532,"")</f>
        <v>MIL-091</v>
      </c>
      <c r="D541" s="413" t="str">
        <f>+'Diagnóstico Técnico'!D532</f>
        <v>NUEVO MILENIO</v>
      </c>
      <c r="BW541" s="414">
        <v>181197.87388987566</v>
      </c>
      <c r="BX541" s="414">
        <f t="shared" si="143"/>
        <v>215625.46992895202</v>
      </c>
      <c r="BY541" s="414">
        <f t="shared" si="144"/>
        <v>17407.609236234457</v>
      </c>
      <c r="BZ541" s="414">
        <f t="shared" si="145"/>
        <v>20715.054991119003</v>
      </c>
      <c r="CA541" s="414">
        <f t="shared" si="146"/>
        <v>198605.48312611011</v>
      </c>
      <c r="CB541" s="414">
        <f t="shared" si="147"/>
        <v>236340.52492007101</v>
      </c>
      <c r="CC541" s="414">
        <f t="shared" si="148"/>
        <v>0</v>
      </c>
      <c r="CD541" s="414">
        <f t="shared" si="149"/>
        <v>0</v>
      </c>
      <c r="CE541" s="414">
        <f t="shared" si="136"/>
        <v>0</v>
      </c>
      <c r="CF541" s="414">
        <f t="shared" si="150"/>
        <v>0</v>
      </c>
      <c r="CG541" s="414">
        <f t="shared" si="151"/>
        <v>0</v>
      </c>
      <c r="CH541" s="414">
        <f t="shared" si="152"/>
        <v>236340.52492007101</v>
      </c>
      <c r="CI541" s="414">
        <f t="shared" si="137"/>
        <v>0</v>
      </c>
      <c r="CJ541" s="414">
        <f t="shared" si="138"/>
        <v>0</v>
      </c>
      <c r="CK541" s="414">
        <f t="shared" si="139"/>
        <v>0</v>
      </c>
      <c r="CL541" s="414">
        <f t="shared" si="140"/>
        <v>0</v>
      </c>
      <c r="CM541" s="414">
        <f t="shared" si="141"/>
        <v>236340.52492007101</v>
      </c>
    </row>
    <row r="542" spans="2:91" hidden="1" x14ac:dyDescent="0.25">
      <c r="B542" s="134" t="str">
        <f t="shared" si="142"/>
        <v>-----</v>
      </c>
      <c r="C542" s="1" t="str">
        <f>+IF('Diagnóstico Técnico'!AH533&gt;0,'Diagnóstico Técnico'!A533,"")</f>
        <v/>
      </c>
      <c r="D542" s="413" t="str">
        <f>+'Diagnóstico Técnico'!D533</f>
        <v xml:space="preserve">SAN MARTIN </v>
      </c>
      <c r="BW542" s="414">
        <v>181197.87388987566</v>
      </c>
      <c r="BX542" s="414">
        <f t="shared" si="143"/>
        <v>215625.46992895202</v>
      </c>
      <c r="BY542" s="414">
        <f t="shared" si="144"/>
        <v>17407.609236234457</v>
      </c>
      <c r="BZ542" s="414">
        <f t="shared" si="145"/>
        <v>20715.054991119003</v>
      </c>
      <c r="CA542" s="414">
        <f t="shared" si="146"/>
        <v>198605.48312611011</v>
      </c>
      <c r="CB542" s="414">
        <f t="shared" si="147"/>
        <v>0</v>
      </c>
      <c r="CC542" s="414">
        <f t="shared" si="148"/>
        <v>0</v>
      </c>
      <c r="CD542" s="414">
        <f t="shared" si="149"/>
        <v>0</v>
      </c>
      <c r="CE542" s="414">
        <f t="shared" si="136"/>
        <v>0</v>
      </c>
      <c r="CF542" s="414">
        <f t="shared" si="150"/>
        <v>0</v>
      </c>
      <c r="CG542" s="414">
        <f t="shared" si="151"/>
        <v>0</v>
      </c>
      <c r="CH542" s="414">
        <f t="shared" si="152"/>
        <v>0</v>
      </c>
      <c r="CI542" s="414">
        <f t="shared" si="137"/>
        <v>0</v>
      </c>
      <c r="CJ542" s="414">
        <f t="shared" si="138"/>
        <v>0</v>
      </c>
      <c r="CK542" s="414">
        <f t="shared" si="139"/>
        <v>0</v>
      </c>
      <c r="CL542" s="414">
        <f t="shared" si="140"/>
        <v>0</v>
      </c>
      <c r="CM542" s="414">
        <f t="shared" si="141"/>
        <v>0</v>
      </c>
    </row>
    <row r="543" spans="2:91" hidden="1" x14ac:dyDescent="0.25">
      <c r="B543" s="134" t="str">
        <f t="shared" si="142"/>
        <v>-----</v>
      </c>
      <c r="C543" s="1" t="str">
        <f>+IF('Diagnóstico Técnico'!AH534&gt;0,'Diagnóstico Técnico'!A534,"")</f>
        <v/>
      </c>
      <c r="D543" s="413" t="str">
        <f>+'Diagnóstico Técnico'!D534</f>
        <v>TAHAMI</v>
      </c>
      <c r="BW543" s="414">
        <v>181197.87388987566</v>
      </c>
      <c r="BX543" s="414">
        <f t="shared" si="143"/>
        <v>215625.46992895202</v>
      </c>
      <c r="BY543" s="414">
        <f t="shared" si="144"/>
        <v>17407.609236234457</v>
      </c>
      <c r="BZ543" s="414">
        <f t="shared" si="145"/>
        <v>20715.054991119003</v>
      </c>
      <c r="CA543" s="414">
        <f t="shared" si="146"/>
        <v>198605.48312611011</v>
      </c>
      <c r="CB543" s="414">
        <f t="shared" si="147"/>
        <v>0</v>
      </c>
      <c r="CC543" s="414">
        <f t="shared" si="148"/>
        <v>0</v>
      </c>
      <c r="CD543" s="414">
        <f t="shared" si="149"/>
        <v>0</v>
      </c>
      <c r="CE543" s="414">
        <f t="shared" si="136"/>
        <v>0</v>
      </c>
      <c r="CF543" s="414">
        <f t="shared" si="150"/>
        <v>0</v>
      </c>
      <c r="CG543" s="414">
        <f t="shared" si="151"/>
        <v>0</v>
      </c>
      <c r="CH543" s="414">
        <f t="shared" si="152"/>
        <v>0</v>
      </c>
      <c r="CI543" s="414">
        <f t="shared" si="137"/>
        <v>0</v>
      </c>
      <c r="CJ543" s="414">
        <f t="shared" si="138"/>
        <v>0</v>
      </c>
      <c r="CK543" s="414">
        <f t="shared" si="139"/>
        <v>0</v>
      </c>
      <c r="CL543" s="414">
        <f t="shared" si="140"/>
        <v>0</v>
      </c>
      <c r="CM543" s="414">
        <f t="shared" si="141"/>
        <v>0</v>
      </c>
    </row>
    <row r="544" spans="2:91" hidden="1" x14ac:dyDescent="0.25">
      <c r="B544" s="134" t="str">
        <f t="shared" si="142"/>
        <v>-----</v>
      </c>
      <c r="C544" s="1" t="str">
        <f>+IF('Diagnóstico Técnico'!AH535&gt;0,'Diagnóstico Técnico'!A535,"")</f>
        <v>MIL-092</v>
      </c>
      <c r="D544" s="413" t="str">
        <f>+'Diagnóstico Técnico'!D535</f>
        <v>NUEVO MILENIO</v>
      </c>
      <c r="BW544" s="414">
        <v>181197.87388987566</v>
      </c>
      <c r="BX544" s="414">
        <f t="shared" si="143"/>
        <v>215625.46992895202</v>
      </c>
      <c r="BY544" s="414">
        <f t="shared" si="144"/>
        <v>17407.609236234457</v>
      </c>
      <c r="BZ544" s="414">
        <f t="shared" si="145"/>
        <v>20715.054991119003</v>
      </c>
      <c r="CA544" s="414">
        <f t="shared" si="146"/>
        <v>198605.48312611011</v>
      </c>
      <c r="CB544" s="414">
        <f t="shared" si="147"/>
        <v>236340.52492007101</v>
      </c>
      <c r="CC544" s="414">
        <f t="shared" si="148"/>
        <v>0</v>
      </c>
      <c r="CD544" s="414">
        <f t="shared" si="149"/>
        <v>0</v>
      </c>
      <c r="CE544" s="414">
        <f t="shared" si="136"/>
        <v>0</v>
      </c>
      <c r="CF544" s="414">
        <f t="shared" si="150"/>
        <v>0</v>
      </c>
      <c r="CG544" s="414">
        <f t="shared" si="151"/>
        <v>0</v>
      </c>
      <c r="CH544" s="414">
        <f t="shared" si="152"/>
        <v>236340.52492007101</v>
      </c>
      <c r="CI544" s="414">
        <f t="shared" si="137"/>
        <v>0</v>
      </c>
      <c r="CJ544" s="414">
        <f t="shared" si="138"/>
        <v>0</v>
      </c>
      <c r="CK544" s="414">
        <f t="shared" si="139"/>
        <v>0</v>
      </c>
      <c r="CL544" s="414">
        <f t="shared" si="140"/>
        <v>0</v>
      </c>
      <c r="CM544" s="414">
        <f t="shared" si="141"/>
        <v>236340.52492007101</v>
      </c>
    </row>
    <row r="545" spans="2:91" hidden="1" x14ac:dyDescent="0.25">
      <c r="B545" s="134" t="str">
        <f t="shared" si="142"/>
        <v>-----</v>
      </c>
      <c r="C545" s="1" t="str">
        <f>+IF('Diagnóstico Técnico'!AH536&gt;0,'Diagnóstico Técnico'!A536,"")</f>
        <v/>
      </c>
      <c r="D545" s="413" t="str">
        <f>+'Diagnóstico Técnico'!D536</f>
        <v>TAHAMI</v>
      </c>
      <c r="BW545" s="414">
        <v>181197.87388987566</v>
      </c>
      <c r="BX545" s="414">
        <f t="shared" si="143"/>
        <v>215625.46992895202</v>
      </c>
      <c r="BY545" s="414">
        <f t="shared" si="144"/>
        <v>17407.609236234457</v>
      </c>
      <c r="BZ545" s="414">
        <f t="shared" si="145"/>
        <v>20715.054991119003</v>
      </c>
      <c r="CA545" s="414">
        <f t="shared" si="146"/>
        <v>198605.48312611011</v>
      </c>
      <c r="CB545" s="414">
        <f t="shared" si="147"/>
        <v>0</v>
      </c>
      <c r="CC545" s="414">
        <f t="shared" si="148"/>
        <v>0</v>
      </c>
      <c r="CD545" s="414">
        <f t="shared" si="149"/>
        <v>0</v>
      </c>
      <c r="CE545" s="414">
        <f t="shared" si="136"/>
        <v>0</v>
      </c>
      <c r="CF545" s="414">
        <f t="shared" si="150"/>
        <v>0</v>
      </c>
      <c r="CG545" s="414">
        <f t="shared" si="151"/>
        <v>0</v>
      </c>
      <c r="CH545" s="414">
        <f t="shared" si="152"/>
        <v>0</v>
      </c>
      <c r="CI545" s="414">
        <f t="shared" si="137"/>
        <v>0</v>
      </c>
      <c r="CJ545" s="414">
        <f t="shared" si="138"/>
        <v>0</v>
      </c>
      <c r="CK545" s="414">
        <f t="shared" si="139"/>
        <v>0</v>
      </c>
      <c r="CL545" s="414">
        <f t="shared" si="140"/>
        <v>0</v>
      </c>
      <c r="CM545" s="414">
        <f t="shared" si="141"/>
        <v>0</v>
      </c>
    </row>
    <row r="546" spans="2:91" hidden="1" x14ac:dyDescent="0.25">
      <c r="B546" s="134" t="str">
        <f t="shared" si="142"/>
        <v>-----</v>
      </c>
      <c r="C546" s="1" t="str">
        <f>+IF('Diagnóstico Técnico'!AH537&gt;0,'Diagnóstico Técnico'!A537,"")</f>
        <v>MIL-093</v>
      </c>
      <c r="D546" s="413" t="str">
        <f>+'Diagnóstico Técnico'!D537</f>
        <v>NUEVO MILENIO</v>
      </c>
      <c r="BW546" s="414">
        <v>181197.87388987566</v>
      </c>
      <c r="BX546" s="414">
        <f t="shared" si="143"/>
        <v>215625.46992895202</v>
      </c>
      <c r="BY546" s="414">
        <f t="shared" si="144"/>
        <v>17407.609236234457</v>
      </c>
      <c r="BZ546" s="414">
        <f t="shared" si="145"/>
        <v>20715.054991119003</v>
      </c>
      <c r="CA546" s="414">
        <f t="shared" si="146"/>
        <v>198605.48312611011</v>
      </c>
      <c r="CB546" s="414">
        <f t="shared" si="147"/>
        <v>236340.52492007101</v>
      </c>
      <c r="CC546" s="414">
        <f t="shared" si="148"/>
        <v>0</v>
      </c>
      <c r="CD546" s="414">
        <f t="shared" si="149"/>
        <v>0</v>
      </c>
      <c r="CE546" s="414">
        <f t="shared" si="136"/>
        <v>0</v>
      </c>
      <c r="CF546" s="414">
        <f t="shared" si="150"/>
        <v>0</v>
      </c>
      <c r="CG546" s="414">
        <f t="shared" si="151"/>
        <v>0</v>
      </c>
      <c r="CH546" s="414">
        <f t="shared" si="152"/>
        <v>236340.52492007101</v>
      </c>
      <c r="CI546" s="414">
        <f t="shared" si="137"/>
        <v>0</v>
      </c>
      <c r="CJ546" s="414">
        <f t="shared" si="138"/>
        <v>0</v>
      </c>
      <c r="CK546" s="414">
        <f t="shared" si="139"/>
        <v>0</v>
      </c>
      <c r="CL546" s="414">
        <f t="shared" si="140"/>
        <v>0</v>
      </c>
      <c r="CM546" s="414">
        <f t="shared" si="141"/>
        <v>236340.52492007101</v>
      </c>
    </row>
    <row r="547" spans="2:91" hidden="1" x14ac:dyDescent="0.25">
      <c r="B547" s="134" t="str">
        <f t="shared" si="142"/>
        <v>-----</v>
      </c>
      <c r="C547" s="1" t="str">
        <f>+IF('Diagnóstico Técnico'!AH538&gt;0,'Diagnóstico Técnico'!A538,"")</f>
        <v/>
      </c>
      <c r="D547" s="413" t="str">
        <f>+'Diagnóstico Técnico'!D538</f>
        <v>NUEVO MILENIO</v>
      </c>
      <c r="BW547" s="414">
        <v>181197.87388987566</v>
      </c>
      <c r="BX547" s="414">
        <f t="shared" si="143"/>
        <v>215625.46992895202</v>
      </c>
      <c r="BY547" s="414">
        <f t="shared" si="144"/>
        <v>17407.609236234457</v>
      </c>
      <c r="BZ547" s="414">
        <f t="shared" si="145"/>
        <v>20715.054991119003</v>
      </c>
      <c r="CA547" s="414">
        <f t="shared" si="146"/>
        <v>198605.48312611011</v>
      </c>
      <c r="CB547" s="414">
        <f t="shared" si="147"/>
        <v>0</v>
      </c>
      <c r="CC547" s="414">
        <f t="shared" si="148"/>
        <v>0</v>
      </c>
      <c r="CD547" s="414">
        <f t="shared" si="149"/>
        <v>0</v>
      </c>
      <c r="CE547" s="414">
        <f t="shared" si="136"/>
        <v>0</v>
      </c>
      <c r="CF547" s="414">
        <f t="shared" si="150"/>
        <v>0</v>
      </c>
      <c r="CG547" s="414">
        <f t="shared" si="151"/>
        <v>0</v>
      </c>
      <c r="CH547" s="414">
        <f t="shared" si="152"/>
        <v>0</v>
      </c>
      <c r="CI547" s="414">
        <f t="shared" si="137"/>
        <v>0</v>
      </c>
      <c r="CJ547" s="414">
        <f t="shared" si="138"/>
        <v>0</v>
      </c>
      <c r="CK547" s="414">
        <f t="shared" si="139"/>
        <v>0</v>
      </c>
      <c r="CL547" s="414">
        <f t="shared" si="140"/>
        <v>0</v>
      </c>
      <c r="CM547" s="414">
        <f t="shared" si="141"/>
        <v>0</v>
      </c>
    </row>
    <row r="548" spans="2:91" hidden="1" x14ac:dyDescent="0.25">
      <c r="B548" s="134" t="str">
        <f t="shared" si="142"/>
        <v>-----</v>
      </c>
      <c r="C548" s="1" t="str">
        <f>+IF('Diagnóstico Técnico'!AH539&gt;0,'Diagnóstico Técnico'!A539,"")</f>
        <v/>
      </c>
      <c r="D548" s="413" t="str">
        <f>+'Diagnóstico Técnico'!D539</f>
        <v xml:space="preserve">SAN MARTIN </v>
      </c>
      <c r="BW548" s="414">
        <v>181197.87388987566</v>
      </c>
      <c r="BX548" s="414">
        <f t="shared" si="143"/>
        <v>215625.46992895202</v>
      </c>
      <c r="BY548" s="414">
        <f t="shared" si="144"/>
        <v>17407.609236234457</v>
      </c>
      <c r="BZ548" s="414">
        <f t="shared" si="145"/>
        <v>20715.054991119003</v>
      </c>
      <c r="CA548" s="414">
        <f t="shared" si="146"/>
        <v>198605.48312611011</v>
      </c>
      <c r="CB548" s="414">
        <f t="shared" si="147"/>
        <v>0</v>
      </c>
      <c r="CC548" s="414">
        <f t="shared" si="148"/>
        <v>0</v>
      </c>
      <c r="CD548" s="414">
        <f t="shared" si="149"/>
        <v>0</v>
      </c>
      <c r="CE548" s="414">
        <f t="shared" si="136"/>
        <v>0</v>
      </c>
      <c r="CF548" s="414">
        <f t="shared" si="150"/>
        <v>0</v>
      </c>
      <c r="CG548" s="414">
        <f t="shared" si="151"/>
        <v>0</v>
      </c>
      <c r="CH548" s="414">
        <f t="shared" si="152"/>
        <v>0</v>
      </c>
      <c r="CI548" s="414">
        <f t="shared" si="137"/>
        <v>0</v>
      </c>
      <c r="CJ548" s="414">
        <f t="shared" si="138"/>
        <v>0</v>
      </c>
      <c r="CK548" s="414">
        <f t="shared" si="139"/>
        <v>0</v>
      </c>
      <c r="CL548" s="414">
        <f t="shared" si="140"/>
        <v>0</v>
      </c>
      <c r="CM548" s="414">
        <f t="shared" si="141"/>
        <v>0</v>
      </c>
    </row>
    <row r="549" spans="2:91" hidden="1" x14ac:dyDescent="0.25">
      <c r="B549" s="134" t="str">
        <f t="shared" si="142"/>
        <v>-----</v>
      </c>
      <c r="C549" s="1" t="str">
        <f>+IF('Diagnóstico Técnico'!AH540&gt;0,'Diagnóstico Técnico'!A540,"")</f>
        <v/>
      </c>
      <c r="D549" s="413" t="str">
        <f>+'Diagnóstico Técnico'!D540</f>
        <v>TAHAMI</v>
      </c>
      <c r="BW549" s="414">
        <v>181197.87388987566</v>
      </c>
      <c r="BX549" s="414">
        <f t="shared" si="143"/>
        <v>215625.46992895202</v>
      </c>
      <c r="BY549" s="414">
        <f t="shared" si="144"/>
        <v>17407.609236234457</v>
      </c>
      <c r="BZ549" s="414">
        <f t="shared" si="145"/>
        <v>20715.054991119003</v>
      </c>
      <c r="CA549" s="414">
        <f t="shared" si="146"/>
        <v>198605.48312611011</v>
      </c>
      <c r="CB549" s="414">
        <f t="shared" si="147"/>
        <v>0</v>
      </c>
      <c r="CC549" s="414">
        <f t="shared" si="148"/>
        <v>0</v>
      </c>
      <c r="CD549" s="414">
        <f t="shared" si="149"/>
        <v>0</v>
      </c>
      <c r="CE549" s="414">
        <f t="shared" si="136"/>
        <v>0</v>
      </c>
      <c r="CF549" s="414">
        <f t="shared" si="150"/>
        <v>0</v>
      </c>
      <c r="CG549" s="414">
        <f t="shared" si="151"/>
        <v>0</v>
      </c>
      <c r="CH549" s="414">
        <f t="shared" si="152"/>
        <v>0</v>
      </c>
      <c r="CI549" s="414">
        <f t="shared" si="137"/>
        <v>0</v>
      </c>
      <c r="CJ549" s="414">
        <f t="shared" si="138"/>
        <v>0</v>
      </c>
      <c r="CK549" s="414">
        <f t="shared" si="139"/>
        <v>0</v>
      </c>
      <c r="CL549" s="414">
        <f t="shared" si="140"/>
        <v>0</v>
      </c>
      <c r="CM549" s="414">
        <f t="shared" si="141"/>
        <v>0</v>
      </c>
    </row>
    <row r="550" spans="2:91" hidden="1" x14ac:dyDescent="0.25">
      <c r="B550" s="134" t="str">
        <f t="shared" si="142"/>
        <v>-----</v>
      </c>
      <c r="C550" s="1" t="str">
        <f>+IF('Diagnóstico Técnico'!AH541&gt;0,'Diagnóstico Técnico'!A541,"")</f>
        <v>MIL-095</v>
      </c>
      <c r="D550" s="413" t="str">
        <f>+'Diagnóstico Técnico'!D541</f>
        <v>NUEVO MILENIO</v>
      </c>
      <c r="BW550" s="414">
        <v>181197.87388987566</v>
      </c>
      <c r="BX550" s="414">
        <f t="shared" si="143"/>
        <v>215625.46992895202</v>
      </c>
      <c r="BY550" s="414">
        <f t="shared" si="144"/>
        <v>17407.609236234457</v>
      </c>
      <c r="BZ550" s="414">
        <f t="shared" si="145"/>
        <v>20715.054991119003</v>
      </c>
      <c r="CA550" s="414">
        <f t="shared" si="146"/>
        <v>198605.48312611011</v>
      </c>
      <c r="CB550" s="414">
        <f t="shared" si="147"/>
        <v>236340.52492007101</v>
      </c>
      <c r="CC550" s="414">
        <f t="shared" si="148"/>
        <v>0</v>
      </c>
      <c r="CD550" s="414">
        <f t="shared" si="149"/>
        <v>0</v>
      </c>
      <c r="CE550" s="414">
        <f t="shared" si="136"/>
        <v>0</v>
      </c>
      <c r="CF550" s="414">
        <f t="shared" si="150"/>
        <v>0</v>
      </c>
      <c r="CG550" s="414">
        <f t="shared" si="151"/>
        <v>0</v>
      </c>
      <c r="CH550" s="414">
        <f t="shared" si="152"/>
        <v>236340.52492007101</v>
      </c>
      <c r="CI550" s="414">
        <f t="shared" si="137"/>
        <v>0</v>
      </c>
      <c r="CJ550" s="414">
        <f t="shared" si="138"/>
        <v>0</v>
      </c>
      <c r="CK550" s="414">
        <f t="shared" si="139"/>
        <v>0</v>
      </c>
      <c r="CL550" s="414">
        <f t="shared" si="140"/>
        <v>0</v>
      </c>
      <c r="CM550" s="414">
        <f t="shared" si="141"/>
        <v>236340.52492007101</v>
      </c>
    </row>
    <row r="551" spans="2:91" hidden="1" x14ac:dyDescent="0.25">
      <c r="B551" s="134" t="str">
        <f t="shared" si="142"/>
        <v>-----</v>
      </c>
      <c r="C551" s="1" t="str">
        <f>+IF('Diagnóstico Técnico'!AH542&gt;0,'Diagnóstico Técnico'!A542,"")</f>
        <v>MIL-096</v>
      </c>
      <c r="D551" s="413" t="str">
        <f>+'Diagnóstico Técnico'!D542</f>
        <v>NUEVO MILENIO</v>
      </c>
      <c r="BW551" s="414">
        <v>181197.87388987566</v>
      </c>
      <c r="BX551" s="414">
        <f t="shared" si="143"/>
        <v>215625.46992895202</v>
      </c>
      <c r="BY551" s="414">
        <f t="shared" si="144"/>
        <v>17407.609236234457</v>
      </c>
      <c r="BZ551" s="414">
        <f t="shared" si="145"/>
        <v>20715.054991119003</v>
      </c>
      <c r="CA551" s="414">
        <f t="shared" si="146"/>
        <v>198605.48312611011</v>
      </c>
      <c r="CB551" s="414">
        <f t="shared" si="147"/>
        <v>236340.52492007101</v>
      </c>
      <c r="CC551" s="414">
        <f t="shared" si="148"/>
        <v>0</v>
      </c>
      <c r="CD551" s="414">
        <f t="shared" si="149"/>
        <v>0</v>
      </c>
      <c r="CE551" s="414">
        <f t="shared" si="136"/>
        <v>0</v>
      </c>
      <c r="CF551" s="414">
        <f t="shared" si="150"/>
        <v>0</v>
      </c>
      <c r="CG551" s="414">
        <f t="shared" si="151"/>
        <v>0</v>
      </c>
      <c r="CH551" s="414">
        <f t="shared" si="152"/>
        <v>236340.52492007101</v>
      </c>
      <c r="CI551" s="414">
        <f t="shared" si="137"/>
        <v>0</v>
      </c>
      <c r="CJ551" s="414">
        <f t="shared" si="138"/>
        <v>0</v>
      </c>
      <c r="CK551" s="414">
        <f t="shared" si="139"/>
        <v>0</v>
      </c>
      <c r="CL551" s="414">
        <f t="shared" si="140"/>
        <v>0</v>
      </c>
      <c r="CM551" s="414">
        <f t="shared" si="141"/>
        <v>236340.52492007101</v>
      </c>
    </row>
    <row r="552" spans="2:91" hidden="1" x14ac:dyDescent="0.25">
      <c r="B552" s="134" t="str">
        <f t="shared" si="142"/>
        <v>-----</v>
      </c>
      <c r="C552" s="1" t="str">
        <f>+IF('Diagnóstico Técnico'!AH543&gt;0,'Diagnóstico Técnico'!A543,"")</f>
        <v/>
      </c>
      <c r="D552" s="413" t="str">
        <f>+'Diagnóstico Técnico'!D543</f>
        <v>TAHAMI</v>
      </c>
      <c r="BW552" s="414">
        <v>181197.87388987566</v>
      </c>
      <c r="BX552" s="414">
        <f t="shared" si="143"/>
        <v>215625.46992895202</v>
      </c>
      <c r="BY552" s="414">
        <f t="shared" si="144"/>
        <v>17407.609236234457</v>
      </c>
      <c r="BZ552" s="414">
        <f t="shared" si="145"/>
        <v>20715.054991119003</v>
      </c>
      <c r="CA552" s="414">
        <f t="shared" si="146"/>
        <v>198605.48312611011</v>
      </c>
      <c r="CB552" s="414">
        <f t="shared" si="147"/>
        <v>0</v>
      </c>
      <c r="CC552" s="414">
        <f t="shared" si="148"/>
        <v>0</v>
      </c>
      <c r="CD552" s="414">
        <f t="shared" si="149"/>
        <v>0</v>
      </c>
      <c r="CE552" s="414">
        <f t="shared" si="136"/>
        <v>0</v>
      </c>
      <c r="CF552" s="414">
        <f t="shared" si="150"/>
        <v>0</v>
      </c>
      <c r="CG552" s="414">
        <f t="shared" si="151"/>
        <v>0</v>
      </c>
      <c r="CH552" s="414">
        <f t="shared" si="152"/>
        <v>0</v>
      </c>
      <c r="CI552" s="414">
        <f t="shared" si="137"/>
        <v>0</v>
      </c>
      <c r="CJ552" s="414">
        <f t="shared" si="138"/>
        <v>0</v>
      </c>
      <c r="CK552" s="414">
        <f t="shared" si="139"/>
        <v>0</v>
      </c>
      <c r="CL552" s="414">
        <f t="shared" si="140"/>
        <v>0</v>
      </c>
      <c r="CM552" s="414">
        <f t="shared" si="141"/>
        <v>0</v>
      </c>
    </row>
    <row r="553" spans="2:91" hidden="1" x14ac:dyDescent="0.25">
      <c r="B553" s="134" t="str">
        <f t="shared" si="142"/>
        <v>-----</v>
      </c>
      <c r="C553" s="1" t="str">
        <f>+IF('Diagnóstico Técnico'!AH544&gt;0,'Diagnóstico Técnico'!A544,"")</f>
        <v/>
      </c>
      <c r="D553" s="413" t="str">
        <f>+'Diagnóstico Técnico'!D544</f>
        <v>TAHAMI</v>
      </c>
      <c r="BW553" s="414">
        <v>181197.87388987566</v>
      </c>
      <c r="BX553" s="414">
        <f t="shared" si="143"/>
        <v>215625.46992895202</v>
      </c>
      <c r="BY553" s="414">
        <f t="shared" si="144"/>
        <v>17407.609236234457</v>
      </c>
      <c r="BZ553" s="414">
        <f t="shared" si="145"/>
        <v>20715.054991119003</v>
      </c>
      <c r="CA553" s="414">
        <f t="shared" si="146"/>
        <v>198605.48312611011</v>
      </c>
      <c r="CB553" s="414">
        <f t="shared" si="147"/>
        <v>0</v>
      </c>
      <c r="CC553" s="414">
        <f t="shared" si="148"/>
        <v>0</v>
      </c>
      <c r="CD553" s="414">
        <f t="shared" si="149"/>
        <v>0</v>
      </c>
      <c r="CE553" s="414">
        <f t="shared" si="136"/>
        <v>0</v>
      </c>
      <c r="CF553" s="414">
        <f t="shared" si="150"/>
        <v>0</v>
      </c>
      <c r="CG553" s="414">
        <f t="shared" si="151"/>
        <v>0</v>
      </c>
      <c r="CH553" s="414">
        <f t="shared" si="152"/>
        <v>0</v>
      </c>
      <c r="CI553" s="414">
        <f t="shared" si="137"/>
        <v>0</v>
      </c>
      <c r="CJ553" s="414">
        <f t="shared" si="138"/>
        <v>0</v>
      </c>
      <c r="CK553" s="414">
        <f t="shared" si="139"/>
        <v>0</v>
      </c>
      <c r="CL553" s="414">
        <f t="shared" si="140"/>
        <v>0</v>
      </c>
      <c r="CM553" s="414">
        <f t="shared" si="141"/>
        <v>0</v>
      </c>
    </row>
    <row r="554" spans="2:91" hidden="1" x14ac:dyDescent="0.25">
      <c r="B554" s="134" t="str">
        <f t="shared" si="142"/>
        <v>-----</v>
      </c>
      <c r="C554" s="1" t="str">
        <f>+IF('Diagnóstico Técnico'!AH545&gt;0,'Diagnóstico Técnico'!A545,"")</f>
        <v/>
      </c>
      <c r="D554" s="413" t="str">
        <f>+'Diagnóstico Técnico'!D545</f>
        <v xml:space="preserve">SAN MARTIN </v>
      </c>
      <c r="BW554" s="414">
        <v>181197.87388987566</v>
      </c>
      <c r="BX554" s="414">
        <f t="shared" si="143"/>
        <v>215625.46992895202</v>
      </c>
      <c r="BY554" s="414">
        <f t="shared" si="144"/>
        <v>17407.609236234457</v>
      </c>
      <c r="BZ554" s="414">
        <f t="shared" si="145"/>
        <v>20715.054991119003</v>
      </c>
      <c r="CA554" s="414">
        <f t="shared" si="146"/>
        <v>198605.48312611011</v>
      </c>
      <c r="CB554" s="414">
        <f t="shared" si="147"/>
        <v>0</v>
      </c>
      <c r="CC554" s="414">
        <f t="shared" si="148"/>
        <v>0</v>
      </c>
      <c r="CD554" s="414">
        <f t="shared" si="149"/>
        <v>0</v>
      </c>
      <c r="CE554" s="414">
        <f t="shared" si="136"/>
        <v>0</v>
      </c>
      <c r="CF554" s="414">
        <f t="shared" si="150"/>
        <v>0</v>
      </c>
      <c r="CG554" s="414">
        <f t="shared" si="151"/>
        <v>0</v>
      </c>
      <c r="CH554" s="414">
        <f t="shared" si="152"/>
        <v>0</v>
      </c>
      <c r="CI554" s="414">
        <f t="shared" si="137"/>
        <v>0</v>
      </c>
      <c r="CJ554" s="414">
        <f t="shared" si="138"/>
        <v>0</v>
      </c>
      <c r="CK554" s="414">
        <f t="shared" si="139"/>
        <v>0</v>
      </c>
      <c r="CL554" s="414">
        <f t="shared" si="140"/>
        <v>0</v>
      </c>
      <c r="CM554" s="414">
        <f t="shared" si="141"/>
        <v>0</v>
      </c>
    </row>
    <row r="555" spans="2:91" hidden="1" x14ac:dyDescent="0.25">
      <c r="B555" s="134" t="str">
        <f t="shared" si="142"/>
        <v>-----</v>
      </c>
      <c r="C555" s="1" t="str">
        <f>+IF('Diagnóstico Técnico'!AH546&gt;0,'Diagnóstico Técnico'!A546,"")</f>
        <v/>
      </c>
      <c r="D555" s="413" t="str">
        <f>+'Diagnóstico Técnico'!D546</f>
        <v xml:space="preserve">SAN MARTIN </v>
      </c>
      <c r="BW555" s="414">
        <v>181197.87388987566</v>
      </c>
      <c r="BX555" s="414">
        <f t="shared" si="143"/>
        <v>215625.46992895202</v>
      </c>
      <c r="BY555" s="414">
        <f t="shared" si="144"/>
        <v>17407.609236234457</v>
      </c>
      <c r="BZ555" s="414">
        <f t="shared" si="145"/>
        <v>20715.054991119003</v>
      </c>
      <c r="CA555" s="414">
        <f t="shared" si="146"/>
        <v>198605.48312611011</v>
      </c>
      <c r="CB555" s="414">
        <f t="shared" si="147"/>
        <v>0</v>
      </c>
      <c r="CC555" s="414">
        <f t="shared" si="148"/>
        <v>0</v>
      </c>
      <c r="CD555" s="414">
        <f t="shared" si="149"/>
        <v>0</v>
      </c>
      <c r="CE555" s="414">
        <f t="shared" si="136"/>
        <v>0</v>
      </c>
      <c r="CF555" s="414">
        <f t="shared" si="150"/>
        <v>0</v>
      </c>
      <c r="CG555" s="414">
        <f t="shared" si="151"/>
        <v>0</v>
      </c>
      <c r="CH555" s="414">
        <f t="shared" si="152"/>
        <v>0</v>
      </c>
      <c r="CI555" s="414">
        <f t="shared" si="137"/>
        <v>0</v>
      </c>
      <c r="CJ555" s="414">
        <f t="shared" si="138"/>
        <v>0</v>
      </c>
      <c r="CK555" s="414">
        <f t="shared" si="139"/>
        <v>0</v>
      </c>
      <c r="CL555" s="414">
        <f t="shared" si="140"/>
        <v>0</v>
      </c>
      <c r="CM555" s="414">
        <f t="shared" si="141"/>
        <v>0</v>
      </c>
    </row>
    <row r="556" spans="2:91" hidden="1" x14ac:dyDescent="0.25">
      <c r="B556" s="134" t="str">
        <f t="shared" si="142"/>
        <v>-----</v>
      </c>
      <c r="C556" s="1" t="str">
        <f>+IF('Diagnóstico Técnico'!AH547&gt;0,'Diagnóstico Técnico'!A547,"")</f>
        <v/>
      </c>
      <c r="D556" s="413" t="str">
        <f>+'Diagnóstico Técnico'!D547</f>
        <v>NUEVO MILENIO</v>
      </c>
      <c r="BW556" s="414">
        <v>181197.87388987566</v>
      </c>
      <c r="BX556" s="414">
        <f t="shared" si="143"/>
        <v>215625.46992895202</v>
      </c>
      <c r="BY556" s="414">
        <f t="shared" si="144"/>
        <v>17407.609236234457</v>
      </c>
      <c r="BZ556" s="414">
        <f t="shared" si="145"/>
        <v>20715.054991119003</v>
      </c>
      <c r="CA556" s="414">
        <f t="shared" si="146"/>
        <v>198605.48312611011</v>
      </c>
      <c r="CB556" s="414">
        <f t="shared" si="147"/>
        <v>0</v>
      </c>
      <c r="CC556" s="414">
        <f t="shared" si="148"/>
        <v>0</v>
      </c>
      <c r="CD556" s="414">
        <f t="shared" si="149"/>
        <v>0</v>
      </c>
      <c r="CE556" s="414">
        <f t="shared" si="136"/>
        <v>0</v>
      </c>
      <c r="CF556" s="414">
        <f t="shared" si="150"/>
        <v>0</v>
      </c>
      <c r="CG556" s="414">
        <f t="shared" si="151"/>
        <v>0</v>
      </c>
      <c r="CH556" s="414">
        <f t="shared" si="152"/>
        <v>0</v>
      </c>
      <c r="CI556" s="414">
        <f t="shared" si="137"/>
        <v>0</v>
      </c>
      <c r="CJ556" s="414">
        <f t="shared" si="138"/>
        <v>0</v>
      </c>
      <c r="CK556" s="414">
        <f t="shared" si="139"/>
        <v>0</v>
      </c>
      <c r="CL556" s="414">
        <f t="shared" si="140"/>
        <v>0</v>
      </c>
      <c r="CM556" s="414">
        <f t="shared" si="141"/>
        <v>0</v>
      </c>
    </row>
    <row r="557" spans="2:91" hidden="1" x14ac:dyDescent="0.25">
      <c r="B557" s="134" t="str">
        <f t="shared" si="142"/>
        <v>-----</v>
      </c>
      <c r="C557" s="1" t="str">
        <f>+IF('Diagnóstico Técnico'!AH548&gt;0,'Diagnóstico Técnico'!A548,"")</f>
        <v/>
      </c>
      <c r="D557" s="413" t="str">
        <f>+'Diagnóstico Técnico'!D548</f>
        <v>NUEVO MILENIO</v>
      </c>
      <c r="BW557" s="414">
        <v>181197.87388987566</v>
      </c>
      <c r="BX557" s="414">
        <f t="shared" si="143"/>
        <v>215625.46992895202</v>
      </c>
      <c r="BY557" s="414">
        <f t="shared" si="144"/>
        <v>17407.609236234457</v>
      </c>
      <c r="BZ557" s="414">
        <f t="shared" si="145"/>
        <v>20715.054991119003</v>
      </c>
      <c r="CA557" s="414">
        <f t="shared" si="146"/>
        <v>198605.48312611011</v>
      </c>
      <c r="CB557" s="414">
        <f t="shared" si="147"/>
        <v>0</v>
      </c>
      <c r="CC557" s="414">
        <f t="shared" si="148"/>
        <v>0</v>
      </c>
      <c r="CD557" s="414">
        <f t="shared" si="149"/>
        <v>0</v>
      </c>
      <c r="CE557" s="414">
        <f t="shared" si="136"/>
        <v>0</v>
      </c>
      <c r="CF557" s="414">
        <f t="shared" si="150"/>
        <v>0</v>
      </c>
      <c r="CG557" s="414">
        <f t="shared" si="151"/>
        <v>0</v>
      </c>
      <c r="CH557" s="414">
        <f t="shared" si="152"/>
        <v>0</v>
      </c>
      <c r="CI557" s="414">
        <f t="shared" si="137"/>
        <v>0</v>
      </c>
      <c r="CJ557" s="414">
        <f t="shared" si="138"/>
        <v>0</v>
      </c>
      <c r="CK557" s="414">
        <f t="shared" si="139"/>
        <v>0</v>
      </c>
      <c r="CL557" s="414">
        <f t="shared" si="140"/>
        <v>0</v>
      </c>
      <c r="CM557" s="414">
        <f t="shared" si="141"/>
        <v>0</v>
      </c>
    </row>
    <row r="558" spans="2:91" hidden="1" x14ac:dyDescent="0.25">
      <c r="B558" s="134" t="str">
        <f t="shared" si="142"/>
        <v>-----</v>
      </c>
      <c r="C558" s="1" t="str">
        <f>+IF('Diagnóstico Técnico'!AH549&gt;0,'Diagnóstico Técnico'!A549,"")</f>
        <v>OAS-138</v>
      </c>
      <c r="D558" s="413" t="str">
        <f>+'Diagnóstico Técnico'!D549</f>
        <v xml:space="preserve">OASIS </v>
      </c>
      <c r="BW558" s="414">
        <v>181197.87388987566</v>
      </c>
      <c r="BX558" s="414">
        <f t="shared" si="143"/>
        <v>215625.46992895202</v>
      </c>
      <c r="BY558" s="414">
        <f t="shared" si="144"/>
        <v>17407.609236234457</v>
      </c>
      <c r="BZ558" s="414">
        <f t="shared" si="145"/>
        <v>20715.054991119003</v>
      </c>
      <c r="CA558" s="414">
        <f t="shared" si="146"/>
        <v>198605.48312611011</v>
      </c>
      <c r="CB558" s="414">
        <f t="shared" si="147"/>
        <v>236340.52492007101</v>
      </c>
      <c r="CC558" s="414">
        <f t="shared" si="148"/>
        <v>0</v>
      </c>
      <c r="CD558" s="414">
        <f t="shared" si="149"/>
        <v>0</v>
      </c>
      <c r="CE558" s="414">
        <f t="shared" si="136"/>
        <v>0</v>
      </c>
      <c r="CF558" s="414">
        <f t="shared" si="150"/>
        <v>0</v>
      </c>
      <c r="CG558" s="414">
        <f t="shared" si="151"/>
        <v>0</v>
      </c>
      <c r="CH558" s="414">
        <f t="shared" si="152"/>
        <v>236340.52492007101</v>
      </c>
      <c r="CI558" s="414">
        <f t="shared" si="137"/>
        <v>0</v>
      </c>
      <c r="CJ558" s="414">
        <f t="shared" si="138"/>
        <v>0</v>
      </c>
      <c r="CK558" s="414">
        <f t="shared" si="139"/>
        <v>0</v>
      </c>
      <c r="CL558" s="414">
        <f t="shared" si="140"/>
        <v>0</v>
      </c>
      <c r="CM558" s="414">
        <f t="shared" si="141"/>
        <v>236340.52492007101</v>
      </c>
    </row>
    <row r="559" spans="2:91" hidden="1" x14ac:dyDescent="0.25">
      <c r="B559" s="134" t="str">
        <f t="shared" si="142"/>
        <v>-----</v>
      </c>
      <c r="C559" s="1" t="str">
        <f>+IF('Diagnóstico Técnico'!AH550&gt;0,'Diagnóstico Técnico'!A550,"")</f>
        <v/>
      </c>
      <c r="D559" s="413" t="str">
        <f>+'Diagnóstico Técnico'!D550</f>
        <v xml:space="preserve">SAN MARTIN </v>
      </c>
      <c r="BW559" s="414">
        <v>181197.87388987566</v>
      </c>
      <c r="BX559" s="414">
        <f t="shared" si="143"/>
        <v>215625.46992895202</v>
      </c>
      <c r="BY559" s="414">
        <f t="shared" si="144"/>
        <v>17407.609236234457</v>
      </c>
      <c r="BZ559" s="414">
        <f t="shared" si="145"/>
        <v>20715.054991119003</v>
      </c>
      <c r="CA559" s="414">
        <f t="shared" si="146"/>
        <v>198605.48312611011</v>
      </c>
      <c r="CB559" s="414">
        <f t="shared" si="147"/>
        <v>0</v>
      </c>
      <c r="CC559" s="414">
        <f t="shared" si="148"/>
        <v>0</v>
      </c>
      <c r="CD559" s="414">
        <f t="shared" si="149"/>
        <v>0</v>
      </c>
      <c r="CE559" s="414">
        <f t="shared" si="136"/>
        <v>0</v>
      </c>
      <c r="CF559" s="414">
        <f t="shared" si="150"/>
        <v>0</v>
      </c>
      <c r="CG559" s="414">
        <f t="shared" si="151"/>
        <v>0</v>
      </c>
      <c r="CH559" s="414">
        <f t="shared" si="152"/>
        <v>0</v>
      </c>
      <c r="CI559" s="414">
        <f t="shared" si="137"/>
        <v>0</v>
      </c>
      <c r="CJ559" s="414">
        <f t="shared" si="138"/>
        <v>0</v>
      </c>
      <c r="CK559" s="414">
        <f t="shared" si="139"/>
        <v>0</v>
      </c>
      <c r="CL559" s="414">
        <f t="shared" si="140"/>
        <v>0</v>
      </c>
      <c r="CM559" s="414">
        <f t="shared" si="141"/>
        <v>0</v>
      </c>
    </row>
    <row r="560" spans="2:91" hidden="1" x14ac:dyDescent="0.25">
      <c r="B560" s="134" t="str">
        <f t="shared" si="142"/>
        <v>-----</v>
      </c>
      <c r="C560" s="1" t="str">
        <f>+IF('Diagnóstico Técnico'!AH551&gt;0,'Diagnóstico Técnico'!A551,"")</f>
        <v/>
      </c>
      <c r="D560" s="413" t="str">
        <f>+'Diagnóstico Técnico'!D551</f>
        <v xml:space="preserve">SAN MARTIN </v>
      </c>
      <c r="BW560" s="414">
        <v>181197.87388987566</v>
      </c>
      <c r="BX560" s="414">
        <f t="shared" si="143"/>
        <v>215625.46992895202</v>
      </c>
      <c r="BY560" s="414">
        <f t="shared" si="144"/>
        <v>17407.609236234457</v>
      </c>
      <c r="BZ560" s="414">
        <f t="shared" si="145"/>
        <v>20715.054991119003</v>
      </c>
      <c r="CA560" s="414">
        <f t="shared" si="146"/>
        <v>198605.48312611011</v>
      </c>
      <c r="CB560" s="414">
        <f t="shared" si="147"/>
        <v>0</v>
      </c>
      <c r="CC560" s="414">
        <f t="shared" si="148"/>
        <v>0</v>
      </c>
      <c r="CD560" s="414">
        <f t="shared" si="149"/>
        <v>0</v>
      </c>
      <c r="CE560" s="414">
        <f t="shared" si="136"/>
        <v>0</v>
      </c>
      <c r="CF560" s="414">
        <f t="shared" si="150"/>
        <v>0</v>
      </c>
      <c r="CG560" s="414">
        <f t="shared" si="151"/>
        <v>0</v>
      </c>
      <c r="CH560" s="414">
        <f t="shared" si="152"/>
        <v>0</v>
      </c>
      <c r="CI560" s="414">
        <f t="shared" si="137"/>
        <v>0</v>
      </c>
      <c r="CJ560" s="414">
        <f t="shared" si="138"/>
        <v>0</v>
      </c>
      <c r="CK560" s="414">
        <f t="shared" si="139"/>
        <v>0</v>
      </c>
      <c r="CL560" s="414">
        <f t="shared" si="140"/>
        <v>0</v>
      </c>
      <c r="CM560" s="414">
        <f t="shared" si="141"/>
        <v>0</v>
      </c>
    </row>
    <row r="561" spans="2:91" hidden="1" x14ac:dyDescent="0.25">
      <c r="B561" s="134" t="str">
        <f t="shared" si="142"/>
        <v>-----</v>
      </c>
      <c r="C561" s="1" t="str">
        <f>+IF('Diagnóstico Técnico'!AH552&gt;0,'Diagnóstico Técnico'!A552,"")</f>
        <v/>
      </c>
      <c r="D561" s="413" t="str">
        <f>+'Diagnóstico Técnico'!D552</f>
        <v xml:space="preserve">SAN MARTIN </v>
      </c>
      <c r="BW561" s="414">
        <v>181197.87388987566</v>
      </c>
      <c r="BX561" s="414">
        <f t="shared" si="143"/>
        <v>215625.46992895202</v>
      </c>
      <c r="BY561" s="414">
        <f t="shared" si="144"/>
        <v>17407.609236234457</v>
      </c>
      <c r="BZ561" s="414">
        <f t="shared" si="145"/>
        <v>20715.054991119003</v>
      </c>
      <c r="CA561" s="414">
        <f t="shared" si="146"/>
        <v>198605.48312611011</v>
      </c>
      <c r="CB561" s="414">
        <f t="shared" si="147"/>
        <v>0</v>
      </c>
      <c r="CC561" s="414">
        <f t="shared" si="148"/>
        <v>0</v>
      </c>
      <c r="CD561" s="414">
        <f t="shared" si="149"/>
        <v>0</v>
      </c>
      <c r="CE561" s="414">
        <f t="shared" si="136"/>
        <v>0</v>
      </c>
      <c r="CF561" s="414">
        <f t="shared" si="150"/>
        <v>0</v>
      </c>
      <c r="CG561" s="414">
        <f t="shared" si="151"/>
        <v>0</v>
      </c>
      <c r="CH561" s="414">
        <f t="shared" si="152"/>
        <v>0</v>
      </c>
      <c r="CI561" s="414">
        <f t="shared" si="137"/>
        <v>0</v>
      </c>
      <c r="CJ561" s="414">
        <f t="shared" si="138"/>
        <v>0</v>
      </c>
      <c r="CK561" s="414">
        <f t="shared" si="139"/>
        <v>0</v>
      </c>
      <c r="CL561" s="414">
        <f t="shared" si="140"/>
        <v>0</v>
      </c>
      <c r="CM561" s="414">
        <f t="shared" si="141"/>
        <v>0</v>
      </c>
    </row>
    <row r="562" spans="2:91" hidden="1" x14ac:dyDescent="0.25">
      <c r="B562" s="134" t="str">
        <f t="shared" si="142"/>
        <v>-----</v>
      </c>
      <c r="C562" s="1" t="str">
        <f>+IF('Diagnóstico Técnico'!AH553&gt;0,'Diagnóstico Técnico'!A553,"")</f>
        <v/>
      </c>
      <c r="D562" s="413" t="str">
        <f>+'Diagnóstico Técnico'!D553</f>
        <v>TAHAMI</v>
      </c>
      <c r="BW562" s="414">
        <v>181197.87388987566</v>
      </c>
      <c r="BX562" s="414">
        <f t="shared" si="143"/>
        <v>215625.46992895202</v>
      </c>
      <c r="BY562" s="414">
        <f t="shared" si="144"/>
        <v>17407.609236234457</v>
      </c>
      <c r="BZ562" s="414">
        <f t="shared" si="145"/>
        <v>20715.054991119003</v>
      </c>
      <c r="CA562" s="414">
        <f t="shared" si="146"/>
        <v>198605.48312611011</v>
      </c>
      <c r="CB562" s="414">
        <f t="shared" si="147"/>
        <v>0</v>
      </c>
      <c r="CC562" s="414">
        <f t="shared" si="148"/>
        <v>0</v>
      </c>
      <c r="CD562" s="414">
        <f t="shared" si="149"/>
        <v>0</v>
      </c>
      <c r="CE562" s="414">
        <f t="shared" si="136"/>
        <v>0</v>
      </c>
      <c r="CF562" s="414">
        <f t="shared" si="150"/>
        <v>0</v>
      </c>
      <c r="CG562" s="414">
        <f t="shared" si="151"/>
        <v>0</v>
      </c>
      <c r="CH562" s="414">
        <f t="shared" si="152"/>
        <v>0</v>
      </c>
      <c r="CI562" s="414">
        <f t="shared" si="137"/>
        <v>0</v>
      </c>
      <c r="CJ562" s="414">
        <f t="shared" si="138"/>
        <v>0</v>
      </c>
      <c r="CK562" s="414">
        <f t="shared" si="139"/>
        <v>0</v>
      </c>
      <c r="CL562" s="414">
        <f t="shared" si="140"/>
        <v>0</v>
      </c>
      <c r="CM562" s="414">
        <f t="shared" si="141"/>
        <v>0</v>
      </c>
    </row>
    <row r="563" spans="2:91" hidden="1" x14ac:dyDescent="0.25">
      <c r="B563" s="134" t="str">
        <f t="shared" si="142"/>
        <v>-----</v>
      </c>
      <c r="C563" s="1" t="str">
        <f>+IF('Diagnóstico Técnico'!AH554&gt;0,'Diagnóstico Técnico'!A554,"")</f>
        <v/>
      </c>
      <c r="D563" s="413" t="str">
        <f>+'Diagnóstico Técnico'!D554</f>
        <v xml:space="preserve">SAN MARTIN </v>
      </c>
      <c r="BW563" s="414">
        <v>181197.87388987566</v>
      </c>
      <c r="BX563" s="414">
        <f t="shared" si="143"/>
        <v>215625.46992895202</v>
      </c>
      <c r="BY563" s="414">
        <f t="shared" si="144"/>
        <v>17407.609236234457</v>
      </c>
      <c r="BZ563" s="414">
        <f t="shared" si="145"/>
        <v>20715.054991119003</v>
      </c>
      <c r="CA563" s="414">
        <f t="shared" si="146"/>
        <v>198605.48312611011</v>
      </c>
      <c r="CB563" s="414">
        <f t="shared" si="147"/>
        <v>0</v>
      </c>
      <c r="CC563" s="414">
        <f t="shared" si="148"/>
        <v>0</v>
      </c>
      <c r="CD563" s="414">
        <f t="shared" si="149"/>
        <v>0</v>
      </c>
      <c r="CE563" s="414">
        <f t="shared" si="136"/>
        <v>0</v>
      </c>
      <c r="CF563" s="414">
        <f t="shared" si="150"/>
        <v>0</v>
      </c>
      <c r="CG563" s="414">
        <f t="shared" si="151"/>
        <v>0</v>
      </c>
      <c r="CH563" s="414">
        <f t="shared" si="152"/>
        <v>0</v>
      </c>
      <c r="CI563" s="414">
        <f t="shared" si="137"/>
        <v>0</v>
      </c>
      <c r="CJ563" s="414">
        <f t="shared" si="138"/>
        <v>0</v>
      </c>
      <c r="CK563" s="414">
        <f t="shared" si="139"/>
        <v>0</v>
      </c>
      <c r="CL563" s="414">
        <f t="shared" si="140"/>
        <v>0</v>
      </c>
      <c r="CM563" s="414">
        <f t="shared" si="141"/>
        <v>0</v>
      </c>
    </row>
    <row r="564" spans="2:91" hidden="1" x14ac:dyDescent="0.25">
      <c r="B564" s="134" t="str">
        <f t="shared" si="142"/>
        <v>-----</v>
      </c>
      <c r="C564" s="1" t="str">
        <f>+IF('Diagnóstico Técnico'!AH555&gt;0,'Diagnóstico Técnico'!A555,"")</f>
        <v/>
      </c>
      <c r="D564" s="413" t="str">
        <f>+'Diagnóstico Técnico'!D555</f>
        <v>PATIO BONITO</v>
      </c>
      <c r="BW564" s="414">
        <v>181197.87388987566</v>
      </c>
      <c r="BX564" s="414">
        <f t="shared" si="143"/>
        <v>215625.46992895202</v>
      </c>
      <c r="BY564" s="414">
        <f t="shared" si="144"/>
        <v>17407.609236234457</v>
      </c>
      <c r="BZ564" s="414">
        <f t="shared" si="145"/>
        <v>20715.054991119003</v>
      </c>
      <c r="CA564" s="414">
        <f t="shared" si="146"/>
        <v>198605.48312611011</v>
      </c>
      <c r="CB564" s="414">
        <f t="shared" si="147"/>
        <v>0</v>
      </c>
      <c r="CC564" s="414">
        <f t="shared" si="148"/>
        <v>0</v>
      </c>
      <c r="CD564" s="414">
        <f t="shared" si="149"/>
        <v>0</v>
      </c>
      <c r="CE564" s="414">
        <f t="shared" si="136"/>
        <v>0</v>
      </c>
      <c r="CF564" s="414">
        <f t="shared" si="150"/>
        <v>0</v>
      </c>
      <c r="CG564" s="414">
        <f t="shared" si="151"/>
        <v>0</v>
      </c>
      <c r="CH564" s="414">
        <f t="shared" si="152"/>
        <v>0</v>
      </c>
      <c r="CI564" s="414">
        <f t="shared" si="137"/>
        <v>0</v>
      </c>
      <c r="CJ564" s="414">
        <f t="shared" si="138"/>
        <v>0</v>
      </c>
      <c r="CK564" s="414">
        <f t="shared" si="139"/>
        <v>0</v>
      </c>
      <c r="CL564" s="414">
        <f t="shared" si="140"/>
        <v>0</v>
      </c>
      <c r="CM564" s="414">
        <f t="shared" si="141"/>
        <v>0</v>
      </c>
    </row>
    <row r="565" spans="2:91" hidden="1" x14ac:dyDescent="0.25">
      <c r="B565" s="134" t="str">
        <f t="shared" si="142"/>
        <v>-----</v>
      </c>
      <c r="C565" s="1" t="str">
        <f>+IF('Diagnóstico Técnico'!AH556&gt;0,'Diagnóstico Técnico'!A556,"")</f>
        <v/>
      </c>
      <c r="D565" s="413" t="str">
        <f>+'Diagnóstico Técnico'!D556</f>
        <v xml:space="preserve">SAN MARTIN </v>
      </c>
      <c r="BW565" s="414">
        <v>181197.87388987566</v>
      </c>
      <c r="BX565" s="414">
        <f t="shared" si="143"/>
        <v>215625.46992895202</v>
      </c>
      <c r="BY565" s="414">
        <f t="shared" si="144"/>
        <v>17407.609236234457</v>
      </c>
      <c r="BZ565" s="414">
        <f t="shared" si="145"/>
        <v>20715.054991119003</v>
      </c>
      <c r="CA565" s="414">
        <f t="shared" si="146"/>
        <v>198605.48312611011</v>
      </c>
      <c r="CB565" s="414">
        <f t="shared" si="147"/>
        <v>0</v>
      </c>
      <c r="CC565" s="414">
        <f t="shared" si="148"/>
        <v>0</v>
      </c>
      <c r="CD565" s="414">
        <f t="shared" si="149"/>
        <v>0</v>
      </c>
      <c r="CE565" s="414">
        <f t="shared" si="136"/>
        <v>0</v>
      </c>
      <c r="CF565" s="414">
        <f t="shared" si="150"/>
        <v>0</v>
      </c>
      <c r="CG565" s="414">
        <f t="shared" si="151"/>
        <v>0</v>
      </c>
      <c r="CH565" s="414">
        <f t="shared" si="152"/>
        <v>0</v>
      </c>
      <c r="CI565" s="414">
        <f t="shared" si="137"/>
        <v>0</v>
      </c>
      <c r="CJ565" s="414">
        <f t="shared" si="138"/>
        <v>0</v>
      </c>
      <c r="CK565" s="414">
        <f t="shared" si="139"/>
        <v>0</v>
      </c>
      <c r="CL565" s="414">
        <f t="shared" si="140"/>
        <v>0</v>
      </c>
      <c r="CM565" s="414">
        <f t="shared" si="141"/>
        <v>0</v>
      </c>
    </row>
    <row r="566" spans="2:91" hidden="1" x14ac:dyDescent="0.25">
      <c r="B566" s="134" t="str">
        <f t="shared" si="142"/>
        <v>-----</v>
      </c>
      <c r="C566" s="1" t="str">
        <f>+IF('Diagnóstico Técnico'!AH557&gt;0,'Diagnóstico Técnico'!A557,"")</f>
        <v>MIL-098</v>
      </c>
      <c r="D566" s="413" t="str">
        <f>+'Diagnóstico Técnico'!D557</f>
        <v>NUEVO MILENIO</v>
      </c>
      <c r="BW566" s="414">
        <v>181197.87388987566</v>
      </c>
      <c r="BX566" s="414">
        <f t="shared" si="143"/>
        <v>215625.46992895202</v>
      </c>
      <c r="BY566" s="414">
        <f t="shared" si="144"/>
        <v>17407.609236234457</v>
      </c>
      <c r="BZ566" s="414">
        <f t="shared" si="145"/>
        <v>20715.054991119003</v>
      </c>
      <c r="CA566" s="414">
        <f t="shared" si="146"/>
        <v>198605.48312611011</v>
      </c>
      <c r="CB566" s="414">
        <f t="shared" si="147"/>
        <v>236340.52492007101</v>
      </c>
      <c r="CC566" s="414">
        <f t="shared" si="148"/>
        <v>0</v>
      </c>
      <c r="CD566" s="414">
        <f t="shared" si="149"/>
        <v>0</v>
      </c>
      <c r="CE566" s="414">
        <f t="shared" si="136"/>
        <v>0</v>
      </c>
      <c r="CF566" s="414">
        <f t="shared" si="150"/>
        <v>0</v>
      </c>
      <c r="CG566" s="414">
        <f t="shared" si="151"/>
        <v>0</v>
      </c>
      <c r="CH566" s="414">
        <f t="shared" si="152"/>
        <v>236340.52492007101</v>
      </c>
      <c r="CI566" s="414">
        <f t="shared" si="137"/>
        <v>0</v>
      </c>
      <c r="CJ566" s="414">
        <f t="shared" si="138"/>
        <v>0</v>
      </c>
      <c r="CK566" s="414">
        <f t="shared" si="139"/>
        <v>0</v>
      </c>
      <c r="CL566" s="414">
        <f t="shared" si="140"/>
        <v>0</v>
      </c>
      <c r="CM566" s="414">
        <f t="shared" si="141"/>
        <v>236340.52492007101</v>
      </c>
    </row>
    <row r="567" spans="2:91" hidden="1" x14ac:dyDescent="0.25">
      <c r="B567" s="134" t="str">
        <f t="shared" si="142"/>
        <v>-----</v>
      </c>
      <c r="C567" s="1" t="str">
        <f>+IF('Diagnóstico Técnico'!AH558&gt;0,'Diagnóstico Técnico'!A558,"")</f>
        <v/>
      </c>
      <c r="D567" s="413" t="str">
        <f>+'Diagnóstico Técnico'!D558</f>
        <v>NUEVO MILENIO</v>
      </c>
      <c r="BW567" s="414">
        <v>181197.87388987566</v>
      </c>
      <c r="BX567" s="414">
        <f t="shared" si="143"/>
        <v>215625.46992895202</v>
      </c>
      <c r="BY567" s="414">
        <f t="shared" si="144"/>
        <v>17407.609236234457</v>
      </c>
      <c r="BZ567" s="414">
        <f t="shared" si="145"/>
        <v>20715.054991119003</v>
      </c>
      <c r="CA567" s="414">
        <f t="shared" si="146"/>
        <v>198605.48312611011</v>
      </c>
      <c r="CB567" s="414">
        <f t="shared" si="147"/>
        <v>0</v>
      </c>
      <c r="CC567" s="414">
        <f t="shared" si="148"/>
        <v>0</v>
      </c>
      <c r="CD567" s="414">
        <f t="shared" si="149"/>
        <v>0</v>
      </c>
      <c r="CE567" s="414">
        <f t="shared" si="136"/>
        <v>0</v>
      </c>
      <c r="CF567" s="414">
        <f t="shared" si="150"/>
        <v>0</v>
      </c>
      <c r="CG567" s="414">
        <f t="shared" si="151"/>
        <v>0</v>
      </c>
      <c r="CH567" s="414">
        <f t="shared" si="152"/>
        <v>0</v>
      </c>
      <c r="CI567" s="414">
        <f t="shared" si="137"/>
        <v>0</v>
      </c>
      <c r="CJ567" s="414">
        <f t="shared" si="138"/>
        <v>0</v>
      </c>
      <c r="CK567" s="414">
        <f t="shared" si="139"/>
        <v>0</v>
      </c>
      <c r="CL567" s="414">
        <f t="shared" si="140"/>
        <v>0</v>
      </c>
      <c r="CM567" s="414">
        <f t="shared" si="141"/>
        <v>0</v>
      </c>
    </row>
    <row r="568" spans="2:91" hidden="1" x14ac:dyDescent="0.25">
      <c r="B568" s="134" t="str">
        <f t="shared" si="142"/>
        <v>-----</v>
      </c>
      <c r="C568" s="1" t="str">
        <f>+IF('Diagnóstico Técnico'!AH559&gt;0,'Diagnóstico Técnico'!A559,"")</f>
        <v/>
      </c>
      <c r="D568" s="413" t="str">
        <f>+'Diagnóstico Técnico'!D559</f>
        <v xml:space="preserve">SAN MARTIN </v>
      </c>
      <c r="BW568" s="414">
        <v>181197.87388987566</v>
      </c>
      <c r="BX568" s="414">
        <f t="shared" si="143"/>
        <v>215625.46992895202</v>
      </c>
      <c r="BY568" s="414">
        <f t="shared" si="144"/>
        <v>17407.609236234457</v>
      </c>
      <c r="BZ568" s="414">
        <f t="shared" si="145"/>
        <v>20715.054991119003</v>
      </c>
      <c r="CA568" s="414">
        <f t="shared" si="146"/>
        <v>198605.48312611011</v>
      </c>
      <c r="CB568" s="414">
        <f t="shared" si="147"/>
        <v>0</v>
      </c>
      <c r="CC568" s="414">
        <f t="shared" si="148"/>
        <v>0</v>
      </c>
      <c r="CD568" s="414">
        <f t="shared" si="149"/>
        <v>0</v>
      </c>
      <c r="CE568" s="414">
        <f t="shared" ref="CE568:CE631" si="153">+CC568+CD568</f>
        <v>0</v>
      </c>
      <c r="CF568" s="414">
        <f t="shared" si="150"/>
        <v>0</v>
      </c>
      <c r="CG568" s="414">
        <f t="shared" si="151"/>
        <v>0</v>
      </c>
      <c r="CH568" s="414">
        <f t="shared" si="152"/>
        <v>0</v>
      </c>
      <c r="CI568" s="414">
        <f t="shared" ref="CI568:CI631" si="154">+IF((CB568+CF568)&gt;$CF$12,(CB568+CF568)-$CF$12,0)</f>
        <v>0</v>
      </c>
      <c r="CJ568" s="414">
        <f t="shared" ref="CJ568:CJ631" si="155">+IF(CF568&gt;$CF$12,CF568-$CF$12,0)</f>
        <v>0</v>
      </c>
      <c r="CK568" s="414">
        <f t="shared" ref="CK568:CK631" si="156">ROUND(+IF((CB568+CF568+CG568)&gt;$CH$12,(CB568+CF568+CG568)-$CH$12,0),0)</f>
        <v>0</v>
      </c>
      <c r="CL568" s="414">
        <f t="shared" ref="CL568:CL631" si="157">+IF(CJ568&lt;CI568,CI568,CJ568)</f>
        <v>0</v>
      </c>
      <c r="CM568" s="414">
        <f t="shared" ref="CM568:CM631" si="158">+CH568-CL568-CK568</f>
        <v>0</v>
      </c>
    </row>
    <row r="569" spans="2:91" hidden="1" x14ac:dyDescent="0.25">
      <c r="B569" s="134" t="str">
        <f t="shared" si="142"/>
        <v>-----</v>
      </c>
      <c r="C569" s="1" t="str">
        <f>+IF('Diagnóstico Técnico'!AH560&gt;0,'Diagnóstico Técnico'!A560,"")</f>
        <v/>
      </c>
      <c r="D569" s="413" t="str">
        <f>+'Diagnóstico Técnico'!D560</f>
        <v>TAHAMI</v>
      </c>
      <c r="BW569" s="414">
        <v>181197.87388987566</v>
      </c>
      <c r="BX569" s="414">
        <f t="shared" si="143"/>
        <v>215625.46992895202</v>
      </c>
      <c r="BY569" s="414">
        <f t="shared" si="144"/>
        <v>17407.609236234457</v>
      </c>
      <c r="BZ569" s="414">
        <f t="shared" si="145"/>
        <v>20715.054991119003</v>
      </c>
      <c r="CA569" s="414">
        <f t="shared" si="146"/>
        <v>198605.48312611011</v>
      </c>
      <c r="CB569" s="414">
        <f t="shared" si="147"/>
        <v>0</v>
      </c>
      <c r="CC569" s="414">
        <f t="shared" si="148"/>
        <v>0</v>
      </c>
      <c r="CD569" s="414">
        <f t="shared" si="149"/>
        <v>0</v>
      </c>
      <c r="CE569" s="414">
        <f t="shared" si="153"/>
        <v>0</v>
      </c>
      <c r="CF569" s="414">
        <f t="shared" si="150"/>
        <v>0</v>
      </c>
      <c r="CG569" s="414">
        <f t="shared" si="151"/>
        <v>0</v>
      </c>
      <c r="CH569" s="414">
        <f t="shared" si="152"/>
        <v>0</v>
      </c>
      <c r="CI569" s="414">
        <f t="shared" si="154"/>
        <v>0</v>
      </c>
      <c r="CJ569" s="414">
        <f t="shared" si="155"/>
        <v>0</v>
      </c>
      <c r="CK569" s="414">
        <f t="shared" si="156"/>
        <v>0</v>
      </c>
      <c r="CL569" s="414">
        <f t="shared" si="157"/>
        <v>0</v>
      </c>
      <c r="CM569" s="414">
        <f t="shared" si="158"/>
        <v>0</v>
      </c>
    </row>
    <row r="570" spans="2:91" hidden="1" x14ac:dyDescent="0.25">
      <c r="B570" s="134" t="str">
        <f t="shared" si="142"/>
        <v>-----</v>
      </c>
      <c r="C570" s="1" t="str">
        <f>+IF('Diagnóstico Técnico'!AH561&gt;0,'Diagnóstico Técnico'!A561,"")</f>
        <v/>
      </c>
      <c r="D570" s="413" t="str">
        <f>+'Diagnóstico Técnico'!D561</f>
        <v>TAHAMI</v>
      </c>
      <c r="BW570" s="414">
        <v>181197.87388987566</v>
      </c>
      <c r="BX570" s="414">
        <f t="shared" si="143"/>
        <v>215625.46992895202</v>
      </c>
      <c r="BY570" s="414">
        <f t="shared" si="144"/>
        <v>17407.609236234457</v>
      </c>
      <c r="BZ570" s="414">
        <f t="shared" si="145"/>
        <v>20715.054991119003</v>
      </c>
      <c r="CA570" s="414">
        <f t="shared" si="146"/>
        <v>198605.48312611011</v>
      </c>
      <c r="CB570" s="414">
        <f t="shared" si="147"/>
        <v>0</v>
      </c>
      <c r="CC570" s="414">
        <f t="shared" si="148"/>
        <v>0</v>
      </c>
      <c r="CD570" s="414">
        <f t="shared" si="149"/>
        <v>0</v>
      </c>
      <c r="CE570" s="414">
        <f t="shared" si="153"/>
        <v>0</v>
      </c>
      <c r="CF570" s="414">
        <f t="shared" si="150"/>
        <v>0</v>
      </c>
      <c r="CG570" s="414">
        <f t="shared" si="151"/>
        <v>0</v>
      </c>
      <c r="CH570" s="414">
        <f t="shared" si="152"/>
        <v>0</v>
      </c>
      <c r="CI570" s="414">
        <f t="shared" si="154"/>
        <v>0</v>
      </c>
      <c r="CJ570" s="414">
        <f t="shared" si="155"/>
        <v>0</v>
      </c>
      <c r="CK570" s="414">
        <f t="shared" si="156"/>
        <v>0</v>
      </c>
      <c r="CL570" s="414">
        <f t="shared" si="157"/>
        <v>0</v>
      </c>
      <c r="CM570" s="414">
        <f t="shared" si="158"/>
        <v>0</v>
      </c>
    </row>
    <row r="571" spans="2:91" hidden="1" x14ac:dyDescent="0.25">
      <c r="B571" s="134" t="str">
        <f t="shared" si="142"/>
        <v>-----</v>
      </c>
      <c r="C571" s="1" t="str">
        <f>+IF('Diagnóstico Técnico'!AH562&gt;0,'Diagnóstico Técnico'!A562,"")</f>
        <v/>
      </c>
      <c r="D571" s="413">
        <f>+'Diagnóstico Técnico'!D562</f>
        <v>0</v>
      </c>
      <c r="BW571" s="414">
        <v>181197.87388987566</v>
      </c>
      <c r="BX571" s="414">
        <f t="shared" si="143"/>
        <v>215625.46992895202</v>
      </c>
      <c r="BY571" s="414">
        <f t="shared" si="144"/>
        <v>17407.609236234457</v>
      </c>
      <c r="BZ571" s="414">
        <f t="shared" si="145"/>
        <v>20715.054991119003</v>
      </c>
      <c r="CA571" s="414">
        <f t="shared" si="146"/>
        <v>198605.48312611011</v>
      </c>
      <c r="CB571" s="414">
        <f t="shared" si="147"/>
        <v>0</v>
      </c>
      <c r="CC571" s="414">
        <f t="shared" si="148"/>
        <v>0</v>
      </c>
      <c r="CD571" s="414">
        <f t="shared" si="149"/>
        <v>0</v>
      </c>
      <c r="CE571" s="414">
        <f t="shared" si="153"/>
        <v>0</v>
      </c>
      <c r="CF571" s="414">
        <f t="shared" si="150"/>
        <v>0</v>
      </c>
      <c r="CG571" s="414">
        <f t="shared" si="151"/>
        <v>0</v>
      </c>
      <c r="CH571" s="414">
        <f t="shared" si="152"/>
        <v>0</v>
      </c>
      <c r="CI571" s="414">
        <f t="shared" si="154"/>
        <v>0</v>
      </c>
      <c r="CJ571" s="414">
        <f t="shared" si="155"/>
        <v>0</v>
      </c>
      <c r="CK571" s="414">
        <f t="shared" si="156"/>
        <v>0</v>
      </c>
      <c r="CL571" s="414">
        <f t="shared" si="157"/>
        <v>0</v>
      </c>
      <c r="CM571" s="414">
        <f t="shared" si="158"/>
        <v>0</v>
      </c>
    </row>
    <row r="572" spans="2:91" hidden="1" x14ac:dyDescent="0.25">
      <c r="B572" s="134" t="str">
        <f t="shared" si="142"/>
        <v>-----</v>
      </c>
      <c r="C572" s="1" t="str">
        <f>+IF('Diagnóstico Técnico'!AH563&gt;0,'Diagnóstico Técnico'!A563,"")</f>
        <v/>
      </c>
      <c r="D572" s="413" t="str">
        <f>+'Diagnóstico Técnico'!D563</f>
        <v xml:space="preserve">SAN MARTIN </v>
      </c>
      <c r="BW572" s="414">
        <v>181197.87388987566</v>
      </c>
      <c r="BX572" s="414">
        <f t="shared" si="143"/>
        <v>215625.46992895202</v>
      </c>
      <c r="BY572" s="414">
        <f t="shared" si="144"/>
        <v>17407.609236234457</v>
      </c>
      <c r="BZ572" s="414">
        <f t="shared" si="145"/>
        <v>20715.054991119003</v>
      </c>
      <c r="CA572" s="414">
        <f t="shared" si="146"/>
        <v>198605.48312611011</v>
      </c>
      <c r="CB572" s="414">
        <f t="shared" si="147"/>
        <v>0</v>
      </c>
      <c r="CC572" s="414">
        <f t="shared" si="148"/>
        <v>0</v>
      </c>
      <c r="CD572" s="414">
        <f t="shared" si="149"/>
        <v>0</v>
      </c>
      <c r="CE572" s="414">
        <f t="shared" si="153"/>
        <v>0</v>
      </c>
      <c r="CF572" s="414">
        <f t="shared" si="150"/>
        <v>0</v>
      </c>
      <c r="CG572" s="414">
        <f t="shared" si="151"/>
        <v>0</v>
      </c>
      <c r="CH572" s="414">
        <f t="shared" si="152"/>
        <v>0</v>
      </c>
      <c r="CI572" s="414">
        <f t="shared" si="154"/>
        <v>0</v>
      </c>
      <c r="CJ572" s="414">
        <f t="shared" si="155"/>
        <v>0</v>
      </c>
      <c r="CK572" s="414">
        <f t="shared" si="156"/>
        <v>0</v>
      </c>
      <c r="CL572" s="414">
        <f t="shared" si="157"/>
        <v>0</v>
      </c>
      <c r="CM572" s="414">
        <f t="shared" si="158"/>
        <v>0</v>
      </c>
    </row>
    <row r="573" spans="2:91" hidden="1" x14ac:dyDescent="0.25">
      <c r="B573" s="134" t="str">
        <f t="shared" si="142"/>
        <v>-----</v>
      </c>
      <c r="C573" s="1" t="str">
        <f>+IF('Diagnóstico Técnico'!AH564&gt;0,'Diagnóstico Técnico'!A564,"")</f>
        <v/>
      </c>
      <c r="D573" s="413" t="str">
        <f>+'Diagnóstico Técnico'!D564</f>
        <v>TAHAMI</v>
      </c>
      <c r="BW573" s="414">
        <v>181197.87388987566</v>
      </c>
      <c r="BX573" s="414">
        <f t="shared" si="143"/>
        <v>215625.46992895202</v>
      </c>
      <c r="BY573" s="414">
        <f t="shared" si="144"/>
        <v>17407.609236234457</v>
      </c>
      <c r="BZ573" s="414">
        <f t="shared" si="145"/>
        <v>20715.054991119003</v>
      </c>
      <c r="CA573" s="414">
        <f t="shared" si="146"/>
        <v>198605.48312611011</v>
      </c>
      <c r="CB573" s="414">
        <f t="shared" si="147"/>
        <v>0</v>
      </c>
      <c r="CC573" s="414">
        <f t="shared" si="148"/>
        <v>0</v>
      </c>
      <c r="CD573" s="414">
        <f t="shared" si="149"/>
        <v>0</v>
      </c>
      <c r="CE573" s="414">
        <f t="shared" si="153"/>
        <v>0</v>
      </c>
      <c r="CF573" s="414">
        <f t="shared" si="150"/>
        <v>0</v>
      </c>
      <c r="CG573" s="414">
        <f t="shared" si="151"/>
        <v>0</v>
      </c>
      <c r="CH573" s="414">
        <f t="shared" si="152"/>
        <v>0</v>
      </c>
      <c r="CI573" s="414">
        <f t="shared" si="154"/>
        <v>0</v>
      </c>
      <c r="CJ573" s="414">
        <f t="shared" si="155"/>
        <v>0</v>
      </c>
      <c r="CK573" s="414">
        <f t="shared" si="156"/>
        <v>0</v>
      </c>
      <c r="CL573" s="414">
        <f t="shared" si="157"/>
        <v>0</v>
      </c>
      <c r="CM573" s="414">
        <f t="shared" si="158"/>
        <v>0</v>
      </c>
    </row>
    <row r="574" spans="2:91" hidden="1" x14ac:dyDescent="0.25">
      <c r="B574" s="134" t="str">
        <f t="shared" si="142"/>
        <v>-----</v>
      </c>
      <c r="C574" s="1" t="str">
        <f>+IF('Diagnóstico Técnico'!AH565&gt;0,'Diagnóstico Técnico'!A565,"")</f>
        <v/>
      </c>
      <c r="D574" s="413" t="str">
        <f>+'Diagnóstico Técnico'!D565</f>
        <v>TAHAMI</v>
      </c>
      <c r="BW574" s="414">
        <v>181197.87388987566</v>
      </c>
      <c r="BX574" s="414">
        <f t="shared" si="143"/>
        <v>215625.46992895202</v>
      </c>
      <c r="BY574" s="414">
        <f t="shared" si="144"/>
        <v>17407.609236234457</v>
      </c>
      <c r="BZ574" s="414">
        <f t="shared" si="145"/>
        <v>20715.054991119003</v>
      </c>
      <c r="CA574" s="414">
        <f t="shared" si="146"/>
        <v>198605.48312611011</v>
      </c>
      <c r="CB574" s="414">
        <f t="shared" si="147"/>
        <v>0</v>
      </c>
      <c r="CC574" s="414">
        <f t="shared" si="148"/>
        <v>0</v>
      </c>
      <c r="CD574" s="414">
        <f t="shared" si="149"/>
        <v>0</v>
      </c>
      <c r="CE574" s="414">
        <f t="shared" si="153"/>
        <v>0</v>
      </c>
      <c r="CF574" s="414">
        <f t="shared" si="150"/>
        <v>0</v>
      </c>
      <c r="CG574" s="414">
        <f t="shared" si="151"/>
        <v>0</v>
      </c>
      <c r="CH574" s="414">
        <f t="shared" si="152"/>
        <v>0</v>
      </c>
      <c r="CI574" s="414">
        <f t="shared" si="154"/>
        <v>0</v>
      </c>
      <c r="CJ574" s="414">
        <f t="shared" si="155"/>
        <v>0</v>
      </c>
      <c r="CK574" s="414">
        <f t="shared" si="156"/>
        <v>0</v>
      </c>
      <c r="CL574" s="414">
        <f t="shared" si="157"/>
        <v>0</v>
      </c>
      <c r="CM574" s="414">
        <f t="shared" si="158"/>
        <v>0</v>
      </c>
    </row>
    <row r="575" spans="2:91" hidden="1" x14ac:dyDescent="0.25">
      <c r="B575" s="134" t="str">
        <f t="shared" si="142"/>
        <v>-----</v>
      </c>
      <c r="C575" s="1" t="str">
        <f>+IF('Diagnóstico Técnico'!AH566&gt;0,'Diagnóstico Técnico'!A566,"")</f>
        <v/>
      </c>
      <c r="D575" s="413" t="str">
        <f>+'Diagnóstico Técnico'!D566</f>
        <v xml:space="preserve">SAN MARTIN </v>
      </c>
      <c r="BW575" s="414">
        <v>181197.87388987566</v>
      </c>
      <c r="BX575" s="414">
        <f t="shared" si="143"/>
        <v>215625.46992895202</v>
      </c>
      <c r="BY575" s="414">
        <f t="shared" si="144"/>
        <v>17407.609236234457</v>
      </c>
      <c r="BZ575" s="414">
        <f t="shared" si="145"/>
        <v>20715.054991119003</v>
      </c>
      <c r="CA575" s="414">
        <f t="shared" si="146"/>
        <v>198605.48312611011</v>
      </c>
      <c r="CB575" s="414">
        <f t="shared" si="147"/>
        <v>0</v>
      </c>
      <c r="CC575" s="414">
        <f t="shared" si="148"/>
        <v>0</v>
      </c>
      <c r="CD575" s="414">
        <f t="shared" si="149"/>
        <v>0</v>
      </c>
      <c r="CE575" s="414">
        <f t="shared" si="153"/>
        <v>0</v>
      </c>
      <c r="CF575" s="414">
        <f t="shared" si="150"/>
        <v>0</v>
      </c>
      <c r="CG575" s="414">
        <f t="shared" si="151"/>
        <v>0</v>
      </c>
      <c r="CH575" s="414">
        <f t="shared" si="152"/>
        <v>0</v>
      </c>
      <c r="CI575" s="414">
        <f t="shared" si="154"/>
        <v>0</v>
      </c>
      <c r="CJ575" s="414">
        <f t="shared" si="155"/>
        <v>0</v>
      </c>
      <c r="CK575" s="414">
        <f t="shared" si="156"/>
        <v>0</v>
      </c>
      <c r="CL575" s="414">
        <f t="shared" si="157"/>
        <v>0</v>
      </c>
      <c r="CM575" s="414">
        <f t="shared" si="158"/>
        <v>0</v>
      </c>
    </row>
    <row r="576" spans="2:91" hidden="1" x14ac:dyDescent="0.25">
      <c r="B576" s="134" t="str">
        <f t="shared" si="142"/>
        <v>-----</v>
      </c>
      <c r="C576" s="1" t="str">
        <f>+IF('Diagnóstico Técnico'!AH567&gt;0,'Diagnóstico Técnico'!A567,"")</f>
        <v/>
      </c>
      <c r="D576" s="413" t="str">
        <f>+'Diagnóstico Técnico'!D567</f>
        <v xml:space="preserve">SAN MARTIN </v>
      </c>
      <c r="BW576" s="414">
        <v>181197.87388987566</v>
      </c>
      <c r="BX576" s="414">
        <f t="shared" si="143"/>
        <v>215625.46992895202</v>
      </c>
      <c r="BY576" s="414">
        <f t="shared" si="144"/>
        <v>17407.609236234457</v>
      </c>
      <c r="BZ576" s="414">
        <f t="shared" si="145"/>
        <v>20715.054991119003</v>
      </c>
      <c r="CA576" s="414">
        <f t="shared" si="146"/>
        <v>198605.48312611011</v>
      </c>
      <c r="CB576" s="414">
        <f t="shared" si="147"/>
        <v>0</v>
      </c>
      <c r="CC576" s="414">
        <f t="shared" si="148"/>
        <v>0</v>
      </c>
      <c r="CD576" s="414">
        <f t="shared" si="149"/>
        <v>0</v>
      </c>
      <c r="CE576" s="414">
        <f t="shared" si="153"/>
        <v>0</v>
      </c>
      <c r="CF576" s="414">
        <f t="shared" si="150"/>
        <v>0</v>
      </c>
      <c r="CG576" s="414">
        <f t="shared" si="151"/>
        <v>0</v>
      </c>
      <c r="CH576" s="414">
        <f t="shared" si="152"/>
        <v>0</v>
      </c>
      <c r="CI576" s="414">
        <f t="shared" si="154"/>
        <v>0</v>
      </c>
      <c r="CJ576" s="414">
        <f t="shared" si="155"/>
        <v>0</v>
      </c>
      <c r="CK576" s="414">
        <f t="shared" si="156"/>
        <v>0</v>
      </c>
      <c r="CL576" s="414">
        <f t="shared" si="157"/>
        <v>0</v>
      </c>
      <c r="CM576" s="414">
        <f t="shared" si="158"/>
        <v>0</v>
      </c>
    </row>
    <row r="577" spans="2:91" hidden="1" x14ac:dyDescent="0.25">
      <c r="B577" s="134" t="str">
        <f t="shared" si="142"/>
        <v>-----</v>
      </c>
      <c r="C577" s="1" t="str">
        <f>+IF('Diagnóstico Técnico'!AH568&gt;0,'Diagnóstico Técnico'!A568,"")</f>
        <v/>
      </c>
      <c r="D577" s="413" t="str">
        <f>+'Diagnóstico Técnico'!D568</f>
        <v xml:space="preserve">NUEVO HORIZONTE </v>
      </c>
      <c r="BW577" s="414">
        <v>181197.87388987566</v>
      </c>
      <c r="BX577" s="414">
        <f t="shared" si="143"/>
        <v>215625.46992895202</v>
      </c>
      <c r="BY577" s="414">
        <f t="shared" si="144"/>
        <v>17407.609236234457</v>
      </c>
      <c r="BZ577" s="414">
        <f t="shared" si="145"/>
        <v>20715.054991119003</v>
      </c>
      <c r="CA577" s="414">
        <f t="shared" si="146"/>
        <v>198605.48312611011</v>
      </c>
      <c r="CB577" s="414">
        <f t="shared" si="147"/>
        <v>0</v>
      </c>
      <c r="CC577" s="414">
        <f t="shared" si="148"/>
        <v>0</v>
      </c>
      <c r="CD577" s="414">
        <f t="shared" si="149"/>
        <v>0</v>
      </c>
      <c r="CE577" s="414">
        <f t="shared" si="153"/>
        <v>0</v>
      </c>
      <c r="CF577" s="414">
        <f t="shared" si="150"/>
        <v>0</v>
      </c>
      <c r="CG577" s="414">
        <f t="shared" si="151"/>
        <v>0</v>
      </c>
      <c r="CH577" s="414">
        <f t="shared" si="152"/>
        <v>0</v>
      </c>
      <c r="CI577" s="414">
        <f t="shared" si="154"/>
        <v>0</v>
      </c>
      <c r="CJ577" s="414">
        <f t="shared" si="155"/>
        <v>0</v>
      </c>
      <c r="CK577" s="414">
        <f t="shared" si="156"/>
        <v>0</v>
      </c>
      <c r="CL577" s="414">
        <f t="shared" si="157"/>
        <v>0</v>
      </c>
      <c r="CM577" s="414">
        <f t="shared" si="158"/>
        <v>0</v>
      </c>
    </row>
    <row r="578" spans="2:91" hidden="1" x14ac:dyDescent="0.25">
      <c r="B578" s="134" t="str">
        <f t="shared" si="142"/>
        <v>-----</v>
      </c>
      <c r="C578" s="1" t="str">
        <f>+IF('Diagnóstico Técnico'!AH569&gt;0,'Diagnóstico Técnico'!A569,"")</f>
        <v/>
      </c>
      <c r="D578" s="413" t="str">
        <f>+'Diagnóstico Técnico'!D569</f>
        <v>NUEVO MILENIO</v>
      </c>
      <c r="BW578" s="414">
        <v>181197.87388987566</v>
      </c>
      <c r="BX578" s="414">
        <f t="shared" si="143"/>
        <v>215625.46992895202</v>
      </c>
      <c r="BY578" s="414">
        <f t="shared" si="144"/>
        <v>17407.609236234457</v>
      </c>
      <c r="BZ578" s="414">
        <f t="shared" si="145"/>
        <v>20715.054991119003</v>
      </c>
      <c r="CA578" s="414">
        <f t="shared" si="146"/>
        <v>198605.48312611011</v>
      </c>
      <c r="CB578" s="414">
        <f t="shared" si="147"/>
        <v>0</v>
      </c>
      <c r="CC578" s="414">
        <f t="shared" si="148"/>
        <v>0</v>
      </c>
      <c r="CD578" s="414">
        <f t="shared" si="149"/>
        <v>0</v>
      </c>
      <c r="CE578" s="414">
        <f t="shared" si="153"/>
        <v>0</v>
      </c>
      <c r="CF578" s="414">
        <f t="shared" si="150"/>
        <v>0</v>
      </c>
      <c r="CG578" s="414">
        <f t="shared" si="151"/>
        <v>0</v>
      </c>
      <c r="CH578" s="414">
        <f t="shared" si="152"/>
        <v>0</v>
      </c>
      <c r="CI578" s="414">
        <f t="shared" si="154"/>
        <v>0</v>
      </c>
      <c r="CJ578" s="414">
        <f t="shared" si="155"/>
        <v>0</v>
      </c>
      <c r="CK578" s="414">
        <f t="shared" si="156"/>
        <v>0</v>
      </c>
      <c r="CL578" s="414">
        <f t="shared" si="157"/>
        <v>0</v>
      </c>
      <c r="CM578" s="414">
        <f t="shared" si="158"/>
        <v>0</v>
      </c>
    </row>
    <row r="579" spans="2:91" hidden="1" x14ac:dyDescent="0.25">
      <c r="B579" s="134" t="str">
        <f t="shared" si="142"/>
        <v>-----</v>
      </c>
      <c r="C579" s="1" t="str">
        <f>+IF('Diagnóstico Técnico'!AH570&gt;0,'Diagnóstico Técnico'!A570,"")</f>
        <v>MIL-099</v>
      </c>
      <c r="D579" s="413" t="str">
        <f>+'Diagnóstico Técnico'!D570</f>
        <v>NUEVO MILENIO</v>
      </c>
      <c r="BW579" s="414">
        <v>181197.87388987566</v>
      </c>
      <c r="BX579" s="414">
        <f t="shared" si="143"/>
        <v>215625.46992895202</v>
      </c>
      <c r="BY579" s="414">
        <f t="shared" si="144"/>
        <v>17407.609236234457</v>
      </c>
      <c r="BZ579" s="414">
        <f t="shared" si="145"/>
        <v>20715.054991119003</v>
      </c>
      <c r="CA579" s="414">
        <f t="shared" si="146"/>
        <v>198605.48312611011</v>
      </c>
      <c r="CB579" s="414">
        <f t="shared" si="147"/>
        <v>236340.52492007101</v>
      </c>
      <c r="CC579" s="414">
        <f t="shared" si="148"/>
        <v>0</v>
      </c>
      <c r="CD579" s="414">
        <f t="shared" si="149"/>
        <v>0</v>
      </c>
      <c r="CE579" s="414">
        <f t="shared" si="153"/>
        <v>0</v>
      </c>
      <c r="CF579" s="414">
        <f t="shared" si="150"/>
        <v>0</v>
      </c>
      <c r="CG579" s="414">
        <f t="shared" si="151"/>
        <v>0</v>
      </c>
      <c r="CH579" s="414">
        <f t="shared" si="152"/>
        <v>236340.52492007101</v>
      </c>
      <c r="CI579" s="414">
        <f t="shared" si="154"/>
        <v>0</v>
      </c>
      <c r="CJ579" s="414">
        <f t="shared" si="155"/>
        <v>0</v>
      </c>
      <c r="CK579" s="414">
        <f t="shared" si="156"/>
        <v>0</v>
      </c>
      <c r="CL579" s="414">
        <f t="shared" si="157"/>
        <v>0</v>
      </c>
      <c r="CM579" s="414">
        <f t="shared" si="158"/>
        <v>236340.52492007101</v>
      </c>
    </row>
    <row r="580" spans="2:91" hidden="1" x14ac:dyDescent="0.25">
      <c r="B580" s="134" t="str">
        <f t="shared" si="142"/>
        <v>-----</v>
      </c>
      <c r="C580" s="1" t="str">
        <f>+IF('Diagnóstico Técnico'!AH571&gt;0,'Diagnóstico Técnico'!A571,"")</f>
        <v/>
      </c>
      <c r="D580" s="413" t="str">
        <f>+'Diagnóstico Técnico'!D571</f>
        <v xml:space="preserve">SAN MARTIN </v>
      </c>
      <c r="BW580" s="414">
        <v>181197.87388987566</v>
      </c>
      <c r="BX580" s="414">
        <f t="shared" si="143"/>
        <v>215625.46992895202</v>
      </c>
      <c r="BY580" s="414">
        <f t="shared" si="144"/>
        <v>17407.609236234457</v>
      </c>
      <c r="BZ580" s="414">
        <f t="shared" si="145"/>
        <v>20715.054991119003</v>
      </c>
      <c r="CA580" s="414">
        <f t="shared" si="146"/>
        <v>198605.48312611011</v>
      </c>
      <c r="CB580" s="414">
        <f t="shared" si="147"/>
        <v>0</v>
      </c>
      <c r="CC580" s="414">
        <f t="shared" si="148"/>
        <v>0</v>
      </c>
      <c r="CD580" s="414">
        <f t="shared" si="149"/>
        <v>0</v>
      </c>
      <c r="CE580" s="414">
        <f t="shared" si="153"/>
        <v>0</v>
      </c>
      <c r="CF580" s="414">
        <f t="shared" si="150"/>
        <v>0</v>
      </c>
      <c r="CG580" s="414">
        <f t="shared" si="151"/>
        <v>0</v>
      </c>
      <c r="CH580" s="414">
        <f t="shared" si="152"/>
        <v>0</v>
      </c>
      <c r="CI580" s="414">
        <f t="shared" si="154"/>
        <v>0</v>
      </c>
      <c r="CJ580" s="414">
        <f t="shared" si="155"/>
        <v>0</v>
      </c>
      <c r="CK580" s="414">
        <f t="shared" si="156"/>
        <v>0</v>
      </c>
      <c r="CL580" s="414">
        <f t="shared" si="157"/>
        <v>0</v>
      </c>
      <c r="CM580" s="414">
        <f t="shared" si="158"/>
        <v>0</v>
      </c>
    </row>
    <row r="581" spans="2:91" hidden="1" x14ac:dyDescent="0.25">
      <c r="B581" s="134" t="str">
        <f t="shared" si="142"/>
        <v>-----</v>
      </c>
      <c r="C581" s="1" t="str">
        <f>+IF('Diagnóstico Técnico'!AH572&gt;0,'Diagnóstico Técnico'!A572,"")</f>
        <v>MIL-100</v>
      </c>
      <c r="D581" s="413" t="str">
        <f>+'Diagnóstico Técnico'!D572</f>
        <v>NUEVO MILENIO</v>
      </c>
      <c r="BW581" s="414">
        <v>181197.87388987566</v>
      </c>
      <c r="BX581" s="414">
        <f t="shared" si="143"/>
        <v>215625.46992895202</v>
      </c>
      <c r="BY581" s="414">
        <f t="shared" si="144"/>
        <v>17407.609236234457</v>
      </c>
      <c r="BZ581" s="414">
        <f t="shared" si="145"/>
        <v>20715.054991119003</v>
      </c>
      <c r="CA581" s="414">
        <f t="shared" si="146"/>
        <v>198605.48312611011</v>
      </c>
      <c r="CB581" s="414">
        <f t="shared" si="147"/>
        <v>236340.52492007101</v>
      </c>
      <c r="CC581" s="414">
        <f t="shared" si="148"/>
        <v>0</v>
      </c>
      <c r="CD581" s="414">
        <f t="shared" si="149"/>
        <v>0</v>
      </c>
      <c r="CE581" s="414">
        <f t="shared" si="153"/>
        <v>0</v>
      </c>
      <c r="CF581" s="414">
        <f t="shared" si="150"/>
        <v>0</v>
      </c>
      <c r="CG581" s="414">
        <f t="shared" si="151"/>
        <v>0</v>
      </c>
      <c r="CH581" s="414">
        <f t="shared" si="152"/>
        <v>236340.52492007101</v>
      </c>
      <c r="CI581" s="414">
        <f t="shared" si="154"/>
        <v>0</v>
      </c>
      <c r="CJ581" s="414">
        <f t="shared" si="155"/>
        <v>0</v>
      </c>
      <c r="CK581" s="414">
        <f t="shared" si="156"/>
        <v>0</v>
      </c>
      <c r="CL581" s="414">
        <f t="shared" si="157"/>
        <v>0</v>
      </c>
      <c r="CM581" s="414">
        <f t="shared" si="158"/>
        <v>236340.52492007101</v>
      </c>
    </row>
    <row r="582" spans="2:91" hidden="1" x14ac:dyDescent="0.25">
      <c r="B582" s="134" t="str">
        <f t="shared" si="142"/>
        <v>-----</v>
      </c>
      <c r="C582" s="1" t="str">
        <f>+IF('Diagnóstico Técnico'!AH573&gt;0,'Diagnóstico Técnico'!A573,"")</f>
        <v/>
      </c>
      <c r="D582" s="413" t="str">
        <f>+'Diagnóstico Técnico'!D573</f>
        <v>NUEVO MILENIO</v>
      </c>
      <c r="BW582" s="414">
        <v>181197.87388987566</v>
      </c>
      <c r="BX582" s="414">
        <f t="shared" si="143"/>
        <v>215625.46992895202</v>
      </c>
      <c r="BY582" s="414">
        <f t="shared" si="144"/>
        <v>17407.609236234457</v>
      </c>
      <c r="BZ582" s="414">
        <f t="shared" si="145"/>
        <v>20715.054991119003</v>
      </c>
      <c r="CA582" s="414">
        <f t="shared" si="146"/>
        <v>198605.48312611011</v>
      </c>
      <c r="CB582" s="414">
        <f t="shared" si="147"/>
        <v>0</v>
      </c>
      <c r="CC582" s="414">
        <f t="shared" si="148"/>
        <v>0</v>
      </c>
      <c r="CD582" s="414">
        <f t="shared" si="149"/>
        <v>0</v>
      </c>
      <c r="CE582" s="414">
        <f t="shared" si="153"/>
        <v>0</v>
      </c>
      <c r="CF582" s="414">
        <f t="shared" si="150"/>
        <v>0</v>
      </c>
      <c r="CG582" s="414">
        <f t="shared" si="151"/>
        <v>0</v>
      </c>
      <c r="CH582" s="414">
        <f t="shared" si="152"/>
        <v>0</v>
      </c>
      <c r="CI582" s="414">
        <f t="shared" si="154"/>
        <v>0</v>
      </c>
      <c r="CJ582" s="414">
        <f t="shared" si="155"/>
        <v>0</v>
      </c>
      <c r="CK582" s="414">
        <f t="shared" si="156"/>
        <v>0</v>
      </c>
      <c r="CL582" s="414">
        <f t="shared" si="157"/>
        <v>0</v>
      </c>
      <c r="CM582" s="414">
        <f t="shared" si="158"/>
        <v>0</v>
      </c>
    </row>
    <row r="583" spans="2:91" hidden="1" x14ac:dyDescent="0.25">
      <c r="B583" s="134" t="str">
        <f t="shared" si="142"/>
        <v>-----</v>
      </c>
      <c r="C583" s="1" t="str">
        <f>+IF('Diagnóstico Técnico'!AH574&gt;0,'Diagnóstico Técnico'!A574,"")</f>
        <v>OAS-139</v>
      </c>
      <c r="D583" s="413" t="str">
        <f>+'Diagnóstico Técnico'!D574</f>
        <v xml:space="preserve">OASIS </v>
      </c>
      <c r="BW583" s="414">
        <v>181197.87388987566</v>
      </c>
      <c r="BX583" s="414">
        <f t="shared" si="143"/>
        <v>215625.46992895202</v>
      </c>
      <c r="BY583" s="414">
        <f t="shared" si="144"/>
        <v>17407.609236234457</v>
      </c>
      <c r="BZ583" s="414">
        <f t="shared" si="145"/>
        <v>20715.054991119003</v>
      </c>
      <c r="CA583" s="414">
        <f t="shared" si="146"/>
        <v>198605.48312611011</v>
      </c>
      <c r="CB583" s="414">
        <f t="shared" si="147"/>
        <v>236340.52492007101</v>
      </c>
      <c r="CC583" s="414">
        <f t="shared" si="148"/>
        <v>0</v>
      </c>
      <c r="CD583" s="414">
        <f t="shared" si="149"/>
        <v>0</v>
      </c>
      <c r="CE583" s="414">
        <f t="shared" si="153"/>
        <v>0</v>
      </c>
      <c r="CF583" s="414">
        <f t="shared" si="150"/>
        <v>0</v>
      </c>
      <c r="CG583" s="414">
        <f t="shared" si="151"/>
        <v>0</v>
      </c>
      <c r="CH583" s="414">
        <f t="shared" si="152"/>
        <v>236340.52492007101</v>
      </c>
      <c r="CI583" s="414">
        <f t="shared" si="154"/>
        <v>0</v>
      </c>
      <c r="CJ583" s="414">
        <f t="shared" si="155"/>
        <v>0</v>
      </c>
      <c r="CK583" s="414">
        <f t="shared" si="156"/>
        <v>0</v>
      </c>
      <c r="CL583" s="414">
        <f t="shared" si="157"/>
        <v>0</v>
      </c>
      <c r="CM583" s="414">
        <f t="shared" si="158"/>
        <v>236340.52492007101</v>
      </c>
    </row>
    <row r="584" spans="2:91" hidden="1" x14ac:dyDescent="0.25">
      <c r="B584" s="134" t="str">
        <f t="shared" si="142"/>
        <v>-----</v>
      </c>
      <c r="C584" s="1" t="str">
        <f>+IF('Diagnóstico Técnico'!AH575&gt;0,'Diagnóstico Técnico'!A575,"")</f>
        <v/>
      </c>
      <c r="D584" s="413" t="str">
        <f>+'Diagnóstico Técnico'!D575</f>
        <v xml:space="preserve">SAN MARTIN </v>
      </c>
      <c r="BW584" s="414">
        <v>181197.87388987566</v>
      </c>
      <c r="BX584" s="414">
        <f t="shared" si="143"/>
        <v>215625.46992895202</v>
      </c>
      <c r="BY584" s="414">
        <f t="shared" si="144"/>
        <v>17407.609236234457</v>
      </c>
      <c r="BZ584" s="414">
        <f t="shared" si="145"/>
        <v>20715.054991119003</v>
      </c>
      <c r="CA584" s="414">
        <f t="shared" si="146"/>
        <v>198605.48312611011</v>
      </c>
      <c r="CB584" s="414">
        <f t="shared" si="147"/>
        <v>0</v>
      </c>
      <c r="CC584" s="414">
        <f t="shared" si="148"/>
        <v>0</v>
      </c>
      <c r="CD584" s="414">
        <f t="shared" si="149"/>
        <v>0</v>
      </c>
      <c r="CE584" s="414">
        <f t="shared" si="153"/>
        <v>0</v>
      </c>
      <c r="CF584" s="414">
        <f t="shared" si="150"/>
        <v>0</v>
      </c>
      <c r="CG584" s="414">
        <f t="shared" si="151"/>
        <v>0</v>
      </c>
      <c r="CH584" s="414">
        <f t="shared" si="152"/>
        <v>0</v>
      </c>
      <c r="CI584" s="414">
        <f t="shared" si="154"/>
        <v>0</v>
      </c>
      <c r="CJ584" s="414">
        <f t="shared" si="155"/>
        <v>0</v>
      </c>
      <c r="CK584" s="414">
        <f t="shared" si="156"/>
        <v>0</v>
      </c>
      <c r="CL584" s="414">
        <f t="shared" si="157"/>
        <v>0</v>
      </c>
      <c r="CM584" s="414">
        <f t="shared" si="158"/>
        <v>0</v>
      </c>
    </row>
    <row r="585" spans="2:91" hidden="1" x14ac:dyDescent="0.25">
      <c r="B585" s="134" t="str">
        <f t="shared" si="142"/>
        <v>-----</v>
      </c>
      <c r="C585" s="1" t="str">
        <f>+IF('Diagnóstico Técnico'!AH576&gt;0,'Diagnóstico Técnico'!A576,"")</f>
        <v/>
      </c>
      <c r="D585" s="413" t="str">
        <f>+'Diagnóstico Técnico'!D576</f>
        <v xml:space="preserve">NUEVO HORIZONTE </v>
      </c>
      <c r="BW585" s="414">
        <v>181197.87388987566</v>
      </c>
      <c r="BX585" s="414">
        <f t="shared" si="143"/>
        <v>215625.46992895202</v>
      </c>
      <c r="BY585" s="414">
        <f t="shared" si="144"/>
        <v>17407.609236234457</v>
      </c>
      <c r="BZ585" s="414">
        <f t="shared" si="145"/>
        <v>20715.054991119003</v>
      </c>
      <c r="CA585" s="414">
        <f t="shared" si="146"/>
        <v>198605.48312611011</v>
      </c>
      <c r="CB585" s="414">
        <f t="shared" si="147"/>
        <v>0</v>
      </c>
      <c r="CC585" s="414">
        <f t="shared" si="148"/>
        <v>0</v>
      </c>
      <c r="CD585" s="414">
        <f t="shared" si="149"/>
        <v>0</v>
      </c>
      <c r="CE585" s="414">
        <f t="shared" si="153"/>
        <v>0</v>
      </c>
      <c r="CF585" s="414">
        <f t="shared" si="150"/>
        <v>0</v>
      </c>
      <c r="CG585" s="414">
        <f t="shared" si="151"/>
        <v>0</v>
      </c>
      <c r="CH585" s="414">
        <f t="shared" si="152"/>
        <v>0</v>
      </c>
      <c r="CI585" s="414">
        <f t="shared" si="154"/>
        <v>0</v>
      </c>
      <c r="CJ585" s="414">
        <f t="shared" si="155"/>
        <v>0</v>
      </c>
      <c r="CK585" s="414">
        <f t="shared" si="156"/>
        <v>0</v>
      </c>
      <c r="CL585" s="414">
        <f t="shared" si="157"/>
        <v>0</v>
      </c>
      <c r="CM585" s="414">
        <f t="shared" si="158"/>
        <v>0</v>
      </c>
    </row>
    <row r="586" spans="2:91" hidden="1" x14ac:dyDescent="0.25">
      <c r="B586" s="134" t="str">
        <f t="shared" si="142"/>
        <v>-----</v>
      </c>
      <c r="C586" s="1" t="str">
        <f>+IF('Diagnóstico Técnico'!AH577&gt;0,'Diagnóstico Técnico'!A577,"")</f>
        <v/>
      </c>
      <c r="D586" s="413" t="str">
        <f>+'Diagnóstico Técnico'!D577</f>
        <v xml:space="preserve">NUEVO HORIZONTE </v>
      </c>
      <c r="BW586" s="414">
        <v>181197.87388987566</v>
      </c>
      <c r="BX586" s="414">
        <f t="shared" si="143"/>
        <v>215625.46992895202</v>
      </c>
      <c r="BY586" s="414">
        <f t="shared" si="144"/>
        <v>17407.609236234457</v>
      </c>
      <c r="BZ586" s="414">
        <f t="shared" si="145"/>
        <v>20715.054991119003</v>
      </c>
      <c r="CA586" s="414">
        <f t="shared" si="146"/>
        <v>198605.48312611011</v>
      </c>
      <c r="CB586" s="414">
        <f t="shared" si="147"/>
        <v>0</v>
      </c>
      <c r="CC586" s="414">
        <f t="shared" si="148"/>
        <v>0</v>
      </c>
      <c r="CD586" s="414">
        <f t="shared" si="149"/>
        <v>0</v>
      </c>
      <c r="CE586" s="414">
        <f t="shared" si="153"/>
        <v>0</v>
      </c>
      <c r="CF586" s="414">
        <f t="shared" si="150"/>
        <v>0</v>
      </c>
      <c r="CG586" s="414">
        <f t="shared" si="151"/>
        <v>0</v>
      </c>
      <c r="CH586" s="414">
        <f t="shared" si="152"/>
        <v>0</v>
      </c>
      <c r="CI586" s="414">
        <f t="shared" si="154"/>
        <v>0</v>
      </c>
      <c r="CJ586" s="414">
        <f t="shared" si="155"/>
        <v>0</v>
      </c>
      <c r="CK586" s="414">
        <f t="shared" si="156"/>
        <v>0</v>
      </c>
      <c r="CL586" s="414">
        <f t="shared" si="157"/>
        <v>0</v>
      </c>
      <c r="CM586" s="414">
        <f t="shared" si="158"/>
        <v>0</v>
      </c>
    </row>
    <row r="587" spans="2:91" hidden="1" x14ac:dyDescent="0.25">
      <c r="B587" s="134" t="str">
        <f t="shared" si="142"/>
        <v>-----</v>
      </c>
      <c r="C587" s="1" t="str">
        <f>+IF('Diagnóstico Técnico'!AH578&gt;0,'Diagnóstico Técnico'!A578,"")</f>
        <v/>
      </c>
      <c r="D587" s="413" t="str">
        <f>+'Diagnóstico Técnico'!D578</f>
        <v xml:space="preserve">NUEVO HORIZONTE </v>
      </c>
      <c r="BW587" s="414">
        <v>181197.87388987566</v>
      </c>
      <c r="BX587" s="414">
        <f t="shared" si="143"/>
        <v>215625.46992895202</v>
      </c>
      <c r="BY587" s="414">
        <f t="shared" si="144"/>
        <v>17407.609236234457</v>
      </c>
      <c r="BZ587" s="414">
        <f t="shared" si="145"/>
        <v>20715.054991119003</v>
      </c>
      <c r="CA587" s="414">
        <f t="shared" si="146"/>
        <v>198605.48312611011</v>
      </c>
      <c r="CB587" s="414">
        <f t="shared" si="147"/>
        <v>0</v>
      </c>
      <c r="CC587" s="414">
        <f t="shared" si="148"/>
        <v>0</v>
      </c>
      <c r="CD587" s="414">
        <f t="shared" si="149"/>
        <v>0</v>
      </c>
      <c r="CE587" s="414">
        <f t="shared" si="153"/>
        <v>0</v>
      </c>
      <c r="CF587" s="414">
        <f t="shared" si="150"/>
        <v>0</v>
      </c>
      <c r="CG587" s="414">
        <f t="shared" si="151"/>
        <v>0</v>
      </c>
      <c r="CH587" s="414">
        <f t="shared" si="152"/>
        <v>0</v>
      </c>
      <c r="CI587" s="414">
        <f t="shared" si="154"/>
        <v>0</v>
      </c>
      <c r="CJ587" s="414">
        <f t="shared" si="155"/>
        <v>0</v>
      </c>
      <c r="CK587" s="414">
        <f t="shared" si="156"/>
        <v>0</v>
      </c>
      <c r="CL587" s="414">
        <f t="shared" si="157"/>
        <v>0</v>
      </c>
      <c r="CM587" s="414">
        <f t="shared" si="158"/>
        <v>0</v>
      </c>
    </row>
    <row r="588" spans="2:91" hidden="1" x14ac:dyDescent="0.25">
      <c r="B588" s="134" t="str">
        <f t="shared" si="142"/>
        <v>-----</v>
      </c>
      <c r="C588" s="1" t="str">
        <f>+IF('Diagnóstico Técnico'!AH579&gt;0,'Diagnóstico Técnico'!A579,"")</f>
        <v/>
      </c>
      <c r="D588" s="413" t="str">
        <f>+'Diagnóstico Técnico'!D579</f>
        <v xml:space="preserve">NUEVO HORIZONTE </v>
      </c>
      <c r="BW588" s="414">
        <v>181197.87388987566</v>
      </c>
      <c r="BX588" s="414">
        <f t="shared" si="143"/>
        <v>215625.46992895202</v>
      </c>
      <c r="BY588" s="414">
        <f t="shared" si="144"/>
        <v>17407.609236234457</v>
      </c>
      <c r="BZ588" s="414">
        <f t="shared" si="145"/>
        <v>20715.054991119003</v>
      </c>
      <c r="CA588" s="414">
        <f t="shared" si="146"/>
        <v>198605.48312611011</v>
      </c>
      <c r="CB588" s="414">
        <f t="shared" si="147"/>
        <v>0</v>
      </c>
      <c r="CC588" s="414">
        <f t="shared" si="148"/>
        <v>0</v>
      </c>
      <c r="CD588" s="414">
        <f t="shared" si="149"/>
        <v>0</v>
      </c>
      <c r="CE588" s="414">
        <f t="shared" si="153"/>
        <v>0</v>
      </c>
      <c r="CF588" s="414">
        <f t="shared" si="150"/>
        <v>0</v>
      </c>
      <c r="CG588" s="414">
        <f t="shared" si="151"/>
        <v>0</v>
      </c>
      <c r="CH588" s="414">
        <f t="shared" si="152"/>
        <v>0</v>
      </c>
      <c r="CI588" s="414">
        <f t="shared" si="154"/>
        <v>0</v>
      </c>
      <c r="CJ588" s="414">
        <f t="shared" si="155"/>
        <v>0</v>
      </c>
      <c r="CK588" s="414">
        <f t="shared" si="156"/>
        <v>0</v>
      </c>
      <c r="CL588" s="414">
        <f t="shared" si="157"/>
        <v>0</v>
      </c>
      <c r="CM588" s="414">
        <f t="shared" si="158"/>
        <v>0</v>
      </c>
    </row>
    <row r="589" spans="2:91" hidden="1" x14ac:dyDescent="0.25">
      <c r="B589" s="134" t="str">
        <f t="shared" si="142"/>
        <v>-----</v>
      </c>
      <c r="C589" s="1" t="str">
        <f>+IF('Diagnóstico Técnico'!AH580&gt;0,'Diagnóstico Técnico'!A580,"")</f>
        <v>OAS-140</v>
      </c>
      <c r="D589" s="413" t="str">
        <f>+'Diagnóstico Técnico'!D580</f>
        <v xml:space="preserve">OASIS </v>
      </c>
      <c r="BW589" s="414">
        <v>181197.87388987566</v>
      </c>
      <c r="BX589" s="414">
        <f t="shared" si="143"/>
        <v>215625.46992895202</v>
      </c>
      <c r="BY589" s="414">
        <f t="shared" si="144"/>
        <v>17407.609236234457</v>
      </c>
      <c r="BZ589" s="414">
        <f t="shared" si="145"/>
        <v>20715.054991119003</v>
      </c>
      <c r="CA589" s="414">
        <f t="shared" si="146"/>
        <v>198605.48312611011</v>
      </c>
      <c r="CB589" s="414">
        <f t="shared" si="147"/>
        <v>236340.52492007101</v>
      </c>
      <c r="CC589" s="414">
        <f t="shared" si="148"/>
        <v>0</v>
      </c>
      <c r="CD589" s="414">
        <f t="shared" si="149"/>
        <v>0</v>
      </c>
      <c r="CE589" s="414">
        <f t="shared" si="153"/>
        <v>0</v>
      </c>
      <c r="CF589" s="414">
        <f t="shared" si="150"/>
        <v>0</v>
      </c>
      <c r="CG589" s="414">
        <f t="shared" si="151"/>
        <v>0</v>
      </c>
      <c r="CH589" s="414">
        <f t="shared" si="152"/>
        <v>236340.52492007101</v>
      </c>
      <c r="CI589" s="414">
        <f t="shared" si="154"/>
        <v>0</v>
      </c>
      <c r="CJ589" s="414">
        <f t="shared" si="155"/>
        <v>0</v>
      </c>
      <c r="CK589" s="414">
        <f t="shared" si="156"/>
        <v>0</v>
      </c>
      <c r="CL589" s="414">
        <f t="shared" si="157"/>
        <v>0</v>
      </c>
      <c r="CM589" s="414">
        <f t="shared" si="158"/>
        <v>236340.52492007101</v>
      </c>
    </row>
    <row r="590" spans="2:91" hidden="1" x14ac:dyDescent="0.25">
      <c r="B590" s="134" t="str">
        <f t="shared" si="142"/>
        <v>-----</v>
      </c>
      <c r="C590" s="1" t="str">
        <f>+IF('Diagnóstico Técnico'!AH581&gt;0,'Diagnóstico Técnico'!A581,"")</f>
        <v/>
      </c>
      <c r="D590" s="413" t="str">
        <f>+'Diagnóstico Técnico'!D581</f>
        <v xml:space="preserve">NUEVO HORIZONTE </v>
      </c>
      <c r="BW590" s="414">
        <v>181197.87388987566</v>
      </c>
      <c r="BX590" s="414">
        <f t="shared" si="143"/>
        <v>215625.46992895202</v>
      </c>
      <c r="BY590" s="414">
        <f t="shared" si="144"/>
        <v>17407.609236234457</v>
      </c>
      <c r="BZ590" s="414">
        <f t="shared" si="145"/>
        <v>20715.054991119003</v>
      </c>
      <c r="CA590" s="414">
        <f t="shared" si="146"/>
        <v>198605.48312611011</v>
      </c>
      <c r="CB590" s="414">
        <f t="shared" si="147"/>
        <v>0</v>
      </c>
      <c r="CC590" s="414">
        <f t="shared" si="148"/>
        <v>0</v>
      </c>
      <c r="CD590" s="414">
        <f t="shared" si="149"/>
        <v>0</v>
      </c>
      <c r="CE590" s="414">
        <f t="shared" si="153"/>
        <v>0</v>
      </c>
      <c r="CF590" s="414">
        <f t="shared" si="150"/>
        <v>0</v>
      </c>
      <c r="CG590" s="414">
        <f t="shared" si="151"/>
        <v>0</v>
      </c>
      <c r="CH590" s="414">
        <f t="shared" si="152"/>
        <v>0</v>
      </c>
      <c r="CI590" s="414">
        <f t="shared" si="154"/>
        <v>0</v>
      </c>
      <c r="CJ590" s="414">
        <f t="shared" si="155"/>
        <v>0</v>
      </c>
      <c r="CK590" s="414">
        <f t="shared" si="156"/>
        <v>0</v>
      </c>
      <c r="CL590" s="414">
        <f t="shared" si="157"/>
        <v>0</v>
      </c>
      <c r="CM590" s="414">
        <f t="shared" si="158"/>
        <v>0</v>
      </c>
    </row>
    <row r="591" spans="2:91" hidden="1" x14ac:dyDescent="0.25">
      <c r="B591" s="134" t="str">
        <f t="shared" si="142"/>
        <v>-----</v>
      </c>
      <c r="C591" s="1" t="str">
        <f>+IF('Diagnóstico Técnico'!AH582&gt;0,'Diagnóstico Técnico'!A582,"")</f>
        <v>OAS-141</v>
      </c>
      <c r="D591" s="413" t="str">
        <f>+'Diagnóstico Técnico'!D582</f>
        <v xml:space="preserve">OASIS </v>
      </c>
      <c r="BW591" s="414">
        <v>181197.87388987566</v>
      </c>
      <c r="BX591" s="414">
        <f t="shared" si="143"/>
        <v>215625.46992895202</v>
      </c>
      <c r="BY591" s="414">
        <f t="shared" si="144"/>
        <v>17407.609236234457</v>
      </c>
      <c r="BZ591" s="414">
        <f t="shared" si="145"/>
        <v>20715.054991119003</v>
      </c>
      <c r="CA591" s="414">
        <f t="shared" si="146"/>
        <v>198605.48312611011</v>
      </c>
      <c r="CB591" s="414">
        <f t="shared" si="147"/>
        <v>236340.52492007101</v>
      </c>
      <c r="CC591" s="414">
        <f t="shared" si="148"/>
        <v>0</v>
      </c>
      <c r="CD591" s="414">
        <f t="shared" si="149"/>
        <v>0</v>
      </c>
      <c r="CE591" s="414">
        <f t="shared" si="153"/>
        <v>0</v>
      </c>
      <c r="CF591" s="414">
        <f t="shared" si="150"/>
        <v>0</v>
      </c>
      <c r="CG591" s="414">
        <f t="shared" si="151"/>
        <v>0</v>
      </c>
      <c r="CH591" s="414">
        <f t="shared" si="152"/>
        <v>236340.52492007101</v>
      </c>
      <c r="CI591" s="414">
        <f t="shared" si="154"/>
        <v>0</v>
      </c>
      <c r="CJ591" s="414">
        <f t="shared" si="155"/>
        <v>0</v>
      </c>
      <c r="CK591" s="414">
        <f t="shared" si="156"/>
        <v>0</v>
      </c>
      <c r="CL591" s="414">
        <f t="shared" si="157"/>
        <v>0</v>
      </c>
      <c r="CM591" s="414">
        <f t="shared" si="158"/>
        <v>236340.52492007101</v>
      </c>
    </row>
    <row r="592" spans="2:91" hidden="1" x14ac:dyDescent="0.25">
      <c r="B592" s="134" t="str">
        <f t="shared" ref="B592:B655" si="159">CONCATENATE(IF(AC592=1,"UST1",""),"",IF(AD592=1,"UST2",""),"",IF(AF592=1,"UST4",""),"-",IF(H592=1,"S",""),"",IF(N592=1,"S",""),"-",IF(I592=1,"D",""),"-",IF(J592=1,"LM",""),"",IF(O592=1,"LM",""),"-",IF(K592=1,"LD",""),"",IF(P592=1,"LD",""),"-",IF(L592=1,"LP",""),"",IF(Q592=1,"LP",""))</f>
        <v>-----</v>
      </c>
      <c r="C592" s="1" t="str">
        <f>+IF('Diagnóstico Técnico'!AH583&gt;0,'Diagnóstico Técnico'!A583,"")</f>
        <v/>
      </c>
      <c r="D592" s="413" t="str">
        <f>+'Diagnóstico Técnico'!D583</f>
        <v xml:space="preserve">OASIS </v>
      </c>
      <c r="BW592" s="414">
        <v>181197.87388987566</v>
      </c>
      <c r="BX592" s="414">
        <f t="shared" ref="BX592:BX655" si="160">+BW592*$BZ$11+BW592</f>
        <v>215625.46992895202</v>
      </c>
      <c r="BY592" s="414">
        <f t="shared" ref="BY592:BY655" si="161">+$CC$11/$CB$11</f>
        <v>17407.609236234457</v>
      </c>
      <c r="BZ592" s="414">
        <f t="shared" ref="BZ592:BZ655" si="162">+BY592*$BZ$11+BY592</f>
        <v>20715.054991119003</v>
      </c>
      <c r="CA592" s="414">
        <f t="shared" ref="CA592:CA655" si="163">+BW592+BY592</f>
        <v>198605.48312611011</v>
      </c>
      <c r="CB592" s="414">
        <f t="shared" ref="CB592:CB655" si="164">+IF(C592="",0,BX592+BZ592)</f>
        <v>0</v>
      </c>
      <c r="CC592" s="414">
        <f t="shared" ref="CC592:CC655" si="165">+$E$14*E592+$F$14*F592+$G$14*G592+$H$14*H592+$I$14*I592+$J$14*J592+$K$14*K592+$L$14*L592+$N$14*N592+$O$14*O592+$P$14*P592+$Q$14*Q592+$Z$14*Z592+$AC$14*AC592+$AD$14*AD592+$AE$14*AE592+$AF$14*AF592+$AH$14*AH592+$AI$14*AI592+$AK$14*AK592+$AL$14*AL592+$AM$14*AM592+$AN$14*AN592+$AO$14*AO592+$AP$14*AP592+$AR$14*AR592+$AS$14*AS592+$AU$14*AU592+$AV$14*AV592+$AW$14*AW592+$AY$14*AY592+$AZ$14*AZ592+$BA$14*BA592+$BB$14*BB592+$BC$14*BC592+$BD$14*BD592+$BE$14*BE592+$BF$14*BF592+$BG$14*BG592+$BH$14*BH592+$BJ$14*BJ592+$BK$14*BK592+$BL$14*BL592+$BM$14*BM592+$BN$14*BN592+$BO$14*BO592+$BP$14*BP592</f>
        <v>0</v>
      </c>
      <c r="CD592" s="414">
        <f t="shared" ref="CD592:CD655" si="166">+$S$14*S592+$T$14*T592+$U$14*U592+$V$14*V592+$W$14*W592+$X$14*X592+$AA$14*AA592</f>
        <v>0</v>
      </c>
      <c r="CE592" s="414">
        <f t="shared" si="153"/>
        <v>0</v>
      </c>
      <c r="CF592" s="414">
        <f t="shared" ref="CF592:CF655" si="167">+CC592*$BW$11+CC592*$BX$11+CC592*$BY$11+CC592*$BZ$11*$BY$11+CC592</f>
        <v>0</v>
      </c>
      <c r="CG592" s="414">
        <f t="shared" ref="CG592:CG655" si="168">+CD592*$BW$11+CD592*$BX$11+CD592*$BY$11+CD592*$BZ$11*$BY$11+CD592</f>
        <v>0</v>
      </c>
      <c r="CH592" s="414">
        <f t="shared" ref="CH592:CH655" si="169">+CB592+CF592+CG592</f>
        <v>0</v>
      </c>
      <c r="CI592" s="414">
        <f t="shared" si="154"/>
        <v>0</v>
      </c>
      <c r="CJ592" s="414">
        <f t="shared" si="155"/>
        <v>0</v>
      </c>
      <c r="CK592" s="414">
        <f t="shared" si="156"/>
        <v>0</v>
      </c>
      <c r="CL592" s="414">
        <f t="shared" si="157"/>
        <v>0</v>
      </c>
      <c r="CM592" s="414">
        <f t="shared" si="158"/>
        <v>0</v>
      </c>
    </row>
    <row r="593" spans="2:91" hidden="1" x14ac:dyDescent="0.25">
      <c r="B593" s="134" t="str">
        <f t="shared" si="159"/>
        <v>-----</v>
      </c>
      <c r="C593" s="1" t="str">
        <f>+IF('Diagnóstico Técnico'!AH584&gt;0,'Diagnóstico Técnico'!A584,"")</f>
        <v>OAS-143</v>
      </c>
      <c r="D593" s="413" t="str">
        <f>+'Diagnóstico Técnico'!D584</f>
        <v xml:space="preserve">OASIS </v>
      </c>
      <c r="BW593" s="414">
        <v>181197.87388987566</v>
      </c>
      <c r="BX593" s="414">
        <f t="shared" si="160"/>
        <v>215625.46992895202</v>
      </c>
      <c r="BY593" s="414">
        <f t="shared" si="161"/>
        <v>17407.609236234457</v>
      </c>
      <c r="BZ593" s="414">
        <f t="shared" si="162"/>
        <v>20715.054991119003</v>
      </c>
      <c r="CA593" s="414">
        <f t="shared" si="163"/>
        <v>198605.48312611011</v>
      </c>
      <c r="CB593" s="414">
        <f t="shared" si="164"/>
        <v>236340.52492007101</v>
      </c>
      <c r="CC593" s="414">
        <f t="shared" si="165"/>
        <v>0</v>
      </c>
      <c r="CD593" s="414">
        <f t="shared" si="166"/>
        <v>0</v>
      </c>
      <c r="CE593" s="414">
        <f t="shared" si="153"/>
        <v>0</v>
      </c>
      <c r="CF593" s="414">
        <f t="shared" si="167"/>
        <v>0</v>
      </c>
      <c r="CG593" s="414">
        <f t="shared" si="168"/>
        <v>0</v>
      </c>
      <c r="CH593" s="414">
        <f t="shared" si="169"/>
        <v>236340.52492007101</v>
      </c>
      <c r="CI593" s="414">
        <f t="shared" si="154"/>
        <v>0</v>
      </c>
      <c r="CJ593" s="414">
        <f t="shared" si="155"/>
        <v>0</v>
      </c>
      <c r="CK593" s="414">
        <f t="shared" si="156"/>
        <v>0</v>
      </c>
      <c r="CL593" s="414">
        <f t="shared" si="157"/>
        <v>0</v>
      </c>
      <c r="CM593" s="414">
        <f t="shared" si="158"/>
        <v>236340.52492007101</v>
      </c>
    </row>
    <row r="594" spans="2:91" hidden="1" x14ac:dyDescent="0.25">
      <c r="B594" s="134" t="str">
        <f t="shared" si="159"/>
        <v>-----</v>
      </c>
      <c r="C594" s="1" t="str">
        <f>+IF('Diagnóstico Técnico'!AH585&gt;0,'Diagnóstico Técnico'!A585,"")</f>
        <v/>
      </c>
      <c r="D594" s="413" t="str">
        <f>+'Diagnóstico Técnico'!D585</f>
        <v xml:space="preserve">NUEVO HORIZONTE </v>
      </c>
      <c r="BW594" s="414">
        <v>181197.87388987566</v>
      </c>
      <c r="BX594" s="414">
        <f t="shared" si="160"/>
        <v>215625.46992895202</v>
      </c>
      <c r="BY594" s="414">
        <f t="shared" si="161"/>
        <v>17407.609236234457</v>
      </c>
      <c r="BZ594" s="414">
        <f t="shared" si="162"/>
        <v>20715.054991119003</v>
      </c>
      <c r="CA594" s="414">
        <f t="shared" si="163"/>
        <v>198605.48312611011</v>
      </c>
      <c r="CB594" s="414">
        <f t="shared" si="164"/>
        <v>0</v>
      </c>
      <c r="CC594" s="414">
        <f t="shared" si="165"/>
        <v>0</v>
      </c>
      <c r="CD594" s="414">
        <f t="shared" si="166"/>
        <v>0</v>
      </c>
      <c r="CE594" s="414">
        <f t="shared" si="153"/>
        <v>0</v>
      </c>
      <c r="CF594" s="414">
        <f t="shared" si="167"/>
        <v>0</v>
      </c>
      <c r="CG594" s="414">
        <f t="shared" si="168"/>
        <v>0</v>
      </c>
      <c r="CH594" s="414">
        <f t="shared" si="169"/>
        <v>0</v>
      </c>
      <c r="CI594" s="414">
        <f t="shared" si="154"/>
        <v>0</v>
      </c>
      <c r="CJ594" s="414">
        <f t="shared" si="155"/>
        <v>0</v>
      </c>
      <c r="CK594" s="414">
        <f t="shared" si="156"/>
        <v>0</v>
      </c>
      <c r="CL594" s="414">
        <f t="shared" si="157"/>
        <v>0</v>
      </c>
      <c r="CM594" s="414">
        <f t="shared" si="158"/>
        <v>0</v>
      </c>
    </row>
    <row r="595" spans="2:91" hidden="1" x14ac:dyDescent="0.25">
      <c r="B595" s="134" t="str">
        <f t="shared" si="159"/>
        <v>-----</v>
      </c>
      <c r="C595" s="1" t="str">
        <f>+IF('Diagnóstico Técnico'!AH586&gt;0,'Diagnóstico Técnico'!A586,"")</f>
        <v/>
      </c>
      <c r="D595" s="413" t="str">
        <f>+'Diagnóstico Técnico'!D586</f>
        <v xml:space="preserve">NUEVO HORIZONTE </v>
      </c>
      <c r="BW595" s="414">
        <v>181197.87388987566</v>
      </c>
      <c r="BX595" s="414">
        <f t="shared" si="160"/>
        <v>215625.46992895202</v>
      </c>
      <c r="BY595" s="414">
        <f t="shared" si="161"/>
        <v>17407.609236234457</v>
      </c>
      <c r="BZ595" s="414">
        <f t="shared" si="162"/>
        <v>20715.054991119003</v>
      </c>
      <c r="CA595" s="414">
        <f t="shared" si="163"/>
        <v>198605.48312611011</v>
      </c>
      <c r="CB595" s="414">
        <f t="shared" si="164"/>
        <v>0</v>
      </c>
      <c r="CC595" s="414">
        <f t="shared" si="165"/>
        <v>0</v>
      </c>
      <c r="CD595" s="414">
        <f t="shared" si="166"/>
        <v>0</v>
      </c>
      <c r="CE595" s="414">
        <f t="shared" si="153"/>
        <v>0</v>
      </c>
      <c r="CF595" s="414">
        <f t="shared" si="167"/>
        <v>0</v>
      </c>
      <c r="CG595" s="414">
        <f t="shared" si="168"/>
        <v>0</v>
      </c>
      <c r="CH595" s="414">
        <f t="shared" si="169"/>
        <v>0</v>
      </c>
      <c r="CI595" s="414">
        <f t="shared" si="154"/>
        <v>0</v>
      </c>
      <c r="CJ595" s="414">
        <f t="shared" si="155"/>
        <v>0</v>
      </c>
      <c r="CK595" s="414">
        <f t="shared" si="156"/>
        <v>0</v>
      </c>
      <c r="CL595" s="414">
        <f t="shared" si="157"/>
        <v>0</v>
      </c>
      <c r="CM595" s="414">
        <f t="shared" si="158"/>
        <v>0</v>
      </c>
    </row>
    <row r="596" spans="2:91" hidden="1" x14ac:dyDescent="0.25">
      <c r="B596" s="134" t="str">
        <f t="shared" si="159"/>
        <v>-----</v>
      </c>
      <c r="C596" s="1" t="str">
        <f>+IF('Diagnóstico Técnico'!AH587&gt;0,'Diagnóstico Técnico'!A587,"")</f>
        <v/>
      </c>
      <c r="D596" s="413" t="str">
        <f>+'Diagnóstico Técnico'!D587</f>
        <v xml:space="preserve">NUEVO HORIZONTE </v>
      </c>
      <c r="BW596" s="414">
        <v>181197.87388987566</v>
      </c>
      <c r="BX596" s="414">
        <f t="shared" si="160"/>
        <v>215625.46992895202</v>
      </c>
      <c r="BY596" s="414">
        <f t="shared" si="161"/>
        <v>17407.609236234457</v>
      </c>
      <c r="BZ596" s="414">
        <f t="shared" si="162"/>
        <v>20715.054991119003</v>
      </c>
      <c r="CA596" s="414">
        <f t="shared" si="163"/>
        <v>198605.48312611011</v>
      </c>
      <c r="CB596" s="414">
        <f t="shared" si="164"/>
        <v>0</v>
      </c>
      <c r="CC596" s="414">
        <f t="shared" si="165"/>
        <v>0</v>
      </c>
      <c r="CD596" s="414">
        <f t="shared" si="166"/>
        <v>0</v>
      </c>
      <c r="CE596" s="414">
        <f t="shared" si="153"/>
        <v>0</v>
      </c>
      <c r="CF596" s="414">
        <f t="shared" si="167"/>
        <v>0</v>
      </c>
      <c r="CG596" s="414">
        <f t="shared" si="168"/>
        <v>0</v>
      </c>
      <c r="CH596" s="414">
        <f t="shared" si="169"/>
        <v>0</v>
      </c>
      <c r="CI596" s="414">
        <f t="shared" si="154"/>
        <v>0</v>
      </c>
      <c r="CJ596" s="414">
        <f t="shared" si="155"/>
        <v>0</v>
      </c>
      <c r="CK596" s="414">
        <f t="shared" si="156"/>
        <v>0</v>
      </c>
      <c r="CL596" s="414">
        <f t="shared" si="157"/>
        <v>0</v>
      </c>
      <c r="CM596" s="414">
        <f t="shared" si="158"/>
        <v>0</v>
      </c>
    </row>
    <row r="597" spans="2:91" hidden="1" x14ac:dyDescent="0.25">
      <c r="B597" s="134" t="str">
        <f t="shared" si="159"/>
        <v>-----</v>
      </c>
      <c r="C597" s="1" t="str">
        <f>+IF('Diagnóstico Técnico'!AH588&gt;0,'Diagnóstico Técnico'!A588,"")</f>
        <v/>
      </c>
      <c r="D597" s="413" t="str">
        <f>+'Diagnóstico Técnico'!D588</f>
        <v xml:space="preserve">NUEVO HORIZONTE </v>
      </c>
      <c r="BW597" s="414">
        <v>181197.87388987566</v>
      </c>
      <c r="BX597" s="414">
        <f t="shared" si="160"/>
        <v>215625.46992895202</v>
      </c>
      <c r="BY597" s="414">
        <f t="shared" si="161"/>
        <v>17407.609236234457</v>
      </c>
      <c r="BZ597" s="414">
        <f t="shared" si="162"/>
        <v>20715.054991119003</v>
      </c>
      <c r="CA597" s="414">
        <f t="shared" si="163"/>
        <v>198605.48312611011</v>
      </c>
      <c r="CB597" s="414">
        <f t="shared" si="164"/>
        <v>0</v>
      </c>
      <c r="CC597" s="414">
        <f t="shared" si="165"/>
        <v>0</v>
      </c>
      <c r="CD597" s="414">
        <f t="shared" si="166"/>
        <v>0</v>
      </c>
      <c r="CE597" s="414">
        <f t="shared" si="153"/>
        <v>0</v>
      </c>
      <c r="CF597" s="414">
        <f t="shared" si="167"/>
        <v>0</v>
      </c>
      <c r="CG597" s="414">
        <f t="shared" si="168"/>
        <v>0</v>
      </c>
      <c r="CH597" s="414">
        <f t="shared" si="169"/>
        <v>0</v>
      </c>
      <c r="CI597" s="414">
        <f t="shared" si="154"/>
        <v>0</v>
      </c>
      <c r="CJ597" s="414">
        <f t="shared" si="155"/>
        <v>0</v>
      </c>
      <c r="CK597" s="414">
        <f t="shared" si="156"/>
        <v>0</v>
      </c>
      <c r="CL597" s="414">
        <f t="shared" si="157"/>
        <v>0</v>
      </c>
      <c r="CM597" s="414">
        <f t="shared" si="158"/>
        <v>0</v>
      </c>
    </row>
    <row r="598" spans="2:91" hidden="1" x14ac:dyDescent="0.25">
      <c r="B598" s="134" t="str">
        <f t="shared" si="159"/>
        <v>-----</v>
      </c>
      <c r="C598" s="1" t="str">
        <f>+IF('Diagnóstico Técnico'!AH589&gt;0,'Diagnóstico Técnico'!A589,"")</f>
        <v/>
      </c>
      <c r="D598" s="413" t="str">
        <f>+'Diagnóstico Técnico'!D589</f>
        <v xml:space="preserve">OASIS </v>
      </c>
      <c r="BW598" s="414">
        <v>181197.87388987566</v>
      </c>
      <c r="BX598" s="414">
        <f t="shared" si="160"/>
        <v>215625.46992895202</v>
      </c>
      <c r="BY598" s="414">
        <f t="shared" si="161"/>
        <v>17407.609236234457</v>
      </c>
      <c r="BZ598" s="414">
        <f t="shared" si="162"/>
        <v>20715.054991119003</v>
      </c>
      <c r="CA598" s="414">
        <f t="shared" si="163"/>
        <v>198605.48312611011</v>
      </c>
      <c r="CB598" s="414">
        <f t="shared" si="164"/>
        <v>0</v>
      </c>
      <c r="CC598" s="414">
        <f t="shared" si="165"/>
        <v>0</v>
      </c>
      <c r="CD598" s="414">
        <f t="shared" si="166"/>
        <v>0</v>
      </c>
      <c r="CE598" s="414">
        <f t="shared" si="153"/>
        <v>0</v>
      </c>
      <c r="CF598" s="414">
        <f t="shared" si="167"/>
        <v>0</v>
      </c>
      <c r="CG598" s="414">
        <f t="shared" si="168"/>
        <v>0</v>
      </c>
      <c r="CH598" s="414">
        <f t="shared" si="169"/>
        <v>0</v>
      </c>
      <c r="CI598" s="414">
        <f t="shared" si="154"/>
        <v>0</v>
      </c>
      <c r="CJ598" s="414">
        <f t="shared" si="155"/>
        <v>0</v>
      </c>
      <c r="CK598" s="414">
        <f t="shared" si="156"/>
        <v>0</v>
      </c>
      <c r="CL598" s="414">
        <f t="shared" si="157"/>
        <v>0</v>
      </c>
      <c r="CM598" s="414">
        <f t="shared" si="158"/>
        <v>0</v>
      </c>
    </row>
    <row r="599" spans="2:91" hidden="1" x14ac:dyDescent="0.25">
      <c r="B599" s="134" t="str">
        <f t="shared" si="159"/>
        <v>-----</v>
      </c>
      <c r="C599" s="1" t="str">
        <f>+IF('Diagnóstico Técnico'!AH590&gt;0,'Diagnóstico Técnico'!A590,"")</f>
        <v/>
      </c>
      <c r="D599" s="413" t="str">
        <f>+'Diagnóstico Técnico'!D590</f>
        <v xml:space="preserve">OASIS </v>
      </c>
      <c r="BW599" s="414">
        <v>181197.87388987566</v>
      </c>
      <c r="BX599" s="414">
        <f t="shared" si="160"/>
        <v>215625.46992895202</v>
      </c>
      <c r="BY599" s="414">
        <f t="shared" si="161"/>
        <v>17407.609236234457</v>
      </c>
      <c r="BZ599" s="414">
        <f t="shared" si="162"/>
        <v>20715.054991119003</v>
      </c>
      <c r="CA599" s="414">
        <f t="shared" si="163"/>
        <v>198605.48312611011</v>
      </c>
      <c r="CB599" s="414">
        <f t="shared" si="164"/>
        <v>0</v>
      </c>
      <c r="CC599" s="414">
        <f t="shared" si="165"/>
        <v>0</v>
      </c>
      <c r="CD599" s="414">
        <f t="shared" si="166"/>
        <v>0</v>
      </c>
      <c r="CE599" s="414">
        <f t="shared" si="153"/>
        <v>0</v>
      </c>
      <c r="CF599" s="414">
        <f t="shared" si="167"/>
        <v>0</v>
      </c>
      <c r="CG599" s="414">
        <f t="shared" si="168"/>
        <v>0</v>
      </c>
      <c r="CH599" s="414">
        <f t="shared" si="169"/>
        <v>0</v>
      </c>
      <c r="CI599" s="414">
        <f t="shared" si="154"/>
        <v>0</v>
      </c>
      <c r="CJ599" s="414">
        <f t="shared" si="155"/>
        <v>0</v>
      </c>
      <c r="CK599" s="414">
        <f t="shared" si="156"/>
        <v>0</v>
      </c>
      <c r="CL599" s="414">
        <f t="shared" si="157"/>
        <v>0</v>
      </c>
      <c r="CM599" s="414">
        <f t="shared" si="158"/>
        <v>0</v>
      </c>
    </row>
    <row r="600" spans="2:91" hidden="1" x14ac:dyDescent="0.25">
      <c r="B600" s="134" t="str">
        <f t="shared" si="159"/>
        <v>-----</v>
      </c>
      <c r="C600" s="1" t="str">
        <f>+IF('Diagnóstico Técnico'!AH591&gt;0,'Diagnóstico Técnico'!A591,"")</f>
        <v/>
      </c>
      <c r="D600" s="413" t="str">
        <f>+'Diagnóstico Técnico'!D591</f>
        <v xml:space="preserve">NUEVO HORIZONTE </v>
      </c>
      <c r="BW600" s="414">
        <v>181197.87388987566</v>
      </c>
      <c r="BX600" s="414">
        <f t="shared" si="160"/>
        <v>215625.46992895202</v>
      </c>
      <c r="BY600" s="414">
        <f t="shared" si="161"/>
        <v>17407.609236234457</v>
      </c>
      <c r="BZ600" s="414">
        <f t="shared" si="162"/>
        <v>20715.054991119003</v>
      </c>
      <c r="CA600" s="414">
        <f t="shared" si="163"/>
        <v>198605.48312611011</v>
      </c>
      <c r="CB600" s="414">
        <f t="shared" si="164"/>
        <v>0</v>
      </c>
      <c r="CC600" s="414">
        <f t="shared" si="165"/>
        <v>0</v>
      </c>
      <c r="CD600" s="414">
        <f t="shared" si="166"/>
        <v>0</v>
      </c>
      <c r="CE600" s="414">
        <f t="shared" si="153"/>
        <v>0</v>
      </c>
      <c r="CF600" s="414">
        <f t="shared" si="167"/>
        <v>0</v>
      </c>
      <c r="CG600" s="414">
        <f t="shared" si="168"/>
        <v>0</v>
      </c>
      <c r="CH600" s="414">
        <f t="shared" si="169"/>
        <v>0</v>
      </c>
      <c r="CI600" s="414">
        <f t="shared" si="154"/>
        <v>0</v>
      </c>
      <c r="CJ600" s="414">
        <f t="shared" si="155"/>
        <v>0</v>
      </c>
      <c r="CK600" s="414">
        <f t="shared" si="156"/>
        <v>0</v>
      </c>
      <c r="CL600" s="414">
        <f t="shared" si="157"/>
        <v>0</v>
      </c>
      <c r="CM600" s="414">
        <f t="shared" si="158"/>
        <v>0</v>
      </c>
    </row>
    <row r="601" spans="2:91" hidden="1" x14ac:dyDescent="0.25">
      <c r="B601" s="134" t="str">
        <f t="shared" si="159"/>
        <v>-----</v>
      </c>
      <c r="C601" s="1" t="str">
        <f>+IF('Diagnóstico Técnico'!AH592&gt;0,'Diagnóstico Técnico'!A592,"")</f>
        <v/>
      </c>
      <c r="D601" s="413" t="str">
        <f>+'Diagnóstico Técnico'!D592</f>
        <v xml:space="preserve">NUEVO HORIZONTE </v>
      </c>
      <c r="BW601" s="414">
        <v>181197.87388987566</v>
      </c>
      <c r="BX601" s="414">
        <f t="shared" si="160"/>
        <v>215625.46992895202</v>
      </c>
      <c r="BY601" s="414">
        <f t="shared" si="161"/>
        <v>17407.609236234457</v>
      </c>
      <c r="BZ601" s="414">
        <f t="shared" si="162"/>
        <v>20715.054991119003</v>
      </c>
      <c r="CA601" s="414">
        <f t="shared" si="163"/>
        <v>198605.48312611011</v>
      </c>
      <c r="CB601" s="414">
        <f t="shared" si="164"/>
        <v>0</v>
      </c>
      <c r="CC601" s="414">
        <f t="shared" si="165"/>
        <v>0</v>
      </c>
      <c r="CD601" s="414">
        <f t="shared" si="166"/>
        <v>0</v>
      </c>
      <c r="CE601" s="414">
        <f t="shared" si="153"/>
        <v>0</v>
      </c>
      <c r="CF601" s="414">
        <f t="shared" si="167"/>
        <v>0</v>
      </c>
      <c r="CG601" s="414">
        <f t="shared" si="168"/>
        <v>0</v>
      </c>
      <c r="CH601" s="414">
        <f t="shared" si="169"/>
        <v>0</v>
      </c>
      <c r="CI601" s="414">
        <f t="shared" si="154"/>
        <v>0</v>
      </c>
      <c r="CJ601" s="414">
        <f t="shared" si="155"/>
        <v>0</v>
      </c>
      <c r="CK601" s="414">
        <f t="shared" si="156"/>
        <v>0</v>
      </c>
      <c r="CL601" s="414">
        <f t="shared" si="157"/>
        <v>0</v>
      </c>
      <c r="CM601" s="414">
        <f t="shared" si="158"/>
        <v>0</v>
      </c>
    </row>
    <row r="602" spans="2:91" hidden="1" x14ac:dyDescent="0.25">
      <c r="B602" s="134" t="str">
        <f t="shared" si="159"/>
        <v>-----</v>
      </c>
      <c r="C602" s="1" t="str">
        <f>+IF('Diagnóstico Técnico'!AH593&gt;0,'Diagnóstico Técnico'!A593,"")</f>
        <v/>
      </c>
      <c r="D602" s="413" t="str">
        <f>+'Diagnóstico Técnico'!D593</f>
        <v xml:space="preserve">SAN MARTIN </v>
      </c>
      <c r="BW602" s="414">
        <v>181197.87388987566</v>
      </c>
      <c r="BX602" s="414">
        <f t="shared" si="160"/>
        <v>215625.46992895202</v>
      </c>
      <c r="BY602" s="414">
        <f t="shared" si="161"/>
        <v>17407.609236234457</v>
      </c>
      <c r="BZ602" s="414">
        <f t="shared" si="162"/>
        <v>20715.054991119003</v>
      </c>
      <c r="CA602" s="414">
        <f t="shared" si="163"/>
        <v>198605.48312611011</v>
      </c>
      <c r="CB602" s="414">
        <f t="shared" si="164"/>
        <v>0</v>
      </c>
      <c r="CC602" s="414">
        <f t="shared" si="165"/>
        <v>0</v>
      </c>
      <c r="CD602" s="414">
        <f t="shared" si="166"/>
        <v>0</v>
      </c>
      <c r="CE602" s="414">
        <f t="shared" si="153"/>
        <v>0</v>
      </c>
      <c r="CF602" s="414">
        <f t="shared" si="167"/>
        <v>0</v>
      </c>
      <c r="CG602" s="414">
        <f t="shared" si="168"/>
        <v>0</v>
      </c>
      <c r="CH602" s="414">
        <f t="shared" si="169"/>
        <v>0</v>
      </c>
      <c r="CI602" s="414">
        <f t="shared" si="154"/>
        <v>0</v>
      </c>
      <c r="CJ602" s="414">
        <f t="shared" si="155"/>
        <v>0</v>
      </c>
      <c r="CK602" s="414">
        <f t="shared" si="156"/>
        <v>0</v>
      </c>
      <c r="CL602" s="414">
        <f t="shared" si="157"/>
        <v>0</v>
      </c>
      <c r="CM602" s="414">
        <f t="shared" si="158"/>
        <v>0</v>
      </c>
    </row>
    <row r="603" spans="2:91" hidden="1" x14ac:dyDescent="0.25">
      <c r="B603" s="134" t="str">
        <f t="shared" si="159"/>
        <v>-----</v>
      </c>
      <c r="C603" s="1" t="str">
        <f>+IF('Diagnóstico Técnico'!AH594&gt;0,'Diagnóstico Técnico'!A594,"")</f>
        <v/>
      </c>
      <c r="D603" s="413" t="str">
        <f>+'Diagnóstico Técnico'!D594</f>
        <v xml:space="preserve">NUEVO HORIZONTE </v>
      </c>
      <c r="BW603" s="414">
        <v>181197.87388987566</v>
      </c>
      <c r="BX603" s="414">
        <f t="shared" si="160"/>
        <v>215625.46992895202</v>
      </c>
      <c r="BY603" s="414">
        <f t="shared" si="161"/>
        <v>17407.609236234457</v>
      </c>
      <c r="BZ603" s="414">
        <f t="shared" si="162"/>
        <v>20715.054991119003</v>
      </c>
      <c r="CA603" s="414">
        <f t="shared" si="163"/>
        <v>198605.48312611011</v>
      </c>
      <c r="CB603" s="414">
        <f t="shared" si="164"/>
        <v>0</v>
      </c>
      <c r="CC603" s="414">
        <f t="shared" si="165"/>
        <v>0</v>
      </c>
      <c r="CD603" s="414">
        <f t="shared" si="166"/>
        <v>0</v>
      </c>
      <c r="CE603" s="414">
        <f t="shared" si="153"/>
        <v>0</v>
      </c>
      <c r="CF603" s="414">
        <f t="shared" si="167"/>
        <v>0</v>
      </c>
      <c r="CG603" s="414">
        <f t="shared" si="168"/>
        <v>0</v>
      </c>
      <c r="CH603" s="414">
        <f t="shared" si="169"/>
        <v>0</v>
      </c>
      <c r="CI603" s="414">
        <f t="shared" si="154"/>
        <v>0</v>
      </c>
      <c r="CJ603" s="414">
        <f t="shared" si="155"/>
        <v>0</v>
      </c>
      <c r="CK603" s="414">
        <f t="shared" si="156"/>
        <v>0</v>
      </c>
      <c r="CL603" s="414">
        <f t="shared" si="157"/>
        <v>0</v>
      </c>
      <c r="CM603" s="414">
        <f t="shared" si="158"/>
        <v>0</v>
      </c>
    </row>
    <row r="604" spans="2:91" hidden="1" x14ac:dyDescent="0.25">
      <c r="B604" s="134" t="str">
        <f t="shared" si="159"/>
        <v>-----</v>
      </c>
      <c r="C604" s="1" t="str">
        <f>+IF('Diagnóstico Técnico'!AH595&gt;0,'Diagnóstico Técnico'!A595,"")</f>
        <v/>
      </c>
      <c r="D604" s="413" t="str">
        <f>+'Diagnóstico Técnico'!D595</f>
        <v xml:space="preserve">NUEVO HORIZONTE </v>
      </c>
      <c r="BW604" s="414">
        <v>181197.87388987566</v>
      </c>
      <c r="BX604" s="414">
        <f t="shared" si="160"/>
        <v>215625.46992895202</v>
      </c>
      <c r="BY604" s="414">
        <f t="shared" si="161"/>
        <v>17407.609236234457</v>
      </c>
      <c r="BZ604" s="414">
        <f t="shared" si="162"/>
        <v>20715.054991119003</v>
      </c>
      <c r="CA604" s="414">
        <f t="shared" si="163"/>
        <v>198605.48312611011</v>
      </c>
      <c r="CB604" s="414">
        <f t="shared" si="164"/>
        <v>0</v>
      </c>
      <c r="CC604" s="414">
        <f t="shared" si="165"/>
        <v>0</v>
      </c>
      <c r="CD604" s="414">
        <f t="shared" si="166"/>
        <v>0</v>
      </c>
      <c r="CE604" s="414">
        <f t="shared" si="153"/>
        <v>0</v>
      </c>
      <c r="CF604" s="414">
        <f t="shared" si="167"/>
        <v>0</v>
      </c>
      <c r="CG604" s="414">
        <f t="shared" si="168"/>
        <v>0</v>
      </c>
      <c r="CH604" s="414">
        <f t="shared" si="169"/>
        <v>0</v>
      </c>
      <c r="CI604" s="414">
        <f t="shared" si="154"/>
        <v>0</v>
      </c>
      <c r="CJ604" s="414">
        <f t="shared" si="155"/>
        <v>0</v>
      </c>
      <c r="CK604" s="414">
        <f t="shared" si="156"/>
        <v>0</v>
      </c>
      <c r="CL604" s="414">
        <f t="shared" si="157"/>
        <v>0</v>
      </c>
      <c r="CM604" s="414">
        <f t="shared" si="158"/>
        <v>0</v>
      </c>
    </row>
    <row r="605" spans="2:91" hidden="1" x14ac:dyDescent="0.25">
      <c r="B605" s="134" t="str">
        <f t="shared" si="159"/>
        <v>-----</v>
      </c>
      <c r="C605" s="1" t="str">
        <f>+IF('Diagnóstico Técnico'!AH596&gt;0,'Diagnóstico Técnico'!A596,"")</f>
        <v/>
      </c>
      <c r="D605" s="413" t="str">
        <f>+'Diagnóstico Técnico'!D596</f>
        <v xml:space="preserve">NUEVO HORIZONTE </v>
      </c>
      <c r="BW605" s="414">
        <v>181197.87388987566</v>
      </c>
      <c r="BX605" s="414">
        <f t="shared" si="160"/>
        <v>215625.46992895202</v>
      </c>
      <c r="BY605" s="414">
        <f t="shared" si="161"/>
        <v>17407.609236234457</v>
      </c>
      <c r="BZ605" s="414">
        <f t="shared" si="162"/>
        <v>20715.054991119003</v>
      </c>
      <c r="CA605" s="414">
        <f t="shared" si="163"/>
        <v>198605.48312611011</v>
      </c>
      <c r="CB605" s="414">
        <f t="shared" si="164"/>
        <v>0</v>
      </c>
      <c r="CC605" s="414">
        <f t="shared" si="165"/>
        <v>0</v>
      </c>
      <c r="CD605" s="414">
        <f t="shared" si="166"/>
        <v>0</v>
      </c>
      <c r="CE605" s="414">
        <f t="shared" si="153"/>
        <v>0</v>
      </c>
      <c r="CF605" s="414">
        <f t="shared" si="167"/>
        <v>0</v>
      </c>
      <c r="CG605" s="414">
        <f t="shared" si="168"/>
        <v>0</v>
      </c>
      <c r="CH605" s="414">
        <f t="shared" si="169"/>
        <v>0</v>
      </c>
      <c r="CI605" s="414">
        <f t="shared" si="154"/>
        <v>0</v>
      </c>
      <c r="CJ605" s="414">
        <f t="shared" si="155"/>
        <v>0</v>
      </c>
      <c r="CK605" s="414">
        <f t="shared" si="156"/>
        <v>0</v>
      </c>
      <c r="CL605" s="414">
        <f t="shared" si="157"/>
        <v>0</v>
      </c>
      <c r="CM605" s="414">
        <f t="shared" si="158"/>
        <v>0</v>
      </c>
    </row>
    <row r="606" spans="2:91" hidden="1" x14ac:dyDescent="0.25">
      <c r="B606" s="134" t="str">
        <f t="shared" si="159"/>
        <v>-----</v>
      </c>
      <c r="C606" s="1" t="str">
        <f>+IF('Diagnóstico Técnico'!AH597&gt;0,'Diagnóstico Técnico'!A597,"")</f>
        <v/>
      </c>
      <c r="D606" s="413" t="str">
        <f>+'Diagnóstico Técnico'!D597</f>
        <v>TAHAMI</v>
      </c>
      <c r="BW606" s="414">
        <v>181197.87388987566</v>
      </c>
      <c r="BX606" s="414">
        <f t="shared" si="160"/>
        <v>215625.46992895202</v>
      </c>
      <c r="BY606" s="414">
        <f t="shared" si="161"/>
        <v>17407.609236234457</v>
      </c>
      <c r="BZ606" s="414">
        <f t="shared" si="162"/>
        <v>20715.054991119003</v>
      </c>
      <c r="CA606" s="414">
        <f t="shared" si="163"/>
        <v>198605.48312611011</v>
      </c>
      <c r="CB606" s="414">
        <f t="shared" si="164"/>
        <v>0</v>
      </c>
      <c r="CC606" s="414">
        <f t="shared" si="165"/>
        <v>0</v>
      </c>
      <c r="CD606" s="414">
        <f t="shared" si="166"/>
        <v>0</v>
      </c>
      <c r="CE606" s="414">
        <f t="shared" si="153"/>
        <v>0</v>
      </c>
      <c r="CF606" s="414">
        <f t="shared" si="167"/>
        <v>0</v>
      </c>
      <c r="CG606" s="414">
        <f t="shared" si="168"/>
        <v>0</v>
      </c>
      <c r="CH606" s="414">
        <f t="shared" si="169"/>
        <v>0</v>
      </c>
      <c r="CI606" s="414">
        <f t="shared" si="154"/>
        <v>0</v>
      </c>
      <c r="CJ606" s="414">
        <f t="shared" si="155"/>
        <v>0</v>
      </c>
      <c r="CK606" s="414">
        <f t="shared" si="156"/>
        <v>0</v>
      </c>
      <c r="CL606" s="414">
        <f t="shared" si="157"/>
        <v>0</v>
      </c>
      <c r="CM606" s="414">
        <f t="shared" si="158"/>
        <v>0</v>
      </c>
    </row>
    <row r="607" spans="2:91" hidden="1" x14ac:dyDescent="0.25">
      <c r="B607" s="134" t="str">
        <f t="shared" si="159"/>
        <v>-----</v>
      </c>
      <c r="C607" s="1" t="str">
        <f>+IF('Diagnóstico Técnico'!AH598&gt;0,'Diagnóstico Técnico'!A598,"")</f>
        <v/>
      </c>
      <c r="D607" s="413" t="str">
        <f>+'Diagnóstico Técnico'!D598</f>
        <v xml:space="preserve">OASIS </v>
      </c>
      <c r="BW607" s="414">
        <v>181197.87388987566</v>
      </c>
      <c r="BX607" s="414">
        <f t="shared" si="160"/>
        <v>215625.46992895202</v>
      </c>
      <c r="BY607" s="414">
        <f t="shared" si="161"/>
        <v>17407.609236234457</v>
      </c>
      <c r="BZ607" s="414">
        <f t="shared" si="162"/>
        <v>20715.054991119003</v>
      </c>
      <c r="CA607" s="414">
        <f t="shared" si="163"/>
        <v>198605.48312611011</v>
      </c>
      <c r="CB607" s="414">
        <f t="shared" si="164"/>
        <v>0</v>
      </c>
      <c r="CC607" s="414">
        <f t="shared" si="165"/>
        <v>0</v>
      </c>
      <c r="CD607" s="414">
        <f t="shared" si="166"/>
        <v>0</v>
      </c>
      <c r="CE607" s="414">
        <f t="shared" si="153"/>
        <v>0</v>
      </c>
      <c r="CF607" s="414">
        <f t="shared" si="167"/>
        <v>0</v>
      </c>
      <c r="CG607" s="414">
        <f t="shared" si="168"/>
        <v>0</v>
      </c>
      <c r="CH607" s="414">
        <f t="shared" si="169"/>
        <v>0</v>
      </c>
      <c r="CI607" s="414">
        <f t="shared" si="154"/>
        <v>0</v>
      </c>
      <c r="CJ607" s="414">
        <f t="shared" si="155"/>
        <v>0</v>
      </c>
      <c r="CK607" s="414">
        <f t="shared" si="156"/>
        <v>0</v>
      </c>
      <c r="CL607" s="414">
        <f t="shared" si="157"/>
        <v>0</v>
      </c>
      <c r="CM607" s="414">
        <f t="shared" si="158"/>
        <v>0</v>
      </c>
    </row>
    <row r="608" spans="2:91" hidden="1" x14ac:dyDescent="0.25">
      <c r="B608" s="134" t="str">
        <f t="shared" si="159"/>
        <v>-----</v>
      </c>
      <c r="C608" s="1" t="str">
        <f>+IF('Diagnóstico Técnico'!AH599&gt;0,'Diagnóstico Técnico'!A599,"")</f>
        <v/>
      </c>
      <c r="D608" s="413" t="str">
        <f>+'Diagnóstico Técnico'!D599</f>
        <v>TAHAMI</v>
      </c>
      <c r="BW608" s="414">
        <v>181197.87388987566</v>
      </c>
      <c r="BX608" s="414">
        <f t="shared" si="160"/>
        <v>215625.46992895202</v>
      </c>
      <c r="BY608" s="414">
        <f t="shared" si="161"/>
        <v>17407.609236234457</v>
      </c>
      <c r="BZ608" s="414">
        <f t="shared" si="162"/>
        <v>20715.054991119003</v>
      </c>
      <c r="CA608" s="414">
        <f t="shared" si="163"/>
        <v>198605.48312611011</v>
      </c>
      <c r="CB608" s="414">
        <f t="shared" si="164"/>
        <v>0</v>
      </c>
      <c r="CC608" s="414">
        <f t="shared" si="165"/>
        <v>0</v>
      </c>
      <c r="CD608" s="414">
        <f t="shared" si="166"/>
        <v>0</v>
      </c>
      <c r="CE608" s="414">
        <f t="shared" si="153"/>
        <v>0</v>
      </c>
      <c r="CF608" s="414">
        <f t="shared" si="167"/>
        <v>0</v>
      </c>
      <c r="CG608" s="414">
        <f t="shared" si="168"/>
        <v>0</v>
      </c>
      <c r="CH608" s="414">
        <f t="shared" si="169"/>
        <v>0</v>
      </c>
      <c r="CI608" s="414">
        <f t="shared" si="154"/>
        <v>0</v>
      </c>
      <c r="CJ608" s="414">
        <f t="shared" si="155"/>
        <v>0</v>
      </c>
      <c r="CK608" s="414">
        <f t="shared" si="156"/>
        <v>0</v>
      </c>
      <c r="CL608" s="414">
        <f t="shared" si="157"/>
        <v>0</v>
      </c>
      <c r="CM608" s="414">
        <f t="shared" si="158"/>
        <v>0</v>
      </c>
    </row>
    <row r="609" spans="2:94" hidden="1" x14ac:dyDescent="0.25">
      <c r="B609" s="134" t="str">
        <f t="shared" si="159"/>
        <v>-----</v>
      </c>
      <c r="C609" s="1" t="str">
        <f>+IF('Diagnóstico Técnico'!AH600&gt;0,'Diagnóstico Técnico'!A600,"")</f>
        <v>OAS-147</v>
      </c>
      <c r="D609" s="413" t="str">
        <f>+'Diagnóstico Técnico'!D600</f>
        <v xml:space="preserve">OASIS </v>
      </c>
      <c r="BW609" s="414">
        <v>181197.87388987566</v>
      </c>
      <c r="BX609" s="414">
        <f t="shared" si="160"/>
        <v>215625.46992895202</v>
      </c>
      <c r="BY609" s="414">
        <f t="shared" si="161"/>
        <v>17407.609236234457</v>
      </c>
      <c r="BZ609" s="414">
        <f t="shared" si="162"/>
        <v>20715.054991119003</v>
      </c>
      <c r="CA609" s="414">
        <f t="shared" si="163"/>
        <v>198605.48312611011</v>
      </c>
      <c r="CB609" s="414">
        <f t="shared" si="164"/>
        <v>236340.52492007101</v>
      </c>
      <c r="CC609" s="414">
        <f t="shared" si="165"/>
        <v>0</v>
      </c>
      <c r="CD609" s="414">
        <f t="shared" si="166"/>
        <v>0</v>
      </c>
      <c r="CE609" s="414">
        <f t="shared" si="153"/>
        <v>0</v>
      </c>
      <c r="CF609" s="414">
        <f t="shared" si="167"/>
        <v>0</v>
      </c>
      <c r="CG609" s="414">
        <f t="shared" si="168"/>
        <v>0</v>
      </c>
      <c r="CH609" s="414">
        <f t="shared" si="169"/>
        <v>236340.52492007101</v>
      </c>
      <c r="CI609" s="414">
        <f t="shared" si="154"/>
        <v>0</v>
      </c>
      <c r="CJ609" s="414">
        <f t="shared" si="155"/>
        <v>0</v>
      </c>
      <c r="CK609" s="414">
        <f t="shared" si="156"/>
        <v>0</v>
      </c>
      <c r="CL609" s="414">
        <f t="shared" si="157"/>
        <v>0</v>
      </c>
      <c r="CM609" s="414">
        <f t="shared" si="158"/>
        <v>236340.52492007101</v>
      </c>
    </row>
    <row r="610" spans="2:94" hidden="1" x14ac:dyDescent="0.25">
      <c r="B610" s="134" t="str">
        <f t="shared" si="159"/>
        <v>-----</v>
      </c>
      <c r="C610" s="1" t="str">
        <f>+IF('Diagnóstico Técnico'!AH601&gt;0,'Diagnóstico Técnico'!A601,"")</f>
        <v/>
      </c>
      <c r="D610" s="413" t="str">
        <f>+'Diagnóstico Técnico'!D601</f>
        <v>TAHAMI</v>
      </c>
      <c r="BW610" s="414">
        <v>181197.87388987566</v>
      </c>
      <c r="BX610" s="414">
        <f t="shared" si="160"/>
        <v>215625.46992895202</v>
      </c>
      <c r="BY610" s="414">
        <f t="shared" si="161"/>
        <v>17407.609236234457</v>
      </c>
      <c r="BZ610" s="414">
        <f t="shared" si="162"/>
        <v>20715.054991119003</v>
      </c>
      <c r="CA610" s="414">
        <f t="shared" si="163"/>
        <v>198605.48312611011</v>
      </c>
      <c r="CB610" s="414">
        <f t="shared" si="164"/>
        <v>0</v>
      </c>
      <c r="CC610" s="414">
        <f t="shared" si="165"/>
        <v>0</v>
      </c>
      <c r="CD610" s="414">
        <f t="shared" si="166"/>
        <v>0</v>
      </c>
      <c r="CE610" s="414">
        <f t="shared" si="153"/>
        <v>0</v>
      </c>
      <c r="CF610" s="414">
        <f t="shared" si="167"/>
        <v>0</v>
      </c>
      <c r="CG610" s="414">
        <f t="shared" si="168"/>
        <v>0</v>
      </c>
      <c r="CH610" s="414">
        <f t="shared" si="169"/>
        <v>0</v>
      </c>
      <c r="CI610" s="414">
        <f t="shared" si="154"/>
        <v>0</v>
      </c>
      <c r="CJ610" s="414">
        <f t="shared" si="155"/>
        <v>0</v>
      </c>
      <c r="CK610" s="414">
        <f t="shared" si="156"/>
        <v>0</v>
      </c>
      <c r="CL610" s="414">
        <f t="shared" si="157"/>
        <v>0</v>
      </c>
      <c r="CM610" s="414">
        <f t="shared" si="158"/>
        <v>0</v>
      </c>
    </row>
    <row r="611" spans="2:94" hidden="1" x14ac:dyDescent="0.25">
      <c r="B611" s="134" t="str">
        <f t="shared" si="159"/>
        <v>-----</v>
      </c>
      <c r="C611" s="1" t="str">
        <f>+IF('Diagnóstico Técnico'!AH602&gt;0,'Diagnóstico Técnico'!A602,"")</f>
        <v/>
      </c>
      <c r="D611" s="413" t="str">
        <f>+'Diagnóstico Técnico'!D602</f>
        <v xml:space="preserve">OASIS </v>
      </c>
      <c r="BW611" s="414">
        <v>181197.87388987566</v>
      </c>
      <c r="BX611" s="414">
        <f t="shared" si="160"/>
        <v>215625.46992895202</v>
      </c>
      <c r="BY611" s="414">
        <f t="shared" si="161"/>
        <v>17407.609236234457</v>
      </c>
      <c r="BZ611" s="414">
        <f t="shared" si="162"/>
        <v>20715.054991119003</v>
      </c>
      <c r="CA611" s="414">
        <f t="shared" si="163"/>
        <v>198605.48312611011</v>
      </c>
      <c r="CB611" s="414">
        <f t="shared" si="164"/>
        <v>0</v>
      </c>
      <c r="CC611" s="414">
        <f t="shared" si="165"/>
        <v>0</v>
      </c>
      <c r="CD611" s="414">
        <f t="shared" si="166"/>
        <v>0</v>
      </c>
      <c r="CE611" s="414">
        <f t="shared" si="153"/>
        <v>0</v>
      </c>
      <c r="CF611" s="414">
        <f t="shared" si="167"/>
        <v>0</v>
      </c>
      <c r="CG611" s="414">
        <f t="shared" si="168"/>
        <v>0</v>
      </c>
      <c r="CH611" s="414">
        <f t="shared" si="169"/>
        <v>0</v>
      </c>
      <c r="CI611" s="414">
        <f t="shared" si="154"/>
        <v>0</v>
      </c>
      <c r="CJ611" s="414">
        <f t="shared" si="155"/>
        <v>0</v>
      </c>
      <c r="CK611" s="414">
        <f t="shared" si="156"/>
        <v>0</v>
      </c>
      <c r="CL611" s="414">
        <f t="shared" si="157"/>
        <v>0</v>
      </c>
      <c r="CM611" s="414">
        <f t="shared" si="158"/>
        <v>0</v>
      </c>
    </row>
    <row r="612" spans="2:94" x14ac:dyDescent="0.25">
      <c r="B612" s="134" t="str">
        <f t="shared" si="159"/>
        <v>UST1-S-D-LM--LP</v>
      </c>
      <c r="C612" s="6" t="str">
        <f>+IF('Diagnóstico Técnico'!AH603&gt;0,'Diagnóstico Técnico'!A603,"")</f>
        <v>OAS-148</v>
      </c>
      <c r="D612" s="475" t="str">
        <f>+'Diagnóstico Técnico'!D603</f>
        <v xml:space="preserve">OASIS </v>
      </c>
      <c r="E612" s="6"/>
      <c r="F612" s="6"/>
      <c r="G612" s="6"/>
      <c r="H612" s="6">
        <v>1</v>
      </c>
      <c r="I612" s="6">
        <v>1</v>
      </c>
      <c r="J612" s="6">
        <v>1</v>
      </c>
      <c r="K612" s="6"/>
      <c r="L612" s="6">
        <v>1</v>
      </c>
      <c r="M612" s="6"/>
      <c r="N612" s="6"/>
      <c r="O612" s="6"/>
      <c r="P612" s="6"/>
      <c r="Q612" s="6"/>
      <c r="R612" s="6"/>
      <c r="S612" s="6"/>
      <c r="T612" s="6"/>
      <c r="U612" s="6"/>
      <c r="V612" s="6"/>
      <c r="W612" s="6"/>
      <c r="X612" s="6"/>
      <c r="Y612" s="6"/>
      <c r="Z612" s="6"/>
      <c r="AA612" s="6"/>
      <c r="AB612" s="6"/>
      <c r="AC612" s="6">
        <v>1</v>
      </c>
      <c r="AD612" s="6"/>
      <c r="AE612" s="6"/>
      <c r="AF612" s="6"/>
      <c r="AG612" s="6"/>
      <c r="AH612" s="6"/>
      <c r="AI612" s="6"/>
      <c r="AJ612" s="6"/>
      <c r="AK612" s="6"/>
      <c r="AL612" s="6"/>
      <c r="AM612" s="6"/>
      <c r="AN612" s="6"/>
      <c r="AO612" s="6"/>
      <c r="AP612" s="6"/>
      <c r="AQ612" s="6"/>
      <c r="AR612" s="6"/>
      <c r="AS612" s="6"/>
      <c r="AT612" s="6"/>
      <c r="AU612" s="6"/>
      <c r="AV612" s="6"/>
      <c r="AW612" s="6"/>
      <c r="AX612" s="6"/>
      <c r="AY612" s="6"/>
      <c r="AZ612" s="6"/>
      <c r="BA612" s="6"/>
      <c r="BB612" s="6"/>
      <c r="BC612" s="6"/>
      <c r="BD612" s="6"/>
      <c r="BE612" s="6"/>
      <c r="BF612" s="6"/>
      <c r="BG612" s="6"/>
      <c r="BH612" s="6"/>
      <c r="BI612" s="6"/>
      <c r="BJ612" s="6"/>
      <c r="BK612" s="6"/>
      <c r="BL612" s="6"/>
      <c r="BM612" s="6"/>
      <c r="BN612" s="6"/>
      <c r="BO612" s="6"/>
      <c r="BP612" s="6"/>
      <c r="BW612" s="414">
        <v>181197.87388987566</v>
      </c>
      <c r="BX612" s="414">
        <f t="shared" si="160"/>
        <v>215625.46992895202</v>
      </c>
      <c r="BY612" s="414">
        <f t="shared" si="161"/>
        <v>17407.609236234457</v>
      </c>
      <c r="BZ612" s="414">
        <f t="shared" si="162"/>
        <v>20715.054991119003</v>
      </c>
      <c r="CA612" s="414">
        <f t="shared" si="163"/>
        <v>198605.48312611011</v>
      </c>
      <c r="CB612" s="414">
        <f t="shared" si="164"/>
        <v>236340.52492007101</v>
      </c>
      <c r="CC612" s="414">
        <f t="shared" si="165"/>
        <v>3853139</v>
      </c>
      <c r="CD612" s="414">
        <f t="shared" si="166"/>
        <v>0</v>
      </c>
      <c r="CE612" s="414">
        <f t="shared" si="153"/>
        <v>3853139</v>
      </c>
      <c r="CF612" s="414">
        <f t="shared" si="167"/>
        <v>5000989.1080999998</v>
      </c>
      <c r="CG612" s="414">
        <f t="shared" si="168"/>
        <v>0</v>
      </c>
      <c r="CH612" s="414">
        <f t="shared" si="169"/>
        <v>5237329.6330200713</v>
      </c>
      <c r="CI612" s="414">
        <f t="shared" si="154"/>
        <v>0</v>
      </c>
      <c r="CJ612" s="414">
        <f t="shared" si="155"/>
        <v>0</v>
      </c>
      <c r="CK612" s="414">
        <f t="shared" si="156"/>
        <v>0</v>
      </c>
      <c r="CL612" s="414">
        <f t="shared" si="157"/>
        <v>0</v>
      </c>
      <c r="CM612" s="414">
        <f t="shared" si="158"/>
        <v>5237329.6330200713</v>
      </c>
      <c r="CO612" s="134" t="s">
        <v>1124</v>
      </c>
    </row>
    <row r="613" spans="2:94" hidden="1" x14ac:dyDescent="0.25">
      <c r="B613" s="134" t="str">
        <f t="shared" si="159"/>
        <v>-----</v>
      </c>
      <c r="C613" s="1" t="str">
        <f>+IF('Diagnóstico Técnico'!AH604&gt;0,'Diagnóstico Técnico'!A604,"")</f>
        <v/>
      </c>
      <c r="D613" s="413" t="str">
        <f>+'Diagnóstico Técnico'!D604</f>
        <v xml:space="preserve">OASIS </v>
      </c>
      <c r="BW613" s="414">
        <v>181197.87388987566</v>
      </c>
      <c r="BX613" s="414">
        <f t="shared" si="160"/>
        <v>215625.46992895202</v>
      </c>
      <c r="BY613" s="414">
        <f t="shared" si="161"/>
        <v>17407.609236234457</v>
      </c>
      <c r="BZ613" s="414">
        <f t="shared" si="162"/>
        <v>20715.054991119003</v>
      </c>
      <c r="CA613" s="414">
        <f t="shared" si="163"/>
        <v>198605.48312611011</v>
      </c>
      <c r="CB613" s="414">
        <f t="shared" si="164"/>
        <v>0</v>
      </c>
      <c r="CC613" s="414">
        <f t="shared" si="165"/>
        <v>0</v>
      </c>
      <c r="CD613" s="414">
        <f t="shared" si="166"/>
        <v>0</v>
      </c>
      <c r="CE613" s="414">
        <f t="shared" si="153"/>
        <v>0</v>
      </c>
      <c r="CF613" s="414">
        <f t="shared" si="167"/>
        <v>0</v>
      </c>
      <c r="CG613" s="414">
        <f t="shared" si="168"/>
        <v>0</v>
      </c>
      <c r="CH613" s="414">
        <f t="shared" si="169"/>
        <v>0</v>
      </c>
      <c r="CI613" s="414">
        <f t="shared" si="154"/>
        <v>0</v>
      </c>
      <c r="CJ613" s="414">
        <f t="shared" si="155"/>
        <v>0</v>
      </c>
      <c r="CK613" s="414">
        <f t="shared" si="156"/>
        <v>0</v>
      </c>
      <c r="CL613" s="414">
        <f t="shared" si="157"/>
        <v>0</v>
      </c>
      <c r="CM613" s="414">
        <f t="shared" si="158"/>
        <v>0</v>
      </c>
    </row>
    <row r="614" spans="2:94" x14ac:dyDescent="0.25">
      <c r="B614" s="134" t="str">
        <f t="shared" si="159"/>
        <v>UST1-S-D-LM--</v>
      </c>
      <c r="C614" s="6" t="str">
        <f>+IF('Diagnóstico Técnico'!AH605&gt;0,'Diagnóstico Técnico'!A605,"")</f>
        <v>OAS-149</v>
      </c>
      <c r="D614" s="475" t="str">
        <f>+'Diagnóstico Técnico'!D605</f>
        <v xml:space="preserve">OASIS </v>
      </c>
      <c r="E614" s="6"/>
      <c r="F614" s="6"/>
      <c r="G614" s="6"/>
      <c r="H614" s="35">
        <v>1</v>
      </c>
      <c r="I614" s="35">
        <v>1</v>
      </c>
      <c r="J614" s="35">
        <v>1</v>
      </c>
      <c r="K614" s="6"/>
      <c r="L614" s="6"/>
      <c r="M614" s="6"/>
      <c r="N614" s="6"/>
      <c r="O614" s="6"/>
      <c r="P614" s="6"/>
      <c r="Q614" s="6"/>
      <c r="R614" s="6"/>
      <c r="S614" s="6"/>
      <c r="T614" s="6"/>
      <c r="U614" s="6"/>
      <c r="V614" s="6"/>
      <c r="W614" s="6"/>
      <c r="X614" s="6"/>
      <c r="Y614" s="6"/>
      <c r="Z614" s="6"/>
      <c r="AA614" s="6"/>
      <c r="AB614" s="6"/>
      <c r="AC614" s="6">
        <v>1</v>
      </c>
      <c r="AD614" s="6"/>
      <c r="AE614" s="6"/>
      <c r="AF614" s="6"/>
      <c r="AG614" s="6"/>
      <c r="AH614" s="6"/>
      <c r="AI614" s="6"/>
      <c r="AJ614" s="6"/>
      <c r="AK614" s="6"/>
      <c r="AL614" s="6"/>
      <c r="AM614" s="6"/>
      <c r="AN614" s="6"/>
      <c r="AO614" s="6"/>
      <c r="AP614" s="6"/>
      <c r="AQ614" s="6"/>
      <c r="AR614" s="6"/>
      <c r="AS614" s="6"/>
      <c r="AT614" s="6"/>
      <c r="AU614" s="6"/>
      <c r="AV614" s="6"/>
      <c r="AW614" s="6"/>
      <c r="AX614" s="6"/>
      <c r="AY614" s="6"/>
      <c r="AZ614" s="6"/>
      <c r="BA614" s="6"/>
      <c r="BB614" s="6"/>
      <c r="BC614" s="6"/>
      <c r="BD614" s="6"/>
      <c r="BE614" s="6"/>
      <c r="BF614" s="6"/>
      <c r="BG614" s="6"/>
      <c r="BH614" s="6"/>
      <c r="BI614" s="6"/>
      <c r="BJ614" s="6"/>
      <c r="BK614" s="6"/>
      <c r="BL614" s="6"/>
      <c r="BM614" s="6"/>
      <c r="BN614" s="6"/>
      <c r="BO614" s="6"/>
      <c r="BP614" s="6"/>
      <c r="BW614" s="414">
        <v>181197.87388987566</v>
      </c>
      <c r="BX614" s="414">
        <f t="shared" si="160"/>
        <v>215625.46992895202</v>
      </c>
      <c r="BY614" s="414">
        <f t="shared" si="161"/>
        <v>17407.609236234457</v>
      </c>
      <c r="BZ614" s="414">
        <f t="shared" si="162"/>
        <v>20715.054991119003</v>
      </c>
      <c r="CA614" s="414">
        <f t="shared" si="163"/>
        <v>198605.48312611011</v>
      </c>
      <c r="CB614" s="414">
        <f t="shared" si="164"/>
        <v>236340.52492007101</v>
      </c>
      <c r="CC614" s="414">
        <f t="shared" si="165"/>
        <v>3409510</v>
      </c>
      <c r="CD614" s="414">
        <f t="shared" si="166"/>
        <v>0</v>
      </c>
      <c r="CE614" s="414">
        <f t="shared" si="153"/>
        <v>3409510</v>
      </c>
      <c r="CF614" s="414">
        <f t="shared" si="167"/>
        <v>4425203.0290000001</v>
      </c>
      <c r="CG614" s="414">
        <f t="shared" si="168"/>
        <v>0</v>
      </c>
      <c r="CH614" s="414">
        <f t="shared" si="169"/>
        <v>4661543.5539200716</v>
      </c>
      <c r="CI614" s="414">
        <f t="shared" si="154"/>
        <v>0</v>
      </c>
      <c r="CJ614" s="414">
        <f t="shared" si="155"/>
        <v>0</v>
      </c>
      <c r="CK614" s="414">
        <f t="shared" si="156"/>
        <v>0</v>
      </c>
      <c r="CL614" s="414">
        <f t="shared" si="157"/>
        <v>0</v>
      </c>
      <c r="CM614" s="414">
        <f t="shared" si="158"/>
        <v>4661543.5539200716</v>
      </c>
      <c r="CO614" s="134" t="s">
        <v>1124</v>
      </c>
    </row>
    <row r="615" spans="2:94" hidden="1" x14ac:dyDescent="0.25">
      <c r="B615" s="134" t="str">
        <f t="shared" si="159"/>
        <v>-----</v>
      </c>
      <c r="C615" s="1" t="str">
        <f>+IF('Diagnóstico Técnico'!AH606&gt;0,'Diagnóstico Técnico'!A606,"")</f>
        <v/>
      </c>
      <c r="D615" s="413" t="str">
        <f>+'Diagnóstico Técnico'!D606</f>
        <v xml:space="preserve">OASIS </v>
      </c>
      <c r="BW615" s="414">
        <v>181197.87388987566</v>
      </c>
      <c r="BX615" s="414">
        <f t="shared" si="160"/>
        <v>215625.46992895202</v>
      </c>
      <c r="BY615" s="414">
        <f t="shared" si="161"/>
        <v>17407.609236234457</v>
      </c>
      <c r="BZ615" s="414">
        <f t="shared" si="162"/>
        <v>20715.054991119003</v>
      </c>
      <c r="CA615" s="414">
        <f t="shared" si="163"/>
        <v>198605.48312611011</v>
      </c>
      <c r="CB615" s="414">
        <f t="shared" si="164"/>
        <v>0</v>
      </c>
      <c r="CC615" s="414">
        <f t="shared" si="165"/>
        <v>0</v>
      </c>
      <c r="CD615" s="414">
        <f t="shared" si="166"/>
        <v>0</v>
      </c>
      <c r="CE615" s="414">
        <f t="shared" si="153"/>
        <v>0</v>
      </c>
      <c r="CF615" s="414">
        <f t="shared" si="167"/>
        <v>0</v>
      </c>
      <c r="CG615" s="414">
        <f t="shared" si="168"/>
        <v>0</v>
      </c>
      <c r="CH615" s="414">
        <f t="shared" si="169"/>
        <v>0</v>
      </c>
      <c r="CI615" s="414">
        <f t="shared" si="154"/>
        <v>0</v>
      </c>
      <c r="CJ615" s="414">
        <f t="shared" si="155"/>
        <v>0</v>
      </c>
      <c r="CK615" s="414">
        <f t="shared" si="156"/>
        <v>0</v>
      </c>
      <c r="CL615" s="414">
        <f t="shared" si="157"/>
        <v>0</v>
      </c>
      <c r="CM615" s="414">
        <f t="shared" si="158"/>
        <v>0</v>
      </c>
    </row>
    <row r="616" spans="2:94" hidden="1" x14ac:dyDescent="0.25">
      <c r="B616" s="134" t="str">
        <f t="shared" si="159"/>
        <v>-----</v>
      </c>
      <c r="C616" s="1" t="str">
        <f>+IF('Diagnóstico Técnico'!AH607&gt;0,'Diagnóstico Técnico'!A607,"")</f>
        <v/>
      </c>
      <c r="D616" s="413" t="str">
        <f>+'Diagnóstico Técnico'!D607</f>
        <v xml:space="preserve">OASIS </v>
      </c>
      <c r="BW616" s="414">
        <v>181197.87388987566</v>
      </c>
      <c r="BX616" s="414">
        <f t="shared" si="160"/>
        <v>215625.46992895202</v>
      </c>
      <c r="BY616" s="414">
        <f t="shared" si="161"/>
        <v>17407.609236234457</v>
      </c>
      <c r="BZ616" s="414">
        <f t="shared" si="162"/>
        <v>20715.054991119003</v>
      </c>
      <c r="CA616" s="414">
        <f t="shared" si="163"/>
        <v>198605.48312611011</v>
      </c>
      <c r="CB616" s="414">
        <f t="shared" si="164"/>
        <v>0</v>
      </c>
      <c r="CC616" s="414">
        <f t="shared" si="165"/>
        <v>0</v>
      </c>
      <c r="CD616" s="414">
        <f t="shared" si="166"/>
        <v>0</v>
      </c>
      <c r="CE616" s="414">
        <f t="shared" si="153"/>
        <v>0</v>
      </c>
      <c r="CF616" s="414">
        <f t="shared" si="167"/>
        <v>0</v>
      </c>
      <c r="CG616" s="414">
        <f t="shared" si="168"/>
        <v>0</v>
      </c>
      <c r="CH616" s="414">
        <f t="shared" si="169"/>
        <v>0</v>
      </c>
      <c r="CI616" s="414">
        <f t="shared" si="154"/>
        <v>0</v>
      </c>
      <c r="CJ616" s="414">
        <f t="shared" si="155"/>
        <v>0</v>
      </c>
      <c r="CK616" s="414">
        <f t="shared" si="156"/>
        <v>0</v>
      </c>
      <c r="CL616" s="414">
        <f t="shared" si="157"/>
        <v>0</v>
      </c>
      <c r="CM616" s="414">
        <f t="shared" si="158"/>
        <v>0</v>
      </c>
    </row>
    <row r="617" spans="2:94" hidden="1" x14ac:dyDescent="0.25">
      <c r="B617" s="134" t="str">
        <f t="shared" si="159"/>
        <v>-----</v>
      </c>
      <c r="C617" s="1" t="str">
        <f>+IF('Diagnóstico Técnico'!AH608&gt;0,'Diagnóstico Técnico'!A608,"")</f>
        <v/>
      </c>
      <c r="D617" s="413" t="str">
        <f>+'Diagnóstico Técnico'!D608</f>
        <v>NUEVO MILENIO</v>
      </c>
      <c r="BW617" s="414">
        <v>181197.87388987566</v>
      </c>
      <c r="BX617" s="414">
        <f t="shared" si="160"/>
        <v>215625.46992895202</v>
      </c>
      <c r="BY617" s="414">
        <f t="shared" si="161"/>
        <v>17407.609236234457</v>
      </c>
      <c r="BZ617" s="414">
        <f t="shared" si="162"/>
        <v>20715.054991119003</v>
      </c>
      <c r="CA617" s="414">
        <f t="shared" si="163"/>
        <v>198605.48312611011</v>
      </c>
      <c r="CB617" s="414">
        <f t="shared" si="164"/>
        <v>0</v>
      </c>
      <c r="CC617" s="414">
        <f t="shared" si="165"/>
        <v>0</v>
      </c>
      <c r="CD617" s="414">
        <f t="shared" si="166"/>
        <v>0</v>
      </c>
      <c r="CE617" s="414">
        <f t="shared" si="153"/>
        <v>0</v>
      </c>
      <c r="CF617" s="414">
        <f t="shared" si="167"/>
        <v>0</v>
      </c>
      <c r="CG617" s="414">
        <f t="shared" si="168"/>
        <v>0</v>
      </c>
      <c r="CH617" s="414">
        <f t="shared" si="169"/>
        <v>0</v>
      </c>
      <c r="CI617" s="414">
        <f t="shared" si="154"/>
        <v>0</v>
      </c>
      <c r="CJ617" s="414">
        <f t="shared" si="155"/>
        <v>0</v>
      </c>
      <c r="CK617" s="414">
        <f t="shared" si="156"/>
        <v>0</v>
      </c>
      <c r="CL617" s="414">
        <f t="shared" si="157"/>
        <v>0</v>
      </c>
      <c r="CM617" s="414">
        <f t="shared" si="158"/>
        <v>0</v>
      </c>
    </row>
    <row r="618" spans="2:94" x14ac:dyDescent="0.25">
      <c r="B618" s="134" t="str">
        <f t="shared" si="159"/>
        <v>UST2-S-D-LM--</v>
      </c>
      <c r="C618" s="6" t="str">
        <f>+IF('Diagnóstico Técnico'!AH609&gt;0,'Diagnóstico Técnico'!A609,"")</f>
        <v>OAS-152</v>
      </c>
      <c r="D618" s="475" t="str">
        <f>+'Diagnóstico Técnico'!D609</f>
        <v xml:space="preserve">OASIS </v>
      </c>
      <c r="E618" s="6">
        <v>6</v>
      </c>
      <c r="F618" s="6">
        <v>5</v>
      </c>
      <c r="G618" s="6"/>
      <c r="H618" s="6">
        <v>1</v>
      </c>
      <c r="I618" s="6">
        <v>1</v>
      </c>
      <c r="J618" s="6">
        <v>1</v>
      </c>
      <c r="K618" s="6"/>
      <c r="L618" s="6"/>
      <c r="M618" s="6"/>
      <c r="N618" s="6"/>
      <c r="O618" s="6"/>
      <c r="P618" s="6"/>
      <c r="Q618" s="6"/>
      <c r="R618" s="6"/>
      <c r="S618" s="6"/>
      <c r="T618" s="6"/>
      <c r="U618" s="6"/>
      <c r="V618" s="6"/>
      <c r="W618" s="6"/>
      <c r="X618" s="6"/>
      <c r="Y618" s="6"/>
      <c r="Z618" s="6">
        <v>0.5</v>
      </c>
      <c r="AA618" s="6"/>
      <c r="AB618" s="6"/>
      <c r="AC618" s="6"/>
      <c r="AD618" s="6">
        <v>1</v>
      </c>
      <c r="AE618" s="6"/>
      <c r="AF618" s="6"/>
      <c r="AG618" s="6"/>
      <c r="AH618" s="6"/>
      <c r="AI618" s="6"/>
      <c r="AJ618" s="6"/>
      <c r="AK618" s="6"/>
      <c r="AL618" s="6"/>
      <c r="AM618" s="6"/>
      <c r="AN618" s="6">
        <v>0.3</v>
      </c>
      <c r="AO618" s="6"/>
      <c r="AP618" s="6"/>
      <c r="AQ618" s="6"/>
      <c r="AR618" s="6"/>
      <c r="AS618" s="6"/>
      <c r="AT618" s="6"/>
      <c r="AU618" s="6"/>
      <c r="AV618" s="6"/>
      <c r="AW618" s="6"/>
      <c r="AX618" s="6"/>
      <c r="AY618" s="6"/>
      <c r="AZ618" s="6"/>
      <c r="BA618" s="6"/>
      <c r="BB618" s="6"/>
      <c r="BC618" s="6"/>
      <c r="BD618" s="6"/>
      <c r="BE618" s="6"/>
      <c r="BF618" s="6"/>
      <c r="BG618" s="6">
        <v>1</v>
      </c>
      <c r="BH618" s="6"/>
      <c r="BI618" s="6"/>
      <c r="BJ618" s="6"/>
      <c r="BK618" s="6">
        <v>1.5</v>
      </c>
      <c r="BL618" s="6">
        <v>1.5</v>
      </c>
      <c r="BM618" s="6"/>
      <c r="BN618" s="6"/>
      <c r="BO618" s="6"/>
      <c r="BP618" s="6"/>
      <c r="BW618" s="414">
        <v>181197.87388987566</v>
      </c>
      <c r="BX618" s="414">
        <f t="shared" si="160"/>
        <v>215625.46992895202</v>
      </c>
      <c r="BY618" s="414">
        <f t="shared" si="161"/>
        <v>17407.609236234457</v>
      </c>
      <c r="BZ618" s="414">
        <f t="shared" si="162"/>
        <v>20715.054991119003</v>
      </c>
      <c r="CA618" s="414">
        <f t="shared" si="163"/>
        <v>198605.48312611011</v>
      </c>
      <c r="CB618" s="414">
        <f t="shared" si="164"/>
        <v>236340.52492007101</v>
      </c>
      <c r="CC618" s="414">
        <f t="shared" si="165"/>
        <v>3692899.1</v>
      </c>
      <c r="CD618" s="414">
        <f t="shared" si="166"/>
        <v>0</v>
      </c>
      <c r="CE618" s="414">
        <f t="shared" si="153"/>
        <v>3692899.1</v>
      </c>
      <c r="CF618" s="414">
        <f t="shared" si="167"/>
        <v>4793013.7418900002</v>
      </c>
      <c r="CG618" s="414">
        <f t="shared" si="168"/>
        <v>0</v>
      </c>
      <c r="CH618" s="414">
        <f t="shared" si="169"/>
        <v>5029354.2668100707</v>
      </c>
      <c r="CI618" s="414">
        <f t="shared" si="154"/>
        <v>0</v>
      </c>
      <c r="CJ618" s="414">
        <f t="shared" si="155"/>
        <v>0</v>
      </c>
      <c r="CK618" s="414">
        <f t="shared" si="156"/>
        <v>0</v>
      </c>
      <c r="CL618" s="414">
        <f t="shared" si="157"/>
        <v>0</v>
      </c>
      <c r="CM618" s="414">
        <f t="shared" si="158"/>
        <v>5029354.2668100707</v>
      </c>
      <c r="CO618" s="134" t="s">
        <v>1124</v>
      </c>
      <c r="CP618" s="134">
        <v>1</v>
      </c>
    </row>
    <row r="619" spans="2:94" hidden="1" x14ac:dyDescent="0.25">
      <c r="B619" s="134" t="str">
        <f t="shared" si="159"/>
        <v>-----</v>
      </c>
      <c r="C619" s="1" t="str">
        <f>+IF('Diagnóstico Técnico'!AH610&gt;0,'Diagnóstico Técnico'!A610,"")</f>
        <v/>
      </c>
      <c r="D619" s="413" t="str">
        <f>+'Diagnóstico Técnico'!D610</f>
        <v>NUEVO MILENIO</v>
      </c>
      <c r="BW619" s="414">
        <v>181197.87388987566</v>
      </c>
      <c r="BX619" s="414">
        <f t="shared" si="160"/>
        <v>215625.46992895202</v>
      </c>
      <c r="BY619" s="414">
        <f t="shared" si="161"/>
        <v>17407.609236234457</v>
      </c>
      <c r="BZ619" s="414">
        <f t="shared" si="162"/>
        <v>20715.054991119003</v>
      </c>
      <c r="CA619" s="414">
        <f t="shared" si="163"/>
        <v>198605.48312611011</v>
      </c>
      <c r="CB619" s="414">
        <f t="shared" si="164"/>
        <v>0</v>
      </c>
      <c r="CC619" s="414">
        <f t="shared" si="165"/>
        <v>0</v>
      </c>
      <c r="CD619" s="414">
        <f t="shared" si="166"/>
        <v>0</v>
      </c>
      <c r="CE619" s="414">
        <f t="shared" si="153"/>
        <v>0</v>
      </c>
      <c r="CF619" s="414">
        <f t="shared" si="167"/>
        <v>0</v>
      </c>
      <c r="CG619" s="414">
        <f t="shared" si="168"/>
        <v>0</v>
      </c>
      <c r="CH619" s="414">
        <f t="shared" si="169"/>
        <v>0</v>
      </c>
      <c r="CI619" s="414">
        <f t="shared" si="154"/>
        <v>0</v>
      </c>
      <c r="CJ619" s="414">
        <f t="shared" si="155"/>
        <v>0</v>
      </c>
      <c r="CK619" s="414">
        <f t="shared" si="156"/>
        <v>0</v>
      </c>
      <c r="CL619" s="414">
        <f t="shared" si="157"/>
        <v>0</v>
      </c>
      <c r="CM619" s="414">
        <f t="shared" si="158"/>
        <v>0</v>
      </c>
    </row>
    <row r="620" spans="2:94" hidden="1" x14ac:dyDescent="0.25">
      <c r="B620" s="134" t="str">
        <f t="shared" si="159"/>
        <v>-----</v>
      </c>
      <c r="C620" s="1" t="str">
        <f>+IF('Diagnóstico Técnico'!AH611&gt;0,'Diagnóstico Técnico'!A611,"")</f>
        <v/>
      </c>
      <c r="D620" s="413" t="str">
        <f>+'Diagnóstico Técnico'!D611</f>
        <v>NUEVO MILENIO</v>
      </c>
      <c r="BW620" s="414">
        <v>181197.87388987566</v>
      </c>
      <c r="BX620" s="414">
        <f t="shared" si="160"/>
        <v>215625.46992895202</v>
      </c>
      <c r="BY620" s="414">
        <f t="shared" si="161"/>
        <v>17407.609236234457</v>
      </c>
      <c r="BZ620" s="414">
        <f t="shared" si="162"/>
        <v>20715.054991119003</v>
      </c>
      <c r="CA620" s="414">
        <f t="shared" si="163"/>
        <v>198605.48312611011</v>
      </c>
      <c r="CB620" s="414">
        <f t="shared" si="164"/>
        <v>0</v>
      </c>
      <c r="CC620" s="414">
        <f t="shared" si="165"/>
        <v>0</v>
      </c>
      <c r="CD620" s="414">
        <f t="shared" si="166"/>
        <v>0</v>
      </c>
      <c r="CE620" s="414">
        <f t="shared" si="153"/>
        <v>0</v>
      </c>
      <c r="CF620" s="414">
        <f t="shared" si="167"/>
        <v>0</v>
      </c>
      <c r="CG620" s="414">
        <f t="shared" si="168"/>
        <v>0</v>
      </c>
      <c r="CH620" s="414">
        <f t="shared" si="169"/>
        <v>0</v>
      </c>
      <c r="CI620" s="414">
        <f t="shared" si="154"/>
        <v>0</v>
      </c>
      <c r="CJ620" s="414">
        <f t="shared" si="155"/>
        <v>0</v>
      </c>
      <c r="CK620" s="414">
        <f t="shared" si="156"/>
        <v>0</v>
      </c>
      <c r="CL620" s="414">
        <f t="shared" si="157"/>
        <v>0</v>
      </c>
      <c r="CM620" s="414">
        <f t="shared" si="158"/>
        <v>0</v>
      </c>
    </row>
    <row r="621" spans="2:94" hidden="1" x14ac:dyDescent="0.25">
      <c r="B621" s="134" t="str">
        <f t="shared" si="159"/>
        <v>-----</v>
      </c>
      <c r="C621" s="1" t="str">
        <f>+IF('Diagnóstico Técnico'!AH612&gt;0,'Diagnóstico Técnico'!A612,"")</f>
        <v/>
      </c>
      <c r="D621" s="413" t="str">
        <f>+'Diagnóstico Técnico'!D612</f>
        <v>NUEVO MILENIO</v>
      </c>
      <c r="BW621" s="414">
        <v>181197.87388987566</v>
      </c>
      <c r="BX621" s="414">
        <f t="shared" si="160"/>
        <v>215625.46992895202</v>
      </c>
      <c r="BY621" s="414">
        <f t="shared" si="161"/>
        <v>17407.609236234457</v>
      </c>
      <c r="BZ621" s="414">
        <f t="shared" si="162"/>
        <v>20715.054991119003</v>
      </c>
      <c r="CA621" s="414">
        <f t="shared" si="163"/>
        <v>198605.48312611011</v>
      </c>
      <c r="CB621" s="414">
        <f t="shared" si="164"/>
        <v>0</v>
      </c>
      <c r="CC621" s="414">
        <f t="shared" si="165"/>
        <v>0</v>
      </c>
      <c r="CD621" s="414">
        <f t="shared" si="166"/>
        <v>0</v>
      </c>
      <c r="CE621" s="414">
        <f t="shared" si="153"/>
        <v>0</v>
      </c>
      <c r="CF621" s="414">
        <f t="shared" si="167"/>
        <v>0</v>
      </c>
      <c r="CG621" s="414">
        <f t="shared" si="168"/>
        <v>0</v>
      </c>
      <c r="CH621" s="414">
        <f t="shared" si="169"/>
        <v>0</v>
      </c>
      <c r="CI621" s="414">
        <f t="shared" si="154"/>
        <v>0</v>
      </c>
      <c r="CJ621" s="414">
        <f t="shared" si="155"/>
        <v>0</v>
      </c>
      <c r="CK621" s="414">
        <f t="shared" si="156"/>
        <v>0</v>
      </c>
      <c r="CL621" s="414">
        <f t="shared" si="157"/>
        <v>0</v>
      </c>
      <c r="CM621" s="414">
        <f t="shared" si="158"/>
        <v>0</v>
      </c>
    </row>
    <row r="622" spans="2:94" hidden="1" x14ac:dyDescent="0.25">
      <c r="B622" s="134" t="str">
        <f t="shared" si="159"/>
        <v>-----</v>
      </c>
      <c r="C622" s="1" t="str">
        <f>+IF('Diagnóstico Técnico'!AH613&gt;0,'Diagnóstico Técnico'!A613,"")</f>
        <v/>
      </c>
      <c r="D622" s="413" t="str">
        <f>+'Diagnóstico Técnico'!D613</f>
        <v xml:space="preserve">NUEVO HORIZONTE </v>
      </c>
      <c r="BW622" s="414">
        <v>181197.87388987566</v>
      </c>
      <c r="BX622" s="414">
        <f t="shared" si="160"/>
        <v>215625.46992895202</v>
      </c>
      <c r="BY622" s="414">
        <f t="shared" si="161"/>
        <v>17407.609236234457</v>
      </c>
      <c r="BZ622" s="414">
        <f t="shared" si="162"/>
        <v>20715.054991119003</v>
      </c>
      <c r="CA622" s="414">
        <f t="shared" si="163"/>
        <v>198605.48312611011</v>
      </c>
      <c r="CB622" s="414">
        <f t="shared" si="164"/>
        <v>0</v>
      </c>
      <c r="CC622" s="414">
        <f t="shared" si="165"/>
        <v>0</v>
      </c>
      <c r="CD622" s="414">
        <f t="shared" si="166"/>
        <v>0</v>
      </c>
      <c r="CE622" s="414">
        <f t="shared" si="153"/>
        <v>0</v>
      </c>
      <c r="CF622" s="414">
        <f t="shared" si="167"/>
        <v>0</v>
      </c>
      <c r="CG622" s="414">
        <f t="shared" si="168"/>
        <v>0</v>
      </c>
      <c r="CH622" s="414">
        <f t="shared" si="169"/>
        <v>0</v>
      </c>
      <c r="CI622" s="414">
        <f t="shared" si="154"/>
        <v>0</v>
      </c>
      <c r="CJ622" s="414">
        <f t="shared" si="155"/>
        <v>0</v>
      </c>
      <c r="CK622" s="414">
        <f t="shared" si="156"/>
        <v>0</v>
      </c>
      <c r="CL622" s="414">
        <f t="shared" si="157"/>
        <v>0</v>
      </c>
      <c r="CM622" s="414">
        <f t="shared" si="158"/>
        <v>0</v>
      </c>
    </row>
    <row r="623" spans="2:94" hidden="1" x14ac:dyDescent="0.25">
      <c r="B623" s="134" t="str">
        <f t="shared" si="159"/>
        <v>-----</v>
      </c>
      <c r="C623" s="1" t="str">
        <f>+IF('Diagnóstico Técnico'!AH614&gt;0,'Diagnóstico Técnico'!A614,"")</f>
        <v>MIL-103</v>
      </c>
      <c r="D623" s="413" t="str">
        <f>+'Diagnóstico Técnico'!D614</f>
        <v>NUEVO MILENIO</v>
      </c>
      <c r="BW623" s="414">
        <v>181197.87388987566</v>
      </c>
      <c r="BX623" s="414">
        <f t="shared" si="160"/>
        <v>215625.46992895202</v>
      </c>
      <c r="BY623" s="414">
        <f t="shared" si="161"/>
        <v>17407.609236234457</v>
      </c>
      <c r="BZ623" s="414">
        <f t="shared" si="162"/>
        <v>20715.054991119003</v>
      </c>
      <c r="CA623" s="414">
        <f t="shared" si="163"/>
        <v>198605.48312611011</v>
      </c>
      <c r="CB623" s="414">
        <f t="shared" si="164"/>
        <v>236340.52492007101</v>
      </c>
      <c r="CC623" s="414">
        <f t="shared" si="165"/>
        <v>0</v>
      </c>
      <c r="CD623" s="414">
        <f t="shared" si="166"/>
        <v>0</v>
      </c>
      <c r="CE623" s="414">
        <f t="shared" si="153"/>
        <v>0</v>
      </c>
      <c r="CF623" s="414">
        <f t="shared" si="167"/>
        <v>0</v>
      </c>
      <c r="CG623" s="414">
        <f t="shared" si="168"/>
        <v>0</v>
      </c>
      <c r="CH623" s="414">
        <f t="shared" si="169"/>
        <v>236340.52492007101</v>
      </c>
      <c r="CI623" s="414">
        <f t="shared" si="154"/>
        <v>0</v>
      </c>
      <c r="CJ623" s="414">
        <f t="shared" si="155"/>
        <v>0</v>
      </c>
      <c r="CK623" s="414">
        <f t="shared" si="156"/>
        <v>0</v>
      </c>
      <c r="CL623" s="414">
        <f t="shared" si="157"/>
        <v>0</v>
      </c>
      <c r="CM623" s="414">
        <f t="shared" si="158"/>
        <v>236340.52492007101</v>
      </c>
    </row>
    <row r="624" spans="2:94" hidden="1" x14ac:dyDescent="0.25">
      <c r="B624" s="134" t="str">
        <f t="shared" si="159"/>
        <v>-----</v>
      </c>
      <c r="C624" s="1" t="str">
        <f>+IF('Diagnóstico Técnico'!AH615&gt;0,'Diagnóstico Técnico'!A615,"")</f>
        <v>MIL-104</v>
      </c>
      <c r="D624" s="413" t="str">
        <f>+'Diagnóstico Técnico'!D615</f>
        <v>NUEVO MILENIO</v>
      </c>
      <c r="BW624" s="414">
        <v>181197.87388987566</v>
      </c>
      <c r="BX624" s="414">
        <f t="shared" si="160"/>
        <v>215625.46992895202</v>
      </c>
      <c r="BY624" s="414">
        <f t="shared" si="161"/>
        <v>17407.609236234457</v>
      </c>
      <c r="BZ624" s="414">
        <f t="shared" si="162"/>
        <v>20715.054991119003</v>
      </c>
      <c r="CA624" s="414">
        <f t="shared" si="163"/>
        <v>198605.48312611011</v>
      </c>
      <c r="CB624" s="414">
        <f t="shared" si="164"/>
        <v>236340.52492007101</v>
      </c>
      <c r="CC624" s="414">
        <f t="shared" si="165"/>
        <v>0</v>
      </c>
      <c r="CD624" s="414">
        <f t="shared" si="166"/>
        <v>0</v>
      </c>
      <c r="CE624" s="414">
        <f t="shared" si="153"/>
        <v>0</v>
      </c>
      <c r="CF624" s="414">
        <f t="shared" si="167"/>
        <v>0</v>
      </c>
      <c r="CG624" s="414">
        <f t="shared" si="168"/>
        <v>0</v>
      </c>
      <c r="CH624" s="414">
        <f t="shared" si="169"/>
        <v>236340.52492007101</v>
      </c>
      <c r="CI624" s="414">
        <f t="shared" si="154"/>
        <v>0</v>
      </c>
      <c r="CJ624" s="414">
        <f t="shared" si="155"/>
        <v>0</v>
      </c>
      <c r="CK624" s="414">
        <f t="shared" si="156"/>
        <v>0</v>
      </c>
      <c r="CL624" s="414">
        <f t="shared" si="157"/>
        <v>0</v>
      </c>
      <c r="CM624" s="414">
        <f t="shared" si="158"/>
        <v>236340.52492007101</v>
      </c>
    </row>
    <row r="625" spans="2:94" hidden="1" x14ac:dyDescent="0.25">
      <c r="B625" s="134" t="str">
        <f t="shared" si="159"/>
        <v>-----</v>
      </c>
      <c r="C625" s="1" t="str">
        <f>+IF('Diagnóstico Técnico'!AH616&gt;0,'Diagnóstico Técnico'!A616,"")</f>
        <v>OAS-153</v>
      </c>
      <c r="D625" s="413" t="str">
        <f>+'Diagnóstico Técnico'!D616</f>
        <v xml:space="preserve">OASIS </v>
      </c>
      <c r="BW625" s="414">
        <v>181197.87388987566</v>
      </c>
      <c r="BX625" s="414">
        <f t="shared" si="160"/>
        <v>215625.46992895202</v>
      </c>
      <c r="BY625" s="414">
        <f t="shared" si="161"/>
        <v>17407.609236234457</v>
      </c>
      <c r="BZ625" s="414">
        <f t="shared" si="162"/>
        <v>20715.054991119003</v>
      </c>
      <c r="CA625" s="414">
        <f t="shared" si="163"/>
        <v>198605.48312611011</v>
      </c>
      <c r="CB625" s="414">
        <f t="shared" si="164"/>
        <v>236340.52492007101</v>
      </c>
      <c r="CC625" s="414">
        <f t="shared" si="165"/>
        <v>0</v>
      </c>
      <c r="CD625" s="414">
        <f t="shared" si="166"/>
        <v>0</v>
      </c>
      <c r="CE625" s="414">
        <f t="shared" si="153"/>
        <v>0</v>
      </c>
      <c r="CF625" s="414">
        <f t="shared" si="167"/>
        <v>0</v>
      </c>
      <c r="CG625" s="414">
        <f t="shared" si="168"/>
        <v>0</v>
      </c>
      <c r="CH625" s="414">
        <f t="shared" si="169"/>
        <v>236340.52492007101</v>
      </c>
      <c r="CI625" s="414">
        <f t="shared" si="154"/>
        <v>0</v>
      </c>
      <c r="CJ625" s="414">
        <f t="shared" si="155"/>
        <v>0</v>
      </c>
      <c r="CK625" s="414">
        <f t="shared" si="156"/>
        <v>0</v>
      </c>
      <c r="CL625" s="414">
        <f t="shared" si="157"/>
        <v>0</v>
      </c>
      <c r="CM625" s="414">
        <f t="shared" si="158"/>
        <v>236340.52492007101</v>
      </c>
    </row>
    <row r="626" spans="2:94" hidden="1" x14ac:dyDescent="0.25">
      <c r="B626" s="134" t="str">
        <f t="shared" si="159"/>
        <v>-----</v>
      </c>
      <c r="C626" s="1" t="str">
        <f>+IF('Diagnóstico Técnico'!AH617&gt;0,'Diagnóstico Técnico'!A617,"")</f>
        <v/>
      </c>
      <c r="D626" s="413" t="str">
        <f>+'Diagnóstico Técnico'!D617</f>
        <v xml:space="preserve">NUEVO HORIZONTE </v>
      </c>
      <c r="BW626" s="414">
        <v>181197.87388987566</v>
      </c>
      <c r="BX626" s="414">
        <f t="shared" si="160"/>
        <v>215625.46992895202</v>
      </c>
      <c r="BY626" s="414">
        <f t="shared" si="161"/>
        <v>17407.609236234457</v>
      </c>
      <c r="BZ626" s="414">
        <f t="shared" si="162"/>
        <v>20715.054991119003</v>
      </c>
      <c r="CA626" s="414">
        <f t="shared" si="163"/>
        <v>198605.48312611011</v>
      </c>
      <c r="CB626" s="414">
        <f t="shared" si="164"/>
        <v>0</v>
      </c>
      <c r="CC626" s="414">
        <f t="shared" si="165"/>
        <v>0</v>
      </c>
      <c r="CD626" s="414">
        <f t="shared" si="166"/>
        <v>0</v>
      </c>
      <c r="CE626" s="414">
        <f t="shared" si="153"/>
        <v>0</v>
      </c>
      <c r="CF626" s="414">
        <f t="shared" si="167"/>
        <v>0</v>
      </c>
      <c r="CG626" s="414">
        <f t="shared" si="168"/>
        <v>0</v>
      </c>
      <c r="CH626" s="414">
        <f t="shared" si="169"/>
        <v>0</v>
      </c>
      <c r="CI626" s="414">
        <f t="shared" si="154"/>
        <v>0</v>
      </c>
      <c r="CJ626" s="414">
        <f t="shared" si="155"/>
        <v>0</v>
      </c>
      <c r="CK626" s="414">
        <f t="shared" si="156"/>
        <v>0</v>
      </c>
      <c r="CL626" s="414">
        <f t="shared" si="157"/>
        <v>0</v>
      </c>
      <c r="CM626" s="414">
        <f t="shared" si="158"/>
        <v>0</v>
      </c>
    </row>
    <row r="627" spans="2:94" hidden="1" x14ac:dyDescent="0.25">
      <c r="B627" s="134" t="str">
        <f t="shared" si="159"/>
        <v>-----</v>
      </c>
      <c r="C627" s="1" t="str">
        <f>+IF('Diagnóstico Técnico'!AH618&gt;0,'Diagnóstico Técnico'!A618,"")</f>
        <v/>
      </c>
      <c r="D627" s="413" t="str">
        <f>+'Diagnóstico Técnico'!D618</f>
        <v>PATIO BONITO</v>
      </c>
      <c r="BW627" s="414">
        <v>181197.87388987566</v>
      </c>
      <c r="BX627" s="414">
        <f t="shared" si="160"/>
        <v>215625.46992895202</v>
      </c>
      <c r="BY627" s="414">
        <f t="shared" si="161"/>
        <v>17407.609236234457</v>
      </c>
      <c r="BZ627" s="414">
        <f t="shared" si="162"/>
        <v>20715.054991119003</v>
      </c>
      <c r="CA627" s="414">
        <f t="shared" si="163"/>
        <v>198605.48312611011</v>
      </c>
      <c r="CB627" s="414">
        <f t="shared" si="164"/>
        <v>0</v>
      </c>
      <c r="CC627" s="414">
        <f t="shared" si="165"/>
        <v>0</v>
      </c>
      <c r="CD627" s="414">
        <f t="shared" si="166"/>
        <v>0</v>
      </c>
      <c r="CE627" s="414">
        <f t="shared" si="153"/>
        <v>0</v>
      </c>
      <c r="CF627" s="414">
        <f t="shared" si="167"/>
        <v>0</v>
      </c>
      <c r="CG627" s="414">
        <f t="shared" si="168"/>
        <v>0</v>
      </c>
      <c r="CH627" s="414">
        <f t="shared" si="169"/>
        <v>0</v>
      </c>
      <c r="CI627" s="414">
        <f t="shared" si="154"/>
        <v>0</v>
      </c>
      <c r="CJ627" s="414">
        <f t="shared" si="155"/>
        <v>0</v>
      </c>
      <c r="CK627" s="414">
        <f t="shared" si="156"/>
        <v>0</v>
      </c>
      <c r="CL627" s="414">
        <f t="shared" si="157"/>
        <v>0</v>
      </c>
      <c r="CM627" s="414">
        <f t="shared" si="158"/>
        <v>0</v>
      </c>
    </row>
    <row r="628" spans="2:94" hidden="1" x14ac:dyDescent="0.25">
      <c r="B628" s="134" t="str">
        <f t="shared" si="159"/>
        <v>-----</v>
      </c>
      <c r="C628" s="1" t="str">
        <f>+IF('Diagnóstico Técnico'!AH619&gt;0,'Diagnóstico Técnico'!A619,"")</f>
        <v/>
      </c>
      <c r="D628" s="413" t="str">
        <f>+'Diagnóstico Técnico'!D619</f>
        <v>PATIO BONITO</v>
      </c>
      <c r="BW628" s="414">
        <v>181197.87388987566</v>
      </c>
      <c r="BX628" s="414">
        <f t="shared" si="160"/>
        <v>215625.46992895202</v>
      </c>
      <c r="BY628" s="414">
        <f t="shared" si="161"/>
        <v>17407.609236234457</v>
      </c>
      <c r="BZ628" s="414">
        <f t="shared" si="162"/>
        <v>20715.054991119003</v>
      </c>
      <c r="CA628" s="414">
        <f t="shared" si="163"/>
        <v>198605.48312611011</v>
      </c>
      <c r="CB628" s="414">
        <f t="shared" si="164"/>
        <v>0</v>
      </c>
      <c r="CC628" s="414">
        <f t="shared" si="165"/>
        <v>0</v>
      </c>
      <c r="CD628" s="414">
        <f t="shared" si="166"/>
        <v>0</v>
      </c>
      <c r="CE628" s="414">
        <f t="shared" si="153"/>
        <v>0</v>
      </c>
      <c r="CF628" s="414">
        <f t="shared" si="167"/>
        <v>0</v>
      </c>
      <c r="CG628" s="414">
        <f t="shared" si="168"/>
        <v>0</v>
      </c>
      <c r="CH628" s="414">
        <f t="shared" si="169"/>
        <v>0</v>
      </c>
      <c r="CI628" s="414">
        <f t="shared" si="154"/>
        <v>0</v>
      </c>
      <c r="CJ628" s="414">
        <f t="shared" si="155"/>
        <v>0</v>
      </c>
      <c r="CK628" s="414">
        <f t="shared" si="156"/>
        <v>0</v>
      </c>
      <c r="CL628" s="414">
        <f t="shared" si="157"/>
        <v>0</v>
      </c>
      <c r="CM628" s="414">
        <f t="shared" si="158"/>
        <v>0</v>
      </c>
    </row>
    <row r="629" spans="2:94" hidden="1" x14ac:dyDescent="0.25">
      <c r="B629" s="134" t="str">
        <f t="shared" si="159"/>
        <v>-----</v>
      </c>
      <c r="C629" s="1" t="str">
        <f>+IF('Diagnóstico Técnico'!AH620&gt;0,'Diagnóstico Técnico'!A620,"")</f>
        <v/>
      </c>
      <c r="D629" s="413" t="str">
        <f>+'Diagnóstico Técnico'!D620</f>
        <v xml:space="preserve">NUEVO HORIZONTE </v>
      </c>
      <c r="BW629" s="414">
        <v>181197.87388987566</v>
      </c>
      <c r="BX629" s="414">
        <f t="shared" si="160"/>
        <v>215625.46992895202</v>
      </c>
      <c r="BY629" s="414">
        <f t="shared" si="161"/>
        <v>17407.609236234457</v>
      </c>
      <c r="BZ629" s="414">
        <f t="shared" si="162"/>
        <v>20715.054991119003</v>
      </c>
      <c r="CA629" s="414">
        <f t="shared" si="163"/>
        <v>198605.48312611011</v>
      </c>
      <c r="CB629" s="414">
        <f t="shared" si="164"/>
        <v>0</v>
      </c>
      <c r="CC629" s="414">
        <f t="shared" si="165"/>
        <v>0</v>
      </c>
      <c r="CD629" s="414">
        <f t="shared" si="166"/>
        <v>0</v>
      </c>
      <c r="CE629" s="414">
        <f t="shared" si="153"/>
        <v>0</v>
      </c>
      <c r="CF629" s="414">
        <f t="shared" si="167"/>
        <v>0</v>
      </c>
      <c r="CG629" s="414">
        <f t="shared" si="168"/>
        <v>0</v>
      </c>
      <c r="CH629" s="414">
        <f t="shared" si="169"/>
        <v>0</v>
      </c>
      <c r="CI629" s="414">
        <f t="shared" si="154"/>
        <v>0</v>
      </c>
      <c r="CJ629" s="414">
        <f t="shared" si="155"/>
        <v>0</v>
      </c>
      <c r="CK629" s="414">
        <f t="shared" si="156"/>
        <v>0</v>
      </c>
      <c r="CL629" s="414">
        <f t="shared" si="157"/>
        <v>0</v>
      </c>
      <c r="CM629" s="414">
        <f t="shared" si="158"/>
        <v>0</v>
      </c>
    </row>
    <row r="630" spans="2:94" hidden="1" x14ac:dyDescent="0.25">
      <c r="B630" s="134" t="str">
        <f t="shared" si="159"/>
        <v>-----</v>
      </c>
      <c r="C630" s="1" t="str">
        <f>+IF('Diagnóstico Técnico'!AH621&gt;0,'Diagnóstico Técnico'!A621,"")</f>
        <v/>
      </c>
      <c r="D630" s="413" t="str">
        <f>+'Diagnóstico Técnico'!D621</f>
        <v xml:space="preserve">NUEVO HORIZONTE </v>
      </c>
      <c r="BW630" s="414">
        <v>181197.87388987566</v>
      </c>
      <c r="BX630" s="414">
        <f t="shared" si="160"/>
        <v>215625.46992895202</v>
      </c>
      <c r="BY630" s="414">
        <f t="shared" si="161"/>
        <v>17407.609236234457</v>
      </c>
      <c r="BZ630" s="414">
        <f t="shared" si="162"/>
        <v>20715.054991119003</v>
      </c>
      <c r="CA630" s="414">
        <f t="shared" si="163"/>
        <v>198605.48312611011</v>
      </c>
      <c r="CB630" s="414">
        <f t="shared" si="164"/>
        <v>0</v>
      </c>
      <c r="CC630" s="414">
        <f t="shared" si="165"/>
        <v>0</v>
      </c>
      <c r="CD630" s="414">
        <f t="shared" si="166"/>
        <v>0</v>
      </c>
      <c r="CE630" s="414">
        <f t="shared" si="153"/>
        <v>0</v>
      </c>
      <c r="CF630" s="414">
        <f t="shared" si="167"/>
        <v>0</v>
      </c>
      <c r="CG630" s="414">
        <f t="shared" si="168"/>
        <v>0</v>
      </c>
      <c r="CH630" s="414">
        <f t="shared" si="169"/>
        <v>0</v>
      </c>
      <c r="CI630" s="414">
        <f t="shared" si="154"/>
        <v>0</v>
      </c>
      <c r="CJ630" s="414">
        <f t="shared" si="155"/>
        <v>0</v>
      </c>
      <c r="CK630" s="414">
        <f t="shared" si="156"/>
        <v>0</v>
      </c>
      <c r="CL630" s="414">
        <f t="shared" si="157"/>
        <v>0</v>
      </c>
      <c r="CM630" s="414">
        <f t="shared" si="158"/>
        <v>0</v>
      </c>
    </row>
    <row r="631" spans="2:94" hidden="1" x14ac:dyDescent="0.25">
      <c r="B631" s="134" t="str">
        <f t="shared" si="159"/>
        <v>-----</v>
      </c>
      <c r="C631" s="1" t="str">
        <f>+IF('Diagnóstico Técnico'!AH622&gt;0,'Diagnóstico Técnico'!A622,"")</f>
        <v/>
      </c>
      <c r="D631" s="413" t="str">
        <f>+'Diagnóstico Técnico'!D622</f>
        <v xml:space="preserve">NUEVO HORIZONTE </v>
      </c>
      <c r="BW631" s="414">
        <v>181197.87388987566</v>
      </c>
      <c r="BX631" s="414">
        <f t="shared" si="160"/>
        <v>215625.46992895202</v>
      </c>
      <c r="BY631" s="414">
        <f t="shared" si="161"/>
        <v>17407.609236234457</v>
      </c>
      <c r="BZ631" s="414">
        <f t="shared" si="162"/>
        <v>20715.054991119003</v>
      </c>
      <c r="CA631" s="414">
        <f t="shared" si="163"/>
        <v>198605.48312611011</v>
      </c>
      <c r="CB631" s="414">
        <f t="shared" si="164"/>
        <v>0</v>
      </c>
      <c r="CC631" s="414">
        <f t="shared" si="165"/>
        <v>0</v>
      </c>
      <c r="CD631" s="414">
        <f t="shared" si="166"/>
        <v>0</v>
      </c>
      <c r="CE631" s="414">
        <f t="shared" si="153"/>
        <v>0</v>
      </c>
      <c r="CF631" s="414">
        <f t="shared" si="167"/>
        <v>0</v>
      </c>
      <c r="CG631" s="414">
        <f t="shared" si="168"/>
        <v>0</v>
      </c>
      <c r="CH631" s="414">
        <f t="shared" si="169"/>
        <v>0</v>
      </c>
      <c r="CI631" s="414">
        <f t="shared" si="154"/>
        <v>0</v>
      </c>
      <c r="CJ631" s="414">
        <f t="shared" si="155"/>
        <v>0</v>
      </c>
      <c r="CK631" s="414">
        <f t="shared" si="156"/>
        <v>0</v>
      </c>
      <c r="CL631" s="414">
        <f t="shared" si="157"/>
        <v>0</v>
      </c>
      <c r="CM631" s="414">
        <f t="shared" si="158"/>
        <v>0</v>
      </c>
    </row>
    <row r="632" spans="2:94" hidden="1" x14ac:dyDescent="0.25">
      <c r="B632" s="134" t="str">
        <f t="shared" si="159"/>
        <v>-----</v>
      </c>
      <c r="C632" s="1" t="str">
        <f>+IF('Diagnóstico Técnico'!AH623&gt;0,'Diagnóstico Técnico'!A623,"")</f>
        <v/>
      </c>
      <c r="D632" s="413" t="str">
        <f>+'Diagnóstico Técnico'!D623</f>
        <v xml:space="preserve">SAN MARTIN </v>
      </c>
      <c r="BW632" s="414">
        <v>181197.87388987566</v>
      </c>
      <c r="BX632" s="414">
        <f t="shared" si="160"/>
        <v>215625.46992895202</v>
      </c>
      <c r="BY632" s="414">
        <f t="shared" si="161"/>
        <v>17407.609236234457</v>
      </c>
      <c r="BZ632" s="414">
        <f t="shared" si="162"/>
        <v>20715.054991119003</v>
      </c>
      <c r="CA632" s="414">
        <f t="shared" si="163"/>
        <v>198605.48312611011</v>
      </c>
      <c r="CB632" s="414">
        <f t="shared" si="164"/>
        <v>0</v>
      </c>
      <c r="CC632" s="414">
        <f t="shared" si="165"/>
        <v>0</v>
      </c>
      <c r="CD632" s="414">
        <f t="shared" si="166"/>
        <v>0</v>
      </c>
      <c r="CE632" s="414">
        <f t="shared" ref="CE632:CE695" si="170">+CC632+CD632</f>
        <v>0</v>
      </c>
      <c r="CF632" s="414">
        <f t="shared" si="167"/>
        <v>0</v>
      </c>
      <c r="CG632" s="414">
        <f t="shared" si="168"/>
        <v>0</v>
      </c>
      <c r="CH632" s="414">
        <f t="shared" si="169"/>
        <v>0</v>
      </c>
      <c r="CI632" s="414">
        <f t="shared" ref="CI632:CI695" si="171">+IF((CB632+CF632)&gt;$CF$12,(CB632+CF632)-$CF$12,0)</f>
        <v>0</v>
      </c>
      <c r="CJ632" s="414">
        <f t="shared" ref="CJ632:CJ695" si="172">+IF(CF632&gt;$CF$12,CF632-$CF$12,0)</f>
        <v>0</v>
      </c>
      <c r="CK632" s="414">
        <f t="shared" ref="CK632:CK695" si="173">ROUND(+IF((CB632+CF632+CG632)&gt;$CH$12,(CB632+CF632+CG632)-$CH$12,0),0)</f>
        <v>0</v>
      </c>
      <c r="CL632" s="414">
        <f t="shared" ref="CL632:CL695" si="174">+IF(CJ632&lt;CI632,CI632,CJ632)</f>
        <v>0</v>
      </c>
      <c r="CM632" s="414">
        <f t="shared" ref="CM632:CM695" si="175">+CH632-CL632-CK632</f>
        <v>0</v>
      </c>
    </row>
    <row r="633" spans="2:94" hidden="1" x14ac:dyDescent="0.25">
      <c r="B633" s="134" t="str">
        <f t="shared" si="159"/>
        <v>-----</v>
      </c>
      <c r="C633" s="1" t="str">
        <f>+IF('Diagnóstico Técnico'!AH624&gt;0,'Diagnóstico Técnico'!A624,"")</f>
        <v/>
      </c>
      <c r="D633" s="413" t="str">
        <f>+'Diagnóstico Técnico'!D624</f>
        <v xml:space="preserve">SAN MARTIN </v>
      </c>
      <c r="BW633" s="414">
        <v>181197.87388987566</v>
      </c>
      <c r="BX633" s="414">
        <f t="shared" si="160"/>
        <v>215625.46992895202</v>
      </c>
      <c r="BY633" s="414">
        <f t="shared" si="161"/>
        <v>17407.609236234457</v>
      </c>
      <c r="BZ633" s="414">
        <f t="shared" si="162"/>
        <v>20715.054991119003</v>
      </c>
      <c r="CA633" s="414">
        <f t="shared" si="163"/>
        <v>198605.48312611011</v>
      </c>
      <c r="CB633" s="414">
        <f t="shared" si="164"/>
        <v>0</v>
      </c>
      <c r="CC633" s="414">
        <f t="shared" si="165"/>
        <v>0</v>
      </c>
      <c r="CD633" s="414">
        <f t="shared" si="166"/>
        <v>0</v>
      </c>
      <c r="CE633" s="414">
        <f t="shared" si="170"/>
        <v>0</v>
      </c>
      <c r="CF633" s="414">
        <f t="shared" si="167"/>
        <v>0</v>
      </c>
      <c r="CG633" s="414">
        <f t="shared" si="168"/>
        <v>0</v>
      </c>
      <c r="CH633" s="414">
        <f t="shared" si="169"/>
        <v>0</v>
      </c>
      <c r="CI633" s="414">
        <f t="shared" si="171"/>
        <v>0</v>
      </c>
      <c r="CJ633" s="414">
        <f t="shared" si="172"/>
        <v>0</v>
      </c>
      <c r="CK633" s="414">
        <f t="shared" si="173"/>
        <v>0</v>
      </c>
      <c r="CL633" s="414">
        <f t="shared" si="174"/>
        <v>0</v>
      </c>
      <c r="CM633" s="414">
        <f t="shared" si="175"/>
        <v>0</v>
      </c>
    </row>
    <row r="634" spans="2:94" hidden="1" x14ac:dyDescent="0.25">
      <c r="B634" s="134" t="str">
        <f t="shared" si="159"/>
        <v>-----</v>
      </c>
      <c r="C634" s="1" t="str">
        <f>+IF('Diagnóstico Técnico'!AH625&gt;0,'Diagnóstico Técnico'!A625,"")</f>
        <v/>
      </c>
      <c r="D634" s="413" t="str">
        <f>+'Diagnóstico Técnico'!D625</f>
        <v xml:space="preserve">SAN MARTIN </v>
      </c>
      <c r="BW634" s="414">
        <v>181197.87388987566</v>
      </c>
      <c r="BX634" s="414">
        <f t="shared" si="160"/>
        <v>215625.46992895202</v>
      </c>
      <c r="BY634" s="414">
        <f t="shared" si="161"/>
        <v>17407.609236234457</v>
      </c>
      <c r="BZ634" s="414">
        <f t="shared" si="162"/>
        <v>20715.054991119003</v>
      </c>
      <c r="CA634" s="414">
        <f t="shared" si="163"/>
        <v>198605.48312611011</v>
      </c>
      <c r="CB634" s="414">
        <f t="shared" si="164"/>
        <v>0</v>
      </c>
      <c r="CC634" s="414">
        <f t="shared" si="165"/>
        <v>0</v>
      </c>
      <c r="CD634" s="414">
        <f t="shared" si="166"/>
        <v>0</v>
      </c>
      <c r="CE634" s="414">
        <f t="shared" si="170"/>
        <v>0</v>
      </c>
      <c r="CF634" s="414">
        <f t="shared" si="167"/>
        <v>0</v>
      </c>
      <c r="CG634" s="414">
        <f t="shared" si="168"/>
        <v>0</v>
      </c>
      <c r="CH634" s="414">
        <f t="shared" si="169"/>
        <v>0</v>
      </c>
      <c r="CI634" s="414">
        <f t="shared" si="171"/>
        <v>0</v>
      </c>
      <c r="CJ634" s="414">
        <f t="shared" si="172"/>
        <v>0</v>
      </c>
      <c r="CK634" s="414">
        <f t="shared" si="173"/>
        <v>0</v>
      </c>
      <c r="CL634" s="414">
        <f t="shared" si="174"/>
        <v>0</v>
      </c>
      <c r="CM634" s="414">
        <f t="shared" si="175"/>
        <v>0</v>
      </c>
    </row>
    <row r="635" spans="2:94" hidden="1" x14ac:dyDescent="0.25">
      <c r="B635" s="134" t="str">
        <f t="shared" si="159"/>
        <v>-----</v>
      </c>
      <c r="C635" s="1" t="str">
        <f>+IF('Diagnóstico Técnico'!AH626&gt;0,'Diagnóstico Técnico'!A626,"")</f>
        <v/>
      </c>
      <c r="D635" s="413" t="str">
        <f>+'Diagnóstico Técnico'!D626</f>
        <v xml:space="preserve">SAN MARTIN </v>
      </c>
      <c r="BW635" s="414">
        <v>181197.87388987566</v>
      </c>
      <c r="BX635" s="414">
        <f t="shared" si="160"/>
        <v>215625.46992895202</v>
      </c>
      <c r="BY635" s="414">
        <f t="shared" si="161"/>
        <v>17407.609236234457</v>
      </c>
      <c r="BZ635" s="414">
        <f t="shared" si="162"/>
        <v>20715.054991119003</v>
      </c>
      <c r="CA635" s="414">
        <f t="shared" si="163"/>
        <v>198605.48312611011</v>
      </c>
      <c r="CB635" s="414">
        <f t="shared" si="164"/>
        <v>0</v>
      </c>
      <c r="CC635" s="414">
        <f t="shared" si="165"/>
        <v>0</v>
      </c>
      <c r="CD635" s="414">
        <f t="shared" si="166"/>
        <v>0</v>
      </c>
      <c r="CE635" s="414">
        <f t="shared" si="170"/>
        <v>0</v>
      </c>
      <c r="CF635" s="414">
        <f t="shared" si="167"/>
        <v>0</v>
      </c>
      <c r="CG635" s="414">
        <f t="shared" si="168"/>
        <v>0</v>
      </c>
      <c r="CH635" s="414">
        <f t="shared" si="169"/>
        <v>0</v>
      </c>
      <c r="CI635" s="414">
        <f t="shared" si="171"/>
        <v>0</v>
      </c>
      <c r="CJ635" s="414">
        <f t="shared" si="172"/>
        <v>0</v>
      </c>
      <c r="CK635" s="414">
        <f t="shared" si="173"/>
        <v>0</v>
      </c>
      <c r="CL635" s="414">
        <f t="shared" si="174"/>
        <v>0</v>
      </c>
      <c r="CM635" s="414">
        <f t="shared" si="175"/>
        <v>0</v>
      </c>
    </row>
    <row r="636" spans="2:94" x14ac:dyDescent="0.25">
      <c r="B636" s="134" t="str">
        <f t="shared" si="159"/>
        <v>UST1-S-D-LM--</v>
      </c>
      <c r="C636" s="6" t="str">
        <f>+IF('Diagnóstico Técnico'!AH627&gt;0,'Diagnóstico Técnico'!A627,"")</f>
        <v>OAS-154</v>
      </c>
      <c r="D636" s="475" t="str">
        <f>+'Diagnóstico Técnico'!D627</f>
        <v xml:space="preserve">OASIS </v>
      </c>
      <c r="E636" s="6">
        <v>1.3</v>
      </c>
      <c r="F636" s="6">
        <v>1.1000000000000001</v>
      </c>
      <c r="G636" s="6">
        <v>1</v>
      </c>
      <c r="H636" s="35">
        <v>1</v>
      </c>
      <c r="I636" s="35">
        <v>1</v>
      </c>
      <c r="J636" s="35">
        <v>1</v>
      </c>
      <c r="K636" s="6"/>
      <c r="L636" s="6"/>
      <c r="M636" s="6"/>
      <c r="N636" s="6"/>
      <c r="O636" s="6"/>
      <c r="P636" s="6"/>
      <c r="Q636" s="6"/>
      <c r="R636" s="6"/>
      <c r="S636" s="6"/>
      <c r="T636" s="6"/>
      <c r="U636" s="6"/>
      <c r="V636" s="6"/>
      <c r="W636" s="6"/>
      <c r="X636" s="6"/>
      <c r="Y636" s="6"/>
      <c r="Z636" s="6">
        <v>0.5</v>
      </c>
      <c r="AA636" s="6"/>
      <c r="AB636" s="6"/>
      <c r="AC636" s="6">
        <v>1</v>
      </c>
      <c r="AD636" s="6"/>
      <c r="AE636" s="6"/>
      <c r="AF636" s="6"/>
      <c r="AG636" s="6"/>
      <c r="AH636" s="6"/>
      <c r="AI636" s="6"/>
      <c r="AJ636" s="6"/>
      <c r="AK636" s="6"/>
      <c r="AL636" s="6"/>
      <c r="AM636" s="6"/>
      <c r="AN636" s="6"/>
      <c r="AO636" s="6"/>
      <c r="AP636" s="6"/>
      <c r="AQ636" s="6"/>
      <c r="AR636" s="6"/>
      <c r="AS636" s="6"/>
      <c r="AT636" s="6"/>
      <c r="AU636" s="6"/>
      <c r="AV636" s="6"/>
      <c r="AW636" s="6"/>
      <c r="AX636" s="6"/>
      <c r="AY636" s="6"/>
      <c r="AZ636" s="6"/>
      <c r="BA636" s="6"/>
      <c r="BB636" s="6"/>
      <c r="BC636" s="6"/>
      <c r="BD636" s="6"/>
      <c r="BE636" s="6"/>
      <c r="BF636" s="6"/>
      <c r="BG636" s="6">
        <v>1</v>
      </c>
      <c r="BH636" s="6"/>
      <c r="BI636" s="6"/>
      <c r="BJ636" s="6"/>
      <c r="BK636" s="6">
        <v>2</v>
      </c>
      <c r="BL636" s="6"/>
      <c r="BM636" s="6"/>
      <c r="BN636" s="6"/>
      <c r="BO636" s="6"/>
      <c r="BP636" s="6"/>
      <c r="BW636" s="414">
        <v>181197.87388987566</v>
      </c>
      <c r="BX636" s="414">
        <f t="shared" si="160"/>
        <v>215625.46992895202</v>
      </c>
      <c r="BY636" s="414">
        <f t="shared" si="161"/>
        <v>17407.609236234457</v>
      </c>
      <c r="BZ636" s="414">
        <f t="shared" si="162"/>
        <v>20715.054991119003</v>
      </c>
      <c r="CA636" s="414">
        <f t="shared" si="163"/>
        <v>198605.48312611011</v>
      </c>
      <c r="CB636" s="414">
        <f t="shared" si="164"/>
        <v>236340.52492007101</v>
      </c>
      <c r="CC636" s="414">
        <f t="shared" si="165"/>
        <v>3719558.4</v>
      </c>
      <c r="CD636" s="414">
        <f t="shared" si="166"/>
        <v>0</v>
      </c>
      <c r="CE636" s="414">
        <f t="shared" si="170"/>
        <v>3719558.4</v>
      </c>
      <c r="CF636" s="414">
        <f t="shared" si="167"/>
        <v>4827614.84736</v>
      </c>
      <c r="CG636" s="414">
        <f t="shared" si="168"/>
        <v>0</v>
      </c>
      <c r="CH636" s="414">
        <f t="shared" si="169"/>
        <v>5063955.3722800706</v>
      </c>
      <c r="CI636" s="414">
        <f t="shared" si="171"/>
        <v>0</v>
      </c>
      <c r="CJ636" s="414">
        <f t="shared" si="172"/>
        <v>0</v>
      </c>
      <c r="CK636" s="414">
        <f t="shared" si="173"/>
        <v>0</v>
      </c>
      <c r="CL636" s="414">
        <f t="shared" si="174"/>
        <v>0</v>
      </c>
      <c r="CM636" s="414">
        <f t="shared" si="175"/>
        <v>5063955.3722800706</v>
      </c>
      <c r="CO636" s="134" t="s">
        <v>1129</v>
      </c>
      <c r="CP636" s="134">
        <v>1</v>
      </c>
    </row>
    <row r="637" spans="2:94" hidden="1" x14ac:dyDescent="0.25">
      <c r="B637" s="134" t="str">
        <f t="shared" si="159"/>
        <v>-----</v>
      </c>
      <c r="C637" s="1" t="str">
        <f>+IF('Diagnóstico Técnico'!AH628&gt;0,'Diagnóstico Técnico'!A628,"")</f>
        <v/>
      </c>
      <c r="D637" s="413" t="str">
        <f>+'Diagnóstico Técnico'!D628</f>
        <v xml:space="preserve">NUEVO HORIZONTE </v>
      </c>
      <c r="BW637" s="414">
        <v>181197.87388987566</v>
      </c>
      <c r="BX637" s="414">
        <f t="shared" si="160"/>
        <v>215625.46992895202</v>
      </c>
      <c r="BY637" s="414">
        <f t="shared" si="161"/>
        <v>17407.609236234457</v>
      </c>
      <c r="BZ637" s="414">
        <f t="shared" si="162"/>
        <v>20715.054991119003</v>
      </c>
      <c r="CA637" s="414">
        <f t="shared" si="163"/>
        <v>198605.48312611011</v>
      </c>
      <c r="CB637" s="414">
        <f t="shared" si="164"/>
        <v>0</v>
      </c>
      <c r="CC637" s="414">
        <f t="shared" si="165"/>
        <v>0</v>
      </c>
      <c r="CD637" s="414">
        <f t="shared" si="166"/>
        <v>0</v>
      </c>
      <c r="CE637" s="414">
        <f t="shared" si="170"/>
        <v>0</v>
      </c>
      <c r="CF637" s="414">
        <f t="shared" si="167"/>
        <v>0</v>
      </c>
      <c r="CG637" s="414">
        <f t="shared" si="168"/>
        <v>0</v>
      </c>
      <c r="CH637" s="414">
        <f t="shared" si="169"/>
        <v>0</v>
      </c>
      <c r="CI637" s="414">
        <f t="shared" si="171"/>
        <v>0</v>
      </c>
      <c r="CJ637" s="414">
        <f t="shared" si="172"/>
        <v>0</v>
      </c>
      <c r="CK637" s="414">
        <f t="shared" si="173"/>
        <v>0</v>
      </c>
      <c r="CL637" s="414">
        <f t="shared" si="174"/>
        <v>0</v>
      </c>
      <c r="CM637" s="414">
        <f t="shared" si="175"/>
        <v>0</v>
      </c>
    </row>
    <row r="638" spans="2:94" hidden="1" x14ac:dyDescent="0.25">
      <c r="B638" s="134" t="str">
        <f t="shared" si="159"/>
        <v>-----</v>
      </c>
      <c r="C638" s="1" t="str">
        <f>+IF('Diagnóstico Técnico'!AH629&gt;0,'Diagnóstico Técnico'!A629,"")</f>
        <v/>
      </c>
      <c r="D638" s="413" t="str">
        <f>+'Diagnóstico Técnico'!D629</f>
        <v xml:space="preserve">SAN MARTIN </v>
      </c>
      <c r="BW638" s="414">
        <v>181197.87388987566</v>
      </c>
      <c r="BX638" s="414">
        <f t="shared" si="160"/>
        <v>215625.46992895202</v>
      </c>
      <c r="BY638" s="414">
        <f t="shared" si="161"/>
        <v>17407.609236234457</v>
      </c>
      <c r="BZ638" s="414">
        <f t="shared" si="162"/>
        <v>20715.054991119003</v>
      </c>
      <c r="CA638" s="414">
        <f t="shared" si="163"/>
        <v>198605.48312611011</v>
      </c>
      <c r="CB638" s="414">
        <f t="shared" si="164"/>
        <v>0</v>
      </c>
      <c r="CC638" s="414">
        <f t="shared" si="165"/>
        <v>0</v>
      </c>
      <c r="CD638" s="414">
        <f t="shared" si="166"/>
        <v>0</v>
      </c>
      <c r="CE638" s="414">
        <f t="shared" si="170"/>
        <v>0</v>
      </c>
      <c r="CF638" s="414">
        <f t="shared" si="167"/>
        <v>0</v>
      </c>
      <c r="CG638" s="414">
        <f t="shared" si="168"/>
        <v>0</v>
      </c>
      <c r="CH638" s="414">
        <f t="shared" si="169"/>
        <v>0</v>
      </c>
      <c r="CI638" s="414">
        <f t="shared" si="171"/>
        <v>0</v>
      </c>
      <c r="CJ638" s="414">
        <f t="shared" si="172"/>
        <v>0</v>
      </c>
      <c r="CK638" s="414">
        <f t="shared" si="173"/>
        <v>0</v>
      </c>
      <c r="CL638" s="414">
        <f t="shared" si="174"/>
        <v>0</v>
      </c>
      <c r="CM638" s="414">
        <f t="shared" si="175"/>
        <v>0</v>
      </c>
    </row>
    <row r="639" spans="2:94" hidden="1" x14ac:dyDescent="0.25">
      <c r="B639" s="134" t="str">
        <f t="shared" si="159"/>
        <v>-----</v>
      </c>
      <c r="C639" s="1" t="str">
        <f>+IF('Diagnóstico Técnico'!AH630&gt;0,'Diagnóstico Técnico'!A630,"")</f>
        <v/>
      </c>
      <c r="D639" s="413" t="str">
        <f>+'Diagnóstico Técnico'!D630</f>
        <v xml:space="preserve">SAN MARTIN </v>
      </c>
      <c r="BW639" s="414">
        <v>181197.87388987566</v>
      </c>
      <c r="BX639" s="414">
        <f t="shared" si="160"/>
        <v>215625.46992895202</v>
      </c>
      <c r="BY639" s="414">
        <f t="shared" si="161"/>
        <v>17407.609236234457</v>
      </c>
      <c r="BZ639" s="414">
        <f t="shared" si="162"/>
        <v>20715.054991119003</v>
      </c>
      <c r="CA639" s="414">
        <f t="shared" si="163"/>
        <v>198605.48312611011</v>
      </c>
      <c r="CB639" s="414">
        <f t="shared" si="164"/>
        <v>0</v>
      </c>
      <c r="CC639" s="414">
        <f t="shared" si="165"/>
        <v>0</v>
      </c>
      <c r="CD639" s="414">
        <f t="shared" si="166"/>
        <v>0</v>
      </c>
      <c r="CE639" s="414">
        <f t="shared" si="170"/>
        <v>0</v>
      </c>
      <c r="CF639" s="414">
        <f t="shared" si="167"/>
        <v>0</v>
      </c>
      <c r="CG639" s="414">
        <f t="shared" si="168"/>
        <v>0</v>
      </c>
      <c r="CH639" s="414">
        <f t="shared" si="169"/>
        <v>0</v>
      </c>
      <c r="CI639" s="414">
        <f t="shared" si="171"/>
        <v>0</v>
      </c>
      <c r="CJ639" s="414">
        <f t="shared" si="172"/>
        <v>0</v>
      </c>
      <c r="CK639" s="414">
        <f t="shared" si="173"/>
        <v>0</v>
      </c>
      <c r="CL639" s="414">
        <f t="shared" si="174"/>
        <v>0</v>
      </c>
      <c r="CM639" s="414">
        <f t="shared" si="175"/>
        <v>0</v>
      </c>
    </row>
    <row r="640" spans="2:94" hidden="1" x14ac:dyDescent="0.25">
      <c r="B640" s="134" t="str">
        <f t="shared" si="159"/>
        <v>-----</v>
      </c>
      <c r="C640" s="1" t="str">
        <f>+IF('Diagnóstico Técnico'!AH631&gt;0,'Diagnóstico Técnico'!A631,"")</f>
        <v/>
      </c>
      <c r="D640" s="413" t="str">
        <f>+'Diagnóstico Técnico'!D631</f>
        <v xml:space="preserve">SAN MARTIN </v>
      </c>
      <c r="BW640" s="414">
        <v>181197.87388987566</v>
      </c>
      <c r="BX640" s="414">
        <f t="shared" si="160"/>
        <v>215625.46992895202</v>
      </c>
      <c r="BY640" s="414">
        <f t="shared" si="161"/>
        <v>17407.609236234457</v>
      </c>
      <c r="BZ640" s="414">
        <f t="shared" si="162"/>
        <v>20715.054991119003</v>
      </c>
      <c r="CA640" s="414">
        <f t="shared" si="163"/>
        <v>198605.48312611011</v>
      </c>
      <c r="CB640" s="414">
        <f t="shared" si="164"/>
        <v>0</v>
      </c>
      <c r="CC640" s="414">
        <f t="shared" si="165"/>
        <v>0</v>
      </c>
      <c r="CD640" s="414">
        <f t="shared" si="166"/>
        <v>0</v>
      </c>
      <c r="CE640" s="414">
        <f t="shared" si="170"/>
        <v>0</v>
      </c>
      <c r="CF640" s="414">
        <f t="shared" si="167"/>
        <v>0</v>
      </c>
      <c r="CG640" s="414">
        <f t="shared" si="168"/>
        <v>0</v>
      </c>
      <c r="CH640" s="414">
        <f t="shared" si="169"/>
        <v>0</v>
      </c>
      <c r="CI640" s="414">
        <f t="shared" si="171"/>
        <v>0</v>
      </c>
      <c r="CJ640" s="414">
        <f t="shared" si="172"/>
        <v>0</v>
      </c>
      <c r="CK640" s="414">
        <f t="shared" si="173"/>
        <v>0</v>
      </c>
      <c r="CL640" s="414">
        <f t="shared" si="174"/>
        <v>0</v>
      </c>
      <c r="CM640" s="414">
        <f t="shared" si="175"/>
        <v>0</v>
      </c>
    </row>
    <row r="641" spans="2:93" hidden="1" x14ac:dyDescent="0.25">
      <c r="B641" s="134" t="str">
        <f t="shared" si="159"/>
        <v>-----</v>
      </c>
      <c r="C641" s="1" t="str">
        <f>+IF('Diagnóstico Técnico'!AH632&gt;0,'Diagnóstico Técnico'!A632,"")</f>
        <v/>
      </c>
      <c r="D641" s="413" t="str">
        <f>+'Diagnóstico Técnico'!D632</f>
        <v xml:space="preserve">NUEVO HORIZONTE </v>
      </c>
      <c r="BW641" s="414">
        <v>181197.87388987566</v>
      </c>
      <c r="BX641" s="414">
        <f t="shared" si="160"/>
        <v>215625.46992895202</v>
      </c>
      <c r="BY641" s="414">
        <f t="shared" si="161"/>
        <v>17407.609236234457</v>
      </c>
      <c r="BZ641" s="414">
        <f t="shared" si="162"/>
        <v>20715.054991119003</v>
      </c>
      <c r="CA641" s="414">
        <f t="shared" si="163"/>
        <v>198605.48312611011</v>
      </c>
      <c r="CB641" s="414">
        <f t="shared" si="164"/>
        <v>0</v>
      </c>
      <c r="CC641" s="414">
        <f t="shared" si="165"/>
        <v>0</v>
      </c>
      <c r="CD641" s="414">
        <f t="shared" si="166"/>
        <v>0</v>
      </c>
      <c r="CE641" s="414">
        <f t="shared" si="170"/>
        <v>0</v>
      </c>
      <c r="CF641" s="414">
        <f t="shared" si="167"/>
        <v>0</v>
      </c>
      <c r="CG641" s="414">
        <f t="shared" si="168"/>
        <v>0</v>
      </c>
      <c r="CH641" s="414">
        <f t="shared" si="169"/>
        <v>0</v>
      </c>
      <c r="CI641" s="414">
        <f t="shared" si="171"/>
        <v>0</v>
      </c>
      <c r="CJ641" s="414">
        <f t="shared" si="172"/>
        <v>0</v>
      </c>
      <c r="CK641" s="414">
        <f t="shared" si="173"/>
        <v>0</v>
      </c>
      <c r="CL641" s="414">
        <f t="shared" si="174"/>
        <v>0</v>
      </c>
      <c r="CM641" s="414">
        <f t="shared" si="175"/>
        <v>0</v>
      </c>
    </row>
    <row r="642" spans="2:93" hidden="1" x14ac:dyDescent="0.25">
      <c r="B642" s="134" t="str">
        <f t="shared" si="159"/>
        <v>-----</v>
      </c>
      <c r="C642" s="1" t="str">
        <f>+IF('Diagnóstico Técnico'!AH633&gt;0,'Diagnóstico Técnico'!A633,"")</f>
        <v/>
      </c>
      <c r="D642" s="413" t="str">
        <f>+'Diagnóstico Técnico'!D633</f>
        <v xml:space="preserve">OASIS </v>
      </c>
      <c r="BW642" s="414">
        <v>181197.87388987566</v>
      </c>
      <c r="BX642" s="414">
        <f t="shared" si="160"/>
        <v>215625.46992895202</v>
      </c>
      <c r="BY642" s="414">
        <f t="shared" si="161"/>
        <v>17407.609236234457</v>
      </c>
      <c r="BZ642" s="414">
        <f t="shared" si="162"/>
        <v>20715.054991119003</v>
      </c>
      <c r="CA642" s="414">
        <f t="shared" si="163"/>
        <v>198605.48312611011</v>
      </c>
      <c r="CB642" s="414">
        <f t="shared" si="164"/>
        <v>0</v>
      </c>
      <c r="CC642" s="414">
        <f t="shared" si="165"/>
        <v>0</v>
      </c>
      <c r="CD642" s="414">
        <f t="shared" si="166"/>
        <v>0</v>
      </c>
      <c r="CE642" s="414">
        <f t="shared" si="170"/>
        <v>0</v>
      </c>
      <c r="CF642" s="414">
        <f t="shared" si="167"/>
        <v>0</v>
      </c>
      <c r="CG642" s="414">
        <f t="shared" si="168"/>
        <v>0</v>
      </c>
      <c r="CH642" s="414">
        <f t="shared" si="169"/>
        <v>0</v>
      </c>
      <c r="CI642" s="414">
        <f t="shared" si="171"/>
        <v>0</v>
      </c>
      <c r="CJ642" s="414">
        <f t="shared" si="172"/>
        <v>0</v>
      </c>
      <c r="CK642" s="414">
        <f t="shared" si="173"/>
        <v>0</v>
      </c>
      <c r="CL642" s="414">
        <f t="shared" si="174"/>
        <v>0</v>
      </c>
      <c r="CM642" s="414">
        <f t="shared" si="175"/>
        <v>0</v>
      </c>
    </row>
    <row r="643" spans="2:93" hidden="1" x14ac:dyDescent="0.25">
      <c r="B643" s="134" t="str">
        <f t="shared" si="159"/>
        <v>-----</v>
      </c>
      <c r="C643" s="1" t="str">
        <f>+IF('Diagnóstico Técnico'!AH634&gt;0,'Diagnóstico Técnico'!A634,"")</f>
        <v/>
      </c>
      <c r="D643" s="413" t="str">
        <f>+'Diagnóstico Técnico'!D634</f>
        <v xml:space="preserve">NUEVO HORIZONTE </v>
      </c>
      <c r="BW643" s="414">
        <v>181197.87388987566</v>
      </c>
      <c r="BX643" s="414">
        <f t="shared" si="160"/>
        <v>215625.46992895202</v>
      </c>
      <c r="BY643" s="414">
        <f t="shared" si="161"/>
        <v>17407.609236234457</v>
      </c>
      <c r="BZ643" s="414">
        <f t="shared" si="162"/>
        <v>20715.054991119003</v>
      </c>
      <c r="CA643" s="414">
        <f t="shared" si="163"/>
        <v>198605.48312611011</v>
      </c>
      <c r="CB643" s="414">
        <f t="shared" si="164"/>
        <v>0</v>
      </c>
      <c r="CC643" s="414">
        <f t="shared" si="165"/>
        <v>0</v>
      </c>
      <c r="CD643" s="414">
        <f t="shared" si="166"/>
        <v>0</v>
      </c>
      <c r="CE643" s="414">
        <f t="shared" si="170"/>
        <v>0</v>
      </c>
      <c r="CF643" s="414">
        <f t="shared" si="167"/>
        <v>0</v>
      </c>
      <c r="CG643" s="414">
        <f t="shared" si="168"/>
        <v>0</v>
      </c>
      <c r="CH643" s="414">
        <f t="shared" si="169"/>
        <v>0</v>
      </c>
      <c r="CI643" s="414">
        <f t="shared" si="171"/>
        <v>0</v>
      </c>
      <c r="CJ643" s="414">
        <f t="shared" si="172"/>
        <v>0</v>
      </c>
      <c r="CK643" s="414">
        <f t="shared" si="173"/>
        <v>0</v>
      </c>
      <c r="CL643" s="414">
        <f t="shared" si="174"/>
        <v>0</v>
      </c>
      <c r="CM643" s="414">
        <f t="shared" si="175"/>
        <v>0</v>
      </c>
    </row>
    <row r="644" spans="2:93" hidden="1" x14ac:dyDescent="0.25">
      <c r="B644" s="134" t="str">
        <f t="shared" si="159"/>
        <v>-----</v>
      </c>
      <c r="C644" s="1" t="str">
        <f>+IF('Diagnóstico Técnico'!AH635&gt;0,'Diagnóstico Técnico'!A635,"")</f>
        <v/>
      </c>
      <c r="D644" s="413" t="str">
        <f>+'Diagnóstico Técnico'!D635</f>
        <v xml:space="preserve">NUEVO HORIZONTE </v>
      </c>
      <c r="BW644" s="414">
        <v>181197.87388987566</v>
      </c>
      <c r="BX644" s="414">
        <f t="shared" si="160"/>
        <v>215625.46992895202</v>
      </c>
      <c r="BY644" s="414">
        <f t="shared" si="161"/>
        <v>17407.609236234457</v>
      </c>
      <c r="BZ644" s="414">
        <f t="shared" si="162"/>
        <v>20715.054991119003</v>
      </c>
      <c r="CA644" s="414">
        <f t="shared" si="163"/>
        <v>198605.48312611011</v>
      </c>
      <c r="CB644" s="414">
        <f t="shared" si="164"/>
        <v>0</v>
      </c>
      <c r="CC644" s="414">
        <f t="shared" si="165"/>
        <v>0</v>
      </c>
      <c r="CD644" s="414">
        <f t="shared" si="166"/>
        <v>0</v>
      </c>
      <c r="CE644" s="414">
        <f t="shared" si="170"/>
        <v>0</v>
      </c>
      <c r="CF644" s="414">
        <f t="shared" si="167"/>
        <v>0</v>
      </c>
      <c r="CG644" s="414">
        <f t="shared" si="168"/>
        <v>0</v>
      </c>
      <c r="CH644" s="414">
        <f t="shared" si="169"/>
        <v>0</v>
      </c>
      <c r="CI644" s="414">
        <f t="shared" si="171"/>
        <v>0</v>
      </c>
      <c r="CJ644" s="414">
        <f t="shared" si="172"/>
        <v>0</v>
      </c>
      <c r="CK644" s="414">
        <f t="shared" si="173"/>
        <v>0</v>
      </c>
      <c r="CL644" s="414">
        <f t="shared" si="174"/>
        <v>0</v>
      </c>
      <c r="CM644" s="414">
        <f t="shared" si="175"/>
        <v>0</v>
      </c>
    </row>
    <row r="645" spans="2:93" hidden="1" x14ac:dyDescent="0.25">
      <c r="B645" s="134" t="str">
        <f t="shared" si="159"/>
        <v>-----</v>
      </c>
      <c r="C645" s="1" t="str">
        <f>+IF('Diagnóstico Técnico'!AH636&gt;0,'Diagnóstico Técnico'!A636,"")</f>
        <v/>
      </c>
      <c r="D645" s="413" t="str">
        <f>+'Diagnóstico Técnico'!D636</f>
        <v>TAHAMI</v>
      </c>
      <c r="BW645" s="414">
        <v>181197.87388987566</v>
      </c>
      <c r="BX645" s="414">
        <f t="shared" si="160"/>
        <v>215625.46992895202</v>
      </c>
      <c r="BY645" s="414">
        <f t="shared" si="161"/>
        <v>17407.609236234457</v>
      </c>
      <c r="BZ645" s="414">
        <f t="shared" si="162"/>
        <v>20715.054991119003</v>
      </c>
      <c r="CA645" s="414">
        <f t="shared" si="163"/>
        <v>198605.48312611011</v>
      </c>
      <c r="CB645" s="414">
        <f t="shared" si="164"/>
        <v>0</v>
      </c>
      <c r="CC645" s="414">
        <f t="shared" si="165"/>
        <v>0</v>
      </c>
      <c r="CD645" s="414">
        <f t="shared" si="166"/>
        <v>0</v>
      </c>
      <c r="CE645" s="414">
        <f t="shared" si="170"/>
        <v>0</v>
      </c>
      <c r="CF645" s="414">
        <f t="shared" si="167"/>
        <v>0</v>
      </c>
      <c r="CG645" s="414">
        <f t="shared" si="168"/>
        <v>0</v>
      </c>
      <c r="CH645" s="414">
        <f t="shared" si="169"/>
        <v>0</v>
      </c>
      <c r="CI645" s="414">
        <f t="shared" si="171"/>
        <v>0</v>
      </c>
      <c r="CJ645" s="414">
        <f t="shared" si="172"/>
        <v>0</v>
      </c>
      <c r="CK645" s="414">
        <f t="shared" si="173"/>
        <v>0</v>
      </c>
      <c r="CL645" s="414">
        <f t="shared" si="174"/>
        <v>0</v>
      </c>
      <c r="CM645" s="414">
        <f t="shared" si="175"/>
        <v>0</v>
      </c>
    </row>
    <row r="646" spans="2:93" hidden="1" x14ac:dyDescent="0.25">
      <c r="B646" s="134" t="str">
        <f t="shared" si="159"/>
        <v>-----</v>
      </c>
      <c r="C646" s="1" t="str">
        <f>+IF('Diagnóstico Técnico'!AH637&gt;0,'Diagnóstico Técnico'!A637,"")</f>
        <v>OAS-156</v>
      </c>
      <c r="D646" s="413" t="str">
        <f>+'Diagnóstico Técnico'!D637</f>
        <v xml:space="preserve">OASIS </v>
      </c>
      <c r="BW646" s="414">
        <v>181197.87388987566</v>
      </c>
      <c r="BX646" s="414">
        <f t="shared" si="160"/>
        <v>215625.46992895202</v>
      </c>
      <c r="BY646" s="414">
        <f t="shared" si="161"/>
        <v>17407.609236234457</v>
      </c>
      <c r="BZ646" s="414">
        <f t="shared" si="162"/>
        <v>20715.054991119003</v>
      </c>
      <c r="CA646" s="414">
        <f t="shared" si="163"/>
        <v>198605.48312611011</v>
      </c>
      <c r="CB646" s="414">
        <f t="shared" si="164"/>
        <v>236340.52492007101</v>
      </c>
      <c r="CC646" s="414">
        <f t="shared" si="165"/>
        <v>0</v>
      </c>
      <c r="CD646" s="414">
        <f t="shared" si="166"/>
        <v>0</v>
      </c>
      <c r="CE646" s="414">
        <f t="shared" si="170"/>
        <v>0</v>
      </c>
      <c r="CF646" s="414">
        <f t="shared" si="167"/>
        <v>0</v>
      </c>
      <c r="CG646" s="414">
        <f t="shared" si="168"/>
        <v>0</v>
      </c>
      <c r="CH646" s="414">
        <f t="shared" si="169"/>
        <v>236340.52492007101</v>
      </c>
      <c r="CI646" s="414">
        <f t="shared" si="171"/>
        <v>0</v>
      </c>
      <c r="CJ646" s="414">
        <f t="shared" si="172"/>
        <v>0</v>
      </c>
      <c r="CK646" s="414">
        <f t="shared" si="173"/>
        <v>0</v>
      </c>
      <c r="CL646" s="414">
        <f t="shared" si="174"/>
        <v>0</v>
      </c>
      <c r="CM646" s="414">
        <f t="shared" si="175"/>
        <v>236340.52492007101</v>
      </c>
    </row>
    <row r="647" spans="2:93" hidden="1" x14ac:dyDescent="0.25">
      <c r="B647" s="134" t="str">
        <f t="shared" si="159"/>
        <v>-----</v>
      </c>
      <c r="C647" s="1" t="str">
        <f>+IF('Diagnóstico Técnico'!AH638&gt;0,'Diagnóstico Técnico'!A638,"")</f>
        <v/>
      </c>
      <c r="D647" s="413" t="str">
        <f>+'Diagnóstico Técnico'!D638</f>
        <v>TAHAMI</v>
      </c>
      <c r="BW647" s="414">
        <v>181197.87388987566</v>
      </c>
      <c r="BX647" s="414">
        <f t="shared" si="160"/>
        <v>215625.46992895202</v>
      </c>
      <c r="BY647" s="414">
        <f t="shared" si="161"/>
        <v>17407.609236234457</v>
      </c>
      <c r="BZ647" s="414">
        <f t="shared" si="162"/>
        <v>20715.054991119003</v>
      </c>
      <c r="CA647" s="414">
        <f t="shared" si="163"/>
        <v>198605.48312611011</v>
      </c>
      <c r="CB647" s="414">
        <f t="shared" si="164"/>
        <v>0</v>
      </c>
      <c r="CC647" s="414">
        <f t="shared" si="165"/>
        <v>0</v>
      </c>
      <c r="CD647" s="414">
        <f t="shared" si="166"/>
        <v>0</v>
      </c>
      <c r="CE647" s="414">
        <f t="shared" si="170"/>
        <v>0</v>
      </c>
      <c r="CF647" s="414">
        <f t="shared" si="167"/>
        <v>0</v>
      </c>
      <c r="CG647" s="414">
        <f t="shared" si="168"/>
        <v>0</v>
      </c>
      <c r="CH647" s="414">
        <f t="shared" si="169"/>
        <v>0</v>
      </c>
      <c r="CI647" s="414">
        <f t="shared" si="171"/>
        <v>0</v>
      </c>
      <c r="CJ647" s="414">
        <f t="shared" si="172"/>
        <v>0</v>
      </c>
      <c r="CK647" s="414">
        <f t="shared" si="173"/>
        <v>0</v>
      </c>
      <c r="CL647" s="414">
        <f t="shared" si="174"/>
        <v>0</v>
      </c>
      <c r="CM647" s="414">
        <f t="shared" si="175"/>
        <v>0</v>
      </c>
    </row>
    <row r="648" spans="2:93" hidden="1" x14ac:dyDescent="0.25">
      <c r="B648" s="134" t="str">
        <f t="shared" si="159"/>
        <v>-----</v>
      </c>
      <c r="C648" s="1" t="str">
        <f>+IF('Diagnóstico Técnico'!AH639&gt;0,'Diagnóstico Técnico'!A639,"")</f>
        <v/>
      </c>
      <c r="D648" s="413" t="str">
        <f>+'Diagnóstico Técnico'!D639</f>
        <v xml:space="preserve">SAN MARTIN </v>
      </c>
      <c r="BW648" s="414">
        <v>181197.87388987566</v>
      </c>
      <c r="BX648" s="414">
        <f t="shared" si="160"/>
        <v>215625.46992895202</v>
      </c>
      <c r="BY648" s="414">
        <f t="shared" si="161"/>
        <v>17407.609236234457</v>
      </c>
      <c r="BZ648" s="414">
        <f t="shared" si="162"/>
        <v>20715.054991119003</v>
      </c>
      <c r="CA648" s="414">
        <f t="shared" si="163"/>
        <v>198605.48312611011</v>
      </c>
      <c r="CB648" s="414">
        <f t="shared" si="164"/>
        <v>0</v>
      </c>
      <c r="CC648" s="414">
        <f t="shared" si="165"/>
        <v>0</v>
      </c>
      <c r="CD648" s="414">
        <f t="shared" si="166"/>
        <v>0</v>
      </c>
      <c r="CE648" s="414">
        <f t="shared" si="170"/>
        <v>0</v>
      </c>
      <c r="CF648" s="414">
        <f t="shared" si="167"/>
        <v>0</v>
      </c>
      <c r="CG648" s="414">
        <f t="shared" si="168"/>
        <v>0</v>
      </c>
      <c r="CH648" s="414">
        <f t="shared" si="169"/>
        <v>0</v>
      </c>
      <c r="CI648" s="414">
        <f t="shared" si="171"/>
        <v>0</v>
      </c>
      <c r="CJ648" s="414">
        <f t="shared" si="172"/>
        <v>0</v>
      </c>
      <c r="CK648" s="414">
        <f t="shared" si="173"/>
        <v>0</v>
      </c>
      <c r="CL648" s="414">
        <f t="shared" si="174"/>
        <v>0</v>
      </c>
      <c r="CM648" s="414">
        <f t="shared" si="175"/>
        <v>0</v>
      </c>
    </row>
    <row r="649" spans="2:93" hidden="1" x14ac:dyDescent="0.25">
      <c r="B649" s="134" t="str">
        <f t="shared" si="159"/>
        <v>-----</v>
      </c>
      <c r="C649" s="1" t="str">
        <f>+IF('Diagnóstico Técnico'!AH640&gt;0,'Diagnóstico Técnico'!A640,"")</f>
        <v/>
      </c>
      <c r="D649" s="413" t="str">
        <f>+'Diagnóstico Técnico'!D640</f>
        <v xml:space="preserve">SAN MARTIN </v>
      </c>
      <c r="BW649" s="414">
        <v>181197.87388987566</v>
      </c>
      <c r="BX649" s="414">
        <f t="shared" si="160"/>
        <v>215625.46992895202</v>
      </c>
      <c r="BY649" s="414">
        <f t="shared" si="161"/>
        <v>17407.609236234457</v>
      </c>
      <c r="BZ649" s="414">
        <f t="shared" si="162"/>
        <v>20715.054991119003</v>
      </c>
      <c r="CA649" s="414">
        <f t="shared" si="163"/>
        <v>198605.48312611011</v>
      </c>
      <c r="CB649" s="414">
        <f t="shared" si="164"/>
        <v>0</v>
      </c>
      <c r="CC649" s="414">
        <f t="shared" si="165"/>
        <v>0</v>
      </c>
      <c r="CD649" s="414">
        <f t="shared" si="166"/>
        <v>0</v>
      </c>
      <c r="CE649" s="414">
        <f t="shared" si="170"/>
        <v>0</v>
      </c>
      <c r="CF649" s="414">
        <f t="shared" si="167"/>
        <v>0</v>
      </c>
      <c r="CG649" s="414">
        <f t="shared" si="168"/>
        <v>0</v>
      </c>
      <c r="CH649" s="414">
        <f t="shared" si="169"/>
        <v>0</v>
      </c>
      <c r="CI649" s="414">
        <f t="shared" si="171"/>
        <v>0</v>
      </c>
      <c r="CJ649" s="414">
        <f t="shared" si="172"/>
        <v>0</v>
      </c>
      <c r="CK649" s="414">
        <f t="shared" si="173"/>
        <v>0</v>
      </c>
      <c r="CL649" s="414">
        <f t="shared" si="174"/>
        <v>0</v>
      </c>
      <c r="CM649" s="414">
        <f t="shared" si="175"/>
        <v>0</v>
      </c>
    </row>
    <row r="650" spans="2:93" hidden="1" x14ac:dyDescent="0.25">
      <c r="B650" s="134" t="str">
        <f t="shared" si="159"/>
        <v>-----</v>
      </c>
      <c r="C650" s="1" t="str">
        <f>+IF('Diagnóstico Técnico'!AH641&gt;0,'Diagnóstico Técnico'!A641,"")</f>
        <v/>
      </c>
      <c r="D650" s="413" t="str">
        <f>+'Diagnóstico Técnico'!D641</f>
        <v xml:space="preserve">SAN MARTIN </v>
      </c>
      <c r="BW650" s="414">
        <v>181197.87388987566</v>
      </c>
      <c r="BX650" s="414">
        <f t="shared" si="160"/>
        <v>215625.46992895202</v>
      </c>
      <c r="BY650" s="414">
        <f t="shared" si="161"/>
        <v>17407.609236234457</v>
      </c>
      <c r="BZ650" s="414">
        <f t="shared" si="162"/>
        <v>20715.054991119003</v>
      </c>
      <c r="CA650" s="414">
        <f t="shared" si="163"/>
        <v>198605.48312611011</v>
      </c>
      <c r="CB650" s="414">
        <f t="shared" si="164"/>
        <v>0</v>
      </c>
      <c r="CC650" s="414">
        <f t="shared" si="165"/>
        <v>0</v>
      </c>
      <c r="CD650" s="414">
        <f t="shared" si="166"/>
        <v>0</v>
      </c>
      <c r="CE650" s="414">
        <f t="shared" si="170"/>
        <v>0</v>
      </c>
      <c r="CF650" s="414">
        <f t="shared" si="167"/>
        <v>0</v>
      </c>
      <c r="CG650" s="414">
        <f t="shared" si="168"/>
        <v>0</v>
      </c>
      <c r="CH650" s="414">
        <f t="shared" si="169"/>
        <v>0</v>
      </c>
      <c r="CI650" s="414">
        <f t="shared" si="171"/>
        <v>0</v>
      </c>
      <c r="CJ650" s="414">
        <f t="shared" si="172"/>
        <v>0</v>
      </c>
      <c r="CK650" s="414">
        <f t="shared" si="173"/>
        <v>0</v>
      </c>
      <c r="CL650" s="414">
        <f t="shared" si="174"/>
        <v>0</v>
      </c>
      <c r="CM650" s="414">
        <f t="shared" si="175"/>
        <v>0</v>
      </c>
    </row>
    <row r="651" spans="2:93" x14ac:dyDescent="0.25">
      <c r="B651" s="134" t="str">
        <f t="shared" si="159"/>
        <v>UST2-S-D-LM--</v>
      </c>
      <c r="C651" s="6" t="str">
        <f>+IF('Diagnóstico Técnico'!AH642&gt;0,'Diagnóstico Técnico'!A642,"")</f>
        <v>OAS-157</v>
      </c>
      <c r="D651" s="475" t="str">
        <f>+'Diagnóstico Técnico'!D642</f>
        <v xml:space="preserve">OASIS </v>
      </c>
      <c r="E651" s="6"/>
      <c r="F651" s="6"/>
      <c r="G651" s="6"/>
      <c r="H651" s="35">
        <v>1</v>
      </c>
      <c r="I651" s="35">
        <v>1</v>
      </c>
      <c r="J651" s="35">
        <v>1</v>
      </c>
      <c r="K651" s="6"/>
      <c r="L651" s="6"/>
      <c r="M651" s="6"/>
      <c r="N651" s="6"/>
      <c r="O651" s="6"/>
      <c r="P651" s="6"/>
      <c r="Q651" s="6"/>
      <c r="R651" s="6"/>
      <c r="S651" s="6"/>
      <c r="T651" s="6"/>
      <c r="U651" s="6"/>
      <c r="V651" s="6"/>
      <c r="W651" s="6"/>
      <c r="X651" s="6"/>
      <c r="Y651" s="6"/>
      <c r="Z651" s="6"/>
      <c r="AA651" s="6"/>
      <c r="AB651" s="6"/>
      <c r="AC651" s="6"/>
      <c r="AD651" s="6">
        <v>1</v>
      </c>
      <c r="AE651" s="6"/>
      <c r="AF651" s="6"/>
      <c r="AG651" s="6"/>
      <c r="AH651" s="6"/>
      <c r="AI651" s="6"/>
      <c r="AJ651" s="6"/>
      <c r="AK651" s="6"/>
      <c r="AL651" s="6"/>
      <c r="AM651" s="6"/>
      <c r="AN651" s="6"/>
      <c r="AO651" s="6"/>
      <c r="AP651" s="6"/>
      <c r="AQ651" s="6"/>
      <c r="AR651" s="6"/>
      <c r="AS651" s="6"/>
      <c r="AT651" s="6"/>
      <c r="AU651" s="6"/>
      <c r="AV651" s="6"/>
      <c r="AW651" s="6"/>
      <c r="AX651" s="6"/>
      <c r="AY651" s="6"/>
      <c r="AZ651" s="6"/>
      <c r="BA651" s="6"/>
      <c r="BB651" s="6"/>
      <c r="BC651" s="6"/>
      <c r="BD651" s="6"/>
      <c r="BE651" s="6"/>
      <c r="BF651" s="6"/>
      <c r="BG651" s="6"/>
      <c r="BH651" s="6"/>
      <c r="BI651" s="6"/>
      <c r="BJ651" s="6"/>
      <c r="BK651" s="6"/>
      <c r="BL651" s="6"/>
      <c r="BM651" s="6"/>
      <c r="BN651" s="6"/>
      <c r="BO651" s="6"/>
      <c r="BP651" s="6"/>
      <c r="BW651" s="414">
        <v>181197.87388987566</v>
      </c>
      <c r="BX651" s="414">
        <f t="shared" si="160"/>
        <v>215625.46992895202</v>
      </c>
      <c r="BY651" s="414">
        <f t="shared" si="161"/>
        <v>17407.609236234457</v>
      </c>
      <c r="BZ651" s="414">
        <f t="shared" si="162"/>
        <v>20715.054991119003</v>
      </c>
      <c r="CA651" s="414">
        <f t="shared" si="163"/>
        <v>198605.48312611011</v>
      </c>
      <c r="CB651" s="414">
        <f t="shared" si="164"/>
        <v>236340.52492007101</v>
      </c>
      <c r="CC651" s="414">
        <f t="shared" si="165"/>
        <v>3113269</v>
      </c>
      <c r="CD651" s="414">
        <f t="shared" si="166"/>
        <v>0</v>
      </c>
      <c r="CE651" s="414">
        <f t="shared" si="170"/>
        <v>3113269</v>
      </c>
      <c r="CF651" s="414">
        <f t="shared" si="167"/>
        <v>4040711.8350999998</v>
      </c>
      <c r="CG651" s="414">
        <f t="shared" si="168"/>
        <v>0</v>
      </c>
      <c r="CH651" s="414">
        <f t="shared" si="169"/>
        <v>4277052.3600200713</v>
      </c>
      <c r="CI651" s="414">
        <f t="shared" si="171"/>
        <v>0</v>
      </c>
      <c r="CJ651" s="414">
        <f t="shared" si="172"/>
        <v>0</v>
      </c>
      <c r="CK651" s="414">
        <f t="shared" si="173"/>
        <v>0</v>
      </c>
      <c r="CL651" s="414">
        <f t="shared" si="174"/>
        <v>0</v>
      </c>
      <c r="CM651" s="414">
        <f t="shared" si="175"/>
        <v>4277052.3600200713</v>
      </c>
      <c r="CO651" s="134" t="s">
        <v>1129</v>
      </c>
    </row>
    <row r="652" spans="2:93" hidden="1" x14ac:dyDescent="0.25">
      <c r="B652" s="134" t="str">
        <f t="shared" si="159"/>
        <v>-----</v>
      </c>
      <c r="C652" s="1" t="str">
        <f>+IF('Diagnóstico Técnico'!AH643&gt;0,'Diagnóstico Técnico'!A643,"")</f>
        <v/>
      </c>
      <c r="D652" s="413" t="str">
        <f>+'Diagnóstico Técnico'!D643</f>
        <v>NUEVO MILENIO</v>
      </c>
      <c r="BW652" s="414">
        <v>181197.87388987566</v>
      </c>
      <c r="BX652" s="414">
        <f t="shared" si="160"/>
        <v>215625.46992895202</v>
      </c>
      <c r="BY652" s="414">
        <f t="shared" si="161"/>
        <v>17407.609236234457</v>
      </c>
      <c r="BZ652" s="414">
        <f t="shared" si="162"/>
        <v>20715.054991119003</v>
      </c>
      <c r="CA652" s="414">
        <f t="shared" si="163"/>
        <v>198605.48312611011</v>
      </c>
      <c r="CB652" s="414">
        <f t="shared" si="164"/>
        <v>0</v>
      </c>
      <c r="CC652" s="414">
        <f t="shared" si="165"/>
        <v>0</v>
      </c>
      <c r="CD652" s="414">
        <f t="shared" si="166"/>
        <v>0</v>
      </c>
      <c r="CE652" s="414">
        <f t="shared" si="170"/>
        <v>0</v>
      </c>
      <c r="CF652" s="414">
        <f t="shared" si="167"/>
        <v>0</v>
      </c>
      <c r="CG652" s="414">
        <f t="shared" si="168"/>
        <v>0</v>
      </c>
      <c r="CH652" s="414">
        <f t="shared" si="169"/>
        <v>0</v>
      </c>
      <c r="CI652" s="414">
        <f t="shared" si="171"/>
        <v>0</v>
      </c>
      <c r="CJ652" s="414">
        <f t="shared" si="172"/>
        <v>0</v>
      </c>
      <c r="CK652" s="414">
        <f t="shared" si="173"/>
        <v>0</v>
      </c>
      <c r="CL652" s="414">
        <f t="shared" si="174"/>
        <v>0</v>
      </c>
      <c r="CM652" s="414">
        <f t="shared" si="175"/>
        <v>0</v>
      </c>
    </row>
    <row r="653" spans="2:93" hidden="1" x14ac:dyDescent="0.25">
      <c r="B653" s="134" t="str">
        <f t="shared" si="159"/>
        <v>-----</v>
      </c>
      <c r="C653" s="1" t="str">
        <f>+IF('Diagnóstico Técnico'!AH644&gt;0,'Diagnóstico Técnico'!A644,"")</f>
        <v/>
      </c>
      <c r="D653" s="413" t="str">
        <f>+'Diagnóstico Técnico'!D644</f>
        <v>PATIO BONITO</v>
      </c>
      <c r="BW653" s="414">
        <v>181197.87388987566</v>
      </c>
      <c r="BX653" s="414">
        <f t="shared" si="160"/>
        <v>215625.46992895202</v>
      </c>
      <c r="BY653" s="414">
        <f t="shared" si="161"/>
        <v>17407.609236234457</v>
      </c>
      <c r="BZ653" s="414">
        <f t="shared" si="162"/>
        <v>20715.054991119003</v>
      </c>
      <c r="CA653" s="414">
        <f t="shared" si="163"/>
        <v>198605.48312611011</v>
      </c>
      <c r="CB653" s="414">
        <f t="shared" si="164"/>
        <v>0</v>
      </c>
      <c r="CC653" s="414">
        <f t="shared" si="165"/>
        <v>0</v>
      </c>
      <c r="CD653" s="414">
        <f t="shared" si="166"/>
        <v>0</v>
      </c>
      <c r="CE653" s="414">
        <f t="shared" si="170"/>
        <v>0</v>
      </c>
      <c r="CF653" s="414">
        <f t="shared" si="167"/>
        <v>0</v>
      </c>
      <c r="CG653" s="414">
        <f t="shared" si="168"/>
        <v>0</v>
      </c>
      <c r="CH653" s="414">
        <f t="shared" si="169"/>
        <v>0</v>
      </c>
      <c r="CI653" s="414">
        <f t="shared" si="171"/>
        <v>0</v>
      </c>
      <c r="CJ653" s="414">
        <f t="shared" si="172"/>
        <v>0</v>
      </c>
      <c r="CK653" s="414">
        <f t="shared" si="173"/>
        <v>0</v>
      </c>
      <c r="CL653" s="414">
        <f t="shared" si="174"/>
        <v>0</v>
      </c>
      <c r="CM653" s="414">
        <f t="shared" si="175"/>
        <v>0</v>
      </c>
    </row>
    <row r="654" spans="2:93" hidden="1" x14ac:dyDescent="0.25">
      <c r="B654" s="134" t="str">
        <f t="shared" si="159"/>
        <v>-----</v>
      </c>
      <c r="C654" s="1" t="str">
        <f>+IF('Diagnóstico Técnico'!AH645&gt;0,'Diagnóstico Técnico'!A645,"")</f>
        <v/>
      </c>
      <c r="D654" s="413" t="str">
        <f>+'Diagnóstico Técnico'!D645</f>
        <v xml:space="preserve">SAN MARTIN </v>
      </c>
      <c r="BW654" s="414">
        <v>181197.87388987566</v>
      </c>
      <c r="BX654" s="414">
        <f t="shared" si="160"/>
        <v>215625.46992895202</v>
      </c>
      <c r="BY654" s="414">
        <f t="shared" si="161"/>
        <v>17407.609236234457</v>
      </c>
      <c r="BZ654" s="414">
        <f t="shared" si="162"/>
        <v>20715.054991119003</v>
      </c>
      <c r="CA654" s="414">
        <f t="shared" si="163"/>
        <v>198605.48312611011</v>
      </c>
      <c r="CB654" s="414">
        <f t="shared" si="164"/>
        <v>0</v>
      </c>
      <c r="CC654" s="414">
        <f t="shared" si="165"/>
        <v>0</v>
      </c>
      <c r="CD654" s="414">
        <f t="shared" si="166"/>
        <v>0</v>
      </c>
      <c r="CE654" s="414">
        <f t="shared" si="170"/>
        <v>0</v>
      </c>
      <c r="CF654" s="414">
        <f t="shared" si="167"/>
        <v>0</v>
      </c>
      <c r="CG654" s="414">
        <f t="shared" si="168"/>
        <v>0</v>
      </c>
      <c r="CH654" s="414">
        <f t="shared" si="169"/>
        <v>0</v>
      </c>
      <c r="CI654" s="414">
        <f t="shared" si="171"/>
        <v>0</v>
      </c>
      <c r="CJ654" s="414">
        <f t="shared" si="172"/>
        <v>0</v>
      </c>
      <c r="CK654" s="414">
        <f t="shared" si="173"/>
        <v>0</v>
      </c>
      <c r="CL654" s="414">
        <f t="shared" si="174"/>
        <v>0</v>
      </c>
      <c r="CM654" s="414">
        <f t="shared" si="175"/>
        <v>0</v>
      </c>
    </row>
    <row r="655" spans="2:93" hidden="1" x14ac:dyDescent="0.25">
      <c r="B655" s="134" t="str">
        <f t="shared" si="159"/>
        <v>-----</v>
      </c>
      <c r="C655" s="1" t="str">
        <f>+IF('Diagnóstico Técnico'!AH646&gt;0,'Diagnóstico Técnico'!A646,"")</f>
        <v/>
      </c>
      <c r="D655" s="413" t="str">
        <f>+'Diagnóstico Técnico'!D646</f>
        <v>TAHAMI</v>
      </c>
      <c r="BW655" s="414">
        <v>181197.87388987566</v>
      </c>
      <c r="BX655" s="414">
        <f t="shared" si="160"/>
        <v>215625.46992895202</v>
      </c>
      <c r="BY655" s="414">
        <f t="shared" si="161"/>
        <v>17407.609236234457</v>
      </c>
      <c r="BZ655" s="414">
        <f t="shared" si="162"/>
        <v>20715.054991119003</v>
      </c>
      <c r="CA655" s="414">
        <f t="shared" si="163"/>
        <v>198605.48312611011</v>
      </c>
      <c r="CB655" s="414">
        <f t="shared" si="164"/>
        <v>0</v>
      </c>
      <c r="CC655" s="414">
        <f t="shared" si="165"/>
        <v>0</v>
      </c>
      <c r="CD655" s="414">
        <f t="shared" si="166"/>
        <v>0</v>
      </c>
      <c r="CE655" s="414">
        <f t="shared" si="170"/>
        <v>0</v>
      </c>
      <c r="CF655" s="414">
        <f t="shared" si="167"/>
        <v>0</v>
      </c>
      <c r="CG655" s="414">
        <f t="shared" si="168"/>
        <v>0</v>
      </c>
      <c r="CH655" s="414">
        <f t="shared" si="169"/>
        <v>0</v>
      </c>
      <c r="CI655" s="414">
        <f t="shared" si="171"/>
        <v>0</v>
      </c>
      <c r="CJ655" s="414">
        <f t="shared" si="172"/>
        <v>0</v>
      </c>
      <c r="CK655" s="414">
        <f t="shared" si="173"/>
        <v>0</v>
      </c>
      <c r="CL655" s="414">
        <f t="shared" si="174"/>
        <v>0</v>
      </c>
      <c r="CM655" s="414">
        <f t="shared" si="175"/>
        <v>0</v>
      </c>
    </row>
    <row r="656" spans="2:93" hidden="1" x14ac:dyDescent="0.25">
      <c r="B656" s="134" t="str">
        <f t="shared" ref="B656:B719" si="176">CONCATENATE(IF(AC656=1,"UST1",""),"",IF(AD656=1,"UST2",""),"",IF(AF656=1,"UST4",""),"-",IF(H656=1,"S",""),"",IF(N656=1,"S",""),"-",IF(I656=1,"D",""),"-",IF(J656=1,"LM",""),"",IF(O656=1,"LM",""),"-",IF(K656=1,"LD",""),"",IF(P656=1,"LD",""),"-",IF(L656=1,"LP",""),"",IF(Q656=1,"LP",""))</f>
        <v>-----</v>
      </c>
      <c r="C656" s="1" t="str">
        <f>+IF('Diagnóstico Técnico'!AH647&gt;0,'Diagnóstico Técnico'!A647,"")</f>
        <v/>
      </c>
      <c r="D656" s="413" t="str">
        <f>+'Diagnóstico Técnico'!D647</f>
        <v xml:space="preserve">SAN MARTIN </v>
      </c>
      <c r="BW656" s="414">
        <v>181197.87388987566</v>
      </c>
      <c r="BX656" s="414">
        <f t="shared" ref="BX656:BX719" si="177">+BW656*$BZ$11+BW656</f>
        <v>215625.46992895202</v>
      </c>
      <c r="BY656" s="414">
        <f t="shared" ref="BY656:BY719" si="178">+$CC$11/$CB$11</f>
        <v>17407.609236234457</v>
      </c>
      <c r="BZ656" s="414">
        <f t="shared" ref="BZ656:BZ719" si="179">+BY656*$BZ$11+BY656</f>
        <v>20715.054991119003</v>
      </c>
      <c r="CA656" s="414">
        <f t="shared" ref="CA656:CA719" si="180">+BW656+BY656</f>
        <v>198605.48312611011</v>
      </c>
      <c r="CB656" s="414">
        <f t="shared" ref="CB656:CB719" si="181">+IF(C656="",0,BX656+BZ656)</f>
        <v>0</v>
      </c>
      <c r="CC656" s="414">
        <f t="shared" ref="CC656:CC719" si="182">+$E$14*E656+$F$14*F656+$G$14*G656+$H$14*H656+$I$14*I656+$J$14*J656+$K$14*K656+$L$14*L656+$N$14*N656+$O$14*O656+$P$14*P656+$Q$14*Q656+$Z$14*Z656+$AC$14*AC656+$AD$14*AD656+$AE$14*AE656+$AF$14*AF656+$AH$14*AH656+$AI$14*AI656+$AK$14*AK656+$AL$14*AL656+$AM$14*AM656+$AN$14*AN656+$AO$14*AO656+$AP$14*AP656+$AR$14*AR656+$AS$14*AS656+$AU$14*AU656+$AV$14*AV656+$AW$14*AW656+$AY$14*AY656+$AZ$14*AZ656+$BA$14*BA656+$BB$14*BB656+$BC$14*BC656+$BD$14*BD656+$BE$14*BE656+$BF$14*BF656+$BG$14*BG656+$BH$14*BH656+$BJ$14*BJ656+$BK$14*BK656+$BL$14*BL656+$BM$14*BM656+$BN$14*BN656+$BO$14*BO656+$BP$14*BP656</f>
        <v>0</v>
      </c>
      <c r="CD656" s="414">
        <f t="shared" ref="CD656:CD719" si="183">+$S$14*S656+$T$14*T656+$U$14*U656+$V$14*V656+$W$14*W656+$X$14*X656+$AA$14*AA656</f>
        <v>0</v>
      </c>
      <c r="CE656" s="414">
        <f t="shared" si="170"/>
        <v>0</v>
      </c>
      <c r="CF656" s="414">
        <f t="shared" ref="CF656:CF719" si="184">+CC656*$BW$11+CC656*$BX$11+CC656*$BY$11+CC656*$BZ$11*$BY$11+CC656</f>
        <v>0</v>
      </c>
      <c r="CG656" s="414">
        <f t="shared" ref="CG656:CG719" si="185">+CD656*$BW$11+CD656*$BX$11+CD656*$BY$11+CD656*$BZ$11*$BY$11+CD656</f>
        <v>0</v>
      </c>
      <c r="CH656" s="414">
        <f t="shared" ref="CH656:CH719" si="186">+CB656+CF656+CG656</f>
        <v>0</v>
      </c>
      <c r="CI656" s="414">
        <f t="shared" si="171"/>
        <v>0</v>
      </c>
      <c r="CJ656" s="414">
        <f t="shared" si="172"/>
        <v>0</v>
      </c>
      <c r="CK656" s="414">
        <f t="shared" si="173"/>
        <v>0</v>
      </c>
      <c r="CL656" s="414">
        <f t="shared" si="174"/>
        <v>0</v>
      </c>
      <c r="CM656" s="414">
        <f t="shared" si="175"/>
        <v>0</v>
      </c>
    </row>
    <row r="657" spans="2:91" hidden="1" x14ac:dyDescent="0.25">
      <c r="B657" s="134" t="str">
        <f t="shared" si="176"/>
        <v>-----</v>
      </c>
      <c r="C657" s="1" t="str">
        <f>+IF('Diagnóstico Técnico'!AH648&gt;0,'Diagnóstico Técnico'!A648,"")</f>
        <v/>
      </c>
      <c r="D657" s="413" t="str">
        <f>+'Diagnóstico Técnico'!D648</f>
        <v xml:space="preserve">OASIS </v>
      </c>
      <c r="BW657" s="414">
        <v>181197.87388987566</v>
      </c>
      <c r="BX657" s="414">
        <f t="shared" si="177"/>
        <v>215625.46992895202</v>
      </c>
      <c r="BY657" s="414">
        <f t="shared" si="178"/>
        <v>17407.609236234457</v>
      </c>
      <c r="BZ657" s="414">
        <f t="shared" si="179"/>
        <v>20715.054991119003</v>
      </c>
      <c r="CA657" s="414">
        <f t="shared" si="180"/>
        <v>198605.48312611011</v>
      </c>
      <c r="CB657" s="414">
        <f t="shared" si="181"/>
        <v>0</v>
      </c>
      <c r="CC657" s="414">
        <f t="shared" si="182"/>
        <v>0</v>
      </c>
      <c r="CD657" s="414">
        <f t="shared" si="183"/>
        <v>0</v>
      </c>
      <c r="CE657" s="414">
        <f t="shared" si="170"/>
        <v>0</v>
      </c>
      <c r="CF657" s="414">
        <f t="shared" si="184"/>
        <v>0</v>
      </c>
      <c r="CG657" s="414">
        <f t="shared" si="185"/>
        <v>0</v>
      </c>
      <c r="CH657" s="414">
        <f t="shared" si="186"/>
        <v>0</v>
      </c>
      <c r="CI657" s="414">
        <f t="shared" si="171"/>
        <v>0</v>
      </c>
      <c r="CJ657" s="414">
        <f t="shared" si="172"/>
        <v>0</v>
      </c>
      <c r="CK657" s="414">
        <f t="shared" si="173"/>
        <v>0</v>
      </c>
      <c r="CL657" s="414">
        <f t="shared" si="174"/>
        <v>0</v>
      </c>
      <c r="CM657" s="414">
        <f t="shared" si="175"/>
        <v>0</v>
      </c>
    </row>
    <row r="658" spans="2:91" hidden="1" x14ac:dyDescent="0.25">
      <c r="B658" s="134" t="str">
        <f t="shared" si="176"/>
        <v>-----</v>
      </c>
      <c r="C658" s="1" t="str">
        <f>+IF('Diagnóstico Técnico'!AH649&gt;0,'Diagnóstico Técnico'!A649,"")</f>
        <v>MIL-106</v>
      </c>
      <c r="D658" s="413" t="str">
        <f>+'Diagnóstico Técnico'!D649</f>
        <v>NUEVO MILENIO</v>
      </c>
      <c r="BW658" s="414">
        <v>181197.87388987566</v>
      </c>
      <c r="BX658" s="414">
        <f t="shared" si="177"/>
        <v>215625.46992895202</v>
      </c>
      <c r="BY658" s="414">
        <f t="shared" si="178"/>
        <v>17407.609236234457</v>
      </c>
      <c r="BZ658" s="414">
        <f t="shared" si="179"/>
        <v>20715.054991119003</v>
      </c>
      <c r="CA658" s="414">
        <f t="shared" si="180"/>
        <v>198605.48312611011</v>
      </c>
      <c r="CB658" s="414">
        <f t="shared" si="181"/>
        <v>236340.52492007101</v>
      </c>
      <c r="CC658" s="414">
        <f t="shared" si="182"/>
        <v>0</v>
      </c>
      <c r="CD658" s="414">
        <f t="shared" si="183"/>
        <v>0</v>
      </c>
      <c r="CE658" s="414">
        <f t="shared" si="170"/>
        <v>0</v>
      </c>
      <c r="CF658" s="414">
        <f t="shared" si="184"/>
        <v>0</v>
      </c>
      <c r="CG658" s="414">
        <f t="shared" si="185"/>
        <v>0</v>
      </c>
      <c r="CH658" s="414">
        <f t="shared" si="186"/>
        <v>236340.52492007101</v>
      </c>
      <c r="CI658" s="414">
        <f t="shared" si="171"/>
        <v>0</v>
      </c>
      <c r="CJ658" s="414">
        <f t="shared" si="172"/>
        <v>0</v>
      </c>
      <c r="CK658" s="414">
        <f t="shared" si="173"/>
        <v>0</v>
      </c>
      <c r="CL658" s="414">
        <f t="shared" si="174"/>
        <v>0</v>
      </c>
      <c r="CM658" s="414">
        <f t="shared" si="175"/>
        <v>236340.52492007101</v>
      </c>
    </row>
    <row r="659" spans="2:91" hidden="1" x14ac:dyDescent="0.25">
      <c r="B659" s="134" t="str">
        <f t="shared" si="176"/>
        <v>-----</v>
      </c>
      <c r="C659" s="1" t="str">
        <f>+IF('Diagnóstico Técnico'!AH650&gt;0,'Diagnóstico Técnico'!A650,"")</f>
        <v/>
      </c>
      <c r="D659" s="413" t="str">
        <f>+'Diagnóstico Técnico'!D650</f>
        <v>NUEVO MILENIO</v>
      </c>
      <c r="BW659" s="414">
        <v>181197.87388987566</v>
      </c>
      <c r="BX659" s="414">
        <f t="shared" si="177"/>
        <v>215625.46992895202</v>
      </c>
      <c r="BY659" s="414">
        <f t="shared" si="178"/>
        <v>17407.609236234457</v>
      </c>
      <c r="BZ659" s="414">
        <f t="shared" si="179"/>
        <v>20715.054991119003</v>
      </c>
      <c r="CA659" s="414">
        <f t="shared" si="180"/>
        <v>198605.48312611011</v>
      </c>
      <c r="CB659" s="414">
        <f t="shared" si="181"/>
        <v>0</v>
      </c>
      <c r="CC659" s="414">
        <f t="shared" si="182"/>
        <v>0</v>
      </c>
      <c r="CD659" s="414">
        <f t="shared" si="183"/>
        <v>0</v>
      </c>
      <c r="CE659" s="414">
        <f t="shared" si="170"/>
        <v>0</v>
      </c>
      <c r="CF659" s="414">
        <f t="shared" si="184"/>
        <v>0</v>
      </c>
      <c r="CG659" s="414">
        <f t="shared" si="185"/>
        <v>0</v>
      </c>
      <c r="CH659" s="414">
        <f t="shared" si="186"/>
        <v>0</v>
      </c>
      <c r="CI659" s="414">
        <f t="shared" si="171"/>
        <v>0</v>
      </c>
      <c r="CJ659" s="414">
        <f t="shared" si="172"/>
        <v>0</v>
      </c>
      <c r="CK659" s="414">
        <f t="shared" si="173"/>
        <v>0</v>
      </c>
      <c r="CL659" s="414">
        <f t="shared" si="174"/>
        <v>0</v>
      </c>
      <c r="CM659" s="414">
        <f t="shared" si="175"/>
        <v>0</v>
      </c>
    </row>
    <row r="660" spans="2:91" hidden="1" x14ac:dyDescent="0.25">
      <c r="B660" s="134" t="str">
        <f t="shared" si="176"/>
        <v>-----</v>
      </c>
      <c r="C660" s="1" t="str">
        <f>+IF('Diagnóstico Técnico'!AH651&gt;0,'Diagnóstico Técnico'!A651,"")</f>
        <v>MIL-107</v>
      </c>
      <c r="D660" s="413" t="str">
        <f>+'Diagnóstico Técnico'!D651</f>
        <v>NUEVO MILENIO</v>
      </c>
      <c r="BW660" s="414">
        <v>181197.87388987566</v>
      </c>
      <c r="BX660" s="414">
        <f t="shared" si="177"/>
        <v>215625.46992895202</v>
      </c>
      <c r="BY660" s="414">
        <f t="shared" si="178"/>
        <v>17407.609236234457</v>
      </c>
      <c r="BZ660" s="414">
        <f t="shared" si="179"/>
        <v>20715.054991119003</v>
      </c>
      <c r="CA660" s="414">
        <f t="shared" si="180"/>
        <v>198605.48312611011</v>
      </c>
      <c r="CB660" s="414">
        <f t="shared" si="181"/>
        <v>236340.52492007101</v>
      </c>
      <c r="CC660" s="414">
        <f t="shared" si="182"/>
        <v>0</v>
      </c>
      <c r="CD660" s="414">
        <f t="shared" si="183"/>
        <v>0</v>
      </c>
      <c r="CE660" s="414">
        <f t="shared" si="170"/>
        <v>0</v>
      </c>
      <c r="CF660" s="414">
        <f t="shared" si="184"/>
        <v>0</v>
      </c>
      <c r="CG660" s="414">
        <f t="shared" si="185"/>
        <v>0</v>
      </c>
      <c r="CH660" s="414">
        <f t="shared" si="186"/>
        <v>236340.52492007101</v>
      </c>
      <c r="CI660" s="414">
        <f t="shared" si="171"/>
        <v>0</v>
      </c>
      <c r="CJ660" s="414">
        <f t="shared" si="172"/>
        <v>0</v>
      </c>
      <c r="CK660" s="414">
        <f t="shared" si="173"/>
        <v>0</v>
      </c>
      <c r="CL660" s="414">
        <f t="shared" si="174"/>
        <v>0</v>
      </c>
      <c r="CM660" s="414">
        <f t="shared" si="175"/>
        <v>236340.52492007101</v>
      </c>
    </row>
    <row r="661" spans="2:91" hidden="1" x14ac:dyDescent="0.25">
      <c r="B661" s="134" t="str">
        <f t="shared" si="176"/>
        <v>-----</v>
      </c>
      <c r="C661" s="1" t="str">
        <f>+IF('Diagnóstico Técnico'!AH652&gt;0,'Diagnóstico Técnico'!A652,"")</f>
        <v>OAS-159</v>
      </c>
      <c r="D661" s="413" t="str">
        <f>+'Diagnóstico Técnico'!D652</f>
        <v xml:space="preserve">OASIS </v>
      </c>
      <c r="BW661" s="414">
        <v>181197.87388987566</v>
      </c>
      <c r="BX661" s="414">
        <f t="shared" si="177"/>
        <v>215625.46992895202</v>
      </c>
      <c r="BY661" s="414">
        <f t="shared" si="178"/>
        <v>17407.609236234457</v>
      </c>
      <c r="BZ661" s="414">
        <f t="shared" si="179"/>
        <v>20715.054991119003</v>
      </c>
      <c r="CA661" s="414">
        <f t="shared" si="180"/>
        <v>198605.48312611011</v>
      </c>
      <c r="CB661" s="414">
        <f t="shared" si="181"/>
        <v>236340.52492007101</v>
      </c>
      <c r="CC661" s="414">
        <f t="shared" si="182"/>
        <v>0</v>
      </c>
      <c r="CD661" s="414">
        <f t="shared" si="183"/>
        <v>0</v>
      </c>
      <c r="CE661" s="414">
        <f t="shared" si="170"/>
        <v>0</v>
      </c>
      <c r="CF661" s="414">
        <f t="shared" si="184"/>
        <v>0</v>
      </c>
      <c r="CG661" s="414">
        <f t="shared" si="185"/>
        <v>0</v>
      </c>
      <c r="CH661" s="414">
        <f t="shared" si="186"/>
        <v>236340.52492007101</v>
      </c>
      <c r="CI661" s="414">
        <f t="shared" si="171"/>
        <v>0</v>
      </c>
      <c r="CJ661" s="414">
        <f t="shared" si="172"/>
        <v>0</v>
      </c>
      <c r="CK661" s="414">
        <f t="shared" si="173"/>
        <v>0</v>
      </c>
      <c r="CL661" s="414">
        <f t="shared" si="174"/>
        <v>0</v>
      </c>
      <c r="CM661" s="414">
        <f t="shared" si="175"/>
        <v>236340.52492007101</v>
      </c>
    </row>
    <row r="662" spans="2:91" hidden="1" x14ac:dyDescent="0.25">
      <c r="B662" s="134" t="str">
        <f t="shared" si="176"/>
        <v>-----</v>
      </c>
      <c r="C662" s="1" t="str">
        <f>+IF('Diagnóstico Técnico'!AH653&gt;0,'Diagnóstico Técnico'!A653,"")</f>
        <v/>
      </c>
      <c r="D662" s="413" t="str">
        <f>+'Diagnóstico Técnico'!D653</f>
        <v xml:space="preserve">SAN MARTIN </v>
      </c>
      <c r="BW662" s="414">
        <v>181197.87388987566</v>
      </c>
      <c r="BX662" s="414">
        <f t="shared" si="177"/>
        <v>215625.46992895202</v>
      </c>
      <c r="BY662" s="414">
        <f t="shared" si="178"/>
        <v>17407.609236234457</v>
      </c>
      <c r="BZ662" s="414">
        <f t="shared" si="179"/>
        <v>20715.054991119003</v>
      </c>
      <c r="CA662" s="414">
        <f t="shared" si="180"/>
        <v>198605.48312611011</v>
      </c>
      <c r="CB662" s="414">
        <f t="shared" si="181"/>
        <v>0</v>
      </c>
      <c r="CC662" s="414">
        <f t="shared" si="182"/>
        <v>0</v>
      </c>
      <c r="CD662" s="414">
        <f t="shared" si="183"/>
        <v>0</v>
      </c>
      <c r="CE662" s="414">
        <f t="shared" si="170"/>
        <v>0</v>
      </c>
      <c r="CF662" s="414">
        <f t="shared" si="184"/>
        <v>0</v>
      </c>
      <c r="CG662" s="414">
        <f t="shared" si="185"/>
        <v>0</v>
      </c>
      <c r="CH662" s="414">
        <f t="shared" si="186"/>
        <v>0</v>
      </c>
      <c r="CI662" s="414">
        <f t="shared" si="171"/>
        <v>0</v>
      </c>
      <c r="CJ662" s="414">
        <f t="shared" si="172"/>
        <v>0</v>
      </c>
      <c r="CK662" s="414">
        <f t="shared" si="173"/>
        <v>0</v>
      </c>
      <c r="CL662" s="414">
        <f t="shared" si="174"/>
        <v>0</v>
      </c>
      <c r="CM662" s="414">
        <f t="shared" si="175"/>
        <v>0</v>
      </c>
    </row>
    <row r="663" spans="2:91" hidden="1" x14ac:dyDescent="0.25">
      <c r="B663" s="134" t="str">
        <f t="shared" si="176"/>
        <v>-----</v>
      </c>
      <c r="C663" s="1" t="str">
        <f>+IF('Diagnóstico Técnico'!AH654&gt;0,'Diagnóstico Técnico'!A654,"")</f>
        <v/>
      </c>
      <c r="D663" s="413" t="str">
        <f>+'Diagnóstico Técnico'!D654</f>
        <v xml:space="preserve">SAN MARTIN </v>
      </c>
      <c r="BW663" s="414">
        <v>181197.87388987566</v>
      </c>
      <c r="BX663" s="414">
        <f t="shared" si="177"/>
        <v>215625.46992895202</v>
      </c>
      <c r="BY663" s="414">
        <f t="shared" si="178"/>
        <v>17407.609236234457</v>
      </c>
      <c r="BZ663" s="414">
        <f t="shared" si="179"/>
        <v>20715.054991119003</v>
      </c>
      <c r="CA663" s="414">
        <f t="shared" si="180"/>
        <v>198605.48312611011</v>
      </c>
      <c r="CB663" s="414">
        <f t="shared" si="181"/>
        <v>0</v>
      </c>
      <c r="CC663" s="414">
        <f t="shared" si="182"/>
        <v>0</v>
      </c>
      <c r="CD663" s="414">
        <f t="shared" si="183"/>
        <v>0</v>
      </c>
      <c r="CE663" s="414">
        <f t="shared" si="170"/>
        <v>0</v>
      </c>
      <c r="CF663" s="414">
        <f t="shared" si="184"/>
        <v>0</v>
      </c>
      <c r="CG663" s="414">
        <f t="shared" si="185"/>
        <v>0</v>
      </c>
      <c r="CH663" s="414">
        <f t="shared" si="186"/>
        <v>0</v>
      </c>
      <c r="CI663" s="414">
        <f t="shared" si="171"/>
        <v>0</v>
      </c>
      <c r="CJ663" s="414">
        <f t="shared" si="172"/>
        <v>0</v>
      </c>
      <c r="CK663" s="414">
        <f t="shared" si="173"/>
        <v>0</v>
      </c>
      <c r="CL663" s="414">
        <f t="shared" si="174"/>
        <v>0</v>
      </c>
      <c r="CM663" s="414">
        <f t="shared" si="175"/>
        <v>0</v>
      </c>
    </row>
    <row r="664" spans="2:91" hidden="1" x14ac:dyDescent="0.25">
      <c r="B664" s="134" t="str">
        <f t="shared" si="176"/>
        <v>-----</v>
      </c>
      <c r="C664" s="1" t="str">
        <f>+IF('Diagnóstico Técnico'!AH655&gt;0,'Diagnóstico Técnico'!A655,"")</f>
        <v>MIL-108</v>
      </c>
      <c r="D664" s="413" t="str">
        <f>+'Diagnóstico Técnico'!D655</f>
        <v>NUEVO MILENIO</v>
      </c>
      <c r="BW664" s="414">
        <v>181197.87388987566</v>
      </c>
      <c r="BX664" s="414">
        <f t="shared" si="177"/>
        <v>215625.46992895202</v>
      </c>
      <c r="BY664" s="414">
        <f t="shared" si="178"/>
        <v>17407.609236234457</v>
      </c>
      <c r="BZ664" s="414">
        <f t="shared" si="179"/>
        <v>20715.054991119003</v>
      </c>
      <c r="CA664" s="414">
        <f t="shared" si="180"/>
        <v>198605.48312611011</v>
      </c>
      <c r="CB664" s="414">
        <f t="shared" si="181"/>
        <v>236340.52492007101</v>
      </c>
      <c r="CC664" s="414">
        <f t="shared" si="182"/>
        <v>0</v>
      </c>
      <c r="CD664" s="414">
        <f t="shared" si="183"/>
        <v>0</v>
      </c>
      <c r="CE664" s="414">
        <f t="shared" si="170"/>
        <v>0</v>
      </c>
      <c r="CF664" s="414">
        <f t="shared" si="184"/>
        <v>0</v>
      </c>
      <c r="CG664" s="414">
        <f t="shared" si="185"/>
        <v>0</v>
      </c>
      <c r="CH664" s="414">
        <f t="shared" si="186"/>
        <v>236340.52492007101</v>
      </c>
      <c r="CI664" s="414">
        <f t="shared" si="171"/>
        <v>0</v>
      </c>
      <c r="CJ664" s="414">
        <f t="shared" si="172"/>
        <v>0</v>
      </c>
      <c r="CK664" s="414">
        <f t="shared" si="173"/>
        <v>0</v>
      </c>
      <c r="CL664" s="414">
        <f t="shared" si="174"/>
        <v>0</v>
      </c>
      <c r="CM664" s="414">
        <f t="shared" si="175"/>
        <v>236340.52492007101</v>
      </c>
    </row>
    <row r="665" spans="2:91" hidden="1" x14ac:dyDescent="0.25">
      <c r="B665" s="134" t="str">
        <f t="shared" si="176"/>
        <v>-----</v>
      </c>
      <c r="C665" s="1" t="str">
        <f>+IF('Diagnóstico Técnico'!AH656&gt;0,'Diagnóstico Técnico'!A656,"")</f>
        <v/>
      </c>
      <c r="D665" s="413" t="str">
        <f>+'Diagnóstico Técnico'!D656</f>
        <v xml:space="preserve">OASIS </v>
      </c>
      <c r="BW665" s="414">
        <v>181197.87388987566</v>
      </c>
      <c r="BX665" s="414">
        <f t="shared" si="177"/>
        <v>215625.46992895202</v>
      </c>
      <c r="BY665" s="414">
        <f t="shared" si="178"/>
        <v>17407.609236234457</v>
      </c>
      <c r="BZ665" s="414">
        <f t="shared" si="179"/>
        <v>20715.054991119003</v>
      </c>
      <c r="CA665" s="414">
        <f t="shared" si="180"/>
        <v>198605.48312611011</v>
      </c>
      <c r="CB665" s="414">
        <f t="shared" si="181"/>
        <v>0</v>
      </c>
      <c r="CC665" s="414">
        <f t="shared" si="182"/>
        <v>0</v>
      </c>
      <c r="CD665" s="414">
        <f t="shared" si="183"/>
        <v>0</v>
      </c>
      <c r="CE665" s="414">
        <f t="shared" si="170"/>
        <v>0</v>
      </c>
      <c r="CF665" s="414">
        <f t="shared" si="184"/>
        <v>0</v>
      </c>
      <c r="CG665" s="414">
        <f t="shared" si="185"/>
        <v>0</v>
      </c>
      <c r="CH665" s="414">
        <f t="shared" si="186"/>
        <v>0</v>
      </c>
      <c r="CI665" s="414">
        <f t="shared" si="171"/>
        <v>0</v>
      </c>
      <c r="CJ665" s="414">
        <f t="shared" si="172"/>
        <v>0</v>
      </c>
      <c r="CK665" s="414">
        <f t="shared" si="173"/>
        <v>0</v>
      </c>
      <c r="CL665" s="414">
        <f t="shared" si="174"/>
        <v>0</v>
      </c>
      <c r="CM665" s="414">
        <f t="shared" si="175"/>
        <v>0</v>
      </c>
    </row>
    <row r="666" spans="2:91" hidden="1" x14ac:dyDescent="0.25">
      <c r="B666" s="134" t="str">
        <f t="shared" si="176"/>
        <v>-----</v>
      </c>
      <c r="C666" s="1" t="str">
        <f>+IF('Diagnóstico Técnico'!AH657&gt;0,'Diagnóstico Técnico'!A657,"")</f>
        <v/>
      </c>
      <c r="D666" s="413" t="str">
        <f>+'Diagnóstico Técnico'!D657</f>
        <v>NUEVO MILENIO</v>
      </c>
      <c r="BW666" s="414">
        <v>181197.87388987566</v>
      </c>
      <c r="BX666" s="414">
        <f t="shared" si="177"/>
        <v>215625.46992895202</v>
      </c>
      <c r="BY666" s="414">
        <f t="shared" si="178"/>
        <v>17407.609236234457</v>
      </c>
      <c r="BZ666" s="414">
        <f t="shared" si="179"/>
        <v>20715.054991119003</v>
      </c>
      <c r="CA666" s="414">
        <f t="shared" si="180"/>
        <v>198605.48312611011</v>
      </c>
      <c r="CB666" s="414">
        <f t="shared" si="181"/>
        <v>0</v>
      </c>
      <c r="CC666" s="414">
        <f t="shared" si="182"/>
        <v>0</v>
      </c>
      <c r="CD666" s="414">
        <f t="shared" si="183"/>
        <v>0</v>
      </c>
      <c r="CE666" s="414">
        <f t="shared" si="170"/>
        <v>0</v>
      </c>
      <c r="CF666" s="414">
        <f t="shared" si="184"/>
        <v>0</v>
      </c>
      <c r="CG666" s="414">
        <f t="shared" si="185"/>
        <v>0</v>
      </c>
      <c r="CH666" s="414">
        <f t="shared" si="186"/>
        <v>0</v>
      </c>
      <c r="CI666" s="414">
        <f t="shared" si="171"/>
        <v>0</v>
      </c>
      <c r="CJ666" s="414">
        <f t="shared" si="172"/>
        <v>0</v>
      </c>
      <c r="CK666" s="414">
        <f t="shared" si="173"/>
        <v>0</v>
      </c>
      <c r="CL666" s="414">
        <f t="shared" si="174"/>
        <v>0</v>
      </c>
      <c r="CM666" s="414">
        <f t="shared" si="175"/>
        <v>0</v>
      </c>
    </row>
    <row r="667" spans="2:91" hidden="1" x14ac:dyDescent="0.25">
      <c r="B667" s="134" t="str">
        <f t="shared" si="176"/>
        <v>-----</v>
      </c>
      <c r="C667" s="1" t="str">
        <f>+IF('Diagnóstico Técnico'!AH658&gt;0,'Diagnóstico Técnico'!A658,"")</f>
        <v/>
      </c>
      <c r="D667" s="413" t="str">
        <f>+'Diagnóstico Técnico'!D658</f>
        <v>NUEVO MILENIO</v>
      </c>
      <c r="BW667" s="414">
        <v>181197.87388987566</v>
      </c>
      <c r="BX667" s="414">
        <f t="shared" si="177"/>
        <v>215625.46992895202</v>
      </c>
      <c r="BY667" s="414">
        <f t="shared" si="178"/>
        <v>17407.609236234457</v>
      </c>
      <c r="BZ667" s="414">
        <f t="shared" si="179"/>
        <v>20715.054991119003</v>
      </c>
      <c r="CA667" s="414">
        <f t="shared" si="180"/>
        <v>198605.48312611011</v>
      </c>
      <c r="CB667" s="414">
        <f t="shared" si="181"/>
        <v>0</v>
      </c>
      <c r="CC667" s="414">
        <f t="shared" si="182"/>
        <v>0</v>
      </c>
      <c r="CD667" s="414">
        <f t="shared" si="183"/>
        <v>0</v>
      </c>
      <c r="CE667" s="414">
        <f t="shared" si="170"/>
        <v>0</v>
      </c>
      <c r="CF667" s="414">
        <f t="shared" si="184"/>
        <v>0</v>
      </c>
      <c r="CG667" s="414">
        <f t="shared" si="185"/>
        <v>0</v>
      </c>
      <c r="CH667" s="414">
        <f t="shared" si="186"/>
        <v>0</v>
      </c>
      <c r="CI667" s="414">
        <f t="shared" si="171"/>
        <v>0</v>
      </c>
      <c r="CJ667" s="414">
        <f t="shared" si="172"/>
        <v>0</v>
      </c>
      <c r="CK667" s="414">
        <f t="shared" si="173"/>
        <v>0</v>
      </c>
      <c r="CL667" s="414">
        <f t="shared" si="174"/>
        <v>0</v>
      </c>
      <c r="CM667" s="414">
        <f t="shared" si="175"/>
        <v>0</v>
      </c>
    </row>
    <row r="668" spans="2:91" hidden="1" x14ac:dyDescent="0.25">
      <c r="B668" s="134" t="str">
        <f t="shared" si="176"/>
        <v>-----</v>
      </c>
      <c r="C668" s="1" t="str">
        <f>+IF('Diagnóstico Técnico'!AH659&gt;0,'Diagnóstico Técnico'!A659,"")</f>
        <v/>
      </c>
      <c r="D668" s="413" t="str">
        <f>+'Diagnóstico Técnico'!D659</f>
        <v>TAHAMI</v>
      </c>
      <c r="BW668" s="414">
        <v>181197.87388987566</v>
      </c>
      <c r="BX668" s="414">
        <f t="shared" si="177"/>
        <v>215625.46992895202</v>
      </c>
      <c r="BY668" s="414">
        <f t="shared" si="178"/>
        <v>17407.609236234457</v>
      </c>
      <c r="BZ668" s="414">
        <f t="shared" si="179"/>
        <v>20715.054991119003</v>
      </c>
      <c r="CA668" s="414">
        <f t="shared" si="180"/>
        <v>198605.48312611011</v>
      </c>
      <c r="CB668" s="414">
        <f t="shared" si="181"/>
        <v>0</v>
      </c>
      <c r="CC668" s="414">
        <f t="shared" si="182"/>
        <v>0</v>
      </c>
      <c r="CD668" s="414">
        <f t="shared" si="183"/>
        <v>0</v>
      </c>
      <c r="CE668" s="414">
        <f t="shared" si="170"/>
        <v>0</v>
      </c>
      <c r="CF668" s="414">
        <f t="shared" si="184"/>
        <v>0</v>
      </c>
      <c r="CG668" s="414">
        <f t="shared" si="185"/>
        <v>0</v>
      </c>
      <c r="CH668" s="414">
        <f t="shared" si="186"/>
        <v>0</v>
      </c>
      <c r="CI668" s="414">
        <f t="shared" si="171"/>
        <v>0</v>
      </c>
      <c r="CJ668" s="414">
        <f t="shared" si="172"/>
        <v>0</v>
      </c>
      <c r="CK668" s="414">
        <f t="shared" si="173"/>
        <v>0</v>
      </c>
      <c r="CL668" s="414">
        <f t="shared" si="174"/>
        <v>0</v>
      </c>
      <c r="CM668" s="414">
        <f t="shared" si="175"/>
        <v>0</v>
      </c>
    </row>
    <row r="669" spans="2:91" hidden="1" x14ac:dyDescent="0.25">
      <c r="B669" s="134" t="str">
        <f t="shared" si="176"/>
        <v>-----</v>
      </c>
      <c r="C669" s="1" t="str">
        <f>+IF('Diagnóstico Técnico'!AH660&gt;0,'Diagnóstico Técnico'!A660,"")</f>
        <v/>
      </c>
      <c r="D669" s="413" t="str">
        <f>+'Diagnóstico Técnico'!D660</f>
        <v>TAHAMI</v>
      </c>
      <c r="BW669" s="414">
        <v>181197.87388987566</v>
      </c>
      <c r="BX669" s="414">
        <f t="shared" si="177"/>
        <v>215625.46992895202</v>
      </c>
      <c r="BY669" s="414">
        <f t="shared" si="178"/>
        <v>17407.609236234457</v>
      </c>
      <c r="BZ669" s="414">
        <f t="shared" si="179"/>
        <v>20715.054991119003</v>
      </c>
      <c r="CA669" s="414">
        <f t="shared" si="180"/>
        <v>198605.48312611011</v>
      </c>
      <c r="CB669" s="414">
        <f t="shared" si="181"/>
        <v>0</v>
      </c>
      <c r="CC669" s="414">
        <f t="shared" si="182"/>
        <v>0</v>
      </c>
      <c r="CD669" s="414">
        <f t="shared" si="183"/>
        <v>0</v>
      </c>
      <c r="CE669" s="414">
        <f t="shared" si="170"/>
        <v>0</v>
      </c>
      <c r="CF669" s="414">
        <f t="shared" si="184"/>
        <v>0</v>
      </c>
      <c r="CG669" s="414">
        <f t="shared" si="185"/>
        <v>0</v>
      </c>
      <c r="CH669" s="414">
        <f t="shared" si="186"/>
        <v>0</v>
      </c>
      <c r="CI669" s="414">
        <f t="shared" si="171"/>
        <v>0</v>
      </c>
      <c r="CJ669" s="414">
        <f t="shared" si="172"/>
        <v>0</v>
      </c>
      <c r="CK669" s="414">
        <f t="shared" si="173"/>
        <v>0</v>
      </c>
      <c r="CL669" s="414">
        <f t="shared" si="174"/>
        <v>0</v>
      </c>
      <c r="CM669" s="414">
        <f t="shared" si="175"/>
        <v>0</v>
      </c>
    </row>
    <row r="670" spans="2:91" hidden="1" x14ac:dyDescent="0.25">
      <c r="B670" s="134" t="str">
        <f t="shared" si="176"/>
        <v>-----</v>
      </c>
      <c r="C670" s="1" t="str">
        <f>+IF('Diagnóstico Técnico'!AH661&gt;0,'Diagnóstico Técnico'!A661,"")</f>
        <v/>
      </c>
      <c r="D670" s="413" t="str">
        <f>+'Diagnóstico Técnico'!D661</f>
        <v>NUEVO MILENIO</v>
      </c>
      <c r="BW670" s="414">
        <v>181197.87388987566</v>
      </c>
      <c r="BX670" s="414">
        <f t="shared" si="177"/>
        <v>215625.46992895202</v>
      </c>
      <c r="BY670" s="414">
        <f t="shared" si="178"/>
        <v>17407.609236234457</v>
      </c>
      <c r="BZ670" s="414">
        <f t="shared" si="179"/>
        <v>20715.054991119003</v>
      </c>
      <c r="CA670" s="414">
        <f t="shared" si="180"/>
        <v>198605.48312611011</v>
      </c>
      <c r="CB670" s="414">
        <f t="shared" si="181"/>
        <v>0</v>
      </c>
      <c r="CC670" s="414">
        <f t="shared" si="182"/>
        <v>0</v>
      </c>
      <c r="CD670" s="414">
        <f t="shared" si="183"/>
        <v>0</v>
      </c>
      <c r="CE670" s="414">
        <f t="shared" si="170"/>
        <v>0</v>
      </c>
      <c r="CF670" s="414">
        <f t="shared" si="184"/>
        <v>0</v>
      </c>
      <c r="CG670" s="414">
        <f t="shared" si="185"/>
        <v>0</v>
      </c>
      <c r="CH670" s="414">
        <f t="shared" si="186"/>
        <v>0</v>
      </c>
      <c r="CI670" s="414">
        <f t="shared" si="171"/>
        <v>0</v>
      </c>
      <c r="CJ670" s="414">
        <f t="shared" si="172"/>
        <v>0</v>
      </c>
      <c r="CK670" s="414">
        <f t="shared" si="173"/>
        <v>0</v>
      </c>
      <c r="CL670" s="414">
        <f t="shared" si="174"/>
        <v>0</v>
      </c>
      <c r="CM670" s="414">
        <f t="shared" si="175"/>
        <v>0</v>
      </c>
    </row>
    <row r="671" spans="2:91" hidden="1" x14ac:dyDescent="0.25">
      <c r="B671" s="134" t="str">
        <f t="shared" si="176"/>
        <v>-----</v>
      </c>
      <c r="C671" s="1" t="str">
        <f>+IF('Diagnóstico Técnico'!AH662&gt;0,'Diagnóstico Técnico'!A662,"")</f>
        <v>MIL-112</v>
      </c>
      <c r="D671" s="413" t="str">
        <f>+'Diagnóstico Técnico'!D662</f>
        <v>NUEVO MILENIO</v>
      </c>
      <c r="BW671" s="414">
        <v>181197.87388987566</v>
      </c>
      <c r="BX671" s="414">
        <f t="shared" si="177"/>
        <v>215625.46992895202</v>
      </c>
      <c r="BY671" s="414">
        <f t="shared" si="178"/>
        <v>17407.609236234457</v>
      </c>
      <c r="BZ671" s="414">
        <f t="shared" si="179"/>
        <v>20715.054991119003</v>
      </c>
      <c r="CA671" s="414">
        <f t="shared" si="180"/>
        <v>198605.48312611011</v>
      </c>
      <c r="CB671" s="414">
        <f t="shared" si="181"/>
        <v>236340.52492007101</v>
      </c>
      <c r="CC671" s="414">
        <f t="shared" si="182"/>
        <v>0</v>
      </c>
      <c r="CD671" s="414">
        <f t="shared" si="183"/>
        <v>0</v>
      </c>
      <c r="CE671" s="414">
        <f t="shared" si="170"/>
        <v>0</v>
      </c>
      <c r="CF671" s="414">
        <f t="shared" si="184"/>
        <v>0</v>
      </c>
      <c r="CG671" s="414">
        <f t="shared" si="185"/>
        <v>0</v>
      </c>
      <c r="CH671" s="414">
        <f t="shared" si="186"/>
        <v>236340.52492007101</v>
      </c>
      <c r="CI671" s="414">
        <f t="shared" si="171"/>
        <v>0</v>
      </c>
      <c r="CJ671" s="414">
        <f t="shared" si="172"/>
        <v>0</v>
      </c>
      <c r="CK671" s="414">
        <f t="shared" si="173"/>
        <v>0</v>
      </c>
      <c r="CL671" s="414">
        <f t="shared" si="174"/>
        <v>0</v>
      </c>
      <c r="CM671" s="414">
        <f t="shared" si="175"/>
        <v>236340.52492007101</v>
      </c>
    </row>
    <row r="672" spans="2:91" hidden="1" x14ac:dyDescent="0.25">
      <c r="B672" s="134" t="str">
        <f t="shared" si="176"/>
        <v>-----</v>
      </c>
      <c r="C672" s="1" t="str">
        <f>+IF('Diagnóstico Técnico'!AH663&gt;0,'Diagnóstico Técnico'!A663,"")</f>
        <v/>
      </c>
      <c r="D672" s="413" t="str">
        <f>+'Diagnóstico Técnico'!D663</f>
        <v xml:space="preserve">OASIS </v>
      </c>
      <c r="BW672" s="414">
        <v>181197.87388987566</v>
      </c>
      <c r="BX672" s="414">
        <f t="shared" si="177"/>
        <v>215625.46992895202</v>
      </c>
      <c r="BY672" s="414">
        <f t="shared" si="178"/>
        <v>17407.609236234457</v>
      </c>
      <c r="BZ672" s="414">
        <f t="shared" si="179"/>
        <v>20715.054991119003</v>
      </c>
      <c r="CA672" s="414">
        <f t="shared" si="180"/>
        <v>198605.48312611011</v>
      </c>
      <c r="CB672" s="414">
        <f t="shared" si="181"/>
        <v>0</v>
      </c>
      <c r="CC672" s="414">
        <f t="shared" si="182"/>
        <v>0</v>
      </c>
      <c r="CD672" s="414">
        <f t="shared" si="183"/>
        <v>0</v>
      </c>
      <c r="CE672" s="414">
        <f t="shared" si="170"/>
        <v>0</v>
      </c>
      <c r="CF672" s="414">
        <f t="shared" si="184"/>
        <v>0</v>
      </c>
      <c r="CG672" s="414">
        <f t="shared" si="185"/>
        <v>0</v>
      </c>
      <c r="CH672" s="414">
        <f t="shared" si="186"/>
        <v>0</v>
      </c>
      <c r="CI672" s="414">
        <f t="shared" si="171"/>
        <v>0</v>
      </c>
      <c r="CJ672" s="414">
        <f t="shared" si="172"/>
        <v>0</v>
      </c>
      <c r="CK672" s="414">
        <f t="shared" si="173"/>
        <v>0</v>
      </c>
      <c r="CL672" s="414">
        <f t="shared" si="174"/>
        <v>0</v>
      </c>
      <c r="CM672" s="414">
        <f t="shared" si="175"/>
        <v>0</v>
      </c>
    </row>
    <row r="673" spans="2:91" hidden="1" x14ac:dyDescent="0.25">
      <c r="B673" s="134" t="str">
        <f t="shared" si="176"/>
        <v>-----</v>
      </c>
      <c r="C673" s="1" t="str">
        <f>+IF('Diagnóstico Técnico'!AH664&gt;0,'Diagnóstico Técnico'!A664,"")</f>
        <v>MIL-113</v>
      </c>
      <c r="D673" s="413" t="str">
        <f>+'Diagnóstico Técnico'!D664</f>
        <v>NUEVO MILENIO</v>
      </c>
      <c r="BW673" s="414">
        <v>181197.87388987566</v>
      </c>
      <c r="BX673" s="414">
        <f t="shared" si="177"/>
        <v>215625.46992895202</v>
      </c>
      <c r="BY673" s="414">
        <f t="shared" si="178"/>
        <v>17407.609236234457</v>
      </c>
      <c r="BZ673" s="414">
        <f t="shared" si="179"/>
        <v>20715.054991119003</v>
      </c>
      <c r="CA673" s="414">
        <f t="shared" si="180"/>
        <v>198605.48312611011</v>
      </c>
      <c r="CB673" s="414">
        <f t="shared" si="181"/>
        <v>236340.52492007101</v>
      </c>
      <c r="CC673" s="414">
        <f t="shared" si="182"/>
        <v>0</v>
      </c>
      <c r="CD673" s="414">
        <f t="shared" si="183"/>
        <v>0</v>
      </c>
      <c r="CE673" s="414">
        <f t="shared" si="170"/>
        <v>0</v>
      </c>
      <c r="CF673" s="414">
        <f t="shared" si="184"/>
        <v>0</v>
      </c>
      <c r="CG673" s="414">
        <f t="shared" si="185"/>
        <v>0</v>
      </c>
      <c r="CH673" s="414">
        <f t="shared" si="186"/>
        <v>236340.52492007101</v>
      </c>
      <c r="CI673" s="414">
        <f t="shared" si="171"/>
        <v>0</v>
      </c>
      <c r="CJ673" s="414">
        <f t="shared" si="172"/>
        <v>0</v>
      </c>
      <c r="CK673" s="414">
        <f t="shared" si="173"/>
        <v>0</v>
      </c>
      <c r="CL673" s="414">
        <f t="shared" si="174"/>
        <v>0</v>
      </c>
      <c r="CM673" s="414">
        <f t="shared" si="175"/>
        <v>236340.52492007101</v>
      </c>
    </row>
    <row r="674" spans="2:91" hidden="1" x14ac:dyDescent="0.25">
      <c r="B674" s="134" t="str">
        <f t="shared" si="176"/>
        <v>-----</v>
      </c>
      <c r="C674" s="1" t="str">
        <f>+IF('Diagnóstico Técnico'!AH665&gt;0,'Diagnóstico Técnico'!A665,"")</f>
        <v/>
      </c>
      <c r="D674" s="413" t="str">
        <f>+'Diagnóstico Técnico'!D665</f>
        <v xml:space="preserve">OASIS </v>
      </c>
      <c r="BW674" s="414">
        <v>181197.87388987566</v>
      </c>
      <c r="BX674" s="414">
        <f t="shared" si="177"/>
        <v>215625.46992895202</v>
      </c>
      <c r="BY674" s="414">
        <f t="shared" si="178"/>
        <v>17407.609236234457</v>
      </c>
      <c r="BZ674" s="414">
        <f t="shared" si="179"/>
        <v>20715.054991119003</v>
      </c>
      <c r="CA674" s="414">
        <f t="shared" si="180"/>
        <v>198605.48312611011</v>
      </c>
      <c r="CB674" s="414">
        <f t="shared" si="181"/>
        <v>0</v>
      </c>
      <c r="CC674" s="414">
        <f t="shared" si="182"/>
        <v>0</v>
      </c>
      <c r="CD674" s="414">
        <f t="shared" si="183"/>
        <v>0</v>
      </c>
      <c r="CE674" s="414">
        <f t="shared" si="170"/>
        <v>0</v>
      </c>
      <c r="CF674" s="414">
        <f t="shared" si="184"/>
        <v>0</v>
      </c>
      <c r="CG674" s="414">
        <f t="shared" si="185"/>
        <v>0</v>
      </c>
      <c r="CH674" s="414">
        <f t="shared" si="186"/>
        <v>0</v>
      </c>
      <c r="CI674" s="414">
        <f t="shared" si="171"/>
        <v>0</v>
      </c>
      <c r="CJ674" s="414">
        <f t="shared" si="172"/>
        <v>0</v>
      </c>
      <c r="CK674" s="414">
        <f t="shared" si="173"/>
        <v>0</v>
      </c>
      <c r="CL674" s="414">
        <f t="shared" si="174"/>
        <v>0</v>
      </c>
      <c r="CM674" s="414">
        <f t="shared" si="175"/>
        <v>0</v>
      </c>
    </row>
    <row r="675" spans="2:91" hidden="1" x14ac:dyDescent="0.25">
      <c r="B675" s="134" t="str">
        <f t="shared" si="176"/>
        <v>-----</v>
      </c>
      <c r="C675" s="1" t="str">
        <f>+IF('Diagnóstico Técnico'!AH666&gt;0,'Diagnóstico Técnico'!A666,"")</f>
        <v/>
      </c>
      <c r="D675" s="413" t="str">
        <f>+'Diagnóstico Técnico'!D666</f>
        <v>NUEVO MILENIO</v>
      </c>
      <c r="BW675" s="414">
        <v>181197.87388987566</v>
      </c>
      <c r="BX675" s="414">
        <f t="shared" si="177"/>
        <v>215625.46992895202</v>
      </c>
      <c r="BY675" s="414">
        <f t="shared" si="178"/>
        <v>17407.609236234457</v>
      </c>
      <c r="BZ675" s="414">
        <f t="shared" si="179"/>
        <v>20715.054991119003</v>
      </c>
      <c r="CA675" s="414">
        <f t="shared" si="180"/>
        <v>198605.48312611011</v>
      </c>
      <c r="CB675" s="414">
        <f t="shared" si="181"/>
        <v>0</v>
      </c>
      <c r="CC675" s="414">
        <f t="shared" si="182"/>
        <v>0</v>
      </c>
      <c r="CD675" s="414">
        <f t="shared" si="183"/>
        <v>0</v>
      </c>
      <c r="CE675" s="414">
        <f t="shared" si="170"/>
        <v>0</v>
      </c>
      <c r="CF675" s="414">
        <f t="shared" si="184"/>
        <v>0</v>
      </c>
      <c r="CG675" s="414">
        <f t="shared" si="185"/>
        <v>0</v>
      </c>
      <c r="CH675" s="414">
        <f t="shared" si="186"/>
        <v>0</v>
      </c>
      <c r="CI675" s="414">
        <f t="shared" si="171"/>
        <v>0</v>
      </c>
      <c r="CJ675" s="414">
        <f t="shared" si="172"/>
        <v>0</v>
      </c>
      <c r="CK675" s="414">
        <f t="shared" si="173"/>
        <v>0</v>
      </c>
      <c r="CL675" s="414">
        <f t="shared" si="174"/>
        <v>0</v>
      </c>
      <c r="CM675" s="414">
        <f t="shared" si="175"/>
        <v>0</v>
      </c>
    </row>
    <row r="676" spans="2:91" hidden="1" x14ac:dyDescent="0.25">
      <c r="B676" s="134" t="str">
        <f t="shared" si="176"/>
        <v>-----</v>
      </c>
      <c r="C676" s="1" t="str">
        <f>+IF('Diagnóstico Técnico'!AH667&gt;0,'Diagnóstico Técnico'!A667,"")</f>
        <v/>
      </c>
      <c r="D676" s="413" t="str">
        <f>+'Diagnóstico Técnico'!D667</f>
        <v>TAHAMI</v>
      </c>
      <c r="BW676" s="414">
        <v>181197.87388987566</v>
      </c>
      <c r="BX676" s="414">
        <f t="shared" si="177"/>
        <v>215625.46992895202</v>
      </c>
      <c r="BY676" s="414">
        <f t="shared" si="178"/>
        <v>17407.609236234457</v>
      </c>
      <c r="BZ676" s="414">
        <f t="shared" si="179"/>
        <v>20715.054991119003</v>
      </c>
      <c r="CA676" s="414">
        <f t="shared" si="180"/>
        <v>198605.48312611011</v>
      </c>
      <c r="CB676" s="414">
        <f t="shared" si="181"/>
        <v>0</v>
      </c>
      <c r="CC676" s="414">
        <f t="shared" si="182"/>
        <v>0</v>
      </c>
      <c r="CD676" s="414">
        <f t="shared" si="183"/>
        <v>0</v>
      </c>
      <c r="CE676" s="414">
        <f t="shared" si="170"/>
        <v>0</v>
      </c>
      <c r="CF676" s="414">
        <f t="shared" si="184"/>
        <v>0</v>
      </c>
      <c r="CG676" s="414">
        <f t="shared" si="185"/>
        <v>0</v>
      </c>
      <c r="CH676" s="414">
        <f t="shared" si="186"/>
        <v>0</v>
      </c>
      <c r="CI676" s="414">
        <f t="shared" si="171"/>
        <v>0</v>
      </c>
      <c r="CJ676" s="414">
        <f t="shared" si="172"/>
        <v>0</v>
      </c>
      <c r="CK676" s="414">
        <f t="shared" si="173"/>
        <v>0</v>
      </c>
      <c r="CL676" s="414">
        <f t="shared" si="174"/>
        <v>0</v>
      </c>
      <c r="CM676" s="414">
        <f t="shared" si="175"/>
        <v>0</v>
      </c>
    </row>
    <row r="677" spans="2:91" hidden="1" x14ac:dyDescent="0.25">
      <c r="B677" s="134" t="str">
        <f t="shared" si="176"/>
        <v>-----</v>
      </c>
      <c r="C677" s="1" t="str">
        <f>+IF('Diagnóstico Técnico'!AH668&gt;0,'Diagnóstico Técnico'!A668,"")</f>
        <v/>
      </c>
      <c r="D677" s="413" t="str">
        <f>+'Diagnóstico Técnico'!D668</f>
        <v xml:space="preserve">SAN MARTIN </v>
      </c>
      <c r="BW677" s="414">
        <v>181197.87388987566</v>
      </c>
      <c r="BX677" s="414">
        <f t="shared" si="177"/>
        <v>215625.46992895202</v>
      </c>
      <c r="BY677" s="414">
        <f t="shared" si="178"/>
        <v>17407.609236234457</v>
      </c>
      <c r="BZ677" s="414">
        <f t="shared" si="179"/>
        <v>20715.054991119003</v>
      </c>
      <c r="CA677" s="414">
        <f t="shared" si="180"/>
        <v>198605.48312611011</v>
      </c>
      <c r="CB677" s="414">
        <f t="shared" si="181"/>
        <v>0</v>
      </c>
      <c r="CC677" s="414">
        <f t="shared" si="182"/>
        <v>0</v>
      </c>
      <c r="CD677" s="414">
        <f t="shared" si="183"/>
        <v>0</v>
      </c>
      <c r="CE677" s="414">
        <f t="shared" si="170"/>
        <v>0</v>
      </c>
      <c r="CF677" s="414">
        <f t="shared" si="184"/>
        <v>0</v>
      </c>
      <c r="CG677" s="414">
        <f t="shared" si="185"/>
        <v>0</v>
      </c>
      <c r="CH677" s="414">
        <f t="shared" si="186"/>
        <v>0</v>
      </c>
      <c r="CI677" s="414">
        <f t="shared" si="171"/>
        <v>0</v>
      </c>
      <c r="CJ677" s="414">
        <f t="shared" si="172"/>
        <v>0</v>
      </c>
      <c r="CK677" s="414">
        <f t="shared" si="173"/>
        <v>0</v>
      </c>
      <c r="CL677" s="414">
        <f t="shared" si="174"/>
        <v>0</v>
      </c>
      <c r="CM677" s="414">
        <f t="shared" si="175"/>
        <v>0</v>
      </c>
    </row>
    <row r="678" spans="2:91" hidden="1" x14ac:dyDescent="0.25">
      <c r="B678" s="134" t="str">
        <f t="shared" si="176"/>
        <v>-----</v>
      </c>
      <c r="C678" s="1" t="str">
        <f>+IF('Diagnóstico Técnico'!AH669&gt;0,'Diagnóstico Técnico'!A669,"")</f>
        <v/>
      </c>
      <c r="D678" s="413" t="str">
        <f>+'Diagnóstico Técnico'!D669</f>
        <v>TAHAMI</v>
      </c>
      <c r="BW678" s="414">
        <v>181197.87388987566</v>
      </c>
      <c r="BX678" s="414">
        <f t="shared" si="177"/>
        <v>215625.46992895202</v>
      </c>
      <c r="BY678" s="414">
        <f t="shared" si="178"/>
        <v>17407.609236234457</v>
      </c>
      <c r="BZ678" s="414">
        <f t="shared" si="179"/>
        <v>20715.054991119003</v>
      </c>
      <c r="CA678" s="414">
        <f t="shared" si="180"/>
        <v>198605.48312611011</v>
      </c>
      <c r="CB678" s="414">
        <f t="shared" si="181"/>
        <v>0</v>
      </c>
      <c r="CC678" s="414">
        <f t="shared" si="182"/>
        <v>0</v>
      </c>
      <c r="CD678" s="414">
        <f t="shared" si="183"/>
        <v>0</v>
      </c>
      <c r="CE678" s="414">
        <f t="shared" si="170"/>
        <v>0</v>
      </c>
      <c r="CF678" s="414">
        <f t="shared" si="184"/>
        <v>0</v>
      </c>
      <c r="CG678" s="414">
        <f t="shared" si="185"/>
        <v>0</v>
      </c>
      <c r="CH678" s="414">
        <f t="shared" si="186"/>
        <v>0</v>
      </c>
      <c r="CI678" s="414">
        <f t="shared" si="171"/>
        <v>0</v>
      </c>
      <c r="CJ678" s="414">
        <f t="shared" si="172"/>
        <v>0</v>
      </c>
      <c r="CK678" s="414">
        <f t="shared" si="173"/>
        <v>0</v>
      </c>
      <c r="CL678" s="414">
        <f t="shared" si="174"/>
        <v>0</v>
      </c>
      <c r="CM678" s="414">
        <f t="shared" si="175"/>
        <v>0</v>
      </c>
    </row>
    <row r="679" spans="2:91" hidden="1" x14ac:dyDescent="0.25">
      <c r="B679" s="134" t="str">
        <f t="shared" si="176"/>
        <v>-----</v>
      </c>
      <c r="C679" s="1" t="str">
        <f>+IF('Diagnóstico Técnico'!AH670&gt;0,'Diagnóstico Técnico'!A670,"")</f>
        <v/>
      </c>
      <c r="D679" s="413" t="str">
        <f>+'Diagnóstico Técnico'!D670</f>
        <v>TAHAMI</v>
      </c>
      <c r="BW679" s="414">
        <v>181197.87388987566</v>
      </c>
      <c r="BX679" s="414">
        <f t="shared" si="177"/>
        <v>215625.46992895202</v>
      </c>
      <c r="BY679" s="414">
        <f t="shared" si="178"/>
        <v>17407.609236234457</v>
      </c>
      <c r="BZ679" s="414">
        <f t="shared" si="179"/>
        <v>20715.054991119003</v>
      </c>
      <c r="CA679" s="414">
        <f t="shared" si="180"/>
        <v>198605.48312611011</v>
      </c>
      <c r="CB679" s="414">
        <f t="shared" si="181"/>
        <v>0</v>
      </c>
      <c r="CC679" s="414">
        <f t="shared" si="182"/>
        <v>0</v>
      </c>
      <c r="CD679" s="414">
        <f t="shared" si="183"/>
        <v>0</v>
      </c>
      <c r="CE679" s="414">
        <f t="shared" si="170"/>
        <v>0</v>
      </c>
      <c r="CF679" s="414">
        <f t="shared" si="184"/>
        <v>0</v>
      </c>
      <c r="CG679" s="414">
        <f t="shared" si="185"/>
        <v>0</v>
      </c>
      <c r="CH679" s="414">
        <f t="shared" si="186"/>
        <v>0</v>
      </c>
      <c r="CI679" s="414">
        <f t="shared" si="171"/>
        <v>0</v>
      </c>
      <c r="CJ679" s="414">
        <f t="shared" si="172"/>
        <v>0</v>
      </c>
      <c r="CK679" s="414">
        <f t="shared" si="173"/>
        <v>0</v>
      </c>
      <c r="CL679" s="414">
        <f t="shared" si="174"/>
        <v>0</v>
      </c>
      <c r="CM679" s="414">
        <f t="shared" si="175"/>
        <v>0</v>
      </c>
    </row>
    <row r="680" spans="2:91" hidden="1" x14ac:dyDescent="0.25">
      <c r="B680" s="134" t="str">
        <f t="shared" si="176"/>
        <v>-----</v>
      </c>
      <c r="C680" s="1" t="str">
        <f>+IF('Diagnóstico Técnico'!AH671&gt;0,'Diagnóstico Técnico'!A671,"")</f>
        <v/>
      </c>
      <c r="D680" s="413" t="str">
        <f>+'Diagnóstico Técnico'!D671</f>
        <v>TAHAMI</v>
      </c>
      <c r="BW680" s="414">
        <v>181197.87388987566</v>
      </c>
      <c r="BX680" s="414">
        <f t="shared" si="177"/>
        <v>215625.46992895202</v>
      </c>
      <c r="BY680" s="414">
        <f t="shared" si="178"/>
        <v>17407.609236234457</v>
      </c>
      <c r="BZ680" s="414">
        <f t="shared" si="179"/>
        <v>20715.054991119003</v>
      </c>
      <c r="CA680" s="414">
        <f t="shared" si="180"/>
        <v>198605.48312611011</v>
      </c>
      <c r="CB680" s="414">
        <f t="shared" si="181"/>
        <v>0</v>
      </c>
      <c r="CC680" s="414">
        <f t="shared" si="182"/>
        <v>0</v>
      </c>
      <c r="CD680" s="414">
        <f t="shared" si="183"/>
        <v>0</v>
      </c>
      <c r="CE680" s="414">
        <f t="shared" si="170"/>
        <v>0</v>
      </c>
      <c r="CF680" s="414">
        <f t="shared" si="184"/>
        <v>0</v>
      </c>
      <c r="CG680" s="414">
        <f t="shared" si="185"/>
        <v>0</v>
      </c>
      <c r="CH680" s="414">
        <f t="shared" si="186"/>
        <v>0</v>
      </c>
      <c r="CI680" s="414">
        <f t="shared" si="171"/>
        <v>0</v>
      </c>
      <c r="CJ680" s="414">
        <f t="shared" si="172"/>
        <v>0</v>
      </c>
      <c r="CK680" s="414">
        <f t="shared" si="173"/>
        <v>0</v>
      </c>
      <c r="CL680" s="414">
        <f t="shared" si="174"/>
        <v>0</v>
      </c>
      <c r="CM680" s="414">
        <f t="shared" si="175"/>
        <v>0</v>
      </c>
    </row>
    <row r="681" spans="2:91" hidden="1" x14ac:dyDescent="0.25">
      <c r="B681" s="134" t="str">
        <f t="shared" si="176"/>
        <v>-----</v>
      </c>
      <c r="C681" s="1" t="str">
        <f>+IF('Diagnóstico Técnico'!AH672&gt;0,'Diagnóstico Técnico'!A672,"")</f>
        <v/>
      </c>
      <c r="D681" s="413" t="str">
        <f>+'Diagnóstico Técnico'!D672</f>
        <v>TAHAMI</v>
      </c>
      <c r="BW681" s="414">
        <v>181197.87388987566</v>
      </c>
      <c r="BX681" s="414">
        <f t="shared" si="177"/>
        <v>215625.46992895202</v>
      </c>
      <c r="BY681" s="414">
        <f t="shared" si="178"/>
        <v>17407.609236234457</v>
      </c>
      <c r="BZ681" s="414">
        <f t="shared" si="179"/>
        <v>20715.054991119003</v>
      </c>
      <c r="CA681" s="414">
        <f t="shared" si="180"/>
        <v>198605.48312611011</v>
      </c>
      <c r="CB681" s="414">
        <f t="shared" si="181"/>
        <v>0</v>
      </c>
      <c r="CC681" s="414">
        <f t="shared" si="182"/>
        <v>0</v>
      </c>
      <c r="CD681" s="414">
        <f t="shared" si="183"/>
        <v>0</v>
      </c>
      <c r="CE681" s="414">
        <f t="shared" si="170"/>
        <v>0</v>
      </c>
      <c r="CF681" s="414">
        <f t="shared" si="184"/>
        <v>0</v>
      </c>
      <c r="CG681" s="414">
        <f t="shared" si="185"/>
        <v>0</v>
      </c>
      <c r="CH681" s="414">
        <f t="shared" si="186"/>
        <v>0</v>
      </c>
      <c r="CI681" s="414">
        <f t="shared" si="171"/>
        <v>0</v>
      </c>
      <c r="CJ681" s="414">
        <f t="shared" si="172"/>
        <v>0</v>
      </c>
      <c r="CK681" s="414">
        <f t="shared" si="173"/>
        <v>0</v>
      </c>
      <c r="CL681" s="414">
        <f t="shared" si="174"/>
        <v>0</v>
      </c>
      <c r="CM681" s="414">
        <f t="shared" si="175"/>
        <v>0</v>
      </c>
    </row>
    <row r="682" spans="2:91" hidden="1" x14ac:dyDescent="0.25">
      <c r="B682" s="134" t="str">
        <f t="shared" si="176"/>
        <v>-----</v>
      </c>
      <c r="C682" s="1" t="str">
        <f>+IF('Diagnóstico Técnico'!AH673&gt;0,'Diagnóstico Técnico'!A673,"")</f>
        <v/>
      </c>
      <c r="D682" s="413" t="str">
        <f>+'Diagnóstico Técnico'!D673</f>
        <v>TAHAMI</v>
      </c>
      <c r="BW682" s="414">
        <v>181197.87388987566</v>
      </c>
      <c r="BX682" s="414">
        <f t="shared" si="177"/>
        <v>215625.46992895202</v>
      </c>
      <c r="BY682" s="414">
        <f t="shared" si="178"/>
        <v>17407.609236234457</v>
      </c>
      <c r="BZ682" s="414">
        <f t="shared" si="179"/>
        <v>20715.054991119003</v>
      </c>
      <c r="CA682" s="414">
        <f t="shared" si="180"/>
        <v>198605.48312611011</v>
      </c>
      <c r="CB682" s="414">
        <f t="shared" si="181"/>
        <v>0</v>
      </c>
      <c r="CC682" s="414">
        <f t="shared" si="182"/>
        <v>0</v>
      </c>
      <c r="CD682" s="414">
        <f t="shared" si="183"/>
        <v>0</v>
      </c>
      <c r="CE682" s="414">
        <f t="shared" si="170"/>
        <v>0</v>
      </c>
      <c r="CF682" s="414">
        <f t="shared" si="184"/>
        <v>0</v>
      </c>
      <c r="CG682" s="414">
        <f t="shared" si="185"/>
        <v>0</v>
      </c>
      <c r="CH682" s="414">
        <f t="shared" si="186"/>
        <v>0</v>
      </c>
      <c r="CI682" s="414">
        <f t="shared" si="171"/>
        <v>0</v>
      </c>
      <c r="CJ682" s="414">
        <f t="shared" si="172"/>
        <v>0</v>
      </c>
      <c r="CK682" s="414">
        <f t="shared" si="173"/>
        <v>0</v>
      </c>
      <c r="CL682" s="414">
        <f t="shared" si="174"/>
        <v>0</v>
      </c>
      <c r="CM682" s="414">
        <f t="shared" si="175"/>
        <v>0</v>
      </c>
    </row>
    <row r="683" spans="2:91" hidden="1" x14ac:dyDescent="0.25">
      <c r="B683" s="134" t="str">
        <f t="shared" si="176"/>
        <v>-----</v>
      </c>
      <c r="C683" s="1" t="str">
        <f>+IF('Diagnóstico Técnico'!AH674&gt;0,'Diagnóstico Técnico'!A674,"")</f>
        <v/>
      </c>
      <c r="D683" s="413" t="str">
        <f>+'Diagnóstico Técnico'!D674</f>
        <v>TAHAMI</v>
      </c>
      <c r="BW683" s="414">
        <v>181197.87388987566</v>
      </c>
      <c r="BX683" s="414">
        <f t="shared" si="177"/>
        <v>215625.46992895202</v>
      </c>
      <c r="BY683" s="414">
        <f t="shared" si="178"/>
        <v>17407.609236234457</v>
      </c>
      <c r="BZ683" s="414">
        <f t="shared" si="179"/>
        <v>20715.054991119003</v>
      </c>
      <c r="CA683" s="414">
        <f t="shared" si="180"/>
        <v>198605.48312611011</v>
      </c>
      <c r="CB683" s="414">
        <f t="shared" si="181"/>
        <v>0</v>
      </c>
      <c r="CC683" s="414">
        <f t="shared" si="182"/>
        <v>0</v>
      </c>
      <c r="CD683" s="414">
        <f t="shared" si="183"/>
        <v>0</v>
      </c>
      <c r="CE683" s="414">
        <f t="shared" si="170"/>
        <v>0</v>
      </c>
      <c r="CF683" s="414">
        <f t="shared" si="184"/>
        <v>0</v>
      </c>
      <c r="CG683" s="414">
        <f t="shared" si="185"/>
        <v>0</v>
      </c>
      <c r="CH683" s="414">
        <f t="shared" si="186"/>
        <v>0</v>
      </c>
      <c r="CI683" s="414">
        <f t="shared" si="171"/>
        <v>0</v>
      </c>
      <c r="CJ683" s="414">
        <f t="shared" si="172"/>
        <v>0</v>
      </c>
      <c r="CK683" s="414">
        <f t="shared" si="173"/>
        <v>0</v>
      </c>
      <c r="CL683" s="414">
        <f t="shared" si="174"/>
        <v>0</v>
      </c>
      <c r="CM683" s="414">
        <f t="shared" si="175"/>
        <v>0</v>
      </c>
    </row>
    <row r="684" spans="2:91" hidden="1" x14ac:dyDescent="0.25">
      <c r="B684" s="134" t="str">
        <f t="shared" si="176"/>
        <v>-----</v>
      </c>
      <c r="C684" s="1" t="str">
        <f>+IF('Diagnóstico Técnico'!AH675&gt;0,'Diagnóstico Técnico'!A675,"")</f>
        <v/>
      </c>
      <c r="D684" s="413" t="str">
        <f>+'Diagnóstico Técnico'!D675</f>
        <v xml:space="preserve">SAN MARTIN </v>
      </c>
      <c r="BW684" s="414">
        <v>181197.87388987566</v>
      </c>
      <c r="BX684" s="414">
        <f t="shared" si="177"/>
        <v>215625.46992895202</v>
      </c>
      <c r="BY684" s="414">
        <f t="shared" si="178"/>
        <v>17407.609236234457</v>
      </c>
      <c r="BZ684" s="414">
        <f t="shared" si="179"/>
        <v>20715.054991119003</v>
      </c>
      <c r="CA684" s="414">
        <f t="shared" si="180"/>
        <v>198605.48312611011</v>
      </c>
      <c r="CB684" s="414">
        <f t="shared" si="181"/>
        <v>0</v>
      </c>
      <c r="CC684" s="414">
        <f t="shared" si="182"/>
        <v>0</v>
      </c>
      <c r="CD684" s="414">
        <f t="shared" si="183"/>
        <v>0</v>
      </c>
      <c r="CE684" s="414">
        <f t="shared" si="170"/>
        <v>0</v>
      </c>
      <c r="CF684" s="414">
        <f t="shared" si="184"/>
        <v>0</v>
      </c>
      <c r="CG684" s="414">
        <f t="shared" si="185"/>
        <v>0</v>
      </c>
      <c r="CH684" s="414">
        <f t="shared" si="186"/>
        <v>0</v>
      </c>
      <c r="CI684" s="414">
        <f t="shared" si="171"/>
        <v>0</v>
      </c>
      <c r="CJ684" s="414">
        <f t="shared" si="172"/>
        <v>0</v>
      </c>
      <c r="CK684" s="414">
        <f t="shared" si="173"/>
        <v>0</v>
      </c>
      <c r="CL684" s="414">
        <f t="shared" si="174"/>
        <v>0</v>
      </c>
      <c r="CM684" s="414">
        <f t="shared" si="175"/>
        <v>0</v>
      </c>
    </row>
    <row r="685" spans="2:91" hidden="1" x14ac:dyDescent="0.25">
      <c r="B685" s="134" t="str">
        <f t="shared" si="176"/>
        <v>-----</v>
      </c>
      <c r="C685" s="1" t="str">
        <f>+IF('Diagnóstico Técnico'!AH676&gt;0,'Diagnóstico Técnico'!A676,"")</f>
        <v/>
      </c>
      <c r="D685" s="413" t="str">
        <f>+'Diagnóstico Técnico'!D676</f>
        <v xml:space="preserve">OASIS </v>
      </c>
      <c r="BW685" s="414">
        <v>181197.87388987566</v>
      </c>
      <c r="BX685" s="414">
        <f t="shared" si="177"/>
        <v>215625.46992895202</v>
      </c>
      <c r="BY685" s="414">
        <f t="shared" si="178"/>
        <v>17407.609236234457</v>
      </c>
      <c r="BZ685" s="414">
        <f t="shared" si="179"/>
        <v>20715.054991119003</v>
      </c>
      <c r="CA685" s="414">
        <f t="shared" si="180"/>
        <v>198605.48312611011</v>
      </c>
      <c r="CB685" s="414">
        <f t="shared" si="181"/>
        <v>0</v>
      </c>
      <c r="CC685" s="414">
        <f t="shared" si="182"/>
        <v>0</v>
      </c>
      <c r="CD685" s="414">
        <f t="shared" si="183"/>
        <v>0</v>
      </c>
      <c r="CE685" s="414">
        <f t="shared" si="170"/>
        <v>0</v>
      </c>
      <c r="CF685" s="414">
        <f t="shared" si="184"/>
        <v>0</v>
      </c>
      <c r="CG685" s="414">
        <f t="shared" si="185"/>
        <v>0</v>
      </c>
      <c r="CH685" s="414">
        <f t="shared" si="186"/>
        <v>0</v>
      </c>
      <c r="CI685" s="414">
        <f t="shared" si="171"/>
        <v>0</v>
      </c>
      <c r="CJ685" s="414">
        <f t="shared" si="172"/>
        <v>0</v>
      </c>
      <c r="CK685" s="414">
        <f t="shared" si="173"/>
        <v>0</v>
      </c>
      <c r="CL685" s="414">
        <f t="shared" si="174"/>
        <v>0</v>
      </c>
      <c r="CM685" s="414">
        <f t="shared" si="175"/>
        <v>0</v>
      </c>
    </row>
    <row r="686" spans="2:91" hidden="1" x14ac:dyDescent="0.25">
      <c r="B686" s="134" t="str">
        <f t="shared" si="176"/>
        <v>-----</v>
      </c>
      <c r="C686" s="1" t="str">
        <f>+IF('Diagnóstico Técnico'!AH677&gt;0,'Diagnóstico Técnico'!A677,"")</f>
        <v/>
      </c>
      <c r="D686" s="413" t="str">
        <f>+'Diagnóstico Técnico'!D677</f>
        <v>TAHAMI</v>
      </c>
      <c r="BW686" s="414">
        <v>181197.87388987566</v>
      </c>
      <c r="BX686" s="414">
        <f t="shared" si="177"/>
        <v>215625.46992895202</v>
      </c>
      <c r="BY686" s="414">
        <f t="shared" si="178"/>
        <v>17407.609236234457</v>
      </c>
      <c r="BZ686" s="414">
        <f t="shared" si="179"/>
        <v>20715.054991119003</v>
      </c>
      <c r="CA686" s="414">
        <f t="shared" si="180"/>
        <v>198605.48312611011</v>
      </c>
      <c r="CB686" s="414">
        <f t="shared" si="181"/>
        <v>0</v>
      </c>
      <c r="CC686" s="414">
        <f t="shared" si="182"/>
        <v>0</v>
      </c>
      <c r="CD686" s="414">
        <f t="shared" si="183"/>
        <v>0</v>
      </c>
      <c r="CE686" s="414">
        <f t="shared" si="170"/>
        <v>0</v>
      </c>
      <c r="CF686" s="414">
        <f t="shared" si="184"/>
        <v>0</v>
      </c>
      <c r="CG686" s="414">
        <f t="shared" si="185"/>
        <v>0</v>
      </c>
      <c r="CH686" s="414">
        <f t="shared" si="186"/>
        <v>0</v>
      </c>
      <c r="CI686" s="414">
        <f t="shared" si="171"/>
        <v>0</v>
      </c>
      <c r="CJ686" s="414">
        <f t="shared" si="172"/>
        <v>0</v>
      </c>
      <c r="CK686" s="414">
        <f t="shared" si="173"/>
        <v>0</v>
      </c>
      <c r="CL686" s="414">
        <f t="shared" si="174"/>
        <v>0</v>
      </c>
      <c r="CM686" s="414">
        <f t="shared" si="175"/>
        <v>0</v>
      </c>
    </row>
    <row r="687" spans="2:91" hidden="1" x14ac:dyDescent="0.25">
      <c r="B687" s="134" t="str">
        <f t="shared" si="176"/>
        <v>-----</v>
      </c>
      <c r="C687" s="1" t="str">
        <f>+IF('Diagnóstico Técnico'!AH678&gt;0,'Diagnóstico Técnico'!A678,"")</f>
        <v/>
      </c>
      <c r="D687" s="413" t="str">
        <f>+'Diagnóstico Técnico'!D678</f>
        <v xml:space="preserve">OASIS </v>
      </c>
      <c r="BW687" s="414">
        <v>181197.87388987566</v>
      </c>
      <c r="BX687" s="414">
        <f t="shared" si="177"/>
        <v>215625.46992895202</v>
      </c>
      <c r="BY687" s="414">
        <f t="shared" si="178"/>
        <v>17407.609236234457</v>
      </c>
      <c r="BZ687" s="414">
        <f t="shared" si="179"/>
        <v>20715.054991119003</v>
      </c>
      <c r="CA687" s="414">
        <f t="shared" si="180"/>
        <v>198605.48312611011</v>
      </c>
      <c r="CB687" s="414">
        <f t="shared" si="181"/>
        <v>0</v>
      </c>
      <c r="CC687" s="414">
        <f t="shared" si="182"/>
        <v>0</v>
      </c>
      <c r="CD687" s="414">
        <f t="shared" si="183"/>
        <v>0</v>
      </c>
      <c r="CE687" s="414">
        <f t="shared" si="170"/>
        <v>0</v>
      </c>
      <c r="CF687" s="414">
        <f t="shared" si="184"/>
        <v>0</v>
      </c>
      <c r="CG687" s="414">
        <f t="shared" si="185"/>
        <v>0</v>
      </c>
      <c r="CH687" s="414">
        <f t="shared" si="186"/>
        <v>0</v>
      </c>
      <c r="CI687" s="414">
        <f t="shared" si="171"/>
        <v>0</v>
      </c>
      <c r="CJ687" s="414">
        <f t="shared" si="172"/>
        <v>0</v>
      </c>
      <c r="CK687" s="414">
        <f t="shared" si="173"/>
        <v>0</v>
      </c>
      <c r="CL687" s="414">
        <f t="shared" si="174"/>
        <v>0</v>
      </c>
      <c r="CM687" s="414">
        <f t="shared" si="175"/>
        <v>0</v>
      </c>
    </row>
    <row r="688" spans="2:91" hidden="1" x14ac:dyDescent="0.25">
      <c r="B688" s="134" t="str">
        <f t="shared" si="176"/>
        <v>-----</v>
      </c>
      <c r="C688" s="1" t="str">
        <f>+IF('Diagnóstico Técnico'!AH679&gt;0,'Diagnóstico Técnico'!A679,"")</f>
        <v/>
      </c>
      <c r="D688" s="413" t="str">
        <f>+'Diagnóstico Técnico'!D679</f>
        <v>TAHAMI</v>
      </c>
      <c r="BW688" s="414">
        <v>181197.87388987566</v>
      </c>
      <c r="BX688" s="414">
        <f t="shared" si="177"/>
        <v>215625.46992895202</v>
      </c>
      <c r="BY688" s="414">
        <f t="shared" si="178"/>
        <v>17407.609236234457</v>
      </c>
      <c r="BZ688" s="414">
        <f t="shared" si="179"/>
        <v>20715.054991119003</v>
      </c>
      <c r="CA688" s="414">
        <f t="shared" si="180"/>
        <v>198605.48312611011</v>
      </c>
      <c r="CB688" s="414">
        <f t="shared" si="181"/>
        <v>0</v>
      </c>
      <c r="CC688" s="414">
        <f t="shared" si="182"/>
        <v>0</v>
      </c>
      <c r="CD688" s="414">
        <f t="shared" si="183"/>
        <v>0</v>
      </c>
      <c r="CE688" s="414">
        <f t="shared" si="170"/>
        <v>0</v>
      </c>
      <c r="CF688" s="414">
        <f t="shared" si="184"/>
        <v>0</v>
      </c>
      <c r="CG688" s="414">
        <f t="shared" si="185"/>
        <v>0</v>
      </c>
      <c r="CH688" s="414">
        <f t="shared" si="186"/>
        <v>0</v>
      </c>
      <c r="CI688" s="414">
        <f t="shared" si="171"/>
        <v>0</v>
      </c>
      <c r="CJ688" s="414">
        <f t="shared" si="172"/>
        <v>0</v>
      </c>
      <c r="CK688" s="414">
        <f t="shared" si="173"/>
        <v>0</v>
      </c>
      <c r="CL688" s="414">
        <f t="shared" si="174"/>
        <v>0</v>
      </c>
      <c r="CM688" s="414">
        <f t="shared" si="175"/>
        <v>0</v>
      </c>
    </row>
    <row r="689" spans="2:94" hidden="1" x14ac:dyDescent="0.25">
      <c r="B689" s="134" t="str">
        <f t="shared" si="176"/>
        <v>-----</v>
      </c>
      <c r="C689" s="1" t="str">
        <f>+IF('Diagnóstico Técnico'!AH680&gt;0,'Diagnóstico Técnico'!A680,"")</f>
        <v/>
      </c>
      <c r="D689" s="413" t="str">
        <f>+'Diagnóstico Técnico'!D680</f>
        <v xml:space="preserve">NUEVO HORIZONTE </v>
      </c>
      <c r="BW689" s="414">
        <v>181197.87388987566</v>
      </c>
      <c r="BX689" s="414">
        <f t="shared" si="177"/>
        <v>215625.46992895202</v>
      </c>
      <c r="BY689" s="414">
        <f t="shared" si="178"/>
        <v>17407.609236234457</v>
      </c>
      <c r="BZ689" s="414">
        <f t="shared" si="179"/>
        <v>20715.054991119003</v>
      </c>
      <c r="CA689" s="414">
        <f t="shared" si="180"/>
        <v>198605.48312611011</v>
      </c>
      <c r="CB689" s="414">
        <f t="shared" si="181"/>
        <v>0</v>
      </c>
      <c r="CC689" s="414">
        <f t="shared" si="182"/>
        <v>0</v>
      </c>
      <c r="CD689" s="414">
        <f t="shared" si="183"/>
        <v>0</v>
      </c>
      <c r="CE689" s="414">
        <f t="shared" si="170"/>
        <v>0</v>
      </c>
      <c r="CF689" s="414">
        <f t="shared" si="184"/>
        <v>0</v>
      </c>
      <c r="CG689" s="414">
        <f t="shared" si="185"/>
        <v>0</v>
      </c>
      <c r="CH689" s="414">
        <f t="shared" si="186"/>
        <v>0</v>
      </c>
      <c r="CI689" s="414">
        <f t="shared" si="171"/>
        <v>0</v>
      </c>
      <c r="CJ689" s="414">
        <f t="shared" si="172"/>
        <v>0</v>
      </c>
      <c r="CK689" s="414">
        <f t="shared" si="173"/>
        <v>0</v>
      </c>
      <c r="CL689" s="414">
        <f t="shared" si="174"/>
        <v>0</v>
      </c>
      <c r="CM689" s="414">
        <f t="shared" si="175"/>
        <v>0</v>
      </c>
    </row>
    <row r="690" spans="2:94" hidden="1" x14ac:dyDescent="0.25">
      <c r="B690" s="134" t="str">
        <f t="shared" si="176"/>
        <v>-----</v>
      </c>
      <c r="C690" s="1" t="str">
        <f>+IF('Diagnóstico Técnico'!AH681&gt;0,'Diagnóstico Técnico'!A681,"")</f>
        <v/>
      </c>
      <c r="D690" s="413" t="str">
        <f>+'Diagnóstico Técnico'!D681</f>
        <v xml:space="preserve">OASIS </v>
      </c>
      <c r="BW690" s="414">
        <v>181197.87388987566</v>
      </c>
      <c r="BX690" s="414">
        <f t="shared" si="177"/>
        <v>215625.46992895202</v>
      </c>
      <c r="BY690" s="414">
        <f t="shared" si="178"/>
        <v>17407.609236234457</v>
      </c>
      <c r="BZ690" s="414">
        <f t="shared" si="179"/>
        <v>20715.054991119003</v>
      </c>
      <c r="CA690" s="414">
        <f t="shared" si="180"/>
        <v>198605.48312611011</v>
      </c>
      <c r="CB690" s="414">
        <f t="shared" si="181"/>
        <v>0</v>
      </c>
      <c r="CC690" s="414">
        <f t="shared" si="182"/>
        <v>0</v>
      </c>
      <c r="CD690" s="414">
        <f t="shared" si="183"/>
        <v>0</v>
      </c>
      <c r="CE690" s="414">
        <f t="shared" si="170"/>
        <v>0</v>
      </c>
      <c r="CF690" s="414">
        <f t="shared" si="184"/>
        <v>0</v>
      </c>
      <c r="CG690" s="414">
        <f t="shared" si="185"/>
        <v>0</v>
      </c>
      <c r="CH690" s="414">
        <f t="shared" si="186"/>
        <v>0</v>
      </c>
      <c r="CI690" s="414">
        <f t="shared" si="171"/>
        <v>0</v>
      </c>
      <c r="CJ690" s="414">
        <f t="shared" si="172"/>
        <v>0</v>
      </c>
      <c r="CK690" s="414">
        <f t="shared" si="173"/>
        <v>0</v>
      </c>
      <c r="CL690" s="414">
        <f t="shared" si="174"/>
        <v>0</v>
      </c>
      <c r="CM690" s="414">
        <f t="shared" si="175"/>
        <v>0</v>
      </c>
    </row>
    <row r="691" spans="2:94" hidden="1" x14ac:dyDescent="0.25">
      <c r="B691" s="134" t="str">
        <f t="shared" si="176"/>
        <v>-----</v>
      </c>
      <c r="C691" s="1" t="str">
        <f>+IF('Diagnóstico Técnico'!AH682&gt;0,'Diagnóstico Técnico'!A682,"")</f>
        <v>OAS-165</v>
      </c>
      <c r="D691" s="413" t="str">
        <f>+'Diagnóstico Técnico'!D682</f>
        <v xml:space="preserve">OASIS </v>
      </c>
      <c r="BW691" s="414">
        <v>181197.87388987566</v>
      </c>
      <c r="BX691" s="414">
        <f t="shared" si="177"/>
        <v>215625.46992895202</v>
      </c>
      <c r="BY691" s="414">
        <f t="shared" si="178"/>
        <v>17407.609236234457</v>
      </c>
      <c r="BZ691" s="414">
        <f t="shared" si="179"/>
        <v>20715.054991119003</v>
      </c>
      <c r="CA691" s="414">
        <f t="shared" si="180"/>
        <v>198605.48312611011</v>
      </c>
      <c r="CB691" s="414">
        <f t="shared" si="181"/>
        <v>236340.52492007101</v>
      </c>
      <c r="CC691" s="414">
        <f t="shared" si="182"/>
        <v>0</v>
      </c>
      <c r="CD691" s="414">
        <f t="shared" si="183"/>
        <v>0</v>
      </c>
      <c r="CE691" s="414">
        <f t="shared" si="170"/>
        <v>0</v>
      </c>
      <c r="CF691" s="414">
        <f t="shared" si="184"/>
        <v>0</v>
      </c>
      <c r="CG691" s="414">
        <f t="shared" si="185"/>
        <v>0</v>
      </c>
      <c r="CH691" s="414">
        <f t="shared" si="186"/>
        <v>236340.52492007101</v>
      </c>
      <c r="CI691" s="414">
        <f t="shared" si="171"/>
        <v>0</v>
      </c>
      <c r="CJ691" s="414">
        <f t="shared" si="172"/>
        <v>0</v>
      </c>
      <c r="CK691" s="414">
        <f t="shared" si="173"/>
        <v>0</v>
      </c>
      <c r="CL691" s="414">
        <f t="shared" si="174"/>
        <v>0</v>
      </c>
      <c r="CM691" s="414">
        <f t="shared" si="175"/>
        <v>236340.52492007101</v>
      </c>
    </row>
    <row r="692" spans="2:94" hidden="1" x14ac:dyDescent="0.25">
      <c r="B692" s="134" t="str">
        <f t="shared" si="176"/>
        <v>-----</v>
      </c>
      <c r="C692" s="1" t="str">
        <f>+IF('Diagnóstico Técnico'!AH683&gt;0,'Diagnóstico Técnico'!A683,"")</f>
        <v>OAS-166</v>
      </c>
      <c r="D692" s="413" t="str">
        <f>+'Diagnóstico Técnico'!D683</f>
        <v xml:space="preserve">OASIS </v>
      </c>
      <c r="BW692" s="414">
        <v>181197.87388987566</v>
      </c>
      <c r="BX692" s="414">
        <f t="shared" si="177"/>
        <v>215625.46992895202</v>
      </c>
      <c r="BY692" s="414">
        <f t="shared" si="178"/>
        <v>17407.609236234457</v>
      </c>
      <c r="BZ692" s="414">
        <f t="shared" si="179"/>
        <v>20715.054991119003</v>
      </c>
      <c r="CA692" s="414">
        <f t="shared" si="180"/>
        <v>198605.48312611011</v>
      </c>
      <c r="CB692" s="414">
        <f t="shared" si="181"/>
        <v>236340.52492007101</v>
      </c>
      <c r="CC692" s="414">
        <f t="shared" si="182"/>
        <v>0</v>
      </c>
      <c r="CD692" s="414">
        <f t="shared" si="183"/>
        <v>0</v>
      </c>
      <c r="CE692" s="414">
        <f t="shared" si="170"/>
        <v>0</v>
      </c>
      <c r="CF692" s="414">
        <f t="shared" si="184"/>
        <v>0</v>
      </c>
      <c r="CG692" s="414">
        <f t="shared" si="185"/>
        <v>0</v>
      </c>
      <c r="CH692" s="414">
        <f t="shared" si="186"/>
        <v>236340.52492007101</v>
      </c>
      <c r="CI692" s="414">
        <f t="shared" si="171"/>
        <v>0</v>
      </c>
      <c r="CJ692" s="414">
        <f t="shared" si="172"/>
        <v>0</v>
      </c>
      <c r="CK692" s="414">
        <f t="shared" si="173"/>
        <v>0</v>
      </c>
      <c r="CL692" s="414">
        <f t="shared" si="174"/>
        <v>0</v>
      </c>
      <c r="CM692" s="414">
        <f t="shared" si="175"/>
        <v>236340.52492007101</v>
      </c>
    </row>
    <row r="693" spans="2:94" hidden="1" x14ac:dyDescent="0.25">
      <c r="B693" s="134" t="str">
        <f t="shared" si="176"/>
        <v>-----</v>
      </c>
      <c r="C693" s="1" t="str">
        <f>+IF('Diagnóstico Técnico'!AH684&gt;0,'Diagnóstico Técnico'!A684,"")</f>
        <v/>
      </c>
      <c r="D693" s="413" t="str">
        <f>+'Diagnóstico Técnico'!D684</f>
        <v xml:space="preserve">OASIS </v>
      </c>
      <c r="BW693" s="414">
        <v>181197.87388987566</v>
      </c>
      <c r="BX693" s="414">
        <f t="shared" si="177"/>
        <v>215625.46992895202</v>
      </c>
      <c r="BY693" s="414">
        <f t="shared" si="178"/>
        <v>17407.609236234457</v>
      </c>
      <c r="BZ693" s="414">
        <f t="shared" si="179"/>
        <v>20715.054991119003</v>
      </c>
      <c r="CA693" s="414">
        <f t="shared" si="180"/>
        <v>198605.48312611011</v>
      </c>
      <c r="CB693" s="414">
        <f t="shared" si="181"/>
        <v>0</v>
      </c>
      <c r="CC693" s="414">
        <f t="shared" si="182"/>
        <v>0</v>
      </c>
      <c r="CD693" s="414">
        <f t="shared" si="183"/>
        <v>0</v>
      </c>
      <c r="CE693" s="414">
        <f t="shared" si="170"/>
        <v>0</v>
      </c>
      <c r="CF693" s="414">
        <f t="shared" si="184"/>
        <v>0</v>
      </c>
      <c r="CG693" s="414">
        <f t="shared" si="185"/>
        <v>0</v>
      </c>
      <c r="CH693" s="414">
        <f t="shared" si="186"/>
        <v>0</v>
      </c>
      <c r="CI693" s="414">
        <f t="shared" si="171"/>
        <v>0</v>
      </c>
      <c r="CJ693" s="414">
        <f t="shared" si="172"/>
        <v>0</v>
      </c>
      <c r="CK693" s="414">
        <f t="shared" si="173"/>
        <v>0</v>
      </c>
      <c r="CL693" s="414">
        <f t="shared" si="174"/>
        <v>0</v>
      </c>
      <c r="CM693" s="414">
        <f t="shared" si="175"/>
        <v>0</v>
      </c>
    </row>
    <row r="694" spans="2:94" hidden="1" x14ac:dyDescent="0.25">
      <c r="B694" s="134" t="str">
        <f t="shared" si="176"/>
        <v>-----</v>
      </c>
      <c r="C694" s="1" t="str">
        <f>+IF('Diagnóstico Técnico'!AH685&gt;0,'Diagnóstico Técnico'!A685,"")</f>
        <v/>
      </c>
      <c r="D694" s="413" t="str">
        <f>+'Diagnóstico Técnico'!D685</f>
        <v xml:space="preserve">SAN MARTIN </v>
      </c>
      <c r="BW694" s="414">
        <v>181197.87388987566</v>
      </c>
      <c r="BX694" s="414">
        <f t="shared" si="177"/>
        <v>215625.46992895202</v>
      </c>
      <c r="BY694" s="414">
        <f t="shared" si="178"/>
        <v>17407.609236234457</v>
      </c>
      <c r="BZ694" s="414">
        <f t="shared" si="179"/>
        <v>20715.054991119003</v>
      </c>
      <c r="CA694" s="414">
        <f t="shared" si="180"/>
        <v>198605.48312611011</v>
      </c>
      <c r="CB694" s="414">
        <f t="shared" si="181"/>
        <v>0</v>
      </c>
      <c r="CC694" s="414">
        <f t="shared" si="182"/>
        <v>0</v>
      </c>
      <c r="CD694" s="414">
        <f t="shared" si="183"/>
        <v>0</v>
      </c>
      <c r="CE694" s="414">
        <f t="shared" si="170"/>
        <v>0</v>
      </c>
      <c r="CF694" s="414">
        <f t="shared" si="184"/>
        <v>0</v>
      </c>
      <c r="CG694" s="414">
        <f t="shared" si="185"/>
        <v>0</v>
      </c>
      <c r="CH694" s="414">
        <f t="shared" si="186"/>
        <v>0</v>
      </c>
      <c r="CI694" s="414">
        <f t="shared" si="171"/>
        <v>0</v>
      </c>
      <c r="CJ694" s="414">
        <f t="shared" si="172"/>
        <v>0</v>
      </c>
      <c r="CK694" s="414">
        <f t="shared" si="173"/>
        <v>0</v>
      </c>
      <c r="CL694" s="414">
        <f t="shared" si="174"/>
        <v>0</v>
      </c>
      <c r="CM694" s="414">
        <f t="shared" si="175"/>
        <v>0</v>
      </c>
    </row>
    <row r="695" spans="2:94" x14ac:dyDescent="0.25">
      <c r="B695" s="134" t="str">
        <f t="shared" si="176"/>
        <v>UST2-S-D-LM--LP</v>
      </c>
      <c r="C695" s="6" t="str">
        <f>+IF('Diagnóstico Técnico'!AH686&gt;0,'Diagnóstico Técnico'!A686,"")</f>
        <v>OAS-168</v>
      </c>
      <c r="D695" s="475" t="str">
        <f>+'Diagnóstico Técnico'!D686</f>
        <v xml:space="preserve">OASIS </v>
      </c>
      <c r="E695" s="6">
        <v>4</v>
      </c>
      <c r="F695" s="6">
        <v>2</v>
      </c>
      <c r="G695" s="6">
        <v>4</v>
      </c>
      <c r="H695" s="6">
        <v>1</v>
      </c>
      <c r="I695" s="6">
        <v>1</v>
      </c>
      <c r="J695" s="6">
        <v>1</v>
      </c>
      <c r="K695" s="6"/>
      <c r="L695" s="6">
        <v>1</v>
      </c>
      <c r="M695" s="6"/>
      <c r="N695" s="6"/>
      <c r="O695" s="6"/>
      <c r="P695" s="6"/>
      <c r="Q695" s="6"/>
      <c r="R695" s="6"/>
      <c r="S695" s="6"/>
      <c r="T695" s="6"/>
      <c r="U695" s="6"/>
      <c r="V695" s="6"/>
      <c r="W695" s="6"/>
      <c r="X695" s="6"/>
      <c r="Y695" s="6"/>
      <c r="Z695" s="6">
        <v>0.5</v>
      </c>
      <c r="AA695" s="6"/>
      <c r="AB695" s="6"/>
      <c r="AC695" s="6"/>
      <c r="AD695" s="6">
        <v>1</v>
      </c>
      <c r="AE695" s="6"/>
      <c r="AF695" s="6"/>
      <c r="AG695" s="6"/>
      <c r="AH695" s="6"/>
      <c r="AI695" s="6"/>
      <c r="AJ695" s="6"/>
      <c r="AK695" s="6"/>
      <c r="AL695" s="6"/>
      <c r="AM695" s="6"/>
      <c r="AN695" s="6">
        <v>1.1000000000000001</v>
      </c>
      <c r="AO695" s="6"/>
      <c r="AP695" s="6"/>
      <c r="AQ695" s="6"/>
      <c r="AR695" s="6"/>
      <c r="AS695" s="6"/>
      <c r="AT695" s="6"/>
      <c r="AU695" s="6"/>
      <c r="AV695" s="6"/>
      <c r="AW695" s="6"/>
      <c r="AX695" s="6"/>
      <c r="AY695" s="6"/>
      <c r="AZ695" s="6"/>
      <c r="BA695" s="6"/>
      <c r="BB695" s="6"/>
      <c r="BC695" s="6"/>
      <c r="BD695" s="6"/>
      <c r="BE695" s="6"/>
      <c r="BF695" s="6"/>
      <c r="BG695" s="6">
        <v>1</v>
      </c>
      <c r="BH695" s="6"/>
      <c r="BI695" s="6"/>
      <c r="BJ695" s="6"/>
      <c r="BK695" s="6"/>
      <c r="BL695" s="6"/>
      <c r="BM695" s="6"/>
      <c r="BN695" s="6"/>
      <c r="BO695" s="6"/>
      <c r="BP695" s="6"/>
      <c r="BW695" s="414">
        <v>181197.87388987566</v>
      </c>
      <c r="BX695" s="414">
        <f t="shared" si="177"/>
        <v>215625.46992895202</v>
      </c>
      <c r="BY695" s="414">
        <f t="shared" si="178"/>
        <v>17407.609236234457</v>
      </c>
      <c r="BZ695" s="414">
        <f t="shared" si="179"/>
        <v>20715.054991119003</v>
      </c>
      <c r="CA695" s="414">
        <f t="shared" si="180"/>
        <v>198605.48312611011</v>
      </c>
      <c r="CB695" s="414">
        <f t="shared" si="181"/>
        <v>236340.52492007101</v>
      </c>
      <c r="CC695" s="414">
        <f t="shared" si="182"/>
        <v>4050474.2</v>
      </c>
      <c r="CD695" s="414">
        <f t="shared" si="183"/>
        <v>0</v>
      </c>
      <c r="CE695" s="414">
        <f t="shared" si="170"/>
        <v>4050474.2</v>
      </c>
      <c r="CF695" s="414">
        <f t="shared" si="184"/>
        <v>5257110.4641800001</v>
      </c>
      <c r="CG695" s="414">
        <f t="shared" si="185"/>
        <v>0</v>
      </c>
      <c r="CH695" s="414">
        <f t="shared" si="186"/>
        <v>5493450.9891000707</v>
      </c>
      <c r="CI695" s="414">
        <f t="shared" si="171"/>
        <v>0</v>
      </c>
      <c r="CJ695" s="414">
        <f t="shared" si="172"/>
        <v>0</v>
      </c>
      <c r="CK695" s="414">
        <f t="shared" si="173"/>
        <v>0</v>
      </c>
      <c r="CL695" s="414">
        <f t="shared" si="174"/>
        <v>0</v>
      </c>
      <c r="CM695" s="414">
        <f t="shared" si="175"/>
        <v>5493450.9891000707</v>
      </c>
      <c r="CO695" s="134" t="s">
        <v>1129</v>
      </c>
      <c r="CP695" s="134">
        <v>1</v>
      </c>
    </row>
    <row r="696" spans="2:94" hidden="1" x14ac:dyDescent="0.25">
      <c r="B696" s="134" t="str">
        <f t="shared" si="176"/>
        <v>-----</v>
      </c>
      <c r="C696" s="1" t="str">
        <f>+IF('Diagnóstico Técnico'!AH687&gt;0,'Diagnóstico Técnico'!A687,"")</f>
        <v/>
      </c>
      <c r="D696" s="413" t="str">
        <f>+'Diagnóstico Técnico'!D687</f>
        <v xml:space="preserve">OASIS </v>
      </c>
      <c r="BW696" s="414">
        <v>181197.87388987566</v>
      </c>
      <c r="BX696" s="414">
        <f t="shared" si="177"/>
        <v>215625.46992895202</v>
      </c>
      <c r="BY696" s="414">
        <f t="shared" si="178"/>
        <v>17407.609236234457</v>
      </c>
      <c r="BZ696" s="414">
        <f t="shared" si="179"/>
        <v>20715.054991119003</v>
      </c>
      <c r="CA696" s="414">
        <f t="shared" si="180"/>
        <v>198605.48312611011</v>
      </c>
      <c r="CB696" s="414">
        <f t="shared" si="181"/>
        <v>0</v>
      </c>
      <c r="CC696" s="414">
        <f t="shared" si="182"/>
        <v>0</v>
      </c>
      <c r="CD696" s="414">
        <f t="shared" si="183"/>
        <v>0</v>
      </c>
      <c r="CE696" s="414">
        <f t="shared" ref="CE696:CE759" si="187">+CC696+CD696</f>
        <v>0</v>
      </c>
      <c r="CF696" s="414">
        <f t="shared" si="184"/>
        <v>0</v>
      </c>
      <c r="CG696" s="414">
        <f t="shared" si="185"/>
        <v>0</v>
      </c>
      <c r="CH696" s="414">
        <f t="shared" si="186"/>
        <v>0</v>
      </c>
      <c r="CI696" s="414">
        <f t="shared" ref="CI696:CI759" si="188">+IF((CB696+CF696)&gt;$CF$12,(CB696+CF696)-$CF$12,0)</f>
        <v>0</v>
      </c>
      <c r="CJ696" s="414">
        <f t="shared" ref="CJ696:CJ759" si="189">+IF(CF696&gt;$CF$12,CF696-$CF$12,0)</f>
        <v>0</v>
      </c>
      <c r="CK696" s="414">
        <f t="shared" ref="CK696:CK759" si="190">ROUND(+IF((CB696+CF696+CG696)&gt;$CH$12,(CB696+CF696+CG696)-$CH$12,0),0)</f>
        <v>0</v>
      </c>
      <c r="CL696" s="414">
        <f t="shared" ref="CL696:CL759" si="191">+IF(CJ696&lt;CI696,CI696,CJ696)</f>
        <v>0</v>
      </c>
      <c r="CM696" s="414">
        <f t="shared" ref="CM696:CM759" si="192">+CH696-CL696-CK696</f>
        <v>0</v>
      </c>
    </row>
    <row r="697" spans="2:94" hidden="1" x14ac:dyDescent="0.25">
      <c r="B697" s="134" t="str">
        <f t="shared" si="176"/>
        <v>-----</v>
      </c>
      <c r="C697" s="1" t="str">
        <f>+IF('Diagnóstico Técnico'!AH688&gt;0,'Diagnóstico Técnico'!A688,"")</f>
        <v>OAS-169</v>
      </c>
      <c r="D697" s="413" t="str">
        <f>+'Diagnóstico Técnico'!D688</f>
        <v xml:space="preserve">OASIS </v>
      </c>
      <c r="BW697" s="414">
        <v>181197.87388987566</v>
      </c>
      <c r="BX697" s="414">
        <f t="shared" si="177"/>
        <v>215625.46992895202</v>
      </c>
      <c r="BY697" s="414">
        <f t="shared" si="178"/>
        <v>17407.609236234457</v>
      </c>
      <c r="BZ697" s="414">
        <f t="shared" si="179"/>
        <v>20715.054991119003</v>
      </c>
      <c r="CA697" s="414">
        <f t="shared" si="180"/>
        <v>198605.48312611011</v>
      </c>
      <c r="CB697" s="414">
        <f t="shared" si="181"/>
        <v>236340.52492007101</v>
      </c>
      <c r="CC697" s="414">
        <f t="shared" si="182"/>
        <v>0</v>
      </c>
      <c r="CD697" s="414">
        <f t="shared" si="183"/>
        <v>0</v>
      </c>
      <c r="CE697" s="414">
        <f t="shared" si="187"/>
        <v>0</v>
      </c>
      <c r="CF697" s="414">
        <f t="shared" si="184"/>
        <v>0</v>
      </c>
      <c r="CG697" s="414">
        <f t="shared" si="185"/>
        <v>0</v>
      </c>
      <c r="CH697" s="414">
        <f t="shared" si="186"/>
        <v>236340.52492007101</v>
      </c>
      <c r="CI697" s="414">
        <f t="shared" si="188"/>
        <v>0</v>
      </c>
      <c r="CJ697" s="414">
        <f t="shared" si="189"/>
        <v>0</v>
      </c>
      <c r="CK697" s="414">
        <f t="shared" si="190"/>
        <v>0</v>
      </c>
      <c r="CL697" s="414">
        <f t="shared" si="191"/>
        <v>0</v>
      </c>
      <c r="CM697" s="414">
        <f t="shared" si="192"/>
        <v>236340.52492007101</v>
      </c>
    </row>
    <row r="698" spans="2:94" hidden="1" x14ac:dyDescent="0.25">
      <c r="B698" s="134" t="str">
        <f t="shared" si="176"/>
        <v>-----</v>
      </c>
      <c r="C698" s="1" t="str">
        <f>+IF('Diagnóstico Técnico'!AH689&gt;0,'Diagnóstico Técnico'!A689,"")</f>
        <v/>
      </c>
      <c r="D698" s="413" t="str">
        <f>+'Diagnóstico Técnico'!D689</f>
        <v xml:space="preserve">OASIS </v>
      </c>
      <c r="BW698" s="414">
        <v>181197.87388987566</v>
      </c>
      <c r="BX698" s="414">
        <f t="shared" si="177"/>
        <v>215625.46992895202</v>
      </c>
      <c r="BY698" s="414">
        <f t="shared" si="178"/>
        <v>17407.609236234457</v>
      </c>
      <c r="BZ698" s="414">
        <f t="shared" si="179"/>
        <v>20715.054991119003</v>
      </c>
      <c r="CA698" s="414">
        <f t="shared" si="180"/>
        <v>198605.48312611011</v>
      </c>
      <c r="CB698" s="414">
        <f t="shared" si="181"/>
        <v>0</v>
      </c>
      <c r="CC698" s="414">
        <f t="shared" si="182"/>
        <v>0</v>
      </c>
      <c r="CD698" s="414">
        <f t="shared" si="183"/>
        <v>0</v>
      </c>
      <c r="CE698" s="414">
        <f t="shared" si="187"/>
        <v>0</v>
      </c>
      <c r="CF698" s="414">
        <f t="shared" si="184"/>
        <v>0</v>
      </c>
      <c r="CG698" s="414">
        <f t="shared" si="185"/>
        <v>0</v>
      </c>
      <c r="CH698" s="414">
        <f t="shared" si="186"/>
        <v>0</v>
      </c>
      <c r="CI698" s="414">
        <f t="shared" si="188"/>
        <v>0</v>
      </c>
      <c r="CJ698" s="414">
        <f t="shared" si="189"/>
        <v>0</v>
      </c>
      <c r="CK698" s="414">
        <f t="shared" si="190"/>
        <v>0</v>
      </c>
      <c r="CL698" s="414">
        <f t="shared" si="191"/>
        <v>0</v>
      </c>
      <c r="CM698" s="414">
        <f t="shared" si="192"/>
        <v>0</v>
      </c>
    </row>
    <row r="699" spans="2:94" hidden="1" x14ac:dyDescent="0.25">
      <c r="B699" s="134" t="str">
        <f t="shared" si="176"/>
        <v>-----</v>
      </c>
      <c r="C699" s="1" t="str">
        <f>+IF('Diagnóstico Técnico'!AH690&gt;0,'Diagnóstico Técnico'!A690,"")</f>
        <v/>
      </c>
      <c r="D699" s="413" t="str">
        <f>+'Diagnóstico Técnico'!D690</f>
        <v xml:space="preserve">SAN MARTIN </v>
      </c>
      <c r="BW699" s="414">
        <v>181197.87388987566</v>
      </c>
      <c r="BX699" s="414">
        <f t="shared" si="177"/>
        <v>215625.46992895202</v>
      </c>
      <c r="BY699" s="414">
        <f t="shared" si="178"/>
        <v>17407.609236234457</v>
      </c>
      <c r="BZ699" s="414">
        <f t="shared" si="179"/>
        <v>20715.054991119003</v>
      </c>
      <c r="CA699" s="414">
        <f t="shared" si="180"/>
        <v>198605.48312611011</v>
      </c>
      <c r="CB699" s="414">
        <f t="shared" si="181"/>
        <v>0</v>
      </c>
      <c r="CC699" s="414">
        <f t="shared" si="182"/>
        <v>0</v>
      </c>
      <c r="CD699" s="414">
        <f t="shared" si="183"/>
        <v>0</v>
      </c>
      <c r="CE699" s="414">
        <f t="shared" si="187"/>
        <v>0</v>
      </c>
      <c r="CF699" s="414">
        <f t="shared" si="184"/>
        <v>0</v>
      </c>
      <c r="CG699" s="414">
        <f t="shared" si="185"/>
        <v>0</v>
      </c>
      <c r="CH699" s="414">
        <f t="shared" si="186"/>
        <v>0</v>
      </c>
      <c r="CI699" s="414">
        <f t="shared" si="188"/>
        <v>0</v>
      </c>
      <c r="CJ699" s="414">
        <f t="shared" si="189"/>
        <v>0</v>
      </c>
      <c r="CK699" s="414">
        <f t="shared" si="190"/>
        <v>0</v>
      </c>
      <c r="CL699" s="414">
        <f t="shared" si="191"/>
        <v>0</v>
      </c>
      <c r="CM699" s="414">
        <f t="shared" si="192"/>
        <v>0</v>
      </c>
    </row>
    <row r="700" spans="2:94" hidden="1" x14ac:dyDescent="0.25">
      <c r="B700" s="134" t="str">
        <f t="shared" si="176"/>
        <v>-----</v>
      </c>
      <c r="C700" s="1" t="str">
        <f>+IF('Diagnóstico Técnico'!AH691&gt;0,'Diagnóstico Técnico'!A691,"")</f>
        <v/>
      </c>
      <c r="D700" s="413" t="str">
        <f>+'Diagnóstico Técnico'!D691</f>
        <v xml:space="preserve">SAN MARTIN </v>
      </c>
      <c r="BW700" s="414">
        <v>181197.87388987566</v>
      </c>
      <c r="BX700" s="414">
        <f t="shared" si="177"/>
        <v>215625.46992895202</v>
      </c>
      <c r="BY700" s="414">
        <f t="shared" si="178"/>
        <v>17407.609236234457</v>
      </c>
      <c r="BZ700" s="414">
        <f t="shared" si="179"/>
        <v>20715.054991119003</v>
      </c>
      <c r="CA700" s="414">
        <f t="shared" si="180"/>
        <v>198605.48312611011</v>
      </c>
      <c r="CB700" s="414">
        <f t="shared" si="181"/>
        <v>0</v>
      </c>
      <c r="CC700" s="414">
        <f t="shared" si="182"/>
        <v>0</v>
      </c>
      <c r="CD700" s="414">
        <f t="shared" si="183"/>
        <v>0</v>
      </c>
      <c r="CE700" s="414">
        <f t="shared" si="187"/>
        <v>0</v>
      </c>
      <c r="CF700" s="414">
        <f t="shared" si="184"/>
        <v>0</v>
      </c>
      <c r="CG700" s="414">
        <f t="shared" si="185"/>
        <v>0</v>
      </c>
      <c r="CH700" s="414">
        <f t="shared" si="186"/>
        <v>0</v>
      </c>
      <c r="CI700" s="414">
        <f t="shared" si="188"/>
        <v>0</v>
      </c>
      <c r="CJ700" s="414">
        <f t="shared" si="189"/>
        <v>0</v>
      </c>
      <c r="CK700" s="414">
        <f t="shared" si="190"/>
        <v>0</v>
      </c>
      <c r="CL700" s="414">
        <f t="shared" si="191"/>
        <v>0</v>
      </c>
      <c r="CM700" s="414">
        <f t="shared" si="192"/>
        <v>0</v>
      </c>
    </row>
    <row r="701" spans="2:94" hidden="1" x14ac:dyDescent="0.25">
      <c r="B701" s="134" t="str">
        <f t="shared" si="176"/>
        <v>-----</v>
      </c>
      <c r="C701" s="1" t="str">
        <f>+IF('Diagnóstico Técnico'!AH692&gt;0,'Diagnóstico Técnico'!A692,"")</f>
        <v/>
      </c>
      <c r="D701" s="413" t="str">
        <f>+'Diagnóstico Técnico'!D692</f>
        <v xml:space="preserve">OASIS </v>
      </c>
      <c r="BW701" s="414">
        <v>181197.87388987566</v>
      </c>
      <c r="BX701" s="414">
        <f t="shared" si="177"/>
        <v>215625.46992895202</v>
      </c>
      <c r="BY701" s="414">
        <f t="shared" si="178"/>
        <v>17407.609236234457</v>
      </c>
      <c r="BZ701" s="414">
        <f t="shared" si="179"/>
        <v>20715.054991119003</v>
      </c>
      <c r="CA701" s="414">
        <f t="shared" si="180"/>
        <v>198605.48312611011</v>
      </c>
      <c r="CB701" s="414">
        <f t="shared" si="181"/>
        <v>0</v>
      </c>
      <c r="CC701" s="414">
        <f t="shared" si="182"/>
        <v>0</v>
      </c>
      <c r="CD701" s="414">
        <f t="shared" si="183"/>
        <v>0</v>
      </c>
      <c r="CE701" s="414">
        <f t="shared" si="187"/>
        <v>0</v>
      </c>
      <c r="CF701" s="414">
        <f t="shared" si="184"/>
        <v>0</v>
      </c>
      <c r="CG701" s="414">
        <f t="shared" si="185"/>
        <v>0</v>
      </c>
      <c r="CH701" s="414">
        <f t="shared" si="186"/>
        <v>0</v>
      </c>
      <c r="CI701" s="414">
        <f t="shared" si="188"/>
        <v>0</v>
      </c>
      <c r="CJ701" s="414">
        <f t="shared" si="189"/>
        <v>0</v>
      </c>
      <c r="CK701" s="414">
        <f t="shared" si="190"/>
        <v>0</v>
      </c>
      <c r="CL701" s="414">
        <f t="shared" si="191"/>
        <v>0</v>
      </c>
      <c r="CM701" s="414">
        <f t="shared" si="192"/>
        <v>0</v>
      </c>
    </row>
    <row r="702" spans="2:94" hidden="1" x14ac:dyDescent="0.25">
      <c r="B702" s="134" t="str">
        <f t="shared" si="176"/>
        <v>-----</v>
      </c>
      <c r="C702" s="1" t="str">
        <f>+IF('Diagnóstico Técnico'!AH693&gt;0,'Diagnóstico Técnico'!A693,"")</f>
        <v>MIL-114</v>
      </c>
      <c r="D702" s="413" t="str">
        <f>+'Diagnóstico Técnico'!D693</f>
        <v>NUEVO MILENIO</v>
      </c>
      <c r="BW702" s="414">
        <v>181197.87388987566</v>
      </c>
      <c r="BX702" s="414">
        <f t="shared" si="177"/>
        <v>215625.46992895202</v>
      </c>
      <c r="BY702" s="414">
        <f t="shared" si="178"/>
        <v>17407.609236234457</v>
      </c>
      <c r="BZ702" s="414">
        <f t="shared" si="179"/>
        <v>20715.054991119003</v>
      </c>
      <c r="CA702" s="414">
        <f t="shared" si="180"/>
        <v>198605.48312611011</v>
      </c>
      <c r="CB702" s="414">
        <f t="shared" si="181"/>
        <v>236340.52492007101</v>
      </c>
      <c r="CC702" s="414">
        <f t="shared" si="182"/>
        <v>0</v>
      </c>
      <c r="CD702" s="414">
        <f t="shared" si="183"/>
        <v>0</v>
      </c>
      <c r="CE702" s="414">
        <f t="shared" si="187"/>
        <v>0</v>
      </c>
      <c r="CF702" s="414">
        <f t="shared" si="184"/>
        <v>0</v>
      </c>
      <c r="CG702" s="414">
        <f t="shared" si="185"/>
        <v>0</v>
      </c>
      <c r="CH702" s="414">
        <f t="shared" si="186"/>
        <v>236340.52492007101</v>
      </c>
      <c r="CI702" s="414">
        <f t="shared" si="188"/>
        <v>0</v>
      </c>
      <c r="CJ702" s="414">
        <f t="shared" si="189"/>
        <v>0</v>
      </c>
      <c r="CK702" s="414">
        <f t="shared" si="190"/>
        <v>0</v>
      </c>
      <c r="CL702" s="414">
        <f t="shared" si="191"/>
        <v>0</v>
      </c>
      <c r="CM702" s="414">
        <f t="shared" si="192"/>
        <v>236340.52492007101</v>
      </c>
    </row>
    <row r="703" spans="2:94" hidden="1" x14ac:dyDescent="0.25">
      <c r="B703" s="134" t="str">
        <f t="shared" si="176"/>
        <v>-----</v>
      </c>
      <c r="C703" s="1" t="str">
        <f>+IF('Diagnóstico Técnico'!AH694&gt;0,'Diagnóstico Técnico'!A694,"")</f>
        <v>OAS-171</v>
      </c>
      <c r="D703" s="413" t="str">
        <f>+'Diagnóstico Técnico'!D694</f>
        <v xml:space="preserve">OASIS </v>
      </c>
      <c r="BW703" s="414">
        <v>181197.87388987566</v>
      </c>
      <c r="BX703" s="414">
        <f t="shared" si="177"/>
        <v>215625.46992895202</v>
      </c>
      <c r="BY703" s="414">
        <f t="shared" si="178"/>
        <v>17407.609236234457</v>
      </c>
      <c r="BZ703" s="414">
        <f t="shared" si="179"/>
        <v>20715.054991119003</v>
      </c>
      <c r="CA703" s="414">
        <f t="shared" si="180"/>
        <v>198605.48312611011</v>
      </c>
      <c r="CB703" s="414">
        <f t="shared" si="181"/>
        <v>236340.52492007101</v>
      </c>
      <c r="CC703" s="414">
        <f t="shared" si="182"/>
        <v>0</v>
      </c>
      <c r="CD703" s="414">
        <f t="shared" si="183"/>
        <v>0</v>
      </c>
      <c r="CE703" s="414">
        <f t="shared" si="187"/>
        <v>0</v>
      </c>
      <c r="CF703" s="414">
        <f t="shared" si="184"/>
        <v>0</v>
      </c>
      <c r="CG703" s="414">
        <f t="shared" si="185"/>
        <v>0</v>
      </c>
      <c r="CH703" s="414">
        <f t="shared" si="186"/>
        <v>236340.52492007101</v>
      </c>
      <c r="CI703" s="414">
        <f t="shared" si="188"/>
        <v>0</v>
      </c>
      <c r="CJ703" s="414">
        <f t="shared" si="189"/>
        <v>0</v>
      </c>
      <c r="CK703" s="414">
        <f t="shared" si="190"/>
        <v>0</v>
      </c>
      <c r="CL703" s="414">
        <f t="shared" si="191"/>
        <v>0</v>
      </c>
      <c r="CM703" s="414">
        <f t="shared" si="192"/>
        <v>236340.52492007101</v>
      </c>
    </row>
    <row r="704" spans="2:94" hidden="1" x14ac:dyDescent="0.25">
      <c r="B704" s="134" t="str">
        <f t="shared" si="176"/>
        <v>-----</v>
      </c>
      <c r="C704" s="1" t="str">
        <f>+IF('Diagnóstico Técnico'!AH695&gt;0,'Diagnóstico Técnico'!A695,"")</f>
        <v/>
      </c>
      <c r="D704" s="413" t="str">
        <f>+'Diagnóstico Técnico'!D695</f>
        <v xml:space="preserve">OASIS </v>
      </c>
      <c r="BW704" s="414">
        <v>181197.87388987566</v>
      </c>
      <c r="BX704" s="414">
        <f t="shared" si="177"/>
        <v>215625.46992895202</v>
      </c>
      <c r="BY704" s="414">
        <f t="shared" si="178"/>
        <v>17407.609236234457</v>
      </c>
      <c r="BZ704" s="414">
        <f t="shared" si="179"/>
        <v>20715.054991119003</v>
      </c>
      <c r="CA704" s="414">
        <f t="shared" si="180"/>
        <v>198605.48312611011</v>
      </c>
      <c r="CB704" s="414">
        <f t="shared" si="181"/>
        <v>0</v>
      </c>
      <c r="CC704" s="414">
        <f t="shared" si="182"/>
        <v>0</v>
      </c>
      <c r="CD704" s="414">
        <f t="shared" si="183"/>
        <v>0</v>
      </c>
      <c r="CE704" s="414">
        <f t="shared" si="187"/>
        <v>0</v>
      </c>
      <c r="CF704" s="414">
        <f t="shared" si="184"/>
        <v>0</v>
      </c>
      <c r="CG704" s="414">
        <f t="shared" si="185"/>
        <v>0</v>
      </c>
      <c r="CH704" s="414">
        <f t="shared" si="186"/>
        <v>0</v>
      </c>
      <c r="CI704" s="414">
        <f t="shared" si="188"/>
        <v>0</v>
      </c>
      <c r="CJ704" s="414">
        <f t="shared" si="189"/>
        <v>0</v>
      </c>
      <c r="CK704" s="414">
        <f t="shared" si="190"/>
        <v>0</v>
      </c>
      <c r="CL704" s="414">
        <f t="shared" si="191"/>
        <v>0</v>
      </c>
      <c r="CM704" s="414">
        <f t="shared" si="192"/>
        <v>0</v>
      </c>
    </row>
    <row r="705" spans="2:91" hidden="1" x14ac:dyDescent="0.25">
      <c r="B705" s="134" t="str">
        <f t="shared" si="176"/>
        <v>-----</v>
      </c>
      <c r="C705" s="1" t="str">
        <f>+IF('Diagnóstico Técnico'!AH696&gt;0,'Diagnóstico Técnico'!A696,"")</f>
        <v/>
      </c>
      <c r="D705" s="413" t="str">
        <f>+'Diagnóstico Técnico'!D696</f>
        <v xml:space="preserve">SAN MARTIN </v>
      </c>
      <c r="BW705" s="414">
        <v>181197.87388987566</v>
      </c>
      <c r="BX705" s="414">
        <f t="shared" si="177"/>
        <v>215625.46992895202</v>
      </c>
      <c r="BY705" s="414">
        <f t="shared" si="178"/>
        <v>17407.609236234457</v>
      </c>
      <c r="BZ705" s="414">
        <f t="shared" si="179"/>
        <v>20715.054991119003</v>
      </c>
      <c r="CA705" s="414">
        <f t="shared" si="180"/>
        <v>198605.48312611011</v>
      </c>
      <c r="CB705" s="414">
        <f t="shared" si="181"/>
        <v>0</v>
      </c>
      <c r="CC705" s="414">
        <f t="shared" si="182"/>
        <v>0</v>
      </c>
      <c r="CD705" s="414">
        <f t="shared" si="183"/>
        <v>0</v>
      </c>
      <c r="CE705" s="414">
        <f t="shared" si="187"/>
        <v>0</v>
      </c>
      <c r="CF705" s="414">
        <f t="shared" si="184"/>
        <v>0</v>
      </c>
      <c r="CG705" s="414">
        <f t="shared" si="185"/>
        <v>0</v>
      </c>
      <c r="CH705" s="414">
        <f t="shared" si="186"/>
        <v>0</v>
      </c>
      <c r="CI705" s="414">
        <f t="shared" si="188"/>
        <v>0</v>
      </c>
      <c r="CJ705" s="414">
        <f t="shared" si="189"/>
        <v>0</v>
      </c>
      <c r="CK705" s="414">
        <f t="shared" si="190"/>
        <v>0</v>
      </c>
      <c r="CL705" s="414">
        <f t="shared" si="191"/>
        <v>0</v>
      </c>
      <c r="CM705" s="414">
        <f t="shared" si="192"/>
        <v>0</v>
      </c>
    </row>
    <row r="706" spans="2:91" hidden="1" x14ac:dyDescent="0.25">
      <c r="B706" s="134" t="str">
        <f t="shared" si="176"/>
        <v>-----</v>
      </c>
      <c r="C706" s="1" t="str">
        <f>+IF('Diagnóstico Técnico'!AH697&gt;0,'Diagnóstico Técnico'!A697,"")</f>
        <v/>
      </c>
      <c r="D706" s="413" t="str">
        <f>+'Diagnóstico Técnico'!D697</f>
        <v xml:space="preserve">SAN MARTIN </v>
      </c>
      <c r="BW706" s="414">
        <v>181197.87388987566</v>
      </c>
      <c r="BX706" s="414">
        <f t="shared" si="177"/>
        <v>215625.46992895202</v>
      </c>
      <c r="BY706" s="414">
        <f t="shared" si="178"/>
        <v>17407.609236234457</v>
      </c>
      <c r="BZ706" s="414">
        <f t="shared" si="179"/>
        <v>20715.054991119003</v>
      </c>
      <c r="CA706" s="414">
        <f t="shared" si="180"/>
        <v>198605.48312611011</v>
      </c>
      <c r="CB706" s="414">
        <f t="shared" si="181"/>
        <v>0</v>
      </c>
      <c r="CC706" s="414">
        <f t="shared" si="182"/>
        <v>0</v>
      </c>
      <c r="CD706" s="414">
        <f t="shared" si="183"/>
        <v>0</v>
      </c>
      <c r="CE706" s="414">
        <f t="shared" si="187"/>
        <v>0</v>
      </c>
      <c r="CF706" s="414">
        <f t="shared" si="184"/>
        <v>0</v>
      </c>
      <c r="CG706" s="414">
        <f t="shared" si="185"/>
        <v>0</v>
      </c>
      <c r="CH706" s="414">
        <f t="shared" si="186"/>
        <v>0</v>
      </c>
      <c r="CI706" s="414">
        <f t="shared" si="188"/>
        <v>0</v>
      </c>
      <c r="CJ706" s="414">
        <f t="shared" si="189"/>
        <v>0</v>
      </c>
      <c r="CK706" s="414">
        <f t="shared" si="190"/>
        <v>0</v>
      </c>
      <c r="CL706" s="414">
        <f t="shared" si="191"/>
        <v>0</v>
      </c>
      <c r="CM706" s="414">
        <f t="shared" si="192"/>
        <v>0</v>
      </c>
    </row>
    <row r="707" spans="2:91" hidden="1" x14ac:dyDescent="0.25">
      <c r="B707" s="134" t="str">
        <f t="shared" si="176"/>
        <v>-----</v>
      </c>
      <c r="C707" s="1" t="str">
        <f>+IF('Diagnóstico Técnico'!AH698&gt;0,'Diagnóstico Técnico'!A698,"")</f>
        <v/>
      </c>
      <c r="D707" s="413" t="str">
        <f>+'Diagnóstico Técnico'!D698</f>
        <v xml:space="preserve">NUEVO HORIZONTE </v>
      </c>
      <c r="BW707" s="414">
        <v>181197.87388987566</v>
      </c>
      <c r="BX707" s="414">
        <f t="shared" si="177"/>
        <v>215625.46992895202</v>
      </c>
      <c r="BY707" s="414">
        <f t="shared" si="178"/>
        <v>17407.609236234457</v>
      </c>
      <c r="BZ707" s="414">
        <f t="shared" si="179"/>
        <v>20715.054991119003</v>
      </c>
      <c r="CA707" s="414">
        <f t="shared" si="180"/>
        <v>198605.48312611011</v>
      </c>
      <c r="CB707" s="414">
        <f t="shared" si="181"/>
        <v>0</v>
      </c>
      <c r="CC707" s="414">
        <f t="shared" si="182"/>
        <v>0</v>
      </c>
      <c r="CD707" s="414">
        <f t="shared" si="183"/>
        <v>0</v>
      </c>
      <c r="CE707" s="414">
        <f t="shared" si="187"/>
        <v>0</v>
      </c>
      <c r="CF707" s="414">
        <f t="shared" si="184"/>
        <v>0</v>
      </c>
      <c r="CG707" s="414">
        <f t="shared" si="185"/>
        <v>0</v>
      </c>
      <c r="CH707" s="414">
        <f t="shared" si="186"/>
        <v>0</v>
      </c>
      <c r="CI707" s="414">
        <f t="shared" si="188"/>
        <v>0</v>
      </c>
      <c r="CJ707" s="414">
        <f t="shared" si="189"/>
        <v>0</v>
      </c>
      <c r="CK707" s="414">
        <f t="shared" si="190"/>
        <v>0</v>
      </c>
      <c r="CL707" s="414">
        <f t="shared" si="191"/>
        <v>0</v>
      </c>
      <c r="CM707" s="414">
        <f t="shared" si="192"/>
        <v>0</v>
      </c>
    </row>
    <row r="708" spans="2:91" hidden="1" x14ac:dyDescent="0.25">
      <c r="B708" s="134" t="str">
        <f t="shared" si="176"/>
        <v>-----</v>
      </c>
      <c r="C708" s="1" t="str">
        <f>+IF('Diagnóstico Técnico'!AH699&gt;0,'Diagnóstico Técnico'!A699,"")</f>
        <v/>
      </c>
      <c r="D708" s="413" t="str">
        <f>+'Diagnóstico Técnico'!D699</f>
        <v xml:space="preserve">SAN MARTIN </v>
      </c>
      <c r="BW708" s="414">
        <v>181197.87388987566</v>
      </c>
      <c r="BX708" s="414">
        <f t="shared" si="177"/>
        <v>215625.46992895202</v>
      </c>
      <c r="BY708" s="414">
        <f t="shared" si="178"/>
        <v>17407.609236234457</v>
      </c>
      <c r="BZ708" s="414">
        <f t="shared" si="179"/>
        <v>20715.054991119003</v>
      </c>
      <c r="CA708" s="414">
        <f t="shared" si="180"/>
        <v>198605.48312611011</v>
      </c>
      <c r="CB708" s="414">
        <f t="shared" si="181"/>
        <v>0</v>
      </c>
      <c r="CC708" s="414">
        <f t="shared" si="182"/>
        <v>0</v>
      </c>
      <c r="CD708" s="414">
        <f t="shared" si="183"/>
        <v>0</v>
      </c>
      <c r="CE708" s="414">
        <f t="shared" si="187"/>
        <v>0</v>
      </c>
      <c r="CF708" s="414">
        <f t="shared" si="184"/>
        <v>0</v>
      </c>
      <c r="CG708" s="414">
        <f t="shared" si="185"/>
        <v>0</v>
      </c>
      <c r="CH708" s="414">
        <f t="shared" si="186"/>
        <v>0</v>
      </c>
      <c r="CI708" s="414">
        <f t="shared" si="188"/>
        <v>0</v>
      </c>
      <c r="CJ708" s="414">
        <f t="shared" si="189"/>
        <v>0</v>
      </c>
      <c r="CK708" s="414">
        <f t="shared" si="190"/>
        <v>0</v>
      </c>
      <c r="CL708" s="414">
        <f t="shared" si="191"/>
        <v>0</v>
      </c>
      <c r="CM708" s="414">
        <f t="shared" si="192"/>
        <v>0</v>
      </c>
    </row>
    <row r="709" spans="2:91" hidden="1" x14ac:dyDescent="0.25">
      <c r="B709" s="134" t="str">
        <f t="shared" si="176"/>
        <v>-----</v>
      </c>
      <c r="C709" s="1" t="str">
        <f>+IF('Diagnóstico Técnico'!AH700&gt;0,'Diagnóstico Técnico'!A700,"")</f>
        <v/>
      </c>
      <c r="D709" s="413" t="str">
        <f>+'Diagnóstico Técnico'!D700</f>
        <v xml:space="preserve">SAN MARTIN </v>
      </c>
      <c r="BW709" s="414">
        <v>181197.87388987566</v>
      </c>
      <c r="BX709" s="414">
        <f t="shared" si="177"/>
        <v>215625.46992895202</v>
      </c>
      <c r="BY709" s="414">
        <f t="shared" si="178"/>
        <v>17407.609236234457</v>
      </c>
      <c r="BZ709" s="414">
        <f t="shared" si="179"/>
        <v>20715.054991119003</v>
      </c>
      <c r="CA709" s="414">
        <f t="shared" si="180"/>
        <v>198605.48312611011</v>
      </c>
      <c r="CB709" s="414">
        <f t="shared" si="181"/>
        <v>0</v>
      </c>
      <c r="CC709" s="414">
        <f t="shared" si="182"/>
        <v>0</v>
      </c>
      <c r="CD709" s="414">
        <f t="shared" si="183"/>
        <v>0</v>
      </c>
      <c r="CE709" s="414">
        <f t="shared" si="187"/>
        <v>0</v>
      </c>
      <c r="CF709" s="414">
        <f t="shared" si="184"/>
        <v>0</v>
      </c>
      <c r="CG709" s="414">
        <f t="shared" si="185"/>
        <v>0</v>
      </c>
      <c r="CH709" s="414">
        <f t="shared" si="186"/>
        <v>0</v>
      </c>
      <c r="CI709" s="414">
        <f t="shared" si="188"/>
        <v>0</v>
      </c>
      <c r="CJ709" s="414">
        <f t="shared" si="189"/>
        <v>0</v>
      </c>
      <c r="CK709" s="414">
        <f t="shared" si="190"/>
        <v>0</v>
      </c>
      <c r="CL709" s="414">
        <f t="shared" si="191"/>
        <v>0</v>
      </c>
      <c r="CM709" s="414">
        <f t="shared" si="192"/>
        <v>0</v>
      </c>
    </row>
    <row r="710" spans="2:91" hidden="1" x14ac:dyDescent="0.25">
      <c r="B710" s="134" t="str">
        <f t="shared" si="176"/>
        <v>-----</v>
      </c>
      <c r="C710" s="1" t="str">
        <f>+IF('Diagnóstico Técnico'!AH701&gt;0,'Diagnóstico Técnico'!A701,"")</f>
        <v/>
      </c>
      <c r="D710" s="413" t="str">
        <f>+'Diagnóstico Técnico'!D701</f>
        <v xml:space="preserve">OASIS </v>
      </c>
      <c r="BW710" s="414">
        <v>181197.87388987566</v>
      </c>
      <c r="BX710" s="414">
        <f t="shared" si="177"/>
        <v>215625.46992895202</v>
      </c>
      <c r="BY710" s="414">
        <f t="shared" si="178"/>
        <v>17407.609236234457</v>
      </c>
      <c r="BZ710" s="414">
        <f t="shared" si="179"/>
        <v>20715.054991119003</v>
      </c>
      <c r="CA710" s="414">
        <f t="shared" si="180"/>
        <v>198605.48312611011</v>
      </c>
      <c r="CB710" s="414">
        <f t="shared" si="181"/>
        <v>0</v>
      </c>
      <c r="CC710" s="414">
        <f t="shared" si="182"/>
        <v>0</v>
      </c>
      <c r="CD710" s="414">
        <f t="shared" si="183"/>
        <v>0</v>
      </c>
      <c r="CE710" s="414">
        <f t="shared" si="187"/>
        <v>0</v>
      </c>
      <c r="CF710" s="414">
        <f t="shared" si="184"/>
        <v>0</v>
      </c>
      <c r="CG710" s="414">
        <f t="shared" si="185"/>
        <v>0</v>
      </c>
      <c r="CH710" s="414">
        <f t="shared" si="186"/>
        <v>0</v>
      </c>
      <c r="CI710" s="414">
        <f t="shared" si="188"/>
        <v>0</v>
      </c>
      <c r="CJ710" s="414">
        <f t="shared" si="189"/>
        <v>0</v>
      </c>
      <c r="CK710" s="414">
        <f t="shared" si="190"/>
        <v>0</v>
      </c>
      <c r="CL710" s="414">
        <f t="shared" si="191"/>
        <v>0</v>
      </c>
      <c r="CM710" s="414">
        <f t="shared" si="192"/>
        <v>0</v>
      </c>
    </row>
    <row r="711" spans="2:91" hidden="1" x14ac:dyDescent="0.25">
      <c r="B711" s="134" t="str">
        <f t="shared" si="176"/>
        <v>-----</v>
      </c>
      <c r="C711" s="1" t="str">
        <f>+IF('Diagnóstico Técnico'!AH702&gt;0,'Diagnóstico Técnico'!A702,"")</f>
        <v/>
      </c>
      <c r="D711" s="413" t="str">
        <f>+'Diagnóstico Técnico'!D702</f>
        <v xml:space="preserve">SAN MARTIN </v>
      </c>
      <c r="BW711" s="414">
        <v>181197.87388987566</v>
      </c>
      <c r="BX711" s="414">
        <f t="shared" si="177"/>
        <v>215625.46992895202</v>
      </c>
      <c r="BY711" s="414">
        <f t="shared" si="178"/>
        <v>17407.609236234457</v>
      </c>
      <c r="BZ711" s="414">
        <f t="shared" si="179"/>
        <v>20715.054991119003</v>
      </c>
      <c r="CA711" s="414">
        <f t="shared" si="180"/>
        <v>198605.48312611011</v>
      </c>
      <c r="CB711" s="414">
        <f t="shared" si="181"/>
        <v>0</v>
      </c>
      <c r="CC711" s="414">
        <f t="shared" si="182"/>
        <v>0</v>
      </c>
      <c r="CD711" s="414">
        <f t="shared" si="183"/>
        <v>0</v>
      </c>
      <c r="CE711" s="414">
        <f t="shared" si="187"/>
        <v>0</v>
      </c>
      <c r="CF711" s="414">
        <f t="shared" si="184"/>
        <v>0</v>
      </c>
      <c r="CG711" s="414">
        <f t="shared" si="185"/>
        <v>0</v>
      </c>
      <c r="CH711" s="414">
        <f t="shared" si="186"/>
        <v>0</v>
      </c>
      <c r="CI711" s="414">
        <f t="shared" si="188"/>
        <v>0</v>
      </c>
      <c r="CJ711" s="414">
        <f t="shared" si="189"/>
        <v>0</v>
      </c>
      <c r="CK711" s="414">
        <f t="shared" si="190"/>
        <v>0</v>
      </c>
      <c r="CL711" s="414">
        <f t="shared" si="191"/>
        <v>0</v>
      </c>
      <c r="CM711" s="414">
        <f t="shared" si="192"/>
        <v>0</v>
      </c>
    </row>
    <row r="712" spans="2:91" hidden="1" x14ac:dyDescent="0.25">
      <c r="B712" s="134" t="str">
        <f t="shared" si="176"/>
        <v>-----</v>
      </c>
      <c r="C712" s="1" t="str">
        <f>+IF('Diagnóstico Técnico'!AH703&gt;0,'Diagnóstico Técnico'!A703,"")</f>
        <v/>
      </c>
      <c r="D712" s="413" t="str">
        <f>+'Diagnóstico Técnico'!D703</f>
        <v xml:space="preserve">SAN MARTIN </v>
      </c>
      <c r="BW712" s="414">
        <v>181197.87388987566</v>
      </c>
      <c r="BX712" s="414">
        <f t="shared" si="177"/>
        <v>215625.46992895202</v>
      </c>
      <c r="BY712" s="414">
        <f t="shared" si="178"/>
        <v>17407.609236234457</v>
      </c>
      <c r="BZ712" s="414">
        <f t="shared" si="179"/>
        <v>20715.054991119003</v>
      </c>
      <c r="CA712" s="414">
        <f t="shared" si="180"/>
        <v>198605.48312611011</v>
      </c>
      <c r="CB712" s="414">
        <f t="shared" si="181"/>
        <v>0</v>
      </c>
      <c r="CC712" s="414">
        <f t="shared" si="182"/>
        <v>0</v>
      </c>
      <c r="CD712" s="414">
        <f t="shared" si="183"/>
        <v>0</v>
      </c>
      <c r="CE712" s="414">
        <f t="shared" si="187"/>
        <v>0</v>
      </c>
      <c r="CF712" s="414">
        <f t="shared" si="184"/>
        <v>0</v>
      </c>
      <c r="CG712" s="414">
        <f t="shared" si="185"/>
        <v>0</v>
      </c>
      <c r="CH712" s="414">
        <f t="shared" si="186"/>
        <v>0</v>
      </c>
      <c r="CI712" s="414">
        <f t="shared" si="188"/>
        <v>0</v>
      </c>
      <c r="CJ712" s="414">
        <f t="shared" si="189"/>
        <v>0</v>
      </c>
      <c r="CK712" s="414">
        <f t="shared" si="190"/>
        <v>0</v>
      </c>
      <c r="CL712" s="414">
        <f t="shared" si="191"/>
        <v>0</v>
      </c>
      <c r="CM712" s="414">
        <f t="shared" si="192"/>
        <v>0</v>
      </c>
    </row>
    <row r="713" spans="2:91" hidden="1" x14ac:dyDescent="0.25">
      <c r="B713" s="134" t="str">
        <f t="shared" si="176"/>
        <v>-----</v>
      </c>
      <c r="C713" s="1" t="str">
        <f>+IF('Diagnóstico Técnico'!AH704&gt;0,'Diagnóstico Técnico'!A704,"")</f>
        <v/>
      </c>
      <c r="D713" s="413" t="str">
        <f>+'Diagnóstico Técnico'!D704</f>
        <v xml:space="preserve">SAN MARTIN </v>
      </c>
      <c r="BW713" s="414">
        <v>181197.87388987566</v>
      </c>
      <c r="BX713" s="414">
        <f t="shared" si="177"/>
        <v>215625.46992895202</v>
      </c>
      <c r="BY713" s="414">
        <f t="shared" si="178"/>
        <v>17407.609236234457</v>
      </c>
      <c r="BZ713" s="414">
        <f t="shared" si="179"/>
        <v>20715.054991119003</v>
      </c>
      <c r="CA713" s="414">
        <f t="shared" si="180"/>
        <v>198605.48312611011</v>
      </c>
      <c r="CB713" s="414">
        <f t="shared" si="181"/>
        <v>0</v>
      </c>
      <c r="CC713" s="414">
        <f t="shared" si="182"/>
        <v>0</v>
      </c>
      <c r="CD713" s="414">
        <f t="shared" si="183"/>
        <v>0</v>
      </c>
      <c r="CE713" s="414">
        <f t="shared" si="187"/>
        <v>0</v>
      </c>
      <c r="CF713" s="414">
        <f t="shared" si="184"/>
        <v>0</v>
      </c>
      <c r="CG713" s="414">
        <f t="shared" si="185"/>
        <v>0</v>
      </c>
      <c r="CH713" s="414">
        <f t="shared" si="186"/>
        <v>0</v>
      </c>
      <c r="CI713" s="414">
        <f t="shared" si="188"/>
        <v>0</v>
      </c>
      <c r="CJ713" s="414">
        <f t="shared" si="189"/>
        <v>0</v>
      </c>
      <c r="CK713" s="414">
        <f t="shared" si="190"/>
        <v>0</v>
      </c>
      <c r="CL713" s="414">
        <f t="shared" si="191"/>
        <v>0</v>
      </c>
      <c r="CM713" s="414">
        <f t="shared" si="192"/>
        <v>0</v>
      </c>
    </row>
    <row r="714" spans="2:91" hidden="1" x14ac:dyDescent="0.25">
      <c r="B714" s="134" t="str">
        <f t="shared" si="176"/>
        <v>-----</v>
      </c>
      <c r="C714" s="1" t="str">
        <f>+IF('Diagnóstico Técnico'!AH705&gt;0,'Diagnóstico Técnico'!A705,"")</f>
        <v/>
      </c>
      <c r="D714" s="413" t="str">
        <f>+'Diagnóstico Técnico'!D705</f>
        <v xml:space="preserve">SAN MARTIN </v>
      </c>
      <c r="BW714" s="414">
        <v>181197.87388987566</v>
      </c>
      <c r="BX714" s="414">
        <f t="shared" si="177"/>
        <v>215625.46992895202</v>
      </c>
      <c r="BY714" s="414">
        <f t="shared" si="178"/>
        <v>17407.609236234457</v>
      </c>
      <c r="BZ714" s="414">
        <f t="shared" si="179"/>
        <v>20715.054991119003</v>
      </c>
      <c r="CA714" s="414">
        <f t="shared" si="180"/>
        <v>198605.48312611011</v>
      </c>
      <c r="CB714" s="414">
        <f t="shared" si="181"/>
        <v>0</v>
      </c>
      <c r="CC714" s="414">
        <f t="shared" si="182"/>
        <v>0</v>
      </c>
      <c r="CD714" s="414">
        <f t="shared" si="183"/>
        <v>0</v>
      </c>
      <c r="CE714" s="414">
        <f t="shared" si="187"/>
        <v>0</v>
      </c>
      <c r="CF714" s="414">
        <f t="shared" si="184"/>
        <v>0</v>
      </c>
      <c r="CG714" s="414">
        <f t="shared" si="185"/>
        <v>0</v>
      </c>
      <c r="CH714" s="414">
        <f t="shared" si="186"/>
        <v>0</v>
      </c>
      <c r="CI714" s="414">
        <f t="shared" si="188"/>
        <v>0</v>
      </c>
      <c r="CJ714" s="414">
        <f t="shared" si="189"/>
        <v>0</v>
      </c>
      <c r="CK714" s="414">
        <f t="shared" si="190"/>
        <v>0</v>
      </c>
      <c r="CL714" s="414">
        <f t="shared" si="191"/>
        <v>0</v>
      </c>
      <c r="CM714" s="414">
        <f t="shared" si="192"/>
        <v>0</v>
      </c>
    </row>
    <row r="715" spans="2:91" hidden="1" x14ac:dyDescent="0.25">
      <c r="B715" s="134" t="str">
        <f t="shared" si="176"/>
        <v>-----</v>
      </c>
      <c r="C715" s="1" t="str">
        <f>+IF('Diagnóstico Técnico'!AH706&gt;0,'Diagnóstico Técnico'!A706,"")</f>
        <v/>
      </c>
      <c r="D715" s="413" t="str">
        <f>+'Diagnóstico Técnico'!D706</f>
        <v xml:space="preserve">NUEVO HORIZONTE </v>
      </c>
      <c r="BW715" s="414">
        <v>181197.87388987566</v>
      </c>
      <c r="BX715" s="414">
        <f t="shared" si="177"/>
        <v>215625.46992895202</v>
      </c>
      <c r="BY715" s="414">
        <f t="shared" si="178"/>
        <v>17407.609236234457</v>
      </c>
      <c r="BZ715" s="414">
        <f t="shared" si="179"/>
        <v>20715.054991119003</v>
      </c>
      <c r="CA715" s="414">
        <f t="shared" si="180"/>
        <v>198605.48312611011</v>
      </c>
      <c r="CB715" s="414">
        <f t="shared" si="181"/>
        <v>0</v>
      </c>
      <c r="CC715" s="414">
        <f t="shared" si="182"/>
        <v>0</v>
      </c>
      <c r="CD715" s="414">
        <f t="shared" si="183"/>
        <v>0</v>
      </c>
      <c r="CE715" s="414">
        <f t="shared" si="187"/>
        <v>0</v>
      </c>
      <c r="CF715" s="414">
        <f t="shared" si="184"/>
        <v>0</v>
      </c>
      <c r="CG715" s="414">
        <f t="shared" si="185"/>
        <v>0</v>
      </c>
      <c r="CH715" s="414">
        <f t="shared" si="186"/>
        <v>0</v>
      </c>
      <c r="CI715" s="414">
        <f t="shared" si="188"/>
        <v>0</v>
      </c>
      <c r="CJ715" s="414">
        <f t="shared" si="189"/>
        <v>0</v>
      </c>
      <c r="CK715" s="414">
        <f t="shared" si="190"/>
        <v>0</v>
      </c>
      <c r="CL715" s="414">
        <f t="shared" si="191"/>
        <v>0</v>
      </c>
      <c r="CM715" s="414">
        <f t="shared" si="192"/>
        <v>0</v>
      </c>
    </row>
    <row r="716" spans="2:91" hidden="1" x14ac:dyDescent="0.25">
      <c r="B716" s="134" t="str">
        <f t="shared" si="176"/>
        <v>-----</v>
      </c>
      <c r="C716" s="1" t="str">
        <f>+IF('Diagnóstico Técnico'!AH707&gt;0,'Diagnóstico Técnico'!A707,"")</f>
        <v/>
      </c>
      <c r="D716" s="413" t="str">
        <f>+'Diagnóstico Técnico'!D707</f>
        <v xml:space="preserve">NUEVO HORIZONTE </v>
      </c>
      <c r="BW716" s="414">
        <v>181197.87388987566</v>
      </c>
      <c r="BX716" s="414">
        <f t="shared" si="177"/>
        <v>215625.46992895202</v>
      </c>
      <c r="BY716" s="414">
        <f t="shared" si="178"/>
        <v>17407.609236234457</v>
      </c>
      <c r="BZ716" s="414">
        <f t="shared" si="179"/>
        <v>20715.054991119003</v>
      </c>
      <c r="CA716" s="414">
        <f t="shared" si="180"/>
        <v>198605.48312611011</v>
      </c>
      <c r="CB716" s="414">
        <f t="shared" si="181"/>
        <v>0</v>
      </c>
      <c r="CC716" s="414">
        <f t="shared" si="182"/>
        <v>0</v>
      </c>
      <c r="CD716" s="414">
        <f t="shared" si="183"/>
        <v>0</v>
      </c>
      <c r="CE716" s="414">
        <f t="shared" si="187"/>
        <v>0</v>
      </c>
      <c r="CF716" s="414">
        <f t="shared" si="184"/>
        <v>0</v>
      </c>
      <c r="CG716" s="414">
        <f t="shared" si="185"/>
        <v>0</v>
      </c>
      <c r="CH716" s="414">
        <f t="shared" si="186"/>
        <v>0</v>
      </c>
      <c r="CI716" s="414">
        <f t="shared" si="188"/>
        <v>0</v>
      </c>
      <c r="CJ716" s="414">
        <f t="shared" si="189"/>
        <v>0</v>
      </c>
      <c r="CK716" s="414">
        <f t="shared" si="190"/>
        <v>0</v>
      </c>
      <c r="CL716" s="414">
        <f t="shared" si="191"/>
        <v>0</v>
      </c>
      <c r="CM716" s="414">
        <f t="shared" si="192"/>
        <v>0</v>
      </c>
    </row>
    <row r="717" spans="2:91" hidden="1" x14ac:dyDescent="0.25">
      <c r="B717" s="134" t="str">
        <f t="shared" si="176"/>
        <v>-----</v>
      </c>
      <c r="C717" s="1" t="str">
        <f>+IF('Diagnóstico Técnico'!AH708&gt;0,'Diagnóstico Técnico'!A708,"")</f>
        <v/>
      </c>
      <c r="D717" s="413" t="str">
        <f>+'Diagnóstico Técnico'!D708</f>
        <v xml:space="preserve">SAN MARTIN </v>
      </c>
      <c r="BW717" s="414">
        <v>181197.87388987566</v>
      </c>
      <c r="BX717" s="414">
        <f t="shared" si="177"/>
        <v>215625.46992895202</v>
      </c>
      <c r="BY717" s="414">
        <f t="shared" si="178"/>
        <v>17407.609236234457</v>
      </c>
      <c r="BZ717" s="414">
        <f t="shared" si="179"/>
        <v>20715.054991119003</v>
      </c>
      <c r="CA717" s="414">
        <f t="shared" si="180"/>
        <v>198605.48312611011</v>
      </c>
      <c r="CB717" s="414">
        <f t="shared" si="181"/>
        <v>0</v>
      </c>
      <c r="CC717" s="414">
        <f t="shared" si="182"/>
        <v>0</v>
      </c>
      <c r="CD717" s="414">
        <f t="shared" si="183"/>
        <v>0</v>
      </c>
      <c r="CE717" s="414">
        <f t="shared" si="187"/>
        <v>0</v>
      </c>
      <c r="CF717" s="414">
        <f t="shared" si="184"/>
        <v>0</v>
      </c>
      <c r="CG717" s="414">
        <f t="shared" si="185"/>
        <v>0</v>
      </c>
      <c r="CH717" s="414">
        <f t="shared" si="186"/>
        <v>0</v>
      </c>
      <c r="CI717" s="414">
        <f t="shared" si="188"/>
        <v>0</v>
      </c>
      <c r="CJ717" s="414">
        <f t="shared" si="189"/>
        <v>0</v>
      </c>
      <c r="CK717" s="414">
        <f t="shared" si="190"/>
        <v>0</v>
      </c>
      <c r="CL717" s="414">
        <f t="shared" si="191"/>
        <v>0</v>
      </c>
      <c r="CM717" s="414">
        <f t="shared" si="192"/>
        <v>0</v>
      </c>
    </row>
    <row r="718" spans="2:91" hidden="1" x14ac:dyDescent="0.25">
      <c r="B718" s="134" t="str">
        <f t="shared" si="176"/>
        <v>-----</v>
      </c>
      <c r="C718" s="1" t="str">
        <f>+IF('Diagnóstico Técnico'!AH709&gt;0,'Diagnóstico Técnico'!A709,"")</f>
        <v/>
      </c>
      <c r="D718" s="413" t="str">
        <f>+'Diagnóstico Técnico'!D709</f>
        <v xml:space="preserve">NUEVO HORIZONTE </v>
      </c>
      <c r="BW718" s="414">
        <v>181197.87388987566</v>
      </c>
      <c r="BX718" s="414">
        <f t="shared" si="177"/>
        <v>215625.46992895202</v>
      </c>
      <c r="BY718" s="414">
        <f t="shared" si="178"/>
        <v>17407.609236234457</v>
      </c>
      <c r="BZ718" s="414">
        <f t="shared" si="179"/>
        <v>20715.054991119003</v>
      </c>
      <c r="CA718" s="414">
        <f t="shared" si="180"/>
        <v>198605.48312611011</v>
      </c>
      <c r="CB718" s="414">
        <f t="shared" si="181"/>
        <v>0</v>
      </c>
      <c r="CC718" s="414">
        <f t="shared" si="182"/>
        <v>0</v>
      </c>
      <c r="CD718" s="414">
        <f t="shared" si="183"/>
        <v>0</v>
      </c>
      <c r="CE718" s="414">
        <f t="shared" si="187"/>
        <v>0</v>
      </c>
      <c r="CF718" s="414">
        <f t="shared" si="184"/>
        <v>0</v>
      </c>
      <c r="CG718" s="414">
        <f t="shared" si="185"/>
        <v>0</v>
      </c>
      <c r="CH718" s="414">
        <f t="shared" si="186"/>
        <v>0</v>
      </c>
      <c r="CI718" s="414">
        <f t="shared" si="188"/>
        <v>0</v>
      </c>
      <c r="CJ718" s="414">
        <f t="shared" si="189"/>
        <v>0</v>
      </c>
      <c r="CK718" s="414">
        <f t="shared" si="190"/>
        <v>0</v>
      </c>
      <c r="CL718" s="414">
        <f t="shared" si="191"/>
        <v>0</v>
      </c>
      <c r="CM718" s="414">
        <f t="shared" si="192"/>
        <v>0</v>
      </c>
    </row>
    <row r="719" spans="2:91" hidden="1" x14ac:dyDescent="0.25">
      <c r="B719" s="134" t="str">
        <f t="shared" si="176"/>
        <v>-----</v>
      </c>
      <c r="C719" s="1" t="str">
        <f>+IF('Diagnóstico Técnico'!AH710&gt;0,'Diagnóstico Técnico'!A710,"")</f>
        <v/>
      </c>
      <c r="D719" s="413" t="str">
        <f>+'Diagnóstico Técnico'!D710</f>
        <v xml:space="preserve">NUEVO HORIZONTE </v>
      </c>
      <c r="BW719" s="414">
        <v>181197.87388987566</v>
      </c>
      <c r="BX719" s="414">
        <f t="shared" si="177"/>
        <v>215625.46992895202</v>
      </c>
      <c r="BY719" s="414">
        <f t="shared" si="178"/>
        <v>17407.609236234457</v>
      </c>
      <c r="BZ719" s="414">
        <f t="shared" si="179"/>
        <v>20715.054991119003</v>
      </c>
      <c r="CA719" s="414">
        <f t="shared" si="180"/>
        <v>198605.48312611011</v>
      </c>
      <c r="CB719" s="414">
        <f t="shared" si="181"/>
        <v>0</v>
      </c>
      <c r="CC719" s="414">
        <f t="shared" si="182"/>
        <v>0</v>
      </c>
      <c r="CD719" s="414">
        <f t="shared" si="183"/>
        <v>0</v>
      </c>
      <c r="CE719" s="414">
        <f t="shared" si="187"/>
        <v>0</v>
      </c>
      <c r="CF719" s="414">
        <f t="shared" si="184"/>
        <v>0</v>
      </c>
      <c r="CG719" s="414">
        <f t="shared" si="185"/>
        <v>0</v>
      </c>
      <c r="CH719" s="414">
        <f t="shared" si="186"/>
        <v>0</v>
      </c>
      <c r="CI719" s="414">
        <f t="shared" si="188"/>
        <v>0</v>
      </c>
      <c r="CJ719" s="414">
        <f t="shared" si="189"/>
        <v>0</v>
      </c>
      <c r="CK719" s="414">
        <f t="shared" si="190"/>
        <v>0</v>
      </c>
      <c r="CL719" s="414">
        <f t="shared" si="191"/>
        <v>0</v>
      </c>
      <c r="CM719" s="414">
        <f t="shared" si="192"/>
        <v>0</v>
      </c>
    </row>
    <row r="720" spans="2:91" hidden="1" x14ac:dyDescent="0.25">
      <c r="B720" s="134" t="str">
        <f t="shared" ref="B720:B783" si="193">CONCATENATE(IF(AC720=1,"UST1",""),"",IF(AD720=1,"UST2",""),"",IF(AF720=1,"UST4",""),"-",IF(H720=1,"S",""),"",IF(N720=1,"S",""),"-",IF(I720=1,"D",""),"-",IF(J720=1,"LM",""),"",IF(O720=1,"LM",""),"-",IF(K720=1,"LD",""),"",IF(P720=1,"LD",""),"-",IF(L720=1,"LP",""),"",IF(Q720=1,"LP",""))</f>
        <v>-----</v>
      </c>
      <c r="C720" s="1" t="str">
        <f>+IF('Diagnóstico Técnico'!AH711&gt;0,'Diagnóstico Técnico'!A711,"")</f>
        <v/>
      </c>
      <c r="D720" s="413" t="str">
        <f>+'Diagnóstico Técnico'!D711</f>
        <v xml:space="preserve">NUEVO HORIZONTE </v>
      </c>
      <c r="BW720" s="414">
        <v>181197.87388987566</v>
      </c>
      <c r="BX720" s="414">
        <f t="shared" ref="BX720:BX783" si="194">+BW720*$BZ$11+BW720</f>
        <v>215625.46992895202</v>
      </c>
      <c r="BY720" s="414">
        <f t="shared" ref="BY720:BY783" si="195">+$CC$11/$CB$11</f>
        <v>17407.609236234457</v>
      </c>
      <c r="BZ720" s="414">
        <f t="shared" ref="BZ720:BZ783" si="196">+BY720*$BZ$11+BY720</f>
        <v>20715.054991119003</v>
      </c>
      <c r="CA720" s="414">
        <f t="shared" ref="CA720:CA783" si="197">+BW720+BY720</f>
        <v>198605.48312611011</v>
      </c>
      <c r="CB720" s="414">
        <f t="shared" ref="CB720:CB783" si="198">+IF(C720="",0,BX720+BZ720)</f>
        <v>0</v>
      </c>
      <c r="CC720" s="414">
        <f t="shared" ref="CC720:CC783" si="199">+$E$14*E720+$F$14*F720+$G$14*G720+$H$14*H720+$I$14*I720+$J$14*J720+$K$14*K720+$L$14*L720+$N$14*N720+$O$14*O720+$P$14*P720+$Q$14*Q720+$Z$14*Z720+$AC$14*AC720+$AD$14*AD720+$AE$14*AE720+$AF$14*AF720+$AH$14*AH720+$AI$14*AI720+$AK$14*AK720+$AL$14*AL720+$AM$14*AM720+$AN$14*AN720+$AO$14*AO720+$AP$14*AP720+$AR$14*AR720+$AS$14*AS720+$AU$14*AU720+$AV$14*AV720+$AW$14*AW720+$AY$14*AY720+$AZ$14*AZ720+$BA$14*BA720+$BB$14*BB720+$BC$14*BC720+$BD$14*BD720+$BE$14*BE720+$BF$14*BF720+$BG$14*BG720+$BH$14*BH720+$BJ$14*BJ720+$BK$14*BK720+$BL$14*BL720+$BM$14*BM720+$BN$14*BN720+$BO$14*BO720+$BP$14*BP720</f>
        <v>0</v>
      </c>
      <c r="CD720" s="414">
        <f t="shared" ref="CD720:CD783" si="200">+$S$14*S720+$T$14*T720+$U$14*U720+$V$14*V720+$W$14*W720+$X$14*X720+$AA$14*AA720</f>
        <v>0</v>
      </c>
      <c r="CE720" s="414">
        <f t="shared" si="187"/>
        <v>0</v>
      </c>
      <c r="CF720" s="414">
        <f t="shared" ref="CF720:CF783" si="201">+CC720*$BW$11+CC720*$BX$11+CC720*$BY$11+CC720*$BZ$11*$BY$11+CC720</f>
        <v>0</v>
      </c>
      <c r="CG720" s="414">
        <f t="shared" ref="CG720:CG783" si="202">+CD720*$BW$11+CD720*$BX$11+CD720*$BY$11+CD720*$BZ$11*$BY$11+CD720</f>
        <v>0</v>
      </c>
      <c r="CH720" s="414">
        <f t="shared" ref="CH720:CH783" si="203">+CB720+CF720+CG720</f>
        <v>0</v>
      </c>
      <c r="CI720" s="414">
        <f t="shared" si="188"/>
        <v>0</v>
      </c>
      <c r="CJ720" s="414">
        <f t="shared" si="189"/>
        <v>0</v>
      </c>
      <c r="CK720" s="414">
        <f t="shared" si="190"/>
        <v>0</v>
      </c>
      <c r="CL720" s="414">
        <f t="shared" si="191"/>
        <v>0</v>
      </c>
      <c r="CM720" s="414">
        <f t="shared" si="192"/>
        <v>0</v>
      </c>
    </row>
    <row r="721" spans="2:91" hidden="1" x14ac:dyDescent="0.25">
      <c r="B721" s="134" t="str">
        <f t="shared" si="193"/>
        <v>-----</v>
      </c>
      <c r="C721" s="1" t="str">
        <f>+IF('Diagnóstico Técnico'!AH712&gt;0,'Diagnóstico Técnico'!A712,"")</f>
        <v/>
      </c>
      <c r="D721" s="413" t="str">
        <f>+'Diagnóstico Técnico'!D712</f>
        <v xml:space="preserve">NUEVO HORIZONTE </v>
      </c>
      <c r="BW721" s="414">
        <v>181197.87388987566</v>
      </c>
      <c r="BX721" s="414">
        <f t="shared" si="194"/>
        <v>215625.46992895202</v>
      </c>
      <c r="BY721" s="414">
        <f t="shared" si="195"/>
        <v>17407.609236234457</v>
      </c>
      <c r="BZ721" s="414">
        <f t="shared" si="196"/>
        <v>20715.054991119003</v>
      </c>
      <c r="CA721" s="414">
        <f t="shared" si="197"/>
        <v>198605.48312611011</v>
      </c>
      <c r="CB721" s="414">
        <f t="shared" si="198"/>
        <v>0</v>
      </c>
      <c r="CC721" s="414">
        <f t="shared" si="199"/>
        <v>0</v>
      </c>
      <c r="CD721" s="414">
        <f t="shared" si="200"/>
        <v>0</v>
      </c>
      <c r="CE721" s="414">
        <f t="shared" si="187"/>
        <v>0</v>
      </c>
      <c r="CF721" s="414">
        <f t="shared" si="201"/>
        <v>0</v>
      </c>
      <c r="CG721" s="414">
        <f t="shared" si="202"/>
        <v>0</v>
      </c>
      <c r="CH721" s="414">
        <f t="shared" si="203"/>
        <v>0</v>
      </c>
      <c r="CI721" s="414">
        <f t="shared" si="188"/>
        <v>0</v>
      </c>
      <c r="CJ721" s="414">
        <f t="shared" si="189"/>
        <v>0</v>
      </c>
      <c r="CK721" s="414">
        <f t="shared" si="190"/>
        <v>0</v>
      </c>
      <c r="CL721" s="414">
        <f t="shared" si="191"/>
        <v>0</v>
      </c>
      <c r="CM721" s="414">
        <f t="shared" si="192"/>
        <v>0</v>
      </c>
    </row>
    <row r="722" spans="2:91" hidden="1" x14ac:dyDescent="0.25">
      <c r="B722" s="134" t="str">
        <f t="shared" si="193"/>
        <v>-----</v>
      </c>
      <c r="C722" s="1" t="str">
        <f>+IF('Diagnóstico Técnico'!AH713&gt;0,'Diagnóstico Técnico'!A713,"")</f>
        <v/>
      </c>
      <c r="D722" s="413" t="str">
        <f>+'Diagnóstico Técnico'!D713</f>
        <v xml:space="preserve">NUEVO HORIZONTE </v>
      </c>
      <c r="BW722" s="414">
        <v>181197.87388987566</v>
      </c>
      <c r="BX722" s="414">
        <f t="shared" si="194"/>
        <v>215625.46992895202</v>
      </c>
      <c r="BY722" s="414">
        <f t="shared" si="195"/>
        <v>17407.609236234457</v>
      </c>
      <c r="BZ722" s="414">
        <f t="shared" si="196"/>
        <v>20715.054991119003</v>
      </c>
      <c r="CA722" s="414">
        <f t="shared" si="197"/>
        <v>198605.48312611011</v>
      </c>
      <c r="CB722" s="414">
        <f t="shared" si="198"/>
        <v>0</v>
      </c>
      <c r="CC722" s="414">
        <f t="shared" si="199"/>
        <v>0</v>
      </c>
      <c r="CD722" s="414">
        <f t="shared" si="200"/>
        <v>0</v>
      </c>
      <c r="CE722" s="414">
        <f t="shared" si="187"/>
        <v>0</v>
      </c>
      <c r="CF722" s="414">
        <f t="shared" si="201"/>
        <v>0</v>
      </c>
      <c r="CG722" s="414">
        <f t="shared" si="202"/>
        <v>0</v>
      </c>
      <c r="CH722" s="414">
        <f t="shared" si="203"/>
        <v>0</v>
      </c>
      <c r="CI722" s="414">
        <f t="shared" si="188"/>
        <v>0</v>
      </c>
      <c r="CJ722" s="414">
        <f t="shared" si="189"/>
        <v>0</v>
      </c>
      <c r="CK722" s="414">
        <f t="shared" si="190"/>
        <v>0</v>
      </c>
      <c r="CL722" s="414">
        <f t="shared" si="191"/>
        <v>0</v>
      </c>
      <c r="CM722" s="414">
        <f t="shared" si="192"/>
        <v>0</v>
      </c>
    </row>
    <row r="723" spans="2:91" hidden="1" x14ac:dyDescent="0.25">
      <c r="B723" s="134" t="str">
        <f t="shared" si="193"/>
        <v>-----</v>
      </c>
      <c r="C723" s="1" t="str">
        <f>+IF('Diagnóstico Técnico'!AH714&gt;0,'Diagnóstico Técnico'!A714,"")</f>
        <v/>
      </c>
      <c r="D723" s="413" t="str">
        <f>+'Diagnóstico Técnico'!D714</f>
        <v xml:space="preserve">NUEVO HORIZONTE </v>
      </c>
      <c r="BW723" s="414">
        <v>181197.87388987566</v>
      </c>
      <c r="BX723" s="414">
        <f t="shared" si="194"/>
        <v>215625.46992895202</v>
      </c>
      <c r="BY723" s="414">
        <f t="shared" si="195"/>
        <v>17407.609236234457</v>
      </c>
      <c r="BZ723" s="414">
        <f t="shared" si="196"/>
        <v>20715.054991119003</v>
      </c>
      <c r="CA723" s="414">
        <f t="shared" si="197"/>
        <v>198605.48312611011</v>
      </c>
      <c r="CB723" s="414">
        <f t="shared" si="198"/>
        <v>0</v>
      </c>
      <c r="CC723" s="414">
        <f t="shared" si="199"/>
        <v>0</v>
      </c>
      <c r="CD723" s="414">
        <f t="shared" si="200"/>
        <v>0</v>
      </c>
      <c r="CE723" s="414">
        <f t="shared" si="187"/>
        <v>0</v>
      </c>
      <c r="CF723" s="414">
        <f t="shared" si="201"/>
        <v>0</v>
      </c>
      <c r="CG723" s="414">
        <f t="shared" si="202"/>
        <v>0</v>
      </c>
      <c r="CH723" s="414">
        <f t="shared" si="203"/>
        <v>0</v>
      </c>
      <c r="CI723" s="414">
        <f t="shared" si="188"/>
        <v>0</v>
      </c>
      <c r="CJ723" s="414">
        <f t="shared" si="189"/>
        <v>0</v>
      </c>
      <c r="CK723" s="414">
        <f t="shared" si="190"/>
        <v>0</v>
      </c>
      <c r="CL723" s="414">
        <f t="shared" si="191"/>
        <v>0</v>
      </c>
      <c r="CM723" s="414">
        <f t="shared" si="192"/>
        <v>0</v>
      </c>
    </row>
    <row r="724" spans="2:91" hidden="1" x14ac:dyDescent="0.25">
      <c r="B724" s="134" t="str">
        <f t="shared" si="193"/>
        <v>-----</v>
      </c>
      <c r="C724" s="1" t="str">
        <f>+IF('Diagnóstico Técnico'!AH715&gt;0,'Diagnóstico Técnico'!A715,"")</f>
        <v/>
      </c>
      <c r="D724" s="413" t="str">
        <f>+'Diagnóstico Técnico'!D715</f>
        <v xml:space="preserve">SAN MARTIN </v>
      </c>
      <c r="BW724" s="414">
        <v>181197.87388987566</v>
      </c>
      <c r="BX724" s="414">
        <f t="shared" si="194"/>
        <v>215625.46992895202</v>
      </c>
      <c r="BY724" s="414">
        <f t="shared" si="195"/>
        <v>17407.609236234457</v>
      </c>
      <c r="BZ724" s="414">
        <f t="shared" si="196"/>
        <v>20715.054991119003</v>
      </c>
      <c r="CA724" s="414">
        <f t="shared" si="197"/>
        <v>198605.48312611011</v>
      </c>
      <c r="CB724" s="414">
        <f t="shared" si="198"/>
        <v>0</v>
      </c>
      <c r="CC724" s="414">
        <f t="shared" si="199"/>
        <v>0</v>
      </c>
      <c r="CD724" s="414">
        <f t="shared" si="200"/>
        <v>0</v>
      </c>
      <c r="CE724" s="414">
        <f t="shared" si="187"/>
        <v>0</v>
      </c>
      <c r="CF724" s="414">
        <f t="shared" si="201"/>
        <v>0</v>
      </c>
      <c r="CG724" s="414">
        <f t="shared" si="202"/>
        <v>0</v>
      </c>
      <c r="CH724" s="414">
        <f t="shared" si="203"/>
        <v>0</v>
      </c>
      <c r="CI724" s="414">
        <f t="shared" si="188"/>
        <v>0</v>
      </c>
      <c r="CJ724" s="414">
        <f t="shared" si="189"/>
        <v>0</v>
      </c>
      <c r="CK724" s="414">
        <f t="shared" si="190"/>
        <v>0</v>
      </c>
      <c r="CL724" s="414">
        <f t="shared" si="191"/>
        <v>0</v>
      </c>
      <c r="CM724" s="414">
        <f t="shared" si="192"/>
        <v>0</v>
      </c>
    </row>
    <row r="725" spans="2:91" hidden="1" x14ac:dyDescent="0.25">
      <c r="B725" s="134" t="str">
        <f t="shared" si="193"/>
        <v>-----</v>
      </c>
      <c r="C725" s="1" t="str">
        <f>+IF('Diagnóstico Técnico'!AH716&gt;0,'Diagnóstico Técnico'!A716,"")</f>
        <v/>
      </c>
      <c r="D725" s="413" t="str">
        <f>+'Diagnóstico Técnico'!D716</f>
        <v xml:space="preserve">SAN MARTIN </v>
      </c>
      <c r="BW725" s="414">
        <v>181197.87388987566</v>
      </c>
      <c r="BX725" s="414">
        <f t="shared" si="194"/>
        <v>215625.46992895202</v>
      </c>
      <c r="BY725" s="414">
        <f t="shared" si="195"/>
        <v>17407.609236234457</v>
      </c>
      <c r="BZ725" s="414">
        <f t="shared" si="196"/>
        <v>20715.054991119003</v>
      </c>
      <c r="CA725" s="414">
        <f t="shared" si="197"/>
        <v>198605.48312611011</v>
      </c>
      <c r="CB725" s="414">
        <f t="shared" si="198"/>
        <v>0</v>
      </c>
      <c r="CC725" s="414">
        <f t="shared" si="199"/>
        <v>0</v>
      </c>
      <c r="CD725" s="414">
        <f t="shared" si="200"/>
        <v>0</v>
      </c>
      <c r="CE725" s="414">
        <f t="shared" si="187"/>
        <v>0</v>
      </c>
      <c r="CF725" s="414">
        <f t="shared" si="201"/>
        <v>0</v>
      </c>
      <c r="CG725" s="414">
        <f t="shared" si="202"/>
        <v>0</v>
      </c>
      <c r="CH725" s="414">
        <f t="shared" si="203"/>
        <v>0</v>
      </c>
      <c r="CI725" s="414">
        <f t="shared" si="188"/>
        <v>0</v>
      </c>
      <c r="CJ725" s="414">
        <f t="shared" si="189"/>
        <v>0</v>
      </c>
      <c r="CK725" s="414">
        <f t="shared" si="190"/>
        <v>0</v>
      </c>
      <c r="CL725" s="414">
        <f t="shared" si="191"/>
        <v>0</v>
      </c>
      <c r="CM725" s="414">
        <f t="shared" si="192"/>
        <v>0</v>
      </c>
    </row>
    <row r="726" spans="2:91" hidden="1" x14ac:dyDescent="0.25">
      <c r="B726" s="134" t="str">
        <f t="shared" si="193"/>
        <v>-----</v>
      </c>
      <c r="C726" s="1" t="str">
        <f>+IF('Diagnóstico Técnico'!AH717&gt;0,'Diagnóstico Técnico'!A717,"")</f>
        <v/>
      </c>
      <c r="D726" s="413" t="str">
        <f>+'Diagnóstico Técnico'!D717</f>
        <v xml:space="preserve">OASIS </v>
      </c>
      <c r="BW726" s="414">
        <v>181197.87388987566</v>
      </c>
      <c r="BX726" s="414">
        <f t="shared" si="194"/>
        <v>215625.46992895202</v>
      </c>
      <c r="BY726" s="414">
        <f t="shared" si="195"/>
        <v>17407.609236234457</v>
      </c>
      <c r="BZ726" s="414">
        <f t="shared" si="196"/>
        <v>20715.054991119003</v>
      </c>
      <c r="CA726" s="414">
        <f t="shared" si="197"/>
        <v>198605.48312611011</v>
      </c>
      <c r="CB726" s="414">
        <f t="shared" si="198"/>
        <v>0</v>
      </c>
      <c r="CC726" s="414">
        <f t="shared" si="199"/>
        <v>0</v>
      </c>
      <c r="CD726" s="414">
        <f t="shared" si="200"/>
        <v>0</v>
      </c>
      <c r="CE726" s="414">
        <f t="shared" si="187"/>
        <v>0</v>
      </c>
      <c r="CF726" s="414">
        <f t="shared" si="201"/>
        <v>0</v>
      </c>
      <c r="CG726" s="414">
        <f t="shared" si="202"/>
        <v>0</v>
      </c>
      <c r="CH726" s="414">
        <f t="shared" si="203"/>
        <v>0</v>
      </c>
      <c r="CI726" s="414">
        <f t="shared" si="188"/>
        <v>0</v>
      </c>
      <c r="CJ726" s="414">
        <f t="shared" si="189"/>
        <v>0</v>
      </c>
      <c r="CK726" s="414">
        <f t="shared" si="190"/>
        <v>0</v>
      </c>
      <c r="CL726" s="414">
        <f t="shared" si="191"/>
        <v>0</v>
      </c>
      <c r="CM726" s="414">
        <f t="shared" si="192"/>
        <v>0</v>
      </c>
    </row>
    <row r="727" spans="2:91" hidden="1" x14ac:dyDescent="0.25">
      <c r="B727" s="134" t="str">
        <f t="shared" si="193"/>
        <v>-----</v>
      </c>
      <c r="C727" s="1" t="str">
        <f>+IF('Diagnóstico Técnico'!AH718&gt;0,'Diagnóstico Técnico'!A718,"")</f>
        <v/>
      </c>
      <c r="D727" s="413" t="str">
        <f>+'Diagnóstico Técnico'!D718</f>
        <v xml:space="preserve">SAN MARTIN </v>
      </c>
      <c r="BW727" s="414">
        <v>181197.87388987566</v>
      </c>
      <c r="BX727" s="414">
        <f t="shared" si="194"/>
        <v>215625.46992895202</v>
      </c>
      <c r="BY727" s="414">
        <f t="shared" si="195"/>
        <v>17407.609236234457</v>
      </c>
      <c r="BZ727" s="414">
        <f t="shared" si="196"/>
        <v>20715.054991119003</v>
      </c>
      <c r="CA727" s="414">
        <f t="shared" si="197"/>
        <v>198605.48312611011</v>
      </c>
      <c r="CB727" s="414">
        <f t="shared" si="198"/>
        <v>0</v>
      </c>
      <c r="CC727" s="414">
        <f t="shared" si="199"/>
        <v>0</v>
      </c>
      <c r="CD727" s="414">
        <f t="shared" si="200"/>
        <v>0</v>
      </c>
      <c r="CE727" s="414">
        <f t="shared" si="187"/>
        <v>0</v>
      </c>
      <c r="CF727" s="414">
        <f t="shared" si="201"/>
        <v>0</v>
      </c>
      <c r="CG727" s="414">
        <f t="shared" si="202"/>
        <v>0</v>
      </c>
      <c r="CH727" s="414">
        <f t="shared" si="203"/>
        <v>0</v>
      </c>
      <c r="CI727" s="414">
        <f t="shared" si="188"/>
        <v>0</v>
      </c>
      <c r="CJ727" s="414">
        <f t="shared" si="189"/>
        <v>0</v>
      </c>
      <c r="CK727" s="414">
        <f t="shared" si="190"/>
        <v>0</v>
      </c>
      <c r="CL727" s="414">
        <f t="shared" si="191"/>
        <v>0</v>
      </c>
      <c r="CM727" s="414">
        <f t="shared" si="192"/>
        <v>0</v>
      </c>
    </row>
    <row r="728" spans="2:91" hidden="1" x14ac:dyDescent="0.25">
      <c r="B728" s="134" t="str">
        <f t="shared" si="193"/>
        <v>-----</v>
      </c>
      <c r="C728" s="1" t="str">
        <f>+IF('Diagnóstico Técnico'!AH719&gt;0,'Diagnóstico Técnico'!A719,"")</f>
        <v>MIL-115</v>
      </c>
      <c r="D728" s="413" t="str">
        <f>+'Diagnóstico Técnico'!D719</f>
        <v>NUEVO MILENIO</v>
      </c>
      <c r="BW728" s="414">
        <v>181197.87388987566</v>
      </c>
      <c r="BX728" s="414">
        <f t="shared" si="194"/>
        <v>215625.46992895202</v>
      </c>
      <c r="BY728" s="414">
        <f t="shared" si="195"/>
        <v>17407.609236234457</v>
      </c>
      <c r="BZ728" s="414">
        <f t="shared" si="196"/>
        <v>20715.054991119003</v>
      </c>
      <c r="CA728" s="414">
        <f t="shared" si="197"/>
        <v>198605.48312611011</v>
      </c>
      <c r="CB728" s="414">
        <f t="shared" si="198"/>
        <v>236340.52492007101</v>
      </c>
      <c r="CC728" s="414">
        <f t="shared" si="199"/>
        <v>0</v>
      </c>
      <c r="CD728" s="414">
        <f t="shared" si="200"/>
        <v>0</v>
      </c>
      <c r="CE728" s="414">
        <f t="shared" si="187"/>
        <v>0</v>
      </c>
      <c r="CF728" s="414">
        <f t="shared" si="201"/>
        <v>0</v>
      </c>
      <c r="CG728" s="414">
        <f t="shared" si="202"/>
        <v>0</v>
      </c>
      <c r="CH728" s="414">
        <f t="shared" si="203"/>
        <v>236340.52492007101</v>
      </c>
      <c r="CI728" s="414">
        <f t="shared" si="188"/>
        <v>0</v>
      </c>
      <c r="CJ728" s="414">
        <f t="shared" si="189"/>
        <v>0</v>
      </c>
      <c r="CK728" s="414">
        <f t="shared" si="190"/>
        <v>0</v>
      </c>
      <c r="CL728" s="414">
        <f t="shared" si="191"/>
        <v>0</v>
      </c>
      <c r="CM728" s="414">
        <f t="shared" si="192"/>
        <v>236340.52492007101</v>
      </c>
    </row>
    <row r="729" spans="2:91" hidden="1" x14ac:dyDescent="0.25">
      <c r="B729" s="134" t="str">
        <f t="shared" si="193"/>
        <v>-----</v>
      </c>
      <c r="C729" s="1" t="str">
        <f>+IF('Diagnóstico Técnico'!AH720&gt;0,'Diagnóstico Técnico'!A720,"")</f>
        <v/>
      </c>
      <c r="D729" s="413" t="str">
        <f>+'Diagnóstico Técnico'!D720</f>
        <v>NUEVO MILENIO</v>
      </c>
      <c r="BW729" s="414">
        <v>181197.87388987566</v>
      </c>
      <c r="BX729" s="414">
        <f t="shared" si="194"/>
        <v>215625.46992895202</v>
      </c>
      <c r="BY729" s="414">
        <f t="shared" si="195"/>
        <v>17407.609236234457</v>
      </c>
      <c r="BZ729" s="414">
        <f t="shared" si="196"/>
        <v>20715.054991119003</v>
      </c>
      <c r="CA729" s="414">
        <f t="shared" si="197"/>
        <v>198605.48312611011</v>
      </c>
      <c r="CB729" s="414">
        <f t="shared" si="198"/>
        <v>0</v>
      </c>
      <c r="CC729" s="414">
        <f t="shared" si="199"/>
        <v>0</v>
      </c>
      <c r="CD729" s="414">
        <f t="shared" si="200"/>
        <v>0</v>
      </c>
      <c r="CE729" s="414">
        <f t="shared" si="187"/>
        <v>0</v>
      </c>
      <c r="CF729" s="414">
        <f t="shared" si="201"/>
        <v>0</v>
      </c>
      <c r="CG729" s="414">
        <f t="shared" si="202"/>
        <v>0</v>
      </c>
      <c r="CH729" s="414">
        <f t="shared" si="203"/>
        <v>0</v>
      </c>
      <c r="CI729" s="414">
        <f t="shared" si="188"/>
        <v>0</v>
      </c>
      <c r="CJ729" s="414">
        <f t="shared" si="189"/>
        <v>0</v>
      </c>
      <c r="CK729" s="414">
        <f t="shared" si="190"/>
        <v>0</v>
      </c>
      <c r="CL729" s="414">
        <f t="shared" si="191"/>
        <v>0</v>
      </c>
      <c r="CM729" s="414">
        <f t="shared" si="192"/>
        <v>0</v>
      </c>
    </row>
    <row r="730" spans="2:91" hidden="1" x14ac:dyDescent="0.25">
      <c r="B730" s="134" t="str">
        <f t="shared" si="193"/>
        <v>-----</v>
      </c>
      <c r="C730" s="1" t="str">
        <f>+IF('Diagnóstico Técnico'!AH721&gt;0,'Diagnóstico Técnico'!A721,"")</f>
        <v/>
      </c>
      <c r="D730" s="413" t="str">
        <f>+'Diagnóstico Técnico'!D721</f>
        <v xml:space="preserve">SAN MARTIN </v>
      </c>
      <c r="BW730" s="414">
        <v>181197.87388987566</v>
      </c>
      <c r="BX730" s="414">
        <f t="shared" si="194"/>
        <v>215625.46992895202</v>
      </c>
      <c r="BY730" s="414">
        <f t="shared" si="195"/>
        <v>17407.609236234457</v>
      </c>
      <c r="BZ730" s="414">
        <f t="shared" si="196"/>
        <v>20715.054991119003</v>
      </c>
      <c r="CA730" s="414">
        <f t="shared" si="197"/>
        <v>198605.48312611011</v>
      </c>
      <c r="CB730" s="414">
        <f t="shared" si="198"/>
        <v>0</v>
      </c>
      <c r="CC730" s="414">
        <f t="shared" si="199"/>
        <v>0</v>
      </c>
      <c r="CD730" s="414">
        <f t="shared" si="200"/>
        <v>0</v>
      </c>
      <c r="CE730" s="414">
        <f t="shared" si="187"/>
        <v>0</v>
      </c>
      <c r="CF730" s="414">
        <f t="shared" si="201"/>
        <v>0</v>
      </c>
      <c r="CG730" s="414">
        <f t="shared" si="202"/>
        <v>0</v>
      </c>
      <c r="CH730" s="414">
        <f t="shared" si="203"/>
        <v>0</v>
      </c>
      <c r="CI730" s="414">
        <f t="shared" si="188"/>
        <v>0</v>
      </c>
      <c r="CJ730" s="414">
        <f t="shared" si="189"/>
        <v>0</v>
      </c>
      <c r="CK730" s="414">
        <f t="shared" si="190"/>
        <v>0</v>
      </c>
      <c r="CL730" s="414">
        <f t="shared" si="191"/>
        <v>0</v>
      </c>
      <c r="CM730" s="414">
        <f t="shared" si="192"/>
        <v>0</v>
      </c>
    </row>
    <row r="731" spans="2:91" hidden="1" x14ac:dyDescent="0.25">
      <c r="B731" s="134" t="str">
        <f t="shared" si="193"/>
        <v>-----</v>
      </c>
      <c r="C731" s="1" t="str">
        <f>+IF('Diagnóstico Técnico'!AH722&gt;0,'Diagnóstico Técnico'!A722,"")</f>
        <v/>
      </c>
      <c r="D731" s="413" t="str">
        <f>+'Diagnóstico Técnico'!D722</f>
        <v xml:space="preserve">SAN MARTIN </v>
      </c>
      <c r="BW731" s="414">
        <v>181197.87388987566</v>
      </c>
      <c r="BX731" s="414">
        <f t="shared" si="194"/>
        <v>215625.46992895202</v>
      </c>
      <c r="BY731" s="414">
        <f t="shared" si="195"/>
        <v>17407.609236234457</v>
      </c>
      <c r="BZ731" s="414">
        <f t="shared" si="196"/>
        <v>20715.054991119003</v>
      </c>
      <c r="CA731" s="414">
        <f t="shared" si="197"/>
        <v>198605.48312611011</v>
      </c>
      <c r="CB731" s="414">
        <f t="shared" si="198"/>
        <v>0</v>
      </c>
      <c r="CC731" s="414">
        <f t="shared" si="199"/>
        <v>0</v>
      </c>
      <c r="CD731" s="414">
        <f t="shared" si="200"/>
        <v>0</v>
      </c>
      <c r="CE731" s="414">
        <f t="shared" si="187"/>
        <v>0</v>
      </c>
      <c r="CF731" s="414">
        <f t="shared" si="201"/>
        <v>0</v>
      </c>
      <c r="CG731" s="414">
        <f t="shared" si="202"/>
        <v>0</v>
      </c>
      <c r="CH731" s="414">
        <f t="shared" si="203"/>
        <v>0</v>
      </c>
      <c r="CI731" s="414">
        <f t="shared" si="188"/>
        <v>0</v>
      </c>
      <c r="CJ731" s="414">
        <f t="shared" si="189"/>
        <v>0</v>
      </c>
      <c r="CK731" s="414">
        <f t="shared" si="190"/>
        <v>0</v>
      </c>
      <c r="CL731" s="414">
        <f t="shared" si="191"/>
        <v>0</v>
      </c>
      <c r="CM731" s="414">
        <f t="shared" si="192"/>
        <v>0</v>
      </c>
    </row>
    <row r="732" spans="2:91" hidden="1" x14ac:dyDescent="0.25">
      <c r="B732" s="134" t="str">
        <f t="shared" si="193"/>
        <v>-----</v>
      </c>
      <c r="C732" s="1" t="str">
        <f>+IF('Diagnóstico Técnico'!AH723&gt;0,'Diagnóstico Técnico'!A723,"")</f>
        <v/>
      </c>
      <c r="D732" s="413" t="str">
        <f>+'Diagnóstico Técnico'!D723</f>
        <v xml:space="preserve">SAN MARTIN </v>
      </c>
      <c r="BW732" s="414">
        <v>181197.87388987566</v>
      </c>
      <c r="BX732" s="414">
        <f t="shared" si="194"/>
        <v>215625.46992895202</v>
      </c>
      <c r="BY732" s="414">
        <f t="shared" si="195"/>
        <v>17407.609236234457</v>
      </c>
      <c r="BZ732" s="414">
        <f t="shared" si="196"/>
        <v>20715.054991119003</v>
      </c>
      <c r="CA732" s="414">
        <f t="shared" si="197"/>
        <v>198605.48312611011</v>
      </c>
      <c r="CB732" s="414">
        <f t="shared" si="198"/>
        <v>0</v>
      </c>
      <c r="CC732" s="414">
        <f t="shared" si="199"/>
        <v>0</v>
      </c>
      <c r="CD732" s="414">
        <f t="shared" si="200"/>
        <v>0</v>
      </c>
      <c r="CE732" s="414">
        <f t="shared" si="187"/>
        <v>0</v>
      </c>
      <c r="CF732" s="414">
        <f t="shared" si="201"/>
        <v>0</v>
      </c>
      <c r="CG732" s="414">
        <f t="shared" si="202"/>
        <v>0</v>
      </c>
      <c r="CH732" s="414">
        <f t="shared" si="203"/>
        <v>0</v>
      </c>
      <c r="CI732" s="414">
        <f t="shared" si="188"/>
        <v>0</v>
      </c>
      <c r="CJ732" s="414">
        <f t="shared" si="189"/>
        <v>0</v>
      </c>
      <c r="CK732" s="414">
        <f t="shared" si="190"/>
        <v>0</v>
      </c>
      <c r="CL732" s="414">
        <f t="shared" si="191"/>
        <v>0</v>
      </c>
      <c r="CM732" s="414">
        <f t="shared" si="192"/>
        <v>0</v>
      </c>
    </row>
    <row r="733" spans="2:91" hidden="1" x14ac:dyDescent="0.25">
      <c r="B733" s="134" t="str">
        <f t="shared" si="193"/>
        <v>-----</v>
      </c>
      <c r="C733" s="1" t="str">
        <f>+IF('Diagnóstico Técnico'!AH724&gt;0,'Diagnóstico Técnico'!A724,"")</f>
        <v/>
      </c>
      <c r="D733" s="413" t="str">
        <f>+'Diagnóstico Técnico'!D724</f>
        <v xml:space="preserve">SAN MARTIN </v>
      </c>
      <c r="BW733" s="414">
        <v>181197.87388987566</v>
      </c>
      <c r="BX733" s="414">
        <f t="shared" si="194"/>
        <v>215625.46992895202</v>
      </c>
      <c r="BY733" s="414">
        <f t="shared" si="195"/>
        <v>17407.609236234457</v>
      </c>
      <c r="BZ733" s="414">
        <f t="shared" si="196"/>
        <v>20715.054991119003</v>
      </c>
      <c r="CA733" s="414">
        <f t="shared" si="197"/>
        <v>198605.48312611011</v>
      </c>
      <c r="CB733" s="414">
        <f t="shared" si="198"/>
        <v>0</v>
      </c>
      <c r="CC733" s="414">
        <f t="shared" si="199"/>
        <v>0</v>
      </c>
      <c r="CD733" s="414">
        <f t="shared" si="200"/>
        <v>0</v>
      </c>
      <c r="CE733" s="414">
        <f t="shared" si="187"/>
        <v>0</v>
      </c>
      <c r="CF733" s="414">
        <f t="shared" si="201"/>
        <v>0</v>
      </c>
      <c r="CG733" s="414">
        <f t="shared" si="202"/>
        <v>0</v>
      </c>
      <c r="CH733" s="414">
        <f t="shared" si="203"/>
        <v>0</v>
      </c>
      <c r="CI733" s="414">
        <f t="shared" si="188"/>
        <v>0</v>
      </c>
      <c r="CJ733" s="414">
        <f t="shared" si="189"/>
        <v>0</v>
      </c>
      <c r="CK733" s="414">
        <f t="shared" si="190"/>
        <v>0</v>
      </c>
      <c r="CL733" s="414">
        <f t="shared" si="191"/>
        <v>0</v>
      </c>
      <c r="CM733" s="414">
        <f t="shared" si="192"/>
        <v>0</v>
      </c>
    </row>
    <row r="734" spans="2:91" hidden="1" x14ac:dyDescent="0.25">
      <c r="B734" s="134" t="str">
        <f t="shared" si="193"/>
        <v>-----</v>
      </c>
      <c r="C734" s="1" t="str">
        <f>+IF('Diagnóstico Técnico'!AH725&gt;0,'Diagnóstico Técnico'!A725,"")</f>
        <v/>
      </c>
      <c r="D734" s="413" t="str">
        <f>+'Diagnóstico Técnico'!D725</f>
        <v xml:space="preserve">SAN MARTIN </v>
      </c>
      <c r="BW734" s="414">
        <v>181197.87388987566</v>
      </c>
      <c r="BX734" s="414">
        <f t="shared" si="194"/>
        <v>215625.46992895202</v>
      </c>
      <c r="BY734" s="414">
        <f t="shared" si="195"/>
        <v>17407.609236234457</v>
      </c>
      <c r="BZ734" s="414">
        <f t="shared" si="196"/>
        <v>20715.054991119003</v>
      </c>
      <c r="CA734" s="414">
        <f t="shared" si="197"/>
        <v>198605.48312611011</v>
      </c>
      <c r="CB734" s="414">
        <f t="shared" si="198"/>
        <v>0</v>
      </c>
      <c r="CC734" s="414">
        <f t="shared" si="199"/>
        <v>0</v>
      </c>
      <c r="CD734" s="414">
        <f t="shared" si="200"/>
        <v>0</v>
      </c>
      <c r="CE734" s="414">
        <f t="shared" si="187"/>
        <v>0</v>
      </c>
      <c r="CF734" s="414">
        <f t="shared" si="201"/>
        <v>0</v>
      </c>
      <c r="CG734" s="414">
        <f t="shared" si="202"/>
        <v>0</v>
      </c>
      <c r="CH734" s="414">
        <f t="shared" si="203"/>
        <v>0</v>
      </c>
      <c r="CI734" s="414">
        <f t="shared" si="188"/>
        <v>0</v>
      </c>
      <c r="CJ734" s="414">
        <f t="shared" si="189"/>
        <v>0</v>
      </c>
      <c r="CK734" s="414">
        <f t="shared" si="190"/>
        <v>0</v>
      </c>
      <c r="CL734" s="414">
        <f t="shared" si="191"/>
        <v>0</v>
      </c>
      <c r="CM734" s="414">
        <f t="shared" si="192"/>
        <v>0</v>
      </c>
    </row>
    <row r="735" spans="2:91" hidden="1" x14ac:dyDescent="0.25">
      <c r="B735" s="134" t="str">
        <f t="shared" si="193"/>
        <v>-----</v>
      </c>
      <c r="C735" s="1" t="str">
        <f>+IF('Diagnóstico Técnico'!AH726&gt;0,'Diagnóstico Técnico'!A726,"")</f>
        <v/>
      </c>
      <c r="D735" s="413" t="str">
        <f>+'Diagnóstico Técnico'!D726</f>
        <v xml:space="preserve">OASIS </v>
      </c>
      <c r="BW735" s="414">
        <v>181197.87388987566</v>
      </c>
      <c r="BX735" s="414">
        <f t="shared" si="194"/>
        <v>215625.46992895202</v>
      </c>
      <c r="BY735" s="414">
        <f t="shared" si="195"/>
        <v>17407.609236234457</v>
      </c>
      <c r="BZ735" s="414">
        <f t="shared" si="196"/>
        <v>20715.054991119003</v>
      </c>
      <c r="CA735" s="414">
        <f t="shared" si="197"/>
        <v>198605.48312611011</v>
      </c>
      <c r="CB735" s="414">
        <f t="shared" si="198"/>
        <v>0</v>
      </c>
      <c r="CC735" s="414">
        <f t="shared" si="199"/>
        <v>0</v>
      </c>
      <c r="CD735" s="414">
        <f t="shared" si="200"/>
        <v>0</v>
      </c>
      <c r="CE735" s="414">
        <f t="shared" si="187"/>
        <v>0</v>
      </c>
      <c r="CF735" s="414">
        <f t="shared" si="201"/>
        <v>0</v>
      </c>
      <c r="CG735" s="414">
        <f t="shared" si="202"/>
        <v>0</v>
      </c>
      <c r="CH735" s="414">
        <f t="shared" si="203"/>
        <v>0</v>
      </c>
      <c r="CI735" s="414">
        <f t="shared" si="188"/>
        <v>0</v>
      </c>
      <c r="CJ735" s="414">
        <f t="shared" si="189"/>
        <v>0</v>
      </c>
      <c r="CK735" s="414">
        <f t="shared" si="190"/>
        <v>0</v>
      </c>
      <c r="CL735" s="414">
        <f t="shared" si="191"/>
        <v>0</v>
      </c>
      <c r="CM735" s="414">
        <f t="shared" si="192"/>
        <v>0</v>
      </c>
    </row>
    <row r="736" spans="2:91" hidden="1" x14ac:dyDescent="0.25">
      <c r="B736" s="134" t="str">
        <f t="shared" si="193"/>
        <v>-----</v>
      </c>
      <c r="C736" s="1" t="str">
        <f>+IF('Diagnóstico Técnico'!AH727&gt;0,'Diagnóstico Técnico'!A727,"")</f>
        <v/>
      </c>
      <c r="D736" s="413" t="str">
        <f>+'Diagnóstico Técnico'!D727</f>
        <v xml:space="preserve">SAN MARTIN </v>
      </c>
      <c r="BW736" s="414">
        <v>181197.87388987566</v>
      </c>
      <c r="BX736" s="414">
        <f t="shared" si="194"/>
        <v>215625.46992895202</v>
      </c>
      <c r="BY736" s="414">
        <f t="shared" si="195"/>
        <v>17407.609236234457</v>
      </c>
      <c r="BZ736" s="414">
        <f t="shared" si="196"/>
        <v>20715.054991119003</v>
      </c>
      <c r="CA736" s="414">
        <f t="shared" si="197"/>
        <v>198605.48312611011</v>
      </c>
      <c r="CB736" s="414">
        <f t="shared" si="198"/>
        <v>0</v>
      </c>
      <c r="CC736" s="414">
        <f t="shared" si="199"/>
        <v>0</v>
      </c>
      <c r="CD736" s="414">
        <f t="shared" si="200"/>
        <v>0</v>
      </c>
      <c r="CE736" s="414">
        <f t="shared" si="187"/>
        <v>0</v>
      </c>
      <c r="CF736" s="414">
        <f t="shared" si="201"/>
        <v>0</v>
      </c>
      <c r="CG736" s="414">
        <f t="shared" si="202"/>
        <v>0</v>
      </c>
      <c r="CH736" s="414">
        <f t="shared" si="203"/>
        <v>0</v>
      </c>
      <c r="CI736" s="414">
        <f t="shared" si="188"/>
        <v>0</v>
      </c>
      <c r="CJ736" s="414">
        <f t="shared" si="189"/>
        <v>0</v>
      </c>
      <c r="CK736" s="414">
        <f t="shared" si="190"/>
        <v>0</v>
      </c>
      <c r="CL736" s="414">
        <f t="shared" si="191"/>
        <v>0</v>
      </c>
      <c r="CM736" s="414">
        <f t="shared" si="192"/>
        <v>0</v>
      </c>
    </row>
    <row r="737" spans="2:93" hidden="1" x14ac:dyDescent="0.25">
      <c r="B737" s="134" t="str">
        <f t="shared" si="193"/>
        <v>-----</v>
      </c>
      <c r="C737" s="1" t="str">
        <f>+IF('Diagnóstico Técnico'!AH728&gt;0,'Diagnóstico Técnico'!A728,"")</f>
        <v/>
      </c>
      <c r="D737" s="413" t="str">
        <f>+'Diagnóstico Técnico'!D728</f>
        <v xml:space="preserve">OASIS </v>
      </c>
      <c r="BW737" s="414">
        <v>181197.87388987566</v>
      </c>
      <c r="BX737" s="414">
        <f t="shared" si="194"/>
        <v>215625.46992895202</v>
      </c>
      <c r="BY737" s="414">
        <f t="shared" si="195"/>
        <v>17407.609236234457</v>
      </c>
      <c r="BZ737" s="414">
        <f t="shared" si="196"/>
        <v>20715.054991119003</v>
      </c>
      <c r="CA737" s="414">
        <f t="shared" si="197"/>
        <v>198605.48312611011</v>
      </c>
      <c r="CB737" s="414">
        <f t="shared" si="198"/>
        <v>0</v>
      </c>
      <c r="CC737" s="414">
        <f t="shared" si="199"/>
        <v>0</v>
      </c>
      <c r="CD737" s="414">
        <f t="shared" si="200"/>
        <v>0</v>
      </c>
      <c r="CE737" s="414">
        <f t="shared" si="187"/>
        <v>0</v>
      </c>
      <c r="CF737" s="414">
        <f t="shared" si="201"/>
        <v>0</v>
      </c>
      <c r="CG737" s="414">
        <f t="shared" si="202"/>
        <v>0</v>
      </c>
      <c r="CH737" s="414">
        <f t="shared" si="203"/>
        <v>0</v>
      </c>
      <c r="CI737" s="414">
        <f t="shared" si="188"/>
        <v>0</v>
      </c>
      <c r="CJ737" s="414">
        <f t="shared" si="189"/>
        <v>0</v>
      </c>
      <c r="CK737" s="414">
        <f t="shared" si="190"/>
        <v>0</v>
      </c>
      <c r="CL737" s="414">
        <f t="shared" si="191"/>
        <v>0</v>
      </c>
      <c r="CM737" s="414">
        <f t="shared" si="192"/>
        <v>0</v>
      </c>
    </row>
    <row r="738" spans="2:93" hidden="1" x14ac:dyDescent="0.25">
      <c r="B738" s="134" t="str">
        <f t="shared" si="193"/>
        <v>-----</v>
      </c>
      <c r="C738" s="1" t="str">
        <f>+IF('Diagnóstico Técnico'!AH729&gt;0,'Diagnóstico Técnico'!A729,"")</f>
        <v/>
      </c>
      <c r="D738" s="413" t="str">
        <f>+'Diagnóstico Técnico'!D729</f>
        <v xml:space="preserve">SAN MARTIN </v>
      </c>
      <c r="BW738" s="414">
        <v>181197.87388987566</v>
      </c>
      <c r="BX738" s="414">
        <f t="shared" si="194"/>
        <v>215625.46992895202</v>
      </c>
      <c r="BY738" s="414">
        <f t="shared" si="195"/>
        <v>17407.609236234457</v>
      </c>
      <c r="BZ738" s="414">
        <f t="shared" si="196"/>
        <v>20715.054991119003</v>
      </c>
      <c r="CA738" s="414">
        <f t="shared" si="197"/>
        <v>198605.48312611011</v>
      </c>
      <c r="CB738" s="414">
        <f t="shared" si="198"/>
        <v>0</v>
      </c>
      <c r="CC738" s="414">
        <f t="shared" si="199"/>
        <v>0</v>
      </c>
      <c r="CD738" s="414">
        <f t="shared" si="200"/>
        <v>0</v>
      </c>
      <c r="CE738" s="414">
        <f t="shared" si="187"/>
        <v>0</v>
      </c>
      <c r="CF738" s="414">
        <f t="shared" si="201"/>
        <v>0</v>
      </c>
      <c r="CG738" s="414">
        <f t="shared" si="202"/>
        <v>0</v>
      </c>
      <c r="CH738" s="414">
        <f t="shared" si="203"/>
        <v>0</v>
      </c>
      <c r="CI738" s="414">
        <f t="shared" si="188"/>
        <v>0</v>
      </c>
      <c r="CJ738" s="414">
        <f t="shared" si="189"/>
        <v>0</v>
      </c>
      <c r="CK738" s="414">
        <f t="shared" si="190"/>
        <v>0</v>
      </c>
      <c r="CL738" s="414">
        <f t="shared" si="191"/>
        <v>0</v>
      </c>
      <c r="CM738" s="414">
        <f t="shared" si="192"/>
        <v>0</v>
      </c>
    </row>
    <row r="739" spans="2:93" hidden="1" x14ac:dyDescent="0.25">
      <c r="B739" s="134" t="str">
        <f t="shared" si="193"/>
        <v>-----</v>
      </c>
      <c r="C739" s="1" t="str">
        <f>+IF('Diagnóstico Técnico'!AH730&gt;0,'Diagnóstico Técnico'!A730,"")</f>
        <v/>
      </c>
      <c r="D739" s="413" t="str">
        <f>+'Diagnóstico Técnico'!D730</f>
        <v xml:space="preserve">NUEVO HORIZONTE </v>
      </c>
      <c r="BW739" s="414">
        <v>181197.87388987566</v>
      </c>
      <c r="BX739" s="414">
        <f t="shared" si="194"/>
        <v>215625.46992895202</v>
      </c>
      <c r="BY739" s="414">
        <f t="shared" si="195"/>
        <v>17407.609236234457</v>
      </c>
      <c r="BZ739" s="414">
        <f t="shared" si="196"/>
        <v>20715.054991119003</v>
      </c>
      <c r="CA739" s="414">
        <f t="shared" si="197"/>
        <v>198605.48312611011</v>
      </c>
      <c r="CB739" s="414">
        <f t="shared" si="198"/>
        <v>0</v>
      </c>
      <c r="CC739" s="414">
        <f t="shared" si="199"/>
        <v>0</v>
      </c>
      <c r="CD739" s="414">
        <f t="shared" si="200"/>
        <v>0</v>
      </c>
      <c r="CE739" s="414">
        <f t="shared" si="187"/>
        <v>0</v>
      </c>
      <c r="CF739" s="414">
        <f t="shared" si="201"/>
        <v>0</v>
      </c>
      <c r="CG739" s="414">
        <f t="shared" si="202"/>
        <v>0</v>
      </c>
      <c r="CH739" s="414">
        <f t="shared" si="203"/>
        <v>0</v>
      </c>
      <c r="CI739" s="414">
        <f t="shared" si="188"/>
        <v>0</v>
      </c>
      <c r="CJ739" s="414">
        <f t="shared" si="189"/>
        <v>0</v>
      </c>
      <c r="CK739" s="414">
        <f t="shared" si="190"/>
        <v>0</v>
      </c>
      <c r="CL739" s="414">
        <f t="shared" si="191"/>
        <v>0</v>
      </c>
      <c r="CM739" s="414">
        <f t="shared" si="192"/>
        <v>0</v>
      </c>
    </row>
    <row r="740" spans="2:93" hidden="1" x14ac:dyDescent="0.25">
      <c r="B740" s="134" t="str">
        <f t="shared" si="193"/>
        <v>-----</v>
      </c>
      <c r="C740" s="1" t="str">
        <f>+IF('Diagnóstico Técnico'!AH731&gt;0,'Diagnóstico Técnico'!A731,"")</f>
        <v/>
      </c>
      <c r="D740" s="413" t="str">
        <f>+'Diagnóstico Técnico'!D731</f>
        <v xml:space="preserve">NUEVO HORIZONTE </v>
      </c>
      <c r="BW740" s="414">
        <v>181197.87388987566</v>
      </c>
      <c r="BX740" s="414">
        <f t="shared" si="194"/>
        <v>215625.46992895202</v>
      </c>
      <c r="BY740" s="414">
        <f t="shared" si="195"/>
        <v>17407.609236234457</v>
      </c>
      <c r="BZ740" s="414">
        <f t="shared" si="196"/>
        <v>20715.054991119003</v>
      </c>
      <c r="CA740" s="414">
        <f t="shared" si="197"/>
        <v>198605.48312611011</v>
      </c>
      <c r="CB740" s="414">
        <f t="shared" si="198"/>
        <v>0</v>
      </c>
      <c r="CC740" s="414">
        <f t="shared" si="199"/>
        <v>0</v>
      </c>
      <c r="CD740" s="414">
        <f t="shared" si="200"/>
        <v>0</v>
      </c>
      <c r="CE740" s="414">
        <f t="shared" si="187"/>
        <v>0</v>
      </c>
      <c r="CF740" s="414">
        <f t="shared" si="201"/>
        <v>0</v>
      </c>
      <c r="CG740" s="414">
        <f t="shared" si="202"/>
        <v>0</v>
      </c>
      <c r="CH740" s="414">
        <f t="shared" si="203"/>
        <v>0</v>
      </c>
      <c r="CI740" s="414">
        <f t="shared" si="188"/>
        <v>0</v>
      </c>
      <c r="CJ740" s="414">
        <f t="shared" si="189"/>
        <v>0</v>
      </c>
      <c r="CK740" s="414">
        <f t="shared" si="190"/>
        <v>0</v>
      </c>
      <c r="CL740" s="414">
        <f t="shared" si="191"/>
        <v>0</v>
      </c>
      <c r="CM740" s="414">
        <f t="shared" si="192"/>
        <v>0</v>
      </c>
    </row>
    <row r="741" spans="2:93" hidden="1" x14ac:dyDescent="0.25">
      <c r="B741" s="134" t="str">
        <f t="shared" si="193"/>
        <v>-----</v>
      </c>
      <c r="C741" s="1" t="str">
        <f>+IF('Diagnóstico Técnico'!AH732&gt;0,'Diagnóstico Técnico'!A732,"")</f>
        <v/>
      </c>
      <c r="D741" s="413" t="str">
        <f>+'Diagnóstico Técnico'!D732</f>
        <v xml:space="preserve">NUEVO HORIZONTE </v>
      </c>
      <c r="BW741" s="414">
        <v>181197.87388987566</v>
      </c>
      <c r="BX741" s="414">
        <f t="shared" si="194"/>
        <v>215625.46992895202</v>
      </c>
      <c r="BY741" s="414">
        <f t="shared" si="195"/>
        <v>17407.609236234457</v>
      </c>
      <c r="BZ741" s="414">
        <f t="shared" si="196"/>
        <v>20715.054991119003</v>
      </c>
      <c r="CA741" s="414">
        <f t="shared" si="197"/>
        <v>198605.48312611011</v>
      </c>
      <c r="CB741" s="414">
        <f t="shared" si="198"/>
        <v>0</v>
      </c>
      <c r="CC741" s="414">
        <f t="shared" si="199"/>
        <v>0</v>
      </c>
      <c r="CD741" s="414">
        <f t="shared" si="200"/>
        <v>0</v>
      </c>
      <c r="CE741" s="414">
        <f t="shared" si="187"/>
        <v>0</v>
      </c>
      <c r="CF741" s="414">
        <f t="shared" si="201"/>
        <v>0</v>
      </c>
      <c r="CG741" s="414">
        <f t="shared" si="202"/>
        <v>0</v>
      </c>
      <c r="CH741" s="414">
        <f t="shared" si="203"/>
        <v>0</v>
      </c>
      <c r="CI741" s="414">
        <f t="shared" si="188"/>
        <v>0</v>
      </c>
      <c r="CJ741" s="414">
        <f t="shared" si="189"/>
        <v>0</v>
      </c>
      <c r="CK741" s="414">
        <f t="shared" si="190"/>
        <v>0</v>
      </c>
      <c r="CL741" s="414">
        <f t="shared" si="191"/>
        <v>0</v>
      </c>
      <c r="CM741" s="414">
        <f t="shared" si="192"/>
        <v>0</v>
      </c>
    </row>
    <row r="742" spans="2:93" hidden="1" x14ac:dyDescent="0.25">
      <c r="B742" s="134" t="str">
        <f t="shared" si="193"/>
        <v>-----</v>
      </c>
      <c r="C742" s="1" t="str">
        <f>+IF('Diagnóstico Técnico'!AH733&gt;0,'Diagnóstico Técnico'!A733,"")</f>
        <v/>
      </c>
      <c r="D742" s="413" t="str">
        <f>+'Diagnóstico Técnico'!D733</f>
        <v xml:space="preserve">SAN MARTIN </v>
      </c>
      <c r="BW742" s="414">
        <v>181197.87388987566</v>
      </c>
      <c r="BX742" s="414">
        <f t="shared" si="194"/>
        <v>215625.46992895202</v>
      </c>
      <c r="BY742" s="414">
        <f t="shared" si="195"/>
        <v>17407.609236234457</v>
      </c>
      <c r="BZ742" s="414">
        <f t="shared" si="196"/>
        <v>20715.054991119003</v>
      </c>
      <c r="CA742" s="414">
        <f t="shared" si="197"/>
        <v>198605.48312611011</v>
      </c>
      <c r="CB742" s="414">
        <f t="shared" si="198"/>
        <v>0</v>
      </c>
      <c r="CC742" s="414">
        <f t="shared" si="199"/>
        <v>0</v>
      </c>
      <c r="CD742" s="414">
        <f t="shared" si="200"/>
        <v>0</v>
      </c>
      <c r="CE742" s="414">
        <f t="shared" si="187"/>
        <v>0</v>
      </c>
      <c r="CF742" s="414">
        <f t="shared" si="201"/>
        <v>0</v>
      </c>
      <c r="CG742" s="414">
        <f t="shared" si="202"/>
        <v>0</v>
      </c>
      <c r="CH742" s="414">
        <f t="shared" si="203"/>
        <v>0</v>
      </c>
      <c r="CI742" s="414">
        <f t="shared" si="188"/>
        <v>0</v>
      </c>
      <c r="CJ742" s="414">
        <f t="shared" si="189"/>
        <v>0</v>
      </c>
      <c r="CK742" s="414">
        <f t="shared" si="190"/>
        <v>0</v>
      </c>
      <c r="CL742" s="414">
        <f t="shared" si="191"/>
        <v>0</v>
      </c>
      <c r="CM742" s="414">
        <f t="shared" si="192"/>
        <v>0</v>
      </c>
    </row>
    <row r="743" spans="2:93" hidden="1" x14ac:dyDescent="0.25">
      <c r="B743" s="134" t="str">
        <f t="shared" si="193"/>
        <v>-----</v>
      </c>
      <c r="C743" s="1" t="str">
        <f>+IF('Diagnóstico Técnico'!AH734&gt;0,'Diagnóstico Técnico'!A734,"")</f>
        <v/>
      </c>
      <c r="D743" s="413" t="str">
        <f>+'Diagnóstico Técnico'!D734</f>
        <v xml:space="preserve">SAN MARTIN </v>
      </c>
      <c r="BW743" s="414">
        <v>181197.87388987566</v>
      </c>
      <c r="BX743" s="414">
        <f t="shared" si="194"/>
        <v>215625.46992895202</v>
      </c>
      <c r="BY743" s="414">
        <f t="shared" si="195"/>
        <v>17407.609236234457</v>
      </c>
      <c r="BZ743" s="414">
        <f t="shared" si="196"/>
        <v>20715.054991119003</v>
      </c>
      <c r="CA743" s="414">
        <f t="shared" si="197"/>
        <v>198605.48312611011</v>
      </c>
      <c r="CB743" s="414">
        <f t="shared" si="198"/>
        <v>0</v>
      </c>
      <c r="CC743" s="414">
        <f t="shared" si="199"/>
        <v>0</v>
      </c>
      <c r="CD743" s="414">
        <f t="shared" si="200"/>
        <v>0</v>
      </c>
      <c r="CE743" s="414">
        <f t="shared" si="187"/>
        <v>0</v>
      </c>
      <c r="CF743" s="414">
        <f t="shared" si="201"/>
        <v>0</v>
      </c>
      <c r="CG743" s="414">
        <f t="shared" si="202"/>
        <v>0</v>
      </c>
      <c r="CH743" s="414">
        <f t="shared" si="203"/>
        <v>0</v>
      </c>
      <c r="CI743" s="414">
        <f t="shared" si="188"/>
        <v>0</v>
      </c>
      <c r="CJ743" s="414">
        <f t="shared" si="189"/>
        <v>0</v>
      </c>
      <c r="CK743" s="414">
        <f t="shared" si="190"/>
        <v>0</v>
      </c>
      <c r="CL743" s="414">
        <f t="shared" si="191"/>
        <v>0</v>
      </c>
      <c r="CM743" s="414">
        <f t="shared" si="192"/>
        <v>0</v>
      </c>
    </row>
    <row r="744" spans="2:93" hidden="1" x14ac:dyDescent="0.25">
      <c r="B744" s="134" t="str">
        <f t="shared" si="193"/>
        <v>-----</v>
      </c>
      <c r="C744" s="1" t="str">
        <f>+IF('Diagnóstico Técnico'!AH735&gt;0,'Diagnóstico Técnico'!A735,"")</f>
        <v/>
      </c>
      <c r="D744" s="413" t="str">
        <f>+'Diagnóstico Técnico'!D735</f>
        <v xml:space="preserve">SAN MARTIN </v>
      </c>
      <c r="BW744" s="414">
        <v>181197.87388987566</v>
      </c>
      <c r="BX744" s="414">
        <f t="shared" si="194"/>
        <v>215625.46992895202</v>
      </c>
      <c r="BY744" s="414">
        <f t="shared" si="195"/>
        <v>17407.609236234457</v>
      </c>
      <c r="BZ744" s="414">
        <f t="shared" si="196"/>
        <v>20715.054991119003</v>
      </c>
      <c r="CA744" s="414">
        <f t="shared" si="197"/>
        <v>198605.48312611011</v>
      </c>
      <c r="CB744" s="414">
        <f t="shared" si="198"/>
        <v>0</v>
      </c>
      <c r="CC744" s="414">
        <f t="shared" si="199"/>
        <v>0</v>
      </c>
      <c r="CD744" s="414">
        <f t="shared" si="200"/>
        <v>0</v>
      </c>
      <c r="CE744" s="414">
        <f t="shared" si="187"/>
        <v>0</v>
      </c>
      <c r="CF744" s="414">
        <f t="shared" si="201"/>
        <v>0</v>
      </c>
      <c r="CG744" s="414">
        <f t="shared" si="202"/>
        <v>0</v>
      </c>
      <c r="CH744" s="414">
        <f t="shared" si="203"/>
        <v>0</v>
      </c>
      <c r="CI744" s="414">
        <f t="shared" si="188"/>
        <v>0</v>
      </c>
      <c r="CJ744" s="414">
        <f t="shared" si="189"/>
        <v>0</v>
      </c>
      <c r="CK744" s="414">
        <f t="shared" si="190"/>
        <v>0</v>
      </c>
      <c r="CL744" s="414">
        <f t="shared" si="191"/>
        <v>0</v>
      </c>
      <c r="CM744" s="414">
        <f t="shared" si="192"/>
        <v>0</v>
      </c>
    </row>
    <row r="745" spans="2:93" hidden="1" x14ac:dyDescent="0.25">
      <c r="B745" s="134" t="str">
        <f t="shared" si="193"/>
        <v>-----</v>
      </c>
      <c r="C745" s="1" t="str">
        <f>+IF('Diagnóstico Técnico'!AH736&gt;0,'Diagnóstico Técnico'!A736,"")</f>
        <v/>
      </c>
      <c r="D745" s="413" t="str">
        <f>+'Diagnóstico Técnico'!D736</f>
        <v xml:space="preserve">SAN MARTIN </v>
      </c>
      <c r="BW745" s="414">
        <v>181197.87388987566</v>
      </c>
      <c r="BX745" s="414">
        <f t="shared" si="194"/>
        <v>215625.46992895202</v>
      </c>
      <c r="BY745" s="414">
        <f t="shared" si="195"/>
        <v>17407.609236234457</v>
      </c>
      <c r="BZ745" s="414">
        <f t="shared" si="196"/>
        <v>20715.054991119003</v>
      </c>
      <c r="CA745" s="414">
        <f t="shared" si="197"/>
        <v>198605.48312611011</v>
      </c>
      <c r="CB745" s="414">
        <f t="shared" si="198"/>
        <v>0</v>
      </c>
      <c r="CC745" s="414">
        <f t="shared" si="199"/>
        <v>0</v>
      </c>
      <c r="CD745" s="414">
        <f t="shared" si="200"/>
        <v>0</v>
      </c>
      <c r="CE745" s="414">
        <f t="shared" si="187"/>
        <v>0</v>
      </c>
      <c r="CF745" s="414">
        <f t="shared" si="201"/>
        <v>0</v>
      </c>
      <c r="CG745" s="414">
        <f t="shared" si="202"/>
        <v>0</v>
      </c>
      <c r="CH745" s="414">
        <f t="shared" si="203"/>
        <v>0</v>
      </c>
      <c r="CI745" s="414">
        <f t="shared" si="188"/>
        <v>0</v>
      </c>
      <c r="CJ745" s="414">
        <f t="shared" si="189"/>
        <v>0</v>
      </c>
      <c r="CK745" s="414">
        <f t="shared" si="190"/>
        <v>0</v>
      </c>
      <c r="CL745" s="414">
        <f t="shared" si="191"/>
        <v>0</v>
      </c>
      <c r="CM745" s="414">
        <f t="shared" si="192"/>
        <v>0</v>
      </c>
    </row>
    <row r="746" spans="2:93" hidden="1" x14ac:dyDescent="0.25">
      <c r="B746" s="134" t="str">
        <f t="shared" si="193"/>
        <v>-----</v>
      </c>
      <c r="C746" s="1" t="str">
        <f>+IF('Diagnóstico Técnico'!AH737&gt;0,'Diagnóstico Técnico'!A737,"")</f>
        <v/>
      </c>
      <c r="D746" s="413" t="str">
        <f>+'Diagnóstico Técnico'!D737</f>
        <v xml:space="preserve">OASIS </v>
      </c>
      <c r="BW746" s="414">
        <v>181197.87388987566</v>
      </c>
      <c r="BX746" s="414">
        <f t="shared" si="194"/>
        <v>215625.46992895202</v>
      </c>
      <c r="BY746" s="414">
        <f t="shared" si="195"/>
        <v>17407.609236234457</v>
      </c>
      <c r="BZ746" s="414">
        <f t="shared" si="196"/>
        <v>20715.054991119003</v>
      </c>
      <c r="CA746" s="414">
        <f t="shared" si="197"/>
        <v>198605.48312611011</v>
      </c>
      <c r="CB746" s="414">
        <f t="shared" si="198"/>
        <v>0</v>
      </c>
      <c r="CC746" s="414">
        <f t="shared" si="199"/>
        <v>0</v>
      </c>
      <c r="CD746" s="414">
        <f t="shared" si="200"/>
        <v>0</v>
      </c>
      <c r="CE746" s="414">
        <f t="shared" si="187"/>
        <v>0</v>
      </c>
      <c r="CF746" s="414">
        <f t="shared" si="201"/>
        <v>0</v>
      </c>
      <c r="CG746" s="414">
        <f t="shared" si="202"/>
        <v>0</v>
      </c>
      <c r="CH746" s="414">
        <f t="shared" si="203"/>
        <v>0</v>
      </c>
      <c r="CI746" s="414">
        <f t="shared" si="188"/>
        <v>0</v>
      </c>
      <c r="CJ746" s="414">
        <f t="shared" si="189"/>
        <v>0</v>
      </c>
      <c r="CK746" s="414">
        <f t="shared" si="190"/>
        <v>0</v>
      </c>
      <c r="CL746" s="414">
        <f t="shared" si="191"/>
        <v>0</v>
      </c>
      <c r="CM746" s="414">
        <f t="shared" si="192"/>
        <v>0</v>
      </c>
    </row>
    <row r="747" spans="2:93" hidden="1" x14ac:dyDescent="0.25">
      <c r="B747" s="134" t="str">
        <f t="shared" si="193"/>
        <v>-----</v>
      </c>
      <c r="C747" s="1" t="str">
        <f>+IF('Diagnóstico Técnico'!AH738&gt;0,'Diagnóstico Técnico'!A738,"")</f>
        <v/>
      </c>
      <c r="D747" s="413" t="str">
        <f>+'Diagnóstico Técnico'!D738</f>
        <v>NUEVO MILENIO</v>
      </c>
      <c r="BW747" s="414">
        <v>181197.87388987566</v>
      </c>
      <c r="BX747" s="414">
        <f t="shared" si="194"/>
        <v>215625.46992895202</v>
      </c>
      <c r="BY747" s="414">
        <f t="shared" si="195"/>
        <v>17407.609236234457</v>
      </c>
      <c r="BZ747" s="414">
        <f t="shared" si="196"/>
        <v>20715.054991119003</v>
      </c>
      <c r="CA747" s="414">
        <f t="shared" si="197"/>
        <v>198605.48312611011</v>
      </c>
      <c r="CB747" s="414">
        <f t="shared" si="198"/>
        <v>0</v>
      </c>
      <c r="CC747" s="414">
        <f t="shared" si="199"/>
        <v>0</v>
      </c>
      <c r="CD747" s="414">
        <f t="shared" si="200"/>
        <v>0</v>
      </c>
      <c r="CE747" s="414">
        <f t="shared" si="187"/>
        <v>0</v>
      </c>
      <c r="CF747" s="414">
        <f t="shared" si="201"/>
        <v>0</v>
      </c>
      <c r="CG747" s="414">
        <f t="shared" si="202"/>
        <v>0</v>
      </c>
      <c r="CH747" s="414">
        <f t="shared" si="203"/>
        <v>0</v>
      </c>
      <c r="CI747" s="414">
        <f t="shared" si="188"/>
        <v>0</v>
      </c>
      <c r="CJ747" s="414">
        <f t="shared" si="189"/>
        <v>0</v>
      </c>
      <c r="CK747" s="414">
        <f t="shared" si="190"/>
        <v>0</v>
      </c>
      <c r="CL747" s="414">
        <f t="shared" si="191"/>
        <v>0</v>
      </c>
      <c r="CM747" s="414">
        <f t="shared" si="192"/>
        <v>0</v>
      </c>
    </row>
    <row r="748" spans="2:93" hidden="1" x14ac:dyDescent="0.25">
      <c r="B748" s="134" t="str">
        <f t="shared" si="193"/>
        <v>-----</v>
      </c>
      <c r="C748" s="1" t="str">
        <f>+IF('Diagnóstico Técnico'!AH739&gt;0,'Diagnóstico Técnico'!A739,"")</f>
        <v/>
      </c>
      <c r="D748" s="413" t="str">
        <f>+'Diagnóstico Técnico'!D739</f>
        <v>PATIO BONITO</v>
      </c>
      <c r="BW748" s="414">
        <v>181197.87388987566</v>
      </c>
      <c r="BX748" s="414">
        <f t="shared" si="194"/>
        <v>215625.46992895202</v>
      </c>
      <c r="BY748" s="414">
        <f t="shared" si="195"/>
        <v>17407.609236234457</v>
      </c>
      <c r="BZ748" s="414">
        <f t="shared" si="196"/>
        <v>20715.054991119003</v>
      </c>
      <c r="CA748" s="414">
        <f t="shared" si="197"/>
        <v>198605.48312611011</v>
      </c>
      <c r="CB748" s="414">
        <f t="shared" si="198"/>
        <v>0</v>
      </c>
      <c r="CC748" s="414">
        <f t="shared" si="199"/>
        <v>0</v>
      </c>
      <c r="CD748" s="414">
        <f t="shared" si="200"/>
        <v>0</v>
      </c>
      <c r="CE748" s="414">
        <f t="shared" si="187"/>
        <v>0</v>
      </c>
      <c r="CF748" s="414">
        <f t="shared" si="201"/>
        <v>0</v>
      </c>
      <c r="CG748" s="414">
        <f t="shared" si="202"/>
        <v>0</v>
      </c>
      <c r="CH748" s="414">
        <f t="shared" si="203"/>
        <v>0</v>
      </c>
      <c r="CI748" s="414">
        <f t="shared" si="188"/>
        <v>0</v>
      </c>
      <c r="CJ748" s="414">
        <f t="shared" si="189"/>
        <v>0</v>
      </c>
      <c r="CK748" s="414">
        <f t="shared" si="190"/>
        <v>0</v>
      </c>
      <c r="CL748" s="414">
        <f t="shared" si="191"/>
        <v>0</v>
      </c>
      <c r="CM748" s="414">
        <f t="shared" si="192"/>
        <v>0</v>
      </c>
    </row>
    <row r="749" spans="2:93" hidden="1" x14ac:dyDescent="0.25">
      <c r="B749" s="134" t="str">
        <f t="shared" si="193"/>
        <v>-----</v>
      </c>
      <c r="C749" s="1" t="str">
        <f>+IF('Diagnóstico Técnico'!AH740&gt;0,'Diagnóstico Técnico'!A740,"")</f>
        <v/>
      </c>
      <c r="D749" s="413" t="str">
        <f>+'Diagnóstico Técnico'!D740</f>
        <v>NUEVO MILENIO</v>
      </c>
      <c r="BW749" s="414">
        <v>181197.87388987566</v>
      </c>
      <c r="BX749" s="414">
        <f t="shared" si="194"/>
        <v>215625.46992895202</v>
      </c>
      <c r="BY749" s="414">
        <f t="shared" si="195"/>
        <v>17407.609236234457</v>
      </c>
      <c r="BZ749" s="414">
        <f t="shared" si="196"/>
        <v>20715.054991119003</v>
      </c>
      <c r="CA749" s="414">
        <f t="shared" si="197"/>
        <v>198605.48312611011</v>
      </c>
      <c r="CB749" s="414">
        <f t="shared" si="198"/>
        <v>0</v>
      </c>
      <c r="CC749" s="414">
        <f t="shared" si="199"/>
        <v>0</v>
      </c>
      <c r="CD749" s="414">
        <f t="shared" si="200"/>
        <v>0</v>
      </c>
      <c r="CE749" s="414">
        <f t="shared" si="187"/>
        <v>0</v>
      </c>
      <c r="CF749" s="414">
        <f t="shared" si="201"/>
        <v>0</v>
      </c>
      <c r="CG749" s="414">
        <f t="shared" si="202"/>
        <v>0</v>
      </c>
      <c r="CH749" s="414">
        <f t="shared" si="203"/>
        <v>0</v>
      </c>
      <c r="CI749" s="414">
        <f t="shared" si="188"/>
        <v>0</v>
      </c>
      <c r="CJ749" s="414">
        <f t="shared" si="189"/>
        <v>0</v>
      </c>
      <c r="CK749" s="414">
        <f t="shared" si="190"/>
        <v>0</v>
      </c>
      <c r="CL749" s="414">
        <f t="shared" si="191"/>
        <v>0</v>
      </c>
      <c r="CM749" s="414">
        <f t="shared" si="192"/>
        <v>0</v>
      </c>
    </row>
    <row r="750" spans="2:93" x14ac:dyDescent="0.25">
      <c r="B750" s="134" t="str">
        <f t="shared" si="193"/>
        <v>-S-D-LM--LP</v>
      </c>
      <c r="C750" s="6" t="str">
        <f>+IF('Diagnóstico Técnico'!AH741&gt;0,'Diagnóstico Técnico'!A741,"")</f>
        <v>OAS-176</v>
      </c>
      <c r="D750" s="475" t="str">
        <f>+'Diagnóstico Técnico'!D741</f>
        <v xml:space="preserve">OASIS </v>
      </c>
      <c r="E750" s="6"/>
      <c r="F750" s="6"/>
      <c r="G750" s="6"/>
      <c r="H750" s="35">
        <v>1</v>
      </c>
      <c r="I750" s="35">
        <v>1</v>
      </c>
      <c r="J750" s="35">
        <v>1</v>
      </c>
      <c r="K750" s="6"/>
      <c r="L750" s="6">
        <v>1</v>
      </c>
      <c r="M750" s="6"/>
      <c r="N750" s="6"/>
      <c r="O750" s="6"/>
      <c r="P750" s="6"/>
      <c r="Q750" s="6"/>
      <c r="R750" s="6"/>
      <c r="S750" s="6"/>
      <c r="T750" s="6"/>
      <c r="U750" s="6"/>
      <c r="V750" s="6"/>
      <c r="W750" s="6"/>
      <c r="X750" s="6"/>
      <c r="Y750" s="6"/>
      <c r="Z750" s="6"/>
      <c r="AA750" s="6"/>
      <c r="AB750" s="6"/>
      <c r="AC750" s="6"/>
      <c r="AD750" s="6"/>
      <c r="AE750" s="6"/>
      <c r="AF750" s="6"/>
      <c r="AG750" s="6"/>
      <c r="AH750" s="6"/>
      <c r="AI750" s="6"/>
      <c r="AJ750" s="6"/>
      <c r="AK750" s="6"/>
      <c r="AL750" s="6"/>
      <c r="AM750" s="6"/>
      <c r="AN750" s="6"/>
      <c r="AO750" s="6"/>
      <c r="AP750" s="6"/>
      <c r="AQ750" s="6"/>
      <c r="AR750" s="6"/>
      <c r="AS750" s="6"/>
      <c r="AT750" s="6"/>
      <c r="AU750" s="6"/>
      <c r="AV750" s="6"/>
      <c r="AW750" s="6"/>
      <c r="AX750" s="6"/>
      <c r="AY750" s="6"/>
      <c r="AZ750" s="6"/>
      <c r="BA750" s="6"/>
      <c r="BB750" s="6"/>
      <c r="BC750" s="6"/>
      <c r="BD750" s="6"/>
      <c r="BE750" s="6"/>
      <c r="BF750" s="6"/>
      <c r="BG750" s="6"/>
      <c r="BH750" s="6"/>
      <c r="BI750" s="6"/>
      <c r="BJ750" s="6"/>
      <c r="BK750" s="6"/>
      <c r="BL750" s="6"/>
      <c r="BM750" s="6"/>
      <c r="BN750" s="6"/>
      <c r="BO750" s="6"/>
      <c r="BP750" s="6"/>
      <c r="BW750" s="414">
        <v>181197.87388987566</v>
      </c>
      <c r="BX750" s="414">
        <f t="shared" si="194"/>
        <v>215625.46992895202</v>
      </c>
      <c r="BY750" s="414">
        <f t="shared" si="195"/>
        <v>17407.609236234457</v>
      </c>
      <c r="BZ750" s="414">
        <f t="shared" si="196"/>
        <v>20715.054991119003</v>
      </c>
      <c r="CA750" s="414">
        <f t="shared" si="197"/>
        <v>198605.48312611011</v>
      </c>
      <c r="CB750" s="414">
        <f t="shared" si="198"/>
        <v>236340.52492007101</v>
      </c>
      <c r="CC750" s="414">
        <f t="shared" si="199"/>
        <v>1004599</v>
      </c>
      <c r="CD750" s="414">
        <f t="shared" si="200"/>
        <v>0</v>
      </c>
      <c r="CE750" s="414">
        <f t="shared" si="187"/>
        <v>1004599</v>
      </c>
      <c r="CF750" s="414">
        <f t="shared" si="201"/>
        <v>1303869.0421</v>
      </c>
      <c r="CG750" s="414">
        <f t="shared" si="202"/>
        <v>0</v>
      </c>
      <c r="CH750" s="414">
        <f t="shared" si="203"/>
        <v>1540209.567020071</v>
      </c>
      <c r="CI750" s="414">
        <f t="shared" si="188"/>
        <v>0</v>
      </c>
      <c r="CJ750" s="414">
        <f t="shared" si="189"/>
        <v>0</v>
      </c>
      <c r="CK750" s="414">
        <f t="shared" si="190"/>
        <v>0</v>
      </c>
      <c r="CL750" s="414">
        <f t="shared" si="191"/>
        <v>0</v>
      </c>
      <c r="CM750" s="414">
        <f t="shared" si="192"/>
        <v>1540209.567020071</v>
      </c>
      <c r="CO750" s="134" t="s">
        <v>1129</v>
      </c>
    </row>
    <row r="751" spans="2:93" hidden="1" x14ac:dyDescent="0.25">
      <c r="B751" s="134" t="str">
        <f t="shared" si="193"/>
        <v>-----</v>
      </c>
      <c r="C751" s="1" t="str">
        <f>+IF('Diagnóstico Técnico'!AH742&gt;0,'Diagnóstico Técnico'!A742,"")</f>
        <v>OAS-177</v>
      </c>
      <c r="D751" s="413" t="str">
        <f>+'Diagnóstico Técnico'!D742</f>
        <v xml:space="preserve">OASIS </v>
      </c>
      <c r="BW751" s="414">
        <v>181197.87388987566</v>
      </c>
      <c r="BX751" s="414">
        <f t="shared" si="194"/>
        <v>215625.46992895202</v>
      </c>
      <c r="BY751" s="414">
        <f t="shared" si="195"/>
        <v>17407.609236234457</v>
      </c>
      <c r="BZ751" s="414">
        <f t="shared" si="196"/>
        <v>20715.054991119003</v>
      </c>
      <c r="CA751" s="414">
        <f t="shared" si="197"/>
        <v>198605.48312611011</v>
      </c>
      <c r="CB751" s="414">
        <f t="shared" si="198"/>
        <v>236340.52492007101</v>
      </c>
      <c r="CC751" s="414">
        <f t="shared" si="199"/>
        <v>0</v>
      </c>
      <c r="CD751" s="414">
        <f t="shared" si="200"/>
        <v>0</v>
      </c>
      <c r="CE751" s="414">
        <f t="shared" si="187"/>
        <v>0</v>
      </c>
      <c r="CF751" s="414">
        <f t="shared" si="201"/>
        <v>0</v>
      </c>
      <c r="CG751" s="414">
        <f t="shared" si="202"/>
        <v>0</v>
      </c>
      <c r="CH751" s="414">
        <f t="shared" si="203"/>
        <v>236340.52492007101</v>
      </c>
      <c r="CI751" s="414">
        <f t="shared" si="188"/>
        <v>0</v>
      </c>
      <c r="CJ751" s="414">
        <f t="shared" si="189"/>
        <v>0</v>
      </c>
      <c r="CK751" s="414">
        <f t="shared" si="190"/>
        <v>0</v>
      </c>
      <c r="CL751" s="414">
        <f t="shared" si="191"/>
        <v>0</v>
      </c>
      <c r="CM751" s="414">
        <f t="shared" si="192"/>
        <v>236340.52492007101</v>
      </c>
    </row>
    <row r="752" spans="2:93" hidden="1" x14ac:dyDescent="0.25">
      <c r="B752" s="134" t="str">
        <f t="shared" si="193"/>
        <v>-----</v>
      </c>
      <c r="C752" s="1" t="str">
        <f>+IF('Diagnóstico Técnico'!AH743&gt;0,'Diagnóstico Técnico'!A743,"")</f>
        <v/>
      </c>
      <c r="D752" s="413" t="str">
        <f>+'Diagnóstico Técnico'!D743</f>
        <v xml:space="preserve">OASIS </v>
      </c>
      <c r="BW752" s="414">
        <v>181197.87388987566</v>
      </c>
      <c r="BX752" s="414">
        <f t="shared" si="194"/>
        <v>215625.46992895202</v>
      </c>
      <c r="BY752" s="414">
        <f t="shared" si="195"/>
        <v>17407.609236234457</v>
      </c>
      <c r="BZ752" s="414">
        <f t="shared" si="196"/>
        <v>20715.054991119003</v>
      </c>
      <c r="CA752" s="414">
        <f t="shared" si="197"/>
        <v>198605.48312611011</v>
      </c>
      <c r="CB752" s="414">
        <f t="shared" si="198"/>
        <v>0</v>
      </c>
      <c r="CC752" s="414">
        <f t="shared" si="199"/>
        <v>0</v>
      </c>
      <c r="CD752" s="414">
        <f t="shared" si="200"/>
        <v>0</v>
      </c>
      <c r="CE752" s="414">
        <f t="shared" si="187"/>
        <v>0</v>
      </c>
      <c r="CF752" s="414">
        <f t="shared" si="201"/>
        <v>0</v>
      </c>
      <c r="CG752" s="414">
        <f t="shared" si="202"/>
        <v>0</v>
      </c>
      <c r="CH752" s="414">
        <f t="shared" si="203"/>
        <v>0</v>
      </c>
      <c r="CI752" s="414">
        <f t="shared" si="188"/>
        <v>0</v>
      </c>
      <c r="CJ752" s="414">
        <f t="shared" si="189"/>
        <v>0</v>
      </c>
      <c r="CK752" s="414">
        <f t="shared" si="190"/>
        <v>0</v>
      </c>
      <c r="CL752" s="414">
        <f t="shared" si="191"/>
        <v>0</v>
      </c>
      <c r="CM752" s="414">
        <f t="shared" si="192"/>
        <v>0</v>
      </c>
    </row>
    <row r="753" spans="2:94" x14ac:dyDescent="0.25">
      <c r="B753" s="134" t="str">
        <f t="shared" si="193"/>
        <v>UST1-S-D-LM--</v>
      </c>
      <c r="C753" s="6" t="str">
        <f>+IF('Diagnóstico Técnico'!AH744&gt;0,'Diagnóstico Técnico'!A744,"")</f>
        <v>OAS-178</v>
      </c>
      <c r="D753" s="475" t="str">
        <f>+'Diagnóstico Técnico'!D744</f>
        <v xml:space="preserve">OASIS </v>
      </c>
      <c r="E753" s="6">
        <v>6</v>
      </c>
      <c r="F753" s="6">
        <v>1</v>
      </c>
      <c r="G753" s="6"/>
      <c r="H753" s="6">
        <v>1</v>
      </c>
      <c r="I753" s="6">
        <v>1</v>
      </c>
      <c r="J753" s="6">
        <v>1</v>
      </c>
      <c r="K753" s="6"/>
      <c r="L753" s="6"/>
      <c r="M753" s="6"/>
      <c r="N753" s="6"/>
      <c r="O753" s="6"/>
      <c r="P753" s="6"/>
      <c r="Q753" s="6"/>
      <c r="R753" s="6"/>
      <c r="S753" s="6"/>
      <c r="T753" s="6"/>
      <c r="U753" s="6"/>
      <c r="V753" s="6"/>
      <c r="W753" s="6"/>
      <c r="X753" s="6"/>
      <c r="Y753" s="6"/>
      <c r="Z753" s="6">
        <v>0.6</v>
      </c>
      <c r="AA753" s="6"/>
      <c r="AB753" s="6"/>
      <c r="AC753" s="6">
        <v>1</v>
      </c>
      <c r="AD753" s="6"/>
      <c r="AE753" s="6"/>
      <c r="AF753" s="6"/>
      <c r="AG753" s="6"/>
      <c r="AH753" s="6"/>
      <c r="AI753" s="6"/>
      <c r="AJ753" s="6"/>
      <c r="AK753" s="6"/>
      <c r="AL753" s="6"/>
      <c r="AM753" s="6"/>
      <c r="AN753" s="6"/>
      <c r="AO753" s="6"/>
      <c r="AP753" s="6">
        <v>0.88</v>
      </c>
      <c r="AQ753" s="6"/>
      <c r="AR753" s="6"/>
      <c r="AS753" s="6"/>
      <c r="AT753" s="6"/>
      <c r="AU753" s="6"/>
      <c r="AV753" s="6"/>
      <c r="AW753" s="6"/>
      <c r="AX753" s="6"/>
      <c r="AY753" s="6"/>
      <c r="AZ753" s="6"/>
      <c r="BA753" s="6"/>
      <c r="BB753" s="6"/>
      <c r="BC753" s="6"/>
      <c r="BD753" s="6"/>
      <c r="BE753" s="6"/>
      <c r="BF753" s="6"/>
      <c r="BG753" s="6"/>
      <c r="BH753" s="6"/>
      <c r="BI753" s="6"/>
      <c r="BJ753" s="6"/>
      <c r="BK753" s="6">
        <v>1</v>
      </c>
      <c r="BL753" s="6"/>
      <c r="BM753" s="6"/>
      <c r="BN753" s="6"/>
      <c r="BO753" s="6"/>
      <c r="BP753" s="6"/>
      <c r="BW753" s="414">
        <v>181197.87388987566</v>
      </c>
      <c r="BX753" s="414">
        <f t="shared" si="194"/>
        <v>215625.46992895202</v>
      </c>
      <c r="BY753" s="414">
        <f t="shared" si="195"/>
        <v>17407.609236234457</v>
      </c>
      <c r="BZ753" s="414">
        <f t="shared" si="196"/>
        <v>20715.054991119003</v>
      </c>
      <c r="CA753" s="414">
        <f t="shared" si="197"/>
        <v>198605.48312611011</v>
      </c>
      <c r="CB753" s="414">
        <f t="shared" si="198"/>
        <v>236340.52492007101</v>
      </c>
      <c r="CC753" s="414">
        <f t="shared" si="199"/>
        <v>4017944.76</v>
      </c>
      <c r="CD753" s="414">
        <f t="shared" si="200"/>
        <v>0</v>
      </c>
      <c r="CE753" s="414">
        <f t="shared" si="187"/>
        <v>4017944.76</v>
      </c>
      <c r="CF753" s="414">
        <f t="shared" si="201"/>
        <v>5214890.5040039998</v>
      </c>
      <c r="CG753" s="414">
        <f t="shared" si="202"/>
        <v>0</v>
      </c>
      <c r="CH753" s="414">
        <f t="shared" si="203"/>
        <v>5451231.0289240703</v>
      </c>
      <c r="CI753" s="414">
        <f t="shared" si="188"/>
        <v>0</v>
      </c>
      <c r="CJ753" s="414">
        <f t="shared" si="189"/>
        <v>0</v>
      </c>
      <c r="CK753" s="414">
        <f t="shared" si="190"/>
        <v>0</v>
      </c>
      <c r="CL753" s="414">
        <f t="shared" si="191"/>
        <v>0</v>
      </c>
      <c r="CM753" s="414">
        <f t="shared" si="192"/>
        <v>5451231.0289240703</v>
      </c>
      <c r="CO753" s="134" t="s">
        <v>1124</v>
      </c>
      <c r="CP753" s="134">
        <v>1</v>
      </c>
    </row>
    <row r="754" spans="2:94" hidden="1" x14ac:dyDescent="0.25">
      <c r="B754" s="134" t="str">
        <f t="shared" si="193"/>
        <v>-----</v>
      </c>
      <c r="C754" s="1" t="str">
        <f>+IF('Diagnóstico Técnico'!AH745&gt;0,'Diagnóstico Técnico'!A745,"")</f>
        <v/>
      </c>
      <c r="D754" s="413" t="str">
        <f>+'Diagnóstico Técnico'!D745</f>
        <v xml:space="preserve">SAN MARTIN </v>
      </c>
      <c r="BW754" s="414">
        <v>181197.87388987566</v>
      </c>
      <c r="BX754" s="414">
        <f t="shared" si="194"/>
        <v>215625.46992895202</v>
      </c>
      <c r="BY754" s="414">
        <f t="shared" si="195"/>
        <v>17407.609236234457</v>
      </c>
      <c r="BZ754" s="414">
        <f t="shared" si="196"/>
        <v>20715.054991119003</v>
      </c>
      <c r="CA754" s="414">
        <f t="shared" si="197"/>
        <v>198605.48312611011</v>
      </c>
      <c r="CB754" s="414">
        <f t="shared" si="198"/>
        <v>0</v>
      </c>
      <c r="CC754" s="414">
        <f t="shared" si="199"/>
        <v>0</v>
      </c>
      <c r="CD754" s="414">
        <f t="shared" si="200"/>
        <v>0</v>
      </c>
      <c r="CE754" s="414">
        <f t="shared" si="187"/>
        <v>0</v>
      </c>
      <c r="CF754" s="414">
        <f t="shared" si="201"/>
        <v>0</v>
      </c>
      <c r="CG754" s="414">
        <f t="shared" si="202"/>
        <v>0</v>
      </c>
      <c r="CH754" s="414">
        <f t="shared" si="203"/>
        <v>0</v>
      </c>
      <c r="CI754" s="414">
        <f t="shared" si="188"/>
        <v>0</v>
      </c>
      <c r="CJ754" s="414">
        <f t="shared" si="189"/>
        <v>0</v>
      </c>
      <c r="CK754" s="414">
        <f t="shared" si="190"/>
        <v>0</v>
      </c>
      <c r="CL754" s="414">
        <f t="shared" si="191"/>
        <v>0</v>
      </c>
      <c r="CM754" s="414">
        <f t="shared" si="192"/>
        <v>0</v>
      </c>
    </row>
    <row r="755" spans="2:94" hidden="1" x14ac:dyDescent="0.25">
      <c r="B755" s="134" t="str">
        <f t="shared" si="193"/>
        <v>-----</v>
      </c>
      <c r="C755" s="1" t="str">
        <f>+IF('Diagnóstico Técnico'!AH746&gt;0,'Diagnóstico Técnico'!A746,"")</f>
        <v/>
      </c>
      <c r="D755" s="413" t="str">
        <f>+'Diagnóstico Técnico'!D746</f>
        <v>NUEVO MILENIO</v>
      </c>
      <c r="BW755" s="414">
        <v>181197.87388987566</v>
      </c>
      <c r="BX755" s="414">
        <f t="shared" si="194"/>
        <v>215625.46992895202</v>
      </c>
      <c r="BY755" s="414">
        <f t="shared" si="195"/>
        <v>17407.609236234457</v>
      </c>
      <c r="BZ755" s="414">
        <f t="shared" si="196"/>
        <v>20715.054991119003</v>
      </c>
      <c r="CA755" s="414">
        <f t="shared" si="197"/>
        <v>198605.48312611011</v>
      </c>
      <c r="CB755" s="414">
        <f t="shared" si="198"/>
        <v>0</v>
      </c>
      <c r="CC755" s="414">
        <f t="shared" si="199"/>
        <v>0</v>
      </c>
      <c r="CD755" s="414">
        <f t="shared" si="200"/>
        <v>0</v>
      </c>
      <c r="CE755" s="414">
        <f t="shared" si="187"/>
        <v>0</v>
      </c>
      <c r="CF755" s="414">
        <f t="shared" si="201"/>
        <v>0</v>
      </c>
      <c r="CG755" s="414">
        <f t="shared" si="202"/>
        <v>0</v>
      </c>
      <c r="CH755" s="414">
        <f t="shared" si="203"/>
        <v>0</v>
      </c>
      <c r="CI755" s="414">
        <f t="shared" si="188"/>
        <v>0</v>
      </c>
      <c r="CJ755" s="414">
        <f t="shared" si="189"/>
        <v>0</v>
      </c>
      <c r="CK755" s="414">
        <f t="shared" si="190"/>
        <v>0</v>
      </c>
      <c r="CL755" s="414">
        <f t="shared" si="191"/>
        <v>0</v>
      </c>
      <c r="CM755" s="414">
        <f t="shared" si="192"/>
        <v>0</v>
      </c>
    </row>
    <row r="756" spans="2:94" hidden="1" x14ac:dyDescent="0.25">
      <c r="B756" s="134" t="str">
        <f t="shared" si="193"/>
        <v>-----</v>
      </c>
      <c r="C756" s="1" t="str">
        <f>+IF('Diagnóstico Técnico'!AH747&gt;0,'Diagnóstico Técnico'!A747,"")</f>
        <v/>
      </c>
      <c r="D756" s="413" t="str">
        <f>+'Diagnóstico Técnico'!D747</f>
        <v>TAHAMI</v>
      </c>
      <c r="BW756" s="414">
        <v>181197.87388987566</v>
      </c>
      <c r="BX756" s="414">
        <f t="shared" si="194"/>
        <v>215625.46992895202</v>
      </c>
      <c r="BY756" s="414">
        <f t="shared" si="195"/>
        <v>17407.609236234457</v>
      </c>
      <c r="BZ756" s="414">
        <f t="shared" si="196"/>
        <v>20715.054991119003</v>
      </c>
      <c r="CA756" s="414">
        <f t="shared" si="197"/>
        <v>198605.48312611011</v>
      </c>
      <c r="CB756" s="414">
        <f t="shared" si="198"/>
        <v>0</v>
      </c>
      <c r="CC756" s="414">
        <f t="shared" si="199"/>
        <v>0</v>
      </c>
      <c r="CD756" s="414">
        <f t="shared" si="200"/>
        <v>0</v>
      </c>
      <c r="CE756" s="414">
        <f t="shared" si="187"/>
        <v>0</v>
      </c>
      <c r="CF756" s="414">
        <f t="shared" si="201"/>
        <v>0</v>
      </c>
      <c r="CG756" s="414">
        <f t="shared" si="202"/>
        <v>0</v>
      </c>
      <c r="CH756" s="414">
        <f t="shared" si="203"/>
        <v>0</v>
      </c>
      <c r="CI756" s="414">
        <f t="shared" si="188"/>
        <v>0</v>
      </c>
      <c r="CJ756" s="414">
        <f t="shared" si="189"/>
        <v>0</v>
      </c>
      <c r="CK756" s="414">
        <f t="shared" si="190"/>
        <v>0</v>
      </c>
      <c r="CL756" s="414">
        <f t="shared" si="191"/>
        <v>0</v>
      </c>
      <c r="CM756" s="414">
        <f t="shared" si="192"/>
        <v>0</v>
      </c>
    </row>
    <row r="757" spans="2:94" hidden="1" x14ac:dyDescent="0.25">
      <c r="B757" s="134" t="str">
        <f t="shared" si="193"/>
        <v>-----</v>
      </c>
      <c r="C757" s="1" t="str">
        <f>+IF('Diagnóstico Técnico'!AH748&gt;0,'Diagnóstico Técnico'!A748,"")</f>
        <v/>
      </c>
      <c r="D757" s="413" t="str">
        <f>+'Diagnóstico Técnico'!D748</f>
        <v>NUEVO MILENIO</v>
      </c>
      <c r="BW757" s="414">
        <v>181197.87388987566</v>
      </c>
      <c r="BX757" s="414">
        <f t="shared" si="194"/>
        <v>215625.46992895202</v>
      </c>
      <c r="BY757" s="414">
        <f t="shared" si="195"/>
        <v>17407.609236234457</v>
      </c>
      <c r="BZ757" s="414">
        <f t="shared" si="196"/>
        <v>20715.054991119003</v>
      </c>
      <c r="CA757" s="414">
        <f t="shared" si="197"/>
        <v>198605.48312611011</v>
      </c>
      <c r="CB757" s="414">
        <f t="shared" si="198"/>
        <v>0</v>
      </c>
      <c r="CC757" s="414">
        <f t="shared" si="199"/>
        <v>0</v>
      </c>
      <c r="CD757" s="414">
        <f t="shared" si="200"/>
        <v>0</v>
      </c>
      <c r="CE757" s="414">
        <f t="shared" si="187"/>
        <v>0</v>
      </c>
      <c r="CF757" s="414">
        <f t="shared" si="201"/>
        <v>0</v>
      </c>
      <c r="CG757" s="414">
        <f t="shared" si="202"/>
        <v>0</v>
      </c>
      <c r="CH757" s="414">
        <f t="shared" si="203"/>
        <v>0</v>
      </c>
      <c r="CI757" s="414">
        <f t="shared" si="188"/>
        <v>0</v>
      </c>
      <c r="CJ757" s="414">
        <f t="shared" si="189"/>
        <v>0</v>
      </c>
      <c r="CK757" s="414">
        <f t="shared" si="190"/>
        <v>0</v>
      </c>
      <c r="CL757" s="414">
        <f t="shared" si="191"/>
        <v>0</v>
      </c>
      <c r="CM757" s="414">
        <f t="shared" si="192"/>
        <v>0</v>
      </c>
    </row>
    <row r="758" spans="2:94" hidden="1" x14ac:dyDescent="0.25">
      <c r="B758" s="134" t="str">
        <f t="shared" si="193"/>
        <v>-----</v>
      </c>
      <c r="C758" s="1" t="str">
        <f>+IF('Diagnóstico Técnico'!AH749&gt;0,'Diagnóstico Técnico'!A749,"")</f>
        <v/>
      </c>
      <c r="D758" s="413" t="str">
        <f>+'Diagnóstico Técnico'!D749</f>
        <v>PATIO BONITO</v>
      </c>
      <c r="BW758" s="414">
        <v>181197.87388987566</v>
      </c>
      <c r="BX758" s="414">
        <f t="shared" si="194"/>
        <v>215625.46992895202</v>
      </c>
      <c r="BY758" s="414">
        <f t="shared" si="195"/>
        <v>17407.609236234457</v>
      </c>
      <c r="BZ758" s="414">
        <f t="shared" si="196"/>
        <v>20715.054991119003</v>
      </c>
      <c r="CA758" s="414">
        <f t="shared" si="197"/>
        <v>198605.48312611011</v>
      </c>
      <c r="CB758" s="414">
        <f t="shared" si="198"/>
        <v>0</v>
      </c>
      <c r="CC758" s="414">
        <f t="shared" si="199"/>
        <v>0</v>
      </c>
      <c r="CD758" s="414">
        <f t="shared" si="200"/>
        <v>0</v>
      </c>
      <c r="CE758" s="414">
        <f t="shared" si="187"/>
        <v>0</v>
      </c>
      <c r="CF758" s="414">
        <f t="shared" si="201"/>
        <v>0</v>
      </c>
      <c r="CG758" s="414">
        <f t="shared" si="202"/>
        <v>0</v>
      </c>
      <c r="CH758" s="414">
        <f t="shared" si="203"/>
        <v>0</v>
      </c>
      <c r="CI758" s="414">
        <f t="shared" si="188"/>
        <v>0</v>
      </c>
      <c r="CJ758" s="414">
        <f t="shared" si="189"/>
        <v>0</v>
      </c>
      <c r="CK758" s="414">
        <f t="shared" si="190"/>
        <v>0</v>
      </c>
      <c r="CL758" s="414">
        <f t="shared" si="191"/>
        <v>0</v>
      </c>
      <c r="CM758" s="414">
        <f t="shared" si="192"/>
        <v>0</v>
      </c>
    </row>
    <row r="759" spans="2:94" hidden="1" x14ac:dyDescent="0.25">
      <c r="B759" s="134" t="str">
        <f t="shared" si="193"/>
        <v>-----</v>
      </c>
      <c r="C759" s="1" t="str">
        <f>+IF('Diagnóstico Técnico'!AH750&gt;0,'Diagnóstico Técnico'!A750,"")</f>
        <v/>
      </c>
      <c r="D759" s="413" t="str">
        <f>+'Diagnóstico Técnico'!D750</f>
        <v>NUEVO MILENIO</v>
      </c>
      <c r="BW759" s="414">
        <v>181197.87388987566</v>
      </c>
      <c r="BX759" s="414">
        <f t="shared" si="194"/>
        <v>215625.46992895202</v>
      </c>
      <c r="BY759" s="414">
        <f t="shared" si="195"/>
        <v>17407.609236234457</v>
      </c>
      <c r="BZ759" s="414">
        <f t="shared" si="196"/>
        <v>20715.054991119003</v>
      </c>
      <c r="CA759" s="414">
        <f t="shared" si="197"/>
        <v>198605.48312611011</v>
      </c>
      <c r="CB759" s="414">
        <f t="shared" si="198"/>
        <v>0</v>
      </c>
      <c r="CC759" s="414">
        <f t="shared" si="199"/>
        <v>0</v>
      </c>
      <c r="CD759" s="414">
        <f t="shared" si="200"/>
        <v>0</v>
      </c>
      <c r="CE759" s="414">
        <f t="shared" si="187"/>
        <v>0</v>
      </c>
      <c r="CF759" s="414">
        <f t="shared" si="201"/>
        <v>0</v>
      </c>
      <c r="CG759" s="414">
        <f t="shared" si="202"/>
        <v>0</v>
      </c>
      <c r="CH759" s="414">
        <f t="shared" si="203"/>
        <v>0</v>
      </c>
      <c r="CI759" s="414">
        <f t="shared" si="188"/>
        <v>0</v>
      </c>
      <c r="CJ759" s="414">
        <f t="shared" si="189"/>
        <v>0</v>
      </c>
      <c r="CK759" s="414">
        <f t="shared" si="190"/>
        <v>0</v>
      </c>
      <c r="CL759" s="414">
        <f t="shared" si="191"/>
        <v>0</v>
      </c>
      <c r="CM759" s="414">
        <f t="shared" si="192"/>
        <v>0</v>
      </c>
    </row>
    <row r="760" spans="2:94" hidden="1" x14ac:dyDescent="0.25">
      <c r="B760" s="134" t="str">
        <f t="shared" si="193"/>
        <v>-----</v>
      </c>
      <c r="C760" s="1" t="str">
        <f>+IF('Diagnóstico Técnico'!AH751&gt;0,'Diagnóstico Técnico'!A751,"")</f>
        <v/>
      </c>
      <c r="D760" s="413" t="str">
        <f>+'Diagnóstico Técnico'!D751</f>
        <v xml:space="preserve">OASIS </v>
      </c>
      <c r="BW760" s="414">
        <v>181197.87388987566</v>
      </c>
      <c r="BX760" s="414">
        <f t="shared" si="194"/>
        <v>215625.46992895202</v>
      </c>
      <c r="BY760" s="414">
        <f t="shared" si="195"/>
        <v>17407.609236234457</v>
      </c>
      <c r="BZ760" s="414">
        <f t="shared" si="196"/>
        <v>20715.054991119003</v>
      </c>
      <c r="CA760" s="414">
        <f t="shared" si="197"/>
        <v>198605.48312611011</v>
      </c>
      <c r="CB760" s="414">
        <f t="shared" si="198"/>
        <v>0</v>
      </c>
      <c r="CC760" s="414">
        <f t="shared" si="199"/>
        <v>0</v>
      </c>
      <c r="CD760" s="414">
        <f t="shared" si="200"/>
        <v>0</v>
      </c>
      <c r="CE760" s="414">
        <f t="shared" ref="CE760:CE786" si="204">+CC760+CD760</f>
        <v>0</v>
      </c>
      <c r="CF760" s="414">
        <f t="shared" si="201"/>
        <v>0</v>
      </c>
      <c r="CG760" s="414">
        <f t="shared" si="202"/>
        <v>0</v>
      </c>
      <c r="CH760" s="414">
        <f t="shared" si="203"/>
        <v>0</v>
      </c>
      <c r="CI760" s="414">
        <f t="shared" ref="CI760:CI786" si="205">+IF((CB760+CF760)&gt;$CF$12,(CB760+CF760)-$CF$12,0)</f>
        <v>0</v>
      </c>
      <c r="CJ760" s="414">
        <f t="shared" ref="CJ760:CJ786" si="206">+IF(CF760&gt;$CF$12,CF760-$CF$12,0)</f>
        <v>0</v>
      </c>
      <c r="CK760" s="414">
        <f t="shared" ref="CK760:CK786" si="207">ROUND(+IF((CB760+CF760+CG760)&gt;$CH$12,(CB760+CF760+CG760)-$CH$12,0),0)</f>
        <v>0</v>
      </c>
      <c r="CL760" s="414">
        <f t="shared" ref="CL760:CL786" si="208">+IF(CJ760&lt;CI760,CI760,CJ760)</f>
        <v>0</v>
      </c>
      <c r="CM760" s="414">
        <f t="shared" ref="CM760:CM786" si="209">+CH760-CL760-CK760</f>
        <v>0</v>
      </c>
    </row>
    <row r="761" spans="2:94" hidden="1" x14ac:dyDescent="0.25">
      <c r="B761" s="134" t="str">
        <f t="shared" si="193"/>
        <v>-----</v>
      </c>
      <c r="C761" s="1" t="str">
        <f>+IF('Diagnóstico Técnico'!AH752&gt;0,'Diagnóstico Técnico'!A752,"")</f>
        <v>OAS-180</v>
      </c>
      <c r="D761" s="413" t="str">
        <f>+'Diagnóstico Técnico'!D752</f>
        <v xml:space="preserve">OASIS </v>
      </c>
      <c r="BW761" s="414">
        <v>181197.87388987566</v>
      </c>
      <c r="BX761" s="414">
        <f t="shared" si="194"/>
        <v>215625.46992895202</v>
      </c>
      <c r="BY761" s="414">
        <f t="shared" si="195"/>
        <v>17407.609236234457</v>
      </c>
      <c r="BZ761" s="414">
        <f t="shared" si="196"/>
        <v>20715.054991119003</v>
      </c>
      <c r="CA761" s="414">
        <f t="shared" si="197"/>
        <v>198605.48312611011</v>
      </c>
      <c r="CB761" s="414">
        <f t="shared" si="198"/>
        <v>236340.52492007101</v>
      </c>
      <c r="CC761" s="414">
        <f t="shared" si="199"/>
        <v>0</v>
      </c>
      <c r="CD761" s="414">
        <f t="shared" si="200"/>
        <v>0</v>
      </c>
      <c r="CE761" s="414">
        <f t="shared" si="204"/>
        <v>0</v>
      </c>
      <c r="CF761" s="414">
        <f t="shared" si="201"/>
        <v>0</v>
      </c>
      <c r="CG761" s="414">
        <f t="shared" si="202"/>
        <v>0</v>
      </c>
      <c r="CH761" s="414">
        <f t="shared" si="203"/>
        <v>236340.52492007101</v>
      </c>
      <c r="CI761" s="414">
        <f t="shared" si="205"/>
        <v>0</v>
      </c>
      <c r="CJ761" s="414">
        <f t="shared" si="206"/>
        <v>0</v>
      </c>
      <c r="CK761" s="414">
        <f t="shared" si="207"/>
        <v>0</v>
      </c>
      <c r="CL761" s="414">
        <f t="shared" si="208"/>
        <v>0</v>
      </c>
      <c r="CM761" s="414">
        <f t="shared" si="209"/>
        <v>236340.52492007101</v>
      </c>
    </row>
    <row r="762" spans="2:94" hidden="1" x14ac:dyDescent="0.25">
      <c r="B762" s="134" t="str">
        <f t="shared" si="193"/>
        <v>-----</v>
      </c>
      <c r="C762" s="1" t="str">
        <f>+IF('Diagnóstico Técnico'!AH753&gt;0,'Diagnóstico Técnico'!A753,"")</f>
        <v/>
      </c>
      <c r="D762" s="413" t="str">
        <f>+'Diagnóstico Técnico'!D753</f>
        <v xml:space="preserve">OASIS </v>
      </c>
      <c r="BW762" s="414">
        <v>181197.87388987566</v>
      </c>
      <c r="BX762" s="414">
        <f t="shared" si="194"/>
        <v>215625.46992895202</v>
      </c>
      <c r="BY762" s="414">
        <f t="shared" si="195"/>
        <v>17407.609236234457</v>
      </c>
      <c r="BZ762" s="414">
        <f t="shared" si="196"/>
        <v>20715.054991119003</v>
      </c>
      <c r="CA762" s="414">
        <f t="shared" si="197"/>
        <v>198605.48312611011</v>
      </c>
      <c r="CB762" s="414">
        <f t="shared" si="198"/>
        <v>0</v>
      </c>
      <c r="CC762" s="414">
        <f t="shared" si="199"/>
        <v>0</v>
      </c>
      <c r="CD762" s="414">
        <f t="shared" si="200"/>
        <v>0</v>
      </c>
      <c r="CE762" s="414">
        <f t="shared" si="204"/>
        <v>0</v>
      </c>
      <c r="CF762" s="414">
        <f t="shared" si="201"/>
        <v>0</v>
      </c>
      <c r="CG762" s="414">
        <f t="shared" si="202"/>
        <v>0</v>
      </c>
      <c r="CH762" s="414">
        <f t="shared" si="203"/>
        <v>0</v>
      </c>
      <c r="CI762" s="414">
        <f t="shared" si="205"/>
        <v>0</v>
      </c>
      <c r="CJ762" s="414">
        <f t="shared" si="206"/>
        <v>0</v>
      </c>
      <c r="CK762" s="414">
        <f t="shared" si="207"/>
        <v>0</v>
      </c>
      <c r="CL762" s="414">
        <f t="shared" si="208"/>
        <v>0</v>
      </c>
      <c r="CM762" s="414">
        <f t="shared" si="209"/>
        <v>0</v>
      </c>
    </row>
    <row r="763" spans="2:94" hidden="1" x14ac:dyDescent="0.25">
      <c r="B763" s="134" t="str">
        <f t="shared" si="193"/>
        <v>-----</v>
      </c>
      <c r="C763" s="1" t="str">
        <f>+IF('Diagnóstico Técnico'!AH754&gt;0,'Diagnóstico Técnico'!A754,"")</f>
        <v>OAS-182</v>
      </c>
      <c r="D763" s="413" t="str">
        <f>+'Diagnóstico Técnico'!D754</f>
        <v xml:space="preserve">OASIS </v>
      </c>
      <c r="BW763" s="414">
        <v>181197.87388987566</v>
      </c>
      <c r="BX763" s="414">
        <f t="shared" si="194"/>
        <v>215625.46992895202</v>
      </c>
      <c r="BY763" s="414">
        <f t="shared" si="195"/>
        <v>17407.609236234457</v>
      </c>
      <c r="BZ763" s="414">
        <f t="shared" si="196"/>
        <v>20715.054991119003</v>
      </c>
      <c r="CA763" s="414">
        <f t="shared" si="197"/>
        <v>198605.48312611011</v>
      </c>
      <c r="CB763" s="414">
        <f t="shared" si="198"/>
        <v>236340.52492007101</v>
      </c>
      <c r="CC763" s="414">
        <f t="shared" si="199"/>
        <v>0</v>
      </c>
      <c r="CD763" s="414">
        <f t="shared" si="200"/>
        <v>0</v>
      </c>
      <c r="CE763" s="414">
        <f t="shared" si="204"/>
        <v>0</v>
      </c>
      <c r="CF763" s="414">
        <f t="shared" si="201"/>
        <v>0</v>
      </c>
      <c r="CG763" s="414">
        <f t="shared" si="202"/>
        <v>0</v>
      </c>
      <c r="CH763" s="414">
        <f t="shared" si="203"/>
        <v>236340.52492007101</v>
      </c>
      <c r="CI763" s="414">
        <f t="shared" si="205"/>
        <v>0</v>
      </c>
      <c r="CJ763" s="414">
        <f t="shared" si="206"/>
        <v>0</v>
      </c>
      <c r="CK763" s="414">
        <f t="shared" si="207"/>
        <v>0</v>
      </c>
      <c r="CL763" s="414">
        <f t="shared" si="208"/>
        <v>0</v>
      </c>
      <c r="CM763" s="414">
        <f t="shared" si="209"/>
        <v>236340.52492007101</v>
      </c>
    </row>
    <row r="764" spans="2:94" hidden="1" x14ac:dyDescent="0.25">
      <c r="B764" s="134" t="str">
        <f t="shared" si="193"/>
        <v>-----</v>
      </c>
      <c r="C764" s="1" t="str">
        <f>+IF('Diagnóstico Técnico'!AH755&gt;0,'Diagnóstico Técnico'!A755,"")</f>
        <v>OAS-183</v>
      </c>
      <c r="D764" s="413" t="str">
        <f>+'Diagnóstico Técnico'!D755</f>
        <v xml:space="preserve">OASIS </v>
      </c>
      <c r="BW764" s="414">
        <v>181197.87388987566</v>
      </c>
      <c r="BX764" s="414">
        <f t="shared" si="194"/>
        <v>215625.46992895202</v>
      </c>
      <c r="BY764" s="414">
        <f t="shared" si="195"/>
        <v>17407.609236234457</v>
      </c>
      <c r="BZ764" s="414">
        <f t="shared" si="196"/>
        <v>20715.054991119003</v>
      </c>
      <c r="CA764" s="414">
        <f t="shared" si="197"/>
        <v>198605.48312611011</v>
      </c>
      <c r="CB764" s="414">
        <f t="shared" si="198"/>
        <v>236340.52492007101</v>
      </c>
      <c r="CC764" s="414">
        <f t="shared" si="199"/>
        <v>0</v>
      </c>
      <c r="CD764" s="414">
        <f t="shared" si="200"/>
        <v>0</v>
      </c>
      <c r="CE764" s="414">
        <f t="shared" si="204"/>
        <v>0</v>
      </c>
      <c r="CF764" s="414">
        <f t="shared" si="201"/>
        <v>0</v>
      </c>
      <c r="CG764" s="414">
        <f t="shared" si="202"/>
        <v>0</v>
      </c>
      <c r="CH764" s="414">
        <f t="shared" si="203"/>
        <v>236340.52492007101</v>
      </c>
      <c r="CI764" s="414">
        <f t="shared" si="205"/>
        <v>0</v>
      </c>
      <c r="CJ764" s="414">
        <f t="shared" si="206"/>
        <v>0</v>
      </c>
      <c r="CK764" s="414">
        <f t="shared" si="207"/>
        <v>0</v>
      </c>
      <c r="CL764" s="414">
        <f t="shared" si="208"/>
        <v>0</v>
      </c>
      <c r="CM764" s="414">
        <f t="shared" si="209"/>
        <v>236340.52492007101</v>
      </c>
    </row>
    <row r="765" spans="2:94" hidden="1" x14ac:dyDescent="0.25">
      <c r="B765" s="134" t="str">
        <f t="shared" si="193"/>
        <v>-----</v>
      </c>
      <c r="C765" s="1" t="str">
        <f>+IF('Diagnóstico Técnico'!AH756&gt;0,'Diagnóstico Técnico'!A756,"")</f>
        <v>OAS-184</v>
      </c>
      <c r="D765" s="413" t="str">
        <f>+'Diagnóstico Técnico'!D756</f>
        <v xml:space="preserve">OASIS </v>
      </c>
      <c r="BW765" s="414">
        <v>181197.87388987566</v>
      </c>
      <c r="BX765" s="414">
        <f t="shared" si="194"/>
        <v>215625.46992895202</v>
      </c>
      <c r="BY765" s="414">
        <f t="shared" si="195"/>
        <v>17407.609236234457</v>
      </c>
      <c r="BZ765" s="414">
        <f t="shared" si="196"/>
        <v>20715.054991119003</v>
      </c>
      <c r="CA765" s="414">
        <f t="shared" si="197"/>
        <v>198605.48312611011</v>
      </c>
      <c r="CB765" s="414">
        <f t="shared" si="198"/>
        <v>236340.52492007101</v>
      </c>
      <c r="CC765" s="414">
        <f t="shared" si="199"/>
        <v>0</v>
      </c>
      <c r="CD765" s="414">
        <f t="shared" si="200"/>
        <v>0</v>
      </c>
      <c r="CE765" s="414">
        <f t="shared" si="204"/>
        <v>0</v>
      </c>
      <c r="CF765" s="414">
        <f t="shared" si="201"/>
        <v>0</v>
      </c>
      <c r="CG765" s="414">
        <f t="shared" si="202"/>
        <v>0</v>
      </c>
      <c r="CH765" s="414">
        <f t="shared" si="203"/>
        <v>236340.52492007101</v>
      </c>
      <c r="CI765" s="414">
        <f t="shared" si="205"/>
        <v>0</v>
      </c>
      <c r="CJ765" s="414">
        <f t="shared" si="206"/>
        <v>0</v>
      </c>
      <c r="CK765" s="414">
        <f t="shared" si="207"/>
        <v>0</v>
      </c>
      <c r="CL765" s="414">
        <f t="shared" si="208"/>
        <v>0</v>
      </c>
      <c r="CM765" s="414">
        <f t="shared" si="209"/>
        <v>236340.52492007101</v>
      </c>
    </row>
    <row r="766" spans="2:94" x14ac:dyDescent="0.25">
      <c r="B766" s="134" t="str">
        <f t="shared" si="193"/>
        <v>UST2-S-D-LM--LP</v>
      </c>
      <c r="C766" s="6" t="str">
        <f>+IF('Diagnóstico Técnico'!AH757&gt;0,'Diagnóstico Técnico'!A757,"")</f>
        <v>OAS-185</v>
      </c>
      <c r="D766" s="475" t="str">
        <f>+'Diagnóstico Técnico'!D757</f>
        <v xml:space="preserve">OASIS </v>
      </c>
      <c r="E766" s="6">
        <v>5.65</v>
      </c>
      <c r="F766" s="6">
        <v>7.8</v>
      </c>
      <c r="G766" s="6">
        <v>2.5</v>
      </c>
      <c r="H766" s="6">
        <v>1</v>
      </c>
      <c r="I766" s="6">
        <v>1</v>
      </c>
      <c r="J766" s="6">
        <v>1</v>
      </c>
      <c r="K766" s="6"/>
      <c r="L766" s="6">
        <v>1</v>
      </c>
      <c r="M766" s="6"/>
      <c r="N766" s="6"/>
      <c r="O766" s="6"/>
      <c r="P766" s="6"/>
      <c r="Q766" s="6"/>
      <c r="R766" s="6"/>
      <c r="S766" s="6"/>
      <c r="T766" s="6"/>
      <c r="U766" s="6"/>
      <c r="V766" s="6"/>
      <c r="W766" s="6"/>
      <c r="X766" s="6"/>
      <c r="Y766" s="6"/>
      <c r="Z766" s="6">
        <v>0.4</v>
      </c>
      <c r="AA766" s="6"/>
      <c r="AB766" s="6"/>
      <c r="AC766" s="6"/>
      <c r="AD766" s="6">
        <v>1</v>
      </c>
      <c r="AE766" s="6"/>
      <c r="AF766" s="6"/>
      <c r="AG766" s="6"/>
      <c r="AH766" s="6"/>
      <c r="AI766" s="6"/>
      <c r="AJ766" s="6"/>
      <c r="AK766" s="6"/>
      <c r="AL766" s="6"/>
      <c r="AM766" s="6"/>
      <c r="AN766" s="6">
        <v>1.44</v>
      </c>
      <c r="AO766" s="6"/>
      <c r="AP766" s="6"/>
      <c r="AQ766" s="6"/>
      <c r="AR766" s="6"/>
      <c r="AS766" s="6"/>
      <c r="AT766" s="6"/>
      <c r="AU766" s="6"/>
      <c r="AV766" s="6"/>
      <c r="AW766" s="6"/>
      <c r="AX766" s="6"/>
      <c r="AY766" s="6"/>
      <c r="AZ766" s="6"/>
      <c r="BA766" s="6"/>
      <c r="BB766" s="6"/>
      <c r="BC766" s="6"/>
      <c r="BD766" s="6"/>
      <c r="BE766" s="6"/>
      <c r="BF766" s="6"/>
      <c r="BG766" s="6">
        <v>1</v>
      </c>
      <c r="BH766" s="6"/>
      <c r="BI766" s="6"/>
      <c r="BJ766" s="6"/>
      <c r="BK766" s="6"/>
      <c r="BL766" s="6"/>
      <c r="BM766" s="6"/>
      <c r="BN766" s="6"/>
      <c r="BO766" s="6"/>
      <c r="BP766" s="6"/>
      <c r="BW766" s="414">
        <v>181197.87388987566</v>
      </c>
      <c r="BX766" s="414">
        <f t="shared" si="194"/>
        <v>215625.46992895202</v>
      </c>
      <c r="BY766" s="414">
        <f t="shared" si="195"/>
        <v>17407.609236234457</v>
      </c>
      <c r="BZ766" s="414">
        <f t="shared" si="196"/>
        <v>20715.054991119003</v>
      </c>
      <c r="CA766" s="414">
        <f t="shared" si="197"/>
        <v>198605.48312611011</v>
      </c>
      <c r="CB766" s="414">
        <f t="shared" si="198"/>
        <v>236340.52492007101</v>
      </c>
      <c r="CC766" s="414">
        <f t="shared" si="199"/>
        <v>4339491.03</v>
      </c>
      <c r="CD766" s="414">
        <f t="shared" si="200"/>
        <v>0</v>
      </c>
      <c r="CE766" s="414">
        <f t="shared" si="204"/>
        <v>4339491.03</v>
      </c>
      <c r="CF766" s="414">
        <f t="shared" si="201"/>
        <v>5632225.4078370007</v>
      </c>
      <c r="CG766" s="414">
        <f t="shared" si="202"/>
        <v>0</v>
      </c>
      <c r="CH766" s="414">
        <f t="shared" si="203"/>
        <v>5868565.9327570722</v>
      </c>
      <c r="CI766" s="414">
        <f t="shared" si="205"/>
        <v>0</v>
      </c>
      <c r="CJ766" s="414">
        <f t="shared" si="206"/>
        <v>0</v>
      </c>
      <c r="CK766" s="414">
        <f t="shared" si="207"/>
        <v>0</v>
      </c>
      <c r="CL766" s="414">
        <f t="shared" si="208"/>
        <v>0</v>
      </c>
      <c r="CM766" s="414">
        <f t="shared" si="209"/>
        <v>5868565.9327570722</v>
      </c>
      <c r="CO766" s="134" t="s">
        <v>1124</v>
      </c>
      <c r="CP766" s="134">
        <v>1</v>
      </c>
    </row>
    <row r="767" spans="2:94" hidden="1" x14ac:dyDescent="0.25">
      <c r="B767" s="134" t="str">
        <f t="shared" si="193"/>
        <v>-----</v>
      </c>
      <c r="C767" s="1" t="str">
        <f>+IF('Diagnóstico Técnico'!AH758&gt;0,'Diagnóstico Técnico'!A758,"")</f>
        <v>OAS-186</v>
      </c>
      <c r="D767" s="413" t="str">
        <f>+'Diagnóstico Técnico'!D758</f>
        <v xml:space="preserve">OASIS </v>
      </c>
      <c r="BW767" s="414">
        <v>181197.87388987566</v>
      </c>
      <c r="BX767" s="414">
        <f t="shared" si="194"/>
        <v>215625.46992895202</v>
      </c>
      <c r="BY767" s="414">
        <f t="shared" si="195"/>
        <v>17407.609236234457</v>
      </c>
      <c r="BZ767" s="414">
        <f t="shared" si="196"/>
        <v>20715.054991119003</v>
      </c>
      <c r="CA767" s="414">
        <f t="shared" si="197"/>
        <v>198605.48312611011</v>
      </c>
      <c r="CB767" s="414">
        <f t="shared" si="198"/>
        <v>236340.52492007101</v>
      </c>
      <c r="CC767" s="414">
        <f t="shared" si="199"/>
        <v>0</v>
      </c>
      <c r="CD767" s="414">
        <f t="shared" si="200"/>
        <v>0</v>
      </c>
      <c r="CE767" s="414">
        <f t="shared" si="204"/>
        <v>0</v>
      </c>
      <c r="CF767" s="414">
        <f t="shared" si="201"/>
        <v>0</v>
      </c>
      <c r="CG767" s="414">
        <f t="shared" si="202"/>
        <v>0</v>
      </c>
      <c r="CH767" s="414">
        <f t="shared" si="203"/>
        <v>236340.52492007101</v>
      </c>
      <c r="CI767" s="414">
        <f t="shared" si="205"/>
        <v>0</v>
      </c>
      <c r="CJ767" s="414">
        <f t="shared" si="206"/>
        <v>0</v>
      </c>
      <c r="CK767" s="414">
        <f t="shared" si="207"/>
        <v>0</v>
      </c>
      <c r="CL767" s="414">
        <f t="shared" si="208"/>
        <v>0</v>
      </c>
      <c r="CM767" s="414">
        <f t="shared" si="209"/>
        <v>236340.52492007101</v>
      </c>
    </row>
    <row r="768" spans="2:94" hidden="1" x14ac:dyDescent="0.25">
      <c r="B768" s="134" t="str">
        <f t="shared" si="193"/>
        <v>-----</v>
      </c>
      <c r="C768" s="1" t="str">
        <f>+IF('Diagnóstico Técnico'!AH759&gt;0,'Diagnóstico Técnico'!A759,"")</f>
        <v>OAS-187</v>
      </c>
      <c r="D768" s="413" t="str">
        <f>+'Diagnóstico Técnico'!D759</f>
        <v xml:space="preserve">OASIS </v>
      </c>
      <c r="BW768" s="414">
        <v>181197.87388987566</v>
      </c>
      <c r="BX768" s="414">
        <f t="shared" si="194"/>
        <v>215625.46992895202</v>
      </c>
      <c r="BY768" s="414">
        <f t="shared" si="195"/>
        <v>17407.609236234457</v>
      </c>
      <c r="BZ768" s="414">
        <f t="shared" si="196"/>
        <v>20715.054991119003</v>
      </c>
      <c r="CA768" s="414">
        <f t="shared" si="197"/>
        <v>198605.48312611011</v>
      </c>
      <c r="CB768" s="414">
        <f t="shared" si="198"/>
        <v>236340.52492007101</v>
      </c>
      <c r="CC768" s="414">
        <f t="shared" si="199"/>
        <v>0</v>
      </c>
      <c r="CD768" s="414">
        <f t="shared" si="200"/>
        <v>0</v>
      </c>
      <c r="CE768" s="414">
        <f t="shared" si="204"/>
        <v>0</v>
      </c>
      <c r="CF768" s="414">
        <f t="shared" si="201"/>
        <v>0</v>
      </c>
      <c r="CG768" s="414">
        <f t="shared" si="202"/>
        <v>0</v>
      </c>
      <c r="CH768" s="414">
        <f t="shared" si="203"/>
        <v>236340.52492007101</v>
      </c>
      <c r="CI768" s="414">
        <f t="shared" si="205"/>
        <v>0</v>
      </c>
      <c r="CJ768" s="414">
        <f t="shared" si="206"/>
        <v>0</v>
      </c>
      <c r="CK768" s="414">
        <f t="shared" si="207"/>
        <v>0</v>
      </c>
      <c r="CL768" s="414">
        <f t="shared" si="208"/>
        <v>0</v>
      </c>
      <c r="CM768" s="414">
        <f t="shared" si="209"/>
        <v>236340.52492007101</v>
      </c>
      <c r="CO768" s="134" t="s">
        <v>1124</v>
      </c>
    </row>
    <row r="769" spans="2:94" hidden="1" x14ac:dyDescent="0.25">
      <c r="B769" s="134" t="str">
        <f t="shared" si="193"/>
        <v>-----</v>
      </c>
      <c r="C769" s="1" t="str">
        <f>+IF('Diagnóstico Técnico'!AH760&gt;0,'Diagnóstico Técnico'!A760,"")</f>
        <v>OAS-188</v>
      </c>
      <c r="D769" s="413" t="str">
        <f>+'Diagnóstico Técnico'!D760</f>
        <v xml:space="preserve">OASIS </v>
      </c>
      <c r="BW769" s="414">
        <v>181197.87388987566</v>
      </c>
      <c r="BX769" s="414">
        <f t="shared" si="194"/>
        <v>215625.46992895202</v>
      </c>
      <c r="BY769" s="414">
        <f t="shared" si="195"/>
        <v>17407.609236234457</v>
      </c>
      <c r="BZ769" s="414">
        <f t="shared" si="196"/>
        <v>20715.054991119003</v>
      </c>
      <c r="CA769" s="414">
        <f t="shared" si="197"/>
        <v>198605.48312611011</v>
      </c>
      <c r="CB769" s="414">
        <f t="shared" si="198"/>
        <v>236340.52492007101</v>
      </c>
      <c r="CC769" s="414">
        <f t="shared" si="199"/>
        <v>0</v>
      </c>
      <c r="CD769" s="414">
        <f t="shared" si="200"/>
        <v>0</v>
      </c>
      <c r="CE769" s="414">
        <f t="shared" si="204"/>
        <v>0</v>
      </c>
      <c r="CF769" s="414">
        <f t="shared" si="201"/>
        <v>0</v>
      </c>
      <c r="CG769" s="414">
        <f t="shared" si="202"/>
        <v>0</v>
      </c>
      <c r="CH769" s="414">
        <f t="shared" si="203"/>
        <v>236340.52492007101</v>
      </c>
      <c r="CI769" s="414">
        <f t="shared" si="205"/>
        <v>0</v>
      </c>
      <c r="CJ769" s="414">
        <f t="shared" si="206"/>
        <v>0</v>
      </c>
      <c r="CK769" s="414">
        <f t="shared" si="207"/>
        <v>0</v>
      </c>
      <c r="CL769" s="414">
        <f t="shared" si="208"/>
        <v>0</v>
      </c>
      <c r="CM769" s="414">
        <f t="shared" si="209"/>
        <v>236340.52492007101</v>
      </c>
    </row>
    <row r="770" spans="2:94" hidden="1" x14ac:dyDescent="0.25">
      <c r="B770" s="134" t="str">
        <f t="shared" si="193"/>
        <v>-----</v>
      </c>
      <c r="C770" s="1" t="str">
        <f>+IF('Diagnóstico Técnico'!AH761&gt;0,'Diagnóstico Técnico'!A761,"")</f>
        <v>OAS-189</v>
      </c>
      <c r="D770" s="413" t="str">
        <f>+'Diagnóstico Técnico'!D761</f>
        <v xml:space="preserve">OASIS </v>
      </c>
      <c r="BW770" s="414">
        <v>181197.87388987566</v>
      </c>
      <c r="BX770" s="414">
        <f t="shared" si="194"/>
        <v>215625.46992895202</v>
      </c>
      <c r="BY770" s="414">
        <f t="shared" si="195"/>
        <v>17407.609236234457</v>
      </c>
      <c r="BZ770" s="414">
        <f t="shared" si="196"/>
        <v>20715.054991119003</v>
      </c>
      <c r="CA770" s="414">
        <f t="shared" si="197"/>
        <v>198605.48312611011</v>
      </c>
      <c r="CB770" s="414">
        <f t="shared" si="198"/>
        <v>236340.52492007101</v>
      </c>
      <c r="CC770" s="414">
        <f t="shared" si="199"/>
        <v>0</v>
      </c>
      <c r="CD770" s="414">
        <f t="shared" si="200"/>
        <v>0</v>
      </c>
      <c r="CE770" s="414">
        <f t="shared" si="204"/>
        <v>0</v>
      </c>
      <c r="CF770" s="414">
        <f t="shared" si="201"/>
        <v>0</v>
      </c>
      <c r="CG770" s="414">
        <f t="shared" si="202"/>
        <v>0</v>
      </c>
      <c r="CH770" s="414">
        <f t="shared" si="203"/>
        <v>236340.52492007101</v>
      </c>
      <c r="CI770" s="414">
        <f t="shared" si="205"/>
        <v>0</v>
      </c>
      <c r="CJ770" s="414">
        <f t="shared" si="206"/>
        <v>0</v>
      </c>
      <c r="CK770" s="414">
        <f t="shared" si="207"/>
        <v>0</v>
      </c>
      <c r="CL770" s="414">
        <f t="shared" si="208"/>
        <v>0</v>
      </c>
      <c r="CM770" s="414">
        <f t="shared" si="209"/>
        <v>236340.52492007101</v>
      </c>
    </row>
    <row r="771" spans="2:94" x14ac:dyDescent="0.25">
      <c r="B771" s="134" t="str">
        <f t="shared" si="193"/>
        <v>UST1-S-D-LM-LD-</v>
      </c>
      <c r="C771" s="6" t="str">
        <f>+IF('Diagnóstico Técnico'!AH762&gt;0,'Diagnóstico Técnico'!A762,"")</f>
        <v>OAS-190</v>
      </c>
      <c r="D771" s="475" t="str">
        <f>+'Diagnóstico Técnico'!D762</f>
        <v xml:space="preserve">OASIS </v>
      </c>
      <c r="E771" s="6">
        <v>2.8</v>
      </c>
      <c r="F771" s="6"/>
      <c r="G771" s="6">
        <v>3.2</v>
      </c>
      <c r="H771" s="6">
        <v>1</v>
      </c>
      <c r="I771" s="6">
        <v>1</v>
      </c>
      <c r="J771" s="6">
        <v>1</v>
      </c>
      <c r="K771" s="6">
        <v>1</v>
      </c>
      <c r="L771" s="6"/>
      <c r="M771" s="6"/>
      <c r="N771" s="6"/>
      <c r="O771" s="6"/>
      <c r="P771" s="6"/>
      <c r="Q771" s="6"/>
      <c r="R771" s="6"/>
      <c r="S771" s="6"/>
      <c r="T771" s="6"/>
      <c r="U771" s="6"/>
      <c r="V771" s="6"/>
      <c r="W771" s="6"/>
      <c r="X771" s="6"/>
      <c r="Y771" s="6"/>
      <c r="Z771" s="6">
        <v>0.5</v>
      </c>
      <c r="AA771" s="6"/>
      <c r="AB771" s="6"/>
      <c r="AC771" s="6">
        <v>1</v>
      </c>
      <c r="AD771" s="6"/>
      <c r="AE771" s="6"/>
      <c r="AF771" s="6"/>
      <c r="AG771" s="6"/>
      <c r="AH771" s="6"/>
      <c r="AI771" s="6"/>
      <c r="AJ771" s="6"/>
      <c r="AK771" s="6"/>
      <c r="AL771" s="6"/>
      <c r="AM771" s="6"/>
      <c r="AN771" s="6">
        <v>1</v>
      </c>
      <c r="AO771" s="6"/>
      <c r="AP771" s="6"/>
      <c r="AQ771" s="6"/>
      <c r="AR771" s="6"/>
      <c r="AS771" s="6"/>
      <c r="AT771" s="6"/>
      <c r="AU771" s="6"/>
      <c r="AV771" s="6"/>
      <c r="AW771" s="6"/>
      <c r="AX771" s="6"/>
      <c r="AY771" s="6"/>
      <c r="AZ771" s="6"/>
      <c r="BA771" s="6"/>
      <c r="BB771" s="6"/>
      <c r="BC771" s="6"/>
      <c r="BD771" s="6"/>
      <c r="BE771" s="6"/>
      <c r="BF771" s="6"/>
      <c r="BG771" s="6"/>
      <c r="BH771" s="6"/>
      <c r="BI771" s="6"/>
      <c r="BJ771" s="6"/>
      <c r="BK771" s="6">
        <v>0.75</v>
      </c>
      <c r="BL771" s="6"/>
      <c r="BM771" s="6"/>
      <c r="BN771" s="6"/>
      <c r="BO771" s="6"/>
      <c r="BP771" s="6"/>
      <c r="BW771" s="414">
        <v>181197.87388987566</v>
      </c>
      <c r="BX771" s="414">
        <f t="shared" si="194"/>
        <v>215625.46992895202</v>
      </c>
      <c r="BY771" s="414">
        <f t="shared" si="195"/>
        <v>17407.609236234457</v>
      </c>
      <c r="BZ771" s="414">
        <f t="shared" si="196"/>
        <v>20715.054991119003</v>
      </c>
      <c r="CA771" s="414">
        <f t="shared" si="197"/>
        <v>198605.48312611011</v>
      </c>
      <c r="CB771" s="414">
        <f t="shared" si="198"/>
        <v>236340.52492007101</v>
      </c>
      <c r="CC771" s="414">
        <f t="shared" si="199"/>
        <v>4117498.4</v>
      </c>
      <c r="CD771" s="414">
        <f t="shared" si="200"/>
        <v>0</v>
      </c>
      <c r="CE771" s="414">
        <f t="shared" si="204"/>
        <v>4117498.4</v>
      </c>
      <c r="CF771" s="414">
        <f t="shared" si="201"/>
        <v>5344101.1733599994</v>
      </c>
      <c r="CG771" s="414">
        <f t="shared" si="202"/>
        <v>0</v>
      </c>
      <c r="CH771" s="414">
        <f t="shared" si="203"/>
        <v>5580441.69828007</v>
      </c>
      <c r="CI771" s="414">
        <f t="shared" si="205"/>
        <v>0</v>
      </c>
      <c r="CJ771" s="414">
        <f t="shared" si="206"/>
        <v>0</v>
      </c>
      <c r="CK771" s="414">
        <f t="shared" si="207"/>
        <v>0</v>
      </c>
      <c r="CL771" s="414">
        <f t="shared" si="208"/>
        <v>0</v>
      </c>
      <c r="CM771" s="414">
        <f t="shared" si="209"/>
        <v>5580441.69828007</v>
      </c>
      <c r="CO771" s="134" t="s">
        <v>1129</v>
      </c>
      <c r="CP771" s="134">
        <v>1</v>
      </c>
    </row>
    <row r="772" spans="2:94" x14ac:dyDescent="0.25">
      <c r="B772" s="134" t="str">
        <f t="shared" si="193"/>
        <v>UST2-S-D-LM--LP</v>
      </c>
      <c r="C772" s="6" t="str">
        <f>+IF('Diagnóstico Técnico'!AH763&gt;0,'Diagnóstico Técnico'!A763,"")</f>
        <v>OAS-191</v>
      </c>
      <c r="D772" s="475" t="str">
        <f>+'Diagnóstico Técnico'!D763</f>
        <v xml:space="preserve">OASIS </v>
      </c>
      <c r="E772" s="6">
        <v>15.02</v>
      </c>
      <c r="F772" s="6">
        <v>5.05</v>
      </c>
      <c r="G772" s="6">
        <v>4</v>
      </c>
      <c r="H772" s="6">
        <v>1</v>
      </c>
      <c r="I772" s="6">
        <v>1</v>
      </c>
      <c r="J772" s="6">
        <v>1</v>
      </c>
      <c r="K772" s="6"/>
      <c r="L772" s="6">
        <v>1</v>
      </c>
      <c r="M772" s="6"/>
      <c r="N772" s="6"/>
      <c r="O772" s="6"/>
      <c r="P772" s="6"/>
      <c r="Q772" s="6"/>
      <c r="R772" s="6"/>
      <c r="S772" s="6"/>
      <c r="T772" s="6"/>
      <c r="U772" s="6"/>
      <c r="V772" s="6"/>
      <c r="W772" s="6"/>
      <c r="X772" s="6"/>
      <c r="Y772" s="6"/>
      <c r="Z772" s="6">
        <v>0.3</v>
      </c>
      <c r="AA772" s="6"/>
      <c r="AB772" s="6"/>
      <c r="AC772" s="6"/>
      <c r="AD772" s="6">
        <v>1</v>
      </c>
      <c r="AE772" s="6"/>
      <c r="AF772" s="6"/>
      <c r="AG772" s="6"/>
      <c r="AH772" s="6"/>
      <c r="AI772" s="6"/>
      <c r="AJ772" s="6"/>
      <c r="AK772" s="6"/>
      <c r="AL772" s="6"/>
      <c r="AM772" s="6"/>
      <c r="AN772" s="6">
        <v>1.2</v>
      </c>
      <c r="AO772" s="6"/>
      <c r="AP772" s="6"/>
      <c r="AQ772" s="6"/>
      <c r="AR772" s="6"/>
      <c r="AS772" s="6"/>
      <c r="AT772" s="6"/>
      <c r="AU772" s="6"/>
      <c r="AV772" s="6"/>
      <c r="AW772" s="6"/>
      <c r="AX772" s="6"/>
      <c r="AY772" s="6"/>
      <c r="AZ772" s="6"/>
      <c r="BA772" s="6"/>
      <c r="BB772" s="6"/>
      <c r="BC772" s="6"/>
      <c r="BD772" s="6"/>
      <c r="BE772" s="6"/>
      <c r="BF772" s="6"/>
      <c r="BG772" s="6"/>
      <c r="BH772" s="6"/>
      <c r="BI772" s="6"/>
      <c r="BJ772" s="6"/>
      <c r="BK772" s="6"/>
      <c r="BL772" s="6"/>
      <c r="BM772" s="6"/>
      <c r="BN772" s="6"/>
      <c r="BO772" s="6"/>
      <c r="BP772" s="6"/>
      <c r="BW772" s="414">
        <v>181197.87388987566</v>
      </c>
      <c r="BX772" s="414">
        <f t="shared" si="194"/>
        <v>215625.46992895202</v>
      </c>
      <c r="BY772" s="414">
        <f t="shared" si="195"/>
        <v>17407.609236234457</v>
      </c>
      <c r="BZ772" s="414">
        <f t="shared" si="196"/>
        <v>20715.054991119003</v>
      </c>
      <c r="CA772" s="414">
        <f t="shared" si="197"/>
        <v>198605.48312611011</v>
      </c>
      <c r="CB772" s="414">
        <f t="shared" si="198"/>
        <v>236340.52492007101</v>
      </c>
      <c r="CC772" s="414">
        <f t="shared" si="199"/>
        <v>4267884.66</v>
      </c>
      <c r="CD772" s="414">
        <f t="shared" si="200"/>
        <v>0</v>
      </c>
      <c r="CE772" s="414">
        <f t="shared" si="204"/>
        <v>4267884.66</v>
      </c>
      <c r="CF772" s="414">
        <f t="shared" si="201"/>
        <v>5539287.5002140002</v>
      </c>
      <c r="CG772" s="414">
        <f t="shared" si="202"/>
        <v>0</v>
      </c>
      <c r="CH772" s="414">
        <f t="shared" si="203"/>
        <v>5775628.0251340717</v>
      </c>
      <c r="CI772" s="414">
        <f t="shared" si="205"/>
        <v>0</v>
      </c>
      <c r="CJ772" s="414">
        <f t="shared" si="206"/>
        <v>0</v>
      </c>
      <c r="CK772" s="414">
        <f t="shared" si="207"/>
        <v>0</v>
      </c>
      <c r="CL772" s="414">
        <f t="shared" si="208"/>
        <v>0</v>
      </c>
      <c r="CM772" s="414">
        <f t="shared" si="209"/>
        <v>5775628.0251340717</v>
      </c>
      <c r="CO772" s="134" t="s">
        <v>1124</v>
      </c>
      <c r="CP772" s="134">
        <v>1</v>
      </c>
    </row>
    <row r="773" spans="2:94" x14ac:dyDescent="0.25">
      <c r="B773" s="134" t="str">
        <f t="shared" si="193"/>
        <v>UST2-S-D-LM--LP</v>
      </c>
      <c r="C773" s="6" t="str">
        <f>+IF('Diagnóstico Técnico'!AH764&gt;0,'Diagnóstico Técnico'!A764,"")</f>
        <v>OAS-192</v>
      </c>
      <c r="D773" s="475" t="str">
        <f>+'Diagnóstico Técnico'!D764</f>
        <v xml:space="preserve">OASIS </v>
      </c>
      <c r="E773" s="6">
        <v>5.6</v>
      </c>
      <c r="F773" s="6">
        <v>1.2</v>
      </c>
      <c r="G773" s="6">
        <v>4</v>
      </c>
      <c r="H773" s="6">
        <v>1</v>
      </c>
      <c r="I773" s="6">
        <v>1</v>
      </c>
      <c r="J773" s="6">
        <v>1</v>
      </c>
      <c r="K773" s="6"/>
      <c r="L773" s="6">
        <v>1</v>
      </c>
      <c r="M773" s="6"/>
      <c r="N773" s="6"/>
      <c r="O773" s="6"/>
      <c r="P773" s="6"/>
      <c r="Q773" s="6"/>
      <c r="R773" s="6"/>
      <c r="S773" s="6"/>
      <c r="T773" s="6"/>
      <c r="U773" s="6"/>
      <c r="V773" s="6"/>
      <c r="W773" s="6"/>
      <c r="X773" s="6"/>
      <c r="Y773" s="6"/>
      <c r="Z773" s="6">
        <v>0.4</v>
      </c>
      <c r="AA773" s="6"/>
      <c r="AB773" s="6"/>
      <c r="AC773" s="6"/>
      <c r="AD773" s="6">
        <v>1</v>
      </c>
      <c r="AE773" s="6"/>
      <c r="AF773" s="6"/>
      <c r="AG773" s="6"/>
      <c r="AH773" s="6"/>
      <c r="AI773" s="6"/>
      <c r="AJ773" s="6"/>
      <c r="AK773" s="6"/>
      <c r="AL773" s="6"/>
      <c r="AM773" s="6"/>
      <c r="AN773" s="6">
        <v>1</v>
      </c>
      <c r="AO773" s="6"/>
      <c r="AP773" s="6"/>
      <c r="AQ773" s="6"/>
      <c r="AR773" s="6"/>
      <c r="AS773" s="6"/>
      <c r="AT773" s="6"/>
      <c r="AU773" s="6"/>
      <c r="AV773" s="6"/>
      <c r="AW773" s="6"/>
      <c r="AX773" s="6"/>
      <c r="AY773" s="6"/>
      <c r="AZ773" s="6"/>
      <c r="BA773" s="6"/>
      <c r="BB773" s="6"/>
      <c r="BC773" s="6"/>
      <c r="BD773" s="6"/>
      <c r="BE773" s="6"/>
      <c r="BF773" s="6"/>
      <c r="BG773" s="6">
        <v>1</v>
      </c>
      <c r="BH773" s="6"/>
      <c r="BI773" s="6"/>
      <c r="BJ773" s="6"/>
      <c r="BK773" s="6"/>
      <c r="BL773" s="6"/>
      <c r="BM773" s="6"/>
      <c r="BN773" s="6"/>
      <c r="BO773" s="6"/>
      <c r="BP773" s="6"/>
      <c r="BW773" s="414">
        <v>181197.87388987566</v>
      </c>
      <c r="BX773" s="414">
        <f t="shared" si="194"/>
        <v>215625.46992895202</v>
      </c>
      <c r="BY773" s="414">
        <f t="shared" si="195"/>
        <v>17407.609236234457</v>
      </c>
      <c r="BZ773" s="414">
        <f t="shared" si="196"/>
        <v>20715.054991119003</v>
      </c>
      <c r="CA773" s="414">
        <f t="shared" si="197"/>
        <v>198605.48312611011</v>
      </c>
      <c r="CB773" s="414">
        <f t="shared" si="198"/>
        <v>236340.52492007101</v>
      </c>
      <c r="CC773" s="414">
        <f t="shared" si="199"/>
        <v>3992979.8</v>
      </c>
      <c r="CD773" s="414">
        <f t="shared" si="200"/>
        <v>0</v>
      </c>
      <c r="CE773" s="414">
        <f t="shared" si="204"/>
        <v>3992979.8</v>
      </c>
      <c r="CF773" s="414">
        <f t="shared" si="201"/>
        <v>5182488.4824199993</v>
      </c>
      <c r="CG773" s="414">
        <f t="shared" si="202"/>
        <v>0</v>
      </c>
      <c r="CH773" s="414">
        <f t="shared" si="203"/>
        <v>5418829.0073400699</v>
      </c>
      <c r="CI773" s="414">
        <f t="shared" si="205"/>
        <v>0</v>
      </c>
      <c r="CJ773" s="414">
        <f t="shared" si="206"/>
        <v>0</v>
      </c>
      <c r="CK773" s="414">
        <f t="shared" si="207"/>
        <v>0</v>
      </c>
      <c r="CL773" s="414">
        <f t="shared" si="208"/>
        <v>0</v>
      </c>
      <c r="CM773" s="414">
        <f t="shared" si="209"/>
        <v>5418829.0073400699</v>
      </c>
      <c r="CO773" s="134" t="s">
        <v>1124</v>
      </c>
      <c r="CP773" s="134">
        <v>1</v>
      </c>
    </row>
    <row r="774" spans="2:94" x14ac:dyDescent="0.25">
      <c r="B774" s="134" t="str">
        <f t="shared" si="193"/>
        <v>UST1-S-D-LM--</v>
      </c>
      <c r="C774" s="6" t="str">
        <f>+IF('Diagnóstico Técnico'!AH765&gt;0,'Diagnóstico Técnico'!A765,"")</f>
        <v>OAS-193</v>
      </c>
      <c r="D774" s="475" t="str">
        <f>+'Diagnóstico Técnico'!D765</f>
        <v xml:space="preserve">OASIS </v>
      </c>
      <c r="E774" s="6">
        <v>3.9</v>
      </c>
      <c r="F774" s="6">
        <v>11</v>
      </c>
      <c r="G774" s="6"/>
      <c r="H774" s="6">
        <v>1</v>
      </c>
      <c r="I774" s="6">
        <v>1</v>
      </c>
      <c r="J774" s="6">
        <v>1</v>
      </c>
      <c r="K774" s="6"/>
      <c r="L774" s="6"/>
      <c r="M774" s="6"/>
      <c r="N774" s="6"/>
      <c r="O774" s="6"/>
      <c r="P774" s="6"/>
      <c r="Q774" s="6"/>
      <c r="R774" s="6"/>
      <c r="S774" s="6"/>
      <c r="T774" s="6"/>
      <c r="U774" s="6"/>
      <c r="V774" s="6"/>
      <c r="W774" s="6"/>
      <c r="X774" s="6"/>
      <c r="Y774" s="6"/>
      <c r="Z774" s="6">
        <v>0.5</v>
      </c>
      <c r="AA774" s="6"/>
      <c r="AB774" s="6"/>
      <c r="AC774" s="6">
        <v>1</v>
      </c>
      <c r="AD774" s="6"/>
      <c r="AE774" s="6"/>
      <c r="AF774" s="6"/>
      <c r="AG774" s="6"/>
      <c r="AH774" s="6"/>
      <c r="AI774" s="6"/>
      <c r="AJ774" s="6"/>
      <c r="AK774" s="6"/>
      <c r="AL774" s="6"/>
      <c r="AM774" s="6"/>
      <c r="AN774" s="6"/>
      <c r="AO774" s="6"/>
      <c r="AP774" s="6"/>
      <c r="AQ774" s="6"/>
      <c r="AR774" s="6"/>
      <c r="AS774" s="6"/>
      <c r="AT774" s="6"/>
      <c r="AU774" s="6"/>
      <c r="AV774" s="6"/>
      <c r="AW774" s="6"/>
      <c r="AX774" s="6"/>
      <c r="AY774" s="6"/>
      <c r="AZ774" s="6"/>
      <c r="BA774" s="6"/>
      <c r="BB774" s="6"/>
      <c r="BC774" s="6"/>
      <c r="BD774" s="6"/>
      <c r="BE774" s="6"/>
      <c r="BF774" s="6"/>
      <c r="BG774" s="6">
        <v>1</v>
      </c>
      <c r="BH774" s="6"/>
      <c r="BI774" s="6"/>
      <c r="BJ774" s="6"/>
      <c r="BK774" s="6">
        <v>0.56000000000000005</v>
      </c>
      <c r="BL774" s="6"/>
      <c r="BM774" s="6"/>
      <c r="BN774" s="6"/>
      <c r="BO774" s="6"/>
      <c r="BP774" s="6"/>
      <c r="BW774" s="414">
        <v>181197.87388987566</v>
      </c>
      <c r="BX774" s="414">
        <f t="shared" si="194"/>
        <v>215625.46992895202</v>
      </c>
      <c r="BY774" s="414">
        <f t="shared" si="195"/>
        <v>17407.609236234457</v>
      </c>
      <c r="BZ774" s="414">
        <f t="shared" si="196"/>
        <v>20715.054991119003</v>
      </c>
      <c r="CA774" s="414">
        <f t="shared" si="197"/>
        <v>198605.48312611011</v>
      </c>
      <c r="CB774" s="414">
        <f t="shared" si="198"/>
        <v>236340.52492007101</v>
      </c>
      <c r="CC774" s="414">
        <f t="shared" si="199"/>
        <v>4240835.4800000004</v>
      </c>
      <c r="CD774" s="414">
        <f t="shared" si="200"/>
        <v>0</v>
      </c>
      <c r="CE774" s="414">
        <f t="shared" si="204"/>
        <v>4240835.4800000004</v>
      </c>
      <c r="CF774" s="414">
        <f t="shared" si="201"/>
        <v>5504180.3694920009</v>
      </c>
      <c r="CG774" s="414">
        <f t="shared" si="202"/>
        <v>0</v>
      </c>
      <c r="CH774" s="414">
        <f t="shared" si="203"/>
        <v>5740520.8944120724</v>
      </c>
      <c r="CI774" s="414">
        <f t="shared" si="205"/>
        <v>0</v>
      </c>
      <c r="CJ774" s="414">
        <f t="shared" si="206"/>
        <v>0</v>
      </c>
      <c r="CK774" s="414">
        <f t="shared" si="207"/>
        <v>0</v>
      </c>
      <c r="CL774" s="414">
        <f t="shared" si="208"/>
        <v>0</v>
      </c>
      <c r="CM774" s="414">
        <f t="shared" si="209"/>
        <v>5740520.8944120724</v>
      </c>
      <c r="CO774" s="134" t="s">
        <v>1124</v>
      </c>
      <c r="CP774" s="134">
        <v>1</v>
      </c>
    </row>
    <row r="775" spans="2:94" hidden="1" x14ac:dyDescent="0.25">
      <c r="B775" s="134" t="str">
        <f t="shared" si="193"/>
        <v>-----</v>
      </c>
      <c r="C775" s="1" t="str">
        <f>+IF('Diagnóstico Técnico'!AH766&gt;0,'Diagnóstico Técnico'!A766,"")</f>
        <v/>
      </c>
      <c r="D775" s="413" t="str">
        <f>+'Diagnóstico Técnico'!D766</f>
        <v xml:space="preserve">OASIS </v>
      </c>
      <c r="BW775" s="414">
        <v>181197.87388987566</v>
      </c>
      <c r="BX775" s="414">
        <f t="shared" si="194"/>
        <v>215625.46992895202</v>
      </c>
      <c r="BY775" s="414">
        <f t="shared" si="195"/>
        <v>17407.609236234457</v>
      </c>
      <c r="BZ775" s="414">
        <f t="shared" si="196"/>
        <v>20715.054991119003</v>
      </c>
      <c r="CA775" s="414">
        <f t="shared" si="197"/>
        <v>198605.48312611011</v>
      </c>
      <c r="CB775" s="414">
        <f t="shared" si="198"/>
        <v>0</v>
      </c>
      <c r="CC775" s="414">
        <f t="shared" si="199"/>
        <v>0</v>
      </c>
      <c r="CD775" s="414">
        <f t="shared" si="200"/>
        <v>0</v>
      </c>
      <c r="CE775" s="414">
        <f t="shared" si="204"/>
        <v>0</v>
      </c>
      <c r="CF775" s="414">
        <f t="shared" si="201"/>
        <v>0</v>
      </c>
      <c r="CG775" s="414">
        <f t="shared" si="202"/>
        <v>0</v>
      </c>
      <c r="CH775" s="414">
        <f t="shared" si="203"/>
        <v>0</v>
      </c>
      <c r="CI775" s="414">
        <f t="shared" si="205"/>
        <v>0</v>
      </c>
      <c r="CJ775" s="414">
        <f t="shared" si="206"/>
        <v>0</v>
      </c>
      <c r="CK775" s="414">
        <f t="shared" si="207"/>
        <v>0</v>
      </c>
      <c r="CL775" s="414">
        <f t="shared" si="208"/>
        <v>0</v>
      </c>
      <c r="CM775" s="414">
        <f t="shared" si="209"/>
        <v>0</v>
      </c>
    </row>
    <row r="776" spans="2:94" x14ac:dyDescent="0.25">
      <c r="B776" s="134" t="str">
        <f t="shared" si="193"/>
        <v>-S-D-LM-LD-LP</v>
      </c>
      <c r="C776" s="6" t="str">
        <f>+IF('Diagnóstico Técnico'!AH767&gt;0,'Diagnóstico Técnico'!A767,"")</f>
        <v>OAS-195</v>
      </c>
      <c r="D776" s="475" t="str">
        <f>+'Diagnóstico Técnico'!D767</f>
        <v xml:space="preserve">OASIS </v>
      </c>
      <c r="E776" s="6">
        <v>1.5</v>
      </c>
      <c r="F776" s="6"/>
      <c r="G776" s="6">
        <v>1.5</v>
      </c>
      <c r="H776" s="6">
        <v>1</v>
      </c>
      <c r="I776" s="6">
        <v>1</v>
      </c>
      <c r="J776" s="6">
        <v>1</v>
      </c>
      <c r="K776" s="6">
        <v>1</v>
      </c>
      <c r="L776" s="6"/>
      <c r="M776" s="6"/>
      <c r="N776" s="6"/>
      <c r="O776" s="6"/>
      <c r="P776" s="6"/>
      <c r="Q776" s="6">
        <v>1</v>
      </c>
      <c r="R776" s="6"/>
      <c r="S776" s="6"/>
      <c r="T776" s="6"/>
      <c r="U776" s="6"/>
      <c r="V776" s="6"/>
      <c r="W776" s="6"/>
      <c r="X776" s="6"/>
      <c r="Y776" s="6"/>
      <c r="Z776" s="6"/>
      <c r="AA776" s="6"/>
      <c r="AB776" s="6"/>
      <c r="AC776" s="6"/>
      <c r="AD776" s="6"/>
      <c r="AE776" s="6"/>
      <c r="AF776" s="6"/>
      <c r="AG776" s="6"/>
      <c r="AH776" s="6"/>
      <c r="AI776" s="6"/>
      <c r="AJ776" s="6"/>
      <c r="AK776" s="6"/>
      <c r="AL776" s="6"/>
      <c r="AM776" s="6"/>
      <c r="AN776" s="6">
        <v>2.48</v>
      </c>
      <c r="AO776" s="6"/>
      <c r="AP776" s="6"/>
      <c r="AQ776" s="6"/>
      <c r="AR776" s="6">
        <v>1.03</v>
      </c>
      <c r="AS776" s="6"/>
      <c r="AT776" s="6"/>
      <c r="AU776" s="6">
        <v>5.52</v>
      </c>
      <c r="AV776" s="6"/>
      <c r="AW776" s="6">
        <v>1.22</v>
      </c>
      <c r="AX776" s="6"/>
      <c r="AY776" s="6">
        <v>1</v>
      </c>
      <c r="AZ776" s="6">
        <v>1</v>
      </c>
      <c r="BA776" s="6"/>
      <c r="BB776" s="6"/>
      <c r="BC776" s="6"/>
      <c r="BD776" s="6"/>
      <c r="BE776" s="6"/>
      <c r="BF776" s="6"/>
      <c r="BG776" s="6"/>
      <c r="BH776" s="6"/>
      <c r="BI776" s="6"/>
      <c r="BJ776" s="6"/>
      <c r="BK776" s="6"/>
      <c r="BL776" s="6">
        <v>1.92</v>
      </c>
      <c r="BM776" s="6"/>
      <c r="BN776" s="6">
        <v>4.82</v>
      </c>
      <c r="BO776" s="6">
        <v>1.22</v>
      </c>
      <c r="BP776" s="6">
        <v>14</v>
      </c>
      <c r="BW776" s="414">
        <v>181197.87388987566</v>
      </c>
      <c r="BX776" s="414">
        <f t="shared" si="194"/>
        <v>215625.46992895202</v>
      </c>
      <c r="BY776" s="414">
        <f t="shared" si="195"/>
        <v>17407.609236234457</v>
      </c>
      <c r="BZ776" s="414">
        <f t="shared" si="196"/>
        <v>20715.054991119003</v>
      </c>
      <c r="CA776" s="414">
        <f t="shared" si="197"/>
        <v>198605.48312611011</v>
      </c>
      <c r="CB776" s="414">
        <f t="shared" si="198"/>
        <v>236340.52492007101</v>
      </c>
      <c r="CC776" s="414">
        <f t="shared" si="199"/>
        <v>2155642.2300000004</v>
      </c>
      <c r="CD776" s="414">
        <f t="shared" si="200"/>
        <v>0</v>
      </c>
      <c r="CE776" s="414">
        <f t="shared" si="204"/>
        <v>2155642.2300000004</v>
      </c>
      <c r="CF776" s="414">
        <f t="shared" si="201"/>
        <v>2797808.0503170006</v>
      </c>
      <c r="CG776" s="414">
        <f t="shared" si="202"/>
        <v>0</v>
      </c>
      <c r="CH776" s="414">
        <f t="shared" si="203"/>
        <v>3034148.5752370716</v>
      </c>
      <c r="CI776" s="414">
        <f t="shared" si="205"/>
        <v>0</v>
      </c>
      <c r="CJ776" s="414">
        <f t="shared" si="206"/>
        <v>0</v>
      </c>
      <c r="CK776" s="414">
        <f t="shared" si="207"/>
        <v>0</v>
      </c>
      <c r="CL776" s="414">
        <f t="shared" si="208"/>
        <v>0</v>
      </c>
      <c r="CM776" s="414">
        <f t="shared" si="209"/>
        <v>3034148.5752370716</v>
      </c>
      <c r="CO776" s="134" t="s">
        <v>1129</v>
      </c>
      <c r="CP776" s="134">
        <v>1</v>
      </c>
    </row>
    <row r="777" spans="2:94" hidden="1" x14ac:dyDescent="0.25">
      <c r="B777" s="134" t="str">
        <f t="shared" si="193"/>
        <v>-----</v>
      </c>
      <c r="C777" s="1" t="str">
        <f>+IF('Diagnóstico Técnico'!AH768&gt;0,'Diagnóstico Técnico'!A768,"")</f>
        <v/>
      </c>
      <c r="D777" s="413" t="str">
        <f>+'Diagnóstico Técnico'!D768</f>
        <v xml:space="preserve">OASIS </v>
      </c>
      <c r="BW777" s="414">
        <v>181197.87388987566</v>
      </c>
      <c r="BX777" s="414">
        <f t="shared" si="194"/>
        <v>215625.46992895202</v>
      </c>
      <c r="BY777" s="414">
        <f t="shared" si="195"/>
        <v>17407.609236234457</v>
      </c>
      <c r="BZ777" s="414">
        <f t="shared" si="196"/>
        <v>20715.054991119003</v>
      </c>
      <c r="CA777" s="414">
        <f t="shared" si="197"/>
        <v>198605.48312611011</v>
      </c>
      <c r="CB777" s="414">
        <f t="shared" si="198"/>
        <v>0</v>
      </c>
      <c r="CC777" s="414">
        <f t="shared" si="199"/>
        <v>0</v>
      </c>
      <c r="CD777" s="414">
        <f t="shared" si="200"/>
        <v>0</v>
      </c>
      <c r="CE777" s="414">
        <f t="shared" si="204"/>
        <v>0</v>
      </c>
      <c r="CF777" s="414">
        <f t="shared" si="201"/>
        <v>0</v>
      </c>
      <c r="CG777" s="414">
        <f t="shared" si="202"/>
        <v>0</v>
      </c>
      <c r="CH777" s="414">
        <f t="shared" si="203"/>
        <v>0</v>
      </c>
      <c r="CI777" s="414">
        <f t="shared" si="205"/>
        <v>0</v>
      </c>
      <c r="CJ777" s="414">
        <f t="shared" si="206"/>
        <v>0</v>
      </c>
      <c r="CK777" s="414">
        <f t="shared" si="207"/>
        <v>0</v>
      </c>
      <c r="CL777" s="414">
        <f t="shared" si="208"/>
        <v>0</v>
      </c>
      <c r="CM777" s="414">
        <f t="shared" si="209"/>
        <v>0</v>
      </c>
    </row>
    <row r="778" spans="2:94" x14ac:dyDescent="0.25">
      <c r="B778" s="134" t="str">
        <f t="shared" si="193"/>
        <v>UST1-S-D-LM--</v>
      </c>
      <c r="C778" s="6" t="str">
        <f>+IF('Diagnóstico Técnico'!AH769&gt;0,'Diagnóstico Técnico'!A769,"")</f>
        <v>OAS-197</v>
      </c>
      <c r="D778" s="475" t="str">
        <f>+'Diagnóstico Técnico'!D769</f>
        <v xml:space="preserve">OASIS </v>
      </c>
      <c r="E778" s="6">
        <v>2.2000000000000002</v>
      </c>
      <c r="F778" s="6">
        <v>3</v>
      </c>
      <c r="G778" s="6"/>
      <c r="H778" s="6">
        <v>1</v>
      </c>
      <c r="I778" s="6">
        <v>1</v>
      </c>
      <c r="J778" s="6">
        <v>1</v>
      </c>
      <c r="K778" s="6"/>
      <c r="L778" s="6"/>
      <c r="M778" s="6"/>
      <c r="N778" s="6"/>
      <c r="O778" s="6"/>
      <c r="P778" s="6"/>
      <c r="Q778" s="6"/>
      <c r="R778" s="6"/>
      <c r="S778" s="6"/>
      <c r="T778" s="6"/>
      <c r="U778" s="6"/>
      <c r="V778" s="6"/>
      <c r="W778" s="6"/>
      <c r="X778" s="6"/>
      <c r="Y778" s="6"/>
      <c r="Z778" s="6">
        <v>0.5</v>
      </c>
      <c r="AA778" s="6"/>
      <c r="AB778" s="6"/>
      <c r="AC778" s="6">
        <v>1</v>
      </c>
      <c r="AD778" s="6"/>
      <c r="AE778" s="6"/>
      <c r="AF778" s="6"/>
      <c r="AG778" s="6"/>
      <c r="AH778" s="6"/>
      <c r="AI778" s="6"/>
      <c r="AJ778" s="6"/>
      <c r="AK778" s="6"/>
      <c r="AL778" s="6"/>
      <c r="AM778" s="6"/>
      <c r="AN778" s="6"/>
      <c r="AO778" s="6"/>
      <c r="AP778" s="6">
        <v>0.6</v>
      </c>
      <c r="AQ778" s="6"/>
      <c r="AR778" s="6"/>
      <c r="AS778" s="6"/>
      <c r="AT778" s="6"/>
      <c r="AU778" s="6"/>
      <c r="AV778" s="6"/>
      <c r="AW778" s="6"/>
      <c r="AX778" s="6"/>
      <c r="AY778" s="6"/>
      <c r="AZ778" s="6"/>
      <c r="BA778" s="6"/>
      <c r="BB778" s="6"/>
      <c r="BC778" s="6"/>
      <c r="BD778" s="6"/>
      <c r="BE778" s="6"/>
      <c r="BF778" s="6"/>
      <c r="BG778" s="6">
        <v>1</v>
      </c>
      <c r="BH778" s="6"/>
      <c r="BI778" s="6"/>
      <c r="BJ778" s="6"/>
      <c r="BK778" s="6">
        <v>0.74</v>
      </c>
      <c r="BL778" s="6"/>
      <c r="BM778" s="6"/>
      <c r="BN778" s="6"/>
      <c r="BO778" s="6"/>
      <c r="BP778" s="6"/>
      <c r="BW778" s="414">
        <v>181197.87388987566</v>
      </c>
      <c r="BX778" s="414">
        <f t="shared" si="194"/>
        <v>215625.46992895202</v>
      </c>
      <c r="BY778" s="414">
        <f t="shared" si="195"/>
        <v>17407.609236234457</v>
      </c>
      <c r="BZ778" s="414">
        <f t="shared" si="196"/>
        <v>20715.054991119003</v>
      </c>
      <c r="CA778" s="414">
        <f t="shared" si="197"/>
        <v>198605.48312611011</v>
      </c>
      <c r="CB778" s="414">
        <f t="shared" si="198"/>
        <v>236340.52492007101</v>
      </c>
      <c r="CC778" s="414">
        <f t="shared" si="199"/>
        <v>3988412.4200000004</v>
      </c>
      <c r="CD778" s="414">
        <f t="shared" si="200"/>
        <v>0</v>
      </c>
      <c r="CE778" s="414">
        <f t="shared" si="204"/>
        <v>3988412.4200000004</v>
      </c>
      <c r="CF778" s="414">
        <f t="shared" si="201"/>
        <v>5176560.4799180003</v>
      </c>
      <c r="CG778" s="414">
        <f t="shared" si="202"/>
        <v>0</v>
      </c>
      <c r="CH778" s="414">
        <f t="shared" si="203"/>
        <v>5412901.0048380718</v>
      </c>
      <c r="CI778" s="414">
        <f t="shared" si="205"/>
        <v>0</v>
      </c>
      <c r="CJ778" s="414">
        <f t="shared" si="206"/>
        <v>0</v>
      </c>
      <c r="CK778" s="414">
        <f t="shared" si="207"/>
        <v>0</v>
      </c>
      <c r="CL778" s="414">
        <f t="shared" si="208"/>
        <v>0</v>
      </c>
      <c r="CM778" s="414">
        <f t="shared" si="209"/>
        <v>5412901.0048380718</v>
      </c>
      <c r="CO778" s="134" t="s">
        <v>1124</v>
      </c>
      <c r="CP778" s="134">
        <v>1</v>
      </c>
    </row>
    <row r="779" spans="2:94" hidden="1" x14ac:dyDescent="0.25">
      <c r="B779" s="134" t="str">
        <f t="shared" si="193"/>
        <v>-----</v>
      </c>
      <c r="C779" s="1" t="str">
        <f>+IF('Diagnóstico Técnico'!AH770&gt;0,'Diagnóstico Técnico'!A770,"")</f>
        <v/>
      </c>
      <c r="D779" s="413" t="str">
        <f>+'Diagnóstico Técnico'!D770</f>
        <v xml:space="preserve">OASIS </v>
      </c>
      <c r="BW779" s="414">
        <v>181197.87388987566</v>
      </c>
      <c r="BX779" s="414">
        <f t="shared" si="194"/>
        <v>215625.46992895202</v>
      </c>
      <c r="BY779" s="414">
        <f t="shared" si="195"/>
        <v>17407.609236234457</v>
      </c>
      <c r="BZ779" s="414">
        <f t="shared" si="196"/>
        <v>20715.054991119003</v>
      </c>
      <c r="CA779" s="414">
        <f t="shared" si="197"/>
        <v>198605.48312611011</v>
      </c>
      <c r="CB779" s="414">
        <f t="shared" si="198"/>
        <v>0</v>
      </c>
      <c r="CC779" s="414">
        <f t="shared" si="199"/>
        <v>0</v>
      </c>
      <c r="CD779" s="414">
        <f t="shared" si="200"/>
        <v>0</v>
      </c>
      <c r="CE779" s="414">
        <f t="shared" si="204"/>
        <v>0</v>
      </c>
      <c r="CF779" s="414">
        <f t="shared" si="201"/>
        <v>0</v>
      </c>
      <c r="CG779" s="414">
        <f t="shared" si="202"/>
        <v>0</v>
      </c>
      <c r="CH779" s="414">
        <f t="shared" si="203"/>
        <v>0</v>
      </c>
      <c r="CI779" s="414">
        <f t="shared" si="205"/>
        <v>0</v>
      </c>
      <c r="CJ779" s="414">
        <f t="shared" si="206"/>
        <v>0</v>
      </c>
      <c r="CK779" s="414">
        <f t="shared" si="207"/>
        <v>0</v>
      </c>
      <c r="CL779" s="414">
        <f t="shared" si="208"/>
        <v>0</v>
      </c>
      <c r="CM779" s="414">
        <f t="shared" si="209"/>
        <v>0</v>
      </c>
    </row>
    <row r="780" spans="2:94" x14ac:dyDescent="0.25">
      <c r="B780" s="134" t="str">
        <f t="shared" si="193"/>
        <v>UST2-S-D-LM--LP</v>
      </c>
      <c r="C780" s="6" t="str">
        <f>+IF('Diagnóstico Técnico'!AH771&gt;0,'Diagnóstico Técnico'!A771,"")</f>
        <v>OAS-199</v>
      </c>
      <c r="D780" s="475" t="str">
        <f>+'Diagnóstico Técnico'!D771</f>
        <v xml:space="preserve">OASIS </v>
      </c>
      <c r="E780" s="6">
        <v>3.4</v>
      </c>
      <c r="F780" s="6">
        <v>2</v>
      </c>
      <c r="G780" s="6">
        <v>5.87</v>
      </c>
      <c r="H780" s="6">
        <v>1</v>
      </c>
      <c r="I780" s="6">
        <v>1</v>
      </c>
      <c r="J780" s="6">
        <v>1</v>
      </c>
      <c r="K780" s="6"/>
      <c r="L780" s="6"/>
      <c r="M780" s="6"/>
      <c r="N780" s="6"/>
      <c r="O780" s="6"/>
      <c r="P780" s="6"/>
      <c r="Q780" s="6">
        <v>1</v>
      </c>
      <c r="R780" s="6"/>
      <c r="S780" s="6"/>
      <c r="T780" s="6"/>
      <c r="U780" s="6"/>
      <c r="V780" s="6"/>
      <c r="W780" s="6"/>
      <c r="X780" s="6"/>
      <c r="Y780" s="6"/>
      <c r="Z780" s="6">
        <v>0.57999999999999996</v>
      </c>
      <c r="AA780" s="6"/>
      <c r="AB780" s="6"/>
      <c r="AC780" s="6"/>
      <c r="AD780" s="6">
        <v>1</v>
      </c>
      <c r="AE780" s="6"/>
      <c r="AF780" s="6"/>
      <c r="AG780" s="6"/>
      <c r="AH780" s="6"/>
      <c r="AI780" s="6"/>
      <c r="AJ780" s="6"/>
      <c r="AK780" s="6"/>
      <c r="AL780" s="6"/>
      <c r="AM780" s="6"/>
      <c r="AN780" s="6"/>
      <c r="AO780" s="6"/>
      <c r="AP780" s="6"/>
      <c r="AQ780" s="6"/>
      <c r="AR780" s="6"/>
      <c r="AS780" s="6"/>
      <c r="AT780" s="6"/>
      <c r="AU780" s="6"/>
      <c r="AV780" s="6"/>
      <c r="AW780" s="6"/>
      <c r="AX780" s="6"/>
      <c r="AY780" s="6"/>
      <c r="AZ780" s="6"/>
      <c r="BA780" s="6"/>
      <c r="BB780" s="6"/>
      <c r="BC780" s="6"/>
      <c r="BD780" s="6"/>
      <c r="BE780" s="6"/>
      <c r="BF780" s="6"/>
      <c r="BG780" s="6">
        <v>1</v>
      </c>
      <c r="BH780" s="6"/>
      <c r="BI780" s="6"/>
      <c r="BJ780" s="6"/>
      <c r="BK780" s="6">
        <v>5.0999999999999996</v>
      </c>
      <c r="BL780" s="6"/>
      <c r="BM780" s="6">
        <v>1</v>
      </c>
      <c r="BN780" s="6"/>
      <c r="BO780" s="6"/>
      <c r="BP780" s="6"/>
      <c r="BW780" s="414">
        <v>181197.87388987566</v>
      </c>
      <c r="BX780" s="414">
        <f t="shared" si="194"/>
        <v>215625.46992895202</v>
      </c>
      <c r="BY780" s="414">
        <f t="shared" si="195"/>
        <v>17407.609236234457</v>
      </c>
      <c r="BZ780" s="414">
        <f t="shared" si="196"/>
        <v>20715.054991119003</v>
      </c>
      <c r="CA780" s="414">
        <f t="shared" si="197"/>
        <v>198605.48312611011</v>
      </c>
      <c r="CB780" s="414">
        <f t="shared" si="198"/>
        <v>236340.52492007101</v>
      </c>
      <c r="CC780" s="414">
        <f t="shared" si="199"/>
        <v>3963918.65</v>
      </c>
      <c r="CD780" s="414">
        <f t="shared" si="200"/>
        <v>0</v>
      </c>
      <c r="CE780" s="414">
        <f t="shared" si="204"/>
        <v>3963918.65</v>
      </c>
      <c r="CF780" s="414">
        <f t="shared" si="201"/>
        <v>5144770.0158350002</v>
      </c>
      <c r="CG780" s="414">
        <f t="shared" si="202"/>
        <v>0</v>
      </c>
      <c r="CH780" s="414">
        <f t="shared" si="203"/>
        <v>5381110.5407550707</v>
      </c>
      <c r="CI780" s="414">
        <f t="shared" si="205"/>
        <v>0</v>
      </c>
      <c r="CJ780" s="414">
        <f t="shared" si="206"/>
        <v>0</v>
      </c>
      <c r="CK780" s="414">
        <f t="shared" si="207"/>
        <v>0</v>
      </c>
      <c r="CL780" s="414">
        <f t="shared" si="208"/>
        <v>0</v>
      </c>
      <c r="CM780" s="414">
        <f t="shared" si="209"/>
        <v>5381110.5407550707</v>
      </c>
      <c r="CO780" s="134" t="s">
        <v>1124</v>
      </c>
      <c r="CP780" s="134">
        <v>1</v>
      </c>
    </row>
    <row r="781" spans="2:94" hidden="1" x14ac:dyDescent="0.25">
      <c r="B781" s="134" t="str">
        <f t="shared" si="193"/>
        <v>-----</v>
      </c>
      <c r="C781" s="1" t="str">
        <f>+IF('Diagnóstico Técnico'!AH772&gt;0,'Diagnóstico Técnico'!A772,"")</f>
        <v/>
      </c>
      <c r="D781" s="413" t="str">
        <f>+'Diagnóstico Técnico'!D772</f>
        <v xml:space="preserve">OASIS </v>
      </c>
      <c r="BW781" s="414">
        <v>181197.87388987566</v>
      </c>
      <c r="BX781" s="414">
        <f t="shared" si="194"/>
        <v>215625.46992895202</v>
      </c>
      <c r="BY781" s="414">
        <f t="shared" si="195"/>
        <v>17407.609236234457</v>
      </c>
      <c r="BZ781" s="414">
        <f t="shared" si="196"/>
        <v>20715.054991119003</v>
      </c>
      <c r="CA781" s="414">
        <f t="shared" si="197"/>
        <v>198605.48312611011</v>
      </c>
      <c r="CB781" s="414">
        <f t="shared" si="198"/>
        <v>0</v>
      </c>
      <c r="CC781" s="414">
        <f t="shared" si="199"/>
        <v>0</v>
      </c>
      <c r="CD781" s="414">
        <f t="shared" si="200"/>
        <v>0</v>
      </c>
      <c r="CE781" s="414">
        <f t="shared" si="204"/>
        <v>0</v>
      </c>
      <c r="CF781" s="414">
        <f t="shared" si="201"/>
        <v>0</v>
      </c>
      <c r="CG781" s="414">
        <f t="shared" si="202"/>
        <v>0</v>
      </c>
      <c r="CH781" s="414">
        <f t="shared" si="203"/>
        <v>0</v>
      </c>
      <c r="CI781" s="414">
        <f t="shared" si="205"/>
        <v>0</v>
      </c>
      <c r="CJ781" s="414">
        <f t="shared" si="206"/>
        <v>0</v>
      </c>
      <c r="CK781" s="414">
        <f t="shared" si="207"/>
        <v>0</v>
      </c>
      <c r="CL781" s="414">
        <f t="shared" si="208"/>
        <v>0</v>
      </c>
      <c r="CM781" s="414">
        <f t="shared" si="209"/>
        <v>0</v>
      </c>
    </row>
    <row r="782" spans="2:94" x14ac:dyDescent="0.25">
      <c r="B782" s="134" t="str">
        <f t="shared" si="193"/>
        <v>UST1-S-D-LM--</v>
      </c>
      <c r="C782" s="6" t="str">
        <f>+IF('Diagnóstico Técnico'!AH773&gt;0,'Diagnóstico Técnico'!A773,"")</f>
        <v>OAS-200</v>
      </c>
      <c r="D782" s="475" t="str">
        <f>+'Diagnóstico Técnico'!D773</f>
        <v xml:space="preserve">OASIS </v>
      </c>
      <c r="E782" s="6">
        <v>1.1000000000000001</v>
      </c>
      <c r="F782" s="6">
        <v>2.6</v>
      </c>
      <c r="G782" s="6"/>
      <c r="H782" s="6">
        <v>1</v>
      </c>
      <c r="I782" s="6">
        <v>1</v>
      </c>
      <c r="J782" s="6">
        <v>1</v>
      </c>
      <c r="K782" s="6"/>
      <c r="L782" s="6"/>
      <c r="M782" s="6"/>
      <c r="N782" s="6"/>
      <c r="O782" s="6"/>
      <c r="P782" s="6"/>
      <c r="Q782" s="6"/>
      <c r="R782" s="6"/>
      <c r="S782" s="6"/>
      <c r="T782" s="6"/>
      <c r="U782" s="6"/>
      <c r="V782" s="6"/>
      <c r="W782" s="6"/>
      <c r="X782" s="6"/>
      <c r="Y782" s="6"/>
      <c r="Z782" s="6">
        <v>1</v>
      </c>
      <c r="AA782" s="6"/>
      <c r="AB782" s="6"/>
      <c r="AC782" s="6">
        <v>1</v>
      </c>
      <c r="AD782" s="6"/>
      <c r="AE782" s="6"/>
      <c r="AF782" s="6"/>
      <c r="AG782" s="6"/>
      <c r="AH782" s="6"/>
      <c r="AI782" s="6"/>
      <c r="AJ782" s="6"/>
      <c r="AK782" s="6"/>
      <c r="AL782" s="6"/>
      <c r="AM782" s="6"/>
      <c r="AN782" s="6"/>
      <c r="AO782" s="6"/>
      <c r="AP782" s="6"/>
      <c r="AQ782" s="6"/>
      <c r="AR782" s="6"/>
      <c r="AS782" s="6"/>
      <c r="AT782" s="6"/>
      <c r="AU782" s="6"/>
      <c r="AV782" s="6"/>
      <c r="AW782" s="6"/>
      <c r="AX782" s="6"/>
      <c r="AY782" s="6"/>
      <c r="AZ782" s="6"/>
      <c r="BA782" s="6"/>
      <c r="BB782" s="6"/>
      <c r="BC782" s="6"/>
      <c r="BD782" s="6"/>
      <c r="BE782" s="6"/>
      <c r="BF782" s="6"/>
      <c r="BG782" s="6">
        <v>1</v>
      </c>
      <c r="BH782" s="6"/>
      <c r="BI782" s="6"/>
      <c r="BJ782" s="6"/>
      <c r="BK782" s="6"/>
      <c r="BL782" s="6"/>
      <c r="BM782" s="6"/>
      <c r="BN782" s="6"/>
      <c r="BO782" s="6"/>
      <c r="BP782" s="6"/>
      <c r="BW782" s="414">
        <v>181197.87388987566</v>
      </c>
      <c r="BX782" s="414">
        <f t="shared" si="194"/>
        <v>215625.46992895202</v>
      </c>
      <c r="BY782" s="414">
        <f t="shared" si="195"/>
        <v>17407.609236234457</v>
      </c>
      <c r="BZ782" s="414">
        <f t="shared" si="196"/>
        <v>20715.054991119003</v>
      </c>
      <c r="CA782" s="414">
        <f t="shared" si="197"/>
        <v>198605.48312611011</v>
      </c>
      <c r="CB782" s="414">
        <f t="shared" si="198"/>
        <v>236340.52492007101</v>
      </c>
      <c r="CC782" s="414">
        <f t="shared" si="199"/>
        <v>3856597.3</v>
      </c>
      <c r="CD782" s="414">
        <f t="shared" si="200"/>
        <v>0</v>
      </c>
      <c r="CE782" s="414">
        <f t="shared" si="204"/>
        <v>3856597.3</v>
      </c>
      <c r="CF782" s="414">
        <f t="shared" si="201"/>
        <v>5005477.6356699998</v>
      </c>
      <c r="CG782" s="414">
        <f t="shared" si="202"/>
        <v>0</v>
      </c>
      <c r="CH782" s="414">
        <f t="shared" si="203"/>
        <v>5241818.1605900712</v>
      </c>
      <c r="CI782" s="414">
        <f t="shared" si="205"/>
        <v>0</v>
      </c>
      <c r="CJ782" s="414">
        <f t="shared" si="206"/>
        <v>0</v>
      </c>
      <c r="CK782" s="414">
        <f t="shared" si="207"/>
        <v>0</v>
      </c>
      <c r="CL782" s="414">
        <f t="shared" si="208"/>
        <v>0</v>
      </c>
      <c r="CM782" s="414">
        <f t="shared" si="209"/>
        <v>5241818.1605900712</v>
      </c>
      <c r="CO782" s="134" t="s">
        <v>1129</v>
      </c>
      <c r="CP782" s="134">
        <v>1</v>
      </c>
    </row>
    <row r="783" spans="2:94" x14ac:dyDescent="0.25">
      <c r="B783" s="134" t="str">
        <f t="shared" si="193"/>
        <v>UST2-S-D-LM-LD-</v>
      </c>
      <c r="C783" s="6" t="str">
        <f>+IF('Diagnóstico Técnico'!AH774&gt;0,'Diagnóstico Técnico'!A774,"")</f>
        <v>OAS-201</v>
      </c>
      <c r="D783" s="475" t="str">
        <f>+'Diagnóstico Técnico'!D774</f>
        <v xml:space="preserve">OASIS </v>
      </c>
      <c r="E783" s="6"/>
      <c r="F783" s="6">
        <v>2</v>
      </c>
      <c r="G783" s="6">
        <v>2</v>
      </c>
      <c r="H783" s="6">
        <v>1</v>
      </c>
      <c r="I783" s="6">
        <v>1</v>
      </c>
      <c r="J783" s="6">
        <v>1</v>
      </c>
      <c r="K783" s="6">
        <v>1</v>
      </c>
      <c r="L783" s="6"/>
      <c r="M783" s="6"/>
      <c r="N783" s="6"/>
      <c r="O783" s="6"/>
      <c r="P783" s="6"/>
      <c r="Q783" s="6"/>
      <c r="R783" s="6"/>
      <c r="S783" s="6"/>
      <c r="T783" s="6"/>
      <c r="U783" s="6"/>
      <c r="V783" s="6"/>
      <c r="W783" s="6"/>
      <c r="X783" s="6"/>
      <c r="Y783" s="6"/>
      <c r="Z783" s="6">
        <v>0.6</v>
      </c>
      <c r="AA783" s="6"/>
      <c r="AB783" s="6"/>
      <c r="AC783" s="6"/>
      <c r="AD783" s="6">
        <v>1</v>
      </c>
      <c r="AE783" s="6"/>
      <c r="AF783" s="6"/>
      <c r="AG783" s="6"/>
      <c r="AH783" s="6"/>
      <c r="AI783" s="6"/>
      <c r="AJ783" s="6"/>
      <c r="AK783" s="6"/>
      <c r="AL783" s="6"/>
      <c r="AM783" s="6"/>
      <c r="AN783" s="6">
        <v>1</v>
      </c>
      <c r="AO783" s="6"/>
      <c r="AP783" s="6"/>
      <c r="AQ783" s="6"/>
      <c r="AR783" s="6"/>
      <c r="AS783" s="6"/>
      <c r="AT783" s="6"/>
      <c r="AU783" s="6"/>
      <c r="AV783" s="6"/>
      <c r="AW783" s="6"/>
      <c r="AX783" s="6"/>
      <c r="AY783" s="6"/>
      <c r="AZ783" s="6"/>
      <c r="BA783" s="6"/>
      <c r="BB783" s="6"/>
      <c r="BC783" s="6"/>
      <c r="BD783" s="6"/>
      <c r="BE783" s="6"/>
      <c r="BF783" s="6"/>
      <c r="BG783" s="6">
        <v>1</v>
      </c>
      <c r="BH783" s="6"/>
      <c r="BI783" s="6"/>
      <c r="BJ783" s="6"/>
      <c r="BK783" s="6">
        <v>2</v>
      </c>
      <c r="BL783" s="6"/>
      <c r="BM783" s="6"/>
      <c r="BN783" s="6"/>
      <c r="BO783" s="6"/>
      <c r="BP783" s="6"/>
      <c r="BW783" s="414">
        <v>181197.87388987566</v>
      </c>
      <c r="BX783" s="414">
        <f t="shared" si="194"/>
        <v>215625.46992895202</v>
      </c>
      <c r="BY783" s="414">
        <f t="shared" si="195"/>
        <v>17407.609236234457</v>
      </c>
      <c r="BZ783" s="414">
        <f t="shared" si="196"/>
        <v>20715.054991119003</v>
      </c>
      <c r="CA783" s="414">
        <f t="shared" si="197"/>
        <v>198605.48312611011</v>
      </c>
      <c r="CB783" s="414">
        <f t="shared" si="198"/>
        <v>236340.52492007101</v>
      </c>
      <c r="CC783" s="414">
        <f t="shared" si="199"/>
        <v>3949331</v>
      </c>
      <c r="CD783" s="414">
        <f t="shared" si="200"/>
        <v>0</v>
      </c>
      <c r="CE783" s="414">
        <f t="shared" si="204"/>
        <v>3949331</v>
      </c>
      <c r="CF783" s="414">
        <f t="shared" si="201"/>
        <v>5125836.7049000002</v>
      </c>
      <c r="CG783" s="414">
        <f t="shared" si="202"/>
        <v>0</v>
      </c>
      <c r="CH783" s="414">
        <f t="shared" si="203"/>
        <v>5362177.2298200708</v>
      </c>
      <c r="CI783" s="414">
        <f t="shared" si="205"/>
        <v>0</v>
      </c>
      <c r="CJ783" s="414">
        <f t="shared" si="206"/>
        <v>0</v>
      </c>
      <c r="CK783" s="414">
        <f t="shared" si="207"/>
        <v>0</v>
      </c>
      <c r="CL783" s="414">
        <f t="shared" si="208"/>
        <v>0</v>
      </c>
      <c r="CM783" s="414">
        <f t="shared" si="209"/>
        <v>5362177.2298200708</v>
      </c>
      <c r="CO783" s="134" t="s">
        <v>1124</v>
      </c>
      <c r="CP783" s="134">
        <v>1</v>
      </c>
    </row>
    <row r="784" spans="2:94" x14ac:dyDescent="0.25">
      <c r="B784" s="134" t="str">
        <f>CONCATENATE(IF(AC784=1,"UST1",""),"",IF(AD784=1,"UST2",""),"",IF(AF784=1,"UST4",""),"-",IF(H784=1,"S",""),"",IF(N784=1,"S",""),"-",IF(I784=1,"D",""),"-",IF(J784=1,"LM",""),"",IF(O784=1,"LM",""),"-",IF(K784=1,"LD",""),"",IF(P784=1,"LD",""),"-",IF(L784=1,"LP",""),"",IF(Q784=1,"LP",""))</f>
        <v>UST1-S-D-LM--</v>
      </c>
      <c r="C784" s="6" t="str">
        <f>+IF('Diagnóstico Técnico'!AH775&gt;0,'Diagnóstico Técnico'!A775,"")</f>
        <v>OAS-202</v>
      </c>
      <c r="D784" s="475" t="str">
        <f>+'Diagnóstico Técnico'!D775</f>
        <v xml:space="preserve">OASIS </v>
      </c>
      <c r="E784" s="6"/>
      <c r="F784" s="6"/>
      <c r="G784" s="6"/>
      <c r="H784" s="35">
        <v>1</v>
      </c>
      <c r="I784" s="35">
        <v>1</v>
      </c>
      <c r="J784" s="35">
        <v>1</v>
      </c>
      <c r="K784" s="6"/>
      <c r="L784" s="6"/>
      <c r="M784" s="6"/>
      <c r="N784" s="6"/>
      <c r="O784" s="6"/>
      <c r="P784" s="6"/>
      <c r="Q784" s="6"/>
      <c r="R784" s="6"/>
      <c r="S784" s="6"/>
      <c r="T784" s="6"/>
      <c r="U784" s="6"/>
      <c r="V784" s="6"/>
      <c r="W784" s="6"/>
      <c r="X784" s="6"/>
      <c r="Y784" s="6"/>
      <c r="Z784" s="6"/>
      <c r="AA784" s="6"/>
      <c r="AB784" s="6"/>
      <c r="AC784" s="6">
        <v>1</v>
      </c>
      <c r="AD784" s="6"/>
      <c r="AE784" s="6"/>
      <c r="AF784" s="6"/>
      <c r="AG784" s="6"/>
      <c r="AH784" s="6"/>
      <c r="AI784" s="6"/>
      <c r="AJ784" s="6"/>
      <c r="AK784" s="6"/>
      <c r="AL784" s="6"/>
      <c r="AM784" s="6"/>
      <c r="AN784" s="6"/>
      <c r="AO784" s="6"/>
      <c r="AP784" s="6"/>
      <c r="AQ784" s="6"/>
      <c r="AR784" s="6"/>
      <c r="AS784" s="6"/>
      <c r="AT784" s="6"/>
      <c r="AU784" s="6"/>
      <c r="AV784" s="6"/>
      <c r="AW784" s="6"/>
      <c r="AX784" s="6"/>
      <c r="AY784" s="6"/>
      <c r="AZ784" s="6"/>
      <c r="BA784" s="6"/>
      <c r="BB784" s="6"/>
      <c r="BC784" s="6"/>
      <c r="BD784" s="6"/>
      <c r="BE784" s="6"/>
      <c r="BF784" s="6"/>
      <c r="BG784" s="6"/>
      <c r="BH784" s="6"/>
      <c r="BI784" s="6"/>
      <c r="BJ784" s="6"/>
      <c r="BK784" s="6"/>
      <c r="BL784" s="6"/>
      <c r="BM784" s="6"/>
      <c r="BN784" s="6"/>
      <c r="BO784" s="6"/>
      <c r="BP784" s="6"/>
      <c r="BW784" s="414">
        <v>181197.87388987566</v>
      </c>
      <c r="BX784" s="414">
        <f t="shared" ref="BX784:BX786" si="210">+BW784*$BZ$11+BW784</f>
        <v>215625.46992895202</v>
      </c>
      <c r="BY784" s="414">
        <f t="shared" ref="BY784:BY786" si="211">+$CC$11/$CB$11</f>
        <v>17407.609236234457</v>
      </c>
      <c r="BZ784" s="414">
        <f t="shared" ref="BZ784:BZ786" si="212">+BY784*$BZ$11+BY784</f>
        <v>20715.054991119003</v>
      </c>
      <c r="CA784" s="414">
        <f t="shared" ref="CA784:CA786" si="213">+BW784+BY784</f>
        <v>198605.48312611011</v>
      </c>
      <c r="CB784" s="414">
        <f>+IF(C784="",0,BX784+BZ784)</f>
        <v>236340.52492007101</v>
      </c>
      <c r="CC784" s="414">
        <f>+$E$14*E784+$F$14*F784+$G$14*G784+$H$14*H784+$I$14*I784+$J$14*J784+$K$14*K784+$L$14*L784+$N$14*N784+$O$14*O784+$P$14*P784+$Q$14*Q784+$Z$14*Z784+$AC$14*AC784+$AD$14*AD784+$AE$14*AE784+$AF$14*AF784+$AH$14*AH784+$AI$14*AI784+$AK$14*AK784+$AL$14*AL784+$AM$14*AM784+$AN$14*AN784+$AO$14*AO784+$AP$14*AP784+$AR$14*AR784+$AS$14*AS784+$AU$14*AU784+$AV$14*AV784+$AW$14*AW784+$AY$14*AY784+$AZ$14*AZ784+$BA$14*BA784+$BB$14*BB784+$BC$14*BC784+$BD$14*BD784+$BE$14*BE784+$BF$14*BF784+$BG$14*BG784+$BH$14*BH784+$BJ$14*BJ784+$BK$14*BK784+$BL$14*BL784+$BM$14*BM784+$BN$14*BN784+$BO$14*BO784+$BP$14*BP784</f>
        <v>3409510</v>
      </c>
      <c r="CD784" s="414">
        <f>+$S$14*S784+$T$14*T784+$U$14*U784+$V$14*V784+$W$14*W784+$X$14*X784+$AA$14*AA784</f>
        <v>0</v>
      </c>
      <c r="CE784" s="414">
        <f t="shared" si="204"/>
        <v>3409510</v>
      </c>
      <c r="CF784" s="414">
        <f t="shared" ref="CF784:CF786" si="214">+CC784*$BW$11+CC784*$BX$11+CC784*$BY$11+CC784*$BZ$11*$BY$11+CC784</f>
        <v>4425203.0290000001</v>
      </c>
      <c r="CG784" s="414">
        <f t="shared" ref="CG784:CG786" si="215">+CD784*$BW$11+CD784*$BX$11+CD784*$BY$11+CD784*$BZ$11*$BY$11+CD784</f>
        <v>0</v>
      </c>
      <c r="CH784" s="414">
        <f t="shared" ref="CH784:CH786" si="216">+CB784+CF784+CG784</f>
        <v>4661543.5539200716</v>
      </c>
      <c r="CI784" s="414">
        <f t="shared" si="205"/>
        <v>0</v>
      </c>
      <c r="CJ784" s="414">
        <f t="shared" si="206"/>
        <v>0</v>
      </c>
      <c r="CK784" s="414">
        <f t="shared" si="207"/>
        <v>0</v>
      </c>
      <c r="CL784" s="414">
        <f t="shared" si="208"/>
        <v>0</v>
      </c>
      <c r="CM784" s="414">
        <f t="shared" si="209"/>
        <v>4661543.5539200716</v>
      </c>
      <c r="CO784" s="134" t="s">
        <v>1124</v>
      </c>
    </row>
    <row r="785" spans="2:94" x14ac:dyDescent="0.25">
      <c r="B785" s="134" t="str">
        <f>CONCATENATE(IF(AC785=1,"UST1",""),"",IF(AD785=1,"UST2",""),"",IF(AF785=1,"UST4",""),"-",IF(H785=1,"S",""),"",IF(N785=1,"S",""),"-",IF(I785=1,"D",""),"-",IF(J785=1,"LM",""),"",IF(O785=1,"LM",""),"-",IF(K785=1,"LD",""),"",IF(P785=1,"LD",""),"-",IF(L785=1,"LP",""),"",IF(Q785=1,"LP",""))</f>
        <v>UST1-S-D-LM--LP</v>
      </c>
      <c r="C785" s="6" t="str">
        <f>+IF('Diagnóstico Técnico'!AH776&gt;0,'Diagnóstico Técnico'!A776,"")</f>
        <v>OAS-203</v>
      </c>
      <c r="D785" s="475" t="str">
        <f>+'Diagnóstico Técnico'!D776</f>
        <v xml:space="preserve">OASIS </v>
      </c>
      <c r="E785" s="6">
        <v>3</v>
      </c>
      <c r="F785" s="6">
        <v>1</v>
      </c>
      <c r="G785" s="6">
        <v>4</v>
      </c>
      <c r="H785" s="6">
        <v>1</v>
      </c>
      <c r="I785" s="6">
        <v>1</v>
      </c>
      <c r="J785" s="6">
        <v>1</v>
      </c>
      <c r="K785" s="6"/>
      <c r="L785" s="6">
        <v>1</v>
      </c>
      <c r="M785" s="6"/>
      <c r="N785" s="6"/>
      <c r="O785" s="6"/>
      <c r="P785" s="6"/>
      <c r="Q785" s="6"/>
      <c r="R785" s="6"/>
      <c r="S785" s="6"/>
      <c r="T785" s="6"/>
      <c r="U785" s="6"/>
      <c r="V785" s="6"/>
      <c r="W785" s="6"/>
      <c r="X785" s="6"/>
      <c r="Y785" s="6"/>
      <c r="Z785" s="6">
        <v>0.5</v>
      </c>
      <c r="AA785" s="6"/>
      <c r="AB785" s="6"/>
      <c r="AC785" s="6">
        <v>1</v>
      </c>
      <c r="AD785" s="6"/>
      <c r="AE785" s="6"/>
      <c r="AF785" s="6"/>
      <c r="AG785" s="6"/>
      <c r="AH785" s="6"/>
      <c r="AI785" s="6"/>
      <c r="AJ785" s="6"/>
      <c r="AK785" s="6"/>
      <c r="AL785" s="6"/>
      <c r="AM785" s="6"/>
      <c r="AN785" s="6">
        <v>1.2</v>
      </c>
      <c r="AO785" s="6"/>
      <c r="AP785" s="6"/>
      <c r="AQ785" s="6"/>
      <c r="AR785" s="6"/>
      <c r="AS785" s="6"/>
      <c r="AT785" s="6"/>
      <c r="AU785" s="6"/>
      <c r="AV785" s="6"/>
      <c r="AW785" s="6"/>
      <c r="AX785" s="6"/>
      <c r="AY785" s="6"/>
      <c r="AZ785" s="6"/>
      <c r="BA785" s="6"/>
      <c r="BB785" s="6"/>
      <c r="BC785" s="6"/>
      <c r="BD785" s="6"/>
      <c r="BE785" s="6"/>
      <c r="BF785" s="6"/>
      <c r="BG785" s="6">
        <v>1</v>
      </c>
      <c r="BH785" s="6"/>
      <c r="BI785" s="6"/>
      <c r="BJ785" s="6"/>
      <c r="BK785" s="6">
        <v>3</v>
      </c>
      <c r="BL785" s="6"/>
      <c r="BM785" s="6"/>
      <c r="BN785" s="6"/>
      <c r="BO785" s="6"/>
      <c r="BP785" s="6"/>
      <c r="BW785" s="414">
        <v>181197.87388987566</v>
      </c>
      <c r="BX785" s="414">
        <f t="shared" si="210"/>
        <v>215625.46992895202</v>
      </c>
      <c r="BY785" s="414">
        <f t="shared" si="211"/>
        <v>17407.609236234457</v>
      </c>
      <c r="BZ785" s="414">
        <f t="shared" si="212"/>
        <v>20715.054991119003</v>
      </c>
      <c r="CA785" s="414">
        <f t="shared" si="213"/>
        <v>198605.48312611011</v>
      </c>
      <c r="CB785" s="414">
        <f>+IF(C785="",0,BX785+BZ785)</f>
        <v>236340.52492007101</v>
      </c>
      <c r="CC785" s="414">
        <f>+$E$14*E785+$F$14*F785+$G$14*G785+$H$14*H785+$I$14*I785+$J$14*J785+$K$14*K785+$L$14*L785+$N$14*N785+$O$14*O785+$P$14*P785+$Q$14*Q785+$Z$14*Z785+$AC$14*AC785+$AD$14*AD785+$AE$14*AE785+$AF$14*AF785+$AH$14*AH785+$AI$14*AI785+$AK$14*AK785+$AL$14*AL785+$AM$14*AM785+$AN$14*AN785+$AO$14*AO785+$AP$14*AP785+$AR$14*AR785+$AS$14*AS785+$AU$14*AU785+$AV$14*AV785+$AW$14*AW785+$AY$14*AY785+$AZ$14*AZ785+$BA$14*BA785+$BB$14*BB785+$BC$14*BC785+$BD$14*BD785+$BE$14*BE785+$BF$14*BF785+$BG$14*BG785+$BH$14*BH785+$BJ$14*BJ785+$BK$14*BK785+$BL$14*BL785+$BM$14*BM785+$BN$14*BN785+$BO$14*BO785+$BP$14*BP785</f>
        <v>4349791.9000000004</v>
      </c>
      <c r="CD785" s="414">
        <f>+$S$14*S785+$T$14*T785+$U$14*U785+$V$14*V785+$W$14*W785+$X$14*X785+$AA$14*AA785</f>
        <v>0</v>
      </c>
      <c r="CE785" s="414">
        <f t="shared" si="204"/>
        <v>4349791.9000000004</v>
      </c>
      <c r="CF785" s="414">
        <f t="shared" si="214"/>
        <v>5645594.9070100002</v>
      </c>
      <c r="CG785" s="414">
        <f t="shared" si="215"/>
        <v>0</v>
      </c>
      <c r="CH785" s="414">
        <f t="shared" si="216"/>
        <v>5881935.4319300707</v>
      </c>
      <c r="CI785" s="414">
        <f t="shared" si="205"/>
        <v>0</v>
      </c>
      <c r="CJ785" s="414">
        <f t="shared" si="206"/>
        <v>0</v>
      </c>
      <c r="CK785" s="414">
        <f t="shared" si="207"/>
        <v>0</v>
      </c>
      <c r="CL785" s="414">
        <f t="shared" si="208"/>
        <v>0</v>
      </c>
      <c r="CM785" s="414">
        <f t="shared" si="209"/>
        <v>5881935.4319300707</v>
      </c>
      <c r="CO785" s="134" t="s">
        <v>1124</v>
      </c>
      <c r="CP785" s="134">
        <v>1</v>
      </c>
    </row>
    <row r="786" spans="2:94" hidden="1" x14ac:dyDescent="0.25">
      <c r="B786" s="134" t="str">
        <f>CONCATENATE(IF(AC786=1,"UST1",""),"",IF(AD786=1,"UST2",""),"",IF(AF786=1,"UST4",""),"-",IF(H786=1,"S",""),"",IF(N786=1,"S",""),"-",IF(I786=1,"D",""),"-",IF(J786=1,"LM",""),"",IF(O786=1,"LM",""),"-",IF(K786=1,"LD",""),"",IF(P786=1,"LD",""),"-",IF(L786=1,"LP",""),"",IF(Q786=1,"LP",""))</f>
        <v>-----</v>
      </c>
      <c r="C786" s="1" t="str">
        <f>+IF('Diagnóstico Técnico'!AH777&gt;0,'Diagnóstico Técnico'!A777,"")</f>
        <v>OAS-204</v>
      </c>
      <c r="D786" s="413" t="str">
        <f>+'Diagnóstico Técnico'!D777</f>
        <v xml:space="preserve">OASIS </v>
      </c>
      <c r="BW786" s="414">
        <v>181197.87388987566</v>
      </c>
      <c r="BX786" s="414">
        <f t="shared" si="210"/>
        <v>215625.46992895202</v>
      </c>
      <c r="BY786" s="414">
        <f t="shared" si="211"/>
        <v>17407.609236234457</v>
      </c>
      <c r="BZ786" s="414">
        <f t="shared" si="212"/>
        <v>20715.054991119003</v>
      </c>
      <c r="CA786" s="414">
        <f t="shared" si="213"/>
        <v>198605.48312611011</v>
      </c>
      <c r="CB786" s="414">
        <f>+IF(C786="",0,BX786+BZ786)</f>
        <v>236340.52492007101</v>
      </c>
      <c r="CC786" s="414">
        <f>+$E$14*E786+$F$14*F786+$G$14*G786+$H$14*H786+$I$14*I786+$J$14*J786+$K$14*K786+$L$14*L786+$N$14*N786+$O$14*O786+$P$14*P786+$Q$14*Q786+$Z$14*Z786+$AC$14*AC786+$AD$14*AD786+$AE$14*AE786+$AF$14*AF786+$AH$14*AH786+$AI$14*AI786+$AK$14*AK786+$AL$14*AL786+$AM$14*AM786+$AN$14*AN786+$AO$14*AO786+$AP$14*AP786+$AR$14*AR786+$AS$14*AS786+$AU$14*AU786+$AV$14*AV786+$AW$14*AW786+$AY$14*AY786+$AZ$14*AZ786+$BA$14*BA786+$BB$14*BB786+$BC$14*BC786+$BD$14*BD786+$BE$14*BE786+$BF$14*BF786+$BG$14*BG786+$BH$14*BH786+$BJ$14*BJ786+$BK$14*BK786+$BL$14*BL786+$BM$14*BM786+$BN$14*BN786+$BO$14*BO786+$BP$14*BP786</f>
        <v>0</v>
      </c>
      <c r="CD786" s="414">
        <f>+$S$14*S786+$T$14*T786+$U$14*U786+$V$14*V786+$W$14*W786+$X$14*X786+$AA$14*AA786</f>
        <v>0</v>
      </c>
      <c r="CE786" s="414">
        <f t="shared" si="204"/>
        <v>0</v>
      </c>
      <c r="CF786" s="414">
        <f t="shared" si="214"/>
        <v>0</v>
      </c>
      <c r="CG786" s="414">
        <f t="shared" si="215"/>
        <v>0</v>
      </c>
      <c r="CH786" s="414">
        <f t="shared" si="216"/>
        <v>236340.52492007101</v>
      </c>
      <c r="CI786" s="414">
        <f t="shared" si="205"/>
        <v>0</v>
      </c>
      <c r="CJ786" s="414">
        <f t="shared" si="206"/>
        <v>0</v>
      </c>
      <c r="CK786" s="414">
        <f t="shared" si="207"/>
        <v>0</v>
      </c>
      <c r="CL786" s="414">
        <f t="shared" si="208"/>
        <v>0</v>
      </c>
      <c r="CM786" s="414">
        <f t="shared" si="209"/>
        <v>236340.52492007101</v>
      </c>
      <c r="CO786" s="134" t="s">
        <v>1124</v>
      </c>
    </row>
    <row r="789" spans="2:94" x14ac:dyDescent="0.25">
      <c r="E789" s="613">
        <f>+SUBTOTAL(9,E15:E786)</f>
        <v>205.60000000000002</v>
      </c>
      <c r="F789" s="613">
        <f t="shared" ref="F789:BP789" si="217">+SUBTOTAL(9,F15:F786)</f>
        <v>176.85000000000002</v>
      </c>
      <c r="G789" s="613">
        <f t="shared" si="217"/>
        <v>103.37</v>
      </c>
      <c r="H789" s="613">
        <f t="shared" si="217"/>
        <v>62</v>
      </c>
      <c r="I789" s="613">
        <f t="shared" si="217"/>
        <v>62</v>
      </c>
      <c r="J789" s="613">
        <f t="shared" si="217"/>
        <v>62</v>
      </c>
      <c r="K789" s="613">
        <f t="shared" si="217"/>
        <v>26</v>
      </c>
      <c r="L789" s="613">
        <f t="shared" si="217"/>
        <v>14</v>
      </c>
      <c r="M789" s="613">
        <f t="shared" si="217"/>
        <v>0</v>
      </c>
      <c r="N789" s="613">
        <f t="shared" si="217"/>
        <v>0</v>
      </c>
      <c r="O789" s="613">
        <f t="shared" si="217"/>
        <v>0</v>
      </c>
      <c r="P789" s="613">
        <f t="shared" si="217"/>
        <v>0</v>
      </c>
      <c r="Q789" s="613">
        <f t="shared" si="217"/>
        <v>2</v>
      </c>
      <c r="R789" s="613">
        <f t="shared" si="217"/>
        <v>0</v>
      </c>
      <c r="S789" s="613">
        <f t="shared" si="217"/>
        <v>0</v>
      </c>
      <c r="T789" s="613">
        <f t="shared" si="217"/>
        <v>0</v>
      </c>
      <c r="U789" s="613">
        <f t="shared" si="217"/>
        <v>0</v>
      </c>
      <c r="V789" s="613">
        <f t="shared" si="217"/>
        <v>15</v>
      </c>
      <c r="W789" s="613">
        <f t="shared" si="217"/>
        <v>0</v>
      </c>
      <c r="X789" s="613">
        <f t="shared" si="217"/>
        <v>0</v>
      </c>
      <c r="Y789" s="613">
        <f t="shared" si="217"/>
        <v>0</v>
      </c>
      <c r="Z789" s="613">
        <f t="shared" si="217"/>
        <v>19.78</v>
      </c>
      <c r="AA789" s="613">
        <f t="shared" si="217"/>
        <v>3.5</v>
      </c>
      <c r="AB789" s="613">
        <f t="shared" si="217"/>
        <v>0</v>
      </c>
      <c r="AC789" s="613">
        <f t="shared" si="217"/>
        <v>33</v>
      </c>
      <c r="AD789" s="613">
        <f t="shared" si="217"/>
        <v>19</v>
      </c>
      <c r="AE789" s="613">
        <f t="shared" si="217"/>
        <v>0</v>
      </c>
      <c r="AF789" s="613">
        <f t="shared" si="217"/>
        <v>0</v>
      </c>
      <c r="AG789" s="613">
        <f t="shared" si="217"/>
        <v>0</v>
      </c>
      <c r="AH789" s="613">
        <f t="shared" si="217"/>
        <v>0</v>
      </c>
      <c r="AI789" s="613">
        <f t="shared" si="217"/>
        <v>0</v>
      </c>
      <c r="AJ789" s="613">
        <f t="shared" si="217"/>
        <v>0</v>
      </c>
      <c r="AK789" s="613">
        <f t="shared" si="217"/>
        <v>7.0000000000000007E-2</v>
      </c>
      <c r="AL789" s="613">
        <f t="shared" si="217"/>
        <v>3</v>
      </c>
      <c r="AM789" s="613">
        <f t="shared" si="217"/>
        <v>0</v>
      </c>
      <c r="AN789" s="613">
        <f t="shared" si="217"/>
        <v>41.63</v>
      </c>
      <c r="AO789" s="613">
        <f t="shared" si="217"/>
        <v>0</v>
      </c>
      <c r="AP789" s="613">
        <f t="shared" si="217"/>
        <v>2.58</v>
      </c>
      <c r="AQ789" s="613">
        <f t="shared" si="217"/>
        <v>0</v>
      </c>
      <c r="AR789" s="613">
        <f t="shared" si="217"/>
        <v>8.0299999999999994</v>
      </c>
      <c r="AS789" s="613">
        <f t="shared" si="217"/>
        <v>0</v>
      </c>
      <c r="AT789" s="613">
        <f t="shared" si="217"/>
        <v>0</v>
      </c>
      <c r="AU789" s="613">
        <f t="shared" si="217"/>
        <v>45.5</v>
      </c>
      <c r="AV789" s="613">
        <f t="shared" si="217"/>
        <v>48.900000000000006</v>
      </c>
      <c r="AW789" s="613">
        <f t="shared" si="217"/>
        <v>4.88</v>
      </c>
      <c r="AX789" s="613">
        <f t="shared" si="217"/>
        <v>0</v>
      </c>
      <c r="AY789" s="613">
        <f t="shared" si="217"/>
        <v>9</v>
      </c>
      <c r="AZ789" s="613">
        <f t="shared" si="217"/>
        <v>6</v>
      </c>
      <c r="BA789" s="613">
        <f t="shared" si="217"/>
        <v>0</v>
      </c>
      <c r="BB789" s="613">
        <f t="shared" si="217"/>
        <v>1</v>
      </c>
      <c r="BC789" s="613">
        <f t="shared" si="217"/>
        <v>0</v>
      </c>
      <c r="BD789" s="613">
        <f t="shared" si="217"/>
        <v>0</v>
      </c>
      <c r="BE789" s="613">
        <f t="shared" si="217"/>
        <v>0</v>
      </c>
      <c r="BF789" s="613">
        <f t="shared" si="217"/>
        <v>0</v>
      </c>
      <c r="BG789" s="613">
        <f t="shared" si="217"/>
        <v>23</v>
      </c>
      <c r="BH789" s="613">
        <f t="shared" si="217"/>
        <v>0</v>
      </c>
      <c r="BI789" s="613">
        <f t="shared" si="217"/>
        <v>0</v>
      </c>
      <c r="BJ789" s="613">
        <f t="shared" si="217"/>
        <v>0</v>
      </c>
      <c r="BK789" s="613">
        <f t="shared" si="217"/>
        <v>54.339999999999996</v>
      </c>
      <c r="BL789" s="613">
        <f t="shared" si="217"/>
        <v>14.32</v>
      </c>
      <c r="BM789" s="613">
        <f t="shared" si="217"/>
        <v>17.2</v>
      </c>
      <c r="BN789" s="613">
        <f t="shared" si="217"/>
        <v>29.720000000000002</v>
      </c>
      <c r="BO789" s="613">
        <f t="shared" si="217"/>
        <v>5.7799999999999994</v>
      </c>
      <c r="BP789" s="613">
        <f t="shared" si="217"/>
        <v>130.57999999999998</v>
      </c>
      <c r="CB789" s="441">
        <f>+SUBTOTAL(9,CB15:CB786)</f>
        <v>14889453.069964454</v>
      </c>
      <c r="CC789" s="441"/>
      <c r="CD789" s="441"/>
      <c r="CE789" s="441"/>
      <c r="CF789" s="441">
        <f>+SUBTOTAL(9,CF15:CF786)</f>
        <v>293738811.23532212</v>
      </c>
      <c r="CG789" s="441">
        <f>+SUBTOTAL(9,CG15:CG786)</f>
        <v>3986147.4701500004</v>
      </c>
      <c r="CH789" s="441">
        <f>+SUBTOTAL(9,CH15:CH786)</f>
        <v>312614411.77543646</v>
      </c>
    </row>
    <row r="791" spans="2:94" x14ac:dyDescent="0.25">
      <c r="E791" s="137">
        <f>+E14*E789*1.2979</f>
        <v>3018854.1391200004</v>
      </c>
      <c r="F791" s="137">
        <f t="shared" ref="F791:BP791" si="218">+F14*F789*1.2979</f>
        <v>12828633.742350003</v>
      </c>
      <c r="G791" s="137">
        <f t="shared" si="218"/>
        <v>4044371.4588350002</v>
      </c>
      <c r="H791" s="137">
        <f t="shared" si="218"/>
        <v>21613303.112199999</v>
      </c>
      <c r="I791" s="137">
        <f t="shared" si="218"/>
        <v>10956043.739800001</v>
      </c>
      <c r="J791" s="137">
        <f t="shared" si="218"/>
        <v>12571796.854</v>
      </c>
      <c r="K791" s="137">
        <f t="shared" si="218"/>
        <v>12951484.520000001</v>
      </c>
      <c r="L791" s="137">
        <f t="shared" si="218"/>
        <v>8061005.1074000001</v>
      </c>
      <c r="M791" s="137">
        <f t="shared" si="218"/>
        <v>0</v>
      </c>
      <c r="N791" s="137">
        <f t="shared" si="218"/>
        <v>0</v>
      </c>
      <c r="O791" s="137">
        <f t="shared" si="218"/>
        <v>0</v>
      </c>
      <c r="P791" s="137">
        <f t="shared" si="218"/>
        <v>0</v>
      </c>
      <c r="Q791" s="137">
        <f t="shared" si="218"/>
        <v>585734.48259999999</v>
      </c>
      <c r="R791" s="137">
        <f t="shared" si="218"/>
        <v>0</v>
      </c>
      <c r="S791" s="137">
        <f t="shared" si="218"/>
        <v>0</v>
      </c>
      <c r="T791" s="137">
        <f t="shared" si="218"/>
        <v>0</v>
      </c>
      <c r="U791" s="137">
        <f t="shared" si="218"/>
        <v>0</v>
      </c>
      <c r="V791" s="137">
        <f t="shared" si="218"/>
        <v>2434555.3935000002</v>
      </c>
      <c r="W791" s="137">
        <f t="shared" si="218"/>
        <v>0</v>
      </c>
      <c r="X791" s="137">
        <f t="shared" si="218"/>
        <v>0</v>
      </c>
      <c r="Y791" s="137">
        <f t="shared" si="218"/>
        <v>0</v>
      </c>
      <c r="Z791" s="137">
        <f t="shared" si="218"/>
        <v>6627987.8768500006</v>
      </c>
      <c r="AA791" s="137">
        <f t="shared" si="218"/>
        <v>1551592.0766500002</v>
      </c>
      <c r="AB791" s="137">
        <f t="shared" si="218"/>
        <v>0</v>
      </c>
      <c r="AC791" s="137">
        <f t="shared" si="218"/>
        <v>122004962.178</v>
      </c>
      <c r="AD791" s="137">
        <f t="shared" si="218"/>
        <v>62939948.569900006</v>
      </c>
      <c r="AE791" s="137">
        <f t="shared" si="218"/>
        <v>0</v>
      </c>
      <c r="AF791" s="137">
        <f t="shared" si="218"/>
        <v>0</v>
      </c>
      <c r="AG791" s="137">
        <f t="shared" si="218"/>
        <v>0</v>
      </c>
      <c r="AH791" s="137">
        <f t="shared" si="218"/>
        <v>0</v>
      </c>
      <c r="AI791" s="137">
        <f t="shared" si="218"/>
        <v>0</v>
      </c>
      <c r="AJ791" s="137">
        <f t="shared" si="218"/>
        <v>0</v>
      </c>
      <c r="AK791" s="137">
        <f t="shared" si="218"/>
        <v>51339.12238700001</v>
      </c>
      <c r="AL791" s="137">
        <f t="shared" si="218"/>
        <v>13951.1271</v>
      </c>
      <c r="AM791" s="137">
        <f t="shared" si="218"/>
        <v>0</v>
      </c>
      <c r="AN791" s="137">
        <f t="shared" si="218"/>
        <v>2737077.5960890003</v>
      </c>
      <c r="AO791" s="137">
        <f t="shared" si="218"/>
        <v>0</v>
      </c>
      <c r="AP791" s="137">
        <f t="shared" si="218"/>
        <v>1172094.1117140001</v>
      </c>
      <c r="AQ791" s="137">
        <f t="shared" si="218"/>
        <v>0</v>
      </c>
      <c r="AR791" s="137">
        <f t="shared" si="218"/>
        <v>294456.63666099997</v>
      </c>
      <c r="AS791" s="137">
        <f t="shared" si="218"/>
        <v>0</v>
      </c>
      <c r="AT791" s="137">
        <f t="shared" si="218"/>
        <v>0</v>
      </c>
      <c r="AU791" s="137">
        <f t="shared" si="218"/>
        <v>813297.88540000003</v>
      </c>
      <c r="AV791" s="137">
        <f t="shared" si="218"/>
        <v>989455.36290000018</v>
      </c>
      <c r="AW791" s="137">
        <f t="shared" si="218"/>
        <v>106806.059976</v>
      </c>
      <c r="AX791" s="137">
        <f t="shared" si="218"/>
        <v>0</v>
      </c>
      <c r="AY791" s="137">
        <f t="shared" si="218"/>
        <v>3499073.5050000004</v>
      </c>
      <c r="AZ791" s="137">
        <f t="shared" si="218"/>
        <v>418744.07280000002</v>
      </c>
      <c r="BA791" s="137">
        <f t="shared" si="218"/>
        <v>0</v>
      </c>
      <c r="BB791" s="137">
        <f t="shared" si="218"/>
        <v>20622.3331</v>
      </c>
      <c r="BC791" s="137">
        <f t="shared" si="218"/>
        <v>0</v>
      </c>
      <c r="BD791" s="137">
        <f t="shared" si="218"/>
        <v>0</v>
      </c>
      <c r="BE791" s="137">
        <f t="shared" si="218"/>
        <v>0</v>
      </c>
      <c r="BF791" s="137">
        <f t="shared" si="218"/>
        <v>0</v>
      </c>
      <c r="BG791" s="137">
        <f t="shared" si="218"/>
        <v>929999.86180000007</v>
      </c>
      <c r="BH791" s="137">
        <f t="shared" si="218"/>
        <v>0</v>
      </c>
      <c r="BI791" s="137">
        <f t="shared" si="218"/>
        <v>0</v>
      </c>
      <c r="BJ791" s="137">
        <f t="shared" si="218"/>
        <v>0</v>
      </c>
      <c r="BK791" s="137">
        <f t="shared" si="218"/>
        <v>1533135.1858679999</v>
      </c>
      <c r="BL791" s="137">
        <f t="shared" si="218"/>
        <v>300553.04168800003</v>
      </c>
      <c r="BM791" s="137">
        <f t="shared" si="218"/>
        <v>135014.82623999999</v>
      </c>
      <c r="BN791" s="137">
        <f t="shared" si="218"/>
        <v>1280064.5177800001</v>
      </c>
      <c r="BO791" s="137">
        <f t="shared" si="218"/>
        <v>312962.678916</v>
      </c>
      <c r="BP791" s="137">
        <f t="shared" si="218"/>
        <v>926037.52884799987</v>
      </c>
      <c r="CH791" s="440">
        <f>+SUM(CH15:CH786)</f>
        <v>341211615.29076517</v>
      </c>
    </row>
    <row r="792" spans="2:94" x14ac:dyDescent="0.25">
      <c r="E792" s="138"/>
      <c r="CK792" s="927"/>
      <c r="CM792" s="927"/>
    </row>
    <row r="793" spans="2:94" ht="21" x14ac:dyDescent="0.35">
      <c r="CG793" s="414">
        <f>+CF789+CG789</f>
        <v>297724958.70547211</v>
      </c>
      <c r="CK793" s="926" t="s">
        <v>4732</v>
      </c>
      <c r="CM793" s="926" t="s">
        <v>4733</v>
      </c>
    </row>
    <row r="794" spans="2:94" ht="21" x14ac:dyDescent="0.35">
      <c r="CK794" s="926" t="s">
        <v>4565</v>
      </c>
      <c r="CM794" s="926" t="s">
        <v>4478</v>
      </c>
    </row>
  </sheetData>
  <sheetProtection selectLockedCells="1" selectUnlockedCells="1"/>
  <autoFilter ref="A14:CQ786">
    <filterColumn colId="2">
      <customFilters>
        <customFilter operator="notEqual" val=" "/>
      </customFilters>
    </filterColumn>
    <filterColumn colId="3">
      <filters>
        <filter val="OASIS"/>
      </filters>
    </filterColumn>
    <filterColumn colId="85">
      <filters>
        <filter val="$ 1.540.209,54"/>
        <filter val="$ 1.928.995,48"/>
        <filter val="$ 1.992.736,12"/>
        <filter val="$ 2.409.300,86"/>
        <filter val="$ 2.427.129,48"/>
        <filter val="$ 2.474.727,11"/>
        <filter val="$ 2.600.289,43"/>
        <filter val="$ 3.034.148,51"/>
        <filter val="$ 3.669.798,06"/>
        <filter val="$ 4.108.676,32"/>
        <filter val="$ 4.277.052,27"/>
        <filter val="$ 4.661.543,46"/>
        <filter val="$ 4.775.186,28"/>
        <filter val="$ 4.904.501,90"/>
        <filter val="$ 5.029.354,16"/>
        <filter val="$ 5.063.955,27"/>
        <filter val="$ 5.159.677,47"/>
        <filter val="$ 5.229.369,01"/>
        <filter val="$ 5.237.329,52"/>
        <filter val="$ 5.241.818,05"/>
        <filter val="$ 5.326.971,35"/>
        <filter val="$ 5.362.177,12"/>
        <filter val="$ 5.363.101,17"/>
        <filter val="$ 5.381.110,43"/>
        <filter val="$ 5.412.900,89"/>
        <filter val="$ 5.418.828,90"/>
        <filter val="$ 5.451.230,92"/>
        <filter val="$ 5.493.450,88"/>
        <filter val="$ 5.513.855,94"/>
        <filter val="$ 5.517.076,73"/>
        <filter val="$ 5.532.248,09"/>
        <filter val="$ 5.555.688,16"/>
        <filter val="$ 5.580.441,58"/>
        <filter val="$ 5.635.758,99"/>
        <filter val="$ 5.640.670,63"/>
        <filter val="$ 5.740.520,78"/>
        <filter val="$ 5.758.518,78"/>
        <filter val="$ 5.771.999,89"/>
        <filter val="$ 5.775.627,91"/>
        <filter val="$ 5.776.638,24"/>
        <filter val="$ 5.777.946,40"/>
        <filter val="$ 5.793.663,81"/>
        <filter val="$ 5.868.565,81"/>
        <filter val="$ 5.881.935,31"/>
        <filter val="$ 5.914.595,02"/>
        <filter val="$ 5.955.319,35"/>
        <filter val="$ 5.969.405,03"/>
        <filter val="$ 5.989.146,92"/>
        <filter val="$ 6.025.777,02"/>
        <filter val="$ 6.181.461,29"/>
        <filter val="$ 6.323.140,64"/>
        <filter val="$ 6.360.576,94"/>
        <filter val="$ 6.884.484,98"/>
        <filter val="$ 7.469.437,10"/>
      </filters>
    </filterColumn>
  </autoFilter>
  <mergeCells count="84">
    <mergeCell ref="CH11:CI11"/>
    <mergeCell ref="CF12:CG12"/>
    <mergeCell ref="CH12:CI12"/>
    <mergeCell ref="CJ13:CK13"/>
    <mergeCell ref="AK11:AP11"/>
    <mergeCell ref="AR11:AS11"/>
    <mergeCell ref="AU11:AW11"/>
    <mergeCell ref="AY11:BH11"/>
    <mergeCell ref="BJ11:BP11"/>
    <mergeCell ref="CF11:CG11"/>
    <mergeCell ref="BP9:BP10"/>
    <mergeCell ref="CF9:CI9"/>
    <mergeCell ref="CF10:CG10"/>
    <mergeCell ref="CH10:CI10"/>
    <mergeCell ref="E11:L11"/>
    <mergeCell ref="N11:Q11"/>
    <mergeCell ref="S11:X11"/>
    <mergeCell ref="Z11:AA11"/>
    <mergeCell ref="AC11:AF11"/>
    <mergeCell ref="AH11:AI11"/>
    <mergeCell ref="BJ9:BJ10"/>
    <mergeCell ref="BK9:BK10"/>
    <mergeCell ref="BL9:BL10"/>
    <mergeCell ref="BM9:BM10"/>
    <mergeCell ref="BN9:BN10"/>
    <mergeCell ref="BO9:BO10"/>
    <mergeCell ref="BH9:BH10"/>
    <mergeCell ref="AV9:AV10"/>
    <mergeCell ref="AW9:AW10"/>
    <mergeCell ref="AY9:AY10"/>
    <mergeCell ref="AZ9:AZ10"/>
    <mergeCell ref="BA9:BA10"/>
    <mergeCell ref="BB9:BB10"/>
    <mergeCell ref="BC9:BC10"/>
    <mergeCell ref="BD9:BD10"/>
    <mergeCell ref="BE9:BE10"/>
    <mergeCell ref="BF9:BF10"/>
    <mergeCell ref="BG9:BG10"/>
    <mergeCell ref="AU9:AU10"/>
    <mergeCell ref="AF9:AF10"/>
    <mergeCell ref="AH9:AH10"/>
    <mergeCell ref="AI9:AI10"/>
    <mergeCell ref="AK9:AK10"/>
    <mergeCell ref="AL9:AL10"/>
    <mergeCell ref="AM9:AM10"/>
    <mergeCell ref="AN9:AN10"/>
    <mergeCell ref="AO9:AO10"/>
    <mergeCell ref="AP9:AP10"/>
    <mergeCell ref="AR9:AR10"/>
    <mergeCell ref="AS9:AS10"/>
    <mergeCell ref="AE9:AE10"/>
    <mergeCell ref="Q9:Q10"/>
    <mergeCell ref="S9:S10"/>
    <mergeCell ref="T9:T10"/>
    <mergeCell ref="U9:U10"/>
    <mergeCell ref="V9:V10"/>
    <mergeCell ref="W9:W10"/>
    <mergeCell ref="X9:X10"/>
    <mergeCell ref="Z9:Z10"/>
    <mergeCell ref="AA9:AA10"/>
    <mergeCell ref="AC9:AC10"/>
    <mergeCell ref="AD9:AD10"/>
    <mergeCell ref="P9:P10"/>
    <mergeCell ref="B8:B10"/>
    <mergeCell ref="C8:D8"/>
    <mergeCell ref="E8:BQ8"/>
    <mergeCell ref="C9:C14"/>
    <mergeCell ref="D9:D14"/>
    <mergeCell ref="E9:E10"/>
    <mergeCell ref="F9:F10"/>
    <mergeCell ref="G9:G10"/>
    <mergeCell ref="H9:H10"/>
    <mergeCell ref="I9:I10"/>
    <mergeCell ref="J9:J10"/>
    <mergeCell ref="K9:K10"/>
    <mergeCell ref="L9:L10"/>
    <mergeCell ref="N9:N10"/>
    <mergeCell ref="O9:O10"/>
    <mergeCell ref="D5:P5"/>
    <mergeCell ref="J1:K1"/>
    <mergeCell ref="D2:G2"/>
    <mergeCell ref="I2:J2"/>
    <mergeCell ref="D3:P3"/>
    <mergeCell ref="D4:P4"/>
  </mergeCells>
  <dataValidations count="1">
    <dataValidation type="decimal" allowBlank="1" showInputMessage="1" showErrorMessage="1" sqref="E15:BP1048576">
      <formula1>0</formula1>
      <formula2>9.99999999999999E+29</formula2>
    </dataValidation>
  </dataValidations>
  <printOptions horizontalCentered="1" verticalCentered="1"/>
  <pageMargins left="0.70866141732283472" right="0.70866141732283472" top="0.74803149606299213" bottom="0.74803149606299213" header="0.31496062992125984" footer="0.31496062992125984"/>
  <pageSetup paperSize="5" scale="11"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Q774"/>
  <sheetViews>
    <sheetView zoomScaleNormal="100" workbookViewId="0">
      <pane xSplit="4" ySplit="2" topLeftCell="G3" activePane="bottomRight" state="frozen"/>
      <selection activeCell="AC5" sqref="AC5:AC6"/>
      <selection pane="topRight" activeCell="AC5" sqref="AC5:AC6"/>
      <selection pane="bottomLeft" activeCell="AC5" sqref="AC5:AC6"/>
      <selection pane="bottomRight" activeCell="G273" sqref="G273"/>
    </sheetView>
  </sheetViews>
  <sheetFormatPr baseColWidth="10" defaultRowHeight="15" x14ac:dyDescent="0.25"/>
  <cols>
    <col min="1" max="1" width="17.85546875" style="4" customWidth="1"/>
    <col min="2" max="3" width="0" style="4" hidden="1" customWidth="1"/>
    <col min="4" max="4" width="19.28515625" style="4" hidden="1" customWidth="1"/>
    <col min="5" max="5" width="43.28515625" style="430" customWidth="1"/>
    <col min="6" max="11" width="37.140625" style="430" customWidth="1"/>
    <col min="12" max="12" width="37.140625" style="431" customWidth="1"/>
    <col min="13" max="13" width="31" style="430" customWidth="1"/>
    <col min="14" max="14" width="19.28515625" style="430" customWidth="1"/>
    <col min="15" max="15" width="33.140625" style="430" customWidth="1"/>
    <col min="16" max="16" width="16.42578125" style="432" customWidth="1"/>
    <col min="17" max="17" width="42.5703125" style="430" customWidth="1"/>
    <col min="18" max="16384" width="11.42578125" style="4"/>
  </cols>
  <sheetData>
    <row r="1" spans="1:17" ht="24.75" customHeight="1" x14ac:dyDescent="0.25">
      <c r="A1" s="1233" t="s">
        <v>3502</v>
      </c>
      <c r="B1" s="1233"/>
      <c r="C1" s="1233"/>
      <c r="D1" s="1234"/>
      <c r="E1" s="1235" t="s">
        <v>3503</v>
      </c>
      <c r="F1" s="1236"/>
      <c r="G1" s="1237" t="s">
        <v>3504</v>
      </c>
      <c r="H1" s="1238"/>
      <c r="I1" s="1238"/>
      <c r="J1" s="1238"/>
      <c r="K1" s="1238"/>
      <c r="L1" s="1239"/>
      <c r="M1" s="1240" t="s">
        <v>3505</v>
      </c>
      <c r="N1" s="1241"/>
      <c r="O1" s="1242"/>
      <c r="P1" s="1243" t="s">
        <v>3506</v>
      </c>
      <c r="Q1" s="1231" t="s">
        <v>3507</v>
      </c>
    </row>
    <row r="2" spans="1:17" ht="108" x14ac:dyDescent="0.25">
      <c r="A2" s="415" t="s">
        <v>3508</v>
      </c>
      <c r="B2" s="416" t="s">
        <v>3509</v>
      </c>
      <c r="C2" s="415" t="s">
        <v>3510</v>
      </c>
      <c r="D2" s="415" t="s">
        <v>3511</v>
      </c>
      <c r="E2" s="417" t="s">
        <v>3897</v>
      </c>
      <c r="F2" s="417" t="s">
        <v>3898</v>
      </c>
      <c r="G2" s="418" t="s">
        <v>3899</v>
      </c>
      <c r="H2" s="418" t="s">
        <v>3900</v>
      </c>
      <c r="I2" s="418" t="s">
        <v>3894</v>
      </c>
      <c r="J2" s="418" t="s">
        <v>3901</v>
      </c>
      <c r="K2" s="418" t="s">
        <v>3512</v>
      </c>
      <c r="L2" s="418" t="s">
        <v>3895</v>
      </c>
      <c r="M2" s="419" t="s">
        <v>3896</v>
      </c>
      <c r="N2" s="419" t="s">
        <v>3902</v>
      </c>
      <c r="O2" s="419" t="s">
        <v>3903</v>
      </c>
      <c r="P2" s="1243"/>
      <c r="Q2" s="1232"/>
    </row>
    <row r="3" spans="1:17" hidden="1" x14ac:dyDescent="0.25">
      <c r="A3" s="420" t="str">
        <f>+'Diagnóstico Técnico'!A6</f>
        <v/>
      </c>
      <c r="B3" s="421"/>
      <c r="C3" s="421"/>
      <c r="D3" s="422"/>
      <c r="E3" s="423"/>
      <c r="F3" s="424"/>
      <c r="G3" s="425"/>
      <c r="H3" s="426"/>
      <c r="I3" s="427">
        <f>H3-G3</f>
        <v>0</v>
      </c>
      <c r="J3" s="425"/>
      <c r="K3" s="426">
        <f>+'Ejecución de Obra'!CH15</f>
        <v>0</v>
      </c>
      <c r="L3" s="428">
        <f>K3-H3</f>
        <v>0</v>
      </c>
      <c r="M3" s="424"/>
      <c r="N3" s="424"/>
      <c r="O3" s="424"/>
      <c r="P3" s="429"/>
      <c r="Q3" s="423"/>
    </row>
    <row r="4" spans="1:17" x14ac:dyDescent="0.25">
      <c r="A4" s="420" t="str">
        <f>+'Diagnóstico Técnico'!A7</f>
        <v>OAS-001</v>
      </c>
      <c r="B4" s="421"/>
      <c r="C4" s="421"/>
      <c r="D4" s="422"/>
      <c r="E4" s="423"/>
      <c r="F4" s="424"/>
      <c r="G4" s="425"/>
      <c r="H4" s="426"/>
      <c r="I4" s="427">
        <f t="shared" ref="I4:I67" si="0">H4-G4</f>
        <v>0</v>
      </c>
      <c r="J4" s="425"/>
      <c r="K4" s="426">
        <f>+'Ejecución de Obra'!CH16</f>
        <v>0</v>
      </c>
      <c r="L4" s="428">
        <f t="shared" ref="L4:L67" si="1">K4-H4</f>
        <v>0</v>
      </c>
      <c r="M4" s="424"/>
      <c r="N4" s="424"/>
      <c r="O4" s="424"/>
      <c r="P4" s="429"/>
      <c r="Q4" s="423"/>
    </row>
    <row r="5" spans="1:17" x14ac:dyDescent="0.25">
      <c r="A5" s="420" t="str">
        <f>+'Diagnóstico Técnico'!A8</f>
        <v>OAS-002</v>
      </c>
      <c r="B5" s="421"/>
      <c r="C5" s="421"/>
      <c r="D5" s="422"/>
      <c r="E5" s="423"/>
      <c r="F5" s="424"/>
      <c r="G5" s="425"/>
      <c r="H5" s="426"/>
      <c r="I5" s="427">
        <f t="shared" si="0"/>
        <v>0</v>
      </c>
      <c r="J5" s="425"/>
      <c r="K5" s="426">
        <f>+'Ejecución de Obra'!CH17</f>
        <v>4775186.3800200708</v>
      </c>
      <c r="L5" s="428">
        <f t="shared" si="1"/>
        <v>4775186.3800200708</v>
      </c>
      <c r="M5" s="424"/>
      <c r="N5" s="424"/>
      <c r="O5" s="424"/>
      <c r="P5" s="429"/>
      <c r="Q5" s="423"/>
    </row>
    <row r="6" spans="1:17" x14ac:dyDescent="0.25">
      <c r="A6" s="420" t="str">
        <f>+'Diagnóstico Técnico'!A9</f>
        <v>OAS-003</v>
      </c>
      <c r="B6" s="421"/>
      <c r="C6" s="421"/>
      <c r="D6" s="422"/>
      <c r="E6" s="423"/>
      <c r="F6" s="424"/>
      <c r="G6" s="425"/>
      <c r="H6" s="426"/>
      <c r="I6" s="427">
        <f t="shared" si="0"/>
        <v>0</v>
      </c>
      <c r="J6" s="425"/>
      <c r="K6" s="426">
        <f>+'Ejecución de Obra'!CH18</f>
        <v>0</v>
      </c>
      <c r="L6" s="428">
        <f t="shared" si="1"/>
        <v>0</v>
      </c>
      <c r="M6" s="424"/>
      <c r="N6" s="424"/>
      <c r="O6" s="424"/>
      <c r="P6" s="429"/>
      <c r="Q6" s="423"/>
    </row>
    <row r="7" spans="1:17" x14ac:dyDescent="0.25">
      <c r="A7" s="420" t="str">
        <f>+'Diagnóstico Técnico'!A10</f>
        <v>OAS-004</v>
      </c>
      <c r="B7" s="421"/>
      <c r="C7" s="421"/>
      <c r="D7" s="422"/>
      <c r="E7" s="423"/>
      <c r="F7" s="424"/>
      <c r="G7" s="425"/>
      <c r="H7" s="426"/>
      <c r="I7" s="427">
        <f t="shared" si="0"/>
        <v>0</v>
      </c>
      <c r="J7" s="425"/>
      <c r="K7" s="426">
        <f>+'Ejecución de Obra'!CH19</f>
        <v>0</v>
      </c>
      <c r="L7" s="428">
        <f t="shared" si="1"/>
        <v>0</v>
      </c>
      <c r="M7" s="424"/>
      <c r="N7" s="424"/>
      <c r="O7" s="424"/>
      <c r="P7" s="429"/>
      <c r="Q7" s="423"/>
    </row>
    <row r="8" spans="1:17" hidden="1" x14ac:dyDescent="0.25">
      <c r="A8" s="420" t="str">
        <f>+'Diagnóstico Técnico'!A11</f>
        <v/>
      </c>
      <c r="B8" s="421"/>
      <c r="C8" s="421"/>
      <c r="D8" s="422"/>
      <c r="E8" s="423"/>
      <c r="F8" s="424"/>
      <c r="G8" s="425"/>
      <c r="H8" s="426"/>
      <c r="I8" s="427">
        <f t="shared" si="0"/>
        <v>0</v>
      </c>
      <c r="J8" s="425"/>
      <c r="K8" s="426">
        <f>+'Ejecución de Obra'!CH20</f>
        <v>0</v>
      </c>
      <c r="L8" s="428">
        <f t="shared" si="1"/>
        <v>0</v>
      </c>
      <c r="M8" s="424"/>
      <c r="N8" s="424"/>
      <c r="O8" s="424"/>
      <c r="P8" s="429"/>
      <c r="Q8" s="423"/>
    </row>
    <row r="9" spans="1:17" x14ac:dyDescent="0.25">
      <c r="A9" s="420" t="str">
        <f>+'Diagnóstico Técnico'!A12</f>
        <v>MIL-001</v>
      </c>
      <c r="B9" s="421"/>
      <c r="C9" s="421"/>
      <c r="D9" s="422"/>
      <c r="E9" s="423"/>
      <c r="F9" s="424"/>
      <c r="G9" s="425"/>
      <c r="H9" s="426"/>
      <c r="I9" s="427">
        <f t="shared" si="0"/>
        <v>0</v>
      </c>
      <c r="J9" s="425"/>
      <c r="K9" s="426">
        <f>+'Ejecución de Obra'!CH21</f>
        <v>236340.52492007101</v>
      </c>
      <c r="L9" s="428">
        <f t="shared" si="1"/>
        <v>236340.52492007101</v>
      </c>
      <c r="M9" s="424"/>
      <c r="N9" s="424"/>
      <c r="O9" s="424"/>
      <c r="P9" s="429"/>
      <c r="Q9" s="423"/>
    </row>
    <row r="10" spans="1:17" x14ac:dyDescent="0.25">
      <c r="A10" s="420" t="str">
        <f>+'Diagnóstico Técnico'!A13</f>
        <v>HOR-001</v>
      </c>
      <c r="B10" s="421"/>
      <c r="C10" s="421"/>
      <c r="D10" s="422"/>
      <c r="E10" s="423"/>
      <c r="F10" s="424"/>
      <c r="G10" s="425"/>
      <c r="H10" s="426"/>
      <c r="I10" s="427">
        <f t="shared" si="0"/>
        <v>0</v>
      </c>
      <c r="J10" s="425"/>
      <c r="K10" s="426">
        <f>+'Ejecución de Obra'!CH22</f>
        <v>0</v>
      </c>
      <c r="L10" s="428">
        <f t="shared" si="1"/>
        <v>0</v>
      </c>
      <c r="M10" s="424"/>
      <c r="N10" s="424"/>
      <c r="O10" s="424"/>
      <c r="P10" s="429"/>
      <c r="Q10" s="423"/>
    </row>
    <row r="11" spans="1:17" hidden="1" x14ac:dyDescent="0.25">
      <c r="A11" s="420" t="str">
        <f>+'Diagnóstico Técnico'!A14</f>
        <v/>
      </c>
      <c r="B11" s="421"/>
      <c r="C11" s="421"/>
      <c r="D11" s="422"/>
      <c r="E11" s="423"/>
      <c r="F11" s="424"/>
      <c r="G11" s="425"/>
      <c r="H11" s="426"/>
      <c r="I11" s="427">
        <f t="shared" si="0"/>
        <v>0</v>
      </c>
      <c r="J11" s="425"/>
      <c r="K11" s="426">
        <f>+'Ejecución de Obra'!CH23</f>
        <v>0</v>
      </c>
      <c r="L11" s="428">
        <f t="shared" si="1"/>
        <v>0</v>
      </c>
      <c r="M11" s="424"/>
      <c r="N11" s="424"/>
      <c r="O11" s="424"/>
      <c r="P11" s="429"/>
      <c r="Q11" s="423"/>
    </row>
    <row r="12" spans="1:17" x14ac:dyDescent="0.25">
      <c r="A12" s="420" t="str">
        <f>+'Diagnóstico Técnico'!A15</f>
        <v>HOR-002</v>
      </c>
      <c r="B12" s="421"/>
      <c r="C12" s="421"/>
      <c r="D12" s="422"/>
      <c r="E12" s="423"/>
      <c r="F12" s="424"/>
      <c r="G12" s="425"/>
      <c r="H12" s="426"/>
      <c r="I12" s="427">
        <f t="shared" si="0"/>
        <v>0</v>
      </c>
      <c r="J12" s="425"/>
      <c r="K12" s="426">
        <f>+'Ejecución de Obra'!CH24</f>
        <v>0</v>
      </c>
      <c r="L12" s="428">
        <f t="shared" si="1"/>
        <v>0</v>
      </c>
      <c r="M12" s="424"/>
      <c r="N12" s="424"/>
      <c r="O12" s="424"/>
      <c r="P12" s="429"/>
      <c r="Q12" s="423"/>
    </row>
    <row r="13" spans="1:17" hidden="1" x14ac:dyDescent="0.25">
      <c r="A13" s="420" t="str">
        <f>+'Diagnóstico Técnico'!A16</f>
        <v/>
      </c>
      <c r="B13" s="421"/>
      <c r="C13" s="421"/>
      <c r="D13" s="422"/>
      <c r="E13" s="423"/>
      <c r="F13" s="424"/>
      <c r="G13" s="425"/>
      <c r="H13" s="426"/>
      <c r="I13" s="427">
        <f t="shared" si="0"/>
        <v>0</v>
      </c>
      <c r="J13" s="425"/>
      <c r="K13" s="426">
        <f>+'Ejecución de Obra'!CH25</f>
        <v>0</v>
      </c>
      <c r="L13" s="428">
        <f t="shared" si="1"/>
        <v>0</v>
      </c>
      <c r="M13" s="424"/>
      <c r="N13" s="424"/>
      <c r="O13" s="424"/>
      <c r="P13" s="429"/>
      <c r="Q13" s="423"/>
    </row>
    <row r="14" spans="1:17" x14ac:dyDescent="0.25">
      <c r="A14" s="420" t="str">
        <f>+'Diagnóstico Técnico'!A17</f>
        <v>HOR-003</v>
      </c>
      <c r="B14" s="421"/>
      <c r="C14" s="421"/>
      <c r="D14" s="422"/>
      <c r="E14" s="423"/>
      <c r="F14" s="424"/>
      <c r="G14" s="425"/>
      <c r="H14" s="426"/>
      <c r="I14" s="427">
        <f t="shared" si="0"/>
        <v>0</v>
      </c>
      <c r="J14" s="425"/>
      <c r="K14" s="426">
        <f>+'Ejecución de Obra'!CH26</f>
        <v>0</v>
      </c>
      <c r="L14" s="428">
        <f t="shared" si="1"/>
        <v>0</v>
      </c>
      <c r="M14" s="424"/>
      <c r="N14" s="424"/>
      <c r="O14" s="424"/>
      <c r="P14" s="429"/>
      <c r="Q14" s="423"/>
    </row>
    <row r="15" spans="1:17" hidden="1" x14ac:dyDescent="0.25">
      <c r="A15" s="420" t="str">
        <f>+'Diagnóstico Técnico'!A18</f>
        <v/>
      </c>
      <c r="B15" s="421"/>
      <c r="C15" s="421"/>
      <c r="D15" s="422"/>
      <c r="E15" s="423"/>
      <c r="F15" s="424"/>
      <c r="G15" s="425"/>
      <c r="H15" s="426"/>
      <c r="I15" s="427">
        <f t="shared" si="0"/>
        <v>0</v>
      </c>
      <c r="J15" s="425"/>
      <c r="K15" s="426">
        <f>+'Ejecución de Obra'!CH27</f>
        <v>0</v>
      </c>
      <c r="L15" s="428">
        <f t="shared" si="1"/>
        <v>0</v>
      </c>
      <c r="M15" s="424"/>
      <c r="N15" s="424"/>
      <c r="O15" s="424"/>
      <c r="P15" s="429"/>
      <c r="Q15" s="423"/>
    </row>
    <row r="16" spans="1:17" x14ac:dyDescent="0.25">
      <c r="A16" s="420" t="str">
        <f>+'Diagnóstico Técnico'!A19</f>
        <v>MAR-001</v>
      </c>
      <c r="B16" s="421"/>
      <c r="C16" s="421"/>
      <c r="D16" s="422"/>
      <c r="E16" s="423"/>
      <c r="F16" s="424"/>
      <c r="G16" s="425"/>
      <c r="H16" s="426"/>
      <c r="I16" s="427">
        <f t="shared" si="0"/>
        <v>0</v>
      </c>
      <c r="J16" s="425"/>
      <c r="K16" s="426">
        <f>+'Ejecución de Obra'!CH28</f>
        <v>0</v>
      </c>
      <c r="L16" s="428">
        <f t="shared" si="1"/>
        <v>0</v>
      </c>
      <c r="M16" s="424"/>
      <c r="N16" s="424"/>
      <c r="O16" s="424"/>
      <c r="P16" s="429"/>
      <c r="Q16" s="423"/>
    </row>
    <row r="17" spans="1:17" x14ac:dyDescent="0.25">
      <c r="A17" s="420" t="str">
        <f>+'Diagnóstico Técnico'!A20</f>
        <v>MAR-002</v>
      </c>
      <c r="B17" s="421"/>
      <c r="C17" s="421"/>
      <c r="D17" s="422"/>
      <c r="E17" s="423"/>
      <c r="F17" s="424"/>
      <c r="G17" s="425"/>
      <c r="H17" s="426"/>
      <c r="I17" s="427">
        <f t="shared" si="0"/>
        <v>0</v>
      </c>
      <c r="J17" s="425"/>
      <c r="K17" s="426">
        <f>+'Ejecución de Obra'!CH29</f>
        <v>0</v>
      </c>
      <c r="L17" s="428">
        <f t="shared" si="1"/>
        <v>0</v>
      </c>
      <c r="M17" s="424"/>
      <c r="N17" s="424"/>
      <c r="O17" s="424"/>
      <c r="P17" s="429"/>
      <c r="Q17" s="423"/>
    </row>
    <row r="18" spans="1:17" x14ac:dyDescent="0.25">
      <c r="A18" s="420" t="str">
        <f>+'Diagnóstico Técnico'!A21</f>
        <v>MAR-003</v>
      </c>
      <c r="B18" s="421"/>
      <c r="C18" s="421"/>
      <c r="D18" s="422"/>
      <c r="E18" s="423"/>
      <c r="F18" s="424"/>
      <c r="G18" s="425"/>
      <c r="H18" s="426"/>
      <c r="I18" s="427">
        <f t="shared" si="0"/>
        <v>0</v>
      </c>
      <c r="J18" s="425"/>
      <c r="K18" s="426">
        <f>+'Ejecución de Obra'!CH30</f>
        <v>0</v>
      </c>
      <c r="L18" s="428">
        <f t="shared" si="1"/>
        <v>0</v>
      </c>
      <c r="M18" s="424"/>
      <c r="N18" s="424"/>
      <c r="O18" s="424"/>
      <c r="P18" s="429"/>
      <c r="Q18" s="423"/>
    </row>
    <row r="19" spans="1:17" x14ac:dyDescent="0.25">
      <c r="A19" s="420" t="str">
        <f>+'Diagnóstico Técnico'!A22</f>
        <v>MAR-004</v>
      </c>
      <c r="B19" s="421"/>
      <c r="C19" s="421"/>
      <c r="D19" s="422"/>
      <c r="E19" s="423"/>
      <c r="F19" s="424"/>
      <c r="G19" s="425"/>
      <c r="H19" s="426"/>
      <c r="I19" s="427">
        <f t="shared" si="0"/>
        <v>0</v>
      </c>
      <c r="J19" s="425"/>
      <c r="K19" s="426">
        <f>+'Ejecución de Obra'!CH31</f>
        <v>0</v>
      </c>
      <c r="L19" s="428">
        <f t="shared" si="1"/>
        <v>0</v>
      </c>
      <c r="M19" s="424"/>
      <c r="N19" s="424"/>
      <c r="O19" s="424"/>
      <c r="P19" s="429"/>
      <c r="Q19" s="423"/>
    </row>
    <row r="20" spans="1:17" hidden="1" x14ac:dyDescent="0.25">
      <c r="A20" s="420" t="str">
        <f>+'Diagnóstico Técnico'!A23</f>
        <v/>
      </c>
      <c r="B20" s="421"/>
      <c r="C20" s="421"/>
      <c r="D20" s="422"/>
      <c r="E20" s="423"/>
      <c r="F20" s="424"/>
      <c r="G20" s="425"/>
      <c r="H20" s="426"/>
      <c r="I20" s="427">
        <f t="shared" si="0"/>
        <v>0</v>
      </c>
      <c r="J20" s="425"/>
      <c r="K20" s="426">
        <f>+'Ejecución de Obra'!CH32</f>
        <v>0</v>
      </c>
      <c r="L20" s="428">
        <f t="shared" si="1"/>
        <v>0</v>
      </c>
      <c r="M20" s="424"/>
      <c r="N20" s="424"/>
      <c r="O20" s="424"/>
      <c r="P20" s="429"/>
      <c r="Q20" s="423"/>
    </row>
    <row r="21" spans="1:17" x14ac:dyDescent="0.25">
      <c r="A21" s="420" t="str">
        <f>+'Diagnóstico Técnico'!A24</f>
        <v>MAR-005</v>
      </c>
      <c r="B21" s="421"/>
      <c r="C21" s="421"/>
      <c r="D21" s="422"/>
      <c r="E21" s="423"/>
      <c r="F21" s="424"/>
      <c r="G21" s="425"/>
      <c r="H21" s="426"/>
      <c r="I21" s="427">
        <f t="shared" si="0"/>
        <v>0</v>
      </c>
      <c r="J21" s="425"/>
      <c r="K21" s="426">
        <f>+'Ejecución de Obra'!CH33</f>
        <v>0</v>
      </c>
      <c r="L21" s="428">
        <f t="shared" si="1"/>
        <v>0</v>
      </c>
      <c r="M21" s="424"/>
      <c r="N21" s="424"/>
      <c r="O21" s="424"/>
      <c r="P21" s="429"/>
      <c r="Q21" s="423"/>
    </row>
    <row r="22" spans="1:17" hidden="1" x14ac:dyDescent="0.25">
      <c r="A22" s="420" t="str">
        <f>+'Diagnóstico Técnico'!A25</f>
        <v/>
      </c>
      <c r="B22" s="421"/>
      <c r="C22" s="421"/>
      <c r="D22" s="422"/>
      <c r="E22" s="423"/>
      <c r="F22" s="424"/>
      <c r="G22" s="425"/>
      <c r="H22" s="426"/>
      <c r="I22" s="427">
        <f t="shared" si="0"/>
        <v>0</v>
      </c>
      <c r="J22" s="425"/>
      <c r="K22" s="426">
        <f>+'Ejecución de Obra'!CH34</f>
        <v>0</v>
      </c>
      <c r="L22" s="428">
        <f t="shared" si="1"/>
        <v>0</v>
      </c>
      <c r="M22" s="424"/>
      <c r="N22" s="424"/>
      <c r="O22" s="424"/>
      <c r="P22" s="429"/>
      <c r="Q22" s="423"/>
    </row>
    <row r="23" spans="1:17" x14ac:dyDescent="0.25">
      <c r="A23" s="420" t="str">
        <f>+'Diagnóstico Técnico'!A26</f>
        <v>MAR-006</v>
      </c>
      <c r="B23" s="421"/>
      <c r="C23" s="421"/>
      <c r="D23" s="422"/>
      <c r="E23" s="423"/>
      <c r="F23" s="424"/>
      <c r="G23" s="425"/>
      <c r="H23" s="426"/>
      <c r="I23" s="427">
        <f t="shared" si="0"/>
        <v>0</v>
      </c>
      <c r="J23" s="425"/>
      <c r="K23" s="426">
        <f>+'Ejecución de Obra'!CH35</f>
        <v>0</v>
      </c>
      <c r="L23" s="428">
        <f t="shared" si="1"/>
        <v>0</v>
      </c>
      <c r="M23" s="424"/>
      <c r="N23" s="424"/>
      <c r="O23" s="424"/>
      <c r="P23" s="429"/>
      <c r="Q23" s="423"/>
    </row>
    <row r="24" spans="1:17" hidden="1" x14ac:dyDescent="0.25">
      <c r="A24" s="420" t="str">
        <f>+'Diagnóstico Técnico'!A27</f>
        <v/>
      </c>
      <c r="B24" s="421"/>
      <c r="C24" s="421"/>
      <c r="D24" s="422"/>
      <c r="E24" s="423"/>
      <c r="F24" s="424"/>
      <c r="G24" s="425"/>
      <c r="H24" s="426"/>
      <c r="I24" s="427">
        <f t="shared" si="0"/>
        <v>0</v>
      </c>
      <c r="J24" s="425"/>
      <c r="K24" s="426">
        <f>+'Ejecución de Obra'!CH36</f>
        <v>0</v>
      </c>
      <c r="L24" s="428">
        <f t="shared" si="1"/>
        <v>0</v>
      </c>
      <c r="M24" s="424"/>
      <c r="N24" s="424"/>
      <c r="O24" s="424"/>
      <c r="P24" s="429"/>
      <c r="Q24" s="423"/>
    </row>
    <row r="25" spans="1:17" x14ac:dyDescent="0.25">
      <c r="A25" s="420" t="str">
        <f>+'Diagnóstico Técnico'!A28</f>
        <v>MIL-002</v>
      </c>
      <c r="B25" s="421"/>
      <c r="C25" s="421"/>
      <c r="D25" s="422"/>
      <c r="E25" s="423"/>
      <c r="F25" s="424"/>
      <c r="G25" s="425"/>
      <c r="H25" s="426"/>
      <c r="I25" s="427">
        <f t="shared" si="0"/>
        <v>0</v>
      </c>
      <c r="J25" s="425"/>
      <c r="K25" s="426">
        <f>+'Ejecución de Obra'!CH37</f>
        <v>236340.52492007101</v>
      </c>
      <c r="L25" s="428">
        <f t="shared" si="1"/>
        <v>236340.52492007101</v>
      </c>
      <c r="M25" s="424"/>
      <c r="N25" s="424"/>
      <c r="O25" s="424"/>
      <c r="P25" s="429"/>
      <c r="Q25" s="423"/>
    </row>
    <row r="26" spans="1:17" x14ac:dyDescent="0.25">
      <c r="A26" s="420" t="str">
        <f>+'Diagnóstico Técnico'!A29</f>
        <v>MIL-003</v>
      </c>
      <c r="B26" s="421"/>
      <c r="C26" s="421"/>
      <c r="D26" s="422"/>
      <c r="E26" s="423"/>
      <c r="F26" s="424"/>
      <c r="G26" s="425"/>
      <c r="H26" s="426"/>
      <c r="I26" s="427">
        <f t="shared" si="0"/>
        <v>0</v>
      </c>
      <c r="J26" s="425"/>
      <c r="K26" s="426">
        <f>+'Ejecución de Obra'!CH38</f>
        <v>0</v>
      </c>
      <c r="L26" s="428">
        <f t="shared" si="1"/>
        <v>0</v>
      </c>
      <c r="M26" s="424"/>
      <c r="N26" s="424"/>
      <c r="O26" s="424"/>
      <c r="P26" s="429"/>
      <c r="Q26" s="423"/>
    </row>
    <row r="27" spans="1:17" x14ac:dyDescent="0.25">
      <c r="A27" s="420" t="str">
        <f>+'Diagnóstico Técnico'!A30</f>
        <v>MAR-007</v>
      </c>
      <c r="B27" s="421"/>
      <c r="C27" s="421"/>
      <c r="D27" s="422"/>
      <c r="E27" s="423"/>
      <c r="F27" s="424"/>
      <c r="G27" s="425"/>
      <c r="H27" s="426"/>
      <c r="I27" s="427">
        <f t="shared" si="0"/>
        <v>0</v>
      </c>
      <c r="J27" s="425"/>
      <c r="K27" s="426">
        <f>+'Ejecución de Obra'!CH39</f>
        <v>0</v>
      </c>
      <c r="L27" s="428">
        <f t="shared" si="1"/>
        <v>0</v>
      </c>
      <c r="M27" s="424"/>
      <c r="N27" s="424"/>
      <c r="O27" s="424"/>
      <c r="P27" s="429"/>
      <c r="Q27" s="423"/>
    </row>
    <row r="28" spans="1:17" x14ac:dyDescent="0.25">
      <c r="A28" s="420" t="str">
        <f>+'Diagnóstico Técnico'!A31</f>
        <v>MIL-004</v>
      </c>
      <c r="B28" s="421"/>
      <c r="C28" s="421"/>
      <c r="D28" s="422"/>
      <c r="E28" s="423"/>
      <c r="F28" s="424"/>
      <c r="G28" s="425"/>
      <c r="H28" s="426"/>
      <c r="I28" s="427">
        <f t="shared" si="0"/>
        <v>0</v>
      </c>
      <c r="J28" s="425"/>
      <c r="K28" s="426">
        <f>+'Ejecución de Obra'!CH40</f>
        <v>0</v>
      </c>
      <c r="L28" s="428">
        <f t="shared" si="1"/>
        <v>0</v>
      </c>
      <c r="M28" s="424"/>
      <c r="N28" s="424"/>
      <c r="O28" s="424"/>
      <c r="P28" s="429"/>
      <c r="Q28" s="423"/>
    </row>
    <row r="29" spans="1:17" x14ac:dyDescent="0.25">
      <c r="A29" s="420" t="str">
        <f>+'Diagnóstico Técnico'!A32</f>
        <v>MAR-008</v>
      </c>
      <c r="B29" s="421"/>
      <c r="C29" s="421"/>
      <c r="D29" s="422"/>
      <c r="E29" s="423"/>
      <c r="F29" s="424"/>
      <c r="G29" s="425"/>
      <c r="H29" s="426"/>
      <c r="I29" s="427">
        <f t="shared" si="0"/>
        <v>0</v>
      </c>
      <c r="J29" s="425"/>
      <c r="K29" s="426">
        <f>+'Ejecución de Obra'!CH41</f>
        <v>0</v>
      </c>
      <c r="L29" s="428">
        <f t="shared" si="1"/>
        <v>0</v>
      </c>
      <c r="M29" s="424"/>
      <c r="N29" s="424"/>
      <c r="O29" s="424"/>
      <c r="P29" s="429"/>
      <c r="Q29" s="423"/>
    </row>
    <row r="30" spans="1:17" x14ac:dyDescent="0.25">
      <c r="A30" s="420" t="str">
        <f>+'Diagnóstico Técnico'!A33</f>
        <v>MAR-009</v>
      </c>
      <c r="B30" s="421"/>
      <c r="C30" s="421"/>
      <c r="D30" s="422"/>
      <c r="E30" s="423"/>
      <c r="F30" s="424"/>
      <c r="G30" s="425"/>
      <c r="H30" s="426"/>
      <c r="I30" s="427">
        <f t="shared" si="0"/>
        <v>0</v>
      </c>
      <c r="J30" s="425"/>
      <c r="K30" s="426">
        <f>+'Ejecución de Obra'!CH42</f>
        <v>0</v>
      </c>
      <c r="L30" s="428">
        <f t="shared" si="1"/>
        <v>0</v>
      </c>
      <c r="M30" s="424"/>
      <c r="N30" s="424"/>
      <c r="O30" s="424"/>
      <c r="P30" s="429"/>
      <c r="Q30" s="423"/>
    </row>
    <row r="31" spans="1:17" x14ac:dyDescent="0.25">
      <c r="A31" s="420" t="str">
        <f>+'Diagnóstico Técnico'!A34</f>
        <v>MAR-010</v>
      </c>
      <c r="B31" s="421"/>
      <c r="C31" s="421"/>
      <c r="D31" s="422"/>
      <c r="E31" s="423"/>
      <c r="F31" s="424"/>
      <c r="G31" s="425"/>
      <c r="H31" s="426"/>
      <c r="I31" s="427">
        <f t="shared" si="0"/>
        <v>0</v>
      </c>
      <c r="J31" s="425"/>
      <c r="K31" s="426">
        <f>+'Ejecución de Obra'!CH43</f>
        <v>0</v>
      </c>
      <c r="L31" s="428">
        <f t="shared" si="1"/>
        <v>0</v>
      </c>
      <c r="M31" s="424"/>
      <c r="N31" s="424"/>
      <c r="O31" s="424"/>
      <c r="P31" s="429"/>
      <c r="Q31" s="423"/>
    </row>
    <row r="32" spans="1:17" x14ac:dyDescent="0.25">
      <c r="A32" s="420" t="str">
        <f>+'Diagnóstico Técnico'!A35</f>
        <v>MIL-005</v>
      </c>
      <c r="B32" s="421"/>
      <c r="C32" s="421"/>
      <c r="D32" s="422"/>
      <c r="E32" s="423"/>
      <c r="F32" s="424"/>
      <c r="G32" s="425"/>
      <c r="H32" s="426"/>
      <c r="I32" s="427">
        <f t="shared" si="0"/>
        <v>0</v>
      </c>
      <c r="J32" s="425"/>
      <c r="K32" s="426">
        <f>+'Ejecución de Obra'!CH44</f>
        <v>0</v>
      </c>
      <c r="L32" s="428">
        <f t="shared" si="1"/>
        <v>0</v>
      </c>
      <c r="M32" s="424"/>
      <c r="N32" s="424"/>
      <c r="O32" s="424"/>
      <c r="P32" s="429"/>
      <c r="Q32" s="423"/>
    </row>
    <row r="33" spans="1:17" x14ac:dyDescent="0.25">
      <c r="A33" s="420" t="str">
        <f>+'Diagnóstico Técnico'!A36</f>
        <v>MIL-006</v>
      </c>
      <c r="B33" s="421"/>
      <c r="C33" s="421"/>
      <c r="D33" s="422"/>
      <c r="E33" s="423"/>
      <c r="F33" s="424"/>
      <c r="G33" s="425"/>
      <c r="H33" s="426"/>
      <c r="I33" s="427">
        <f t="shared" si="0"/>
        <v>0</v>
      </c>
      <c r="J33" s="425"/>
      <c r="K33" s="426">
        <f>+'Ejecución de Obra'!CH45</f>
        <v>0</v>
      </c>
      <c r="L33" s="428">
        <f t="shared" si="1"/>
        <v>0</v>
      </c>
      <c r="M33" s="424"/>
      <c r="N33" s="424"/>
      <c r="O33" s="424"/>
      <c r="P33" s="429"/>
      <c r="Q33" s="423"/>
    </row>
    <row r="34" spans="1:17" x14ac:dyDescent="0.25">
      <c r="A34" s="420" t="str">
        <f>+'Diagnóstico Técnico'!A37</f>
        <v>TAH-001</v>
      </c>
      <c r="B34" s="421"/>
      <c r="C34" s="421"/>
      <c r="D34" s="422"/>
      <c r="E34" s="423"/>
      <c r="F34" s="424"/>
      <c r="G34" s="425"/>
      <c r="H34" s="426"/>
      <c r="I34" s="427">
        <f t="shared" si="0"/>
        <v>0</v>
      </c>
      <c r="J34" s="425"/>
      <c r="K34" s="426">
        <f>+'Ejecución de Obra'!CH46</f>
        <v>0</v>
      </c>
      <c r="L34" s="428">
        <f t="shared" si="1"/>
        <v>0</v>
      </c>
      <c r="M34" s="424"/>
      <c r="N34" s="424"/>
      <c r="O34" s="424"/>
      <c r="P34" s="429"/>
      <c r="Q34" s="423"/>
    </row>
    <row r="35" spans="1:17" x14ac:dyDescent="0.25">
      <c r="A35" s="420" t="str">
        <f>+'Diagnóstico Técnico'!A38</f>
        <v>TAH-002</v>
      </c>
      <c r="B35" s="421"/>
      <c r="C35" s="421"/>
      <c r="D35" s="422"/>
      <c r="E35" s="423"/>
      <c r="F35" s="424"/>
      <c r="G35" s="425"/>
      <c r="H35" s="426"/>
      <c r="I35" s="427">
        <f t="shared" si="0"/>
        <v>0</v>
      </c>
      <c r="J35" s="425"/>
      <c r="K35" s="426">
        <f>+'Ejecución de Obra'!CH47</f>
        <v>0</v>
      </c>
      <c r="L35" s="428">
        <f t="shared" si="1"/>
        <v>0</v>
      </c>
      <c r="M35" s="424"/>
      <c r="N35" s="424"/>
      <c r="O35" s="424"/>
      <c r="P35" s="429"/>
      <c r="Q35" s="423"/>
    </row>
    <row r="36" spans="1:17" x14ac:dyDescent="0.25">
      <c r="A36" s="420" t="str">
        <f>+'Diagnóstico Técnico'!A39</f>
        <v>MIL-007</v>
      </c>
      <c r="B36" s="421"/>
      <c r="C36" s="421"/>
      <c r="D36" s="422"/>
      <c r="E36" s="423"/>
      <c r="F36" s="424"/>
      <c r="G36" s="425"/>
      <c r="H36" s="426"/>
      <c r="I36" s="427">
        <f t="shared" si="0"/>
        <v>0</v>
      </c>
      <c r="J36" s="425"/>
      <c r="K36" s="426">
        <f>+'Ejecución de Obra'!CH48</f>
        <v>0</v>
      </c>
      <c r="L36" s="428">
        <f t="shared" si="1"/>
        <v>0</v>
      </c>
      <c r="M36" s="424"/>
      <c r="N36" s="424"/>
      <c r="O36" s="424"/>
      <c r="P36" s="429"/>
      <c r="Q36" s="423"/>
    </row>
    <row r="37" spans="1:17" hidden="1" x14ac:dyDescent="0.25">
      <c r="A37" s="420" t="str">
        <f>+'Diagnóstico Técnico'!A40</f>
        <v>OAS-205</v>
      </c>
      <c r="B37" s="421"/>
      <c r="C37" s="421"/>
      <c r="D37" s="422"/>
      <c r="E37" s="423"/>
      <c r="F37" s="424"/>
      <c r="G37" s="425"/>
      <c r="H37" s="426"/>
      <c r="I37" s="427">
        <f t="shared" si="0"/>
        <v>0</v>
      </c>
      <c r="J37" s="425"/>
      <c r="K37" s="426">
        <f>+'Ejecución de Obra'!CH49</f>
        <v>0</v>
      </c>
      <c r="L37" s="428">
        <f t="shared" si="1"/>
        <v>0</v>
      </c>
      <c r="M37" s="424"/>
      <c r="N37" s="424"/>
      <c r="O37" s="424"/>
      <c r="P37" s="429"/>
      <c r="Q37" s="423"/>
    </row>
    <row r="38" spans="1:17" x14ac:dyDescent="0.25">
      <c r="A38" s="420" t="str">
        <f>+'Diagnóstico Técnico'!A41</f>
        <v>OAS-005</v>
      </c>
      <c r="B38" s="421"/>
      <c r="C38" s="421"/>
      <c r="D38" s="422"/>
      <c r="E38" s="423"/>
      <c r="F38" s="424"/>
      <c r="G38" s="425"/>
      <c r="H38" s="426"/>
      <c r="I38" s="427">
        <f t="shared" si="0"/>
        <v>0</v>
      </c>
      <c r="J38" s="425"/>
      <c r="K38" s="426">
        <f>+'Ejecución de Obra'!CH50</f>
        <v>236340.52492007101</v>
      </c>
      <c r="L38" s="428">
        <f t="shared" si="1"/>
        <v>236340.52492007101</v>
      </c>
      <c r="M38" s="424"/>
      <c r="N38" s="424"/>
      <c r="O38" s="424"/>
      <c r="P38" s="429"/>
      <c r="Q38" s="423"/>
    </row>
    <row r="39" spans="1:17" x14ac:dyDescent="0.25">
      <c r="A39" s="420" t="str">
        <f>+'Diagnóstico Técnico'!A42</f>
        <v>OAS-006</v>
      </c>
      <c r="B39" s="421"/>
      <c r="C39" s="421"/>
      <c r="D39" s="422"/>
      <c r="E39" s="423"/>
      <c r="F39" s="424"/>
      <c r="G39" s="425"/>
      <c r="H39" s="426"/>
      <c r="I39" s="427">
        <f t="shared" si="0"/>
        <v>0</v>
      </c>
      <c r="J39" s="425"/>
      <c r="K39" s="426">
        <f>+'Ejecución de Obra'!CH51</f>
        <v>0</v>
      </c>
      <c r="L39" s="428">
        <f t="shared" si="1"/>
        <v>0</v>
      </c>
      <c r="M39" s="424"/>
      <c r="N39" s="424"/>
      <c r="O39" s="424"/>
      <c r="P39" s="429"/>
      <c r="Q39" s="423"/>
    </row>
    <row r="40" spans="1:17" x14ac:dyDescent="0.25">
      <c r="A40" s="420" t="str">
        <f>+'Diagnóstico Técnico'!A43</f>
        <v>OAS-007</v>
      </c>
      <c r="B40" s="421"/>
      <c r="C40" s="421"/>
      <c r="D40" s="422"/>
      <c r="E40" s="423"/>
      <c r="F40" s="424"/>
      <c r="G40" s="425"/>
      <c r="H40" s="426"/>
      <c r="I40" s="427">
        <f t="shared" si="0"/>
        <v>0</v>
      </c>
      <c r="J40" s="425"/>
      <c r="K40" s="426">
        <f>+'Ejecución de Obra'!CH52</f>
        <v>0</v>
      </c>
      <c r="L40" s="428">
        <f t="shared" si="1"/>
        <v>0</v>
      </c>
      <c r="M40" s="424"/>
      <c r="N40" s="424"/>
      <c r="O40" s="424"/>
      <c r="P40" s="429"/>
      <c r="Q40" s="423"/>
    </row>
    <row r="41" spans="1:17" x14ac:dyDescent="0.25">
      <c r="A41" s="420" t="str">
        <f>+'Diagnóstico Técnico'!A44</f>
        <v>OAS-008</v>
      </c>
      <c r="B41" s="421"/>
      <c r="C41" s="421"/>
      <c r="D41" s="422"/>
      <c r="E41" s="423"/>
      <c r="F41" s="424"/>
      <c r="G41" s="425"/>
      <c r="H41" s="426"/>
      <c r="I41" s="427">
        <f t="shared" si="0"/>
        <v>0</v>
      </c>
      <c r="J41" s="425"/>
      <c r="K41" s="426">
        <f>+'Ejecución de Obra'!CH53</f>
        <v>5955319.4766700715</v>
      </c>
      <c r="L41" s="428">
        <f t="shared" si="1"/>
        <v>5955319.4766700715</v>
      </c>
      <c r="M41" s="424"/>
      <c r="N41" s="424"/>
      <c r="O41" s="424"/>
      <c r="P41" s="429"/>
      <c r="Q41" s="423"/>
    </row>
    <row r="42" spans="1:17" x14ac:dyDescent="0.25">
      <c r="A42" s="420" t="str">
        <f>+'Diagnóstico Técnico'!A45</f>
        <v>OAS-009</v>
      </c>
      <c r="B42" s="421"/>
      <c r="C42" s="421"/>
      <c r="D42" s="422"/>
      <c r="E42" s="423"/>
      <c r="F42" s="424"/>
      <c r="G42" s="425"/>
      <c r="H42" s="426"/>
      <c r="I42" s="427">
        <f t="shared" si="0"/>
        <v>0</v>
      </c>
      <c r="J42" s="425"/>
      <c r="K42" s="426">
        <f>+'Ejecución de Obra'!CH54</f>
        <v>3669798.1373230712</v>
      </c>
      <c r="L42" s="428">
        <f t="shared" si="1"/>
        <v>3669798.1373230712</v>
      </c>
      <c r="M42" s="424"/>
      <c r="N42" s="424"/>
      <c r="O42" s="424"/>
      <c r="P42" s="429"/>
      <c r="Q42" s="423"/>
    </row>
    <row r="43" spans="1:17" hidden="1" x14ac:dyDescent="0.25">
      <c r="A43" s="420" t="str">
        <f>+'Diagnóstico Técnico'!A46</f>
        <v/>
      </c>
      <c r="B43" s="421"/>
      <c r="C43" s="421"/>
      <c r="D43" s="422"/>
      <c r="E43" s="423"/>
      <c r="F43" s="424"/>
      <c r="G43" s="425"/>
      <c r="H43" s="426"/>
      <c r="I43" s="427">
        <f t="shared" si="0"/>
        <v>0</v>
      </c>
      <c r="J43" s="425"/>
      <c r="K43" s="426">
        <f>+'Ejecución de Obra'!CH55</f>
        <v>0</v>
      </c>
      <c r="L43" s="428">
        <f t="shared" si="1"/>
        <v>0</v>
      </c>
      <c r="M43" s="424"/>
      <c r="N43" s="424"/>
      <c r="O43" s="424"/>
      <c r="P43" s="429"/>
      <c r="Q43" s="423"/>
    </row>
    <row r="44" spans="1:17" x14ac:dyDescent="0.25">
      <c r="A44" s="420" t="str">
        <f>+'Diagnóstico Técnico'!A47</f>
        <v>OAS-010</v>
      </c>
      <c r="B44" s="421"/>
      <c r="C44" s="421"/>
      <c r="D44" s="422"/>
      <c r="E44" s="423"/>
      <c r="F44" s="424"/>
      <c r="G44" s="425"/>
      <c r="H44" s="426"/>
      <c r="I44" s="427">
        <f t="shared" si="0"/>
        <v>0</v>
      </c>
      <c r="J44" s="425"/>
      <c r="K44" s="426">
        <f>+'Ejecución de Obra'!CH56</f>
        <v>5969405.1570630707</v>
      </c>
      <c r="L44" s="428">
        <f t="shared" si="1"/>
        <v>5969405.1570630707</v>
      </c>
      <c r="M44" s="424"/>
      <c r="N44" s="424"/>
      <c r="O44" s="424"/>
      <c r="P44" s="429"/>
      <c r="Q44" s="423"/>
    </row>
    <row r="45" spans="1:17" hidden="1" x14ac:dyDescent="0.25">
      <c r="A45" s="420" t="str">
        <f>+'Diagnóstico Técnico'!A48</f>
        <v/>
      </c>
      <c r="B45" s="421"/>
      <c r="C45" s="421"/>
      <c r="D45" s="422"/>
      <c r="E45" s="423"/>
      <c r="F45" s="424"/>
      <c r="G45" s="425"/>
      <c r="H45" s="426"/>
      <c r="I45" s="427">
        <f t="shared" si="0"/>
        <v>0</v>
      </c>
      <c r="J45" s="425"/>
      <c r="K45" s="426">
        <f>+'Ejecución de Obra'!CH57</f>
        <v>0</v>
      </c>
      <c r="L45" s="428">
        <f t="shared" si="1"/>
        <v>0</v>
      </c>
      <c r="M45" s="424"/>
      <c r="N45" s="424"/>
      <c r="O45" s="424"/>
      <c r="P45" s="429"/>
      <c r="Q45" s="423"/>
    </row>
    <row r="46" spans="1:17" x14ac:dyDescent="0.25">
      <c r="A46" s="420" t="str">
        <f>+'Diagnóstico Técnico'!A49</f>
        <v>OAS-011</v>
      </c>
      <c r="B46" s="421"/>
      <c r="C46" s="421"/>
      <c r="D46" s="422"/>
      <c r="E46" s="423"/>
      <c r="F46" s="424"/>
      <c r="G46" s="425"/>
      <c r="H46" s="426"/>
      <c r="I46" s="427">
        <f t="shared" si="0"/>
        <v>0</v>
      </c>
      <c r="J46" s="425"/>
      <c r="K46" s="426">
        <f>+'Ejecución de Obra'!CH58</f>
        <v>5772000.0052640717</v>
      </c>
      <c r="L46" s="428">
        <f t="shared" si="1"/>
        <v>5772000.0052640717</v>
      </c>
      <c r="M46" s="424"/>
      <c r="N46" s="424"/>
      <c r="O46" s="424"/>
      <c r="P46" s="429"/>
      <c r="Q46" s="423"/>
    </row>
    <row r="47" spans="1:17" x14ac:dyDescent="0.25">
      <c r="A47" s="420" t="str">
        <f>+'Diagnóstico Técnico'!A50</f>
        <v>OAS-012</v>
      </c>
      <c r="B47" s="421"/>
      <c r="C47" s="421"/>
      <c r="D47" s="422"/>
      <c r="E47" s="423"/>
      <c r="F47" s="424"/>
      <c r="G47" s="425"/>
      <c r="H47" s="426"/>
      <c r="I47" s="427">
        <f t="shared" si="0"/>
        <v>0</v>
      </c>
      <c r="J47" s="425"/>
      <c r="K47" s="426">
        <f>+'Ejecución de Obra'!CH59</f>
        <v>236340.52492007101</v>
      </c>
      <c r="L47" s="428">
        <f t="shared" si="1"/>
        <v>236340.52492007101</v>
      </c>
      <c r="M47" s="424"/>
      <c r="N47" s="424"/>
      <c r="O47" s="424"/>
      <c r="P47" s="429"/>
      <c r="Q47" s="423"/>
    </row>
    <row r="48" spans="1:17" x14ac:dyDescent="0.25">
      <c r="A48" s="420" t="str">
        <f>+'Diagnóstico Técnico'!A51</f>
        <v>TAH-003</v>
      </c>
      <c r="B48" s="421"/>
      <c r="C48" s="421"/>
      <c r="D48" s="422"/>
      <c r="E48" s="423"/>
      <c r="F48" s="424"/>
      <c r="G48" s="425"/>
      <c r="H48" s="426"/>
      <c r="I48" s="427">
        <f t="shared" si="0"/>
        <v>0</v>
      </c>
      <c r="J48" s="425"/>
      <c r="K48" s="426">
        <f>+'Ejecución de Obra'!CH60</f>
        <v>0</v>
      </c>
      <c r="L48" s="428">
        <f t="shared" si="1"/>
        <v>0</v>
      </c>
      <c r="M48" s="424"/>
      <c r="N48" s="424"/>
      <c r="O48" s="424"/>
      <c r="P48" s="429"/>
      <c r="Q48" s="423"/>
    </row>
    <row r="49" spans="1:17" hidden="1" x14ac:dyDescent="0.25">
      <c r="A49" s="420" t="str">
        <f>+'Diagnóstico Técnico'!A52</f>
        <v/>
      </c>
      <c r="B49" s="421"/>
      <c r="C49" s="421"/>
      <c r="D49" s="422"/>
      <c r="E49" s="423"/>
      <c r="F49" s="424"/>
      <c r="G49" s="425"/>
      <c r="H49" s="426"/>
      <c r="I49" s="427">
        <f t="shared" si="0"/>
        <v>0</v>
      </c>
      <c r="J49" s="425"/>
      <c r="K49" s="426">
        <f>+'Ejecución de Obra'!CH61</f>
        <v>0</v>
      </c>
      <c r="L49" s="428">
        <f t="shared" si="1"/>
        <v>0</v>
      </c>
      <c r="M49" s="424"/>
      <c r="N49" s="424"/>
      <c r="O49" s="424"/>
      <c r="P49" s="429"/>
      <c r="Q49" s="423"/>
    </row>
    <row r="50" spans="1:17" x14ac:dyDescent="0.25">
      <c r="A50" s="420" t="str">
        <f>+'Diagnóstico Técnico'!A53</f>
        <v>TAH-004</v>
      </c>
      <c r="B50" s="421"/>
      <c r="C50" s="421"/>
      <c r="D50" s="422"/>
      <c r="E50" s="423"/>
      <c r="F50" s="424"/>
      <c r="G50" s="425"/>
      <c r="H50" s="426"/>
      <c r="I50" s="427">
        <f t="shared" si="0"/>
        <v>0</v>
      </c>
      <c r="J50" s="425"/>
      <c r="K50" s="426">
        <f>+'Ejecución de Obra'!CH62</f>
        <v>0</v>
      </c>
      <c r="L50" s="428">
        <f t="shared" si="1"/>
        <v>0</v>
      </c>
      <c r="M50" s="424"/>
      <c r="N50" s="424"/>
      <c r="O50" s="424"/>
      <c r="P50" s="429"/>
      <c r="Q50" s="423"/>
    </row>
    <row r="51" spans="1:17" x14ac:dyDescent="0.25">
      <c r="A51" s="420" t="str">
        <f>+'Diagnóstico Técnico'!A54</f>
        <v>MAR-011</v>
      </c>
      <c r="B51" s="421"/>
      <c r="C51" s="421"/>
      <c r="D51" s="422"/>
      <c r="E51" s="423"/>
      <c r="F51" s="424"/>
      <c r="G51" s="425"/>
      <c r="H51" s="426"/>
      <c r="I51" s="427">
        <f t="shared" si="0"/>
        <v>0</v>
      </c>
      <c r="J51" s="425"/>
      <c r="K51" s="426">
        <f>+'Ejecución de Obra'!CH63</f>
        <v>0</v>
      </c>
      <c r="L51" s="428">
        <f t="shared" si="1"/>
        <v>0</v>
      </c>
      <c r="M51" s="424"/>
      <c r="N51" s="424"/>
      <c r="O51" s="424"/>
      <c r="P51" s="429"/>
      <c r="Q51" s="423"/>
    </row>
    <row r="52" spans="1:17" x14ac:dyDescent="0.25">
      <c r="A52" s="420" t="str">
        <f>+'Diagnóstico Técnico'!A55</f>
        <v>MAR-012</v>
      </c>
      <c r="B52" s="421"/>
      <c r="C52" s="421"/>
      <c r="D52" s="422"/>
      <c r="E52" s="423"/>
      <c r="F52" s="424"/>
      <c r="G52" s="425"/>
      <c r="H52" s="426"/>
      <c r="I52" s="427">
        <f t="shared" si="0"/>
        <v>0</v>
      </c>
      <c r="J52" s="425"/>
      <c r="K52" s="426">
        <f>+'Ejecución de Obra'!CH64</f>
        <v>0</v>
      </c>
      <c r="L52" s="428">
        <f t="shared" si="1"/>
        <v>0</v>
      </c>
      <c r="M52" s="424"/>
      <c r="N52" s="424"/>
      <c r="O52" s="424"/>
      <c r="P52" s="429"/>
      <c r="Q52" s="423"/>
    </row>
    <row r="53" spans="1:17" x14ac:dyDescent="0.25">
      <c r="A53" s="420" t="str">
        <f>+'Diagnóstico Técnico'!A56</f>
        <v>MAR-013</v>
      </c>
      <c r="B53" s="421"/>
      <c r="C53" s="421"/>
      <c r="D53" s="422"/>
      <c r="E53" s="423"/>
      <c r="F53" s="424"/>
      <c r="G53" s="425"/>
      <c r="H53" s="426"/>
      <c r="I53" s="427">
        <f t="shared" si="0"/>
        <v>0</v>
      </c>
      <c r="J53" s="425"/>
      <c r="K53" s="426">
        <f>+'Ejecución de Obra'!CH65</f>
        <v>0</v>
      </c>
      <c r="L53" s="428">
        <f t="shared" si="1"/>
        <v>0</v>
      </c>
      <c r="M53" s="424"/>
      <c r="N53" s="424"/>
      <c r="O53" s="424"/>
      <c r="P53" s="429"/>
      <c r="Q53" s="423"/>
    </row>
    <row r="54" spans="1:17" hidden="1" x14ac:dyDescent="0.25">
      <c r="A54" s="420" t="str">
        <f>+'Diagnóstico Técnico'!A57</f>
        <v/>
      </c>
      <c r="B54" s="421"/>
      <c r="C54" s="421"/>
      <c r="D54" s="422"/>
      <c r="E54" s="423"/>
      <c r="F54" s="424"/>
      <c r="G54" s="425"/>
      <c r="H54" s="426"/>
      <c r="I54" s="427">
        <f t="shared" si="0"/>
        <v>0</v>
      </c>
      <c r="J54" s="425"/>
      <c r="K54" s="426">
        <f>+'Ejecución de Obra'!CH66</f>
        <v>0</v>
      </c>
      <c r="L54" s="428">
        <f t="shared" si="1"/>
        <v>0</v>
      </c>
      <c r="M54" s="424"/>
      <c r="N54" s="424"/>
      <c r="O54" s="424"/>
      <c r="P54" s="429"/>
      <c r="Q54" s="423"/>
    </row>
    <row r="55" spans="1:17" x14ac:dyDescent="0.25">
      <c r="A55" s="420" t="str">
        <f>+'Diagnóstico Técnico'!A58</f>
        <v>TAH-005</v>
      </c>
      <c r="B55" s="421"/>
      <c r="C55" s="421"/>
      <c r="D55" s="422"/>
      <c r="E55" s="423"/>
      <c r="F55" s="424"/>
      <c r="G55" s="425"/>
      <c r="H55" s="426"/>
      <c r="I55" s="427">
        <f t="shared" si="0"/>
        <v>0</v>
      </c>
      <c r="J55" s="425"/>
      <c r="K55" s="426">
        <f>+'Ejecución de Obra'!CH67</f>
        <v>0</v>
      </c>
      <c r="L55" s="428">
        <f t="shared" si="1"/>
        <v>0</v>
      </c>
      <c r="M55" s="424"/>
      <c r="N55" s="424"/>
      <c r="O55" s="424"/>
      <c r="P55" s="429"/>
      <c r="Q55" s="423"/>
    </row>
    <row r="56" spans="1:17" x14ac:dyDescent="0.25">
      <c r="A56" s="420" t="str">
        <f>+'Diagnóstico Técnico'!A59</f>
        <v>OAS-013</v>
      </c>
      <c r="B56" s="421"/>
      <c r="C56" s="421"/>
      <c r="D56" s="422"/>
      <c r="E56" s="423"/>
      <c r="F56" s="424"/>
      <c r="G56" s="425"/>
      <c r="H56" s="426"/>
      <c r="I56" s="427">
        <f t="shared" si="0"/>
        <v>0</v>
      </c>
      <c r="J56" s="425"/>
      <c r="K56" s="426">
        <f>+'Ejecución de Obra'!CH68</f>
        <v>0</v>
      </c>
      <c r="L56" s="428">
        <f t="shared" si="1"/>
        <v>0</v>
      </c>
      <c r="M56" s="424"/>
      <c r="N56" s="424"/>
      <c r="O56" s="424"/>
      <c r="P56" s="429"/>
      <c r="Q56" s="423"/>
    </row>
    <row r="57" spans="1:17" hidden="1" x14ac:dyDescent="0.25">
      <c r="A57" s="420" t="str">
        <f>+'Diagnóstico Técnico'!A60</f>
        <v/>
      </c>
      <c r="B57" s="421"/>
      <c r="C57" s="421"/>
      <c r="D57" s="422"/>
      <c r="E57" s="423"/>
      <c r="F57" s="424"/>
      <c r="G57" s="425"/>
      <c r="H57" s="426"/>
      <c r="I57" s="427">
        <f t="shared" si="0"/>
        <v>0</v>
      </c>
      <c r="J57" s="425"/>
      <c r="K57" s="426">
        <f>+'Ejecución de Obra'!CH69</f>
        <v>0</v>
      </c>
      <c r="L57" s="428">
        <f t="shared" si="1"/>
        <v>0</v>
      </c>
      <c r="M57" s="424"/>
      <c r="N57" s="424"/>
      <c r="O57" s="424"/>
      <c r="P57" s="429"/>
      <c r="Q57" s="423"/>
    </row>
    <row r="58" spans="1:17" x14ac:dyDescent="0.25">
      <c r="A58" s="420" t="str">
        <f>+'Diagnóstico Técnico'!A61</f>
        <v>OAS-014</v>
      </c>
      <c r="B58" s="421"/>
      <c r="C58" s="421"/>
      <c r="D58" s="422"/>
      <c r="E58" s="423"/>
      <c r="F58" s="424"/>
      <c r="G58" s="425"/>
      <c r="H58" s="426"/>
      <c r="I58" s="427">
        <f t="shared" si="0"/>
        <v>0</v>
      </c>
      <c r="J58" s="425"/>
      <c r="K58" s="426">
        <f>+'Ejecución de Obra'!CH70</f>
        <v>6323140.7674450707</v>
      </c>
      <c r="L58" s="428">
        <f t="shared" si="1"/>
        <v>6323140.7674450707</v>
      </c>
      <c r="M58" s="424"/>
      <c r="N58" s="424"/>
      <c r="O58" s="424"/>
      <c r="P58" s="429"/>
      <c r="Q58" s="423"/>
    </row>
    <row r="59" spans="1:17" x14ac:dyDescent="0.25">
      <c r="A59" s="420" t="str">
        <f>+'Diagnóstico Técnico'!A62</f>
        <v>OAS-015</v>
      </c>
      <c r="B59" s="421"/>
      <c r="C59" s="421"/>
      <c r="D59" s="422"/>
      <c r="E59" s="423"/>
      <c r="F59" s="424"/>
      <c r="G59" s="425"/>
      <c r="H59" s="426"/>
      <c r="I59" s="427">
        <f t="shared" si="0"/>
        <v>0</v>
      </c>
      <c r="J59" s="425"/>
      <c r="K59" s="426">
        <f>+'Ejecución de Obra'!CH71</f>
        <v>236340.52492007101</v>
      </c>
      <c r="L59" s="428">
        <f t="shared" si="1"/>
        <v>236340.52492007101</v>
      </c>
      <c r="M59" s="424"/>
      <c r="N59" s="424"/>
      <c r="O59" s="424"/>
      <c r="P59" s="429"/>
      <c r="Q59" s="423"/>
    </row>
    <row r="60" spans="1:17" x14ac:dyDescent="0.25">
      <c r="A60" s="420" t="str">
        <f>+'Diagnóstico Técnico'!A63</f>
        <v>MAR-014</v>
      </c>
      <c r="B60" s="421"/>
      <c r="C60" s="421"/>
      <c r="D60" s="422"/>
      <c r="E60" s="423"/>
      <c r="F60" s="424"/>
      <c r="G60" s="425"/>
      <c r="H60" s="426"/>
      <c r="I60" s="427">
        <f t="shared" si="0"/>
        <v>0</v>
      </c>
      <c r="J60" s="425"/>
      <c r="K60" s="426">
        <f>+'Ejecución de Obra'!CH72</f>
        <v>0</v>
      </c>
      <c r="L60" s="428">
        <f t="shared" si="1"/>
        <v>0</v>
      </c>
      <c r="M60" s="424"/>
      <c r="N60" s="424"/>
      <c r="O60" s="424"/>
      <c r="P60" s="429"/>
      <c r="Q60" s="423"/>
    </row>
    <row r="61" spans="1:17" hidden="1" x14ac:dyDescent="0.25">
      <c r="A61" s="420" t="str">
        <f>+'Diagnóstico Técnico'!A64</f>
        <v/>
      </c>
      <c r="B61" s="421"/>
      <c r="C61" s="421"/>
      <c r="D61" s="422"/>
      <c r="E61" s="423"/>
      <c r="F61" s="424"/>
      <c r="G61" s="425"/>
      <c r="H61" s="426"/>
      <c r="I61" s="427">
        <f t="shared" si="0"/>
        <v>0</v>
      </c>
      <c r="J61" s="425"/>
      <c r="K61" s="426">
        <f>+'Ejecución de Obra'!CH73</f>
        <v>0</v>
      </c>
      <c r="L61" s="428">
        <f t="shared" si="1"/>
        <v>0</v>
      </c>
      <c r="M61" s="424"/>
      <c r="N61" s="424"/>
      <c r="O61" s="424"/>
      <c r="P61" s="429"/>
      <c r="Q61" s="423"/>
    </row>
    <row r="62" spans="1:17" x14ac:dyDescent="0.25">
      <c r="A62" s="420" t="str">
        <f>+'Diagnóstico Técnico'!A65</f>
        <v>OAS-016</v>
      </c>
      <c r="B62" s="421"/>
      <c r="C62" s="421"/>
      <c r="D62" s="422"/>
      <c r="E62" s="423"/>
      <c r="F62" s="424"/>
      <c r="G62" s="425"/>
      <c r="H62" s="426"/>
      <c r="I62" s="427">
        <f t="shared" si="0"/>
        <v>0</v>
      </c>
      <c r="J62" s="425"/>
      <c r="K62" s="426">
        <f>+'Ejecución de Obra'!CH74</f>
        <v>6884485.1262240708</v>
      </c>
      <c r="L62" s="428">
        <f t="shared" si="1"/>
        <v>6884485.1262240708</v>
      </c>
      <c r="M62" s="424"/>
      <c r="N62" s="424"/>
      <c r="O62" s="424"/>
      <c r="P62" s="429"/>
      <c r="Q62" s="423"/>
    </row>
    <row r="63" spans="1:17" x14ac:dyDescent="0.25">
      <c r="A63" s="420" t="str">
        <f>+'Diagnóstico Técnico'!A66</f>
        <v>MIL-008</v>
      </c>
      <c r="B63" s="421"/>
      <c r="C63" s="421"/>
      <c r="D63" s="422"/>
      <c r="E63" s="423"/>
      <c r="F63" s="424"/>
      <c r="G63" s="425"/>
      <c r="H63" s="426"/>
      <c r="I63" s="427">
        <f t="shared" si="0"/>
        <v>0</v>
      </c>
      <c r="J63" s="425"/>
      <c r="K63" s="426">
        <f>+'Ejecución de Obra'!CH75</f>
        <v>236340.52492007101</v>
      </c>
      <c r="L63" s="428">
        <f t="shared" si="1"/>
        <v>236340.52492007101</v>
      </c>
      <c r="M63" s="424"/>
      <c r="N63" s="424"/>
      <c r="O63" s="424"/>
      <c r="P63" s="429"/>
      <c r="Q63" s="423"/>
    </row>
    <row r="64" spans="1:17" x14ac:dyDescent="0.25">
      <c r="A64" s="420" t="str">
        <f>+'Diagnóstico Técnico'!A67</f>
        <v>OAS-017</v>
      </c>
      <c r="B64" s="421"/>
      <c r="C64" s="421"/>
      <c r="D64" s="422"/>
      <c r="E64" s="423"/>
      <c r="F64" s="424"/>
      <c r="G64" s="425"/>
      <c r="H64" s="426"/>
      <c r="I64" s="427">
        <f t="shared" si="0"/>
        <v>0</v>
      </c>
      <c r="J64" s="425"/>
      <c r="K64" s="426">
        <f>+'Ejecución de Obra'!CH76</f>
        <v>0</v>
      </c>
      <c r="L64" s="428">
        <f t="shared" si="1"/>
        <v>0</v>
      </c>
      <c r="M64" s="424"/>
      <c r="N64" s="424"/>
      <c r="O64" s="424"/>
      <c r="P64" s="429"/>
      <c r="Q64" s="423"/>
    </row>
    <row r="65" spans="1:17" x14ac:dyDescent="0.25">
      <c r="A65" s="420" t="str">
        <f>+'Diagnóstico Técnico'!A68</f>
        <v>MAR-015</v>
      </c>
      <c r="B65" s="421"/>
      <c r="C65" s="421"/>
      <c r="D65" s="422"/>
      <c r="E65" s="423"/>
      <c r="F65" s="424"/>
      <c r="G65" s="425"/>
      <c r="H65" s="426"/>
      <c r="I65" s="427">
        <f t="shared" si="0"/>
        <v>0</v>
      </c>
      <c r="J65" s="425"/>
      <c r="K65" s="426">
        <f>+'Ejecución de Obra'!CH77</f>
        <v>0</v>
      </c>
      <c r="L65" s="428">
        <f t="shared" si="1"/>
        <v>0</v>
      </c>
      <c r="M65" s="424"/>
      <c r="N65" s="424"/>
      <c r="O65" s="424"/>
      <c r="P65" s="429"/>
      <c r="Q65" s="423"/>
    </row>
    <row r="66" spans="1:17" x14ac:dyDescent="0.25">
      <c r="A66" s="420" t="str">
        <f>+'Diagnóstico Técnico'!A69</f>
        <v>MAR-016</v>
      </c>
      <c r="B66" s="421"/>
      <c r="C66" s="421"/>
      <c r="D66" s="422"/>
      <c r="E66" s="423"/>
      <c r="F66" s="424"/>
      <c r="G66" s="425"/>
      <c r="H66" s="426"/>
      <c r="I66" s="427">
        <f t="shared" si="0"/>
        <v>0</v>
      </c>
      <c r="J66" s="425"/>
      <c r="K66" s="426">
        <f>+'Ejecución de Obra'!CH78</f>
        <v>0</v>
      </c>
      <c r="L66" s="428">
        <f t="shared" si="1"/>
        <v>0</v>
      </c>
      <c r="M66" s="424"/>
      <c r="N66" s="424"/>
      <c r="O66" s="424"/>
      <c r="P66" s="429"/>
      <c r="Q66" s="423"/>
    </row>
    <row r="67" spans="1:17" hidden="1" x14ac:dyDescent="0.25">
      <c r="A67" s="420" t="str">
        <f>+'Diagnóstico Técnico'!A70</f>
        <v/>
      </c>
      <c r="B67" s="421"/>
      <c r="C67" s="421"/>
      <c r="D67" s="422"/>
      <c r="E67" s="423"/>
      <c r="F67" s="424"/>
      <c r="G67" s="425"/>
      <c r="H67" s="426"/>
      <c r="I67" s="427">
        <f t="shared" si="0"/>
        <v>0</v>
      </c>
      <c r="J67" s="425"/>
      <c r="K67" s="426">
        <f>+'Ejecución de Obra'!CH79</f>
        <v>0</v>
      </c>
      <c r="L67" s="428">
        <f t="shared" si="1"/>
        <v>0</v>
      </c>
      <c r="M67" s="424"/>
      <c r="N67" s="424"/>
      <c r="O67" s="424"/>
      <c r="P67" s="429"/>
      <c r="Q67" s="423"/>
    </row>
    <row r="68" spans="1:17" x14ac:dyDescent="0.25">
      <c r="A68" s="420" t="str">
        <f>+'Diagnóstico Técnico'!A71</f>
        <v>MAR-017</v>
      </c>
      <c r="B68" s="421"/>
      <c r="C68" s="421"/>
      <c r="D68" s="422"/>
      <c r="E68" s="423"/>
      <c r="F68" s="424"/>
      <c r="G68" s="425"/>
      <c r="H68" s="426"/>
      <c r="I68" s="427">
        <f t="shared" ref="I68:I131" si="2">H68-G68</f>
        <v>0</v>
      </c>
      <c r="J68" s="425"/>
      <c r="K68" s="426">
        <f>+'Ejecución de Obra'!CH80</f>
        <v>0</v>
      </c>
      <c r="L68" s="428">
        <f t="shared" ref="L68:L131" si="3">K68-H68</f>
        <v>0</v>
      </c>
      <c r="M68" s="424"/>
      <c r="N68" s="424"/>
      <c r="O68" s="424"/>
      <c r="P68" s="429"/>
      <c r="Q68" s="423"/>
    </row>
    <row r="69" spans="1:17" hidden="1" x14ac:dyDescent="0.25">
      <c r="A69" s="420" t="str">
        <f>+'Diagnóstico Técnico'!A72</f>
        <v/>
      </c>
      <c r="B69" s="421"/>
      <c r="C69" s="421"/>
      <c r="D69" s="422"/>
      <c r="E69" s="423"/>
      <c r="F69" s="424"/>
      <c r="G69" s="425"/>
      <c r="H69" s="426"/>
      <c r="I69" s="427">
        <f t="shared" si="2"/>
        <v>0</v>
      </c>
      <c r="J69" s="425"/>
      <c r="K69" s="426">
        <f>+'Ejecución de Obra'!CH81</f>
        <v>0</v>
      </c>
      <c r="L69" s="428">
        <f t="shared" si="3"/>
        <v>0</v>
      </c>
      <c r="M69" s="424"/>
      <c r="N69" s="424"/>
      <c r="O69" s="424"/>
      <c r="P69" s="429"/>
      <c r="Q69" s="423"/>
    </row>
    <row r="70" spans="1:17" x14ac:dyDescent="0.25">
      <c r="A70" s="420" t="str">
        <f>+'Diagnóstico Técnico'!A73</f>
        <v>MAR-018</v>
      </c>
      <c r="B70" s="421"/>
      <c r="C70" s="421"/>
      <c r="D70" s="422"/>
      <c r="E70" s="423"/>
      <c r="F70" s="424"/>
      <c r="G70" s="425"/>
      <c r="H70" s="426"/>
      <c r="I70" s="427">
        <f t="shared" si="2"/>
        <v>0</v>
      </c>
      <c r="J70" s="425"/>
      <c r="K70" s="426">
        <f>+'Ejecución de Obra'!CH82</f>
        <v>0</v>
      </c>
      <c r="L70" s="428">
        <f t="shared" si="3"/>
        <v>0</v>
      </c>
      <c r="M70" s="424"/>
      <c r="N70" s="424"/>
      <c r="O70" s="424"/>
      <c r="P70" s="429"/>
      <c r="Q70" s="423"/>
    </row>
    <row r="71" spans="1:17" x14ac:dyDescent="0.25">
      <c r="A71" s="420" t="str">
        <f>+'Diagnóstico Técnico'!A74</f>
        <v>MAR-019</v>
      </c>
      <c r="B71" s="421"/>
      <c r="C71" s="421"/>
      <c r="D71" s="422"/>
      <c r="E71" s="423"/>
      <c r="F71" s="424"/>
      <c r="G71" s="425"/>
      <c r="H71" s="426"/>
      <c r="I71" s="427">
        <f t="shared" si="2"/>
        <v>0</v>
      </c>
      <c r="J71" s="425"/>
      <c r="K71" s="426">
        <f>+'Ejecución de Obra'!CH83</f>
        <v>0</v>
      </c>
      <c r="L71" s="428">
        <f t="shared" si="3"/>
        <v>0</v>
      </c>
      <c r="M71" s="424"/>
      <c r="N71" s="424"/>
      <c r="O71" s="424"/>
      <c r="P71" s="429"/>
      <c r="Q71" s="423"/>
    </row>
    <row r="72" spans="1:17" x14ac:dyDescent="0.25">
      <c r="A72" s="420" t="str">
        <f>+'Diagnóstico Técnico'!A75</f>
        <v>MAR-020</v>
      </c>
      <c r="B72" s="421"/>
      <c r="C72" s="421"/>
      <c r="D72" s="422"/>
      <c r="E72" s="423"/>
      <c r="F72" s="424"/>
      <c r="G72" s="425"/>
      <c r="H72" s="426"/>
      <c r="I72" s="427">
        <f t="shared" si="2"/>
        <v>0</v>
      </c>
      <c r="J72" s="425"/>
      <c r="K72" s="426">
        <f>+'Ejecución de Obra'!CH84</f>
        <v>0</v>
      </c>
      <c r="L72" s="428">
        <f t="shared" si="3"/>
        <v>0</v>
      </c>
      <c r="M72" s="424"/>
      <c r="N72" s="424"/>
      <c r="O72" s="424"/>
      <c r="P72" s="429"/>
      <c r="Q72" s="423"/>
    </row>
    <row r="73" spans="1:17" hidden="1" x14ac:dyDescent="0.25">
      <c r="A73" s="420" t="str">
        <f>+'Diagnóstico Técnico'!A76</f>
        <v/>
      </c>
      <c r="B73" s="421"/>
      <c r="C73" s="421"/>
      <c r="D73" s="422"/>
      <c r="E73" s="423"/>
      <c r="F73" s="424"/>
      <c r="G73" s="425"/>
      <c r="H73" s="426"/>
      <c r="I73" s="427">
        <f t="shared" si="2"/>
        <v>0</v>
      </c>
      <c r="J73" s="425"/>
      <c r="K73" s="426">
        <f>+'Ejecución de Obra'!CH85</f>
        <v>0</v>
      </c>
      <c r="L73" s="428">
        <f t="shared" si="3"/>
        <v>0</v>
      </c>
      <c r="M73" s="424"/>
      <c r="N73" s="424"/>
      <c r="O73" s="424"/>
      <c r="P73" s="429"/>
      <c r="Q73" s="423"/>
    </row>
    <row r="74" spans="1:17" hidden="1" x14ac:dyDescent="0.25">
      <c r="A74" s="420" t="str">
        <f>+'Diagnóstico Técnico'!A77</f>
        <v/>
      </c>
      <c r="B74" s="421"/>
      <c r="C74" s="421"/>
      <c r="D74" s="422"/>
      <c r="E74" s="423"/>
      <c r="F74" s="424"/>
      <c r="G74" s="425"/>
      <c r="H74" s="426"/>
      <c r="I74" s="427">
        <f t="shared" si="2"/>
        <v>0</v>
      </c>
      <c r="J74" s="425"/>
      <c r="K74" s="426">
        <f>+'Ejecución de Obra'!CH86</f>
        <v>0</v>
      </c>
      <c r="L74" s="428">
        <f t="shared" si="3"/>
        <v>0</v>
      </c>
      <c r="M74" s="424"/>
      <c r="N74" s="424"/>
      <c r="O74" s="424"/>
      <c r="P74" s="429"/>
      <c r="Q74" s="423"/>
    </row>
    <row r="75" spans="1:17" x14ac:dyDescent="0.25">
      <c r="A75" s="420" t="str">
        <f>+'Diagnóstico Técnico'!A78</f>
        <v>MAR-021</v>
      </c>
      <c r="B75" s="421"/>
      <c r="C75" s="421"/>
      <c r="D75" s="422"/>
      <c r="E75" s="423"/>
      <c r="F75" s="424"/>
      <c r="G75" s="425"/>
      <c r="H75" s="426"/>
      <c r="I75" s="427">
        <f t="shared" si="2"/>
        <v>0</v>
      </c>
      <c r="J75" s="425"/>
      <c r="K75" s="426">
        <f>+'Ejecución de Obra'!CH87</f>
        <v>0</v>
      </c>
      <c r="L75" s="428">
        <f t="shared" si="3"/>
        <v>0</v>
      </c>
      <c r="M75" s="424"/>
      <c r="N75" s="424"/>
      <c r="O75" s="424"/>
      <c r="P75" s="429"/>
      <c r="Q75" s="423"/>
    </row>
    <row r="76" spans="1:17" x14ac:dyDescent="0.25">
      <c r="A76" s="420" t="str">
        <f>+'Diagnóstico Técnico'!A79</f>
        <v>MAR-022</v>
      </c>
      <c r="B76" s="421"/>
      <c r="C76" s="421"/>
      <c r="D76" s="422"/>
      <c r="E76" s="423"/>
      <c r="F76" s="424"/>
      <c r="G76" s="425"/>
      <c r="H76" s="426"/>
      <c r="I76" s="427">
        <f t="shared" si="2"/>
        <v>0</v>
      </c>
      <c r="J76" s="425"/>
      <c r="K76" s="426">
        <f>+'Ejecución de Obra'!CH88</f>
        <v>0</v>
      </c>
      <c r="L76" s="428">
        <f t="shared" si="3"/>
        <v>0</v>
      </c>
      <c r="M76" s="424"/>
      <c r="N76" s="424"/>
      <c r="O76" s="424"/>
      <c r="P76" s="429"/>
      <c r="Q76" s="423"/>
    </row>
    <row r="77" spans="1:17" x14ac:dyDescent="0.25">
      <c r="A77" s="420" t="str">
        <f>+'Diagnóstico Técnico'!A80</f>
        <v>MAR-023</v>
      </c>
      <c r="B77" s="421"/>
      <c r="C77" s="421"/>
      <c r="D77" s="422"/>
      <c r="E77" s="423"/>
      <c r="F77" s="424"/>
      <c r="G77" s="425"/>
      <c r="H77" s="426"/>
      <c r="I77" s="427">
        <f t="shared" si="2"/>
        <v>0</v>
      </c>
      <c r="J77" s="425"/>
      <c r="K77" s="426">
        <f>+'Ejecución de Obra'!CH89</f>
        <v>0</v>
      </c>
      <c r="L77" s="428">
        <f t="shared" si="3"/>
        <v>0</v>
      </c>
      <c r="M77" s="424"/>
      <c r="N77" s="424"/>
      <c r="O77" s="424"/>
      <c r="P77" s="429"/>
      <c r="Q77" s="423"/>
    </row>
    <row r="78" spans="1:17" x14ac:dyDescent="0.25">
      <c r="A78" s="420" t="str">
        <f>+'Diagnóstico Técnico'!A81</f>
        <v>OAS-018</v>
      </c>
      <c r="B78" s="421"/>
      <c r="C78" s="421"/>
      <c r="D78" s="422"/>
      <c r="E78" s="423"/>
      <c r="F78" s="424"/>
      <c r="G78" s="425"/>
      <c r="H78" s="426"/>
      <c r="I78" s="427">
        <f t="shared" si="2"/>
        <v>0</v>
      </c>
      <c r="J78" s="425"/>
      <c r="K78" s="426">
        <f>+'Ejecución de Obra'!CH90</f>
        <v>0</v>
      </c>
      <c r="L78" s="428">
        <f t="shared" si="3"/>
        <v>0</v>
      </c>
      <c r="M78" s="424"/>
      <c r="N78" s="424"/>
      <c r="O78" s="424"/>
      <c r="P78" s="429"/>
      <c r="Q78" s="423"/>
    </row>
    <row r="79" spans="1:17" hidden="1" x14ac:dyDescent="0.25">
      <c r="A79" s="420" t="str">
        <f>+'Diagnóstico Técnico'!A82</f>
        <v/>
      </c>
      <c r="B79" s="421"/>
      <c r="C79" s="421"/>
      <c r="D79" s="422"/>
      <c r="E79" s="423"/>
      <c r="F79" s="424"/>
      <c r="G79" s="425"/>
      <c r="H79" s="426"/>
      <c r="I79" s="427">
        <f t="shared" si="2"/>
        <v>0</v>
      </c>
      <c r="J79" s="425"/>
      <c r="K79" s="426">
        <f>+'Ejecución de Obra'!CH91</f>
        <v>0</v>
      </c>
      <c r="L79" s="428">
        <f t="shared" si="3"/>
        <v>0</v>
      </c>
      <c r="M79" s="424"/>
      <c r="N79" s="424"/>
      <c r="O79" s="424"/>
      <c r="P79" s="429"/>
      <c r="Q79" s="423"/>
    </row>
    <row r="80" spans="1:17" hidden="1" x14ac:dyDescent="0.25">
      <c r="A80" s="420" t="str">
        <f>+'Diagnóstico Técnico'!A83</f>
        <v/>
      </c>
      <c r="B80" s="421"/>
      <c r="C80" s="421"/>
      <c r="D80" s="422"/>
      <c r="E80" s="423"/>
      <c r="F80" s="424"/>
      <c r="G80" s="425"/>
      <c r="H80" s="426"/>
      <c r="I80" s="427">
        <f t="shared" si="2"/>
        <v>0</v>
      </c>
      <c r="J80" s="425"/>
      <c r="K80" s="426">
        <f>+'Ejecución de Obra'!CH92</f>
        <v>0</v>
      </c>
      <c r="L80" s="428">
        <f t="shared" si="3"/>
        <v>0</v>
      </c>
      <c r="M80" s="424"/>
      <c r="N80" s="424"/>
      <c r="O80" s="424"/>
      <c r="P80" s="429"/>
      <c r="Q80" s="423"/>
    </row>
    <row r="81" spans="1:17" x14ac:dyDescent="0.25">
      <c r="A81" s="420" t="str">
        <f>+'Diagnóstico Técnico'!A84</f>
        <v>HOR-004</v>
      </c>
      <c r="B81" s="421"/>
      <c r="C81" s="421"/>
      <c r="D81" s="422"/>
      <c r="E81" s="423"/>
      <c r="F81" s="424"/>
      <c r="G81" s="425"/>
      <c r="H81" s="426"/>
      <c r="I81" s="427">
        <f t="shared" si="2"/>
        <v>0</v>
      </c>
      <c r="J81" s="425"/>
      <c r="K81" s="426">
        <f>+'Ejecución de Obra'!CH93</f>
        <v>0</v>
      </c>
      <c r="L81" s="428">
        <f t="shared" si="3"/>
        <v>0</v>
      </c>
      <c r="M81" s="424"/>
      <c r="N81" s="424"/>
      <c r="O81" s="424"/>
      <c r="P81" s="429"/>
      <c r="Q81" s="423"/>
    </row>
    <row r="82" spans="1:17" x14ac:dyDescent="0.25">
      <c r="A82" s="420" t="str">
        <f>+'Diagnóstico Técnico'!A85</f>
        <v>HOR-005</v>
      </c>
      <c r="B82" s="421"/>
      <c r="C82" s="421"/>
      <c r="D82" s="422"/>
      <c r="E82" s="423"/>
      <c r="F82" s="424"/>
      <c r="G82" s="425"/>
      <c r="H82" s="426"/>
      <c r="I82" s="427">
        <f t="shared" si="2"/>
        <v>0</v>
      </c>
      <c r="J82" s="425"/>
      <c r="K82" s="426">
        <f>+'Ejecución de Obra'!CH94</f>
        <v>0</v>
      </c>
      <c r="L82" s="428">
        <f t="shared" si="3"/>
        <v>0</v>
      </c>
      <c r="M82" s="424"/>
      <c r="N82" s="424"/>
      <c r="O82" s="424"/>
      <c r="P82" s="429"/>
      <c r="Q82" s="423"/>
    </row>
    <row r="83" spans="1:17" x14ac:dyDescent="0.25">
      <c r="A83" s="420" t="str">
        <f>+'Diagnóstico Técnico'!A86</f>
        <v>HOR-006</v>
      </c>
      <c r="B83" s="421"/>
      <c r="C83" s="421"/>
      <c r="D83" s="422"/>
      <c r="E83" s="423"/>
      <c r="F83" s="424"/>
      <c r="G83" s="425"/>
      <c r="H83" s="426"/>
      <c r="I83" s="427">
        <f t="shared" si="2"/>
        <v>0</v>
      </c>
      <c r="J83" s="425"/>
      <c r="K83" s="426">
        <f>+'Ejecución de Obra'!CH95</f>
        <v>0</v>
      </c>
      <c r="L83" s="428">
        <f t="shared" si="3"/>
        <v>0</v>
      </c>
      <c r="M83" s="424"/>
      <c r="N83" s="424"/>
      <c r="O83" s="424"/>
      <c r="P83" s="429"/>
      <c r="Q83" s="423"/>
    </row>
    <row r="84" spans="1:17" hidden="1" x14ac:dyDescent="0.25">
      <c r="A84" s="420" t="str">
        <f>+'Diagnóstico Técnico'!A87</f>
        <v/>
      </c>
      <c r="B84" s="421"/>
      <c r="C84" s="421"/>
      <c r="D84" s="422"/>
      <c r="E84" s="423"/>
      <c r="F84" s="424"/>
      <c r="G84" s="425"/>
      <c r="H84" s="426"/>
      <c r="I84" s="427">
        <f t="shared" si="2"/>
        <v>0</v>
      </c>
      <c r="J84" s="425"/>
      <c r="K84" s="426">
        <f>+'Ejecución de Obra'!CH96</f>
        <v>0</v>
      </c>
      <c r="L84" s="428">
        <f t="shared" si="3"/>
        <v>0</v>
      </c>
      <c r="M84" s="424"/>
      <c r="N84" s="424"/>
      <c r="O84" s="424"/>
      <c r="P84" s="429"/>
      <c r="Q84" s="423"/>
    </row>
    <row r="85" spans="1:17" hidden="1" x14ac:dyDescent="0.25">
      <c r="A85" s="420" t="str">
        <f>+'Diagnóstico Técnico'!A88</f>
        <v/>
      </c>
      <c r="B85" s="421"/>
      <c r="C85" s="421"/>
      <c r="D85" s="422"/>
      <c r="E85" s="423"/>
      <c r="F85" s="424"/>
      <c r="G85" s="425"/>
      <c r="H85" s="426"/>
      <c r="I85" s="427">
        <f t="shared" si="2"/>
        <v>0</v>
      </c>
      <c r="J85" s="425"/>
      <c r="K85" s="426">
        <f>+'Ejecución de Obra'!CH97</f>
        <v>0</v>
      </c>
      <c r="L85" s="428">
        <f t="shared" si="3"/>
        <v>0</v>
      </c>
      <c r="M85" s="424"/>
      <c r="N85" s="424"/>
      <c r="O85" s="424"/>
      <c r="P85" s="429"/>
      <c r="Q85" s="423"/>
    </row>
    <row r="86" spans="1:17" x14ac:dyDescent="0.25">
      <c r="A86" s="420" t="str">
        <f>+'Diagnóstico Técnico'!A89</f>
        <v>MIL-009</v>
      </c>
      <c r="B86" s="421"/>
      <c r="C86" s="421"/>
      <c r="D86" s="422"/>
      <c r="E86" s="423"/>
      <c r="F86" s="424"/>
      <c r="G86" s="425"/>
      <c r="H86" s="426"/>
      <c r="I86" s="427">
        <f t="shared" si="2"/>
        <v>0</v>
      </c>
      <c r="J86" s="425"/>
      <c r="K86" s="426">
        <f>+'Ejecución de Obra'!CH98</f>
        <v>0</v>
      </c>
      <c r="L86" s="428">
        <f t="shared" si="3"/>
        <v>0</v>
      </c>
      <c r="M86" s="424"/>
      <c r="N86" s="424"/>
      <c r="O86" s="424"/>
      <c r="P86" s="429"/>
      <c r="Q86" s="423"/>
    </row>
    <row r="87" spans="1:17" x14ac:dyDescent="0.25">
      <c r="A87" s="420" t="str">
        <f>+'Diagnóstico Técnico'!A90</f>
        <v>MIL-010</v>
      </c>
      <c r="B87" s="421"/>
      <c r="C87" s="421"/>
      <c r="D87" s="422"/>
      <c r="E87" s="423"/>
      <c r="F87" s="424"/>
      <c r="G87" s="425"/>
      <c r="H87" s="426"/>
      <c r="I87" s="427">
        <f t="shared" si="2"/>
        <v>0</v>
      </c>
      <c r="J87" s="425"/>
      <c r="K87" s="426">
        <f>+'Ejecución de Obra'!CH99</f>
        <v>236340.52492007101</v>
      </c>
      <c r="L87" s="428">
        <f t="shared" si="3"/>
        <v>236340.52492007101</v>
      </c>
      <c r="M87" s="424"/>
      <c r="N87" s="424"/>
      <c r="O87" s="424"/>
      <c r="P87" s="429"/>
      <c r="Q87" s="423"/>
    </row>
    <row r="88" spans="1:17" x14ac:dyDescent="0.25">
      <c r="A88" s="420" t="str">
        <f>+'Diagnóstico Técnico'!A91</f>
        <v>MIL-011</v>
      </c>
      <c r="B88" s="421"/>
      <c r="C88" s="421"/>
      <c r="D88" s="422"/>
      <c r="E88" s="423"/>
      <c r="F88" s="424"/>
      <c r="G88" s="425"/>
      <c r="H88" s="426"/>
      <c r="I88" s="427">
        <f t="shared" si="2"/>
        <v>0</v>
      </c>
      <c r="J88" s="425"/>
      <c r="K88" s="426">
        <f>+'Ejecución de Obra'!CH100</f>
        <v>236340.52492007101</v>
      </c>
      <c r="L88" s="428">
        <f t="shared" si="3"/>
        <v>236340.52492007101</v>
      </c>
      <c r="M88" s="424"/>
      <c r="N88" s="424"/>
      <c r="O88" s="424"/>
      <c r="P88" s="429"/>
      <c r="Q88" s="423"/>
    </row>
    <row r="89" spans="1:17" x14ac:dyDescent="0.25">
      <c r="A89" s="420" t="str">
        <f>+'Diagnóstico Técnico'!A92</f>
        <v>MIL-012</v>
      </c>
      <c r="B89" s="421"/>
      <c r="C89" s="421"/>
      <c r="D89" s="422"/>
      <c r="E89" s="423"/>
      <c r="F89" s="424"/>
      <c r="G89" s="425"/>
      <c r="H89" s="426"/>
      <c r="I89" s="427">
        <f t="shared" si="2"/>
        <v>0</v>
      </c>
      <c r="J89" s="425"/>
      <c r="K89" s="426">
        <f>+'Ejecución de Obra'!CH101</f>
        <v>236340.52492007101</v>
      </c>
      <c r="L89" s="428">
        <f t="shared" si="3"/>
        <v>236340.52492007101</v>
      </c>
      <c r="M89" s="424"/>
      <c r="N89" s="424"/>
      <c r="O89" s="424"/>
      <c r="P89" s="429"/>
      <c r="Q89" s="423"/>
    </row>
    <row r="90" spans="1:17" x14ac:dyDescent="0.25">
      <c r="A90" s="420" t="str">
        <f>+'Diagnóstico Técnico'!A93</f>
        <v>MIL-013</v>
      </c>
      <c r="B90" s="421"/>
      <c r="C90" s="421"/>
      <c r="D90" s="422"/>
      <c r="E90" s="423"/>
      <c r="F90" s="424"/>
      <c r="G90" s="425"/>
      <c r="H90" s="426"/>
      <c r="I90" s="427">
        <f t="shared" si="2"/>
        <v>0</v>
      </c>
      <c r="J90" s="425"/>
      <c r="K90" s="426">
        <f>+'Ejecución de Obra'!CH102</f>
        <v>236340.52492007101</v>
      </c>
      <c r="L90" s="428">
        <f t="shared" si="3"/>
        <v>236340.52492007101</v>
      </c>
      <c r="M90" s="424"/>
      <c r="N90" s="424"/>
      <c r="O90" s="424"/>
      <c r="P90" s="429"/>
      <c r="Q90" s="423"/>
    </row>
    <row r="91" spans="1:17" x14ac:dyDescent="0.25">
      <c r="A91" s="420" t="str">
        <f>+'Diagnóstico Técnico'!A94</f>
        <v>MIL-014</v>
      </c>
      <c r="B91" s="421"/>
      <c r="C91" s="421"/>
      <c r="D91" s="422"/>
      <c r="E91" s="423"/>
      <c r="F91" s="424"/>
      <c r="G91" s="425"/>
      <c r="H91" s="426"/>
      <c r="I91" s="427">
        <f t="shared" si="2"/>
        <v>0</v>
      </c>
      <c r="J91" s="425"/>
      <c r="K91" s="426">
        <f>+'Ejecución de Obra'!CH103</f>
        <v>236340.52492007101</v>
      </c>
      <c r="L91" s="428">
        <f t="shared" si="3"/>
        <v>236340.52492007101</v>
      </c>
      <c r="M91" s="424"/>
      <c r="N91" s="424"/>
      <c r="O91" s="424"/>
      <c r="P91" s="429"/>
      <c r="Q91" s="423"/>
    </row>
    <row r="92" spans="1:17" x14ac:dyDescent="0.25">
      <c r="A92" s="420" t="str">
        <f>+'Diagnóstico Técnico'!A95</f>
        <v>MIL-015</v>
      </c>
      <c r="B92" s="421"/>
      <c r="C92" s="421"/>
      <c r="D92" s="422"/>
      <c r="E92" s="423"/>
      <c r="F92" s="424"/>
      <c r="G92" s="425"/>
      <c r="H92" s="426"/>
      <c r="I92" s="427">
        <f t="shared" si="2"/>
        <v>0</v>
      </c>
      <c r="J92" s="425"/>
      <c r="K92" s="426">
        <f>+'Ejecución de Obra'!CH104</f>
        <v>236340.52492007101</v>
      </c>
      <c r="L92" s="428">
        <f t="shared" si="3"/>
        <v>236340.52492007101</v>
      </c>
      <c r="M92" s="424"/>
      <c r="N92" s="424"/>
      <c r="O92" s="424"/>
      <c r="P92" s="429"/>
      <c r="Q92" s="423"/>
    </row>
    <row r="93" spans="1:17" x14ac:dyDescent="0.25">
      <c r="A93" s="420" t="str">
        <f>+'Diagnóstico Técnico'!A96</f>
        <v>TAH-006</v>
      </c>
      <c r="B93" s="421"/>
      <c r="C93" s="421"/>
      <c r="D93" s="422"/>
      <c r="E93" s="423"/>
      <c r="F93" s="424"/>
      <c r="G93" s="425"/>
      <c r="H93" s="426"/>
      <c r="I93" s="427">
        <f t="shared" si="2"/>
        <v>0</v>
      </c>
      <c r="J93" s="425"/>
      <c r="K93" s="426">
        <f>+'Ejecución de Obra'!CH105</f>
        <v>0</v>
      </c>
      <c r="L93" s="428">
        <f t="shared" si="3"/>
        <v>0</v>
      </c>
      <c r="M93" s="424"/>
      <c r="N93" s="424"/>
      <c r="O93" s="424"/>
      <c r="P93" s="429"/>
      <c r="Q93" s="423"/>
    </row>
    <row r="94" spans="1:17" x14ac:dyDescent="0.25">
      <c r="A94" s="420" t="str">
        <f>+'Diagnóstico Técnico'!A97</f>
        <v>MIL-016</v>
      </c>
      <c r="B94" s="421"/>
      <c r="C94" s="421"/>
      <c r="D94" s="422"/>
      <c r="E94" s="423"/>
      <c r="F94" s="424"/>
      <c r="G94" s="425"/>
      <c r="H94" s="426"/>
      <c r="I94" s="427">
        <f t="shared" si="2"/>
        <v>0</v>
      </c>
      <c r="J94" s="425"/>
      <c r="K94" s="426">
        <f>+'Ejecución de Obra'!CH106</f>
        <v>0</v>
      </c>
      <c r="L94" s="428">
        <f t="shared" si="3"/>
        <v>0</v>
      </c>
      <c r="M94" s="424"/>
      <c r="N94" s="424"/>
      <c r="O94" s="424"/>
      <c r="P94" s="429"/>
      <c r="Q94" s="423"/>
    </row>
    <row r="95" spans="1:17" x14ac:dyDescent="0.25">
      <c r="A95" s="420" t="str">
        <f>+'Diagnóstico Técnico'!A98</f>
        <v>TAH-007</v>
      </c>
      <c r="B95" s="421"/>
      <c r="C95" s="421"/>
      <c r="D95" s="422"/>
      <c r="E95" s="423"/>
      <c r="F95" s="424"/>
      <c r="G95" s="425"/>
      <c r="H95" s="426"/>
      <c r="I95" s="427">
        <f t="shared" si="2"/>
        <v>0</v>
      </c>
      <c r="J95" s="425"/>
      <c r="K95" s="426">
        <f>+'Ejecución de Obra'!CH107</f>
        <v>0</v>
      </c>
      <c r="L95" s="428">
        <f t="shared" si="3"/>
        <v>0</v>
      </c>
      <c r="M95" s="424"/>
      <c r="N95" s="424"/>
      <c r="O95" s="424"/>
      <c r="P95" s="429"/>
      <c r="Q95" s="423"/>
    </row>
    <row r="96" spans="1:17" x14ac:dyDescent="0.25">
      <c r="A96" s="420" t="str">
        <f>+'Diagnóstico Técnico'!A99</f>
        <v>MAR-024</v>
      </c>
      <c r="B96" s="421"/>
      <c r="C96" s="421"/>
      <c r="D96" s="422"/>
      <c r="E96" s="423"/>
      <c r="F96" s="424"/>
      <c r="G96" s="425"/>
      <c r="H96" s="426"/>
      <c r="I96" s="427">
        <f t="shared" si="2"/>
        <v>0</v>
      </c>
      <c r="J96" s="425"/>
      <c r="K96" s="426">
        <f>+'Ejecución de Obra'!CH108</f>
        <v>0</v>
      </c>
      <c r="L96" s="428">
        <f t="shared" si="3"/>
        <v>0</v>
      </c>
      <c r="M96" s="424"/>
      <c r="N96" s="424"/>
      <c r="O96" s="424"/>
      <c r="P96" s="429"/>
      <c r="Q96" s="423"/>
    </row>
    <row r="97" spans="1:17" x14ac:dyDescent="0.25">
      <c r="A97" s="420" t="str">
        <f>+'Diagnóstico Técnico'!A100</f>
        <v>MAR-025</v>
      </c>
      <c r="B97" s="421"/>
      <c r="C97" s="421"/>
      <c r="D97" s="422"/>
      <c r="E97" s="423"/>
      <c r="F97" s="424"/>
      <c r="G97" s="425"/>
      <c r="H97" s="426"/>
      <c r="I97" s="427">
        <f t="shared" si="2"/>
        <v>0</v>
      </c>
      <c r="J97" s="425"/>
      <c r="K97" s="426">
        <f>+'Ejecución de Obra'!CH109</f>
        <v>0</v>
      </c>
      <c r="L97" s="428">
        <f t="shared" si="3"/>
        <v>0</v>
      </c>
      <c r="M97" s="424"/>
      <c r="N97" s="424"/>
      <c r="O97" s="424"/>
      <c r="P97" s="429"/>
      <c r="Q97" s="423"/>
    </row>
    <row r="98" spans="1:17" x14ac:dyDescent="0.25">
      <c r="A98" s="420" t="str">
        <f>+'Diagnóstico Técnico'!A101</f>
        <v>OAS-019</v>
      </c>
      <c r="B98" s="421"/>
      <c r="C98" s="421"/>
      <c r="D98" s="422"/>
      <c r="E98" s="423"/>
      <c r="F98" s="424"/>
      <c r="G98" s="425"/>
      <c r="H98" s="426"/>
      <c r="I98" s="427">
        <f t="shared" si="2"/>
        <v>0</v>
      </c>
      <c r="J98" s="425"/>
      <c r="K98" s="426">
        <f>+'Ejecución de Obra'!CH110</f>
        <v>236340.52492007101</v>
      </c>
      <c r="L98" s="428">
        <f t="shared" si="3"/>
        <v>236340.52492007101</v>
      </c>
      <c r="M98" s="424"/>
      <c r="N98" s="424"/>
      <c r="O98" s="424"/>
      <c r="P98" s="429"/>
      <c r="Q98" s="423"/>
    </row>
    <row r="99" spans="1:17" x14ac:dyDescent="0.25">
      <c r="A99" s="420" t="str">
        <f>+'Diagnóstico Técnico'!A102</f>
        <v>OAS-020</v>
      </c>
      <c r="B99" s="421"/>
      <c r="C99" s="421"/>
      <c r="D99" s="422"/>
      <c r="E99" s="423"/>
      <c r="F99" s="424"/>
      <c r="G99" s="425"/>
      <c r="H99" s="426"/>
      <c r="I99" s="427">
        <f t="shared" si="2"/>
        <v>0</v>
      </c>
      <c r="J99" s="425"/>
      <c r="K99" s="426">
        <f>+'Ejecución de Obra'!CH111</f>
        <v>0</v>
      </c>
      <c r="L99" s="428">
        <f t="shared" si="3"/>
        <v>0</v>
      </c>
      <c r="M99" s="424"/>
      <c r="N99" s="424"/>
      <c r="O99" s="424"/>
      <c r="P99" s="429"/>
      <c r="Q99" s="423"/>
    </row>
    <row r="100" spans="1:17" x14ac:dyDescent="0.25">
      <c r="A100" s="420" t="str">
        <f>+'Diagnóstico Técnico'!A103</f>
        <v>OAS-021</v>
      </c>
      <c r="B100" s="421"/>
      <c r="C100" s="421"/>
      <c r="D100" s="422"/>
      <c r="E100" s="423"/>
      <c r="F100" s="424"/>
      <c r="G100" s="425"/>
      <c r="H100" s="426"/>
      <c r="I100" s="427">
        <f t="shared" si="2"/>
        <v>0</v>
      </c>
      <c r="J100" s="425"/>
      <c r="K100" s="426">
        <f>+'Ejecución de Obra'!CH112</f>
        <v>0</v>
      </c>
      <c r="L100" s="428">
        <f t="shared" si="3"/>
        <v>0</v>
      </c>
      <c r="M100" s="424"/>
      <c r="N100" s="424"/>
      <c r="O100" s="424"/>
      <c r="P100" s="429"/>
      <c r="Q100" s="423"/>
    </row>
    <row r="101" spans="1:17" x14ac:dyDescent="0.25">
      <c r="A101" s="420" t="str">
        <f>+'Diagnóstico Técnico'!A104</f>
        <v>OAS-022</v>
      </c>
      <c r="B101" s="421"/>
      <c r="C101" s="421"/>
      <c r="D101" s="422"/>
      <c r="E101" s="423"/>
      <c r="F101" s="424"/>
      <c r="G101" s="425"/>
      <c r="H101" s="426"/>
      <c r="I101" s="427">
        <f t="shared" si="2"/>
        <v>0</v>
      </c>
      <c r="J101" s="425"/>
      <c r="K101" s="426">
        <f>+'Ejecución de Obra'!CH113</f>
        <v>1928995.512020071</v>
      </c>
      <c r="L101" s="428">
        <f t="shared" si="3"/>
        <v>1928995.512020071</v>
      </c>
      <c r="M101" s="424"/>
      <c r="N101" s="424"/>
      <c r="O101" s="424"/>
      <c r="P101" s="429"/>
      <c r="Q101" s="423"/>
    </row>
    <row r="102" spans="1:17" x14ac:dyDescent="0.25">
      <c r="A102" s="420" t="str">
        <f>+'Diagnóstico Técnico'!A105</f>
        <v>OAS-023</v>
      </c>
      <c r="B102" s="421"/>
      <c r="C102" s="421"/>
      <c r="D102" s="422"/>
      <c r="E102" s="423"/>
      <c r="F102" s="424"/>
      <c r="G102" s="425"/>
      <c r="H102" s="426"/>
      <c r="I102" s="427">
        <f t="shared" si="2"/>
        <v>0</v>
      </c>
      <c r="J102" s="425"/>
      <c r="K102" s="426">
        <f>+'Ejecución de Obra'!CH114</f>
        <v>0</v>
      </c>
      <c r="L102" s="428">
        <f t="shared" si="3"/>
        <v>0</v>
      </c>
      <c r="M102" s="424"/>
      <c r="N102" s="424"/>
      <c r="O102" s="424"/>
      <c r="P102" s="429"/>
      <c r="Q102" s="423"/>
    </row>
    <row r="103" spans="1:17" x14ac:dyDescent="0.25">
      <c r="A103" s="420" t="str">
        <f>+'Diagnóstico Técnico'!A106</f>
        <v>TAH-008</v>
      </c>
      <c r="B103" s="421"/>
      <c r="C103" s="421"/>
      <c r="D103" s="422"/>
      <c r="E103" s="423"/>
      <c r="F103" s="424"/>
      <c r="G103" s="425"/>
      <c r="H103" s="426"/>
      <c r="I103" s="427">
        <f t="shared" si="2"/>
        <v>0</v>
      </c>
      <c r="J103" s="425"/>
      <c r="K103" s="426">
        <f>+'Ejecución de Obra'!CH115</f>
        <v>0</v>
      </c>
      <c r="L103" s="428">
        <f t="shared" si="3"/>
        <v>0</v>
      </c>
      <c r="M103" s="424"/>
      <c r="N103" s="424"/>
      <c r="O103" s="424"/>
      <c r="P103" s="429"/>
      <c r="Q103" s="423"/>
    </row>
    <row r="104" spans="1:17" hidden="1" x14ac:dyDescent="0.25">
      <c r="A104" s="420" t="str">
        <f>+'Diagnóstico Técnico'!A107</f>
        <v/>
      </c>
      <c r="B104" s="421"/>
      <c r="C104" s="421"/>
      <c r="D104" s="422"/>
      <c r="E104" s="423"/>
      <c r="F104" s="424"/>
      <c r="G104" s="425"/>
      <c r="H104" s="426"/>
      <c r="I104" s="427">
        <f t="shared" si="2"/>
        <v>0</v>
      </c>
      <c r="J104" s="425"/>
      <c r="K104" s="426">
        <f>+'Ejecución de Obra'!CH116</f>
        <v>0</v>
      </c>
      <c r="L104" s="428">
        <f t="shared" si="3"/>
        <v>0</v>
      </c>
      <c r="M104" s="424"/>
      <c r="N104" s="424"/>
      <c r="O104" s="424"/>
      <c r="P104" s="429"/>
      <c r="Q104" s="423"/>
    </row>
    <row r="105" spans="1:17" hidden="1" x14ac:dyDescent="0.25">
      <c r="A105" s="420" t="str">
        <f>+'Diagnóstico Técnico'!A108</f>
        <v/>
      </c>
      <c r="B105" s="421"/>
      <c r="C105" s="421"/>
      <c r="D105" s="422"/>
      <c r="E105" s="423"/>
      <c r="F105" s="424"/>
      <c r="G105" s="425"/>
      <c r="H105" s="426"/>
      <c r="I105" s="427">
        <f t="shared" si="2"/>
        <v>0</v>
      </c>
      <c r="J105" s="425"/>
      <c r="K105" s="426">
        <f>+'Ejecución de Obra'!CH117</f>
        <v>0</v>
      </c>
      <c r="L105" s="428">
        <f t="shared" si="3"/>
        <v>0</v>
      </c>
      <c r="M105" s="424"/>
      <c r="N105" s="424"/>
      <c r="O105" s="424"/>
      <c r="P105" s="429"/>
      <c r="Q105" s="423"/>
    </row>
    <row r="106" spans="1:17" x14ac:dyDescent="0.25">
      <c r="A106" s="420" t="str">
        <f>+'Diagnóstico Técnico'!A109</f>
        <v>TAH-009</v>
      </c>
      <c r="B106" s="421"/>
      <c r="C106" s="421"/>
      <c r="D106" s="422"/>
      <c r="E106" s="423"/>
      <c r="F106" s="424"/>
      <c r="G106" s="425"/>
      <c r="H106" s="426"/>
      <c r="I106" s="427">
        <f t="shared" si="2"/>
        <v>0</v>
      </c>
      <c r="J106" s="425"/>
      <c r="K106" s="426">
        <f>+'Ejecución de Obra'!CH118</f>
        <v>0</v>
      </c>
      <c r="L106" s="428">
        <f t="shared" si="3"/>
        <v>0</v>
      </c>
      <c r="M106" s="424"/>
      <c r="N106" s="424"/>
      <c r="O106" s="424"/>
      <c r="P106" s="429"/>
      <c r="Q106" s="423"/>
    </row>
    <row r="107" spans="1:17" hidden="1" x14ac:dyDescent="0.25">
      <c r="A107" s="420" t="str">
        <f>+'Diagnóstico Técnico'!A110</f>
        <v/>
      </c>
      <c r="B107" s="421"/>
      <c r="C107" s="421"/>
      <c r="D107" s="422"/>
      <c r="E107" s="423"/>
      <c r="F107" s="424"/>
      <c r="G107" s="425"/>
      <c r="H107" s="426"/>
      <c r="I107" s="427">
        <f t="shared" si="2"/>
        <v>0</v>
      </c>
      <c r="J107" s="425"/>
      <c r="K107" s="426">
        <f>+'Ejecución de Obra'!CH119</f>
        <v>0</v>
      </c>
      <c r="L107" s="428">
        <f t="shared" si="3"/>
        <v>0</v>
      </c>
      <c r="M107" s="424"/>
      <c r="N107" s="424"/>
      <c r="O107" s="424"/>
      <c r="P107" s="429"/>
      <c r="Q107" s="423"/>
    </row>
    <row r="108" spans="1:17" x14ac:dyDescent="0.25">
      <c r="A108" s="420" t="str">
        <f>+'Diagnóstico Técnico'!A111</f>
        <v>TAH-010</v>
      </c>
      <c r="B108" s="421"/>
      <c r="C108" s="421"/>
      <c r="D108" s="422"/>
      <c r="E108" s="423"/>
      <c r="F108" s="424"/>
      <c r="G108" s="425"/>
      <c r="H108" s="426"/>
      <c r="I108" s="427">
        <f t="shared" si="2"/>
        <v>0</v>
      </c>
      <c r="J108" s="425"/>
      <c r="K108" s="426">
        <f>+'Ejecución de Obra'!CH120</f>
        <v>0</v>
      </c>
      <c r="L108" s="428">
        <f t="shared" si="3"/>
        <v>0</v>
      </c>
      <c r="M108" s="424"/>
      <c r="N108" s="424"/>
      <c r="O108" s="424"/>
      <c r="P108" s="429"/>
      <c r="Q108" s="423"/>
    </row>
    <row r="109" spans="1:17" hidden="1" x14ac:dyDescent="0.25">
      <c r="A109" s="420" t="str">
        <f>+'Diagnóstico Técnico'!A112</f>
        <v/>
      </c>
      <c r="B109" s="421"/>
      <c r="C109" s="421"/>
      <c r="D109" s="422"/>
      <c r="E109" s="423"/>
      <c r="F109" s="424"/>
      <c r="G109" s="425"/>
      <c r="H109" s="426"/>
      <c r="I109" s="427">
        <f t="shared" si="2"/>
        <v>0</v>
      </c>
      <c r="J109" s="425"/>
      <c r="K109" s="426">
        <f>+'Ejecución de Obra'!CH121</f>
        <v>0</v>
      </c>
      <c r="L109" s="428">
        <f t="shared" si="3"/>
        <v>0</v>
      </c>
      <c r="M109" s="424"/>
      <c r="N109" s="424"/>
      <c r="O109" s="424"/>
      <c r="P109" s="429"/>
      <c r="Q109" s="423"/>
    </row>
    <row r="110" spans="1:17" x14ac:dyDescent="0.25">
      <c r="A110" s="420" t="str">
        <f>+'Diagnóstico Técnico'!A113</f>
        <v>MIL-017</v>
      </c>
      <c r="B110" s="421"/>
      <c r="C110" s="421"/>
      <c r="D110" s="422"/>
      <c r="E110" s="423"/>
      <c r="F110" s="424"/>
      <c r="G110" s="425"/>
      <c r="H110" s="426"/>
      <c r="I110" s="427">
        <f t="shared" si="2"/>
        <v>0</v>
      </c>
      <c r="J110" s="425"/>
      <c r="K110" s="426">
        <f>+'Ejecución de Obra'!CH122</f>
        <v>0</v>
      </c>
      <c r="L110" s="428">
        <f t="shared" si="3"/>
        <v>0</v>
      </c>
      <c r="M110" s="424"/>
      <c r="N110" s="424"/>
      <c r="O110" s="424"/>
      <c r="P110" s="429"/>
      <c r="Q110" s="423"/>
    </row>
    <row r="111" spans="1:17" x14ac:dyDescent="0.25">
      <c r="A111" s="420" t="str">
        <f>+'Diagnóstico Técnico'!A114</f>
        <v>TAH-011</v>
      </c>
      <c r="B111" s="421"/>
      <c r="C111" s="421"/>
      <c r="D111" s="422"/>
      <c r="E111" s="423"/>
      <c r="F111" s="424"/>
      <c r="G111" s="425"/>
      <c r="H111" s="426"/>
      <c r="I111" s="427">
        <f t="shared" si="2"/>
        <v>0</v>
      </c>
      <c r="J111" s="425"/>
      <c r="K111" s="426">
        <f>+'Ejecución de Obra'!CH123</f>
        <v>0</v>
      </c>
      <c r="L111" s="428">
        <f t="shared" si="3"/>
        <v>0</v>
      </c>
      <c r="M111" s="424"/>
      <c r="N111" s="424"/>
      <c r="O111" s="424"/>
      <c r="P111" s="429"/>
      <c r="Q111" s="423"/>
    </row>
    <row r="112" spans="1:17" x14ac:dyDescent="0.25">
      <c r="A112" s="420" t="str">
        <f>+'Diagnóstico Técnico'!A115</f>
        <v>TAH-012</v>
      </c>
      <c r="B112" s="421"/>
      <c r="C112" s="421"/>
      <c r="D112" s="422"/>
      <c r="E112" s="423"/>
      <c r="F112" s="424"/>
      <c r="G112" s="425"/>
      <c r="H112" s="426"/>
      <c r="I112" s="427">
        <f t="shared" si="2"/>
        <v>0</v>
      </c>
      <c r="J112" s="425"/>
      <c r="K112" s="426">
        <f>+'Ejecución de Obra'!CH124</f>
        <v>0</v>
      </c>
      <c r="L112" s="428">
        <f t="shared" si="3"/>
        <v>0</v>
      </c>
      <c r="M112" s="424"/>
      <c r="N112" s="424"/>
      <c r="O112" s="424"/>
      <c r="P112" s="429"/>
      <c r="Q112" s="423"/>
    </row>
    <row r="113" spans="1:17" x14ac:dyDescent="0.25">
      <c r="A113" s="420" t="str">
        <f>+'Diagnóstico Técnico'!A116</f>
        <v>TAH-013</v>
      </c>
      <c r="B113" s="421"/>
      <c r="C113" s="421"/>
      <c r="D113" s="422"/>
      <c r="E113" s="423"/>
      <c r="F113" s="424"/>
      <c r="G113" s="425"/>
      <c r="H113" s="426"/>
      <c r="I113" s="427">
        <f t="shared" si="2"/>
        <v>0</v>
      </c>
      <c r="J113" s="425"/>
      <c r="K113" s="426">
        <f>+'Ejecución de Obra'!CH125</f>
        <v>0</v>
      </c>
      <c r="L113" s="428">
        <f t="shared" si="3"/>
        <v>0</v>
      </c>
      <c r="M113" s="424"/>
      <c r="N113" s="424"/>
      <c r="O113" s="424"/>
      <c r="P113" s="429"/>
      <c r="Q113" s="423"/>
    </row>
    <row r="114" spans="1:17" hidden="1" x14ac:dyDescent="0.25">
      <c r="A114" s="420" t="str">
        <f>+'Diagnóstico Técnico'!A117</f>
        <v/>
      </c>
      <c r="B114" s="421"/>
      <c r="C114" s="421"/>
      <c r="D114" s="422"/>
      <c r="E114" s="423"/>
      <c r="F114" s="424"/>
      <c r="G114" s="425"/>
      <c r="H114" s="426"/>
      <c r="I114" s="427">
        <f t="shared" si="2"/>
        <v>0</v>
      </c>
      <c r="J114" s="425"/>
      <c r="K114" s="426">
        <f>+'Ejecución de Obra'!CH126</f>
        <v>0</v>
      </c>
      <c r="L114" s="428">
        <f t="shared" si="3"/>
        <v>0</v>
      </c>
      <c r="M114" s="424"/>
      <c r="N114" s="424"/>
      <c r="O114" s="424"/>
      <c r="P114" s="429"/>
      <c r="Q114" s="423"/>
    </row>
    <row r="115" spans="1:17" x14ac:dyDescent="0.25">
      <c r="A115" s="420" t="str">
        <f>+'Diagnóstico Técnico'!A118</f>
        <v>OAS-024</v>
      </c>
      <c r="B115" s="421"/>
      <c r="C115" s="421"/>
      <c r="D115" s="422"/>
      <c r="E115" s="423"/>
      <c r="F115" s="424"/>
      <c r="G115" s="425"/>
      <c r="H115" s="426"/>
      <c r="I115" s="427">
        <f t="shared" si="2"/>
        <v>0</v>
      </c>
      <c r="J115" s="425"/>
      <c r="K115" s="426">
        <f>+'Ejecución de Obra'!CH127</f>
        <v>0</v>
      </c>
      <c r="L115" s="428">
        <f t="shared" si="3"/>
        <v>0</v>
      </c>
      <c r="M115" s="424"/>
      <c r="N115" s="424"/>
      <c r="O115" s="424"/>
      <c r="P115" s="429"/>
      <c r="Q115" s="423"/>
    </row>
    <row r="116" spans="1:17" x14ac:dyDescent="0.25">
      <c r="A116" s="420" t="str">
        <f>+'Diagnóstico Técnico'!A119</f>
        <v>MAR-026</v>
      </c>
      <c r="B116" s="421"/>
      <c r="C116" s="421"/>
      <c r="D116" s="422"/>
      <c r="E116" s="423"/>
      <c r="F116" s="424"/>
      <c r="G116" s="425"/>
      <c r="H116" s="426"/>
      <c r="I116" s="427">
        <f t="shared" si="2"/>
        <v>0</v>
      </c>
      <c r="J116" s="425"/>
      <c r="K116" s="426">
        <f>+'Ejecución de Obra'!CH128</f>
        <v>0</v>
      </c>
      <c r="L116" s="428">
        <f t="shared" si="3"/>
        <v>0</v>
      </c>
      <c r="M116" s="424"/>
      <c r="N116" s="424"/>
      <c r="O116" s="424"/>
      <c r="P116" s="429"/>
      <c r="Q116" s="423"/>
    </row>
    <row r="117" spans="1:17" x14ac:dyDescent="0.25">
      <c r="A117" s="420" t="str">
        <f>+'Diagnóstico Técnico'!A120</f>
        <v>MIL-018</v>
      </c>
      <c r="B117" s="421"/>
      <c r="C117" s="421"/>
      <c r="D117" s="422"/>
      <c r="E117" s="423"/>
      <c r="F117" s="424"/>
      <c r="G117" s="425"/>
      <c r="H117" s="426"/>
      <c r="I117" s="427">
        <f t="shared" si="2"/>
        <v>0</v>
      </c>
      <c r="J117" s="425"/>
      <c r="K117" s="426">
        <f>+'Ejecución de Obra'!CH129</f>
        <v>0</v>
      </c>
      <c r="L117" s="428">
        <f t="shared" si="3"/>
        <v>0</v>
      </c>
      <c r="M117" s="424"/>
      <c r="N117" s="424"/>
      <c r="O117" s="424"/>
      <c r="P117" s="429"/>
      <c r="Q117" s="423"/>
    </row>
    <row r="118" spans="1:17" x14ac:dyDescent="0.25">
      <c r="A118" s="420" t="str">
        <f>+'Diagnóstico Técnico'!A121</f>
        <v>TAH-014</v>
      </c>
      <c r="B118" s="421"/>
      <c r="C118" s="421"/>
      <c r="D118" s="422"/>
      <c r="E118" s="423"/>
      <c r="F118" s="424"/>
      <c r="G118" s="425"/>
      <c r="H118" s="426"/>
      <c r="I118" s="427">
        <f t="shared" si="2"/>
        <v>0</v>
      </c>
      <c r="J118" s="425"/>
      <c r="K118" s="426">
        <f>+'Ejecución de Obra'!CH130</f>
        <v>0</v>
      </c>
      <c r="L118" s="428">
        <f t="shared" si="3"/>
        <v>0</v>
      </c>
      <c r="M118" s="424"/>
      <c r="N118" s="424"/>
      <c r="O118" s="424"/>
      <c r="P118" s="429"/>
      <c r="Q118" s="423"/>
    </row>
    <row r="119" spans="1:17" x14ac:dyDescent="0.25">
      <c r="A119" s="420" t="str">
        <f>+'Diagnóstico Técnico'!A122</f>
        <v>OAS-025</v>
      </c>
      <c r="B119" s="421"/>
      <c r="C119" s="421"/>
      <c r="D119" s="422"/>
      <c r="E119" s="423"/>
      <c r="F119" s="424"/>
      <c r="G119" s="425"/>
      <c r="H119" s="426"/>
      <c r="I119" s="427">
        <f t="shared" si="2"/>
        <v>0</v>
      </c>
      <c r="J119" s="425"/>
      <c r="K119" s="426">
        <f>+'Ejecución de Obra'!CH131</f>
        <v>5532248.2052700706</v>
      </c>
      <c r="L119" s="428">
        <f t="shared" si="3"/>
        <v>5532248.2052700706</v>
      </c>
      <c r="M119" s="424"/>
      <c r="N119" s="424"/>
      <c r="O119" s="424"/>
      <c r="P119" s="429"/>
      <c r="Q119" s="423"/>
    </row>
    <row r="120" spans="1:17" x14ac:dyDescent="0.25">
      <c r="A120" s="420" t="str">
        <f>+'Diagnóstico Técnico'!A123</f>
        <v>OAS-026</v>
      </c>
      <c r="B120" s="421"/>
      <c r="C120" s="421"/>
      <c r="D120" s="422"/>
      <c r="E120" s="423"/>
      <c r="F120" s="424"/>
      <c r="G120" s="425"/>
      <c r="H120" s="426"/>
      <c r="I120" s="427">
        <f t="shared" si="2"/>
        <v>0</v>
      </c>
      <c r="J120" s="425"/>
      <c r="K120" s="426">
        <f>+'Ejecución de Obra'!CH132</f>
        <v>0</v>
      </c>
      <c r="L120" s="428">
        <f t="shared" si="3"/>
        <v>0</v>
      </c>
      <c r="M120" s="424"/>
      <c r="N120" s="424"/>
      <c r="O120" s="424"/>
      <c r="P120" s="429"/>
      <c r="Q120" s="423"/>
    </row>
    <row r="121" spans="1:17" hidden="1" x14ac:dyDescent="0.25">
      <c r="A121" s="420" t="str">
        <f>+'Diagnóstico Técnico'!A124</f>
        <v/>
      </c>
      <c r="B121" s="421"/>
      <c r="C121" s="421"/>
      <c r="D121" s="422"/>
      <c r="E121" s="423"/>
      <c r="F121" s="424"/>
      <c r="G121" s="425"/>
      <c r="H121" s="426"/>
      <c r="I121" s="427">
        <f t="shared" si="2"/>
        <v>0</v>
      </c>
      <c r="J121" s="425"/>
      <c r="K121" s="426">
        <f>+'Ejecución de Obra'!CH133</f>
        <v>0</v>
      </c>
      <c r="L121" s="428">
        <f t="shared" si="3"/>
        <v>0</v>
      </c>
      <c r="M121" s="424"/>
      <c r="N121" s="424"/>
      <c r="O121" s="424"/>
      <c r="P121" s="429"/>
      <c r="Q121" s="423"/>
    </row>
    <row r="122" spans="1:17" x14ac:dyDescent="0.25">
      <c r="A122" s="420" t="str">
        <f>+'Diagnóstico Técnico'!A125</f>
        <v>OAS-027</v>
      </c>
      <c r="B122" s="421"/>
      <c r="C122" s="421"/>
      <c r="D122" s="422"/>
      <c r="E122" s="423"/>
      <c r="F122" s="424"/>
      <c r="G122" s="425"/>
      <c r="H122" s="426"/>
      <c r="I122" s="427">
        <f t="shared" si="2"/>
        <v>0</v>
      </c>
      <c r="J122" s="425"/>
      <c r="K122" s="426">
        <f>+'Ejecución de Obra'!CH134</f>
        <v>0</v>
      </c>
      <c r="L122" s="428">
        <f t="shared" si="3"/>
        <v>0</v>
      </c>
      <c r="M122" s="424"/>
      <c r="N122" s="424"/>
      <c r="O122" s="424"/>
      <c r="P122" s="429"/>
      <c r="Q122" s="423"/>
    </row>
    <row r="123" spans="1:17" x14ac:dyDescent="0.25">
      <c r="A123" s="420" t="str">
        <f>+'Diagnóstico Técnico'!A126</f>
        <v>OAS-028</v>
      </c>
      <c r="B123" s="421"/>
      <c r="C123" s="421"/>
      <c r="D123" s="422"/>
      <c r="E123" s="423"/>
      <c r="F123" s="424"/>
      <c r="G123" s="425"/>
      <c r="H123" s="426"/>
      <c r="I123" s="427">
        <f t="shared" si="2"/>
        <v>0</v>
      </c>
      <c r="J123" s="425"/>
      <c r="K123" s="426">
        <f>+'Ejecución de Obra'!CH135</f>
        <v>0</v>
      </c>
      <c r="L123" s="428">
        <f t="shared" si="3"/>
        <v>0</v>
      </c>
      <c r="M123" s="424"/>
      <c r="N123" s="424"/>
      <c r="O123" s="424"/>
      <c r="P123" s="429"/>
      <c r="Q123" s="423"/>
    </row>
    <row r="124" spans="1:17" x14ac:dyDescent="0.25">
      <c r="A124" s="420" t="str">
        <f>+'Diagnóstico Técnico'!A127</f>
        <v>OAS-029</v>
      </c>
      <c r="B124" s="421"/>
      <c r="C124" s="421"/>
      <c r="D124" s="422"/>
      <c r="E124" s="423"/>
      <c r="F124" s="424"/>
      <c r="G124" s="425"/>
      <c r="H124" s="426"/>
      <c r="I124" s="427">
        <f t="shared" si="2"/>
        <v>0</v>
      </c>
      <c r="J124" s="425"/>
      <c r="K124" s="426">
        <f>+'Ejecución de Obra'!CH136</f>
        <v>0</v>
      </c>
      <c r="L124" s="428">
        <f t="shared" si="3"/>
        <v>0</v>
      </c>
      <c r="M124" s="424"/>
      <c r="N124" s="424"/>
      <c r="O124" s="424"/>
      <c r="P124" s="429"/>
      <c r="Q124" s="423"/>
    </row>
    <row r="125" spans="1:17" x14ac:dyDescent="0.25">
      <c r="A125" s="420" t="str">
        <f>+'Diagnóstico Técnico'!A128</f>
        <v>TAH-015</v>
      </c>
      <c r="B125" s="421"/>
      <c r="C125" s="421"/>
      <c r="D125" s="422"/>
      <c r="E125" s="423"/>
      <c r="F125" s="424"/>
      <c r="G125" s="425"/>
      <c r="H125" s="426"/>
      <c r="I125" s="427">
        <f t="shared" si="2"/>
        <v>0</v>
      </c>
      <c r="J125" s="425"/>
      <c r="K125" s="426">
        <f>+'Ejecución de Obra'!CH137</f>
        <v>0</v>
      </c>
      <c r="L125" s="428">
        <f t="shared" si="3"/>
        <v>0</v>
      </c>
      <c r="M125" s="424"/>
      <c r="N125" s="424"/>
      <c r="O125" s="424"/>
      <c r="P125" s="429"/>
      <c r="Q125" s="423"/>
    </row>
    <row r="126" spans="1:17" x14ac:dyDescent="0.25">
      <c r="A126" s="420" t="str">
        <f>+'Diagnóstico Técnico'!A129</f>
        <v>TAH-016</v>
      </c>
      <c r="B126" s="421"/>
      <c r="C126" s="421"/>
      <c r="D126" s="422"/>
      <c r="E126" s="423"/>
      <c r="F126" s="424"/>
      <c r="G126" s="425"/>
      <c r="H126" s="426"/>
      <c r="I126" s="427">
        <f t="shared" si="2"/>
        <v>0</v>
      </c>
      <c r="J126" s="425"/>
      <c r="K126" s="426">
        <f>+'Ejecución de Obra'!CH138</f>
        <v>0</v>
      </c>
      <c r="L126" s="428">
        <f t="shared" si="3"/>
        <v>0</v>
      </c>
      <c r="M126" s="424"/>
      <c r="N126" s="424"/>
      <c r="O126" s="424"/>
      <c r="P126" s="429"/>
      <c r="Q126" s="423"/>
    </row>
    <row r="127" spans="1:17" hidden="1" x14ac:dyDescent="0.25">
      <c r="A127" s="420" t="str">
        <f>+'Diagnóstico Técnico'!A130</f>
        <v/>
      </c>
      <c r="B127" s="421"/>
      <c r="C127" s="421"/>
      <c r="D127" s="422"/>
      <c r="E127" s="423"/>
      <c r="F127" s="424"/>
      <c r="G127" s="425"/>
      <c r="H127" s="426"/>
      <c r="I127" s="427">
        <f t="shared" si="2"/>
        <v>0</v>
      </c>
      <c r="J127" s="425"/>
      <c r="K127" s="426">
        <f>+'Ejecución de Obra'!CH139</f>
        <v>0</v>
      </c>
      <c r="L127" s="428">
        <f t="shared" si="3"/>
        <v>0</v>
      </c>
      <c r="M127" s="424"/>
      <c r="N127" s="424"/>
      <c r="O127" s="424"/>
      <c r="P127" s="429"/>
      <c r="Q127" s="423"/>
    </row>
    <row r="128" spans="1:17" x14ac:dyDescent="0.25">
      <c r="A128" s="420" t="str">
        <f>+'Diagnóstico Técnico'!A131</f>
        <v>TAH-017</v>
      </c>
      <c r="B128" s="421"/>
      <c r="C128" s="421"/>
      <c r="D128" s="422"/>
      <c r="E128" s="423"/>
      <c r="F128" s="424"/>
      <c r="G128" s="425"/>
      <c r="H128" s="426"/>
      <c r="I128" s="427">
        <f t="shared" si="2"/>
        <v>0</v>
      </c>
      <c r="J128" s="425"/>
      <c r="K128" s="426">
        <f>+'Ejecución de Obra'!CH140</f>
        <v>0</v>
      </c>
      <c r="L128" s="428">
        <f t="shared" si="3"/>
        <v>0</v>
      </c>
      <c r="M128" s="424"/>
      <c r="N128" s="424"/>
      <c r="O128" s="424"/>
      <c r="P128" s="429"/>
      <c r="Q128" s="423"/>
    </row>
    <row r="129" spans="1:17" x14ac:dyDescent="0.25">
      <c r="A129" s="420" t="str">
        <f>+'Diagnóstico Técnico'!A132</f>
        <v>MIL-019</v>
      </c>
      <c r="B129" s="421"/>
      <c r="C129" s="421"/>
      <c r="D129" s="422"/>
      <c r="E129" s="423"/>
      <c r="F129" s="424"/>
      <c r="G129" s="425"/>
      <c r="H129" s="426"/>
      <c r="I129" s="427">
        <f t="shared" si="2"/>
        <v>0</v>
      </c>
      <c r="J129" s="425"/>
      <c r="K129" s="426">
        <f>+'Ejecución de Obra'!CH141</f>
        <v>0</v>
      </c>
      <c r="L129" s="428">
        <f t="shared" si="3"/>
        <v>0</v>
      </c>
      <c r="M129" s="424"/>
      <c r="N129" s="424"/>
      <c r="O129" s="424"/>
      <c r="P129" s="429"/>
      <c r="Q129" s="423"/>
    </row>
    <row r="130" spans="1:17" hidden="1" x14ac:dyDescent="0.25">
      <c r="A130" s="420" t="str">
        <f>+'Diagnóstico Técnico'!A133</f>
        <v/>
      </c>
      <c r="B130" s="421"/>
      <c r="C130" s="421"/>
      <c r="D130" s="422"/>
      <c r="E130" s="423"/>
      <c r="F130" s="424"/>
      <c r="G130" s="425"/>
      <c r="H130" s="426"/>
      <c r="I130" s="427">
        <f t="shared" si="2"/>
        <v>0</v>
      </c>
      <c r="J130" s="425"/>
      <c r="K130" s="426">
        <f>+'Ejecución de Obra'!CH142</f>
        <v>0</v>
      </c>
      <c r="L130" s="428">
        <f t="shared" si="3"/>
        <v>0</v>
      </c>
      <c r="M130" s="424"/>
      <c r="N130" s="424"/>
      <c r="O130" s="424"/>
      <c r="P130" s="429"/>
      <c r="Q130" s="423"/>
    </row>
    <row r="131" spans="1:17" x14ac:dyDescent="0.25">
      <c r="A131" s="420" t="str">
        <f>+'Diagnóstico Técnico'!A134</f>
        <v>OAS-030</v>
      </c>
      <c r="B131" s="421"/>
      <c r="C131" s="421"/>
      <c r="D131" s="422"/>
      <c r="E131" s="423"/>
      <c r="F131" s="424"/>
      <c r="G131" s="425"/>
      <c r="H131" s="426"/>
      <c r="I131" s="427">
        <f t="shared" si="2"/>
        <v>0</v>
      </c>
      <c r="J131" s="425"/>
      <c r="K131" s="426">
        <f>+'Ejecución de Obra'!CH143</f>
        <v>0</v>
      </c>
      <c r="L131" s="428">
        <f t="shared" si="3"/>
        <v>0</v>
      </c>
      <c r="M131" s="424"/>
      <c r="N131" s="424"/>
      <c r="O131" s="424"/>
      <c r="P131" s="429"/>
      <c r="Q131" s="423"/>
    </row>
    <row r="132" spans="1:17" x14ac:dyDescent="0.25">
      <c r="A132" s="420" t="str">
        <f>+'Diagnóstico Técnico'!A135</f>
        <v>OAS-031</v>
      </c>
      <c r="B132" s="421"/>
      <c r="C132" s="421"/>
      <c r="D132" s="422"/>
      <c r="E132" s="423"/>
      <c r="F132" s="424"/>
      <c r="G132" s="425"/>
      <c r="H132" s="426"/>
      <c r="I132" s="427">
        <f t="shared" ref="I132:I195" si="4">H132-G132</f>
        <v>0</v>
      </c>
      <c r="J132" s="425"/>
      <c r="K132" s="426">
        <f>+'Ejecución de Obra'!CH144</f>
        <v>0</v>
      </c>
      <c r="L132" s="428">
        <f t="shared" ref="L132:L195" si="5">K132-H132</f>
        <v>0</v>
      </c>
      <c r="M132" s="424"/>
      <c r="N132" s="424"/>
      <c r="O132" s="424"/>
      <c r="P132" s="429"/>
      <c r="Q132" s="423"/>
    </row>
    <row r="133" spans="1:17" hidden="1" x14ac:dyDescent="0.25">
      <c r="A133" s="420" t="str">
        <f>+'Diagnóstico Técnico'!A136</f>
        <v/>
      </c>
      <c r="B133" s="421"/>
      <c r="C133" s="421"/>
      <c r="D133" s="422"/>
      <c r="E133" s="423"/>
      <c r="F133" s="424"/>
      <c r="G133" s="425"/>
      <c r="H133" s="426"/>
      <c r="I133" s="427">
        <f t="shared" si="4"/>
        <v>0</v>
      </c>
      <c r="J133" s="425"/>
      <c r="K133" s="426">
        <f>+'Ejecución de Obra'!CH145</f>
        <v>0</v>
      </c>
      <c r="L133" s="428">
        <f t="shared" si="5"/>
        <v>0</v>
      </c>
      <c r="M133" s="424"/>
      <c r="N133" s="424"/>
      <c r="O133" s="424"/>
      <c r="P133" s="429"/>
      <c r="Q133" s="423"/>
    </row>
    <row r="134" spans="1:17" x14ac:dyDescent="0.25">
      <c r="A134" s="420" t="str">
        <f>+'Diagnóstico Técnico'!A137</f>
        <v>MIL-020</v>
      </c>
      <c r="B134" s="421"/>
      <c r="C134" s="421"/>
      <c r="D134" s="422"/>
      <c r="E134" s="423"/>
      <c r="F134" s="424"/>
      <c r="G134" s="425"/>
      <c r="H134" s="426"/>
      <c r="I134" s="427">
        <f t="shared" si="4"/>
        <v>0</v>
      </c>
      <c r="J134" s="425"/>
      <c r="K134" s="426">
        <f>+'Ejecución de Obra'!CH146</f>
        <v>236340.52492007101</v>
      </c>
      <c r="L134" s="428">
        <f t="shared" si="5"/>
        <v>236340.52492007101</v>
      </c>
      <c r="M134" s="424"/>
      <c r="N134" s="424"/>
      <c r="O134" s="424"/>
      <c r="P134" s="429"/>
      <c r="Q134" s="423"/>
    </row>
    <row r="135" spans="1:17" x14ac:dyDescent="0.25">
      <c r="A135" s="420" t="str">
        <f>+'Diagnóstico Técnico'!A138</f>
        <v>MIL-021</v>
      </c>
      <c r="B135" s="421"/>
      <c r="C135" s="421"/>
      <c r="D135" s="422"/>
      <c r="E135" s="423"/>
      <c r="F135" s="424"/>
      <c r="G135" s="425"/>
      <c r="H135" s="426"/>
      <c r="I135" s="427">
        <f t="shared" si="4"/>
        <v>0</v>
      </c>
      <c r="J135" s="425"/>
      <c r="K135" s="426">
        <f>+'Ejecución de Obra'!CH147</f>
        <v>0</v>
      </c>
      <c r="L135" s="428">
        <f t="shared" si="5"/>
        <v>0</v>
      </c>
      <c r="M135" s="424"/>
      <c r="N135" s="424"/>
      <c r="O135" s="424"/>
      <c r="P135" s="429"/>
      <c r="Q135" s="423"/>
    </row>
    <row r="136" spans="1:17" x14ac:dyDescent="0.25">
      <c r="A136" s="420" t="str">
        <f>+'Diagnóstico Técnico'!A139</f>
        <v>MAR-027</v>
      </c>
      <c r="B136" s="421"/>
      <c r="C136" s="421"/>
      <c r="D136" s="422"/>
      <c r="E136" s="423"/>
      <c r="F136" s="424"/>
      <c r="G136" s="425"/>
      <c r="H136" s="426"/>
      <c r="I136" s="427">
        <f t="shared" si="4"/>
        <v>0</v>
      </c>
      <c r="J136" s="425"/>
      <c r="K136" s="426">
        <f>+'Ejecución de Obra'!CH148</f>
        <v>0</v>
      </c>
      <c r="L136" s="428">
        <f t="shared" si="5"/>
        <v>0</v>
      </c>
      <c r="M136" s="424"/>
      <c r="N136" s="424"/>
      <c r="O136" s="424"/>
      <c r="P136" s="429"/>
      <c r="Q136" s="423"/>
    </row>
    <row r="137" spans="1:17" x14ac:dyDescent="0.25">
      <c r="A137" s="420" t="str">
        <f>+'Diagnóstico Técnico'!A140</f>
        <v>MIL-022</v>
      </c>
      <c r="B137" s="421"/>
      <c r="C137" s="421"/>
      <c r="D137" s="422"/>
      <c r="E137" s="423"/>
      <c r="F137" s="424"/>
      <c r="G137" s="425"/>
      <c r="H137" s="426"/>
      <c r="I137" s="427">
        <f t="shared" si="4"/>
        <v>0</v>
      </c>
      <c r="J137" s="425"/>
      <c r="K137" s="426">
        <f>+'Ejecución de Obra'!CH149</f>
        <v>236340.52492007101</v>
      </c>
      <c r="L137" s="428">
        <f t="shared" si="5"/>
        <v>236340.52492007101</v>
      </c>
      <c r="M137" s="424"/>
      <c r="N137" s="424"/>
      <c r="O137" s="424"/>
      <c r="P137" s="429"/>
      <c r="Q137" s="423"/>
    </row>
    <row r="138" spans="1:17" x14ac:dyDescent="0.25">
      <c r="A138" s="420" t="str">
        <f>+'Diagnóstico Técnico'!A141</f>
        <v>MAR-028</v>
      </c>
      <c r="B138" s="421"/>
      <c r="C138" s="421"/>
      <c r="D138" s="422"/>
      <c r="E138" s="423"/>
      <c r="F138" s="424"/>
      <c r="G138" s="425"/>
      <c r="H138" s="426"/>
      <c r="I138" s="427">
        <f t="shared" si="4"/>
        <v>0</v>
      </c>
      <c r="J138" s="425"/>
      <c r="K138" s="426">
        <f>+'Ejecución de Obra'!CH150</f>
        <v>0</v>
      </c>
      <c r="L138" s="428">
        <f t="shared" si="5"/>
        <v>0</v>
      </c>
      <c r="M138" s="424"/>
      <c r="N138" s="424"/>
      <c r="O138" s="424"/>
      <c r="P138" s="429"/>
      <c r="Q138" s="423"/>
    </row>
    <row r="139" spans="1:17" x14ac:dyDescent="0.25">
      <c r="A139" s="420" t="str">
        <f>+'Diagnóstico Técnico'!A142</f>
        <v>MAR-029</v>
      </c>
      <c r="B139" s="421"/>
      <c r="C139" s="421"/>
      <c r="D139" s="422"/>
      <c r="E139" s="423"/>
      <c r="F139" s="424"/>
      <c r="G139" s="425"/>
      <c r="H139" s="426"/>
      <c r="I139" s="427">
        <f t="shared" si="4"/>
        <v>0</v>
      </c>
      <c r="J139" s="425"/>
      <c r="K139" s="426">
        <f>+'Ejecución de Obra'!CH151</f>
        <v>0</v>
      </c>
      <c r="L139" s="428">
        <f t="shared" si="5"/>
        <v>0</v>
      </c>
      <c r="M139" s="424"/>
      <c r="N139" s="424"/>
      <c r="O139" s="424"/>
      <c r="P139" s="429"/>
      <c r="Q139" s="423"/>
    </row>
    <row r="140" spans="1:17" x14ac:dyDescent="0.25">
      <c r="A140" s="420" t="str">
        <f>+'Diagnóstico Técnico'!A143</f>
        <v>MIL-023</v>
      </c>
      <c r="B140" s="421"/>
      <c r="C140" s="421"/>
      <c r="D140" s="422"/>
      <c r="E140" s="423"/>
      <c r="F140" s="424"/>
      <c r="G140" s="425"/>
      <c r="H140" s="426"/>
      <c r="I140" s="427">
        <f t="shared" si="4"/>
        <v>0</v>
      </c>
      <c r="J140" s="425"/>
      <c r="K140" s="426">
        <f>+'Ejecución de Obra'!CH152</f>
        <v>236340.52492007101</v>
      </c>
      <c r="L140" s="428">
        <f t="shared" si="5"/>
        <v>236340.52492007101</v>
      </c>
      <c r="M140" s="424"/>
      <c r="N140" s="424"/>
      <c r="O140" s="424"/>
      <c r="P140" s="429"/>
      <c r="Q140" s="423"/>
    </row>
    <row r="141" spans="1:17" x14ac:dyDescent="0.25">
      <c r="A141" s="420" t="str">
        <f>+'Diagnóstico Técnico'!A144</f>
        <v>MIL-024</v>
      </c>
      <c r="B141" s="421"/>
      <c r="C141" s="421"/>
      <c r="D141" s="422"/>
      <c r="E141" s="423"/>
      <c r="F141" s="424"/>
      <c r="G141" s="425"/>
      <c r="H141" s="426"/>
      <c r="I141" s="427">
        <f t="shared" si="4"/>
        <v>0</v>
      </c>
      <c r="J141" s="425"/>
      <c r="K141" s="426">
        <f>+'Ejecución de Obra'!CH153</f>
        <v>0</v>
      </c>
      <c r="L141" s="428">
        <f t="shared" si="5"/>
        <v>0</v>
      </c>
      <c r="M141" s="424"/>
      <c r="N141" s="424"/>
      <c r="O141" s="424"/>
      <c r="P141" s="429"/>
      <c r="Q141" s="423"/>
    </row>
    <row r="142" spans="1:17" x14ac:dyDescent="0.25">
      <c r="A142" s="420" t="str">
        <f>+'Diagnóstico Técnico'!A145</f>
        <v>MIL-025</v>
      </c>
      <c r="B142" s="421"/>
      <c r="C142" s="421"/>
      <c r="D142" s="422"/>
      <c r="E142" s="423"/>
      <c r="F142" s="424"/>
      <c r="G142" s="425"/>
      <c r="H142" s="426"/>
      <c r="I142" s="427">
        <f t="shared" si="4"/>
        <v>0</v>
      </c>
      <c r="J142" s="425"/>
      <c r="K142" s="426">
        <f>+'Ejecución de Obra'!CH154</f>
        <v>0</v>
      </c>
      <c r="L142" s="428">
        <f t="shared" si="5"/>
        <v>0</v>
      </c>
      <c r="M142" s="424"/>
      <c r="N142" s="424"/>
      <c r="O142" s="424"/>
      <c r="P142" s="429"/>
      <c r="Q142" s="423"/>
    </row>
    <row r="143" spans="1:17" x14ac:dyDescent="0.25">
      <c r="A143" s="420" t="str">
        <f>+'Diagnóstico Técnico'!A146</f>
        <v>MIL-026</v>
      </c>
      <c r="B143" s="421"/>
      <c r="C143" s="421"/>
      <c r="D143" s="422"/>
      <c r="E143" s="423"/>
      <c r="F143" s="424"/>
      <c r="G143" s="425"/>
      <c r="H143" s="426"/>
      <c r="I143" s="427">
        <f t="shared" si="4"/>
        <v>0</v>
      </c>
      <c r="J143" s="425"/>
      <c r="K143" s="426">
        <f>+'Ejecución de Obra'!CH155</f>
        <v>236340.52492007101</v>
      </c>
      <c r="L143" s="428">
        <f t="shared" si="5"/>
        <v>236340.52492007101</v>
      </c>
      <c r="M143" s="424"/>
      <c r="N143" s="424"/>
      <c r="O143" s="424"/>
      <c r="P143" s="429"/>
      <c r="Q143" s="423"/>
    </row>
    <row r="144" spans="1:17" hidden="1" x14ac:dyDescent="0.25">
      <c r="A144" s="420" t="str">
        <f>+'Diagnóstico Técnico'!A147</f>
        <v/>
      </c>
      <c r="B144" s="421"/>
      <c r="C144" s="421"/>
      <c r="D144" s="422"/>
      <c r="E144" s="423"/>
      <c r="F144" s="424"/>
      <c r="G144" s="425"/>
      <c r="H144" s="426"/>
      <c r="I144" s="427">
        <f t="shared" si="4"/>
        <v>0</v>
      </c>
      <c r="J144" s="425"/>
      <c r="K144" s="426">
        <f>+'Ejecución de Obra'!CH156</f>
        <v>0</v>
      </c>
      <c r="L144" s="428">
        <f t="shared" si="5"/>
        <v>0</v>
      </c>
      <c r="M144" s="424"/>
      <c r="N144" s="424"/>
      <c r="O144" s="424"/>
      <c r="P144" s="429"/>
      <c r="Q144" s="423"/>
    </row>
    <row r="145" spans="1:17" x14ac:dyDescent="0.25">
      <c r="A145" s="420" t="str">
        <f>+'Diagnóstico Técnico'!A148</f>
        <v>MIL-027</v>
      </c>
      <c r="B145" s="421"/>
      <c r="C145" s="421"/>
      <c r="D145" s="422"/>
      <c r="E145" s="423"/>
      <c r="F145" s="424"/>
      <c r="G145" s="425"/>
      <c r="H145" s="426"/>
      <c r="I145" s="427">
        <f t="shared" si="4"/>
        <v>0</v>
      </c>
      <c r="J145" s="425"/>
      <c r="K145" s="426">
        <f>+'Ejecución de Obra'!CH157</f>
        <v>236340.52492007101</v>
      </c>
      <c r="L145" s="428">
        <f t="shared" si="5"/>
        <v>236340.52492007101</v>
      </c>
      <c r="M145" s="424"/>
      <c r="N145" s="424"/>
      <c r="O145" s="424"/>
      <c r="P145" s="429"/>
      <c r="Q145" s="423"/>
    </row>
    <row r="146" spans="1:17" x14ac:dyDescent="0.25">
      <c r="A146" s="420" t="str">
        <f>+'Diagnóstico Técnico'!A149</f>
        <v>OAS-032</v>
      </c>
      <c r="B146" s="421"/>
      <c r="C146" s="421"/>
      <c r="D146" s="422"/>
      <c r="E146" s="423"/>
      <c r="F146" s="424"/>
      <c r="G146" s="425"/>
      <c r="H146" s="426"/>
      <c r="I146" s="427">
        <f t="shared" si="4"/>
        <v>0</v>
      </c>
      <c r="J146" s="425"/>
      <c r="K146" s="426">
        <f>+'Ejecución de Obra'!CH158</f>
        <v>4904501.9975700714</v>
      </c>
      <c r="L146" s="428">
        <f t="shared" si="5"/>
        <v>4904501.9975700714</v>
      </c>
      <c r="M146" s="424"/>
      <c r="N146" s="424"/>
      <c r="O146" s="424"/>
      <c r="P146" s="429"/>
      <c r="Q146" s="423"/>
    </row>
    <row r="147" spans="1:17" x14ac:dyDescent="0.25">
      <c r="A147" s="420" t="str">
        <f>+'Diagnóstico Técnico'!A150</f>
        <v>OAS-033</v>
      </c>
      <c r="B147" s="421"/>
      <c r="C147" s="421"/>
      <c r="D147" s="422"/>
      <c r="E147" s="423"/>
      <c r="F147" s="424"/>
      <c r="G147" s="425"/>
      <c r="H147" s="426"/>
      <c r="I147" s="427">
        <f t="shared" si="4"/>
        <v>0</v>
      </c>
      <c r="J147" s="425"/>
      <c r="K147" s="426">
        <f>+'Ejecución de Obra'!CH159</f>
        <v>5777946.5158200711</v>
      </c>
      <c r="L147" s="428">
        <f t="shared" si="5"/>
        <v>5777946.5158200711</v>
      </c>
      <c r="M147" s="424"/>
      <c r="N147" s="424"/>
      <c r="O147" s="424"/>
      <c r="P147" s="429"/>
      <c r="Q147" s="423"/>
    </row>
    <row r="148" spans="1:17" x14ac:dyDescent="0.25">
      <c r="A148" s="420" t="str">
        <f>+'Diagnóstico Técnico'!A151</f>
        <v>OAS-034</v>
      </c>
      <c r="B148" s="421"/>
      <c r="C148" s="421"/>
      <c r="D148" s="422"/>
      <c r="E148" s="423"/>
      <c r="F148" s="424"/>
      <c r="G148" s="425"/>
      <c r="H148" s="426"/>
      <c r="I148" s="427">
        <f t="shared" si="4"/>
        <v>0</v>
      </c>
      <c r="J148" s="425"/>
      <c r="K148" s="426">
        <f>+'Ejecución de Obra'!CH160</f>
        <v>236340.52492007101</v>
      </c>
      <c r="L148" s="428">
        <f t="shared" si="5"/>
        <v>236340.52492007101</v>
      </c>
      <c r="M148" s="424"/>
      <c r="N148" s="424"/>
      <c r="O148" s="424"/>
      <c r="P148" s="429"/>
      <c r="Q148" s="423"/>
    </row>
    <row r="149" spans="1:17" x14ac:dyDescent="0.25">
      <c r="A149" s="420" t="str">
        <f>+'Diagnóstico Técnico'!A152</f>
        <v>OAS-035</v>
      </c>
      <c r="B149" s="421"/>
      <c r="C149" s="421"/>
      <c r="D149" s="422"/>
      <c r="E149" s="423"/>
      <c r="F149" s="424"/>
      <c r="G149" s="425"/>
      <c r="H149" s="426"/>
      <c r="I149" s="427">
        <f t="shared" si="4"/>
        <v>0</v>
      </c>
      <c r="J149" s="425"/>
      <c r="K149" s="426">
        <f>+'Ejecución de Obra'!CH161</f>
        <v>0</v>
      </c>
      <c r="L149" s="428">
        <f t="shared" si="5"/>
        <v>0</v>
      </c>
      <c r="M149" s="424"/>
      <c r="N149" s="424"/>
      <c r="O149" s="424"/>
      <c r="P149" s="429"/>
      <c r="Q149" s="423"/>
    </row>
    <row r="150" spans="1:17" x14ac:dyDescent="0.25">
      <c r="A150" s="420" t="str">
        <f>+'Diagnóstico Técnico'!A153</f>
        <v>OAS-036</v>
      </c>
      <c r="B150" s="421"/>
      <c r="C150" s="421"/>
      <c r="D150" s="422"/>
      <c r="E150" s="423"/>
      <c r="F150" s="424"/>
      <c r="G150" s="425"/>
      <c r="H150" s="426"/>
      <c r="I150" s="427">
        <f t="shared" si="4"/>
        <v>0</v>
      </c>
      <c r="J150" s="425"/>
      <c r="K150" s="426">
        <f>+'Ejecución de Obra'!CH162</f>
        <v>236340.52492007101</v>
      </c>
      <c r="L150" s="428">
        <f t="shared" si="5"/>
        <v>236340.52492007101</v>
      </c>
      <c r="M150" s="424"/>
      <c r="N150" s="424"/>
      <c r="O150" s="424"/>
      <c r="P150" s="429"/>
      <c r="Q150" s="423"/>
    </row>
    <row r="151" spans="1:17" x14ac:dyDescent="0.25">
      <c r="A151" s="420" t="str">
        <f>+'Diagnóstico Técnico'!A154</f>
        <v>OAS-037</v>
      </c>
      <c r="B151" s="421"/>
      <c r="C151" s="421"/>
      <c r="D151" s="422"/>
      <c r="E151" s="423"/>
      <c r="F151" s="424"/>
      <c r="G151" s="425"/>
      <c r="H151" s="426"/>
      <c r="I151" s="427">
        <f t="shared" si="4"/>
        <v>0</v>
      </c>
      <c r="J151" s="425"/>
      <c r="K151" s="426">
        <f>+'Ejecución de Obra'!CH163</f>
        <v>236340.52492007101</v>
      </c>
      <c r="L151" s="428">
        <f t="shared" si="5"/>
        <v>236340.52492007101</v>
      </c>
      <c r="M151" s="424"/>
      <c r="N151" s="424"/>
      <c r="O151" s="424"/>
      <c r="P151" s="429"/>
      <c r="Q151" s="423"/>
    </row>
    <row r="152" spans="1:17" x14ac:dyDescent="0.25">
      <c r="A152" s="420" t="str">
        <f>+'Diagnóstico Técnico'!A155</f>
        <v>OAS-038</v>
      </c>
      <c r="B152" s="421"/>
      <c r="C152" s="421"/>
      <c r="D152" s="422"/>
      <c r="E152" s="423"/>
      <c r="F152" s="424"/>
      <c r="G152" s="425"/>
      <c r="H152" s="426"/>
      <c r="I152" s="427">
        <f t="shared" si="4"/>
        <v>0</v>
      </c>
      <c r="J152" s="425"/>
      <c r="K152" s="426">
        <f>+'Ejecución de Obra'!CH164</f>
        <v>236340.52492007101</v>
      </c>
      <c r="L152" s="428">
        <f t="shared" si="5"/>
        <v>236340.52492007101</v>
      </c>
      <c r="M152" s="424"/>
      <c r="N152" s="424"/>
      <c r="O152" s="424"/>
      <c r="P152" s="429"/>
      <c r="Q152" s="423"/>
    </row>
    <row r="153" spans="1:17" x14ac:dyDescent="0.25">
      <c r="A153" s="420" t="str">
        <f>+'Diagnóstico Técnico'!A156</f>
        <v>OAS-039</v>
      </c>
      <c r="B153" s="421"/>
      <c r="C153" s="421"/>
      <c r="D153" s="422"/>
      <c r="E153" s="423"/>
      <c r="F153" s="424"/>
      <c r="G153" s="425"/>
      <c r="H153" s="426"/>
      <c r="I153" s="427">
        <f t="shared" si="4"/>
        <v>0</v>
      </c>
      <c r="J153" s="425"/>
      <c r="K153" s="426">
        <f>+'Ejecución de Obra'!CH165</f>
        <v>0</v>
      </c>
      <c r="L153" s="428">
        <f t="shared" si="5"/>
        <v>0</v>
      </c>
      <c r="M153" s="424"/>
      <c r="N153" s="424"/>
      <c r="O153" s="424"/>
      <c r="P153" s="429"/>
      <c r="Q153" s="423"/>
    </row>
    <row r="154" spans="1:17" x14ac:dyDescent="0.25">
      <c r="A154" s="420" t="str">
        <f>+'Diagnóstico Técnico'!A157</f>
        <v>MAR-030</v>
      </c>
      <c r="B154" s="421"/>
      <c r="C154" s="421"/>
      <c r="D154" s="422"/>
      <c r="E154" s="423"/>
      <c r="F154" s="424"/>
      <c r="G154" s="425"/>
      <c r="H154" s="426"/>
      <c r="I154" s="427">
        <f t="shared" si="4"/>
        <v>0</v>
      </c>
      <c r="J154" s="425"/>
      <c r="K154" s="426">
        <f>+'Ejecución de Obra'!CH166</f>
        <v>0</v>
      </c>
      <c r="L154" s="428">
        <f t="shared" si="5"/>
        <v>0</v>
      </c>
      <c r="M154" s="424"/>
      <c r="N154" s="424"/>
      <c r="O154" s="424"/>
      <c r="P154" s="429"/>
      <c r="Q154" s="423"/>
    </row>
    <row r="155" spans="1:17" x14ac:dyDescent="0.25">
      <c r="A155" s="420" t="str">
        <f>+'Diagnóstico Técnico'!A158</f>
        <v>MIL-028</v>
      </c>
      <c r="B155" s="421"/>
      <c r="C155" s="421"/>
      <c r="D155" s="422"/>
      <c r="E155" s="423"/>
      <c r="F155" s="424"/>
      <c r="G155" s="425"/>
      <c r="H155" s="426"/>
      <c r="I155" s="427">
        <f t="shared" si="4"/>
        <v>0</v>
      </c>
      <c r="J155" s="425"/>
      <c r="K155" s="426">
        <f>+'Ejecución de Obra'!CH167</f>
        <v>236340.52492007101</v>
      </c>
      <c r="L155" s="428">
        <f t="shared" si="5"/>
        <v>236340.52492007101</v>
      </c>
      <c r="M155" s="424"/>
      <c r="N155" s="424"/>
      <c r="O155" s="424"/>
      <c r="P155" s="429"/>
      <c r="Q155" s="423"/>
    </row>
    <row r="156" spans="1:17" x14ac:dyDescent="0.25">
      <c r="A156" s="420" t="str">
        <f>+'Diagnóstico Técnico'!A159</f>
        <v>MIL-029</v>
      </c>
      <c r="B156" s="421"/>
      <c r="C156" s="421"/>
      <c r="D156" s="422"/>
      <c r="E156" s="423"/>
      <c r="F156" s="424"/>
      <c r="G156" s="425"/>
      <c r="H156" s="426"/>
      <c r="I156" s="427">
        <f t="shared" si="4"/>
        <v>0</v>
      </c>
      <c r="J156" s="425"/>
      <c r="K156" s="426">
        <f>+'Ejecución de Obra'!CH168</f>
        <v>0</v>
      </c>
      <c r="L156" s="428">
        <f t="shared" si="5"/>
        <v>0</v>
      </c>
      <c r="M156" s="424"/>
      <c r="N156" s="424"/>
      <c r="O156" s="424"/>
      <c r="P156" s="429"/>
      <c r="Q156" s="423"/>
    </row>
    <row r="157" spans="1:17" x14ac:dyDescent="0.25">
      <c r="A157" s="420" t="str">
        <f>+'Diagnóstico Técnico'!A160</f>
        <v>MAR-031</v>
      </c>
      <c r="B157" s="421"/>
      <c r="C157" s="421"/>
      <c r="D157" s="422"/>
      <c r="E157" s="423"/>
      <c r="F157" s="424"/>
      <c r="G157" s="425"/>
      <c r="H157" s="426"/>
      <c r="I157" s="427">
        <f t="shared" si="4"/>
        <v>0</v>
      </c>
      <c r="J157" s="425"/>
      <c r="K157" s="426">
        <f>+'Ejecución de Obra'!CH169</f>
        <v>0</v>
      </c>
      <c r="L157" s="428">
        <f t="shared" si="5"/>
        <v>0</v>
      </c>
      <c r="M157" s="424"/>
      <c r="N157" s="424"/>
      <c r="O157" s="424"/>
      <c r="P157" s="429"/>
      <c r="Q157" s="423"/>
    </row>
    <row r="158" spans="1:17" hidden="1" x14ac:dyDescent="0.25">
      <c r="A158" s="420" t="str">
        <f>+'Diagnóstico Técnico'!A161</f>
        <v/>
      </c>
      <c r="B158" s="421"/>
      <c r="C158" s="421"/>
      <c r="D158" s="422"/>
      <c r="E158" s="423"/>
      <c r="F158" s="424"/>
      <c r="G158" s="425"/>
      <c r="H158" s="426"/>
      <c r="I158" s="427">
        <f t="shared" si="4"/>
        <v>0</v>
      </c>
      <c r="J158" s="425"/>
      <c r="K158" s="426">
        <f>+'Ejecución de Obra'!CH170</f>
        <v>0</v>
      </c>
      <c r="L158" s="428">
        <f t="shared" si="5"/>
        <v>0</v>
      </c>
      <c r="M158" s="424"/>
      <c r="N158" s="424"/>
      <c r="O158" s="424"/>
      <c r="P158" s="429"/>
      <c r="Q158" s="423"/>
    </row>
    <row r="159" spans="1:17" x14ac:dyDescent="0.25">
      <c r="A159" s="420" t="str">
        <f>+'Diagnóstico Técnico'!A162</f>
        <v>MAR-032</v>
      </c>
      <c r="B159" s="421"/>
      <c r="C159" s="421"/>
      <c r="D159" s="422"/>
      <c r="E159" s="423"/>
      <c r="F159" s="424"/>
      <c r="G159" s="425"/>
      <c r="H159" s="426"/>
      <c r="I159" s="427">
        <f t="shared" si="4"/>
        <v>0</v>
      </c>
      <c r="J159" s="425"/>
      <c r="K159" s="426">
        <f>+'Ejecución de Obra'!CH171</f>
        <v>0</v>
      </c>
      <c r="L159" s="428">
        <f t="shared" si="5"/>
        <v>0</v>
      </c>
      <c r="M159" s="424"/>
      <c r="N159" s="424"/>
      <c r="O159" s="424"/>
      <c r="P159" s="429"/>
      <c r="Q159" s="423"/>
    </row>
    <row r="160" spans="1:17" x14ac:dyDescent="0.25">
      <c r="A160" s="420" t="str">
        <f>+'Diagnóstico Técnico'!A163</f>
        <v>MAR-033</v>
      </c>
      <c r="B160" s="421"/>
      <c r="C160" s="421"/>
      <c r="D160" s="422"/>
      <c r="E160" s="423"/>
      <c r="F160" s="424"/>
      <c r="G160" s="425"/>
      <c r="H160" s="426"/>
      <c r="I160" s="427">
        <f t="shared" si="4"/>
        <v>0</v>
      </c>
      <c r="J160" s="425"/>
      <c r="K160" s="426">
        <f>+'Ejecución de Obra'!CH172</f>
        <v>0</v>
      </c>
      <c r="L160" s="428">
        <f t="shared" si="5"/>
        <v>0</v>
      </c>
      <c r="M160" s="424"/>
      <c r="N160" s="424"/>
      <c r="O160" s="424"/>
      <c r="P160" s="429"/>
      <c r="Q160" s="423"/>
    </row>
    <row r="161" spans="1:17" hidden="1" x14ac:dyDescent="0.25">
      <c r="A161" s="420" t="str">
        <f>+'Diagnóstico Técnico'!A164</f>
        <v/>
      </c>
      <c r="B161" s="421"/>
      <c r="C161" s="421"/>
      <c r="D161" s="422"/>
      <c r="E161" s="423"/>
      <c r="F161" s="424"/>
      <c r="G161" s="425"/>
      <c r="H161" s="426"/>
      <c r="I161" s="427">
        <f t="shared" si="4"/>
        <v>0</v>
      </c>
      <c r="J161" s="425"/>
      <c r="K161" s="426">
        <f>+'Ejecución de Obra'!CH173</f>
        <v>0</v>
      </c>
      <c r="L161" s="428">
        <f t="shared" si="5"/>
        <v>0</v>
      </c>
      <c r="M161" s="424"/>
      <c r="N161" s="424"/>
      <c r="O161" s="424"/>
      <c r="P161" s="429"/>
      <c r="Q161" s="423"/>
    </row>
    <row r="162" spans="1:17" x14ac:dyDescent="0.25">
      <c r="A162" s="420" t="str">
        <f>+'Diagnóstico Técnico'!A165</f>
        <v>MAR-034</v>
      </c>
      <c r="B162" s="421"/>
      <c r="C162" s="421"/>
      <c r="D162" s="422"/>
      <c r="E162" s="423"/>
      <c r="F162" s="424"/>
      <c r="G162" s="425"/>
      <c r="H162" s="426"/>
      <c r="I162" s="427">
        <f t="shared" si="4"/>
        <v>0</v>
      </c>
      <c r="J162" s="425"/>
      <c r="K162" s="426">
        <f>+'Ejecución de Obra'!CH174</f>
        <v>0</v>
      </c>
      <c r="L162" s="428">
        <f t="shared" si="5"/>
        <v>0</v>
      </c>
      <c r="M162" s="424"/>
      <c r="N162" s="424"/>
      <c r="O162" s="424"/>
      <c r="P162" s="429"/>
      <c r="Q162" s="423"/>
    </row>
    <row r="163" spans="1:17" hidden="1" x14ac:dyDescent="0.25">
      <c r="A163" s="420" t="str">
        <f>+'Diagnóstico Técnico'!A166</f>
        <v/>
      </c>
      <c r="B163" s="421"/>
      <c r="C163" s="421"/>
      <c r="D163" s="422"/>
      <c r="E163" s="423"/>
      <c r="F163" s="424"/>
      <c r="G163" s="425"/>
      <c r="H163" s="426"/>
      <c r="I163" s="427">
        <f t="shared" si="4"/>
        <v>0</v>
      </c>
      <c r="J163" s="425"/>
      <c r="K163" s="426">
        <f>+'Ejecución de Obra'!CH175</f>
        <v>0</v>
      </c>
      <c r="L163" s="428">
        <f t="shared" si="5"/>
        <v>0</v>
      </c>
      <c r="M163" s="424"/>
      <c r="N163" s="424"/>
      <c r="O163" s="424"/>
      <c r="P163" s="429"/>
      <c r="Q163" s="423"/>
    </row>
    <row r="164" spans="1:17" x14ac:dyDescent="0.25">
      <c r="A164" s="420" t="str">
        <f>+'Diagnóstico Técnico'!A167</f>
        <v>MAR-035</v>
      </c>
      <c r="B164" s="421"/>
      <c r="C164" s="421"/>
      <c r="D164" s="422"/>
      <c r="E164" s="423"/>
      <c r="F164" s="424"/>
      <c r="G164" s="425"/>
      <c r="H164" s="426"/>
      <c r="I164" s="427">
        <f t="shared" si="4"/>
        <v>0</v>
      </c>
      <c r="J164" s="425"/>
      <c r="K164" s="426">
        <f>+'Ejecución de Obra'!CH176</f>
        <v>0</v>
      </c>
      <c r="L164" s="428">
        <f t="shared" si="5"/>
        <v>0</v>
      </c>
      <c r="M164" s="424"/>
      <c r="N164" s="424"/>
      <c r="O164" s="424"/>
      <c r="P164" s="429"/>
      <c r="Q164" s="423"/>
    </row>
    <row r="165" spans="1:17" x14ac:dyDescent="0.25">
      <c r="A165" s="420" t="str">
        <f>+'Diagnóstico Técnico'!A168</f>
        <v>OAS-040</v>
      </c>
      <c r="B165" s="421"/>
      <c r="C165" s="421"/>
      <c r="D165" s="422"/>
      <c r="E165" s="423"/>
      <c r="F165" s="424"/>
      <c r="G165" s="425"/>
      <c r="H165" s="426"/>
      <c r="I165" s="427">
        <f t="shared" si="4"/>
        <v>0</v>
      </c>
      <c r="J165" s="425"/>
      <c r="K165" s="426">
        <f>+'Ejecución de Obra'!CH177</f>
        <v>0</v>
      </c>
      <c r="L165" s="428">
        <f t="shared" si="5"/>
        <v>0</v>
      </c>
      <c r="M165" s="424"/>
      <c r="N165" s="424"/>
      <c r="O165" s="424"/>
      <c r="P165" s="429"/>
      <c r="Q165" s="423"/>
    </row>
    <row r="166" spans="1:17" x14ac:dyDescent="0.25">
      <c r="A166" s="420" t="str">
        <f>+'Diagnóstico Técnico'!A169</f>
        <v>OAS-041</v>
      </c>
      <c r="B166" s="421"/>
      <c r="C166" s="421"/>
      <c r="D166" s="422"/>
      <c r="E166" s="423"/>
      <c r="F166" s="424"/>
      <c r="G166" s="425"/>
      <c r="H166" s="426"/>
      <c r="I166" s="427">
        <f t="shared" si="4"/>
        <v>0</v>
      </c>
      <c r="J166" s="425"/>
      <c r="K166" s="426">
        <f>+'Ejecución de Obra'!CH178</f>
        <v>236340.52492007101</v>
      </c>
      <c r="L166" s="428">
        <f t="shared" si="5"/>
        <v>236340.52492007101</v>
      </c>
      <c r="M166" s="424"/>
      <c r="N166" s="424"/>
      <c r="O166" s="424"/>
      <c r="P166" s="429"/>
      <c r="Q166" s="423"/>
    </row>
    <row r="167" spans="1:17" hidden="1" x14ac:dyDescent="0.25">
      <c r="A167" s="420" t="str">
        <f>+'Diagnóstico Técnico'!A170</f>
        <v/>
      </c>
      <c r="B167" s="421"/>
      <c r="C167" s="421"/>
      <c r="D167" s="422"/>
      <c r="E167" s="423"/>
      <c r="F167" s="424"/>
      <c r="G167" s="425"/>
      <c r="H167" s="426"/>
      <c r="I167" s="427">
        <f t="shared" si="4"/>
        <v>0</v>
      </c>
      <c r="J167" s="425"/>
      <c r="K167" s="426">
        <f>+'Ejecución de Obra'!CH179</f>
        <v>0</v>
      </c>
      <c r="L167" s="428">
        <f t="shared" si="5"/>
        <v>0</v>
      </c>
      <c r="M167" s="424"/>
      <c r="N167" s="424"/>
      <c r="O167" s="424"/>
      <c r="P167" s="429"/>
      <c r="Q167" s="423"/>
    </row>
    <row r="168" spans="1:17" x14ac:dyDescent="0.25">
      <c r="A168" s="420" t="str">
        <f>+'Diagnóstico Técnico'!A171</f>
        <v>HOR-007</v>
      </c>
      <c r="B168" s="421"/>
      <c r="C168" s="421"/>
      <c r="D168" s="422"/>
      <c r="E168" s="423"/>
      <c r="F168" s="424"/>
      <c r="G168" s="425"/>
      <c r="H168" s="426"/>
      <c r="I168" s="427">
        <f t="shared" si="4"/>
        <v>0</v>
      </c>
      <c r="J168" s="425"/>
      <c r="K168" s="426">
        <f>+'Ejecución de Obra'!CH180</f>
        <v>0</v>
      </c>
      <c r="L168" s="428">
        <f t="shared" si="5"/>
        <v>0</v>
      </c>
      <c r="M168" s="424"/>
      <c r="N168" s="424"/>
      <c r="O168" s="424"/>
      <c r="P168" s="429"/>
      <c r="Q168" s="423"/>
    </row>
    <row r="169" spans="1:17" hidden="1" x14ac:dyDescent="0.25">
      <c r="A169" s="420" t="str">
        <f>+'Diagnóstico Técnico'!A172</f>
        <v/>
      </c>
      <c r="B169" s="421"/>
      <c r="C169" s="421"/>
      <c r="D169" s="422"/>
      <c r="E169" s="423"/>
      <c r="F169" s="424"/>
      <c r="G169" s="425"/>
      <c r="H169" s="426"/>
      <c r="I169" s="427">
        <f t="shared" si="4"/>
        <v>0</v>
      </c>
      <c r="J169" s="425"/>
      <c r="K169" s="426">
        <f>+'Ejecución de Obra'!CH181</f>
        <v>0</v>
      </c>
      <c r="L169" s="428">
        <f t="shared" si="5"/>
        <v>0</v>
      </c>
      <c r="M169" s="424"/>
      <c r="N169" s="424"/>
      <c r="O169" s="424"/>
      <c r="P169" s="429"/>
      <c r="Q169" s="423"/>
    </row>
    <row r="170" spans="1:17" x14ac:dyDescent="0.25">
      <c r="A170" s="420" t="str">
        <f>+'Diagnóstico Técnico'!A173</f>
        <v>MAR-036</v>
      </c>
      <c r="B170" s="421"/>
      <c r="C170" s="421"/>
      <c r="D170" s="422"/>
      <c r="E170" s="423"/>
      <c r="F170" s="424"/>
      <c r="G170" s="425"/>
      <c r="H170" s="426"/>
      <c r="I170" s="427">
        <f t="shared" si="4"/>
        <v>0</v>
      </c>
      <c r="J170" s="425"/>
      <c r="K170" s="426">
        <f>+'Ejecución de Obra'!CH182</f>
        <v>0</v>
      </c>
      <c r="L170" s="428">
        <f t="shared" si="5"/>
        <v>0</v>
      </c>
      <c r="M170" s="424"/>
      <c r="N170" s="424"/>
      <c r="O170" s="424"/>
      <c r="P170" s="429"/>
      <c r="Q170" s="423"/>
    </row>
    <row r="171" spans="1:17" hidden="1" x14ac:dyDescent="0.25">
      <c r="A171" s="420" t="str">
        <f>+'Diagnóstico Técnico'!A174</f>
        <v/>
      </c>
      <c r="B171" s="421"/>
      <c r="C171" s="421"/>
      <c r="D171" s="422"/>
      <c r="E171" s="423"/>
      <c r="F171" s="424"/>
      <c r="G171" s="425"/>
      <c r="H171" s="426"/>
      <c r="I171" s="427">
        <f t="shared" si="4"/>
        <v>0</v>
      </c>
      <c r="J171" s="425"/>
      <c r="K171" s="426">
        <f>+'Ejecución de Obra'!CH183</f>
        <v>0</v>
      </c>
      <c r="L171" s="428">
        <f t="shared" si="5"/>
        <v>0</v>
      </c>
      <c r="M171" s="424"/>
      <c r="N171" s="424"/>
      <c r="O171" s="424"/>
      <c r="P171" s="429"/>
      <c r="Q171" s="423"/>
    </row>
    <row r="172" spans="1:17" hidden="1" x14ac:dyDescent="0.25">
      <c r="A172" s="420" t="str">
        <f>+'Diagnóstico Técnico'!A175</f>
        <v/>
      </c>
      <c r="B172" s="421"/>
      <c r="C172" s="421"/>
      <c r="D172" s="422"/>
      <c r="E172" s="423"/>
      <c r="F172" s="424"/>
      <c r="G172" s="425"/>
      <c r="H172" s="426"/>
      <c r="I172" s="427">
        <f t="shared" si="4"/>
        <v>0</v>
      </c>
      <c r="J172" s="425"/>
      <c r="K172" s="426">
        <f>+'Ejecución de Obra'!CH184</f>
        <v>0</v>
      </c>
      <c r="L172" s="428">
        <f t="shared" si="5"/>
        <v>0</v>
      </c>
      <c r="M172" s="424"/>
      <c r="N172" s="424"/>
      <c r="O172" s="424"/>
      <c r="P172" s="429"/>
      <c r="Q172" s="423"/>
    </row>
    <row r="173" spans="1:17" x14ac:dyDescent="0.25">
      <c r="A173" s="420" t="str">
        <f>+'Diagnóstico Técnico'!A176</f>
        <v>MAR-037</v>
      </c>
      <c r="B173" s="421"/>
      <c r="C173" s="421"/>
      <c r="D173" s="422"/>
      <c r="E173" s="423"/>
      <c r="F173" s="424"/>
      <c r="G173" s="425"/>
      <c r="H173" s="426"/>
      <c r="I173" s="427">
        <f t="shared" si="4"/>
        <v>0</v>
      </c>
      <c r="J173" s="425"/>
      <c r="K173" s="426">
        <f>+'Ejecución de Obra'!CH185</f>
        <v>0</v>
      </c>
      <c r="L173" s="428">
        <f t="shared" si="5"/>
        <v>0</v>
      </c>
      <c r="M173" s="424"/>
      <c r="N173" s="424"/>
      <c r="O173" s="424"/>
      <c r="P173" s="429"/>
      <c r="Q173" s="423"/>
    </row>
    <row r="174" spans="1:17" hidden="1" x14ac:dyDescent="0.25">
      <c r="A174" s="420" t="str">
        <f>+'Diagnóstico Técnico'!A177</f>
        <v/>
      </c>
      <c r="B174" s="421"/>
      <c r="C174" s="421"/>
      <c r="D174" s="422"/>
      <c r="E174" s="423"/>
      <c r="F174" s="424"/>
      <c r="G174" s="425"/>
      <c r="H174" s="426"/>
      <c r="I174" s="427">
        <f t="shared" si="4"/>
        <v>0</v>
      </c>
      <c r="J174" s="425"/>
      <c r="K174" s="426">
        <f>+'Ejecución de Obra'!CH186</f>
        <v>0</v>
      </c>
      <c r="L174" s="428">
        <f t="shared" si="5"/>
        <v>0</v>
      </c>
      <c r="M174" s="424"/>
      <c r="N174" s="424"/>
      <c r="O174" s="424"/>
      <c r="P174" s="429"/>
      <c r="Q174" s="423"/>
    </row>
    <row r="175" spans="1:17" x14ac:dyDescent="0.25">
      <c r="A175" s="420" t="str">
        <f>+'Diagnóstico Técnico'!A178</f>
        <v>HOR-008</v>
      </c>
      <c r="B175" s="421"/>
      <c r="C175" s="421"/>
      <c r="D175" s="422"/>
      <c r="E175" s="423"/>
      <c r="F175" s="424"/>
      <c r="G175" s="425"/>
      <c r="H175" s="426"/>
      <c r="I175" s="427">
        <f t="shared" si="4"/>
        <v>0</v>
      </c>
      <c r="J175" s="425"/>
      <c r="K175" s="426">
        <f>+'Ejecución de Obra'!CH187</f>
        <v>0</v>
      </c>
      <c r="L175" s="428">
        <f t="shared" si="5"/>
        <v>0</v>
      </c>
      <c r="M175" s="424"/>
      <c r="N175" s="424"/>
      <c r="O175" s="424"/>
      <c r="P175" s="429"/>
      <c r="Q175" s="423"/>
    </row>
    <row r="176" spans="1:17" x14ac:dyDescent="0.25">
      <c r="A176" s="420" t="str">
        <f>+'Diagnóstico Técnico'!A179</f>
        <v>HOR-009</v>
      </c>
      <c r="B176" s="421"/>
      <c r="C176" s="421"/>
      <c r="D176" s="422"/>
      <c r="E176" s="423"/>
      <c r="F176" s="424"/>
      <c r="G176" s="425"/>
      <c r="H176" s="426"/>
      <c r="I176" s="427">
        <f t="shared" si="4"/>
        <v>0</v>
      </c>
      <c r="J176" s="425"/>
      <c r="K176" s="426">
        <f>+'Ejecución de Obra'!CH188</f>
        <v>0</v>
      </c>
      <c r="L176" s="428">
        <f t="shared" si="5"/>
        <v>0</v>
      </c>
      <c r="M176" s="424"/>
      <c r="N176" s="424"/>
      <c r="O176" s="424"/>
      <c r="P176" s="429"/>
      <c r="Q176" s="423"/>
    </row>
    <row r="177" spans="1:17" x14ac:dyDescent="0.25">
      <c r="A177" s="420" t="str">
        <f>+'Diagnóstico Técnico'!A180</f>
        <v>MAR-038</v>
      </c>
      <c r="B177" s="421"/>
      <c r="C177" s="421"/>
      <c r="D177" s="422"/>
      <c r="E177" s="423"/>
      <c r="F177" s="424"/>
      <c r="G177" s="425"/>
      <c r="H177" s="426"/>
      <c r="I177" s="427">
        <f t="shared" si="4"/>
        <v>0</v>
      </c>
      <c r="J177" s="425"/>
      <c r="K177" s="426">
        <f>+'Ejecución de Obra'!CH189</f>
        <v>0</v>
      </c>
      <c r="L177" s="428">
        <f t="shared" si="5"/>
        <v>0</v>
      </c>
      <c r="M177" s="424"/>
      <c r="N177" s="424"/>
      <c r="O177" s="424"/>
      <c r="P177" s="429"/>
      <c r="Q177" s="423"/>
    </row>
    <row r="178" spans="1:17" x14ac:dyDescent="0.25">
      <c r="A178" s="420" t="str">
        <f>+'Diagnóstico Técnico'!A181</f>
        <v>MAR-039</v>
      </c>
      <c r="B178" s="421"/>
      <c r="C178" s="421"/>
      <c r="D178" s="422"/>
      <c r="E178" s="423"/>
      <c r="F178" s="424"/>
      <c r="G178" s="425"/>
      <c r="H178" s="426"/>
      <c r="I178" s="427">
        <f t="shared" si="4"/>
        <v>0</v>
      </c>
      <c r="J178" s="425"/>
      <c r="K178" s="426">
        <f>+'Ejecución de Obra'!CH190</f>
        <v>0</v>
      </c>
      <c r="L178" s="428">
        <f t="shared" si="5"/>
        <v>0</v>
      </c>
      <c r="M178" s="424"/>
      <c r="N178" s="424"/>
      <c r="O178" s="424"/>
      <c r="P178" s="429"/>
      <c r="Q178" s="423"/>
    </row>
    <row r="179" spans="1:17" hidden="1" x14ac:dyDescent="0.25">
      <c r="A179" s="420" t="str">
        <f>+'Diagnóstico Técnico'!A182</f>
        <v/>
      </c>
      <c r="B179" s="421"/>
      <c r="C179" s="421"/>
      <c r="D179" s="422"/>
      <c r="E179" s="423"/>
      <c r="F179" s="424"/>
      <c r="G179" s="425"/>
      <c r="H179" s="426"/>
      <c r="I179" s="427">
        <f t="shared" si="4"/>
        <v>0</v>
      </c>
      <c r="J179" s="425"/>
      <c r="K179" s="426">
        <f>+'Ejecución de Obra'!CH191</f>
        <v>0</v>
      </c>
      <c r="L179" s="428">
        <f t="shared" si="5"/>
        <v>0</v>
      </c>
      <c r="M179" s="424"/>
      <c r="N179" s="424"/>
      <c r="O179" s="424"/>
      <c r="P179" s="429"/>
      <c r="Q179" s="423"/>
    </row>
    <row r="180" spans="1:17" hidden="1" x14ac:dyDescent="0.25">
      <c r="A180" s="420" t="str">
        <f>+'Diagnóstico Técnico'!A183</f>
        <v/>
      </c>
      <c r="B180" s="421"/>
      <c r="C180" s="421"/>
      <c r="D180" s="422"/>
      <c r="E180" s="423"/>
      <c r="F180" s="424"/>
      <c r="G180" s="425"/>
      <c r="H180" s="426"/>
      <c r="I180" s="427">
        <f t="shared" si="4"/>
        <v>0</v>
      </c>
      <c r="J180" s="425"/>
      <c r="K180" s="426">
        <f>+'Ejecución de Obra'!CH192</f>
        <v>0</v>
      </c>
      <c r="L180" s="428">
        <f t="shared" si="5"/>
        <v>0</v>
      </c>
      <c r="M180" s="424"/>
      <c r="N180" s="424"/>
      <c r="O180" s="424"/>
      <c r="P180" s="429"/>
      <c r="Q180" s="423"/>
    </row>
    <row r="181" spans="1:17" x14ac:dyDescent="0.25">
      <c r="A181" s="420" t="str">
        <f>+'Diagnóstico Técnico'!A184</f>
        <v>MAR-040</v>
      </c>
      <c r="B181" s="421"/>
      <c r="C181" s="421"/>
      <c r="D181" s="422"/>
      <c r="E181" s="423"/>
      <c r="F181" s="424"/>
      <c r="G181" s="425"/>
      <c r="H181" s="426"/>
      <c r="I181" s="427">
        <f t="shared" si="4"/>
        <v>0</v>
      </c>
      <c r="J181" s="425"/>
      <c r="K181" s="426">
        <f>+'Ejecución de Obra'!CH193</f>
        <v>0</v>
      </c>
      <c r="L181" s="428">
        <f t="shared" si="5"/>
        <v>0</v>
      </c>
      <c r="M181" s="424"/>
      <c r="N181" s="424"/>
      <c r="O181" s="424"/>
      <c r="P181" s="429"/>
      <c r="Q181" s="423"/>
    </row>
    <row r="182" spans="1:17" hidden="1" x14ac:dyDescent="0.25">
      <c r="A182" s="420" t="str">
        <f>+'Diagnóstico Técnico'!A185</f>
        <v/>
      </c>
      <c r="B182" s="421"/>
      <c r="C182" s="421"/>
      <c r="D182" s="422"/>
      <c r="E182" s="423"/>
      <c r="F182" s="424"/>
      <c r="G182" s="425"/>
      <c r="H182" s="426"/>
      <c r="I182" s="427">
        <f t="shared" si="4"/>
        <v>0</v>
      </c>
      <c r="J182" s="425"/>
      <c r="K182" s="426">
        <f>+'Ejecución de Obra'!CH194</f>
        <v>0</v>
      </c>
      <c r="L182" s="428">
        <f t="shared" si="5"/>
        <v>0</v>
      </c>
      <c r="M182" s="424"/>
      <c r="N182" s="424"/>
      <c r="O182" s="424"/>
      <c r="P182" s="429"/>
      <c r="Q182" s="423"/>
    </row>
    <row r="183" spans="1:17" hidden="1" x14ac:dyDescent="0.25">
      <c r="A183" s="420" t="str">
        <f>+'Diagnóstico Técnico'!A186</f>
        <v/>
      </c>
      <c r="B183" s="421"/>
      <c r="C183" s="421"/>
      <c r="D183" s="422"/>
      <c r="E183" s="423"/>
      <c r="F183" s="424"/>
      <c r="G183" s="425"/>
      <c r="H183" s="426"/>
      <c r="I183" s="427">
        <f t="shared" si="4"/>
        <v>0</v>
      </c>
      <c r="J183" s="425"/>
      <c r="K183" s="426">
        <f>+'Ejecución de Obra'!CH195</f>
        <v>0</v>
      </c>
      <c r="L183" s="428">
        <f t="shared" si="5"/>
        <v>0</v>
      </c>
      <c r="M183" s="424"/>
      <c r="N183" s="424"/>
      <c r="O183" s="424"/>
      <c r="P183" s="429"/>
      <c r="Q183" s="423"/>
    </row>
    <row r="184" spans="1:17" x14ac:dyDescent="0.25">
      <c r="A184" s="420" t="str">
        <f>+'Diagnóstico Técnico'!A187</f>
        <v>HOR-010</v>
      </c>
      <c r="B184" s="421"/>
      <c r="C184" s="421"/>
      <c r="D184" s="422"/>
      <c r="E184" s="423"/>
      <c r="F184" s="424"/>
      <c r="G184" s="425"/>
      <c r="H184" s="426"/>
      <c r="I184" s="427">
        <f t="shared" si="4"/>
        <v>0</v>
      </c>
      <c r="J184" s="425"/>
      <c r="K184" s="426">
        <f>+'Ejecución de Obra'!CH196</f>
        <v>0</v>
      </c>
      <c r="L184" s="428">
        <f t="shared" si="5"/>
        <v>0</v>
      </c>
      <c r="M184" s="424"/>
      <c r="N184" s="424"/>
      <c r="O184" s="424"/>
      <c r="P184" s="429"/>
      <c r="Q184" s="423"/>
    </row>
    <row r="185" spans="1:17" x14ac:dyDescent="0.25">
      <c r="A185" s="420" t="str">
        <f>+'Diagnóstico Técnico'!A188</f>
        <v>HOR-011</v>
      </c>
      <c r="B185" s="421"/>
      <c r="C185" s="421"/>
      <c r="D185" s="422"/>
      <c r="E185" s="423"/>
      <c r="F185" s="424"/>
      <c r="G185" s="425"/>
      <c r="H185" s="426"/>
      <c r="I185" s="427">
        <f t="shared" si="4"/>
        <v>0</v>
      </c>
      <c r="J185" s="425"/>
      <c r="K185" s="426">
        <f>+'Ejecución de Obra'!CH197</f>
        <v>0</v>
      </c>
      <c r="L185" s="428">
        <f t="shared" si="5"/>
        <v>0</v>
      </c>
      <c r="M185" s="424"/>
      <c r="N185" s="424"/>
      <c r="O185" s="424"/>
      <c r="P185" s="429"/>
      <c r="Q185" s="423"/>
    </row>
    <row r="186" spans="1:17" x14ac:dyDescent="0.25">
      <c r="A186" s="420" t="str">
        <f>+'Diagnóstico Técnico'!A189</f>
        <v>HOR-012</v>
      </c>
      <c r="B186" s="421"/>
      <c r="C186" s="421"/>
      <c r="D186" s="422"/>
      <c r="E186" s="423"/>
      <c r="F186" s="424"/>
      <c r="G186" s="425"/>
      <c r="H186" s="426"/>
      <c r="I186" s="427">
        <f t="shared" si="4"/>
        <v>0</v>
      </c>
      <c r="J186" s="425"/>
      <c r="K186" s="426">
        <f>+'Ejecución de Obra'!CH198</f>
        <v>0</v>
      </c>
      <c r="L186" s="428">
        <f t="shared" si="5"/>
        <v>0</v>
      </c>
      <c r="M186" s="424"/>
      <c r="N186" s="424"/>
      <c r="O186" s="424"/>
      <c r="P186" s="429"/>
      <c r="Q186" s="423"/>
    </row>
    <row r="187" spans="1:17" x14ac:dyDescent="0.25">
      <c r="A187" s="420" t="str">
        <f>+'Diagnóstico Técnico'!A190</f>
        <v>HOR-013</v>
      </c>
      <c r="B187" s="421"/>
      <c r="C187" s="421"/>
      <c r="D187" s="422"/>
      <c r="E187" s="423"/>
      <c r="F187" s="424"/>
      <c r="G187" s="425"/>
      <c r="H187" s="426"/>
      <c r="I187" s="427">
        <f t="shared" si="4"/>
        <v>0</v>
      </c>
      <c r="J187" s="425"/>
      <c r="K187" s="426">
        <f>+'Ejecución de Obra'!CH199</f>
        <v>0</v>
      </c>
      <c r="L187" s="428">
        <f t="shared" si="5"/>
        <v>0</v>
      </c>
      <c r="M187" s="424"/>
      <c r="N187" s="424"/>
      <c r="O187" s="424"/>
      <c r="P187" s="429"/>
      <c r="Q187" s="423"/>
    </row>
    <row r="188" spans="1:17" x14ac:dyDescent="0.25">
      <c r="A188" s="420" t="str">
        <f>+'Diagnóstico Técnico'!A191</f>
        <v>HOR-014</v>
      </c>
      <c r="B188" s="421"/>
      <c r="C188" s="421"/>
      <c r="D188" s="422"/>
      <c r="E188" s="423"/>
      <c r="F188" s="424"/>
      <c r="G188" s="425"/>
      <c r="H188" s="426"/>
      <c r="I188" s="427">
        <f t="shared" si="4"/>
        <v>0</v>
      </c>
      <c r="J188" s="425"/>
      <c r="K188" s="426">
        <f>+'Ejecución de Obra'!CH200</f>
        <v>0</v>
      </c>
      <c r="L188" s="428">
        <f t="shared" si="5"/>
        <v>0</v>
      </c>
      <c r="M188" s="424"/>
      <c r="N188" s="424"/>
      <c r="O188" s="424"/>
      <c r="P188" s="429"/>
      <c r="Q188" s="423"/>
    </row>
    <row r="189" spans="1:17" x14ac:dyDescent="0.25">
      <c r="A189" s="420" t="str">
        <f>+'Diagnóstico Técnico'!A192</f>
        <v>OAS-042</v>
      </c>
      <c r="B189" s="421"/>
      <c r="C189" s="421"/>
      <c r="D189" s="422"/>
      <c r="E189" s="423"/>
      <c r="F189" s="424"/>
      <c r="G189" s="425"/>
      <c r="H189" s="426"/>
      <c r="I189" s="427">
        <f t="shared" si="4"/>
        <v>0</v>
      </c>
      <c r="J189" s="425"/>
      <c r="K189" s="426">
        <f>+'Ejecución de Obra'!CH201</f>
        <v>2427129.5320200711</v>
      </c>
      <c r="L189" s="428">
        <f t="shared" si="5"/>
        <v>2427129.5320200711</v>
      </c>
      <c r="M189" s="424"/>
      <c r="N189" s="424"/>
      <c r="O189" s="424"/>
      <c r="P189" s="429"/>
      <c r="Q189" s="423"/>
    </row>
    <row r="190" spans="1:17" hidden="1" x14ac:dyDescent="0.25">
      <c r="A190" s="420" t="str">
        <f>+'Diagnóstico Técnico'!A193</f>
        <v/>
      </c>
      <c r="B190" s="421"/>
      <c r="C190" s="421"/>
      <c r="D190" s="422"/>
      <c r="E190" s="423"/>
      <c r="F190" s="424"/>
      <c r="G190" s="425"/>
      <c r="H190" s="426"/>
      <c r="I190" s="427">
        <f t="shared" si="4"/>
        <v>0</v>
      </c>
      <c r="J190" s="425"/>
      <c r="K190" s="426">
        <f>+'Ejecución de Obra'!CH202</f>
        <v>0</v>
      </c>
      <c r="L190" s="428">
        <f t="shared" si="5"/>
        <v>0</v>
      </c>
      <c r="M190" s="424"/>
      <c r="N190" s="424"/>
      <c r="O190" s="424"/>
      <c r="P190" s="429"/>
      <c r="Q190" s="423"/>
    </row>
    <row r="191" spans="1:17" x14ac:dyDescent="0.25">
      <c r="A191" s="420" t="str">
        <f>+'Diagnóstico Técnico'!A194</f>
        <v>OAS-043</v>
      </c>
      <c r="B191" s="421"/>
      <c r="C191" s="421"/>
      <c r="D191" s="422"/>
      <c r="E191" s="423"/>
      <c r="F191" s="424"/>
      <c r="G191" s="425"/>
      <c r="H191" s="426"/>
      <c r="I191" s="427">
        <f t="shared" si="4"/>
        <v>0</v>
      </c>
      <c r="J191" s="425"/>
      <c r="K191" s="426">
        <f>+'Ejecución de Obra'!CH203</f>
        <v>2600289.483512071</v>
      </c>
      <c r="L191" s="428">
        <f t="shared" si="5"/>
        <v>2600289.483512071</v>
      </c>
      <c r="M191" s="424"/>
      <c r="N191" s="424"/>
      <c r="O191" s="424"/>
      <c r="P191" s="429"/>
      <c r="Q191" s="423"/>
    </row>
    <row r="192" spans="1:17" x14ac:dyDescent="0.25">
      <c r="A192" s="420" t="str">
        <f>+'Diagnóstico Técnico'!A195</f>
        <v>HOR-015</v>
      </c>
      <c r="B192" s="421"/>
      <c r="C192" s="421"/>
      <c r="D192" s="422"/>
      <c r="E192" s="423"/>
      <c r="F192" s="424"/>
      <c r="G192" s="425"/>
      <c r="H192" s="426"/>
      <c r="I192" s="427">
        <f t="shared" si="4"/>
        <v>0</v>
      </c>
      <c r="J192" s="425"/>
      <c r="K192" s="426">
        <f>+'Ejecución de Obra'!CH204</f>
        <v>0</v>
      </c>
      <c r="L192" s="428">
        <f t="shared" si="5"/>
        <v>0</v>
      </c>
      <c r="M192" s="424"/>
      <c r="N192" s="424"/>
      <c r="O192" s="424"/>
      <c r="P192" s="429"/>
      <c r="Q192" s="423"/>
    </row>
    <row r="193" spans="1:17" x14ac:dyDescent="0.25">
      <c r="A193" s="420" t="str">
        <f>+'Diagnóstico Técnico'!A196</f>
        <v>HOR-016</v>
      </c>
      <c r="B193" s="421"/>
      <c r="C193" s="421"/>
      <c r="D193" s="422"/>
      <c r="E193" s="423"/>
      <c r="F193" s="424"/>
      <c r="G193" s="425"/>
      <c r="H193" s="426"/>
      <c r="I193" s="427">
        <f t="shared" si="4"/>
        <v>0</v>
      </c>
      <c r="J193" s="425"/>
      <c r="K193" s="426">
        <f>+'Ejecución de Obra'!CH205</f>
        <v>0</v>
      </c>
      <c r="L193" s="428">
        <f t="shared" si="5"/>
        <v>0</v>
      </c>
      <c r="M193" s="424"/>
      <c r="N193" s="424"/>
      <c r="O193" s="424"/>
      <c r="P193" s="429"/>
      <c r="Q193" s="423"/>
    </row>
    <row r="194" spans="1:17" x14ac:dyDescent="0.25">
      <c r="A194" s="420" t="str">
        <f>+'Diagnóstico Técnico'!A197</f>
        <v>HOR-017</v>
      </c>
      <c r="B194" s="421"/>
      <c r="C194" s="421"/>
      <c r="D194" s="422"/>
      <c r="E194" s="423"/>
      <c r="F194" s="424"/>
      <c r="G194" s="425"/>
      <c r="H194" s="426"/>
      <c r="I194" s="427">
        <f t="shared" si="4"/>
        <v>0</v>
      </c>
      <c r="J194" s="425"/>
      <c r="K194" s="426">
        <f>+'Ejecución de Obra'!CH206</f>
        <v>0</v>
      </c>
      <c r="L194" s="428">
        <f t="shared" si="5"/>
        <v>0</v>
      </c>
      <c r="M194" s="424"/>
      <c r="N194" s="424"/>
      <c r="O194" s="424"/>
      <c r="P194" s="429"/>
      <c r="Q194" s="423"/>
    </row>
    <row r="195" spans="1:17" x14ac:dyDescent="0.25">
      <c r="A195" s="420" t="str">
        <f>+'Diagnóstico Técnico'!A198</f>
        <v>HOR-018</v>
      </c>
      <c r="B195" s="421"/>
      <c r="C195" s="421"/>
      <c r="D195" s="422"/>
      <c r="E195" s="423"/>
      <c r="F195" s="424"/>
      <c r="G195" s="425"/>
      <c r="H195" s="426"/>
      <c r="I195" s="427">
        <f t="shared" si="4"/>
        <v>0</v>
      </c>
      <c r="J195" s="425"/>
      <c r="K195" s="426">
        <f>+'Ejecución de Obra'!CH207</f>
        <v>0</v>
      </c>
      <c r="L195" s="428">
        <f t="shared" si="5"/>
        <v>0</v>
      </c>
      <c r="M195" s="424"/>
      <c r="N195" s="424"/>
      <c r="O195" s="424"/>
      <c r="P195" s="429"/>
      <c r="Q195" s="423"/>
    </row>
    <row r="196" spans="1:17" x14ac:dyDescent="0.25">
      <c r="A196" s="420" t="str">
        <f>+'Diagnóstico Técnico'!A199</f>
        <v>MAR-041</v>
      </c>
      <c r="B196" s="421"/>
      <c r="C196" s="421"/>
      <c r="D196" s="422"/>
      <c r="E196" s="423"/>
      <c r="F196" s="424"/>
      <c r="G196" s="425"/>
      <c r="H196" s="426"/>
      <c r="I196" s="427">
        <f t="shared" ref="I196:I259" si="6">H196-G196</f>
        <v>0</v>
      </c>
      <c r="J196" s="425"/>
      <c r="K196" s="426">
        <f>+'Ejecución de Obra'!CH208</f>
        <v>0</v>
      </c>
      <c r="L196" s="428">
        <f t="shared" ref="L196:L259" si="7">K196-H196</f>
        <v>0</v>
      </c>
      <c r="M196" s="424"/>
      <c r="N196" s="424"/>
      <c r="O196" s="424"/>
      <c r="P196" s="429"/>
      <c r="Q196" s="423"/>
    </row>
    <row r="197" spans="1:17" hidden="1" x14ac:dyDescent="0.25">
      <c r="A197" s="420" t="str">
        <f>+'Diagnóstico Técnico'!A200</f>
        <v/>
      </c>
      <c r="B197" s="421"/>
      <c r="C197" s="421"/>
      <c r="D197" s="422"/>
      <c r="E197" s="423"/>
      <c r="F197" s="424"/>
      <c r="G197" s="425"/>
      <c r="H197" s="426"/>
      <c r="I197" s="427">
        <f t="shared" si="6"/>
        <v>0</v>
      </c>
      <c r="J197" s="425"/>
      <c r="K197" s="426">
        <f>+'Ejecución de Obra'!CH209</f>
        <v>0</v>
      </c>
      <c r="L197" s="428">
        <f t="shared" si="7"/>
        <v>0</v>
      </c>
      <c r="M197" s="424"/>
      <c r="N197" s="424"/>
      <c r="O197" s="424"/>
      <c r="P197" s="429"/>
      <c r="Q197" s="423"/>
    </row>
    <row r="198" spans="1:17" hidden="1" x14ac:dyDescent="0.25">
      <c r="A198" s="420" t="str">
        <f>+'Diagnóstico Técnico'!A201</f>
        <v/>
      </c>
      <c r="B198" s="421"/>
      <c r="C198" s="421"/>
      <c r="D198" s="422"/>
      <c r="E198" s="423"/>
      <c r="F198" s="424"/>
      <c r="G198" s="425"/>
      <c r="H198" s="426"/>
      <c r="I198" s="427">
        <f t="shared" si="6"/>
        <v>0</v>
      </c>
      <c r="J198" s="425"/>
      <c r="K198" s="426">
        <f>+'Ejecución de Obra'!CH210</f>
        <v>0</v>
      </c>
      <c r="L198" s="428">
        <f t="shared" si="7"/>
        <v>0</v>
      </c>
      <c r="M198" s="424"/>
      <c r="N198" s="424"/>
      <c r="O198" s="424"/>
      <c r="P198" s="429"/>
      <c r="Q198" s="423"/>
    </row>
    <row r="199" spans="1:17" hidden="1" x14ac:dyDescent="0.25">
      <c r="A199" s="420" t="str">
        <f>+'Diagnóstico Técnico'!A202</f>
        <v/>
      </c>
      <c r="B199" s="421"/>
      <c r="C199" s="421"/>
      <c r="D199" s="422"/>
      <c r="E199" s="423"/>
      <c r="F199" s="424"/>
      <c r="G199" s="425"/>
      <c r="H199" s="426"/>
      <c r="I199" s="427">
        <f t="shared" si="6"/>
        <v>0</v>
      </c>
      <c r="J199" s="425"/>
      <c r="K199" s="426">
        <f>+'Ejecución de Obra'!CH211</f>
        <v>0</v>
      </c>
      <c r="L199" s="428">
        <f t="shared" si="7"/>
        <v>0</v>
      </c>
      <c r="M199" s="424"/>
      <c r="N199" s="424"/>
      <c r="O199" s="424"/>
      <c r="P199" s="429"/>
      <c r="Q199" s="423"/>
    </row>
    <row r="200" spans="1:17" x14ac:dyDescent="0.25">
      <c r="A200" s="420" t="str">
        <f>+'Diagnóstico Técnico'!A203</f>
        <v>MIL-030</v>
      </c>
      <c r="B200" s="421"/>
      <c r="C200" s="421"/>
      <c r="D200" s="422"/>
      <c r="E200" s="423"/>
      <c r="F200" s="424"/>
      <c r="G200" s="425"/>
      <c r="H200" s="426"/>
      <c r="I200" s="427">
        <f t="shared" si="6"/>
        <v>0</v>
      </c>
      <c r="J200" s="425"/>
      <c r="K200" s="426">
        <f>+'Ejecución de Obra'!CH212</f>
        <v>0</v>
      </c>
      <c r="L200" s="428">
        <f t="shared" si="7"/>
        <v>0</v>
      </c>
      <c r="M200" s="424"/>
      <c r="N200" s="424"/>
      <c r="O200" s="424"/>
      <c r="P200" s="429"/>
      <c r="Q200" s="423"/>
    </row>
    <row r="201" spans="1:17" x14ac:dyDescent="0.25">
      <c r="A201" s="420" t="str">
        <f>+'Diagnóstico Técnico'!A204</f>
        <v>MIL-031</v>
      </c>
      <c r="B201" s="421"/>
      <c r="C201" s="421"/>
      <c r="D201" s="422"/>
      <c r="E201" s="423"/>
      <c r="F201" s="424"/>
      <c r="G201" s="425"/>
      <c r="H201" s="426"/>
      <c r="I201" s="427">
        <f t="shared" si="6"/>
        <v>0</v>
      </c>
      <c r="J201" s="425"/>
      <c r="K201" s="426">
        <f>+'Ejecución de Obra'!CH213</f>
        <v>236340.52492007101</v>
      </c>
      <c r="L201" s="428">
        <f t="shared" si="7"/>
        <v>236340.52492007101</v>
      </c>
      <c r="M201" s="424"/>
      <c r="N201" s="424"/>
      <c r="O201" s="424"/>
      <c r="P201" s="429"/>
      <c r="Q201" s="423"/>
    </row>
    <row r="202" spans="1:17" hidden="1" x14ac:dyDescent="0.25">
      <c r="A202" s="420" t="str">
        <f>+'Diagnóstico Técnico'!A205</f>
        <v>MIL-120</v>
      </c>
      <c r="B202" s="421"/>
      <c r="C202" s="421"/>
      <c r="D202" s="422"/>
      <c r="E202" s="423"/>
      <c r="F202" s="424"/>
      <c r="G202" s="425"/>
      <c r="H202" s="426"/>
      <c r="I202" s="427">
        <f t="shared" si="6"/>
        <v>0</v>
      </c>
      <c r="J202" s="425"/>
      <c r="K202" s="426">
        <f>+'Ejecución de Obra'!CH214</f>
        <v>0</v>
      </c>
      <c r="L202" s="428">
        <f t="shared" si="7"/>
        <v>0</v>
      </c>
      <c r="M202" s="424"/>
      <c r="N202" s="424"/>
      <c r="O202" s="424"/>
      <c r="P202" s="429"/>
      <c r="Q202" s="423"/>
    </row>
    <row r="203" spans="1:17" x14ac:dyDescent="0.25">
      <c r="A203" s="420" t="str">
        <f>+'Diagnóstico Técnico'!A206</f>
        <v>MAR-042</v>
      </c>
      <c r="B203" s="421"/>
      <c r="C203" s="421"/>
      <c r="D203" s="422"/>
      <c r="E203" s="423"/>
      <c r="F203" s="424"/>
      <c r="G203" s="425"/>
      <c r="H203" s="426"/>
      <c r="I203" s="427">
        <f t="shared" si="6"/>
        <v>0</v>
      </c>
      <c r="J203" s="425"/>
      <c r="K203" s="426">
        <f>+'Ejecución de Obra'!CH215</f>
        <v>0</v>
      </c>
      <c r="L203" s="428">
        <f t="shared" si="7"/>
        <v>0</v>
      </c>
      <c r="M203" s="424"/>
      <c r="N203" s="424"/>
      <c r="O203" s="424"/>
      <c r="P203" s="429"/>
      <c r="Q203" s="423"/>
    </row>
    <row r="204" spans="1:17" hidden="1" x14ac:dyDescent="0.25">
      <c r="A204" s="420" t="str">
        <f>+'Diagnóstico Técnico'!A207</f>
        <v/>
      </c>
      <c r="B204" s="421"/>
      <c r="C204" s="421"/>
      <c r="D204" s="422"/>
      <c r="E204" s="423"/>
      <c r="F204" s="424"/>
      <c r="G204" s="425"/>
      <c r="H204" s="426"/>
      <c r="I204" s="427">
        <f t="shared" si="6"/>
        <v>0</v>
      </c>
      <c r="J204" s="425"/>
      <c r="K204" s="426">
        <f>+'Ejecución de Obra'!CH216</f>
        <v>0</v>
      </c>
      <c r="L204" s="428">
        <f t="shared" si="7"/>
        <v>0</v>
      </c>
      <c r="M204" s="424"/>
      <c r="N204" s="424"/>
      <c r="O204" s="424"/>
      <c r="P204" s="429"/>
      <c r="Q204" s="423"/>
    </row>
    <row r="205" spans="1:17" hidden="1" x14ac:dyDescent="0.25">
      <c r="A205" s="420" t="str">
        <f>+'Diagnóstico Técnico'!A208</f>
        <v/>
      </c>
      <c r="B205" s="421"/>
      <c r="C205" s="421"/>
      <c r="D205" s="422"/>
      <c r="E205" s="423"/>
      <c r="F205" s="424"/>
      <c r="G205" s="425"/>
      <c r="H205" s="426"/>
      <c r="I205" s="427">
        <f t="shared" si="6"/>
        <v>0</v>
      </c>
      <c r="J205" s="425"/>
      <c r="K205" s="426">
        <f>+'Ejecución de Obra'!CH217</f>
        <v>0</v>
      </c>
      <c r="L205" s="428">
        <f t="shared" si="7"/>
        <v>0</v>
      </c>
      <c r="M205" s="424"/>
      <c r="N205" s="424"/>
      <c r="O205" s="424"/>
      <c r="P205" s="429"/>
      <c r="Q205" s="423"/>
    </row>
    <row r="206" spans="1:17" x14ac:dyDescent="0.25">
      <c r="A206" s="420" t="str">
        <f>+'Diagnóstico Técnico'!A209</f>
        <v>MIL-032</v>
      </c>
      <c r="B206" s="421"/>
      <c r="C206" s="421"/>
      <c r="D206" s="422"/>
      <c r="E206" s="423"/>
      <c r="F206" s="424"/>
      <c r="G206" s="425"/>
      <c r="H206" s="426"/>
      <c r="I206" s="427">
        <f t="shared" si="6"/>
        <v>0</v>
      </c>
      <c r="J206" s="425"/>
      <c r="K206" s="426">
        <f>+'Ejecución de Obra'!CH218</f>
        <v>0</v>
      </c>
      <c r="L206" s="428">
        <f t="shared" si="7"/>
        <v>0</v>
      </c>
      <c r="M206" s="424"/>
      <c r="N206" s="424"/>
      <c r="O206" s="424"/>
      <c r="P206" s="429"/>
      <c r="Q206" s="423"/>
    </row>
    <row r="207" spans="1:17" x14ac:dyDescent="0.25">
      <c r="A207" s="420" t="str">
        <f>+'Diagnóstico Técnico'!A210</f>
        <v>HOR-019</v>
      </c>
      <c r="B207" s="421"/>
      <c r="C207" s="421"/>
      <c r="D207" s="422"/>
      <c r="E207" s="423"/>
      <c r="F207" s="424"/>
      <c r="G207" s="425"/>
      <c r="H207" s="426"/>
      <c r="I207" s="427">
        <f t="shared" si="6"/>
        <v>0</v>
      </c>
      <c r="J207" s="425"/>
      <c r="K207" s="426">
        <f>+'Ejecución de Obra'!CH219</f>
        <v>0</v>
      </c>
      <c r="L207" s="428">
        <f t="shared" si="7"/>
        <v>0</v>
      </c>
      <c r="M207" s="424"/>
      <c r="N207" s="424"/>
      <c r="O207" s="424"/>
      <c r="P207" s="429"/>
      <c r="Q207" s="423"/>
    </row>
    <row r="208" spans="1:17" x14ac:dyDescent="0.25">
      <c r="A208" s="420" t="str">
        <f>+'Diagnóstico Técnico'!A211</f>
        <v>MIL-033</v>
      </c>
      <c r="B208" s="421"/>
      <c r="C208" s="421"/>
      <c r="D208" s="422"/>
      <c r="E208" s="423"/>
      <c r="F208" s="424"/>
      <c r="G208" s="425"/>
      <c r="H208" s="426"/>
      <c r="I208" s="427">
        <f t="shared" si="6"/>
        <v>0</v>
      </c>
      <c r="J208" s="425"/>
      <c r="K208" s="426">
        <f>+'Ejecución de Obra'!CH220</f>
        <v>0</v>
      </c>
      <c r="L208" s="428">
        <f t="shared" si="7"/>
        <v>0</v>
      </c>
      <c r="M208" s="424"/>
      <c r="N208" s="424"/>
      <c r="O208" s="424"/>
      <c r="P208" s="429"/>
      <c r="Q208" s="423"/>
    </row>
    <row r="209" spans="1:17" hidden="1" x14ac:dyDescent="0.25">
      <c r="A209" s="420" t="str">
        <f>+'Diagnóstico Técnico'!A212</f>
        <v/>
      </c>
      <c r="B209" s="421"/>
      <c r="C209" s="421"/>
      <c r="D209" s="422"/>
      <c r="E209" s="423"/>
      <c r="F209" s="424"/>
      <c r="G209" s="425"/>
      <c r="H209" s="426"/>
      <c r="I209" s="427">
        <f t="shared" si="6"/>
        <v>0</v>
      </c>
      <c r="J209" s="425"/>
      <c r="K209" s="426">
        <f>+'Ejecución de Obra'!CH221</f>
        <v>0</v>
      </c>
      <c r="L209" s="428">
        <f t="shared" si="7"/>
        <v>0</v>
      </c>
      <c r="M209" s="424"/>
      <c r="N209" s="424"/>
      <c r="O209" s="424"/>
      <c r="P209" s="429"/>
      <c r="Q209" s="423"/>
    </row>
    <row r="210" spans="1:17" hidden="1" x14ac:dyDescent="0.25">
      <c r="A210" s="420" t="str">
        <f>+'Diagnóstico Técnico'!A213</f>
        <v/>
      </c>
      <c r="B210" s="421"/>
      <c r="C210" s="421"/>
      <c r="D210" s="422"/>
      <c r="E210" s="423"/>
      <c r="F210" s="424"/>
      <c r="G210" s="425"/>
      <c r="H210" s="426"/>
      <c r="I210" s="427">
        <f t="shared" si="6"/>
        <v>0</v>
      </c>
      <c r="J210" s="425"/>
      <c r="K210" s="426">
        <f>+'Ejecución de Obra'!CH222</f>
        <v>0</v>
      </c>
      <c r="L210" s="428">
        <f t="shared" si="7"/>
        <v>0</v>
      </c>
      <c r="M210" s="424"/>
      <c r="N210" s="424"/>
      <c r="O210" s="424"/>
      <c r="P210" s="429"/>
      <c r="Q210" s="423"/>
    </row>
    <row r="211" spans="1:17" hidden="1" x14ac:dyDescent="0.25">
      <c r="A211" s="420" t="str">
        <f>+'Diagnóstico Técnico'!A214</f>
        <v/>
      </c>
      <c r="B211" s="421"/>
      <c r="C211" s="421"/>
      <c r="D211" s="422"/>
      <c r="E211" s="423"/>
      <c r="F211" s="424"/>
      <c r="G211" s="425"/>
      <c r="H211" s="426"/>
      <c r="I211" s="427">
        <f t="shared" si="6"/>
        <v>0</v>
      </c>
      <c r="J211" s="425"/>
      <c r="K211" s="426">
        <f>+'Ejecución de Obra'!CH223</f>
        <v>0</v>
      </c>
      <c r="L211" s="428">
        <f t="shared" si="7"/>
        <v>0</v>
      </c>
      <c r="M211" s="424"/>
      <c r="N211" s="424"/>
      <c r="O211" s="424"/>
      <c r="P211" s="429"/>
      <c r="Q211" s="423"/>
    </row>
    <row r="212" spans="1:17" x14ac:dyDescent="0.25">
      <c r="A212" s="420" t="str">
        <f>+'Diagnóstico Técnico'!A215</f>
        <v>MAR-043</v>
      </c>
      <c r="B212" s="421"/>
      <c r="C212" s="421"/>
      <c r="D212" s="422"/>
      <c r="E212" s="423"/>
      <c r="F212" s="424"/>
      <c r="G212" s="425"/>
      <c r="H212" s="426"/>
      <c r="I212" s="427">
        <f t="shared" si="6"/>
        <v>0</v>
      </c>
      <c r="J212" s="425"/>
      <c r="K212" s="426">
        <f>+'Ejecución de Obra'!CH224</f>
        <v>0</v>
      </c>
      <c r="L212" s="428">
        <f t="shared" si="7"/>
        <v>0</v>
      </c>
      <c r="M212" s="424"/>
      <c r="N212" s="424"/>
      <c r="O212" s="424"/>
      <c r="P212" s="429"/>
      <c r="Q212" s="423"/>
    </row>
    <row r="213" spans="1:17" x14ac:dyDescent="0.25">
      <c r="A213" s="420" t="str">
        <f>+'Diagnóstico Técnico'!A216</f>
        <v>OAS-044</v>
      </c>
      <c r="B213" s="421"/>
      <c r="C213" s="421"/>
      <c r="D213" s="422"/>
      <c r="E213" s="423"/>
      <c r="F213" s="424"/>
      <c r="G213" s="425"/>
      <c r="H213" s="426"/>
      <c r="I213" s="427">
        <f t="shared" si="6"/>
        <v>0</v>
      </c>
      <c r="J213" s="425"/>
      <c r="K213" s="426">
        <f>+'Ejecución de Obra'!CH225</f>
        <v>236340.52492007101</v>
      </c>
      <c r="L213" s="428">
        <f t="shared" si="7"/>
        <v>236340.52492007101</v>
      </c>
      <c r="M213" s="424"/>
      <c r="N213" s="424"/>
      <c r="O213" s="424"/>
      <c r="P213" s="429"/>
      <c r="Q213" s="423"/>
    </row>
    <row r="214" spans="1:17" x14ac:dyDescent="0.25">
      <c r="A214" s="420" t="str">
        <f>+'Diagnóstico Técnico'!A217</f>
        <v>TAH-018</v>
      </c>
      <c r="B214" s="421"/>
      <c r="C214" s="421"/>
      <c r="D214" s="422"/>
      <c r="E214" s="423"/>
      <c r="F214" s="424"/>
      <c r="G214" s="425"/>
      <c r="H214" s="426"/>
      <c r="I214" s="427">
        <f t="shared" si="6"/>
        <v>0</v>
      </c>
      <c r="J214" s="425"/>
      <c r="K214" s="426">
        <f>+'Ejecución de Obra'!CH226</f>
        <v>0</v>
      </c>
      <c r="L214" s="428">
        <f t="shared" si="7"/>
        <v>0</v>
      </c>
      <c r="M214" s="424"/>
      <c r="N214" s="424"/>
      <c r="O214" s="424"/>
      <c r="P214" s="429"/>
      <c r="Q214" s="423"/>
    </row>
    <row r="215" spans="1:17" hidden="1" x14ac:dyDescent="0.25">
      <c r="A215" s="420" t="str">
        <f>+'Diagnóstico Técnico'!A218</f>
        <v/>
      </c>
      <c r="B215" s="421"/>
      <c r="C215" s="421"/>
      <c r="D215" s="422"/>
      <c r="E215" s="423"/>
      <c r="F215" s="424"/>
      <c r="G215" s="425"/>
      <c r="H215" s="426"/>
      <c r="I215" s="427">
        <f t="shared" si="6"/>
        <v>0</v>
      </c>
      <c r="J215" s="425"/>
      <c r="K215" s="426">
        <f>+'Ejecución de Obra'!CH227</f>
        <v>0</v>
      </c>
      <c r="L215" s="428">
        <f t="shared" si="7"/>
        <v>0</v>
      </c>
      <c r="M215" s="424"/>
      <c r="N215" s="424"/>
      <c r="O215" s="424"/>
      <c r="P215" s="429"/>
      <c r="Q215" s="423"/>
    </row>
    <row r="216" spans="1:17" x14ac:dyDescent="0.25">
      <c r="A216" s="420" t="str">
        <f>+'Diagnóstico Técnico'!A219</f>
        <v>TAH-019</v>
      </c>
      <c r="B216" s="421"/>
      <c r="C216" s="421"/>
      <c r="D216" s="422"/>
      <c r="E216" s="423"/>
      <c r="F216" s="424"/>
      <c r="G216" s="425"/>
      <c r="H216" s="426"/>
      <c r="I216" s="427">
        <f t="shared" si="6"/>
        <v>0</v>
      </c>
      <c r="J216" s="425"/>
      <c r="K216" s="426">
        <f>+'Ejecución de Obra'!CH228</f>
        <v>0</v>
      </c>
      <c r="L216" s="428">
        <f t="shared" si="7"/>
        <v>0</v>
      </c>
      <c r="M216" s="424"/>
      <c r="N216" s="424"/>
      <c r="O216" s="424"/>
      <c r="P216" s="429"/>
      <c r="Q216" s="423"/>
    </row>
    <row r="217" spans="1:17" x14ac:dyDescent="0.25">
      <c r="A217" s="420" t="str">
        <f>+'Diagnóstico Técnico'!A220</f>
        <v>MIL-034</v>
      </c>
      <c r="B217" s="421"/>
      <c r="C217" s="421"/>
      <c r="D217" s="422"/>
      <c r="E217" s="423"/>
      <c r="F217" s="424"/>
      <c r="G217" s="425"/>
      <c r="H217" s="426"/>
      <c r="I217" s="427">
        <f t="shared" si="6"/>
        <v>0</v>
      </c>
      <c r="J217" s="425"/>
      <c r="K217" s="426">
        <f>+'Ejecución de Obra'!CH229</f>
        <v>236340.52492007101</v>
      </c>
      <c r="L217" s="428">
        <f t="shared" si="7"/>
        <v>236340.52492007101</v>
      </c>
      <c r="M217" s="424"/>
      <c r="N217" s="424"/>
      <c r="O217" s="424"/>
      <c r="P217" s="429"/>
      <c r="Q217" s="423"/>
    </row>
    <row r="218" spans="1:17" x14ac:dyDescent="0.25">
      <c r="A218" s="420" t="str">
        <f>+'Diagnóstico Técnico'!A221</f>
        <v>MIL-035</v>
      </c>
      <c r="B218" s="421"/>
      <c r="C218" s="421"/>
      <c r="D218" s="422"/>
      <c r="E218" s="423"/>
      <c r="F218" s="424"/>
      <c r="G218" s="425"/>
      <c r="H218" s="426"/>
      <c r="I218" s="427">
        <f t="shared" si="6"/>
        <v>0</v>
      </c>
      <c r="J218" s="425"/>
      <c r="K218" s="426">
        <f>+'Ejecución de Obra'!CH230</f>
        <v>0</v>
      </c>
      <c r="L218" s="428">
        <f t="shared" si="7"/>
        <v>0</v>
      </c>
      <c r="M218" s="424"/>
      <c r="N218" s="424"/>
      <c r="O218" s="424"/>
      <c r="P218" s="429"/>
      <c r="Q218" s="423"/>
    </row>
    <row r="219" spans="1:17" x14ac:dyDescent="0.25">
      <c r="A219" s="420" t="str">
        <f>+'Diagnóstico Técnico'!A222</f>
        <v>OAS-045</v>
      </c>
      <c r="B219" s="421"/>
      <c r="C219" s="421"/>
      <c r="D219" s="422"/>
      <c r="E219" s="423"/>
      <c r="F219" s="424"/>
      <c r="G219" s="425"/>
      <c r="H219" s="426"/>
      <c r="I219" s="427">
        <f t="shared" si="6"/>
        <v>0</v>
      </c>
      <c r="J219" s="425"/>
      <c r="K219" s="426">
        <f>+'Ejecución de Obra'!CH231</f>
        <v>7469437.2606620714</v>
      </c>
      <c r="L219" s="428">
        <f t="shared" si="7"/>
        <v>7469437.2606620714</v>
      </c>
      <c r="M219" s="424"/>
      <c r="N219" s="424"/>
      <c r="O219" s="424"/>
      <c r="P219" s="429"/>
      <c r="Q219" s="423"/>
    </row>
    <row r="220" spans="1:17" hidden="1" x14ac:dyDescent="0.25">
      <c r="A220" s="420" t="str">
        <f>+'Diagnóstico Técnico'!A223</f>
        <v/>
      </c>
      <c r="B220" s="421"/>
      <c r="C220" s="421"/>
      <c r="D220" s="422"/>
      <c r="E220" s="423"/>
      <c r="F220" s="424"/>
      <c r="G220" s="425"/>
      <c r="H220" s="426"/>
      <c r="I220" s="427">
        <f t="shared" si="6"/>
        <v>0</v>
      </c>
      <c r="J220" s="425"/>
      <c r="K220" s="426">
        <f>+'Ejecución de Obra'!CH232</f>
        <v>0</v>
      </c>
      <c r="L220" s="428">
        <f t="shared" si="7"/>
        <v>0</v>
      </c>
      <c r="M220" s="424"/>
      <c r="N220" s="424"/>
      <c r="O220" s="424"/>
      <c r="P220" s="429"/>
      <c r="Q220" s="423"/>
    </row>
    <row r="221" spans="1:17" x14ac:dyDescent="0.25">
      <c r="A221" s="420" t="str">
        <f>+'Diagnóstico Técnico'!A224</f>
        <v>HOR-020</v>
      </c>
      <c r="B221" s="421"/>
      <c r="C221" s="421"/>
      <c r="D221" s="422"/>
      <c r="E221" s="423"/>
      <c r="F221" s="424"/>
      <c r="G221" s="425"/>
      <c r="H221" s="426"/>
      <c r="I221" s="427">
        <f t="shared" si="6"/>
        <v>0</v>
      </c>
      <c r="J221" s="425"/>
      <c r="K221" s="426">
        <f>+'Ejecución de Obra'!CH233</f>
        <v>0</v>
      </c>
      <c r="L221" s="428">
        <f t="shared" si="7"/>
        <v>0</v>
      </c>
      <c r="M221" s="424"/>
      <c r="N221" s="424"/>
      <c r="O221" s="424"/>
      <c r="P221" s="429"/>
      <c r="Q221" s="423"/>
    </row>
    <row r="222" spans="1:17" x14ac:dyDescent="0.25">
      <c r="A222" s="420" t="str">
        <f>+'Diagnóstico Técnico'!A225</f>
        <v>MIL-036</v>
      </c>
      <c r="B222" s="421"/>
      <c r="C222" s="421"/>
      <c r="D222" s="422"/>
      <c r="E222" s="423"/>
      <c r="F222" s="424"/>
      <c r="G222" s="425"/>
      <c r="H222" s="426"/>
      <c r="I222" s="427">
        <f t="shared" si="6"/>
        <v>0</v>
      </c>
      <c r="J222" s="425"/>
      <c r="K222" s="426">
        <f>+'Ejecución de Obra'!CH234</f>
        <v>0</v>
      </c>
      <c r="L222" s="428">
        <f t="shared" si="7"/>
        <v>0</v>
      </c>
      <c r="M222" s="424"/>
      <c r="N222" s="424"/>
      <c r="O222" s="424"/>
      <c r="P222" s="429"/>
      <c r="Q222" s="423"/>
    </row>
    <row r="223" spans="1:17" x14ac:dyDescent="0.25">
      <c r="A223" s="420" t="str">
        <f>+'Diagnóstico Técnico'!A226</f>
        <v>MIL-037</v>
      </c>
      <c r="B223" s="421"/>
      <c r="C223" s="421"/>
      <c r="D223" s="422"/>
      <c r="E223" s="423"/>
      <c r="F223" s="424"/>
      <c r="G223" s="425"/>
      <c r="H223" s="426"/>
      <c r="I223" s="427">
        <f t="shared" si="6"/>
        <v>0</v>
      </c>
      <c r="J223" s="425"/>
      <c r="K223" s="426">
        <f>+'Ejecución de Obra'!CH235</f>
        <v>236340.52492007101</v>
      </c>
      <c r="L223" s="428">
        <f t="shared" si="7"/>
        <v>236340.52492007101</v>
      </c>
      <c r="M223" s="424"/>
      <c r="N223" s="424"/>
      <c r="O223" s="424"/>
      <c r="P223" s="429"/>
      <c r="Q223" s="423"/>
    </row>
    <row r="224" spans="1:17" hidden="1" x14ac:dyDescent="0.25">
      <c r="A224" s="420" t="str">
        <f>+'Diagnóstico Técnico'!A227</f>
        <v/>
      </c>
      <c r="B224" s="421"/>
      <c r="C224" s="421"/>
      <c r="D224" s="422"/>
      <c r="E224" s="423"/>
      <c r="F224" s="424"/>
      <c r="G224" s="425"/>
      <c r="H224" s="426"/>
      <c r="I224" s="427">
        <f t="shared" si="6"/>
        <v>0</v>
      </c>
      <c r="J224" s="425"/>
      <c r="K224" s="426">
        <f>+'Ejecución de Obra'!CH236</f>
        <v>0</v>
      </c>
      <c r="L224" s="428">
        <f t="shared" si="7"/>
        <v>0</v>
      </c>
      <c r="M224" s="424"/>
      <c r="N224" s="424"/>
      <c r="O224" s="424"/>
      <c r="P224" s="429"/>
      <c r="Q224" s="423"/>
    </row>
    <row r="225" spans="1:17" x14ac:dyDescent="0.25">
      <c r="A225" s="420" t="str">
        <f>+'Diagnóstico Técnico'!A228</f>
        <v>MIL-038</v>
      </c>
      <c r="B225" s="421"/>
      <c r="C225" s="421"/>
      <c r="D225" s="422"/>
      <c r="E225" s="423"/>
      <c r="F225" s="424"/>
      <c r="G225" s="425"/>
      <c r="H225" s="426"/>
      <c r="I225" s="427">
        <f t="shared" si="6"/>
        <v>0</v>
      </c>
      <c r="J225" s="425"/>
      <c r="K225" s="426">
        <f>+'Ejecución de Obra'!CH237</f>
        <v>236340.52492007101</v>
      </c>
      <c r="L225" s="428">
        <f t="shared" si="7"/>
        <v>236340.52492007101</v>
      </c>
      <c r="M225" s="424"/>
      <c r="N225" s="424"/>
      <c r="O225" s="424"/>
      <c r="P225" s="429"/>
      <c r="Q225" s="423"/>
    </row>
    <row r="226" spans="1:17" x14ac:dyDescent="0.25">
      <c r="A226" s="420" t="str">
        <f>+'Diagnóstico Técnico'!A229</f>
        <v>MIL-039</v>
      </c>
      <c r="B226" s="421"/>
      <c r="C226" s="421"/>
      <c r="D226" s="422"/>
      <c r="E226" s="423"/>
      <c r="F226" s="424"/>
      <c r="G226" s="425"/>
      <c r="H226" s="426"/>
      <c r="I226" s="427">
        <f t="shared" si="6"/>
        <v>0</v>
      </c>
      <c r="J226" s="425"/>
      <c r="K226" s="426">
        <f>+'Ejecución de Obra'!CH238</f>
        <v>236340.52492007101</v>
      </c>
      <c r="L226" s="428">
        <f t="shared" si="7"/>
        <v>236340.52492007101</v>
      </c>
      <c r="M226" s="424"/>
      <c r="N226" s="424"/>
      <c r="O226" s="424"/>
      <c r="P226" s="429"/>
      <c r="Q226" s="423"/>
    </row>
    <row r="227" spans="1:17" x14ac:dyDescent="0.25">
      <c r="A227" s="420" t="str">
        <f>+'Diagnóstico Técnico'!A230</f>
        <v>MIL-040</v>
      </c>
      <c r="B227" s="421"/>
      <c r="C227" s="421"/>
      <c r="D227" s="422"/>
      <c r="E227" s="423"/>
      <c r="F227" s="424"/>
      <c r="G227" s="425"/>
      <c r="H227" s="426"/>
      <c r="I227" s="427">
        <f t="shared" si="6"/>
        <v>0</v>
      </c>
      <c r="J227" s="425"/>
      <c r="K227" s="426">
        <f>+'Ejecución de Obra'!CH239</f>
        <v>236340.52492007101</v>
      </c>
      <c r="L227" s="428">
        <f t="shared" si="7"/>
        <v>236340.52492007101</v>
      </c>
      <c r="M227" s="424"/>
      <c r="N227" s="424"/>
      <c r="O227" s="424"/>
      <c r="P227" s="429"/>
      <c r="Q227" s="423"/>
    </row>
    <row r="228" spans="1:17" x14ac:dyDescent="0.25">
      <c r="A228" s="420" t="str">
        <f>+'Diagnóstico Técnico'!A231</f>
        <v>MIL-041</v>
      </c>
      <c r="B228" s="421"/>
      <c r="C228" s="421"/>
      <c r="D228" s="422"/>
      <c r="E228" s="423"/>
      <c r="F228" s="424"/>
      <c r="G228" s="425"/>
      <c r="H228" s="426"/>
      <c r="I228" s="427">
        <f t="shared" si="6"/>
        <v>0</v>
      </c>
      <c r="J228" s="425"/>
      <c r="K228" s="426">
        <f>+'Ejecución de Obra'!CH240</f>
        <v>236340.52492007101</v>
      </c>
      <c r="L228" s="428">
        <f t="shared" si="7"/>
        <v>236340.52492007101</v>
      </c>
      <c r="M228" s="424"/>
      <c r="N228" s="424"/>
      <c r="O228" s="424"/>
      <c r="P228" s="429"/>
      <c r="Q228" s="423"/>
    </row>
    <row r="229" spans="1:17" x14ac:dyDescent="0.25">
      <c r="A229" s="420" t="str">
        <f>+'Diagnóstico Técnico'!A232</f>
        <v>MAR-044</v>
      </c>
      <c r="B229" s="421"/>
      <c r="C229" s="421"/>
      <c r="D229" s="422"/>
      <c r="E229" s="423"/>
      <c r="F229" s="424"/>
      <c r="G229" s="425"/>
      <c r="H229" s="426"/>
      <c r="I229" s="427">
        <f t="shared" si="6"/>
        <v>0</v>
      </c>
      <c r="J229" s="425"/>
      <c r="K229" s="426">
        <f>+'Ejecución de Obra'!CH241</f>
        <v>0</v>
      </c>
      <c r="L229" s="428">
        <f t="shared" si="7"/>
        <v>0</v>
      </c>
      <c r="M229" s="424"/>
      <c r="N229" s="424"/>
      <c r="O229" s="424"/>
      <c r="P229" s="429"/>
      <c r="Q229" s="423"/>
    </row>
    <row r="230" spans="1:17" x14ac:dyDescent="0.25">
      <c r="A230" s="420" t="str">
        <f>+'Diagnóstico Técnico'!A233</f>
        <v>MIL-042</v>
      </c>
      <c r="B230" s="421"/>
      <c r="C230" s="421"/>
      <c r="D230" s="422"/>
      <c r="E230" s="423"/>
      <c r="F230" s="424"/>
      <c r="G230" s="425"/>
      <c r="H230" s="426"/>
      <c r="I230" s="427">
        <f t="shared" si="6"/>
        <v>0</v>
      </c>
      <c r="J230" s="425"/>
      <c r="K230" s="426">
        <f>+'Ejecución de Obra'!CH242</f>
        <v>236340.52492007101</v>
      </c>
      <c r="L230" s="428">
        <f t="shared" si="7"/>
        <v>236340.52492007101</v>
      </c>
      <c r="M230" s="424"/>
      <c r="N230" s="424"/>
      <c r="O230" s="424"/>
      <c r="P230" s="429"/>
      <c r="Q230" s="423"/>
    </row>
    <row r="231" spans="1:17" x14ac:dyDescent="0.25">
      <c r="A231" s="420" t="str">
        <f>+'Diagnóstico Técnico'!A234</f>
        <v>MIL-043</v>
      </c>
      <c r="B231" s="421"/>
      <c r="C231" s="421"/>
      <c r="D231" s="422"/>
      <c r="E231" s="423"/>
      <c r="F231" s="424"/>
      <c r="G231" s="425"/>
      <c r="H231" s="426"/>
      <c r="I231" s="427">
        <f t="shared" si="6"/>
        <v>0</v>
      </c>
      <c r="J231" s="425"/>
      <c r="K231" s="426">
        <f>+'Ejecución de Obra'!CH243</f>
        <v>236340.52492007101</v>
      </c>
      <c r="L231" s="428">
        <f t="shared" si="7"/>
        <v>236340.52492007101</v>
      </c>
      <c r="M231" s="424"/>
      <c r="N231" s="424"/>
      <c r="O231" s="424"/>
      <c r="P231" s="429"/>
      <c r="Q231" s="423"/>
    </row>
    <row r="232" spans="1:17" x14ac:dyDescent="0.25">
      <c r="A232" s="420" t="str">
        <f>+'Diagnóstico Técnico'!A235</f>
        <v>TAH-020</v>
      </c>
      <c r="B232" s="421"/>
      <c r="C232" s="421"/>
      <c r="D232" s="422"/>
      <c r="E232" s="423"/>
      <c r="F232" s="424"/>
      <c r="G232" s="425"/>
      <c r="H232" s="426"/>
      <c r="I232" s="427">
        <f t="shared" si="6"/>
        <v>0</v>
      </c>
      <c r="J232" s="425"/>
      <c r="K232" s="426">
        <f>+'Ejecución de Obra'!CH244</f>
        <v>0</v>
      </c>
      <c r="L232" s="428">
        <f t="shared" si="7"/>
        <v>0</v>
      </c>
      <c r="M232" s="424"/>
      <c r="N232" s="424"/>
      <c r="O232" s="424"/>
      <c r="P232" s="429"/>
      <c r="Q232" s="423"/>
    </row>
    <row r="233" spans="1:17" hidden="1" x14ac:dyDescent="0.25">
      <c r="A233" s="420" t="str">
        <f>+'Diagnóstico Técnico'!A236</f>
        <v/>
      </c>
      <c r="B233" s="421"/>
      <c r="C233" s="421"/>
      <c r="D233" s="422"/>
      <c r="E233" s="423"/>
      <c r="F233" s="424"/>
      <c r="G233" s="425"/>
      <c r="H233" s="426"/>
      <c r="I233" s="427">
        <f t="shared" si="6"/>
        <v>0</v>
      </c>
      <c r="J233" s="425"/>
      <c r="K233" s="426">
        <f>+'Ejecución de Obra'!CH245</f>
        <v>0</v>
      </c>
      <c r="L233" s="428">
        <f t="shared" si="7"/>
        <v>0</v>
      </c>
      <c r="M233" s="424"/>
      <c r="N233" s="424"/>
      <c r="O233" s="424"/>
      <c r="P233" s="429"/>
      <c r="Q233" s="423"/>
    </row>
    <row r="234" spans="1:17" x14ac:dyDescent="0.25">
      <c r="A234" s="420" t="str">
        <f>+'Diagnóstico Técnico'!A237</f>
        <v>OAS-046</v>
      </c>
      <c r="B234" s="421"/>
      <c r="C234" s="421"/>
      <c r="D234" s="422"/>
      <c r="E234" s="423"/>
      <c r="F234" s="424"/>
      <c r="G234" s="425"/>
      <c r="H234" s="426"/>
      <c r="I234" s="427">
        <f t="shared" si="6"/>
        <v>0</v>
      </c>
      <c r="J234" s="425"/>
      <c r="K234" s="426">
        <f>+'Ejecución de Obra'!CH246</f>
        <v>236340.52492007101</v>
      </c>
      <c r="L234" s="428">
        <f t="shared" si="7"/>
        <v>236340.52492007101</v>
      </c>
      <c r="M234" s="424"/>
      <c r="N234" s="424"/>
      <c r="O234" s="424"/>
      <c r="P234" s="429"/>
      <c r="Q234" s="423"/>
    </row>
    <row r="235" spans="1:17" hidden="1" x14ac:dyDescent="0.25">
      <c r="A235" s="420" t="str">
        <f>+'Diagnóstico Técnico'!A238</f>
        <v/>
      </c>
      <c r="B235" s="421"/>
      <c r="C235" s="421"/>
      <c r="D235" s="422"/>
      <c r="E235" s="423"/>
      <c r="F235" s="424"/>
      <c r="G235" s="425"/>
      <c r="H235" s="426"/>
      <c r="I235" s="427">
        <f t="shared" si="6"/>
        <v>0</v>
      </c>
      <c r="J235" s="425"/>
      <c r="K235" s="426">
        <f>+'Ejecución de Obra'!CH247</f>
        <v>0</v>
      </c>
      <c r="L235" s="428">
        <f t="shared" si="7"/>
        <v>0</v>
      </c>
      <c r="M235" s="424"/>
      <c r="N235" s="424"/>
      <c r="O235" s="424"/>
      <c r="P235" s="429"/>
      <c r="Q235" s="423"/>
    </row>
    <row r="236" spans="1:17" x14ac:dyDescent="0.25">
      <c r="A236" s="420" t="str">
        <f>+'Diagnóstico Técnico'!A239</f>
        <v>MAR-045</v>
      </c>
      <c r="B236" s="421"/>
      <c r="C236" s="421"/>
      <c r="D236" s="422"/>
      <c r="E236" s="423"/>
      <c r="F236" s="424"/>
      <c r="G236" s="425"/>
      <c r="H236" s="426"/>
      <c r="I236" s="427">
        <f t="shared" si="6"/>
        <v>0</v>
      </c>
      <c r="J236" s="425"/>
      <c r="K236" s="426">
        <f>+'Ejecución de Obra'!CH248</f>
        <v>0</v>
      </c>
      <c r="L236" s="428">
        <f t="shared" si="7"/>
        <v>0</v>
      </c>
      <c r="M236" s="424"/>
      <c r="N236" s="424"/>
      <c r="O236" s="424"/>
      <c r="P236" s="429"/>
      <c r="Q236" s="423"/>
    </row>
    <row r="237" spans="1:17" x14ac:dyDescent="0.25">
      <c r="A237" s="420" t="str">
        <f>+'Diagnóstico Técnico'!A240</f>
        <v>TAH-021</v>
      </c>
      <c r="B237" s="421"/>
      <c r="C237" s="421"/>
      <c r="D237" s="422"/>
      <c r="E237" s="423"/>
      <c r="F237" s="424"/>
      <c r="G237" s="425"/>
      <c r="H237" s="426"/>
      <c r="I237" s="427">
        <f t="shared" si="6"/>
        <v>0</v>
      </c>
      <c r="J237" s="425"/>
      <c r="K237" s="426">
        <f>+'Ejecución de Obra'!CH249</f>
        <v>0</v>
      </c>
      <c r="L237" s="428">
        <f t="shared" si="7"/>
        <v>0</v>
      </c>
      <c r="M237" s="424"/>
      <c r="N237" s="424"/>
      <c r="O237" s="424"/>
      <c r="P237" s="429"/>
      <c r="Q237" s="423"/>
    </row>
    <row r="238" spans="1:17" x14ac:dyDescent="0.25">
      <c r="A238" s="420" t="str">
        <f>+'Diagnóstico Técnico'!A241</f>
        <v>MIL-044</v>
      </c>
      <c r="B238" s="421"/>
      <c r="C238" s="421"/>
      <c r="D238" s="422"/>
      <c r="E238" s="423"/>
      <c r="F238" s="424"/>
      <c r="G238" s="425"/>
      <c r="H238" s="426"/>
      <c r="I238" s="427">
        <f t="shared" si="6"/>
        <v>0</v>
      </c>
      <c r="J238" s="425"/>
      <c r="K238" s="426">
        <f>+'Ejecución de Obra'!CH250</f>
        <v>0</v>
      </c>
      <c r="L238" s="428">
        <f t="shared" si="7"/>
        <v>0</v>
      </c>
      <c r="M238" s="424"/>
      <c r="N238" s="424"/>
      <c r="O238" s="424"/>
      <c r="P238" s="429"/>
      <c r="Q238" s="423"/>
    </row>
    <row r="239" spans="1:17" x14ac:dyDescent="0.25">
      <c r="A239" s="420" t="str">
        <f>+'Diagnóstico Técnico'!A242</f>
        <v>MIL-045</v>
      </c>
      <c r="B239" s="421"/>
      <c r="C239" s="421"/>
      <c r="D239" s="422"/>
      <c r="E239" s="423"/>
      <c r="F239" s="424"/>
      <c r="G239" s="425"/>
      <c r="H239" s="426"/>
      <c r="I239" s="427">
        <f t="shared" si="6"/>
        <v>0</v>
      </c>
      <c r="J239" s="425"/>
      <c r="K239" s="426">
        <f>+'Ejecución de Obra'!CH251</f>
        <v>236340.52492007101</v>
      </c>
      <c r="L239" s="428">
        <f t="shared" si="7"/>
        <v>236340.52492007101</v>
      </c>
      <c r="M239" s="424"/>
      <c r="N239" s="424"/>
      <c r="O239" s="424"/>
      <c r="P239" s="429"/>
      <c r="Q239" s="423"/>
    </row>
    <row r="240" spans="1:17" hidden="1" x14ac:dyDescent="0.25">
      <c r="A240" s="420" t="str">
        <f>+'Diagnóstico Técnico'!A243</f>
        <v/>
      </c>
      <c r="B240" s="421"/>
      <c r="C240" s="421"/>
      <c r="D240" s="422"/>
      <c r="E240" s="423"/>
      <c r="F240" s="424"/>
      <c r="G240" s="425"/>
      <c r="H240" s="426"/>
      <c r="I240" s="427">
        <f t="shared" si="6"/>
        <v>0</v>
      </c>
      <c r="J240" s="425"/>
      <c r="K240" s="426">
        <f>+'Ejecución de Obra'!CH252</f>
        <v>0</v>
      </c>
      <c r="L240" s="428">
        <f t="shared" si="7"/>
        <v>0</v>
      </c>
      <c r="M240" s="424"/>
      <c r="N240" s="424"/>
      <c r="O240" s="424"/>
      <c r="P240" s="429"/>
      <c r="Q240" s="423"/>
    </row>
    <row r="241" spans="1:17" x14ac:dyDescent="0.25">
      <c r="A241" s="420" t="str">
        <f>+'Diagnóstico Técnico'!A244</f>
        <v>MIL-046</v>
      </c>
      <c r="B241" s="421"/>
      <c r="C241" s="421"/>
      <c r="D241" s="422"/>
      <c r="E241" s="423"/>
      <c r="F241" s="424"/>
      <c r="G241" s="425"/>
      <c r="H241" s="426"/>
      <c r="I241" s="427">
        <f t="shared" si="6"/>
        <v>0</v>
      </c>
      <c r="J241" s="425"/>
      <c r="K241" s="426">
        <f>+'Ejecución de Obra'!CH253</f>
        <v>0</v>
      </c>
      <c r="L241" s="428">
        <f t="shared" si="7"/>
        <v>0</v>
      </c>
      <c r="M241" s="424"/>
      <c r="N241" s="424"/>
      <c r="O241" s="424"/>
      <c r="P241" s="429"/>
      <c r="Q241" s="423"/>
    </row>
    <row r="242" spans="1:17" x14ac:dyDescent="0.25">
      <c r="A242" s="420" t="str">
        <f>+'Diagnóstico Técnico'!A245</f>
        <v>MIL-047</v>
      </c>
      <c r="B242" s="421"/>
      <c r="C242" s="421"/>
      <c r="D242" s="422"/>
      <c r="E242" s="423"/>
      <c r="F242" s="424"/>
      <c r="G242" s="425"/>
      <c r="H242" s="426"/>
      <c r="I242" s="427">
        <f t="shared" si="6"/>
        <v>0</v>
      </c>
      <c r="J242" s="425"/>
      <c r="K242" s="426">
        <f>+'Ejecución de Obra'!CH254</f>
        <v>0</v>
      </c>
      <c r="L242" s="428">
        <f t="shared" si="7"/>
        <v>0</v>
      </c>
      <c r="M242" s="424"/>
      <c r="N242" s="424"/>
      <c r="O242" s="424"/>
      <c r="P242" s="429"/>
      <c r="Q242" s="423"/>
    </row>
    <row r="243" spans="1:17" hidden="1" x14ac:dyDescent="0.25">
      <c r="A243" s="420" t="str">
        <f>+'Diagnóstico Técnico'!A246</f>
        <v/>
      </c>
      <c r="B243" s="421"/>
      <c r="C243" s="421"/>
      <c r="D243" s="422"/>
      <c r="E243" s="423"/>
      <c r="F243" s="424"/>
      <c r="G243" s="425"/>
      <c r="H243" s="426"/>
      <c r="I243" s="427">
        <f t="shared" si="6"/>
        <v>0</v>
      </c>
      <c r="J243" s="425"/>
      <c r="K243" s="426">
        <f>+'Ejecución de Obra'!CH255</f>
        <v>0</v>
      </c>
      <c r="L243" s="428">
        <f t="shared" si="7"/>
        <v>0</v>
      </c>
      <c r="M243" s="424"/>
      <c r="N243" s="424"/>
      <c r="O243" s="424"/>
      <c r="P243" s="429"/>
      <c r="Q243" s="423"/>
    </row>
    <row r="244" spans="1:17" hidden="1" x14ac:dyDescent="0.25">
      <c r="A244" s="420" t="str">
        <f>+'Diagnóstico Técnico'!A247</f>
        <v/>
      </c>
      <c r="B244" s="421"/>
      <c r="C244" s="421"/>
      <c r="D244" s="422"/>
      <c r="E244" s="423"/>
      <c r="F244" s="424"/>
      <c r="G244" s="425"/>
      <c r="H244" s="426"/>
      <c r="I244" s="427">
        <f t="shared" si="6"/>
        <v>0</v>
      </c>
      <c r="J244" s="425"/>
      <c r="K244" s="426">
        <f>+'Ejecución de Obra'!CH256</f>
        <v>0</v>
      </c>
      <c r="L244" s="428">
        <f t="shared" si="7"/>
        <v>0</v>
      </c>
      <c r="M244" s="424"/>
      <c r="N244" s="424"/>
      <c r="O244" s="424"/>
      <c r="P244" s="429"/>
      <c r="Q244" s="423"/>
    </row>
    <row r="245" spans="1:17" hidden="1" x14ac:dyDescent="0.25">
      <c r="A245" s="420" t="str">
        <f>+'Diagnóstico Técnico'!A248</f>
        <v/>
      </c>
      <c r="B245" s="421"/>
      <c r="C245" s="421"/>
      <c r="D245" s="422"/>
      <c r="E245" s="423"/>
      <c r="F245" s="424"/>
      <c r="G245" s="425"/>
      <c r="H245" s="426"/>
      <c r="I245" s="427">
        <f t="shared" si="6"/>
        <v>0</v>
      </c>
      <c r="J245" s="425"/>
      <c r="K245" s="426">
        <f>+'Ejecución de Obra'!CH257</f>
        <v>0</v>
      </c>
      <c r="L245" s="428">
        <f t="shared" si="7"/>
        <v>0</v>
      </c>
      <c r="M245" s="424"/>
      <c r="N245" s="424"/>
      <c r="O245" s="424"/>
      <c r="P245" s="429"/>
      <c r="Q245" s="423"/>
    </row>
    <row r="246" spans="1:17" x14ac:dyDescent="0.25">
      <c r="A246" s="420" t="str">
        <f>+'Diagnóstico Técnico'!A249</f>
        <v>MIL-048</v>
      </c>
      <c r="B246" s="421"/>
      <c r="C246" s="421"/>
      <c r="D246" s="422"/>
      <c r="E246" s="423"/>
      <c r="F246" s="424"/>
      <c r="G246" s="425"/>
      <c r="H246" s="426"/>
      <c r="I246" s="427">
        <f t="shared" si="6"/>
        <v>0</v>
      </c>
      <c r="J246" s="425"/>
      <c r="K246" s="426">
        <f>+'Ejecución de Obra'!CH258</f>
        <v>0</v>
      </c>
      <c r="L246" s="428">
        <f t="shared" si="7"/>
        <v>0</v>
      </c>
      <c r="M246" s="424"/>
      <c r="N246" s="424"/>
      <c r="O246" s="424"/>
      <c r="P246" s="429"/>
      <c r="Q246" s="423"/>
    </row>
    <row r="247" spans="1:17" hidden="1" x14ac:dyDescent="0.25">
      <c r="A247" s="420" t="str">
        <f>+'Diagnóstico Técnico'!A250</f>
        <v/>
      </c>
      <c r="B247" s="421"/>
      <c r="C247" s="421"/>
      <c r="D247" s="422"/>
      <c r="E247" s="423"/>
      <c r="F247" s="424"/>
      <c r="G247" s="425"/>
      <c r="H247" s="426"/>
      <c r="I247" s="427">
        <f t="shared" si="6"/>
        <v>0</v>
      </c>
      <c r="J247" s="425"/>
      <c r="K247" s="426">
        <f>+'Ejecución de Obra'!CH259</f>
        <v>0</v>
      </c>
      <c r="L247" s="428">
        <f t="shared" si="7"/>
        <v>0</v>
      </c>
      <c r="M247" s="424"/>
      <c r="N247" s="424"/>
      <c r="O247" s="424"/>
      <c r="P247" s="429"/>
      <c r="Q247" s="423"/>
    </row>
    <row r="248" spans="1:17" hidden="1" x14ac:dyDescent="0.25">
      <c r="A248" s="420" t="str">
        <f>+'Diagnóstico Técnico'!A251</f>
        <v/>
      </c>
      <c r="B248" s="421"/>
      <c r="C248" s="421"/>
      <c r="D248" s="422"/>
      <c r="E248" s="423"/>
      <c r="F248" s="424"/>
      <c r="G248" s="425"/>
      <c r="H248" s="426"/>
      <c r="I248" s="427">
        <f t="shared" si="6"/>
        <v>0</v>
      </c>
      <c r="J248" s="425"/>
      <c r="K248" s="426">
        <f>+'Ejecución de Obra'!CH260</f>
        <v>0</v>
      </c>
      <c r="L248" s="428">
        <f t="shared" si="7"/>
        <v>0</v>
      </c>
      <c r="M248" s="424"/>
      <c r="N248" s="424"/>
      <c r="O248" s="424"/>
      <c r="P248" s="429"/>
      <c r="Q248" s="423"/>
    </row>
    <row r="249" spans="1:17" hidden="1" x14ac:dyDescent="0.25">
      <c r="A249" s="420" t="str">
        <f>+'Diagnóstico Técnico'!A252</f>
        <v/>
      </c>
      <c r="B249" s="421"/>
      <c r="C249" s="421"/>
      <c r="D249" s="422"/>
      <c r="E249" s="423"/>
      <c r="F249" s="424"/>
      <c r="G249" s="425"/>
      <c r="H249" s="426"/>
      <c r="I249" s="427">
        <f t="shared" si="6"/>
        <v>0</v>
      </c>
      <c r="J249" s="425"/>
      <c r="K249" s="426">
        <f>+'Ejecución de Obra'!CH261</f>
        <v>0</v>
      </c>
      <c r="L249" s="428">
        <f t="shared" si="7"/>
        <v>0</v>
      </c>
      <c r="M249" s="424"/>
      <c r="N249" s="424"/>
      <c r="O249" s="424"/>
      <c r="P249" s="429"/>
      <c r="Q249" s="423"/>
    </row>
    <row r="250" spans="1:17" hidden="1" x14ac:dyDescent="0.25">
      <c r="A250" s="420" t="str">
        <f>+'Diagnóstico Técnico'!A253</f>
        <v/>
      </c>
      <c r="B250" s="421"/>
      <c r="C250" s="421"/>
      <c r="D250" s="422"/>
      <c r="E250" s="423"/>
      <c r="F250" s="424"/>
      <c r="G250" s="425"/>
      <c r="H250" s="426"/>
      <c r="I250" s="427">
        <f t="shared" si="6"/>
        <v>0</v>
      </c>
      <c r="J250" s="425"/>
      <c r="K250" s="426">
        <f>+'Ejecución de Obra'!CH262</f>
        <v>0</v>
      </c>
      <c r="L250" s="428">
        <f t="shared" si="7"/>
        <v>0</v>
      </c>
      <c r="M250" s="424"/>
      <c r="N250" s="424"/>
      <c r="O250" s="424"/>
      <c r="P250" s="429"/>
      <c r="Q250" s="423"/>
    </row>
    <row r="251" spans="1:17" x14ac:dyDescent="0.25">
      <c r="A251" s="420" t="str">
        <f>+'Diagnóstico Técnico'!A254</f>
        <v>MAR-046</v>
      </c>
      <c r="B251" s="421"/>
      <c r="C251" s="421"/>
      <c r="D251" s="422"/>
      <c r="E251" s="423"/>
      <c r="F251" s="424"/>
      <c r="G251" s="425"/>
      <c r="H251" s="426"/>
      <c r="I251" s="427">
        <f t="shared" si="6"/>
        <v>0</v>
      </c>
      <c r="J251" s="425"/>
      <c r="K251" s="426">
        <f>+'Ejecución de Obra'!CH263</f>
        <v>0</v>
      </c>
      <c r="L251" s="428">
        <f t="shared" si="7"/>
        <v>0</v>
      </c>
      <c r="M251" s="424"/>
      <c r="N251" s="424"/>
      <c r="O251" s="424"/>
      <c r="P251" s="429"/>
      <c r="Q251" s="423"/>
    </row>
    <row r="252" spans="1:17" x14ac:dyDescent="0.25">
      <c r="A252" s="420" t="str">
        <f>+'Diagnóstico Técnico'!A255</f>
        <v>TAH-022</v>
      </c>
      <c r="B252" s="421"/>
      <c r="C252" s="421"/>
      <c r="D252" s="422"/>
      <c r="E252" s="423"/>
      <c r="F252" s="424"/>
      <c r="G252" s="425"/>
      <c r="H252" s="426"/>
      <c r="I252" s="427">
        <f t="shared" si="6"/>
        <v>0</v>
      </c>
      <c r="J252" s="425"/>
      <c r="K252" s="426">
        <f>+'Ejecución de Obra'!CH264</f>
        <v>0</v>
      </c>
      <c r="L252" s="428">
        <f t="shared" si="7"/>
        <v>0</v>
      </c>
      <c r="M252" s="424"/>
      <c r="N252" s="424"/>
      <c r="O252" s="424"/>
      <c r="P252" s="429"/>
      <c r="Q252" s="423"/>
    </row>
    <row r="253" spans="1:17" hidden="1" x14ac:dyDescent="0.25">
      <c r="A253" s="420" t="str">
        <f>+'Diagnóstico Técnico'!A256</f>
        <v/>
      </c>
      <c r="B253" s="421"/>
      <c r="C253" s="421"/>
      <c r="D253" s="422"/>
      <c r="E253" s="423"/>
      <c r="F253" s="424"/>
      <c r="G253" s="425"/>
      <c r="H253" s="426"/>
      <c r="I253" s="427">
        <f t="shared" si="6"/>
        <v>0</v>
      </c>
      <c r="J253" s="425"/>
      <c r="K253" s="426">
        <f>+'Ejecución de Obra'!CH265</f>
        <v>0</v>
      </c>
      <c r="L253" s="428">
        <f t="shared" si="7"/>
        <v>0</v>
      </c>
      <c r="M253" s="424"/>
      <c r="N253" s="424"/>
      <c r="O253" s="424"/>
      <c r="P253" s="429"/>
      <c r="Q253" s="423"/>
    </row>
    <row r="254" spans="1:17" x14ac:dyDescent="0.25">
      <c r="A254" s="420" t="str">
        <f>+'Diagnóstico Técnico'!A257</f>
        <v>MIL-049</v>
      </c>
      <c r="B254" s="421"/>
      <c r="C254" s="421"/>
      <c r="D254" s="422"/>
      <c r="E254" s="423"/>
      <c r="F254" s="424"/>
      <c r="G254" s="425"/>
      <c r="H254" s="426"/>
      <c r="I254" s="427">
        <f t="shared" si="6"/>
        <v>0</v>
      </c>
      <c r="J254" s="425"/>
      <c r="K254" s="426">
        <f>+'Ejecución de Obra'!CH266</f>
        <v>236340.52492007101</v>
      </c>
      <c r="L254" s="428">
        <f t="shared" si="7"/>
        <v>236340.52492007101</v>
      </c>
      <c r="M254" s="424"/>
      <c r="N254" s="424"/>
      <c r="O254" s="424"/>
      <c r="P254" s="429"/>
      <c r="Q254" s="423"/>
    </row>
    <row r="255" spans="1:17" hidden="1" x14ac:dyDescent="0.25">
      <c r="A255" s="420" t="str">
        <f>+'Diagnóstico Técnico'!A258</f>
        <v/>
      </c>
      <c r="B255" s="421"/>
      <c r="C255" s="421"/>
      <c r="D255" s="422"/>
      <c r="E255" s="423"/>
      <c r="F255" s="424"/>
      <c r="G255" s="425"/>
      <c r="H255" s="426"/>
      <c r="I255" s="427">
        <f t="shared" si="6"/>
        <v>0</v>
      </c>
      <c r="J255" s="425"/>
      <c r="K255" s="426">
        <f>+'Ejecución de Obra'!CH267</f>
        <v>0</v>
      </c>
      <c r="L255" s="428">
        <f t="shared" si="7"/>
        <v>0</v>
      </c>
      <c r="M255" s="424"/>
      <c r="N255" s="424"/>
      <c r="O255" s="424"/>
      <c r="P255" s="429"/>
      <c r="Q255" s="423"/>
    </row>
    <row r="256" spans="1:17" hidden="1" x14ac:dyDescent="0.25">
      <c r="A256" s="420" t="str">
        <f>+'Diagnóstico Técnico'!A259</f>
        <v/>
      </c>
      <c r="B256" s="421"/>
      <c r="C256" s="421"/>
      <c r="D256" s="422"/>
      <c r="E256" s="423"/>
      <c r="F256" s="424"/>
      <c r="G256" s="425"/>
      <c r="H256" s="426"/>
      <c r="I256" s="427">
        <f t="shared" si="6"/>
        <v>0</v>
      </c>
      <c r="J256" s="425"/>
      <c r="K256" s="426">
        <f>+'Ejecución de Obra'!CH268</f>
        <v>0</v>
      </c>
      <c r="L256" s="428">
        <f t="shared" si="7"/>
        <v>0</v>
      </c>
      <c r="M256" s="424"/>
      <c r="N256" s="424"/>
      <c r="O256" s="424"/>
      <c r="P256" s="429"/>
      <c r="Q256" s="423"/>
    </row>
    <row r="257" spans="1:17" x14ac:dyDescent="0.25">
      <c r="A257" s="420" t="str">
        <f>+'Diagnóstico Técnico'!A260</f>
        <v>MIL-050</v>
      </c>
      <c r="B257" s="421"/>
      <c r="C257" s="421"/>
      <c r="D257" s="422"/>
      <c r="E257" s="423"/>
      <c r="F257" s="424"/>
      <c r="G257" s="425"/>
      <c r="H257" s="426"/>
      <c r="I257" s="427">
        <f t="shared" si="6"/>
        <v>0</v>
      </c>
      <c r="J257" s="425"/>
      <c r="K257" s="426">
        <f>+'Ejecución de Obra'!CH269</f>
        <v>0</v>
      </c>
      <c r="L257" s="428">
        <f t="shared" si="7"/>
        <v>0</v>
      </c>
      <c r="M257" s="424"/>
      <c r="N257" s="424"/>
      <c r="O257" s="424"/>
      <c r="P257" s="429"/>
      <c r="Q257" s="423"/>
    </row>
    <row r="258" spans="1:17" hidden="1" x14ac:dyDescent="0.25">
      <c r="A258" s="420" t="str">
        <f>+'Diagnóstico Técnico'!A261</f>
        <v/>
      </c>
      <c r="B258" s="421"/>
      <c r="C258" s="421"/>
      <c r="D258" s="422"/>
      <c r="E258" s="423"/>
      <c r="F258" s="424"/>
      <c r="G258" s="425"/>
      <c r="H258" s="426"/>
      <c r="I258" s="427">
        <f t="shared" si="6"/>
        <v>0</v>
      </c>
      <c r="J258" s="425"/>
      <c r="K258" s="426">
        <f>+'Ejecución de Obra'!CH270</f>
        <v>0</v>
      </c>
      <c r="L258" s="428">
        <f t="shared" si="7"/>
        <v>0</v>
      </c>
      <c r="M258" s="424"/>
      <c r="N258" s="424"/>
      <c r="O258" s="424"/>
      <c r="P258" s="429"/>
      <c r="Q258" s="423"/>
    </row>
    <row r="259" spans="1:17" x14ac:dyDescent="0.25">
      <c r="A259" s="420" t="str">
        <f>+'Diagnóstico Técnico'!A262</f>
        <v>MAR-047</v>
      </c>
      <c r="B259" s="421"/>
      <c r="C259" s="421"/>
      <c r="D259" s="422"/>
      <c r="E259" s="423"/>
      <c r="F259" s="424"/>
      <c r="G259" s="425"/>
      <c r="H259" s="426"/>
      <c r="I259" s="427">
        <f t="shared" si="6"/>
        <v>0</v>
      </c>
      <c r="J259" s="425"/>
      <c r="K259" s="426">
        <f>+'Ejecución de Obra'!CH271</f>
        <v>0</v>
      </c>
      <c r="L259" s="428">
        <f t="shared" si="7"/>
        <v>0</v>
      </c>
      <c r="M259" s="424"/>
      <c r="N259" s="424"/>
      <c r="O259" s="424"/>
      <c r="P259" s="429"/>
      <c r="Q259" s="423"/>
    </row>
    <row r="260" spans="1:17" x14ac:dyDescent="0.25">
      <c r="A260" s="420" t="str">
        <f>+'Diagnóstico Técnico'!A263</f>
        <v>TAH-023</v>
      </c>
      <c r="B260" s="421"/>
      <c r="C260" s="421"/>
      <c r="D260" s="422"/>
      <c r="E260" s="423"/>
      <c r="F260" s="424"/>
      <c r="G260" s="425"/>
      <c r="H260" s="426"/>
      <c r="I260" s="427">
        <f t="shared" ref="I260:I323" si="8">H260-G260</f>
        <v>0</v>
      </c>
      <c r="J260" s="425"/>
      <c r="K260" s="426">
        <f>+'Ejecución de Obra'!CH272</f>
        <v>0</v>
      </c>
      <c r="L260" s="428">
        <f t="shared" ref="L260:L323" si="9">K260-H260</f>
        <v>0</v>
      </c>
      <c r="M260" s="424"/>
      <c r="N260" s="424"/>
      <c r="O260" s="424"/>
      <c r="P260" s="429"/>
      <c r="Q260" s="423"/>
    </row>
    <row r="261" spans="1:17" x14ac:dyDescent="0.25">
      <c r="A261" s="420" t="str">
        <f>+'Diagnóstico Técnico'!A264</f>
        <v>TAH-024</v>
      </c>
      <c r="B261" s="421"/>
      <c r="C261" s="421"/>
      <c r="D261" s="422"/>
      <c r="E261" s="423"/>
      <c r="F261" s="424"/>
      <c r="G261" s="425"/>
      <c r="H261" s="426"/>
      <c r="I261" s="427">
        <f t="shared" si="8"/>
        <v>0</v>
      </c>
      <c r="J261" s="425"/>
      <c r="K261" s="426">
        <f>+'Ejecución de Obra'!CH273</f>
        <v>0</v>
      </c>
      <c r="L261" s="428">
        <f t="shared" si="9"/>
        <v>0</v>
      </c>
      <c r="M261" s="424"/>
      <c r="N261" s="424"/>
      <c r="O261" s="424"/>
      <c r="P261" s="429"/>
      <c r="Q261" s="423"/>
    </row>
    <row r="262" spans="1:17" hidden="1" x14ac:dyDescent="0.25">
      <c r="A262" s="420" t="str">
        <f>+'Diagnóstico Técnico'!A265</f>
        <v/>
      </c>
      <c r="B262" s="421"/>
      <c r="C262" s="421"/>
      <c r="D262" s="422"/>
      <c r="E262" s="423"/>
      <c r="F262" s="424"/>
      <c r="G262" s="425"/>
      <c r="H262" s="426"/>
      <c r="I262" s="427">
        <f t="shared" si="8"/>
        <v>0</v>
      </c>
      <c r="J262" s="425"/>
      <c r="K262" s="426">
        <f>+'Ejecución de Obra'!CH274</f>
        <v>0</v>
      </c>
      <c r="L262" s="428">
        <f t="shared" si="9"/>
        <v>0</v>
      </c>
      <c r="M262" s="424"/>
      <c r="N262" s="424"/>
      <c r="O262" s="424"/>
      <c r="P262" s="429"/>
      <c r="Q262" s="423"/>
    </row>
    <row r="263" spans="1:17" x14ac:dyDescent="0.25">
      <c r="A263" s="420" t="str">
        <f>+'Diagnóstico Técnico'!A266</f>
        <v>OAS-047</v>
      </c>
      <c r="B263" s="421"/>
      <c r="C263" s="421"/>
      <c r="D263" s="422"/>
      <c r="E263" s="423"/>
      <c r="F263" s="424"/>
      <c r="G263" s="425"/>
      <c r="H263" s="426"/>
      <c r="I263" s="427">
        <f t="shared" si="8"/>
        <v>0</v>
      </c>
      <c r="J263" s="425"/>
      <c r="K263" s="426">
        <f>+'Ejecución de Obra'!CH275</f>
        <v>6181461.4193900712</v>
      </c>
      <c r="L263" s="428">
        <f t="shared" si="9"/>
        <v>6181461.4193900712</v>
      </c>
      <c r="M263" s="424"/>
      <c r="N263" s="424"/>
      <c r="O263" s="424"/>
      <c r="P263" s="429"/>
      <c r="Q263" s="423"/>
    </row>
    <row r="264" spans="1:17" x14ac:dyDescent="0.25">
      <c r="A264" s="420" t="str">
        <f>+'Diagnóstico Técnico'!A267</f>
        <v>TAH-025</v>
      </c>
      <c r="B264" s="421"/>
      <c r="C264" s="421"/>
      <c r="D264" s="422"/>
      <c r="E264" s="423"/>
      <c r="F264" s="424"/>
      <c r="G264" s="425"/>
      <c r="H264" s="426"/>
      <c r="I264" s="427">
        <f t="shared" si="8"/>
        <v>0</v>
      </c>
      <c r="J264" s="425"/>
      <c r="K264" s="426">
        <f>+'Ejecución de Obra'!CH276</f>
        <v>0</v>
      </c>
      <c r="L264" s="428">
        <f t="shared" si="9"/>
        <v>0</v>
      </c>
      <c r="M264" s="424"/>
      <c r="N264" s="424"/>
      <c r="O264" s="424"/>
      <c r="P264" s="429"/>
      <c r="Q264" s="423"/>
    </row>
    <row r="265" spans="1:17" x14ac:dyDescent="0.25">
      <c r="A265" s="420" t="str">
        <f>+'Diagnóstico Técnico'!A268</f>
        <v>MIL-051</v>
      </c>
      <c r="B265" s="421"/>
      <c r="C265" s="421"/>
      <c r="D265" s="422"/>
      <c r="E265" s="423"/>
      <c r="F265" s="424"/>
      <c r="G265" s="425"/>
      <c r="H265" s="426"/>
      <c r="I265" s="427">
        <f t="shared" si="8"/>
        <v>0</v>
      </c>
      <c r="J265" s="425"/>
      <c r="K265" s="426">
        <f>+'Ejecución de Obra'!CH277</f>
        <v>236340.52492007101</v>
      </c>
      <c r="L265" s="428">
        <f t="shared" si="9"/>
        <v>236340.52492007101</v>
      </c>
      <c r="M265" s="424"/>
      <c r="N265" s="424"/>
      <c r="O265" s="424"/>
      <c r="P265" s="429"/>
      <c r="Q265" s="423"/>
    </row>
    <row r="266" spans="1:17" x14ac:dyDescent="0.25">
      <c r="A266" s="420" t="str">
        <f>+'Diagnóstico Técnico'!A269</f>
        <v>MIL-052</v>
      </c>
      <c r="B266" s="421"/>
      <c r="C266" s="421"/>
      <c r="D266" s="422"/>
      <c r="E266" s="423"/>
      <c r="F266" s="424"/>
      <c r="G266" s="425"/>
      <c r="H266" s="426"/>
      <c r="I266" s="427">
        <f t="shared" si="8"/>
        <v>0</v>
      </c>
      <c r="J266" s="425"/>
      <c r="K266" s="426">
        <f>+'Ejecución de Obra'!CH278</f>
        <v>0</v>
      </c>
      <c r="L266" s="428">
        <f t="shared" si="9"/>
        <v>0</v>
      </c>
      <c r="M266" s="424"/>
      <c r="N266" s="424"/>
      <c r="O266" s="424"/>
      <c r="P266" s="429"/>
      <c r="Q266" s="423"/>
    </row>
    <row r="267" spans="1:17" x14ac:dyDescent="0.25">
      <c r="A267" s="420" t="str">
        <f>+'Diagnóstico Técnico'!A270</f>
        <v>MAR-048</v>
      </c>
      <c r="B267" s="421"/>
      <c r="C267" s="421"/>
      <c r="D267" s="422"/>
      <c r="E267" s="423"/>
      <c r="F267" s="424"/>
      <c r="G267" s="425"/>
      <c r="H267" s="426"/>
      <c r="I267" s="427">
        <f t="shared" si="8"/>
        <v>0</v>
      </c>
      <c r="J267" s="425"/>
      <c r="K267" s="426">
        <f>+'Ejecución de Obra'!CH279</f>
        <v>0</v>
      </c>
      <c r="L267" s="428">
        <f t="shared" si="9"/>
        <v>0</v>
      </c>
      <c r="M267" s="424"/>
      <c r="N267" s="424"/>
      <c r="O267" s="424"/>
      <c r="P267" s="429"/>
      <c r="Q267" s="423"/>
    </row>
    <row r="268" spans="1:17" x14ac:dyDescent="0.25">
      <c r="A268" s="420" t="str">
        <f>+'Diagnóstico Técnico'!A271</f>
        <v>MIL-053</v>
      </c>
      <c r="B268" s="421"/>
      <c r="C268" s="421"/>
      <c r="D268" s="422"/>
      <c r="E268" s="423"/>
      <c r="F268" s="424"/>
      <c r="G268" s="425"/>
      <c r="H268" s="426"/>
      <c r="I268" s="427">
        <f t="shared" si="8"/>
        <v>0</v>
      </c>
      <c r="J268" s="425"/>
      <c r="K268" s="426">
        <f>+'Ejecución de Obra'!CH280</f>
        <v>236340.52492007101</v>
      </c>
      <c r="L268" s="428">
        <f t="shared" si="9"/>
        <v>236340.52492007101</v>
      </c>
      <c r="M268" s="424"/>
      <c r="N268" s="424"/>
      <c r="O268" s="424"/>
      <c r="P268" s="429"/>
      <c r="Q268" s="423"/>
    </row>
    <row r="269" spans="1:17" x14ac:dyDescent="0.25">
      <c r="A269" s="420" t="str">
        <f>+'Diagnóstico Técnico'!A272</f>
        <v>MIL-054</v>
      </c>
      <c r="B269" s="421"/>
      <c r="C269" s="421"/>
      <c r="D269" s="422"/>
      <c r="E269" s="423"/>
      <c r="F269" s="424"/>
      <c r="G269" s="425"/>
      <c r="H269" s="426"/>
      <c r="I269" s="427">
        <f t="shared" si="8"/>
        <v>0</v>
      </c>
      <c r="J269" s="425"/>
      <c r="K269" s="426">
        <f>+'Ejecución de Obra'!CH281</f>
        <v>0</v>
      </c>
      <c r="L269" s="428">
        <f t="shared" si="9"/>
        <v>0</v>
      </c>
      <c r="M269" s="424"/>
      <c r="N269" s="424"/>
      <c r="O269" s="424"/>
      <c r="P269" s="429"/>
      <c r="Q269" s="423"/>
    </row>
    <row r="270" spans="1:17" x14ac:dyDescent="0.25">
      <c r="A270" s="420" t="str">
        <f>+'Diagnóstico Técnico'!A273</f>
        <v>MIL-055</v>
      </c>
      <c r="B270" s="421"/>
      <c r="C270" s="421"/>
      <c r="D270" s="422"/>
      <c r="E270" s="423"/>
      <c r="F270" s="424"/>
      <c r="G270" s="425"/>
      <c r="H270" s="426"/>
      <c r="I270" s="427">
        <f t="shared" si="8"/>
        <v>0</v>
      </c>
      <c r="J270" s="425"/>
      <c r="K270" s="426">
        <f>+'Ejecución de Obra'!CH282</f>
        <v>236340.52492007101</v>
      </c>
      <c r="L270" s="428">
        <f t="shared" si="9"/>
        <v>236340.52492007101</v>
      </c>
      <c r="M270" s="424"/>
      <c r="N270" s="424"/>
      <c r="O270" s="424"/>
      <c r="P270" s="429"/>
      <c r="Q270" s="423"/>
    </row>
    <row r="271" spans="1:17" x14ac:dyDescent="0.25">
      <c r="A271" s="420" t="str">
        <f>+'Diagnóstico Técnico'!A274</f>
        <v>MIL-056</v>
      </c>
      <c r="B271" s="421"/>
      <c r="C271" s="421"/>
      <c r="D271" s="422"/>
      <c r="E271" s="423"/>
      <c r="F271" s="424"/>
      <c r="G271" s="425"/>
      <c r="H271" s="426"/>
      <c r="I271" s="427">
        <f t="shared" si="8"/>
        <v>0</v>
      </c>
      <c r="J271" s="425"/>
      <c r="K271" s="426">
        <f>+'Ejecución de Obra'!CH283</f>
        <v>0</v>
      </c>
      <c r="L271" s="428">
        <f t="shared" si="9"/>
        <v>0</v>
      </c>
      <c r="M271" s="424"/>
      <c r="N271" s="424"/>
      <c r="O271" s="424"/>
      <c r="P271" s="429"/>
      <c r="Q271" s="423"/>
    </row>
    <row r="272" spans="1:17" x14ac:dyDescent="0.25">
      <c r="A272" s="420" t="str">
        <f>+'Diagnóstico Técnico'!A275</f>
        <v>OAS-048</v>
      </c>
      <c r="B272" s="421"/>
      <c r="C272" s="421"/>
      <c r="D272" s="422"/>
      <c r="E272" s="423"/>
      <c r="F272" s="424"/>
      <c r="G272" s="425"/>
      <c r="H272" s="426"/>
      <c r="I272" s="427">
        <f t="shared" si="8"/>
        <v>0</v>
      </c>
      <c r="J272" s="425"/>
      <c r="K272" s="426">
        <f>+'Ejecución de Obra'!CH284</f>
        <v>0</v>
      </c>
      <c r="L272" s="428">
        <f t="shared" si="9"/>
        <v>0</v>
      </c>
      <c r="M272" s="424"/>
      <c r="N272" s="424"/>
      <c r="O272" s="424"/>
      <c r="P272" s="429"/>
      <c r="Q272" s="423"/>
    </row>
    <row r="273" spans="1:17" x14ac:dyDescent="0.25">
      <c r="A273" s="420" t="str">
        <f>+'Diagnóstico Técnico'!A276</f>
        <v>MIL-057</v>
      </c>
      <c r="B273" s="421"/>
      <c r="C273" s="421"/>
      <c r="D273" s="422"/>
      <c r="E273" s="423"/>
      <c r="F273" s="424"/>
      <c r="G273" s="425"/>
      <c r="H273" s="426"/>
      <c r="I273" s="427">
        <f t="shared" si="8"/>
        <v>0</v>
      </c>
      <c r="J273" s="425"/>
      <c r="K273" s="426">
        <f>+'Ejecución de Obra'!CH285</f>
        <v>0</v>
      </c>
      <c r="L273" s="428">
        <f t="shared" si="9"/>
        <v>0</v>
      </c>
      <c r="M273" s="424"/>
      <c r="N273" s="424"/>
      <c r="O273" s="424"/>
      <c r="P273" s="429"/>
      <c r="Q273" s="423"/>
    </row>
    <row r="274" spans="1:17" x14ac:dyDescent="0.25">
      <c r="A274" s="420" t="str">
        <f>+'Diagnóstico Técnico'!A277</f>
        <v>TAH-026</v>
      </c>
      <c r="B274" s="421"/>
      <c r="C274" s="421"/>
      <c r="D274" s="422"/>
      <c r="E274" s="423"/>
      <c r="F274" s="424"/>
      <c r="G274" s="425"/>
      <c r="H274" s="426"/>
      <c r="I274" s="427">
        <f t="shared" si="8"/>
        <v>0</v>
      </c>
      <c r="J274" s="425"/>
      <c r="K274" s="426">
        <f>+'Ejecución de Obra'!CH286</f>
        <v>0</v>
      </c>
      <c r="L274" s="428">
        <f t="shared" si="9"/>
        <v>0</v>
      </c>
      <c r="M274" s="424"/>
      <c r="N274" s="424"/>
      <c r="O274" s="424"/>
      <c r="P274" s="429"/>
      <c r="Q274" s="423"/>
    </row>
    <row r="275" spans="1:17" x14ac:dyDescent="0.25">
      <c r="A275" s="420" t="str">
        <f>+'Diagnóstico Técnico'!A278</f>
        <v>TAH-027</v>
      </c>
      <c r="B275" s="421"/>
      <c r="C275" s="421"/>
      <c r="D275" s="422"/>
      <c r="E275" s="423"/>
      <c r="F275" s="424"/>
      <c r="G275" s="425"/>
      <c r="H275" s="426"/>
      <c r="I275" s="427">
        <f t="shared" si="8"/>
        <v>0</v>
      </c>
      <c r="J275" s="425"/>
      <c r="K275" s="426">
        <f>+'Ejecución de Obra'!CH287</f>
        <v>0</v>
      </c>
      <c r="L275" s="428">
        <f t="shared" si="9"/>
        <v>0</v>
      </c>
      <c r="M275" s="424"/>
      <c r="N275" s="424"/>
      <c r="O275" s="424"/>
      <c r="P275" s="429"/>
      <c r="Q275" s="423"/>
    </row>
    <row r="276" spans="1:17" x14ac:dyDescent="0.25">
      <c r="A276" s="420" t="str">
        <f>+'Diagnóstico Técnico'!A279</f>
        <v>MIL-058</v>
      </c>
      <c r="B276" s="421"/>
      <c r="C276" s="421"/>
      <c r="D276" s="422"/>
      <c r="E276" s="423"/>
      <c r="F276" s="424"/>
      <c r="G276" s="425"/>
      <c r="H276" s="426"/>
      <c r="I276" s="427">
        <f t="shared" si="8"/>
        <v>0</v>
      </c>
      <c r="J276" s="425"/>
      <c r="K276" s="426">
        <f>+'Ejecución de Obra'!CH288</f>
        <v>236340.52492007101</v>
      </c>
      <c r="L276" s="428">
        <f t="shared" si="9"/>
        <v>236340.52492007101</v>
      </c>
      <c r="M276" s="424"/>
      <c r="N276" s="424"/>
      <c r="O276" s="424"/>
      <c r="P276" s="429"/>
      <c r="Q276" s="423"/>
    </row>
    <row r="277" spans="1:17" hidden="1" x14ac:dyDescent="0.25">
      <c r="A277" s="420" t="str">
        <f>+'Diagnóstico Técnico'!A280</f>
        <v/>
      </c>
      <c r="B277" s="421"/>
      <c r="C277" s="421"/>
      <c r="D277" s="422"/>
      <c r="E277" s="423"/>
      <c r="F277" s="424"/>
      <c r="G277" s="425"/>
      <c r="H277" s="426"/>
      <c r="I277" s="427">
        <f t="shared" si="8"/>
        <v>0</v>
      </c>
      <c r="J277" s="425"/>
      <c r="K277" s="426">
        <f>+'Ejecución de Obra'!CH289</f>
        <v>0</v>
      </c>
      <c r="L277" s="428">
        <f t="shared" si="9"/>
        <v>0</v>
      </c>
      <c r="M277" s="424"/>
      <c r="N277" s="424"/>
      <c r="O277" s="424"/>
      <c r="P277" s="429"/>
      <c r="Q277" s="423"/>
    </row>
    <row r="278" spans="1:17" x14ac:dyDescent="0.25">
      <c r="A278" s="420" t="str">
        <f>+'Diagnóstico Técnico'!A281</f>
        <v>MAR-049</v>
      </c>
      <c r="B278" s="421"/>
      <c r="C278" s="421"/>
      <c r="D278" s="422"/>
      <c r="E278" s="423"/>
      <c r="F278" s="424"/>
      <c r="G278" s="425"/>
      <c r="H278" s="426"/>
      <c r="I278" s="427">
        <f t="shared" si="8"/>
        <v>0</v>
      </c>
      <c r="J278" s="425"/>
      <c r="K278" s="426">
        <f>+'Ejecución de Obra'!CH290</f>
        <v>0</v>
      </c>
      <c r="L278" s="428">
        <f t="shared" si="9"/>
        <v>0</v>
      </c>
      <c r="M278" s="424"/>
      <c r="N278" s="424"/>
      <c r="O278" s="424"/>
      <c r="P278" s="429"/>
      <c r="Q278" s="423"/>
    </row>
    <row r="279" spans="1:17" hidden="1" x14ac:dyDescent="0.25">
      <c r="A279" s="420" t="str">
        <f>+'Diagnóstico Técnico'!A282</f>
        <v/>
      </c>
      <c r="B279" s="421"/>
      <c r="C279" s="421"/>
      <c r="D279" s="422"/>
      <c r="E279" s="423"/>
      <c r="F279" s="424"/>
      <c r="G279" s="425"/>
      <c r="H279" s="426"/>
      <c r="I279" s="427">
        <f t="shared" si="8"/>
        <v>0</v>
      </c>
      <c r="J279" s="425"/>
      <c r="K279" s="426">
        <f>+'Ejecución de Obra'!CH291</f>
        <v>0</v>
      </c>
      <c r="L279" s="428">
        <f t="shared" si="9"/>
        <v>0</v>
      </c>
      <c r="M279" s="424"/>
      <c r="N279" s="424"/>
      <c r="O279" s="424"/>
      <c r="P279" s="429"/>
      <c r="Q279" s="423"/>
    </row>
    <row r="280" spans="1:17" hidden="1" x14ac:dyDescent="0.25">
      <c r="A280" s="420" t="str">
        <f>+'Diagnóstico Técnico'!A283</f>
        <v/>
      </c>
      <c r="B280" s="421"/>
      <c r="C280" s="421"/>
      <c r="D280" s="422"/>
      <c r="E280" s="423"/>
      <c r="F280" s="424"/>
      <c r="G280" s="425"/>
      <c r="H280" s="426"/>
      <c r="I280" s="427">
        <f t="shared" si="8"/>
        <v>0</v>
      </c>
      <c r="J280" s="425"/>
      <c r="K280" s="426">
        <f>+'Ejecución de Obra'!CH292</f>
        <v>0</v>
      </c>
      <c r="L280" s="428">
        <f t="shared" si="9"/>
        <v>0</v>
      </c>
      <c r="M280" s="424"/>
      <c r="N280" s="424"/>
      <c r="O280" s="424"/>
      <c r="P280" s="429"/>
      <c r="Q280" s="423"/>
    </row>
    <row r="281" spans="1:17" x14ac:dyDescent="0.25">
      <c r="A281" s="420" t="str">
        <f>+'Diagnóstico Técnico'!A284</f>
        <v>OAS-049</v>
      </c>
      <c r="B281" s="421"/>
      <c r="C281" s="421"/>
      <c r="D281" s="422"/>
      <c r="E281" s="423"/>
      <c r="F281" s="424"/>
      <c r="G281" s="425"/>
      <c r="H281" s="426"/>
      <c r="I281" s="427">
        <f t="shared" si="8"/>
        <v>0</v>
      </c>
      <c r="J281" s="425"/>
      <c r="K281" s="426">
        <f>+'Ejecución de Obra'!CH293</f>
        <v>0</v>
      </c>
      <c r="L281" s="428">
        <f t="shared" si="9"/>
        <v>0</v>
      </c>
      <c r="M281" s="424"/>
      <c r="N281" s="424"/>
      <c r="O281" s="424"/>
      <c r="P281" s="429"/>
      <c r="Q281" s="423"/>
    </row>
    <row r="282" spans="1:17" x14ac:dyDescent="0.25">
      <c r="A282" s="420" t="str">
        <f>+'Diagnóstico Técnico'!A285</f>
        <v>MIL-059</v>
      </c>
      <c r="B282" s="421"/>
      <c r="C282" s="421"/>
      <c r="D282" s="422"/>
      <c r="E282" s="423"/>
      <c r="F282" s="424"/>
      <c r="G282" s="425"/>
      <c r="H282" s="426"/>
      <c r="I282" s="427">
        <f t="shared" si="8"/>
        <v>0</v>
      </c>
      <c r="J282" s="425"/>
      <c r="K282" s="426">
        <f>+'Ejecución de Obra'!CH294</f>
        <v>236340.52492007101</v>
      </c>
      <c r="L282" s="428">
        <f t="shared" si="9"/>
        <v>236340.52492007101</v>
      </c>
      <c r="M282" s="424"/>
      <c r="N282" s="424"/>
      <c r="O282" s="424"/>
      <c r="P282" s="429"/>
      <c r="Q282" s="423"/>
    </row>
    <row r="283" spans="1:17" x14ac:dyDescent="0.25">
      <c r="A283" s="420" t="str">
        <f>+'Diagnóstico Técnico'!A286</f>
        <v>MIL-060</v>
      </c>
      <c r="B283" s="421"/>
      <c r="C283" s="421"/>
      <c r="D283" s="422"/>
      <c r="E283" s="423"/>
      <c r="F283" s="424"/>
      <c r="G283" s="425"/>
      <c r="H283" s="426"/>
      <c r="I283" s="427">
        <f t="shared" si="8"/>
        <v>0</v>
      </c>
      <c r="J283" s="425"/>
      <c r="K283" s="426">
        <f>+'Ejecución de Obra'!CH295</f>
        <v>0</v>
      </c>
      <c r="L283" s="428">
        <f t="shared" si="9"/>
        <v>0</v>
      </c>
      <c r="M283" s="424"/>
      <c r="N283" s="424"/>
      <c r="O283" s="424"/>
      <c r="P283" s="429"/>
      <c r="Q283" s="423"/>
    </row>
    <row r="284" spans="1:17" x14ac:dyDescent="0.25">
      <c r="A284" s="420" t="str">
        <f>+'Diagnóstico Técnico'!A287</f>
        <v>MIL-061</v>
      </c>
      <c r="B284" s="421"/>
      <c r="C284" s="421"/>
      <c r="D284" s="422"/>
      <c r="E284" s="423"/>
      <c r="F284" s="424"/>
      <c r="G284" s="425"/>
      <c r="H284" s="426"/>
      <c r="I284" s="427">
        <f t="shared" si="8"/>
        <v>0</v>
      </c>
      <c r="J284" s="425"/>
      <c r="K284" s="426">
        <f>+'Ejecución de Obra'!CH296</f>
        <v>0</v>
      </c>
      <c r="L284" s="428">
        <f t="shared" si="9"/>
        <v>0</v>
      </c>
      <c r="M284" s="424"/>
      <c r="N284" s="424"/>
      <c r="O284" s="424"/>
      <c r="P284" s="429"/>
      <c r="Q284" s="423"/>
    </row>
    <row r="285" spans="1:17" x14ac:dyDescent="0.25">
      <c r="A285" s="420" t="str">
        <f>+'Diagnóstico Técnico'!A288</f>
        <v>OAS-050</v>
      </c>
      <c r="B285" s="421"/>
      <c r="C285" s="421"/>
      <c r="D285" s="422"/>
      <c r="E285" s="423"/>
      <c r="F285" s="424"/>
      <c r="G285" s="425"/>
      <c r="H285" s="426"/>
      <c r="I285" s="427">
        <f t="shared" si="8"/>
        <v>0</v>
      </c>
      <c r="J285" s="425"/>
      <c r="K285" s="426">
        <f>+'Ejecución de Obra'!CH297</f>
        <v>5914595.1385800708</v>
      </c>
      <c r="L285" s="428">
        <f t="shared" si="9"/>
        <v>5914595.1385800708</v>
      </c>
      <c r="M285" s="424"/>
      <c r="N285" s="424"/>
      <c r="O285" s="424"/>
      <c r="P285" s="429"/>
      <c r="Q285" s="423"/>
    </row>
    <row r="286" spans="1:17" x14ac:dyDescent="0.25">
      <c r="A286" s="420" t="str">
        <f>+'Diagnóstico Técnico'!A289</f>
        <v>OAS-051</v>
      </c>
      <c r="B286" s="421"/>
      <c r="C286" s="421"/>
      <c r="D286" s="422"/>
      <c r="E286" s="423"/>
      <c r="F286" s="424"/>
      <c r="G286" s="425"/>
      <c r="H286" s="426"/>
      <c r="I286" s="427">
        <f t="shared" si="8"/>
        <v>0</v>
      </c>
      <c r="J286" s="425"/>
      <c r="K286" s="426">
        <f>+'Ejecución de Obra'!CH298</f>
        <v>6360577.0705700703</v>
      </c>
      <c r="L286" s="428">
        <f t="shared" si="9"/>
        <v>6360577.0705700703</v>
      </c>
      <c r="M286" s="424"/>
      <c r="N286" s="424"/>
      <c r="O286" s="424"/>
      <c r="P286" s="429"/>
      <c r="Q286" s="423"/>
    </row>
    <row r="287" spans="1:17" x14ac:dyDescent="0.25">
      <c r="A287" s="420" t="str">
        <f>+'Diagnóstico Técnico'!A290</f>
        <v>OAS-052</v>
      </c>
      <c r="B287" s="421"/>
      <c r="C287" s="421"/>
      <c r="D287" s="422"/>
      <c r="E287" s="423"/>
      <c r="F287" s="424"/>
      <c r="G287" s="425"/>
      <c r="H287" s="426"/>
      <c r="I287" s="427">
        <f t="shared" si="8"/>
        <v>0</v>
      </c>
      <c r="J287" s="425"/>
      <c r="K287" s="426">
        <f>+'Ejecución de Obra'!CH299</f>
        <v>0</v>
      </c>
      <c r="L287" s="428">
        <f t="shared" si="9"/>
        <v>0</v>
      </c>
      <c r="M287" s="424"/>
      <c r="N287" s="424"/>
      <c r="O287" s="424"/>
      <c r="P287" s="429"/>
      <c r="Q287" s="423"/>
    </row>
    <row r="288" spans="1:17" x14ac:dyDescent="0.25">
      <c r="A288" s="420" t="str">
        <f>+'Diagnóstico Técnico'!A291</f>
        <v>HOR-021</v>
      </c>
      <c r="B288" s="421"/>
      <c r="C288" s="421"/>
      <c r="D288" s="422"/>
      <c r="E288" s="423"/>
      <c r="F288" s="424"/>
      <c r="G288" s="425"/>
      <c r="H288" s="426"/>
      <c r="I288" s="427">
        <f t="shared" si="8"/>
        <v>0</v>
      </c>
      <c r="J288" s="425"/>
      <c r="K288" s="426">
        <f>+'Ejecución de Obra'!CH300</f>
        <v>0</v>
      </c>
      <c r="L288" s="428">
        <f t="shared" si="9"/>
        <v>0</v>
      </c>
      <c r="M288" s="424"/>
      <c r="N288" s="424"/>
      <c r="O288" s="424"/>
      <c r="P288" s="429"/>
      <c r="Q288" s="423"/>
    </row>
    <row r="289" spans="1:17" x14ac:dyDescent="0.25">
      <c r="A289" s="420" t="str">
        <f>+'Diagnóstico Técnico'!A292</f>
        <v>HOR-022</v>
      </c>
      <c r="B289" s="421"/>
      <c r="C289" s="421"/>
      <c r="D289" s="422"/>
      <c r="E289" s="423"/>
      <c r="F289" s="424"/>
      <c r="G289" s="425"/>
      <c r="H289" s="426"/>
      <c r="I289" s="427">
        <f t="shared" si="8"/>
        <v>0</v>
      </c>
      <c r="J289" s="425"/>
      <c r="K289" s="426">
        <f>+'Ejecución de Obra'!CH301</f>
        <v>0</v>
      </c>
      <c r="L289" s="428">
        <f t="shared" si="9"/>
        <v>0</v>
      </c>
      <c r="M289" s="424"/>
      <c r="N289" s="424"/>
      <c r="O289" s="424"/>
      <c r="P289" s="429"/>
      <c r="Q289" s="423"/>
    </row>
    <row r="290" spans="1:17" x14ac:dyDescent="0.25">
      <c r="A290" s="420" t="str">
        <f>+'Diagnóstico Técnico'!A293</f>
        <v>HOR-023</v>
      </c>
      <c r="B290" s="421"/>
      <c r="C290" s="421"/>
      <c r="D290" s="422"/>
      <c r="E290" s="423"/>
      <c r="F290" s="424"/>
      <c r="G290" s="425"/>
      <c r="H290" s="426"/>
      <c r="I290" s="427">
        <f t="shared" si="8"/>
        <v>0</v>
      </c>
      <c r="J290" s="425"/>
      <c r="K290" s="426">
        <f>+'Ejecución de Obra'!CH302</f>
        <v>0</v>
      </c>
      <c r="L290" s="428">
        <f t="shared" si="9"/>
        <v>0</v>
      </c>
      <c r="M290" s="424"/>
      <c r="N290" s="424"/>
      <c r="O290" s="424"/>
      <c r="P290" s="429"/>
      <c r="Q290" s="423"/>
    </row>
    <row r="291" spans="1:17" x14ac:dyDescent="0.25">
      <c r="A291" s="420" t="str">
        <f>+'Diagnóstico Técnico'!A294</f>
        <v>HOR-024</v>
      </c>
      <c r="B291" s="421"/>
      <c r="C291" s="421"/>
      <c r="D291" s="422"/>
      <c r="E291" s="423"/>
      <c r="F291" s="424"/>
      <c r="G291" s="425"/>
      <c r="H291" s="426"/>
      <c r="I291" s="427">
        <f t="shared" si="8"/>
        <v>0</v>
      </c>
      <c r="J291" s="425"/>
      <c r="K291" s="426">
        <f>+'Ejecución de Obra'!CH303</f>
        <v>0</v>
      </c>
      <c r="L291" s="428">
        <f t="shared" si="9"/>
        <v>0</v>
      </c>
      <c r="M291" s="424"/>
      <c r="N291" s="424"/>
      <c r="O291" s="424"/>
      <c r="P291" s="429"/>
      <c r="Q291" s="423"/>
    </row>
    <row r="292" spans="1:17" x14ac:dyDescent="0.25">
      <c r="A292" s="420" t="str">
        <f>+'Diagnóstico Técnico'!A295</f>
        <v>HOR-025</v>
      </c>
      <c r="B292" s="421"/>
      <c r="C292" s="421"/>
      <c r="D292" s="422"/>
      <c r="E292" s="423"/>
      <c r="F292" s="424"/>
      <c r="G292" s="425"/>
      <c r="H292" s="426"/>
      <c r="I292" s="427">
        <f t="shared" si="8"/>
        <v>0</v>
      </c>
      <c r="J292" s="425"/>
      <c r="K292" s="426">
        <f>+'Ejecución de Obra'!CH304</f>
        <v>0</v>
      </c>
      <c r="L292" s="428">
        <f t="shared" si="9"/>
        <v>0</v>
      </c>
      <c r="M292" s="424"/>
      <c r="N292" s="424"/>
      <c r="O292" s="424"/>
      <c r="P292" s="429"/>
      <c r="Q292" s="423"/>
    </row>
    <row r="293" spans="1:17" hidden="1" x14ac:dyDescent="0.25">
      <c r="A293" s="420" t="str">
        <f>+'Diagnóstico Técnico'!A296</f>
        <v/>
      </c>
      <c r="B293" s="421"/>
      <c r="C293" s="421"/>
      <c r="D293" s="422"/>
      <c r="E293" s="423"/>
      <c r="F293" s="424"/>
      <c r="G293" s="425"/>
      <c r="H293" s="426"/>
      <c r="I293" s="427">
        <f t="shared" si="8"/>
        <v>0</v>
      </c>
      <c r="J293" s="425"/>
      <c r="K293" s="426">
        <f>+'Ejecución de Obra'!CH305</f>
        <v>0</v>
      </c>
      <c r="L293" s="428">
        <f t="shared" si="9"/>
        <v>0</v>
      </c>
      <c r="M293" s="424"/>
      <c r="N293" s="424"/>
      <c r="O293" s="424"/>
      <c r="P293" s="429"/>
      <c r="Q293" s="423"/>
    </row>
    <row r="294" spans="1:17" x14ac:dyDescent="0.25">
      <c r="A294" s="420" t="str">
        <f>+'Diagnóstico Técnico'!A297</f>
        <v>HOR-026</v>
      </c>
      <c r="B294" s="421"/>
      <c r="C294" s="421"/>
      <c r="D294" s="422"/>
      <c r="E294" s="423"/>
      <c r="F294" s="424"/>
      <c r="G294" s="425"/>
      <c r="H294" s="426"/>
      <c r="I294" s="427">
        <f t="shared" si="8"/>
        <v>0</v>
      </c>
      <c r="J294" s="425"/>
      <c r="K294" s="426">
        <f>+'Ejecución de Obra'!CH306</f>
        <v>0</v>
      </c>
      <c r="L294" s="428">
        <f t="shared" si="9"/>
        <v>0</v>
      </c>
      <c r="M294" s="424"/>
      <c r="N294" s="424"/>
      <c r="O294" s="424"/>
      <c r="P294" s="429"/>
      <c r="Q294" s="423"/>
    </row>
    <row r="295" spans="1:17" hidden="1" x14ac:dyDescent="0.25">
      <c r="A295" s="420" t="str">
        <f>+'Diagnóstico Técnico'!A298</f>
        <v/>
      </c>
      <c r="B295" s="421"/>
      <c r="C295" s="421"/>
      <c r="D295" s="422"/>
      <c r="E295" s="423"/>
      <c r="F295" s="424"/>
      <c r="G295" s="425"/>
      <c r="H295" s="426"/>
      <c r="I295" s="427">
        <f t="shared" si="8"/>
        <v>0</v>
      </c>
      <c r="J295" s="425"/>
      <c r="K295" s="426">
        <f>+'Ejecución de Obra'!CH307</f>
        <v>0</v>
      </c>
      <c r="L295" s="428">
        <f t="shared" si="9"/>
        <v>0</v>
      </c>
      <c r="M295" s="424"/>
      <c r="N295" s="424"/>
      <c r="O295" s="424"/>
      <c r="P295" s="429"/>
      <c r="Q295" s="423"/>
    </row>
    <row r="296" spans="1:17" x14ac:dyDescent="0.25">
      <c r="A296" s="420" t="str">
        <f>+'Diagnóstico Técnico'!A299</f>
        <v>MAR-050</v>
      </c>
      <c r="B296" s="421"/>
      <c r="C296" s="421"/>
      <c r="D296" s="422"/>
      <c r="E296" s="423"/>
      <c r="F296" s="424"/>
      <c r="G296" s="425"/>
      <c r="H296" s="426"/>
      <c r="I296" s="427">
        <f t="shared" si="8"/>
        <v>0</v>
      </c>
      <c r="J296" s="425"/>
      <c r="K296" s="426">
        <f>+'Ejecución de Obra'!CH308</f>
        <v>0</v>
      </c>
      <c r="L296" s="428">
        <f t="shared" si="9"/>
        <v>0</v>
      </c>
      <c r="M296" s="424"/>
      <c r="N296" s="424"/>
      <c r="O296" s="424"/>
      <c r="P296" s="429"/>
      <c r="Q296" s="423"/>
    </row>
    <row r="297" spans="1:17" hidden="1" x14ac:dyDescent="0.25">
      <c r="A297" s="420" t="str">
        <f>+'Diagnóstico Técnico'!A300</f>
        <v/>
      </c>
      <c r="B297" s="421"/>
      <c r="C297" s="421"/>
      <c r="D297" s="422"/>
      <c r="E297" s="423"/>
      <c r="F297" s="424"/>
      <c r="G297" s="425"/>
      <c r="H297" s="426"/>
      <c r="I297" s="427">
        <f t="shared" si="8"/>
        <v>0</v>
      </c>
      <c r="J297" s="425"/>
      <c r="K297" s="426">
        <f>+'Ejecución de Obra'!CH309</f>
        <v>0</v>
      </c>
      <c r="L297" s="428">
        <f t="shared" si="9"/>
        <v>0</v>
      </c>
      <c r="M297" s="424"/>
      <c r="N297" s="424"/>
      <c r="O297" s="424"/>
      <c r="P297" s="429"/>
      <c r="Q297" s="423"/>
    </row>
    <row r="298" spans="1:17" x14ac:dyDescent="0.25">
      <c r="A298" s="420" t="str">
        <f>+'Diagnóstico Técnico'!A301</f>
        <v>HOR-027</v>
      </c>
      <c r="B298" s="421"/>
      <c r="C298" s="421"/>
      <c r="D298" s="422"/>
      <c r="E298" s="423"/>
      <c r="F298" s="424"/>
      <c r="G298" s="425"/>
      <c r="H298" s="426"/>
      <c r="I298" s="427">
        <f t="shared" si="8"/>
        <v>0</v>
      </c>
      <c r="J298" s="425"/>
      <c r="K298" s="426">
        <f>+'Ejecución de Obra'!CH310</f>
        <v>0</v>
      </c>
      <c r="L298" s="428">
        <f t="shared" si="9"/>
        <v>0</v>
      </c>
      <c r="M298" s="424"/>
      <c r="N298" s="424"/>
      <c r="O298" s="424"/>
      <c r="P298" s="429"/>
      <c r="Q298" s="423"/>
    </row>
    <row r="299" spans="1:17" hidden="1" x14ac:dyDescent="0.25">
      <c r="A299" s="420" t="str">
        <f>+'Diagnóstico Técnico'!A302</f>
        <v/>
      </c>
      <c r="B299" s="421"/>
      <c r="C299" s="421"/>
      <c r="D299" s="422"/>
      <c r="E299" s="423"/>
      <c r="F299" s="424"/>
      <c r="G299" s="425"/>
      <c r="H299" s="426"/>
      <c r="I299" s="427">
        <f t="shared" si="8"/>
        <v>0</v>
      </c>
      <c r="J299" s="425"/>
      <c r="K299" s="426">
        <f>+'Ejecución de Obra'!CH311</f>
        <v>0</v>
      </c>
      <c r="L299" s="428">
        <f t="shared" si="9"/>
        <v>0</v>
      </c>
      <c r="M299" s="424"/>
      <c r="N299" s="424"/>
      <c r="O299" s="424"/>
      <c r="P299" s="429"/>
      <c r="Q299" s="423"/>
    </row>
    <row r="300" spans="1:17" hidden="1" x14ac:dyDescent="0.25">
      <c r="A300" s="420" t="str">
        <f>+'Diagnóstico Técnico'!A303</f>
        <v/>
      </c>
      <c r="B300" s="421"/>
      <c r="C300" s="421"/>
      <c r="D300" s="422"/>
      <c r="E300" s="423"/>
      <c r="F300" s="424"/>
      <c r="G300" s="425"/>
      <c r="H300" s="426"/>
      <c r="I300" s="427">
        <f t="shared" si="8"/>
        <v>0</v>
      </c>
      <c r="J300" s="425"/>
      <c r="K300" s="426">
        <f>+'Ejecución de Obra'!CH312</f>
        <v>0</v>
      </c>
      <c r="L300" s="428">
        <f t="shared" si="9"/>
        <v>0</v>
      </c>
      <c r="M300" s="424"/>
      <c r="N300" s="424"/>
      <c r="O300" s="424"/>
      <c r="P300" s="429"/>
      <c r="Q300" s="423"/>
    </row>
    <row r="301" spans="1:17" x14ac:dyDescent="0.25">
      <c r="A301" s="420" t="str">
        <f>+'Diagnóstico Técnico'!A304</f>
        <v>MAR-051</v>
      </c>
      <c r="B301" s="421"/>
      <c r="C301" s="421"/>
      <c r="D301" s="422"/>
      <c r="E301" s="423"/>
      <c r="F301" s="424"/>
      <c r="G301" s="425"/>
      <c r="H301" s="426"/>
      <c r="I301" s="427">
        <f t="shared" si="8"/>
        <v>0</v>
      </c>
      <c r="J301" s="425"/>
      <c r="K301" s="426">
        <f>+'Ejecución de Obra'!CH313</f>
        <v>0</v>
      </c>
      <c r="L301" s="428">
        <f t="shared" si="9"/>
        <v>0</v>
      </c>
      <c r="M301" s="424"/>
      <c r="N301" s="424"/>
      <c r="O301" s="424"/>
      <c r="P301" s="429"/>
      <c r="Q301" s="423"/>
    </row>
    <row r="302" spans="1:17" hidden="1" x14ac:dyDescent="0.25">
      <c r="A302" s="420" t="str">
        <f>+'Diagnóstico Técnico'!A305</f>
        <v/>
      </c>
      <c r="B302" s="421"/>
      <c r="C302" s="421"/>
      <c r="D302" s="422"/>
      <c r="E302" s="423"/>
      <c r="F302" s="424"/>
      <c r="G302" s="425"/>
      <c r="H302" s="426"/>
      <c r="I302" s="427">
        <f t="shared" si="8"/>
        <v>0</v>
      </c>
      <c r="J302" s="425"/>
      <c r="K302" s="426">
        <f>+'Ejecución de Obra'!CH314</f>
        <v>0</v>
      </c>
      <c r="L302" s="428">
        <f t="shared" si="9"/>
        <v>0</v>
      </c>
      <c r="M302" s="424"/>
      <c r="N302" s="424"/>
      <c r="O302" s="424"/>
      <c r="P302" s="429"/>
      <c r="Q302" s="423"/>
    </row>
    <row r="303" spans="1:17" hidden="1" x14ac:dyDescent="0.25">
      <c r="A303" s="420" t="str">
        <f>+'Diagnóstico Técnico'!A306</f>
        <v/>
      </c>
      <c r="B303" s="421"/>
      <c r="C303" s="421"/>
      <c r="D303" s="422"/>
      <c r="E303" s="423"/>
      <c r="F303" s="424"/>
      <c r="G303" s="425"/>
      <c r="H303" s="426"/>
      <c r="I303" s="427">
        <f t="shared" si="8"/>
        <v>0</v>
      </c>
      <c r="J303" s="425"/>
      <c r="K303" s="426">
        <f>+'Ejecución de Obra'!CH315</f>
        <v>0</v>
      </c>
      <c r="L303" s="428">
        <f t="shared" si="9"/>
        <v>0</v>
      </c>
      <c r="M303" s="424"/>
      <c r="N303" s="424"/>
      <c r="O303" s="424"/>
      <c r="P303" s="429"/>
      <c r="Q303" s="423"/>
    </row>
    <row r="304" spans="1:17" x14ac:dyDescent="0.25">
      <c r="A304" s="420" t="str">
        <f>+'Diagnóstico Técnico'!A307</f>
        <v>HOR-028</v>
      </c>
      <c r="B304" s="421"/>
      <c r="C304" s="421"/>
      <c r="D304" s="422"/>
      <c r="E304" s="423"/>
      <c r="F304" s="424"/>
      <c r="G304" s="425"/>
      <c r="H304" s="426"/>
      <c r="I304" s="427">
        <f t="shared" si="8"/>
        <v>0</v>
      </c>
      <c r="J304" s="425"/>
      <c r="K304" s="426">
        <f>+'Ejecución de Obra'!CH316</f>
        <v>0</v>
      </c>
      <c r="L304" s="428">
        <f t="shared" si="9"/>
        <v>0</v>
      </c>
      <c r="M304" s="424"/>
      <c r="N304" s="424"/>
      <c r="O304" s="424"/>
      <c r="P304" s="429"/>
      <c r="Q304" s="423"/>
    </row>
    <row r="305" spans="1:17" x14ac:dyDescent="0.25">
      <c r="A305" s="420" t="str">
        <f>+'Diagnóstico Técnico'!A308</f>
        <v>HOR-029</v>
      </c>
      <c r="B305" s="421"/>
      <c r="C305" s="421"/>
      <c r="D305" s="422"/>
      <c r="E305" s="423"/>
      <c r="F305" s="424"/>
      <c r="G305" s="425"/>
      <c r="H305" s="426"/>
      <c r="I305" s="427">
        <f t="shared" si="8"/>
        <v>0</v>
      </c>
      <c r="J305" s="425"/>
      <c r="K305" s="426">
        <f>+'Ejecución de Obra'!CH317</f>
        <v>0</v>
      </c>
      <c r="L305" s="428">
        <f t="shared" si="9"/>
        <v>0</v>
      </c>
      <c r="M305" s="424"/>
      <c r="N305" s="424"/>
      <c r="O305" s="424"/>
      <c r="P305" s="429"/>
      <c r="Q305" s="423"/>
    </row>
    <row r="306" spans="1:17" hidden="1" x14ac:dyDescent="0.25">
      <c r="A306" s="420" t="str">
        <f>+'Diagnóstico Técnico'!A309</f>
        <v/>
      </c>
      <c r="B306" s="421"/>
      <c r="C306" s="421"/>
      <c r="D306" s="422"/>
      <c r="E306" s="423"/>
      <c r="F306" s="424"/>
      <c r="G306" s="425"/>
      <c r="H306" s="426"/>
      <c r="I306" s="427">
        <f t="shared" si="8"/>
        <v>0</v>
      </c>
      <c r="J306" s="425"/>
      <c r="K306" s="426">
        <f>+'Ejecución de Obra'!CH318</f>
        <v>0</v>
      </c>
      <c r="L306" s="428">
        <f t="shared" si="9"/>
        <v>0</v>
      </c>
      <c r="M306" s="424"/>
      <c r="N306" s="424"/>
      <c r="O306" s="424"/>
      <c r="P306" s="429"/>
      <c r="Q306" s="423"/>
    </row>
    <row r="307" spans="1:17" x14ac:dyDescent="0.25">
      <c r="A307" s="420" t="str">
        <f>+'Diagnóstico Técnico'!A310</f>
        <v>MAR-052</v>
      </c>
      <c r="B307" s="421"/>
      <c r="C307" s="421"/>
      <c r="D307" s="422"/>
      <c r="E307" s="423"/>
      <c r="F307" s="424"/>
      <c r="G307" s="425"/>
      <c r="H307" s="426"/>
      <c r="I307" s="427">
        <f t="shared" si="8"/>
        <v>0</v>
      </c>
      <c r="J307" s="425"/>
      <c r="K307" s="426">
        <f>+'Ejecución de Obra'!CH319</f>
        <v>0</v>
      </c>
      <c r="L307" s="428">
        <f t="shared" si="9"/>
        <v>0</v>
      </c>
      <c r="M307" s="424"/>
      <c r="N307" s="424"/>
      <c r="O307" s="424"/>
      <c r="P307" s="429"/>
      <c r="Q307" s="423"/>
    </row>
    <row r="308" spans="1:17" x14ac:dyDescent="0.25">
      <c r="A308" s="420" t="str">
        <f>+'Diagnóstico Técnico'!A311</f>
        <v>MAR-053</v>
      </c>
      <c r="B308" s="421"/>
      <c r="C308" s="421"/>
      <c r="D308" s="422"/>
      <c r="E308" s="423"/>
      <c r="F308" s="424"/>
      <c r="G308" s="425"/>
      <c r="H308" s="426"/>
      <c r="I308" s="427">
        <f t="shared" si="8"/>
        <v>0</v>
      </c>
      <c r="J308" s="425"/>
      <c r="K308" s="426">
        <f>+'Ejecución de Obra'!CH320</f>
        <v>0</v>
      </c>
      <c r="L308" s="428">
        <f t="shared" si="9"/>
        <v>0</v>
      </c>
      <c r="M308" s="424"/>
      <c r="N308" s="424"/>
      <c r="O308" s="424"/>
      <c r="P308" s="429"/>
      <c r="Q308" s="423"/>
    </row>
    <row r="309" spans="1:17" hidden="1" x14ac:dyDescent="0.25">
      <c r="A309" s="420" t="str">
        <f>+'Diagnóstico Técnico'!A312</f>
        <v/>
      </c>
      <c r="B309" s="421"/>
      <c r="C309" s="421"/>
      <c r="D309" s="422"/>
      <c r="E309" s="423"/>
      <c r="F309" s="424"/>
      <c r="G309" s="425"/>
      <c r="H309" s="426"/>
      <c r="I309" s="427">
        <f t="shared" si="8"/>
        <v>0</v>
      </c>
      <c r="J309" s="425"/>
      <c r="K309" s="426">
        <f>+'Ejecución de Obra'!CH321</f>
        <v>0</v>
      </c>
      <c r="L309" s="428">
        <f t="shared" si="9"/>
        <v>0</v>
      </c>
      <c r="M309" s="424"/>
      <c r="N309" s="424"/>
      <c r="O309" s="424"/>
      <c r="P309" s="429"/>
      <c r="Q309" s="423"/>
    </row>
    <row r="310" spans="1:17" hidden="1" x14ac:dyDescent="0.25">
      <c r="A310" s="420" t="str">
        <f>+'Diagnóstico Técnico'!A313</f>
        <v/>
      </c>
      <c r="B310" s="421"/>
      <c r="C310" s="421"/>
      <c r="D310" s="422"/>
      <c r="E310" s="423"/>
      <c r="F310" s="424"/>
      <c r="G310" s="425"/>
      <c r="H310" s="426"/>
      <c r="I310" s="427">
        <f t="shared" si="8"/>
        <v>0</v>
      </c>
      <c r="J310" s="425"/>
      <c r="K310" s="426">
        <f>+'Ejecución de Obra'!CH322</f>
        <v>0</v>
      </c>
      <c r="L310" s="428">
        <f t="shared" si="9"/>
        <v>0</v>
      </c>
      <c r="M310" s="424"/>
      <c r="N310" s="424"/>
      <c r="O310" s="424"/>
      <c r="P310" s="429"/>
      <c r="Q310" s="423"/>
    </row>
    <row r="311" spans="1:17" x14ac:dyDescent="0.25">
      <c r="A311" s="420" t="str">
        <f>+'Diagnóstico Técnico'!A314</f>
        <v>MAR-054</v>
      </c>
      <c r="B311" s="421"/>
      <c r="C311" s="421"/>
      <c r="D311" s="422"/>
      <c r="E311" s="423"/>
      <c r="F311" s="424"/>
      <c r="G311" s="425"/>
      <c r="H311" s="426"/>
      <c r="I311" s="427">
        <f t="shared" si="8"/>
        <v>0</v>
      </c>
      <c r="J311" s="425"/>
      <c r="K311" s="426">
        <f>+'Ejecución de Obra'!CH323</f>
        <v>0</v>
      </c>
      <c r="L311" s="428">
        <f t="shared" si="9"/>
        <v>0</v>
      </c>
      <c r="M311" s="424"/>
      <c r="N311" s="424"/>
      <c r="O311" s="424"/>
      <c r="P311" s="429"/>
      <c r="Q311" s="423"/>
    </row>
    <row r="312" spans="1:17" x14ac:dyDescent="0.25">
      <c r="A312" s="420" t="str">
        <f>+'Diagnóstico Técnico'!A315</f>
        <v>OAS-053</v>
      </c>
      <c r="B312" s="421"/>
      <c r="C312" s="421"/>
      <c r="D312" s="422"/>
      <c r="E312" s="423"/>
      <c r="F312" s="424"/>
      <c r="G312" s="425"/>
      <c r="H312" s="426"/>
      <c r="I312" s="427">
        <f t="shared" si="8"/>
        <v>0</v>
      </c>
      <c r="J312" s="425"/>
      <c r="K312" s="426">
        <f>+'Ejecución de Obra'!CH324</f>
        <v>0</v>
      </c>
      <c r="L312" s="428">
        <f t="shared" si="9"/>
        <v>0</v>
      </c>
      <c r="M312" s="424"/>
      <c r="N312" s="424"/>
      <c r="O312" s="424"/>
      <c r="P312" s="429"/>
      <c r="Q312" s="423"/>
    </row>
    <row r="313" spans="1:17" x14ac:dyDescent="0.25">
      <c r="A313" s="420" t="str">
        <f>+'Diagnóstico Técnico'!A316</f>
        <v>HOR-030</v>
      </c>
      <c r="B313" s="421"/>
      <c r="C313" s="421"/>
      <c r="D313" s="422"/>
      <c r="E313" s="423"/>
      <c r="F313" s="424"/>
      <c r="G313" s="425"/>
      <c r="H313" s="426"/>
      <c r="I313" s="427">
        <f t="shared" si="8"/>
        <v>0</v>
      </c>
      <c r="J313" s="425"/>
      <c r="K313" s="426">
        <f>+'Ejecución de Obra'!CH325</f>
        <v>0</v>
      </c>
      <c r="L313" s="428">
        <f t="shared" si="9"/>
        <v>0</v>
      </c>
      <c r="M313" s="424"/>
      <c r="N313" s="424"/>
      <c r="O313" s="424"/>
      <c r="P313" s="429"/>
      <c r="Q313" s="423"/>
    </row>
    <row r="314" spans="1:17" hidden="1" x14ac:dyDescent="0.25">
      <c r="A314" s="420" t="str">
        <f>+'Diagnóstico Técnico'!A317</f>
        <v/>
      </c>
      <c r="B314" s="421"/>
      <c r="C314" s="421"/>
      <c r="D314" s="422"/>
      <c r="E314" s="423"/>
      <c r="F314" s="424"/>
      <c r="G314" s="425"/>
      <c r="H314" s="426"/>
      <c r="I314" s="427">
        <f t="shared" si="8"/>
        <v>0</v>
      </c>
      <c r="J314" s="425"/>
      <c r="K314" s="426">
        <f>+'Ejecución de Obra'!CH326</f>
        <v>0</v>
      </c>
      <c r="L314" s="428">
        <f t="shared" si="9"/>
        <v>0</v>
      </c>
      <c r="M314" s="424"/>
      <c r="N314" s="424"/>
      <c r="O314" s="424"/>
      <c r="P314" s="429"/>
      <c r="Q314" s="423"/>
    </row>
    <row r="315" spans="1:17" x14ac:dyDescent="0.25">
      <c r="A315" s="420" t="str">
        <f>+'Diagnóstico Técnico'!A318</f>
        <v>MAR-055</v>
      </c>
      <c r="B315" s="421"/>
      <c r="C315" s="421"/>
      <c r="D315" s="422"/>
      <c r="E315" s="423"/>
      <c r="F315" s="424"/>
      <c r="G315" s="425"/>
      <c r="H315" s="426"/>
      <c r="I315" s="427">
        <f t="shared" si="8"/>
        <v>0</v>
      </c>
      <c r="J315" s="425"/>
      <c r="K315" s="426">
        <f>+'Ejecución de Obra'!CH327</f>
        <v>0</v>
      </c>
      <c r="L315" s="428">
        <f t="shared" si="9"/>
        <v>0</v>
      </c>
      <c r="M315" s="424"/>
      <c r="N315" s="424"/>
      <c r="O315" s="424"/>
      <c r="P315" s="429"/>
      <c r="Q315" s="423"/>
    </row>
    <row r="316" spans="1:17" hidden="1" x14ac:dyDescent="0.25">
      <c r="A316" s="420" t="str">
        <f>+'Diagnóstico Técnico'!A319</f>
        <v/>
      </c>
      <c r="B316" s="421"/>
      <c r="C316" s="421"/>
      <c r="D316" s="422"/>
      <c r="E316" s="423"/>
      <c r="F316" s="424"/>
      <c r="G316" s="425"/>
      <c r="H316" s="426"/>
      <c r="I316" s="427">
        <f t="shared" si="8"/>
        <v>0</v>
      </c>
      <c r="J316" s="425"/>
      <c r="K316" s="426">
        <f>+'Ejecución de Obra'!CH328</f>
        <v>0</v>
      </c>
      <c r="L316" s="428">
        <f t="shared" si="9"/>
        <v>0</v>
      </c>
      <c r="M316" s="424"/>
      <c r="N316" s="424"/>
      <c r="O316" s="424"/>
      <c r="P316" s="429"/>
      <c r="Q316" s="423"/>
    </row>
    <row r="317" spans="1:17" x14ac:dyDescent="0.25">
      <c r="A317" s="420" t="str">
        <f>+'Diagnóstico Técnico'!A320</f>
        <v>MIL-062</v>
      </c>
      <c r="B317" s="421"/>
      <c r="C317" s="421"/>
      <c r="D317" s="422"/>
      <c r="E317" s="423"/>
      <c r="F317" s="424"/>
      <c r="G317" s="425"/>
      <c r="H317" s="426"/>
      <c r="I317" s="427">
        <f t="shared" si="8"/>
        <v>0</v>
      </c>
      <c r="J317" s="425"/>
      <c r="K317" s="426">
        <f>+'Ejecución de Obra'!CH329</f>
        <v>0</v>
      </c>
      <c r="L317" s="428">
        <f t="shared" si="9"/>
        <v>0</v>
      </c>
      <c r="M317" s="424"/>
      <c r="N317" s="424"/>
      <c r="O317" s="424"/>
      <c r="P317" s="429"/>
      <c r="Q317" s="423"/>
    </row>
    <row r="318" spans="1:17" x14ac:dyDescent="0.25">
      <c r="A318" s="420" t="str">
        <f>+'Diagnóstico Técnico'!A321</f>
        <v>OAS-054</v>
      </c>
      <c r="B318" s="421"/>
      <c r="C318" s="421"/>
      <c r="D318" s="422"/>
      <c r="E318" s="423"/>
      <c r="F318" s="424"/>
      <c r="G318" s="425"/>
      <c r="H318" s="426"/>
      <c r="I318" s="427">
        <f t="shared" si="8"/>
        <v>0</v>
      </c>
      <c r="J318" s="425"/>
      <c r="K318" s="426">
        <f>+'Ejecución de Obra'!CH330</f>
        <v>0</v>
      </c>
      <c r="L318" s="428">
        <f t="shared" si="9"/>
        <v>0</v>
      </c>
      <c r="M318" s="424"/>
      <c r="N318" s="424"/>
      <c r="O318" s="424"/>
      <c r="P318" s="429"/>
      <c r="Q318" s="423"/>
    </row>
    <row r="319" spans="1:17" hidden="1" x14ac:dyDescent="0.25">
      <c r="A319" s="420" t="str">
        <f>+'Diagnóstico Técnico'!A322</f>
        <v/>
      </c>
      <c r="B319" s="421"/>
      <c r="C319" s="421"/>
      <c r="D319" s="422"/>
      <c r="E319" s="423"/>
      <c r="F319" s="424"/>
      <c r="G319" s="425"/>
      <c r="H319" s="426"/>
      <c r="I319" s="427">
        <f t="shared" si="8"/>
        <v>0</v>
      </c>
      <c r="J319" s="425"/>
      <c r="K319" s="426">
        <f>+'Ejecución de Obra'!CH331</f>
        <v>0</v>
      </c>
      <c r="L319" s="428">
        <f t="shared" si="9"/>
        <v>0</v>
      </c>
      <c r="M319" s="424"/>
      <c r="N319" s="424"/>
      <c r="O319" s="424"/>
      <c r="P319" s="429"/>
      <c r="Q319" s="423"/>
    </row>
    <row r="320" spans="1:17" x14ac:dyDescent="0.25">
      <c r="A320" s="420" t="str">
        <f>+'Diagnóstico Técnico'!A323</f>
        <v>OAS-055</v>
      </c>
      <c r="B320" s="421"/>
      <c r="C320" s="421"/>
      <c r="D320" s="422"/>
      <c r="E320" s="423"/>
      <c r="F320" s="424"/>
      <c r="G320" s="425"/>
      <c r="H320" s="426"/>
      <c r="I320" s="427">
        <f t="shared" si="8"/>
        <v>0</v>
      </c>
      <c r="J320" s="425"/>
      <c r="K320" s="426">
        <f>+'Ejecución de Obra'!CH332</f>
        <v>5635759.1048100702</v>
      </c>
      <c r="L320" s="428">
        <f t="shared" si="9"/>
        <v>5635759.1048100702</v>
      </c>
      <c r="M320" s="424"/>
      <c r="N320" s="424"/>
      <c r="O320" s="424"/>
      <c r="P320" s="429"/>
      <c r="Q320" s="423"/>
    </row>
    <row r="321" spans="1:17" x14ac:dyDescent="0.25">
      <c r="A321" s="420" t="str">
        <f>+'Diagnóstico Técnico'!A324</f>
        <v>OAS-056</v>
      </c>
      <c r="B321" s="421"/>
      <c r="C321" s="421"/>
      <c r="D321" s="422"/>
      <c r="E321" s="423"/>
      <c r="F321" s="424"/>
      <c r="G321" s="425"/>
      <c r="H321" s="426"/>
      <c r="I321" s="427">
        <f t="shared" si="8"/>
        <v>0</v>
      </c>
      <c r="J321" s="425"/>
      <c r="K321" s="426">
        <f>+'Ejecución de Obra'!CH333</f>
        <v>0</v>
      </c>
      <c r="L321" s="428">
        <f t="shared" si="9"/>
        <v>0</v>
      </c>
      <c r="M321" s="424"/>
      <c r="N321" s="424"/>
      <c r="O321" s="424"/>
      <c r="P321" s="429"/>
      <c r="Q321" s="423"/>
    </row>
    <row r="322" spans="1:17" x14ac:dyDescent="0.25">
      <c r="A322" s="420" t="str">
        <f>+'Diagnóstico Técnico'!A325</f>
        <v>OAS-057</v>
      </c>
      <c r="B322" s="421"/>
      <c r="C322" s="421"/>
      <c r="D322" s="422"/>
      <c r="E322" s="423"/>
      <c r="F322" s="424"/>
      <c r="G322" s="425"/>
      <c r="H322" s="426"/>
      <c r="I322" s="427">
        <f t="shared" si="8"/>
        <v>0</v>
      </c>
      <c r="J322" s="425"/>
      <c r="K322" s="426">
        <f>+'Ejecución de Obra'!CH334</f>
        <v>0</v>
      </c>
      <c r="L322" s="428">
        <f t="shared" si="9"/>
        <v>0</v>
      </c>
      <c r="M322" s="424"/>
      <c r="N322" s="424"/>
      <c r="O322" s="424"/>
      <c r="P322" s="429"/>
      <c r="Q322" s="423"/>
    </row>
    <row r="323" spans="1:17" x14ac:dyDescent="0.25">
      <c r="A323" s="420" t="str">
        <f>+'Diagnóstico Técnico'!A326</f>
        <v>OAS-058</v>
      </c>
      <c r="B323" s="421"/>
      <c r="C323" s="421"/>
      <c r="D323" s="422"/>
      <c r="E323" s="423"/>
      <c r="F323" s="424"/>
      <c r="G323" s="425"/>
      <c r="H323" s="426"/>
      <c r="I323" s="427">
        <f t="shared" si="8"/>
        <v>0</v>
      </c>
      <c r="J323" s="425"/>
      <c r="K323" s="426">
        <f>+'Ejecución de Obra'!CH335</f>
        <v>5555688.2792700715</v>
      </c>
      <c r="L323" s="428">
        <f t="shared" si="9"/>
        <v>5555688.2792700715</v>
      </c>
      <c r="M323" s="424"/>
      <c r="N323" s="424"/>
      <c r="O323" s="424"/>
      <c r="P323" s="429"/>
      <c r="Q323" s="423"/>
    </row>
    <row r="324" spans="1:17" hidden="1" x14ac:dyDescent="0.25">
      <c r="A324" s="420" t="str">
        <f>+'Diagnóstico Técnico'!A327</f>
        <v/>
      </c>
      <c r="B324" s="421"/>
      <c r="C324" s="421"/>
      <c r="D324" s="422"/>
      <c r="E324" s="423"/>
      <c r="F324" s="424"/>
      <c r="G324" s="425"/>
      <c r="H324" s="426"/>
      <c r="I324" s="427">
        <f t="shared" ref="I324:I387" si="10">H324-G324</f>
        <v>0</v>
      </c>
      <c r="J324" s="425"/>
      <c r="K324" s="426">
        <f>+'Ejecución de Obra'!CH336</f>
        <v>0</v>
      </c>
      <c r="L324" s="428">
        <f t="shared" ref="L324:L387" si="11">K324-H324</f>
        <v>0</v>
      </c>
      <c r="M324" s="424"/>
      <c r="N324" s="424"/>
      <c r="O324" s="424"/>
      <c r="P324" s="429"/>
      <c r="Q324" s="423"/>
    </row>
    <row r="325" spans="1:17" x14ac:dyDescent="0.25">
      <c r="A325" s="420" t="str">
        <f>+'Diagnóstico Técnico'!A328</f>
        <v>TAH-028</v>
      </c>
      <c r="B325" s="421"/>
      <c r="C325" s="421"/>
      <c r="D325" s="422"/>
      <c r="E325" s="423"/>
      <c r="F325" s="424"/>
      <c r="G325" s="425"/>
      <c r="H325" s="426"/>
      <c r="I325" s="427">
        <f t="shared" si="10"/>
        <v>0</v>
      </c>
      <c r="J325" s="425"/>
      <c r="K325" s="426">
        <f>+'Ejecución de Obra'!CH337</f>
        <v>0</v>
      </c>
      <c r="L325" s="428">
        <f t="shared" si="11"/>
        <v>0</v>
      </c>
      <c r="M325" s="424"/>
      <c r="N325" s="424"/>
      <c r="O325" s="424"/>
      <c r="P325" s="429"/>
      <c r="Q325" s="423"/>
    </row>
    <row r="326" spans="1:17" x14ac:dyDescent="0.25">
      <c r="A326" s="420" t="str">
        <f>+'Diagnóstico Técnico'!A329</f>
        <v>HOR-031</v>
      </c>
      <c r="B326" s="421"/>
      <c r="C326" s="421"/>
      <c r="D326" s="422"/>
      <c r="E326" s="423"/>
      <c r="F326" s="424"/>
      <c r="G326" s="425"/>
      <c r="H326" s="426"/>
      <c r="I326" s="427">
        <f t="shared" si="10"/>
        <v>0</v>
      </c>
      <c r="J326" s="425"/>
      <c r="K326" s="426">
        <f>+'Ejecución de Obra'!CH338</f>
        <v>0</v>
      </c>
      <c r="L326" s="428">
        <f t="shared" si="11"/>
        <v>0</v>
      </c>
      <c r="M326" s="424"/>
      <c r="N326" s="424"/>
      <c r="O326" s="424"/>
      <c r="P326" s="429"/>
      <c r="Q326" s="423"/>
    </row>
    <row r="327" spans="1:17" x14ac:dyDescent="0.25">
      <c r="A327" s="420" t="str">
        <f>+'Diagnóstico Técnico'!A330</f>
        <v>OAS-059</v>
      </c>
      <c r="B327" s="421"/>
      <c r="C327" s="421"/>
      <c r="D327" s="422"/>
      <c r="E327" s="423"/>
      <c r="F327" s="424"/>
      <c r="G327" s="425"/>
      <c r="H327" s="426"/>
      <c r="I327" s="427">
        <f t="shared" si="10"/>
        <v>0</v>
      </c>
      <c r="J327" s="425"/>
      <c r="K327" s="426">
        <f>+'Ejecución de Obra'!CH339</f>
        <v>4108676.4030330707</v>
      </c>
      <c r="L327" s="428">
        <f t="shared" si="11"/>
        <v>4108676.4030330707</v>
      </c>
      <c r="M327" s="424"/>
      <c r="N327" s="424"/>
      <c r="O327" s="424"/>
      <c r="P327" s="429"/>
      <c r="Q327" s="423"/>
    </row>
    <row r="328" spans="1:17" x14ac:dyDescent="0.25">
      <c r="A328" s="420" t="str">
        <f>+'Diagnóstico Técnico'!A331</f>
        <v>OAS-060</v>
      </c>
      <c r="B328" s="421"/>
      <c r="C328" s="421"/>
      <c r="D328" s="422"/>
      <c r="E328" s="423"/>
      <c r="F328" s="424"/>
      <c r="G328" s="425"/>
      <c r="H328" s="426"/>
      <c r="I328" s="427">
        <f t="shared" si="10"/>
        <v>0</v>
      </c>
      <c r="J328" s="425"/>
      <c r="K328" s="426">
        <f>+'Ejecución de Obra'!CH340</f>
        <v>0</v>
      </c>
      <c r="L328" s="428">
        <f t="shared" si="11"/>
        <v>0</v>
      </c>
      <c r="M328" s="424"/>
      <c r="N328" s="424"/>
      <c r="O328" s="424"/>
      <c r="P328" s="429"/>
      <c r="Q328" s="423"/>
    </row>
    <row r="329" spans="1:17" x14ac:dyDescent="0.25">
      <c r="A329" s="420" t="str">
        <f>+'Diagnóstico Técnico'!A332</f>
        <v>OAS-061</v>
      </c>
      <c r="B329" s="421"/>
      <c r="C329" s="421"/>
      <c r="D329" s="422"/>
      <c r="E329" s="423"/>
      <c r="F329" s="424"/>
      <c r="G329" s="425"/>
      <c r="H329" s="426"/>
      <c r="I329" s="427">
        <f t="shared" si="10"/>
        <v>0</v>
      </c>
      <c r="J329" s="425"/>
      <c r="K329" s="426">
        <f>+'Ejecución de Obra'!CH341</f>
        <v>0</v>
      </c>
      <c r="L329" s="428">
        <f t="shared" si="11"/>
        <v>0</v>
      </c>
      <c r="M329" s="424"/>
      <c r="N329" s="424"/>
      <c r="O329" s="424"/>
      <c r="P329" s="429"/>
      <c r="Q329" s="423"/>
    </row>
    <row r="330" spans="1:17" x14ac:dyDescent="0.25">
      <c r="A330" s="420" t="str">
        <f>+'Diagnóstico Técnico'!A333</f>
        <v>OAS-062</v>
      </c>
      <c r="B330" s="421"/>
      <c r="C330" s="421"/>
      <c r="D330" s="422"/>
      <c r="E330" s="423"/>
      <c r="F330" s="424"/>
      <c r="G330" s="425"/>
      <c r="H330" s="426"/>
      <c r="I330" s="427">
        <f t="shared" si="10"/>
        <v>0</v>
      </c>
      <c r="J330" s="425"/>
      <c r="K330" s="426">
        <f>+'Ejecución de Obra'!CH342</f>
        <v>0</v>
      </c>
      <c r="L330" s="428">
        <f t="shared" si="11"/>
        <v>0</v>
      </c>
      <c r="M330" s="424"/>
      <c r="N330" s="424"/>
      <c r="O330" s="424"/>
      <c r="P330" s="429"/>
      <c r="Q330" s="423"/>
    </row>
    <row r="331" spans="1:17" x14ac:dyDescent="0.25">
      <c r="A331" s="420" t="str">
        <f>+'Diagnóstico Técnico'!A334</f>
        <v>OAS-063</v>
      </c>
      <c r="B331" s="421"/>
      <c r="C331" s="421"/>
      <c r="D331" s="422"/>
      <c r="E331" s="423"/>
      <c r="F331" s="424"/>
      <c r="G331" s="425"/>
      <c r="H331" s="426"/>
      <c r="I331" s="427">
        <f t="shared" si="10"/>
        <v>0</v>
      </c>
      <c r="J331" s="425"/>
      <c r="K331" s="426">
        <f>+'Ejecución de Obra'!CH343</f>
        <v>236340.52492007101</v>
      </c>
      <c r="L331" s="428">
        <f t="shared" si="11"/>
        <v>236340.52492007101</v>
      </c>
      <c r="M331" s="424"/>
      <c r="N331" s="424"/>
      <c r="O331" s="424"/>
      <c r="P331" s="429"/>
      <c r="Q331" s="423"/>
    </row>
    <row r="332" spans="1:17" hidden="1" x14ac:dyDescent="0.25">
      <c r="A332" s="420" t="str">
        <f>+'Diagnóstico Técnico'!A335</f>
        <v/>
      </c>
      <c r="B332" s="421"/>
      <c r="C332" s="421"/>
      <c r="D332" s="422"/>
      <c r="E332" s="423"/>
      <c r="F332" s="424"/>
      <c r="G332" s="425"/>
      <c r="H332" s="426"/>
      <c r="I332" s="427">
        <f t="shared" si="10"/>
        <v>0</v>
      </c>
      <c r="J332" s="425"/>
      <c r="K332" s="426">
        <f>+'Ejecución de Obra'!CH344</f>
        <v>0</v>
      </c>
      <c r="L332" s="428">
        <f t="shared" si="11"/>
        <v>0</v>
      </c>
      <c r="M332" s="424"/>
      <c r="N332" s="424"/>
      <c r="O332" s="424"/>
      <c r="P332" s="429"/>
      <c r="Q332" s="423"/>
    </row>
    <row r="333" spans="1:17" x14ac:dyDescent="0.25">
      <c r="A333" s="420" t="str">
        <f>+'Diagnóstico Técnico'!A336</f>
        <v>TAH-029</v>
      </c>
      <c r="B333" s="421"/>
      <c r="C333" s="421"/>
      <c r="D333" s="422"/>
      <c r="E333" s="423"/>
      <c r="F333" s="424"/>
      <c r="G333" s="425"/>
      <c r="H333" s="426"/>
      <c r="I333" s="427">
        <f t="shared" si="10"/>
        <v>0</v>
      </c>
      <c r="J333" s="425"/>
      <c r="K333" s="426">
        <f>+'Ejecución de Obra'!CH345</f>
        <v>0</v>
      </c>
      <c r="L333" s="428">
        <f t="shared" si="11"/>
        <v>0</v>
      </c>
      <c r="M333" s="424"/>
      <c r="N333" s="424"/>
      <c r="O333" s="424"/>
      <c r="P333" s="429"/>
      <c r="Q333" s="423"/>
    </row>
    <row r="334" spans="1:17" x14ac:dyDescent="0.25">
      <c r="A334" s="420" t="str">
        <f>+'Diagnóstico Técnico'!A337</f>
        <v>OAS-064</v>
      </c>
      <c r="B334" s="421"/>
      <c r="C334" s="421"/>
      <c r="D334" s="422"/>
      <c r="E334" s="423"/>
      <c r="F334" s="424"/>
      <c r="G334" s="425"/>
      <c r="H334" s="426"/>
      <c r="I334" s="427">
        <f t="shared" si="10"/>
        <v>0</v>
      </c>
      <c r="J334" s="425"/>
      <c r="K334" s="426">
        <f>+'Ejecución de Obra'!CH346</f>
        <v>0</v>
      </c>
      <c r="L334" s="428">
        <f t="shared" si="11"/>
        <v>0</v>
      </c>
      <c r="M334" s="424"/>
      <c r="N334" s="424"/>
      <c r="O334" s="424"/>
      <c r="P334" s="429"/>
      <c r="Q334" s="423"/>
    </row>
    <row r="335" spans="1:17" x14ac:dyDescent="0.25">
      <c r="A335" s="420" t="str">
        <f>+'Diagnóstico Técnico'!A338</f>
        <v>MIL-063</v>
      </c>
      <c r="B335" s="421"/>
      <c r="C335" s="421"/>
      <c r="D335" s="422"/>
      <c r="E335" s="423"/>
      <c r="F335" s="424"/>
      <c r="G335" s="425"/>
      <c r="H335" s="426"/>
      <c r="I335" s="427">
        <f t="shared" si="10"/>
        <v>0</v>
      </c>
      <c r="J335" s="425"/>
      <c r="K335" s="426">
        <f>+'Ejecución de Obra'!CH347</f>
        <v>0</v>
      </c>
      <c r="L335" s="428">
        <f t="shared" si="11"/>
        <v>0</v>
      </c>
      <c r="M335" s="424"/>
      <c r="N335" s="424"/>
      <c r="O335" s="424"/>
      <c r="P335" s="429"/>
      <c r="Q335" s="423"/>
    </row>
    <row r="336" spans="1:17" x14ac:dyDescent="0.25">
      <c r="A336" s="420" t="str">
        <f>+'Diagnóstico Técnico'!A339</f>
        <v>MIL-064</v>
      </c>
      <c r="B336" s="421"/>
      <c r="C336" s="421"/>
      <c r="D336" s="422"/>
      <c r="E336" s="423"/>
      <c r="F336" s="424"/>
      <c r="G336" s="425"/>
      <c r="H336" s="426"/>
      <c r="I336" s="427">
        <f t="shared" si="10"/>
        <v>0</v>
      </c>
      <c r="J336" s="425"/>
      <c r="K336" s="426">
        <f>+'Ejecución de Obra'!CH348</f>
        <v>236340.52492007101</v>
      </c>
      <c r="L336" s="428">
        <f t="shared" si="11"/>
        <v>236340.52492007101</v>
      </c>
      <c r="M336" s="424"/>
      <c r="N336" s="424"/>
      <c r="O336" s="424"/>
      <c r="P336" s="429"/>
      <c r="Q336" s="423"/>
    </row>
    <row r="337" spans="1:17" x14ac:dyDescent="0.25">
      <c r="A337" s="420" t="str">
        <f>+'Diagnóstico Técnico'!A340</f>
        <v>OAS-065</v>
      </c>
      <c r="B337" s="421"/>
      <c r="C337" s="421"/>
      <c r="D337" s="422"/>
      <c r="E337" s="423"/>
      <c r="F337" s="424"/>
      <c r="G337" s="425"/>
      <c r="H337" s="426"/>
      <c r="I337" s="427">
        <f t="shared" si="10"/>
        <v>0</v>
      </c>
      <c r="J337" s="425"/>
      <c r="K337" s="426">
        <f>+'Ejecución de Obra'!CH349</f>
        <v>5776638.3624100704</v>
      </c>
      <c r="L337" s="428">
        <f t="shared" si="11"/>
        <v>5776638.3624100704</v>
      </c>
      <c r="M337" s="424"/>
      <c r="N337" s="424"/>
      <c r="O337" s="424"/>
      <c r="P337" s="429"/>
      <c r="Q337" s="423"/>
    </row>
    <row r="338" spans="1:17" x14ac:dyDescent="0.25">
      <c r="A338" s="420" t="str">
        <f>+'Diagnóstico Técnico'!A341</f>
        <v>MIL-065</v>
      </c>
      <c r="B338" s="421"/>
      <c r="C338" s="421"/>
      <c r="D338" s="422"/>
      <c r="E338" s="423"/>
      <c r="F338" s="424"/>
      <c r="G338" s="425"/>
      <c r="H338" s="426"/>
      <c r="I338" s="427">
        <f t="shared" si="10"/>
        <v>0</v>
      </c>
      <c r="J338" s="425"/>
      <c r="K338" s="426">
        <f>+'Ejecución de Obra'!CH350</f>
        <v>236340.52492007101</v>
      </c>
      <c r="L338" s="428">
        <f t="shared" si="11"/>
        <v>236340.52492007101</v>
      </c>
      <c r="M338" s="424"/>
      <c r="N338" s="424"/>
      <c r="O338" s="424"/>
      <c r="P338" s="429"/>
      <c r="Q338" s="423"/>
    </row>
    <row r="339" spans="1:17" x14ac:dyDescent="0.25">
      <c r="A339" s="420" t="str">
        <f>+'Diagnóstico Técnico'!A342</f>
        <v>HOR-032</v>
      </c>
      <c r="B339" s="421"/>
      <c r="C339" s="421"/>
      <c r="D339" s="422"/>
      <c r="E339" s="423"/>
      <c r="F339" s="424"/>
      <c r="G339" s="425"/>
      <c r="H339" s="426"/>
      <c r="I339" s="427">
        <f t="shared" si="10"/>
        <v>0</v>
      </c>
      <c r="J339" s="425"/>
      <c r="K339" s="426">
        <f>+'Ejecución de Obra'!CH351</f>
        <v>0</v>
      </c>
      <c r="L339" s="428">
        <f t="shared" si="11"/>
        <v>0</v>
      </c>
      <c r="M339" s="424"/>
      <c r="N339" s="424"/>
      <c r="O339" s="424"/>
      <c r="P339" s="429"/>
      <c r="Q339" s="423"/>
    </row>
    <row r="340" spans="1:17" x14ac:dyDescent="0.25">
      <c r="A340" s="420" t="str">
        <f>+'Diagnóstico Técnico'!A343</f>
        <v>OAS-066</v>
      </c>
      <c r="B340" s="421"/>
      <c r="C340" s="421"/>
      <c r="D340" s="422"/>
      <c r="E340" s="423"/>
      <c r="F340" s="424"/>
      <c r="G340" s="425"/>
      <c r="H340" s="426"/>
      <c r="I340" s="427">
        <f t="shared" si="10"/>
        <v>0</v>
      </c>
      <c r="J340" s="425"/>
      <c r="K340" s="426">
        <f>+'Ejecución de Obra'!CH352</f>
        <v>4661543.5539200716</v>
      </c>
      <c r="L340" s="428">
        <f t="shared" si="11"/>
        <v>4661543.5539200716</v>
      </c>
      <c r="M340" s="424"/>
      <c r="N340" s="424"/>
      <c r="O340" s="424"/>
      <c r="P340" s="429"/>
      <c r="Q340" s="423"/>
    </row>
    <row r="341" spans="1:17" x14ac:dyDescent="0.25">
      <c r="A341" s="420" t="str">
        <f>+'Diagnóstico Técnico'!A344</f>
        <v>MIL-066</v>
      </c>
      <c r="B341" s="421"/>
      <c r="C341" s="421"/>
      <c r="D341" s="422"/>
      <c r="E341" s="423"/>
      <c r="F341" s="424"/>
      <c r="G341" s="425"/>
      <c r="H341" s="426"/>
      <c r="I341" s="427">
        <f t="shared" si="10"/>
        <v>0</v>
      </c>
      <c r="J341" s="425"/>
      <c r="K341" s="426">
        <f>+'Ejecución de Obra'!CH353</f>
        <v>236340.52492007101</v>
      </c>
      <c r="L341" s="428">
        <f t="shared" si="11"/>
        <v>236340.52492007101</v>
      </c>
      <c r="M341" s="424"/>
      <c r="N341" s="424"/>
      <c r="O341" s="424"/>
      <c r="P341" s="429"/>
      <c r="Q341" s="423"/>
    </row>
    <row r="342" spans="1:17" x14ac:dyDescent="0.25">
      <c r="A342" s="420" t="str">
        <f>+'Diagnóstico Técnico'!A345</f>
        <v>OAS-067</v>
      </c>
      <c r="B342" s="421"/>
      <c r="C342" s="421"/>
      <c r="D342" s="422"/>
      <c r="E342" s="423"/>
      <c r="F342" s="424"/>
      <c r="G342" s="425"/>
      <c r="H342" s="426"/>
      <c r="I342" s="427">
        <f t="shared" si="10"/>
        <v>0</v>
      </c>
      <c r="J342" s="425"/>
      <c r="K342" s="426">
        <f>+'Ejecución de Obra'!CH354</f>
        <v>236340.52492007101</v>
      </c>
      <c r="L342" s="428">
        <f t="shared" si="11"/>
        <v>236340.52492007101</v>
      </c>
      <c r="M342" s="424"/>
      <c r="N342" s="424"/>
      <c r="O342" s="424"/>
      <c r="P342" s="429"/>
      <c r="Q342" s="423"/>
    </row>
    <row r="343" spans="1:17" x14ac:dyDescent="0.25">
      <c r="A343" s="420" t="str">
        <f>+'Diagnóstico Técnico'!A346</f>
        <v>OAS-068</v>
      </c>
      <c r="B343" s="421"/>
      <c r="C343" s="421"/>
      <c r="D343" s="422"/>
      <c r="E343" s="423"/>
      <c r="F343" s="424"/>
      <c r="G343" s="425"/>
      <c r="H343" s="426"/>
      <c r="I343" s="427">
        <f t="shared" si="10"/>
        <v>0</v>
      </c>
      <c r="J343" s="425"/>
      <c r="K343" s="426">
        <f>+'Ejecución de Obra'!CH355</f>
        <v>4661543.5539200716</v>
      </c>
      <c r="L343" s="428">
        <f t="shared" si="11"/>
        <v>4661543.5539200716</v>
      </c>
      <c r="M343" s="424"/>
      <c r="N343" s="424"/>
      <c r="O343" s="424"/>
      <c r="P343" s="429"/>
      <c r="Q343" s="423"/>
    </row>
    <row r="344" spans="1:17" x14ac:dyDescent="0.25">
      <c r="A344" s="420" t="str">
        <f>+'Diagnóstico Técnico'!A347</f>
        <v>OAS-069</v>
      </c>
      <c r="B344" s="421"/>
      <c r="C344" s="421"/>
      <c r="D344" s="422"/>
      <c r="E344" s="423"/>
      <c r="F344" s="424"/>
      <c r="G344" s="425"/>
      <c r="H344" s="426"/>
      <c r="I344" s="427">
        <f t="shared" si="10"/>
        <v>0</v>
      </c>
      <c r="J344" s="425"/>
      <c r="K344" s="426">
        <f>+'Ejecución de Obra'!CH356</f>
        <v>0</v>
      </c>
      <c r="L344" s="428">
        <f t="shared" si="11"/>
        <v>0</v>
      </c>
      <c r="M344" s="424"/>
      <c r="N344" s="424"/>
      <c r="O344" s="424"/>
      <c r="P344" s="429"/>
      <c r="Q344" s="423"/>
    </row>
    <row r="345" spans="1:17" x14ac:dyDescent="0.25">
      <c r="A345" s="420" t="str">
        <f>+'Diagnóstico Técnico'!A348</f>
        <v>MIL-067</v>
      </c>
      <c r="B345" s="421"/>
      <c r="C345" s="421"/>
      <c r="D345" s="422"/>
      <c r="E345" s="423"/>
      <c r="F345" s="424"/>
      <c r="G345" s="425"/>
      <c r="H345" s="426"/>
      <c r="I345" s="427">
        <f t="shared" si="10"/>
        <v>0</v>
      </c>
      <c r="J345" s="425"/>
      <c r="K345" s="426">
        <f>+'Ejecución de Obra'!CH357</f>
        <v>236340.52492007101</v>
      </c>
      <c r="L345" s="428">
        <f t="shared" si="11"/>
        <v>236340.52492007101</v>
      </c>
      <c r="M345" s="424"/>
      <c r="N345" s="424"/>
      <c r="O345" s="424"/>
      <c r="P345" s="429"/>
      <c r="Q345" s="423"/>
    </row>
    <row r="346" spans="1:17" x14ac:dyDescent="0.25">
      <c r="A346" s="420" t="str">
        <f>+'Diagnóstico Técnico'!A349</f>
        <v>MIL-068</v>
      </c>
      <c r="B346" s="421"/>
      <c r="C346" s="421"/>
      <c r="D346" s="422"/>
      <c r="E346" s="423"/>
      <c r="F346" s="424"/>
      <c r="G346" s="425"/>
      <c r="H346" s="426"/>
      <c r="I346" s="427">
        <f t="shared" si="10"/>
        <v>0</v>
      </c>
      <c r="J346" s="425"/>
      <c r="K346" s="426">
        <f>+'Ejecución de Obra'!CH358</f>
        <v>236340.52492007101</v>
      </c>
      <c r="L346" s="428">
        <f t="shared" si="11"/>
        <v>236340.52492007101</v>
      </c>
      <c r="M346" s="424"/>
      <c r="N346" s="424"/>
      <c r="O346" s="424"/>
      <c r="P346" s="429"/>
      <c r="Q346" s="423"/>
    </row>
    <row r="347" spans="1:17" x14ac:dyDescent="0.25">
      <c r="A347" s="420" t="str">
        <f>+'Diagnóstico Técnico'!A350</f>
        <v>MIL-069</v>
      </c>
      <c r="B347" s="421"/>
      <c r="C347" s="421"/>
      <c r="D347" s="422"/>
      <c r="E347" s="423"/>
      <c r="F347" s="424"/>
      <c r="G347" s="425"/>
      <c r="H347" s="426"/>
      <c r="I347" s="427">
        <f t="shared" si="10"/>
        <v>0</v>
      </c>
      <c r="J347" s="425"/>
      <c r="K347" s="426">
        <f>+'Ejecución de Obra'!CH359</f>
        <v>0</v>
      </c>
      <c r="L347" s="428">
        <f t="shared" si="11"/>
        <v>0</v>
      </c>
      <c r="M347" s="424"/>
      <c r="N347" s="424"/>
      <c r="O347" s="424"/>
      <c r="P347" s="429"/>
      <c r="Q347" s="423"/>
    </row>
    <row r="348" spans="1:17" x14ac:dyDescent="0.25">
      <c r="A348" s="420" t="str">
        <f>+'Diagnóstico Técnico'!A351</f>
        <v>OAS-070</v>
      </c>
      <c r="B348" s="421"/>
      <c r="C348" s="421"/>
      <c r="D348" s="422"/>
      <c r="E348" s="423"/>
      <c r="F348" s="424"/>
      <c r="G348" s="425"/>
      <c r="H348" s="426"/>
      <c r="I348" s="427">
        <f t="shared" si="10"/>
        <v>0</v>
      </c>
      <c r="J348" s="425"/>
      <c r="K348" s="426">
        <f>+'Ejecución de Obra'!CH360</f>
        <v>5640670.7477800697</v>
      </c>
      <c r="L348" s="428">
        <f t="shared" si="11"/>
        <v>5640670.7477800697</v>
      </c>
      <c r="M348" s="424"/>
      <c r="N348" s="424"/>
      <c r="O348" s="424"/>
      <c r="P348" s="429"/>
      <c r="Q348" s="423"/>
    </row>
    <row r="349" spans="1:17" hidden="1" x14ac:dyDescent="0.25">
      <c r="A349" s="420" t="str">
        <f>+'Diagnóstico Técnico'!A352</f>
        <v/>
      </c>
      <c r="B349" s="421"/>
      <c r="C349" s="421"/>
      <c r="D349" s="422"/>
      <c r="E349" s="423"/>
      <c r="F349" s="424"/>
      <c r="G349" s="425"/>
      <c r="H349" s="426"/>
      <c r="I349" s="427">
        <f t="shared" si="10"/>
        <v>0</v>
      </c>
      <c r="J349" s="425"/>
      <c r="K349" s="426">
        <f>+'Ejecución de Obra'!CH361</f>
        <v>0</v>
      </c>
      <c r="L349" s="428">
        <f t="shared" si="11"/>
        <v>0</v>
      </c>
      <c r="M349" s="424"/>
      <c r="N349" s="424"/>
      <c r="O349" s="424"/>
      <c r="P349" s="429"/>
      <c r="Q349" s="423"/>
    </row>
    <row r="350" spans="1:17" x14ac:dyDescent="0.25">
      <c r="A350" s="420" t="str">
        <f>+'Diagnóstico Técnico'!A353</f>
        <v>MIL-070</v>
      </c>
      <c r="B350" s="421"/>
      <c r="C350" s="421"/>
      <c r="D350" s="422"/>
      <c r="E350" s="423"/>
      <c r="F350" s="424"/>
      <c r="G350" s="425"/>
      <c r="H350" s="426"/>
      <c r="I350" s="427">
        <f t="shared" si="10"/>
        <v>0</v>
      </c>
      <c r="J350" s="425"/>
      <c r="K350" s="426">
        <f>+'Ejecución de Obra'!CH362</f>
        <v>236340.52492007101</v>
      </c>
      <c r="L350" s="428">
        <f t="shared" si="11"/>
        <v>236340.52492007101</v>
      </c>
      <c r="M350" s="424"/>
      <c r="N350" s="424"/>
      <c r="O350" s="424"/>
      <c r="P350" s="429"/>
      <c r="Q350" s="423"/>
    </row>
    <row r="351" spans="1:17" x14ac:dyDescent="0.25">
      <c r="A351" s="420" t="str">
        <f>+'Diagnóstico Técnico'!A354</f>
        <v>HOR-033</v>
      </c>
      <c r="B351" s="421"/>
      <c r="C351" s="421"/>
      <c r="D351" s="422"/>
      <c r="E351" s="423"/>
      <c r="F351" s="424"/>
      <c r="G351" s="425"/>
      <c r="H351" s="426"/>
      <c r="I351" s="427">
        <f t="shared" si="10"/>
        <v>0</v>
      </c>
      <c r="J351" s="425"/>
      <c r="K351" s="426">
        <f>+'Ejecución de Obra'!CH363</f>
        <v>0</v>
      </c>
      <c r="L351" s="428">
        <f t="shared" si="11"/>
        <v>0</v>
      </c>
      <c r="M351" s="424"/>
      <c r="N351" s="424"/>
      <c r="O351" s="424"/>
      <c r="P351" s="429"/>
      <c r="Q351" s="423"/>
    </row>
    <row r="352" spans="1:17" hidden="1" x14ac:dyDescent="0.25">
      <c r="A352" s="420" t="str">
        <f>+'Diagnóstico Técnico'!A355</f>
        <v/>
      </c>
      <c r="B352" s="421"/>
      <c r="C352" s="421"/>
      <c r="D352" s="422"/>
      <c r="E352" s="423"/>
      <c r="F352" s="424"/>
      <c r="G352" s="425"/>
      <c r="H352" s="426"/>
      <c r="I352" s="427">
        <f t="shared" si="10"/>
        <v>0</v>
      </c>
      <c r="J352" s="425"/>
      <c r="K352" s="426">
        <f>+'Ejecución de Obra'!CH364</f>
        <v>0</v>
      </c>
      <c r="L352" s="428">
        <f t="shared" si="11"/>
        <v>0</v>
      </c>
      <c r="M352" s="424"/>
      <c r="N352" s="424"/>
      <c r="O352" s="424"/>
      <c r="P352" s="429"/>
      <c r="Q352" s="423"/>
    </row>
    <row r="353" spans="1:17" hidden="1" x14ac:dyDescent="0.25">
      <c r="A353" s="420" t="str">
        <f>+'Diagnóstico Técnico'!A356</f>
        <v/>
      </c>
      <c r="B353" s="421"/>
      <c r="C353" s="421"/>
      <c r="D353" s="422"/>
      <c r="E353" s="423"/>
      <c r="F353" s="424"/>
      <c r="G353" s="425"/>
      <c r="H353" s="426"/>
      <c r="I353" s="427">
        <f t="shared" si="10"/>
        <v>0</v>
      </c>
      <c r="J353" s="425"/>
      <c r="K353" s="426">
        <f>+'Ejecución de Obra'!CH365</f>
        <v>0</v>
      </c>
      <c r="L353" s="428">
        <f t="shared" si="11"/>
        <v>0</v>
      </c>
      <c r="M353" s="424"/>
      <c r="N353" s="424"/>
      <c r="O353" s="424"/>
      <c r="P353" s="429"/>
      <c r="Q353" s="423"/>
    </row>
    <row r="354" spans="1:17" x14ac:dyDescent="0.25">
      <c r="A354" s="420" t="str">
        <f>+'Diagnóstico Técnico'!A357</f>
        <v>MAR-056</v>
      </c>
      <c r="B354" s="421"/>
      <c r="C354" s="421"/>
      <c r="D354" s="422"/>
      <c r="E354" s="423"/>
      <c r="F354" s="424"/>
      <c r="G354" s="425"/>
      <c r="H354" s="426"/>
      <c r="I354" s="427">
        <f t="shared" si="10"/>
        <v>0</v>
      </c>
      <c r="J354" s="425"/>
      <c r="K354" s="426">
        <f>+'Ejecución de Obra'!CH366</f>
        <v>0</v>
      </c>
      <c r="L354" s="428">
        <f t="shared" si="11"/>
        <v>0</v>
      </c>
      <c r="M354" s="424"/>
      <c r="N354" s="424"/>
      <c r="O354" s="424"/>
      <c r="P354" s="429"/>
      <c r="Q354" s="423"/>
    </row>
    <row r="355" spans="1:17" x14ac:dyDescent="0.25">
      <c r="A355" s="420" t="str">
        <f>+'Diagnóstico Técnico'!A358</f>
        <v>MAR-057</v>
      </c>
      <c r="B355" s="421"/>
      <c r="C355" s="421"/>
      <c r="D355" s="422"/>
      <c r="E355" s="423"/>
      <c r="F355" s="424"/>
      <c r="G355" s="425"/>
      <c r="H355" s="426"/>
      <c r="I355" s="427">
        <f t="shared" si="10"/>
        <v>0</v>
      </c>
      <c r="J355" s="425"/>
      <c r="K355" s="426">
        <f>+'Ejecución de Obra'!CH367</f>
        <v>0</v>
      </c>
      <c r="L355" s="428">
        <f t="shared" si="11"/>
        <v>0</v>
      </c>
      <c r="M355" s="424"/>
      <c r="N355" s="424"/>
      <c r="O355" s="424"/>
      <c r="P355" s="429"/>
      <c r="Q355" s="423"/>
    </row>
    <row r="356" spans="1:17" hidden="1" x14ac:dyDescent="0.25">
      <c r="A356" s="420" t="str">
        <f>+'Diagnóstico Técnico'!A359</f>
        <v/>
      </c>
      <c r="B356" s="421"/>
      <c r="C356" s="421"/>
      <c r="D356" s="422"/>
      <c r="E356" s="423"/>
      <c r="F356" s="424"/>
      <c r="G356" s="425"/>
      <c r="H356" s="426"/>
      <c r="I356" s="427">
        <f t="shared" si="10"/>
        <v>0</v>
      </c>
      <c r="J356" s="425"/>
      <c r="K356" s="426">
        <f>+'Ejecución de Obra'!CH368</f>
        <v>0</v>
      </c>
      <c r="L356" s="428">
        <f t="shared" si="11"/>
        <v>0</v>
      </c>
      <c r="M356" s="424"/>
      <c r="N356" s="424"/>
      <c r="O356" s="424"/>
      <c r="P356" s="429"/>
      <c r="Q356" s="423"/>
    </row>
    <row r="357" spans="1:17" hidden="1" x14ac:dyDescent="0.25">
      <c r="A357" s="420" t="str">
        <f>+'Diagnóstico Técnico'!A360</f>
        <v/>
      </c>
      <c r="B357" s="421"/>
      <c r="C357" s="421"/>
      <c r="D357" s="422"/>
      <c r="E357" s="423"/>
      <c r="F357" s="424"/>
      <c r="G357" s="425"/>
      <c r="H357" s="426"/>
      <c r="I357" s="427">
        <f t="shared" si="10"/>
        <v>0</v>
      </c>
      <c r="J357" s="425"/>
      <c r="K357" s="426">
        <f>+'Ejecución de Obra'!CH369</f>
        <v>0</v>
      </c>
      <c r="L357" s="428">
        <f t="shared" si="11"/>
        <v>0</v>
      </c>
      <c r="M357" s="424"/>
      <c r="N357" s="424"/>
      <c r="O357" s="424"/>
      <c r="P357" s="429"/>
      <c r="Q357" s="423"/>
    </row>
    <row r="358" spans="1:17" s="450" customFormat="1" ht="15.75" thickBot="1" x14ac:dyDescent="0.3">
      <c r="A358" s="420" t="str">
        <f>+'Diagnóstico Técnico'!A361</f>
        <v>MAR-058</v>
      </c>
      <c r="B358" s="443"/>
      <c r="C358" s="443"/>
      <c r="D358" s="444"/>
      <c r="E358" s="445"/>
      <c r="F358" s="446"/>
      <c r="G358" s="447"/>
      <c r="H358" s="448"/>
      <c r="I358" s="427">
        <f t="shared" si="10"/>
        <v>0</v>
      </c>
      <c r="J358" s="425"/>
      <c r="K358" s="426">
        <f>+'Ejecución de Obra'!CH370</f>
        <v>0</v>
      </c>
      <c r="L358" s="428">
        <f t="shared" si="11"/>
        <v>0</v>
      </c>
      <c r="M358" s="446"/>
      <c r="N358" s="446"/>
      <c r="O358" s="446"/>
      <c r="P358" s="449"/>
      <c r="Q358" s="445"/>
    </row>
    <row r="359" spans="1:17" hidden="1" x14ac:dyDescent="0.25">
      <c r="A359" s="420" t="str">
        <f>+'Diagnóstico Técnico'!A362</f>
        <v/>
      </c>
      <c r="B359" s="451"/>
      <c r="C359" s="451"/>
      <c r="D359" s="452"/>
      <c r="E359" s="453"/>
      <c r="F359" s="454"/>
      <c r="G359" s="455"/>
      <c r="H359" s="456"/>
      <c r="I359" s="427">
        <f t="shared" si="10"/>
        <v>0</v>
      </c>
      <c r="J359" s="425"/>
      <c r="K359" s="426">
        <f>+'Ejecución de Obra'!CH371</f>
        <v>0</v>
      </c>
      <c r="L359" s="428">
        <f t="shared" si="11"/>
        <v>0</v>
      </c>
      <c r="M359" s="454"/>
      <c r="N359" s="454"/>
      <c r="O359" s="454"/>
      <c r="P359" s="457"/>
      <c r="Q359" s="453"/>
    </row>
    <row r="360" spans="1:17" x14ac:dyDescent="0.25">
      <c r="A360" s="420" t="str">
        <f>+'Diagnóstico Técnico'!A363</f>
        <v>MIL-071</v>
      </c>
      <c r="B360" s="421"/>
      <c r="C360" s="421"/>
      <c r="D360" s="422"/>
      <c r="E360" s="423"/>
      <c r="F360" s="424"/>
      <c r="G360" s="425"/>
      <c r="H360" s="426"/>
      <c r="I360" s="427">
        <f t="shared" si="10"/>
        <v>0</v>
      </c>
      <c r="J360" s="425"/>
      <c r="K360" s="426">
        <f>+'Ejecución de Obra'!CH372</f>
        <v>236340.52492007101</v>
      </c>
      <c r="L360" s="428">
        <f t="shared" si="11"/>
        <v>236340.52492007101</v>
      </c>
      <c r="M360" s="424"/>
      <c r="N360" s="424"/>
      <c r="O360" s="424"/>
      <c r="P360" s="429"/>
      <c r="Q360" s="423"/>
    </row>
    <row r="361" spans="1:17" x14ac:dyDescent="0.25">
      <c r="A361" s="420" t="str">
        <f>+'Diagnóstico Técnico'!A364</f>
        <v>OAS-071</v>
      </c>
      <c r="B361" s="421"/>
      <c r="C361" s="421"/>
      <c r="D361" s="422"/>
      <c r="E361" s="423"/>
      <c r="F361" s="424"/>
      <c r="G361" s="425"/>
      <c r="H361" s="426"/>
      <c r="I361" s="427">
        <f t="shared" si="10"/>
        <v>0</v>
      </c>
      <c r="J361" s="425"/>
      <c r="K361" s="426">
        <f>+'Ejecución de Obra'!CH373</f>
        <v>0</v>
      </c>
      <c r="L361" s="428">
        <f t="shared" si="11"/>
        <v>0</v>
      </c>
      <c r="M361" s="424"/>
      <c r="N361" s="424"/>
      <c r="O361" s="424"/>
      <c r="P361" s="429"/>
      <c r="Q361" s="423"/>
    </row>
    <row r="362" spans="1:17" x14ac:dyDescent="0.25">
      <c r="A362" s="420" t="str">
        <f>+'Diagnóstico Técnico'!A365</f>
        <v>OAS-072</v>
      </c>
      <c r="B362" s="421"/>
      <c r="C362" s="421"/>
      <c r="D362" s="422"/>
      <c r="E362" s="423"/>
      <c r="F362" s="424"/>
      <c r="G362" s="425"/>
      <c r="H362" s="426"/>
      <c r="I362" s="427">
        <f t="shared" si="10"/>
        <v>0</v>
      </c>
      <c r="J362" s="425"/>
      <c r="K362" s="426">
        <f>+'Ejecución de Obra'!CH374</f>
        <v>0</v>
      </c>
      <c r="L362" s="428">
        <f t="shared" si="11"/>
        <v>0</v>
      </c>
      <c r="M362" s="424"/>
      <c r="N362" s="424"/>
      <c r="O362" s="424"/>
      <c r="P362" s="429"/>
      <c r="Q362" s="423"/>
    </row>
    <row r="363" spans="1:17" x14ac:dyDescent="0.25">
      <c r="A363" s="420" t="str">
        <f>+'Diagnóstico Técnico'!A366</f>
        <v>OAS-073</v>
      </c>
      <c r="B363" s="421"/>
      <c r="C363" s="421"/>
      <c r="D363" s="422"/>
      <c r="E363" s="423"/>
      <c r="F363" s="424"/>
      <c r="G363" s="425"/>
      <c r="H363" s="426"/>
      <c r="I363" s="427">
        <f t="shared" si="10"/>
        <v>0</v>
      </c>
      <c r="J363" s="425"/>
      <c r="K363" s="426">
        <f>+'Ejecución de Obra'!CH375</f>
        <v>2409300.9027120708</v>
      </c>
      <c r="L363" s="428">
        <f t="shared" si="11"/>
        <v>2409300.9027120708</v>
      </c>
      <c r="M363" s="424"/>
      <c r="N363" s="424"/>
      <c r="O363" s="424"/>
      <c r="P363" s="429"/>
      <c r="Q363" s="423"/>
    </row>
    <row r="364" spans="1:17" x14ac:dyDescent="0.25">
      <c r="A364" s="420" t="str">
        <f>+'Diagnóstico Técnico'!A367</f>
        <v>TAH-030</v>
      </c>
      <c r="B364" s="421"/>
      <c r="C364" s="421"/>
      <c r="D364" s="422"/>
      <c r="E364" s="423"/>
      <c r="F364" s="424"/>
      <c r="G364" s="425"/>
      <c r="H364" s="426"/>
      <c r="I364" s="427">
        <f t="shared" si="10"/>
        <v>0</v>
      </c>
      <c r="J364" s="425"/>
      <c r="K364" s="426">
        <f>+'Ejecución de Obra'!CH376</f>
        <v>0</v>
      </c>
      <c r="L364" s="428">
        <f t="shared" si="11"/>
        <v>0</v>
      </c>
      <c r="M364" s="424"/>
      <c r="N364" s="424"/>
      <c r="O364" s="424"/>
      <c r="P364" s="429"/>
      <c r="Q364" s="423"/>
    </row>
    <row r="365" spans="1:17" x14ac:dyDescent="0.25">
      <c r="A365" s="420" t="str">
        <f>+'Diagnóstico Técnico'!A368</f>
        <v>TAH-031</v>
      </c>
      <c r="B365" s="421"/>
      <c r="C365" s="421"/>
      <c r="D365" s="422"/>
      <c r="E365" s="423"/>
      <c r="F365" s="424"/>
      <c r="G365" s="425"/>
      <c r="H365" s="426"/>
      <c r="I365" s="427">
        <f t="shared" si="10"/>
        <v>0</v>
      </c>
      <c r="J365" s="425"/>
      <c r="K365" s="426">
        <f>+'Ejecución de Obra'!CH377</f>
        <v>0</v>
      </c>
      <c r="L365" s="428">
        <f t="shared" si="11"/>
        <v>0</v>
      </c>
      <c r="M365" s="424"/>
      <c r="N365" s="424"/>
      <c r="O365" s="424"/>
      <c r="P365" s="429"/>
      <c r="Q365" s="423"/>
    </row>
    <row r="366" spans="1:17" hidden="1" x14ac:dyDescent="0.25">
      <c r="A366" s="420" t="str">
        <f>+'Diagnóstico Técnico'!A369</f>
        <v/>
      </c>
      <c r="B366" s="421"/>
      <c r="C366" s="421"/>
      <c r="D366" s="422"/>
      <c r="E366" s="423"/>
      <c r="F366" s="424"/>
      <c r="G366" s="425"/>
      <c r="H366" s="426"/>
      <c r="I366" s="427">
        <f t="shared" si="10"/>
        <v>0</v>
      </c>
      <c r="J366" s="425"/>
      <c r="K366" s="426">
        <f>+'Ejecución de Obra'!CH378</f>
        <v>0</v>
      </c>
      <c r="L366" s="428">
        <f t="shared" si="11"/>
        <v>0</v>
      </c>
      <c r="M366" s="424"/>
      <c r="N366" s="424"/>
      <c r="O366" s="424"/>
      <c r="P366" s="429"/>
      <c r="Q366" s="423"/>
    </row>
    <row r="367" spans="1:17" hidden="1" x14ac:dyDescent="0.25">
      <c r="A367" s="420" t="str">
        <f>+'Diagnóstico Técnico'!A370</f>
        <v/>
      </c>
      <c r="B367" s="421"/>
      <c r="C367" s="421"/>
      <c r="D367" s="422"/>
      <c r="E367" s="423"/>
      <c r="F367" s="424"/>
      <c r="G367" s="425"/>
      <c r="H367" s="426"/>
      <c r="I367" s="427">
        <f t="shared" si="10"/>
        <v>0</v>
      </c>
      <c r="J367" s="425"/>
      <c r="K367" s="426">
        <f>+'Ejecución de Obra'!CH379</f>
        <v>0</v>
      </c>
      <c r="L367" s="428">
        <f t="shared" si="11"/>
        <v>0</v>
      </c>
      <c r="M367" s="424"/>
      <c r="N367" s="424"/>
      <c r="O367" s="424"/>
      <c r="P367" s="429"/>
      <c r="Q367" s="423"/>
    </row>
    <row r="368" spans="1:17" x14ac:dyDescent="0.25">
      <c r="A368" s="420" t="str">
        <f>+'Diagnóstico Técnico'!A371</f>
        <v>TAH-032</v>
      </c>
      <c r="B368" s="421"/>
      <c r="C368" s="421"/>
      <c r="D368" s="422"/>
      <c r="E368" s="423"/>
      <c r="F368" s="424"/>
      <c r="G368" s="425"/>
      <c r="H368" s="426"/>
      <c r="I368" s="427">
        <f t="shared" si="10"/>
        <v>0</v>
      </c>
      <c r="J368" s="425"/>
      <c r="K368" s="426">
        <f>+'Ejecución de Obra'!CH380</f>
        <v>0</v>
      </c>
      <c r="L368" s="428">
        <f t="shared" si="11"/>
        <v>0</v>
      </c>
      <c r="M368" s="424"/>
      <c r="N368" s="424"/>
      <c r="O368" s="424"/>
      <c r="P368" s="429"/>
      <c r="Q368" s="423"/>
    </row>
    <row r="369" spans="1:17" x14ac:dyDescent="0.25">
      <c r="A369" s="420" t="str">
        <f>+'Diagnóstico Técnico'!A372</f>
        <v>OAS-074</v>
      </c>
      <c r="B369" s="421"/>
      <c r="C369" s="421"/>
      <c r="D369" s="422"/>
      <c r="E369" s="423"/>
      <c r="F369" s="424"/>
      <c r="G369" s="425"/>
      <c r="H369" s="426"/>
      <c r="I369" s="427">
        <f t="shared" si="10"/>
        <v>0</v>
      </c>
      <c r="J369" s="425"/>
      <c r="K369" s="426">
        <f>+'Ejecución de Obra'!CH381</f>
        <v>0</v>
      </c>
      <c r="L369" s="428">
        <f t="shared" si="11"/>
        <v>0</v>
      </c>
      <c r="M369" s="424"/>
      <c r="N369" s="424"/>
      <c r="O369" s="424"/>
      <c r="P369" s="429"/>
      <c r="Q369" s="423"/>
    </row>
    <row r="370" spans="1:17" hidden="1" x14ac:dyDescent="0.25">
      <c r="A370" s="420" t="str">
        <f>+'Diagnóstico Técnico'!A373</f>
        <v/>
      </c>
      <c r="B370" s="421"/>
      <c r="C370" s="421"/>
      <c r="D370" s="422"/>
      <c r="E370" s="423"/>
      <c r="F370" s="424"/>
      <c r="G370" s="425"/>
      <c r="H370" s="426"/>
      <c r="I370" s="427">
        <f t="shared" si="10"/>
        <v>0</v>
      </c>
      <c r="J370" s="425"/>
      <c r="K370" s="426">
        <f>+'Ejecución de Obra'!CH382</f>
        <v>0</v>
      </c>
      <c r="L370" s="428">
        <f t="shared" si="11"/>
        <v>0</v>
      </c>
      <c r="M370" s="424"/>
      <c r="N370" s="424"/>
      <c r="O370" s="424"/>
      <c r="P370" s="429"/>
      <c r="Q370" s="423"/>
    </row>
    <row r="371" spans="1:17" x14ac:dyDescent="0.25">
      <c r="A371" s="420" t="str">
        <f>+'Diagnóstico Técnico'!A374</f>
        <v>TAH-033</v>
      </c>
      <c r="B371" s="421"/>
      <c r="C371" s="421"/>
      <c r="D371" s="422"/>
      <c r="E371" s="423"/>
      <c r="F371" s="424"/>
      <c r="G371" s="425"/>
      <c r="H371" s="426"/>
      <c r="I371" s="427">
        <f t="shared" si="10"/>
        <v>0</v>
      </c>
      <c r="J371" s="425"/>
      <c r="K371" s="426">
        <f>+'Ejecución de Obra'!CH383</f>
        <v>0</v>
      </c>
      <c r="L371" s="428">
        <f t="shared" si="11"/>
        <v>0</v>
      </c>
      <c r="M371" s="424"/>
      <c r="N371" s="424"/>
      <c r="O371" s="424"/>
      <c r="P371" s="429"/>
      <c r="Q371" s="423"/>
    </row>
    <row r="372" spans="1:17" x14ac:dyDescent="0.25">
      <c r="A372" s="420" t="str">
        <f>+'Diagnóstico Técnico'!A375</f>
        <v>OAS-075</v>
      </c>
      <c r="B372" s="421"/>
      <c r="C372" s="421"/>
      <c r="D372" s="422"/>
      <c r="E372" s="423"/>
      <c r="F372" s="424"/>
      <c r="G372" s="425"/>
      <c r="H372" s="426"/>
      <c r="I372" s="427">
        <f t="shared" si="10"/>
        <v>0</v>
      </c>
      <c r="J372" s="425"/>
      <c r="K372" s="426">
        <f>+'Ejecución de Obra'!CH384</f>
        <v>0</v>
      </c>
      <c r="L372" s="428">
        <f t="shared" si="11"/>
        <v>0</v>
      </c>
      <c r="M372" s="424"/>
      <c r="N372" s="424"/>
      <c r="O372" s="424"/>
      <c r="P372" s="429"/>
      <c r="Q372" s="423"/>
    </row>
    <row r="373" spans="1:17" x14ac:dyDescent="0.25">
      <c r="A373" s="420" t="str">
        <f>+'Diagnóstico Técnico'!A376</f>
        <v>MIL-072</v>
      </c>
      <c r="B373" s="421"/>
      <c r="C373" s="421"/>
      <c r="D373" s="422"/>
      <c r="E373" s="423"/>
      <c r="F373" s="424"/>
      <c r="G373" s="425"/>
      <c r="H373" s="426"/>
      <c r="I373" s="427">
        <f t="shared" si="10"/>
        <v>0</v>
      </c>
      <c r="J373" s="425"/>
      <c r="K373" s="426">
        <f>+'Ejecución de Obra'!CH385</f>
        <v>0</v>
      </c>
      <c r="L373" s="428">
        <f t="shared" si="11"/>
        <v>0</v>
      </c>
      <c r="M373" s="424"/>
      <c r="N373" s="424"/>
      <c r="O373" s="424"/>
      <c r="P373" s="429"/>
      <c r="Q373" s="423"/>
    </row>
    <row r="374" spans="1:17" x14ac:dyDescent="0.25">
      <c r="A374" s="420" t="str">
        <f>+'Diagnóstico Técnico'!A377</f>
        <v>OAS-076</v>
      </c>
      <c r="B374" s="421"/>
      <c r="C374" s="421"/>
      <c r="D374" s="422"/>
      <c r="E374" s="423"/>
      <c r="F374" s="424"/>
      <c r="G374" s="425"/>
      <c r="H374" s="426"/>
      <c r="I374" s="427">
        <f t="shared" si="10"/>
        <v>0</v>
      </c>
      <c r="J374" s="425"/>
      <c r="K374" s="426">
        <f>+'Ejecución de Obra'!CH386</f>
        <v>5989147.0467190715</v>
      </c>
      <c r="L374" s="428">
        <f t="shared" si="11"/>
        <v>5989147.0467190715</v>
      </c>
      <c r="M374" s="424"/>
      <c r="N374" s="424"/>
      <c r="O374" s="424"/>
      <c r="P374" s="429"/>
      <c r="Q374" s="423"/>
    </row>
    <row r="375" spans="1:17" x14ac:dyDescent="0.25">
      <c r="A375" s="420" t="str">
        <f>+'Diagnóstico Técnico'!A378</f>
        <v>OAS-077</v>
      </c>
      <c r="B375" s="421"/>
      <c r="C375" s="421"/>
      <c r="D375" s="422"/>
      <c r="E375" s="423"/>
      <c r="F375" s="424"/>
      <c r="G375" s="425"/>
      <c r="H375" s="426"/>
      <c r="I375" s="427">
        <f t="shared" si="10"/>
        <v>0</v>
      </c>
      <c r="J375" s="425"/>
      <c r="K375" s="426">
        <f>+'Ejecución de Obra'!CH387</f>
        <v>236340.52492007101</v>
      </c>
      <c r="L375" s="428">
        <f t="shared" si="11"/>
        <v>236340.52492007101</v>
      </c>
      <c r="M375" s="424"/>
      <c r="N375" s="424"/>
      <c r="O375" s="424"/>
      <c r="P375" s="429"/>
      <c r="Q375" s="423"/>
    </row>
    <row r="376" spans="1:17" x14ac:dyDescent="0.25">
      <c r="A376" s="420" t="str">
        <f>+'Diagnóstico Técnico'!A379</f>
        <v>OAS-078</v>
      </c>
      <c r="B376" s="421"/>
      <c r="C376" s="421"/>
      <c r="D376" s="422"/>
      <c r="E376" s="423"/>
      <c r="F376" s="424"/>
      <c r="G376" s="425"/>
      <c r="H376" s="426"/>
      <c r="I376" s="427">
        <f t="shared" si="10"/>
        <v>0</v>
      </c>
      <c r="J376" s="425"/>
      <c r="K376" s="426">
        <f>+'Ejecución de Obra'!CH388</f>
        <v>0</v>
      </c>
      <c r="L376" s="428">
        <f t="shared" si="11"/>
        <v>0</v>
      </c>
      <c r="M376" s="424"/>
      <c r="N376" s="424"/>
      <c r="O376" s="424"/>
      <c r="P376" s="429"/>
      <c r="Q376" s="423"/>
    </row>
    <row r="377" spans="1:17" x14ac:dyDescent="0.25">
      <c r="A377" s="420" t="str">
        <f>+'Diagnóstico Técnico'!A380</f>
        <v>OAS-079</v>
      </c>
      <c r="B377" s="421"/>
      <c r="C377" s="421"/>
      <c r="D377" s="422"/>
      <c r="E377" s="423"/>
      <c r="F377" s="424"/>
      <c r="G377" s="425"/>
      <c r="H377" s="426"/>
      <c r="I377" s="427">
        <f t="shared" si="10"/>
        <v>0</v>
      </c>
      <c r="J377" s="425"/>
      <c r="K377" s="426">
        <f>+'Ejecución de Obra'!CH389</f>
        <v>0</v>
      </c>
      <c r="L377" s="428">
        <f t="shared" si="11"/>
        <v>0</v>
      </c>
      <c r="M377" s="424"/>
      <c r="N377" s="424"/>
      <c r="O377" s="424"/>
      <c r="P377" s="429"/>
      <c r="Q377" s="423"/>
    </row>
    <row r="378" spans="1:17" x14ac:dyDescent="0.25">
      <c r="A378" s="420" t="str">
        <f>+'Diagnóstico Técnico'!A381</f>
        <v>OAS-080</v>
      </c>
      <c r="B378" s="421"/>
      <c r="C378" s="421"/>
      <c r="D378" s="422"/>
      <c r="E378" s="423"/>
      <c r="F378" s="424"/>
      <c r="G378" s="425"/>
      <c r="H378" s="426"/>
      <c r="I378" s="427">
        <f t="shared" si="10"/>
        <v>0</v>
      </c>
      <c r="J378" s="425"/>
      <c r="K378" s="426">
        <f>+'Ejecución de Obra'!CH390</f>
        <v>5513856.0537400711</v>
      </c>
      <c r="L378" s="428">
        <f t="shared" si="11"/>
        <v>5513856.0537400711</v>
      </c>
      <c r="M378" s="424"/>
      <c r="N378" s="424"/>
      <c r="O378" s="424"/>
      <c r="P378" s="429"/>
      <c r="Q378" s="423"/>
    </row>
    <row r="379" spans="1:17" x14ac:dyDescent="0.25">
      <c r="A379" s="420" t="str">
        <f>+'Diagnóstico Técnico'!A382</f>
        <v>OAS-081</v>
      </c>
      <c r="B379" s="421"/>
      <c r="C379" s="421"/>
      <c r="D379" s="422"/>
      <c r="E379" s="423"/>
      <c r="F379" s="424"/>
      <c r="G379" s="425"/>
      <c r="H379" s="426"/>
      <c r="I379" s="427">
        <f t="shared" si="10"/>
        <v>0</v>
      </c>
      <c r="J379" s="425"/>
      <c r="K379" s="426">
        <f>+'Ejecución de Obra'!CH391</f>
        <v>0</v>
      </c>
      <c r="L379" s="428">
        <f t="shared" si="11"/>
        <v>0</v>
      </c>
      <c r="M379" s="424"/>
      <c r="N379" s="424"/>
      <c r="O379" s="424"/>
      <c r="P379" s="429"/>
      <c r="Q379" s="423"/>
    </row>
    <row r="380" spans="1:17" hidden="1" x14ac:dyDescent="0.25">
      <c r="A380" s="420" t="str">
        <f>+'Diagnóstico Técnico'!A383</f>
        <v/>
      </c>
      <c r="B380" s="421"/>
      <c r="C380" s="421"/>
      <c r="D380" s="422"/>
      <c r="E380" s="423"/>
      <c r="F380" s="424"/>
      <c r="G380" s="425"/>
      <c r="H380" s="426"/>
      <c r="I380" s="427">
        <f t="shared" si="10"/>
        <v>0</v>
      </c>
      <c r="J380" s="425"/>
      <c r="K380" s="426">
        <f>+'Ejecución de Obra'!CH392</f>
        <v>0</v>
      </c>
      <c r="L380" s="428">
        <f t="shared" si="11"/>
        <v>0</v>
      </c>
      <c r="M380" s="424"/>
      <c r="N380" s="424"/>
      <c r="O380" s="424"/>
      <c r="P380" s="429"/>
      <c r="Q380" s="423"/>
    </row>
    <row r="381" spans="1:17" x14ac:dyDescent="0.25">
      <c r="A381" s="420" t="str">
        <f>+'Diagnóstico Técnico'!A384</f>
        <v>OAS-082</v>
      </c>
      <c r="B381" s="421"/>
      <c r="C381" s="421"/>
      <c r="D381" s="422"/>
      <c r="E381" s="423"/>
      <c r="F381" s="424"/>
      <c r="G381" s="425"/>
      <c r="H381" s="426"/>
      <c r="I381" s="427">
        <f t="shared" si="10"/>
        <v>0</v>
      </c>
      <c r="J381" s="425"/>
      <c r="K381" s="426">
        <f>+'Ejecución de Obra'!CH393</f>
        <v>4661543.5539200716</v>
      </c>
      <c r="L381" s="428">
        <f t="shared" si="11"/>
        <v>4661543.5539200716</v>
      </c>
      <c r="M381" s="424"/>
      <c r="N381" s="424"/>
      <c r="O381" s="424"/>
      <c r="P381" s="429"/>
      <c r="Q381" s="423"/>
    </row>
    <row r="382" spans="1:17" x14ac:dyDescent="0.25">
      <c r="A382" s="420" t="str">
        <f>+'Diagnóstico Técnico'!A385</f>
        <v>OAS-083</v>
      </c>
      <c r="B382" s="421"/>
      <c r="C382" s="421"/>
      <c r="D382" s="422"/>
      <c r="E382" s="423"/>
      <c r="F382" s="424"/>
      <c r="G382" s="425"/>
      <c r="H382" s="426"/>
      <c r="I382" s="427">
        <f t="shared" si="10"/>
        <v>0</v>
      </c>
      <c r="J382" s="425"/>
      <c r="K382" s="426">
        <f>+'Ejecución de Obra'!CH394</f>
        <v>236340.52492007101</v>
      </c>
      <c r="L382" s="428">
        <f t="shared" si="11"/>
        <v>236340.52492007101</v>
      </c>
      <c r="M382" s="424"/>
      <c r="N382" s="424"/>
      <c r="O382" s="424"/>
      <c r="P382" s="429"/>
      <c r="Q382" s="423"/>
    </row>
    <row r="383" spans="1:17" hidden="1" x14ac:dyDescent="0.25">
      <c r="A383" s="420" t="str">
        <f>+'Diagnóstico Técnico'!A386</f>
        <v/>
      </c>
      <c r="B383" s="421"/>
      <c r="C383" s="421"/>
      <c r="D383" s="422"/>
      <c r="E383" s="423"/>
      <c r="F383" s="424"/>
      <c r="G383" s="425"/>
      <c r="H383" s="426"/>
      <c r="I383" s="427">
        <f t="shared" si="10"/>
        <v>0</v>
      </c>
      <c r="J383" s="425"/>
      <c r="K383" s="426">
        <f>+'Ejecución de Obra'!CH395</f>
        <v>0</v>
      </c>
      <c r="L383" s="428">
        <f t="shared" si="11"/>
        <v>0</v>
      </c>
      <c r="M383" s="424"/>
      <c r="N383" s="424"/>
      <c r="O383" s="424"/>
      <c r="P383" s="429"/>
      <c r="Q383" s="423"/>
    </row>
    <row r="384" spans="1:17" x14ac:dyDescent="0.25">
      <c r="A384" s="420" t="str">
        <f>+'Diagnóstico Técnico'!A387</f>
        <v>OAS-084</v>
      </c>
      <c r="B384" s="421"/>
      <c r="C384" s="421"/>
      <c r="D384" s="422"/>
      <c r="E384" s="423"/>
      <c r="F384" s="424"/>
      <c r="G384" s="425"/>
      <c r="H384" s="426"/>
      <c r="I384" s="427">
        <f t="shared" si="10"/>
        <v>0</v>
      </c>
      <c r="J384" s="425"/>
      <c r="K384" s="426">
        <f>+'Ejecución de Obra'!CH396</f>
        <v>236340.52492007101</v>
      </c>
      <c r="L384" s="428">
        <f t="shared" si="11"/>
        <v>236340.52492007101</v>
      </c>
      <c r="M384" s="424"/>
      <c r="N384" s="424"/>
      <c r="O384" s="424"/>
      <c r="P384" s="429"/>
      <c r="Q384" s="423"/>
    </row>
    <row r="385" spans="1:17" x14ac:dyDescent="0.25">
      <c r="A385" s="420" t="str">
        <f>+'Diagnóstico Técnico'!A388</f>
        <v>OAS-085</v>
      </c>
      <c r="B385" s="421"/>
      <c r="C385" s="421"/>
      <c r="D385" s="422"/>
      <c r="E385" s="423"/>
      <c r="F385" s="424"/>
      <c r="G385" s="425"/>
      <c r="H385" s="426"/>
      <c r="I385" s="427">
        <f t="shared" si="10"/>
        <v>0</v>
      </c>
      <c r="J385" s="425"/>
      <c r="K385" s="426">
        <f>+'Ejecución de Obra'!CH397</f>
        <v>0</v>
      </c>
      <c r="L385" s="428">
        <f t="shared" si="11"/>
        <v>0</v>
      </c>
      <c r="M385" s="424"/>
      <c r="N385" s="424"/>
      <c r="O385" s="424"/>
      <c r="P385" s="429"/>
      <c r="Q385" s="423"/>
    </row>
    <row r="386" spans="1:17" x14ac:dyDescent="0.25">
      <c r="A386" s="420" t="str">
        <f>+'Diagnóstico Técnico'!A389</f>
        <v>OAS-086</v>
      </c>
      <c r="B386" s="421"/>
      <c r="C386" s="421"/>
      <c r="D386" s="422"/>
      <c r="E386" s="423"/>
      <c r="F386" s="424"/>
      <c r="G386" s="425"/>
      <c r="H386" s="426"/>
      <c r="I386" s="427">
        <f t="shared" si="10"/>
        <v>0</v>
      </c>
      <c r="J386" s="425"/>
      <c r="K386" s="426">
        <f>+'Ejecución de Obra'!CH398</f>
        <v>0</v>
      </c>
      <c r="L386" s="428">
        <f t="shared" si="11"/>
        <v>0</v>
      </c>
      <c r="M386" s="424"/>
      <c r="N386" s="424"/>
      <c r="O386" s="424"/>
      <c r="P386" s="429"/>
      <c r="Q386" s="423"/>
    </row>
    <row r="387" spans="1:17" x14ac:dyDescent="0.25">
      <c r="A387" s="420" t="str">
        <f>+'Diagnóstico Técnico'!A390</f>
        <v>OAS-087</v>
      </c>
      <c r="B387" s="421"/>
      <c r="C387" s="421"/>
      <c r="D387" s="422"/>
      <c r="E387" s="423"/>
      <c r="F387" s="424"/>
      <c r="G387" s="425"/>
      <c r="H387" s="426"/>
      <c r="I387" s="427">
        <f t="shared" si="10"/>
        <v>0</v>
      </c>
      <c r="J387" s="425"/>
      <c r="K387" s="426">
        <f>+'Ejecución de Obra'!CH399</f>
        <v>0</v>
      </c>
      <c r="L387" s="428">
        <f t="shared" si="11"/>
        <v>0</v>
      </c>
      <c r="M387" s="424"/>
      <c r="N387" s="424"/>
      <c r="O387" s="424"/>
      <c r="P387" s="429"/>
      <c r="Q387" s="423"/>
    </row>
    <row r="388" spans="1:17" x14ac:dyDescent="0.25">
      <c r="A388" s="420" t="str">
        <f>+'Diagnóstico Técnico'!A391</f>
        <v>MIL-073</v>
      </c>
      <c r="B388" s="421"/>
      <c r="C388" s="421"/>
      <c r="D388" s="422"/>
      <c r="E388" s="423"/>
      <c r="F388" s="424"/>
      <c r="G388" s="425"/>
      <c r="H388" s="426"/>
      <c r="I388" s="427">
        <f t="shared" ref="I388:I451" si="12">H388-G388</f>
        <v>0</v>
      </c>
      <c r="J388" s="425"/>
      <c r="K388" s="426">
        <f>+'Ejecución de Obra'!CH400</f>
        <v>236340.52492007101</v>
      </c>
      <c r="L388" s="428">
        <f t="shared" ref="L388:L451" si="13">K388-H388</f>
        <v>236340.52492007101</v>
      </c>
      <c r="M388" s="424"/>
      <c r="N388" s="424"/>
      <c r="O388" s="424"/>
      <c r="P388" s="429"/>
      <c r="Q388" s="423"/>
    </row>
    <row r="389" spans="1:17" x14ac:dyDescent="0.25">
      <c r="A389" s="420" t="str">
        <f>+'Diagnóstico Técnico'!A392</f>
        <v>MIL-074</v>
      </c>
      <c r="B389" s="421"/>
      <c r="C389" s="421"/>
      <c r="D389" s="422"/>
      <c r="E389" s="423"/>
      <c r="F389" s="424"/>
      <c r="G389" s="425"/>
      <c r="H389" s="426"/>
      <c r="I389" s="427">
        <f t="shared" si="12"/>
        <v>0</v>
      </c>
      <c r="J389" s="425"/>
      <c r="K389" s="426">
        <f>+'Ejecución de Obra'!CH401</f>
        <v>236340.52492007101</v>
      </c>
      <c r="L389" s="428">
        <f t="shared" si="13"/>
        <v>236340.52492007101</v>
      </c>
      <c r="M389" s="424"/>
      <c r="N389" s="424"/>
      <c r="O389" s="424"/>
      <c r="P389" s="429"/>
      <c r="Q389" s="423"/>
    </row>
    <row r="390" spans="1:17" hidden="1" x14ac:dyDescent="0.25">
      <c r="A390" s="420" t="str">
        <f>+'Diagnóstico Técnico'!A393</f>
        <v/>
      </c>
      <c r="B390" s="421"/>
      <c r="C390" s="421"/>
      <c r="D390" s="422"/>
      <c r="E390" s="423"/>
      <c r="F390" s="424"/>
      <c r="G390" s="425"/>
      <c r="H390" s="426"/>
      <c r="I390" s="427">
        <f t="shared" si="12"/>
        <v>0</v>
      </c>
      <c r="J390" s="425"/>
      <c r="K390" s="426">
        <f>+'Ejecución de Obra'!CH402</f>
        <v>0</v>
      </c>
      <c r="L390" s="428">
        <f t="shared" si="13"/>
        <v>0</v>
      </c>
      <c r="M390" s="424"/>
      <c r="N390" s="424"/>
      <c r="O390" s="424"/>
      <c r="P390" s="429"/>
      <c r="Q390" s="423"/>
    </row>
    <row r="391" spans="1:17" x14ac:dyDescent="0.25">
      <c r="A391" s="420" t="str">
        <f>+'Diagnóstico Técnico'!A394</f>
        <v>OAS-088</v>
      </c>
      <c r="B391" s="421"/>
      <c r="C391" s="421"/>
      <c r="D391" s="422"/>
      <c r="E391" s="423"/>
      <c r="F391" s="424"/>
      <c r="G391" s="425"/>
      <c r="H391" s="426"/>
      <c r="I391" s="427">
        <f t="shared" si="12"/>
        <v>0</v>
      </c>
      <c r="J391" s="425"/>
      <c r="K391" s="426">
        <f>+'Ejecución de Obra'!CH403</f>
        <v>236340.52492007101</v>
      </c>
      <c r="L391" s="428">
        <f t="shared" si="13"/>
        <v>236340.52492007101</v>
      </c>
      <c r="M391" s="424"/>
      <c r="N391" s="424"/>
      <c r="O391" s="424"/>
      <c r="P391" s="429"/>
      <c r="Q391" s="423"/>
    </row>
    <row r="392" spans="1:17" x14ac:dyDescent="0.25">
      <c r="A392" s="420" t="str">
        <f>+'Diagnóstico Técnico'!A395</f>
        <v>MIL-075</v>
      </c>
      <c r="B392" s="421"/>
      <c r="C392" s="421"/>
      <c r="D392" s="422"/>
      <c r="E392" s="423"/>
      <c r="F392" s="424"/>
      <c r="G392" s="425"/>
      <c r="H392" s="426"/>
      <c r="I392" s="427">
        <f t="shared" si="12"/>
        <v>0</v>
      </c>
      <c r="J392" s="425"/>
      <c r="K392" s="426">
        <f>+'Ejecución de Obra'!CH404</f>
        <v>236340.52492007101</v>
      </c>
      <c r="L392" s="428">
        <f t="shared" si="13"/>
        <v>236340.52492007101</v>
      </c>
      <c r="M392" s="424"/>
      <c r="N392" s="424"/>
      <c r="O392" s="424"/>
      <c r="P392" s="429"/>
      <c r="Q392" s="423"/>
    </row>
    <row r="393" spans="1:17" x14ac:dyDescent="0.25">
      <c r="A393" s="420" t="str">
        <f>+'Diagnóstico Técnico'!A396</f>
        <v>MAR-059</v>
      </c>
      <c r="B393" s="421"/>
      <c r="C393" s="421"/>
      <c r="D393" s="422"/>
      <c r="E393" s="423"/>
      <c r="F393" s="424"/>
      <c r="G393" s="425"/>
      <c r="H393" s="426"/>
      <c r="I393" s="427">
        <f t="shared" si="12"/>
        <v>0</v>
      </c>
      <c r="J393" s="425"/>
      <c r="K393" s="426">
        <f>+'Ejecución de Obra'!CH405</f>
        <v>0</v>
      </c>
      <c r="L393" s="428">
        <f t="shared" si="13"/>
        <v>0</v>
      </c>
      <c r="M393" s="424"/>
      <c r="N393" s="424"/>
      <c r="O393" s="424"/>
      <c r="P393" s="429"/>
      <c r="Q393" s="423"/>
    </row>
    <row r="394" spans="1:17" x14ac:dyDescent="0.25">
      <c r="A394" s="420" t="str">
        <f>+'Diagnóstico Técnico'!A397</f>
        <v>MAR-060</v>
      </c>
      <c r="B394" s="421"/>
      <c r="C394" s="421"/>
      <c r="D394" s="422"/>
      <c r="E394" s="423"/>
      <c r="F394" s="424"/>
      <c r="G394" s="425"/>
      <c r="H394" s="426"/>
      <c r="I394" s="427">
        <f t="shared" si="12"/>
        <v>0</v>
      </c>
      <c r="J394" s="425"/>
      <c r="K394" s="426">
        <f>+'Ejecución de Obra'!CH406</f>
        <v>0</v>
      </c>
      <c r="L394" s="428">
        <f t="shared" si="13"/>
        <v>0</v>
      </c>
      <c r="M394" s="424"/>
      <c r="N394" s="424"/>
      <c r="O394" s="424"/>
      <c r="P394" s="429"/>
      <c r="Q394" s="423"/>
    </row>
    <row r="395" spans="1:17" x14ac:dyDescent="0.25">
      <c r="A395" s="420" t="str">
        <f>+'Diagnóstico Técnico'!A398</f>
        <v>MAR-061</v>
      </c>
      <c r="B395" s="421"/>
      <c r="C395" s="421"/>
      <c r="D395" s="422"/>
      <c r="E395" s="423"/>
      <c r="F395" s="424"/>
      <c r="G395" s="425"/>
      <c r="H395" s="426"/>
      <c r="I395" s="427">
        <f t="shared" si="12"/>
        <v>0</v>
      </c>
      <c r="J395" s="425"/>
      <c r="K395" s="426">
        <f>+'Ejecución de Obra'!CH407</f>
        <v>0</v>
      </c>
      <c r="L395" s="428">
        <f t="shared" si="13"/>
        <v>0</v>
      </c>
      <c r="M395" s="424"/>
      <c r="N395" s="424"/>
      <c r="O395" s="424"/>
      <c r="P395" s="429"/>
      <c r="Q395" s="423"/>
    </row>
    <row r="396" spans="1:17" hidden="1" x14ac:dyDescent="0.25">
      <c r="A396" s="420" t="str">
        <f>+'Diagnóstico Técnico'!A399</f>
        <v/>
      </c>
      <c r="B396" s="421"/>
      <c r="C396" s="421"/>
      <c r="D396" s="422"/>
      <c r="E396" s="423"/>
      <c r="F396" s="424"/>
      <c r="G396" s="425"/>
      <c r="H396" s="426"/>
      <c r="I396" s="427">
        <f t="shared" si="12"/>
        <v>0</v>
      </c>
      <c r="J396" s="425"/>
      <c r="K396" s="426">
        <f>+'Ejecución de Obra'!CH408</f>
        <v>0</v>
      </c>
      <c r="L396" s="428">
        <f t="shared" si="13"/>
        <v>0</v>
      </c>
      <c r="M396" s="424"/>
      <c r="N396" s="424"/>
      <c r="O396" s="424"/>
      <c r="P396" s="429"/>
      <c r="Q396" s="423"/>
    </row>
    <row r="397" spans="1:17" x14ac:dyDescent="0.25">
      <c r="A397" s="420" t="str">
        <f>+'Diagnóstico Técnico'!A400</f>
        <v>OAS-089</v>
      </c>
      <c r="B397" s="421"/>
      <c r="C397" s="421"/>
      <c r="D397" s="422"/>
      <c r="E397" s="423"/>
      <c r="F397" s="424"/>
      <c r="G397" s="425"/>
      <c r="H397" s="426"/>
      <c r="I397" s="427">
        <f t="shared" si="12"/>
        <v>0</v>
      </c>
      <c r="J397" s="425"/>
      <c r="K397" s="426">
        <f>+'Ejecución de Obra'!CH409</f>
        <v>5758518.89967007</v>
      </c>
      <c r="L397" s="428">
        <f t="shared" si="13"/>
        <v>5758518.89967007</v>
      </c>
      <c r="M397" s="424"/>
      <c r="N397" s="424"/>
      <c r="O397" s="424"/>
      <c r="P397" s="429"/>
      <c r="Q397" s="423"/>
    </row>
    <row r="398" spans="1:17" hidden="1" x14ac:dyDescent="0.25">
      <c r="A398" s="420" t="str">
        <f>+'Diagnóstico Técnico'!A401</f>
        <v/>
      </c>
      <c r="B398" s="421"/>
      <c r="C398" s="421"/>
      <c r="D398" s="422"/>
      <c r="E398" s="423"/>
      <c r="F398" s="424"/>
      <c r="G398" s="425"/>
      <c r="H398" s="426"/>
      <c r="I398" s="427">
        <f t="shared" si="12"/>
        <v>0</v>
      </c>
      <c r="J398" s="425"/>
      <c r="K398" s="426">
        <f>+'Ejecución de Obra'!CH410</f>
        <v>0</v>
      </c>
      <c r="L398" s="428">
        <f t="shared" si="13"/>
        <v>0</v>
      </c>
      <c r="M398" s="424"/>
      <c r="N398" s="424"/>
      <c r="O398" s="424"/>
      <c r="P398" s="429"/>
      <c r="Q398" s="423"/>
    </row>
    <row r="399" spans="1:17" x14ac:dyDescent="0.25">
      <c r="A399" s="420" t="str">
        <f>+'Diagnóstico Técnico'!A402</f>
        <v>OAS-090</v>
      </c>
      <c r="B399" s="421"/>
      <c r="C399" s="421"/>
      <c r="D399" s="422"/>
      <c r="E399" s="423"/>
      <c r="F399" s="424"/>
      <c r="G399" s="425"/>
      <c r="H399" s="426"/>
      <c r="I399" s="427">
        <f t="shared" si="12"/>
        <v>0</v>
      </c>
      <c r="J399" s="425"/>
      <c r="K399" s="426">
        <f>+'Ejecución de Obra'!CH411</f>
        <v>0</v>
      </c>
      <c r="L399" s="428">
        <f t="shared" si="13"/>
        <v>0</v>
      </c>
      <c r="M399" s="424"/>
      <c r="N399" s="424"/>
      <c r="O399" s="424"/>
      <c r="P399" s="429"/>
      <c r="Q399" s="423"/>
    </row>
    <row r="400" spans="1:17" x14ac:dyDescent="0.25">
      <c r="A400" s="420" t="str">
        <f>+'Diagnóstico Técnico'!A403</f>
        <v>OAS-091</v>
      </c>
      <c r="B400" s="421"/>
      <c r="C400" s="421"/>
      <c r="D400" s="422"/>
      <c r="E400" s="423"/>
      <c r="F400" s="424"/>
      <c r="G400" s="425"/>
      <c r="H400" s="426"/>
      <c r="I400" s="427">
        <f t="shared" si="12"/>
        <v>0</v>
      </c>
      <c r="J400" s="425"/>
      <c r="K400" s="426">
        <f>+'Ejecución de Obra'!CH412</f>
        <v>236340.52492007101</v>
      </c>
      <c r="L400" s="428">
        <f t="shared" si="13"/>
        <v>236340.52492007101</v>
      </c>
      <c r="M400" s="424"/>
      <c r="N400" s="424"/>
      <c r="O400" s="424"/>
      <c r="P400" s="429"/>
      <c r="Q400" s="423"/>
    </row>
    <row r="401" spans="1:17" x14ac:dyDescent="0.25">
      <c r="A401" s="420" t="str">
        <f>+'Diagnóstico Técnico'!A404</f>
        <v>OAS-092</v>
      </c>
      <c r="B401" s="421"/>
      <c r="C401" s="421"/>
      <c r="D401" s="422"/>
      <c r="E401" s="423"/>
      <c r="F401" s="424"/>
      <c r="G401" s="425"/>
      <c r="H401" s="426"/>
      <c r="I401" s="427">
        <f t="shared" si="12"/>
        <v>0</v>
      </c>
      <c r="J401" s="425"/>
      <c r="K401" s="426">
        <f>+'Ejecución de Obra'!CH413</f>
        <v>0</v>
      </c>
      <c r="L401" s="428">
        <f t="shared" si="13"/>
        <v>0</v>
      </c>
      <c r="M401" s="424"/>
      <c r="N401" s="424"/>
      <c r="O401" s="424"/>
      <c r="P401" s="429"/>
      <c r="Q401" s="423"/>
    </row>
    <row r="402" spans="1:17" hidden="1" x14ac:dyDescent="0.25">
      <c r="A402" s="420" t="str">
        <f>+'Diagnóstico Técnico'!A405</f>
        <v/>
      </c>
      <c r="B402" s="421"/>
      <c r="C402" s="421"/>
      <c r="D402" s="422"/>
      <c r="E402" s="423"/>
      <c r="F402" s="424"/>
      <c r="G402" s="425"/>
      <c r="H402" s="426"/>
      <c r="I402" s="427">
        <f t="shared" si="12"/>
        <v>0</v>
      </c>
      <c r="J402" s="425"/>
      <c r="K402" s="426">
        <f>+'Ejecución de Obra'!CH414</f>
        <v>0</v>
      </c>
      <c r="L402" s="428">
        <f t="shared" si="13"/>
        <v>0</v>
      </c>
      <c r="M402" s="424"/>
      <c r="N402" s="424"/>
      <c r="O402" s="424"/>
      <c r="P402" s="429"/>
      <c r="Q402" s="423"/>
    </row>
    <row r="403" spans="1:17" x14ac:dyDescent="0.25">
      <c r="A403" s="420" t="str">
        <f>+'Diagnóstico Técnico'!A406</f>
        <v>OAS-093</v>
      </c>
      <c r="B403" s="421"/>
      <c r="C403" s="421"/>
      <c r="D403" s="422"/>
      <c r="E403" s="423"/>
      <c r="F403" s="424"/>
      <c r="G403" s="425"/>
      <c r="H403" s="426"/>
      <c r="I403" s="427">
        <f t="shared" si="12"/>
        <v>0</v>
      </c>
      <c r="J403" s="425"/>
      <c r="K403" s="426">
        <f>+'Ejecución de Obra'!CH415</f>
        <v>0</v>
      </c>
      <c r="L403" s="428">
        <f t="shared" si="13"/>
        <v>0</v>
      </c>
      <c r="M403" s="424"/>
      <c r="N403" s="424"/>
      <c r="O403" s="424"/>
      <c r="P403" s="429"/>
      <c r="Q403" s="423"/>
    </row>
    <row r="404" spans="1:17" x14ac:dyDescent="0.25">
      <c r="A404" s="420" t="str">
        <f>+'Diagnóstico Técnico'!A407</f>
        <v>OAS-094</v>
      </c>
      <c r="B404" s="421"/>
      <c r="C404" s="421"/>
      <c r="D404" s="422"/>
      <c r="E404" s="423"/>
      <c r="F404" s="424"/>
      <c r="G404" s="425"/>
      <c r="H404" s="426"/>
      <c r="I404" s="427">
        <f t="shared" si="12"/>
        <v>0</v>
      </c>
      <c r="J404" s="425"/>
      <c r="K404" s="426">
        <f>+'Ejecución de Obra'!CH416</f>
        <v>0</v>
      </c>
      <c r="L404" s="428">
        <f t="shared" si="13"/>
        <v>0</v>
      </c>
      <c r="M404" s="424"/>
      <c r="N404" s="424"/>
      <c r="O404" s="424"/>
      <c r="P404" s="429"/>
      <c r="Q404" s="423"/>
    </row>
    <row r="405" spans="1:17" x14ac:dyDescent="0.25">
      <c r="A405" s="420" t="str">
        <f>+'Diagnóstico Técnico'!A408</f>
        <v>OAS-095</v>
      </c>
      <c r="B405" s="421"/>
      <c r="C405" s="421"/>
      <c r="D405" s="422"/>
      <c r="E405" s="423"/>
      <c r="F405" s="424"/>
      <c r="G405" s="425"/>
      <c r="H405" s="426"/>
      <c r="I405" s="427">
        <f t="shared" si="12"/>
        <v>0</v>
      </c>
      <c r="J405" s="425"/>
      <c r="K405" s="426">
        <f>+'Ejecución de Obra'!CH417</f>
        <v>0</v>
      </c>
      <c r="L405" s="428">
        <f t="shared" si="13"/>
        <v>0</v>
      </c>
      <c r="M405" s="424"/>
      <c r="N405" s="424"/>
      <c r="O405" s="424"/>
      <c r="P405" s="429"/>
      <c r="Q405" s="423"/>
    </row>
    <row r="406" spans="1:17" x14ac:dyDescent="0.25">
      <c r="A406" s="420" t="str">
        <f>+'Diagnóstico Técnico'!A409</f>
        <v>MIL-076</v>
      </c>
      <c r="B406" s="421"/>
      <c r="C406" s="421"/>
      <c r="D406" s="422"/>
      <c r="E406" s="423"/>
      <c r="F406" s="424"/>
      <c r="G406" s="425"/>
      <c r="H406" s="426"/>
      <c r="I406" s="427">
        <f t="shared" si="12"/>
        <v>0</v>
      </c>
      <c r="J406" s="425"/>
      <c r="K406" s="426">
        <f>+'Ejecución de Obra'!CH418</f>
        <v>236340.52492007101</v>
      </c>
      <c r="L406" s="428">
        <f t="shared" si="13"/>
        <v>236340.52492007101</v>
      </c>
      <c r="M406" s="424"/>
      <c r="N406" s="424"/>
      <c r="O406" s="424"/>
      <c r="P406" s="429"/>
      <c r="Q406" s="423"/>
    </row>
    <row r="407" spans="1:17" hidden="1" x14ac:dyDescent="0.25">
      <c r="A407" s="420" t="str">
        <f>+'Diagnóstico Técnico'!A410</f>
        <v/>
      </c>
      <c r="B407" s="421"/>
      <c r="C407" s="421"/>
      <c r="D407" s="422"/>
      <c r="E407" s="423"/>
      <c r="F407" s="424"/>
      <c r="G407" s="425"/>
      <c r="H407" s="426"/>
      <c r="I407" s="427">
        <f t="shared" si="12"/>
        <v>0</v>
      </c>
      <c r="J407" s="425"/>
      <c r="K407" s="426">
        <f>+'Ejecución de Obra'!CH419</f>
        <v>0</v>
      </c>
      <c r="L407" s="428">
        <f t="shared" si="13"/>
        <v>0</v>
      </c>
      <c r="M407" s="424"/>
      <c r="N407" s="424"/>
      <c r="O407" s="424"/>
      <c r="P407" s="429"/>
      <c r="Q407" s="423"/>
    </row>
    <row r="408" spans="1:17" x14ac:dyDescent="0.25">
      <c r="A408" s="420" t="str">
        <f>+'Diagnóstico Técnico'!A411</f>
        <v>MIL-077</v>
      </c>
      <c r="B408" s="421"/>
      <c r="C408" s="421"/>
      <c r="D408" s="422"/>
      <c r="E408" s="423"/>
      <c r="F408" s="424"/>
      <c r="G408" s="425"/>
      <c r="H408" s="426"/>
      <c r="I408" s="427">
        <f t="shared" si="12"/>
        <v>0</v>
      </c>
      <c r="J408" s="425"/>
      <c r="K408" s="426">
        <f>+'Ejecución de Obra'!CH420</f>
        <v>236340.52492007101</v>
      </c>
      <c r="L408" s="428">
        <f t="shared" si="13"/>
        <v>236340.52492007101</v>
      </c>
      <c r="M408" s="424"/>
      <c r="N408" s="424"/>
      <c r="O408" s="424"/>
      <c r="P408" s="429"/>
      <c r="Q408" s="423"/>
    </row>
    <row r="409" spans="1:17" x14ac:dyDescent="0.25">
      <c r="A409" s="420" t="str">
        <f>+'Diagnóstico Técnico'!A412</f>
        <v>MAR-062</v>
      </c>
      <c r="B409" s="421"/>
      <c r="C409" s="421"/>
      <c r="D409" s="422"/>
      <c r="E409" s="423"/>
      <c r="F409" s="424"/>
      <c r="G409" s="425"/>
      <c r="H409" s="426"/>
      <c r="I409" s="427">
        <f t="shared" si="12"/>
        <v>0</v>
      </c>
      <c r="J409" s="425"/>
      <c r="K409" s="426">
        <f>+'Ejecución de Obra'!CH421</f>
        <v>0</v>
      </c>
      <c r="L409" s="428">
        <f t="shared" si="13"/>
        <v>0</v>
      </c>
      <c r="M409" s="424"/>
      <c r="N409" s="424"/>
      <c r="O409" s="424"/>
      <c r="P409" s="429"/>
      <c r="Q409" s="423"/>
    </row>
    <row r="410" spans="1:17" hidden="1" x14ac:dyDescent="0.25">
      <c r="A410" s="420" t="str">
        <f>+'Diagnóstico Técnico'!A413</f>
        <v/>
      </c>
      <c r="B410" s="421"/>
      <c r="C410" s="421"/>
      <c r="D410" s="422"/>
      <c r="E410" s="423"/>
      <c r="F410" s="424"/>
      <c r="G410" s="425"/>
      <c r="H410" s="426"/>
      <c r="I410" s="427">
        <f t="shared" si="12"/>
        <v>0</v>
      </c>
      <c r="J410" s="425"/>
      <c r="K410" s="426">
        <f>+'Ejecución de Obra'!CH422</f>
        <v>0</v>
      </c>
      <c r="L410" s="428">
        <f t="shared" si="13"/>
        <v>0</v>
      </c>
      <c r="M410" s="424"/>
      <c r="N410" s="424"/>
      <c r="O410" s="424"/>
      <c r="P410" s="429"/>
      <c r="Q410" s="423"/>
    </row>
    <row r="411" spans="1:17" x14ac:dyDescent="0.25">
      <c r="A411" s="420" t="str">
        <f>+'Diagnóstico Técnico'!A414</f>
        <v>OAS-096</v>
      </c>
      <c r="B411" s="421"/>
      <c r="C411" s="421"/>
      <c r="D411" s="422"/>
      <c r="E411" s="423"/>
      <c r="F411" s="424"/>
      <c r="G411" s="425"/>
      <c r="H411" s="426"/>
      <c r="I411" s="427">
        <f t="shared" si="12"/>
        <v>0</v>
      </c>
      <c r="J411" s="425"/>
      <c r="K411" s="426">
        <f>+'Ejecución de Obra'!CH423</f>
        <v>0</v>
      </c>
      <c r="L411" s="428">
        <f t="shared" si="13"/>
        <v>0</v>
      </c>
      <c r="M411" s="424"/>
      <c r="N411" s="424"/>
      <c r="O411" s="424"/>
      <c r="P411" s="429"/>
      <c r="Q411" s="423"/>
    </row>
    <row r="412" spans="1:17" x14ac:dyDescent="0.25">
      <c r="A412" s="420" t="str">
        <f>+'Diagnóstico Técnico'!A415</f>
        <v>HOR-034</v>
      </c>
      <c r="B412" s="421"/>
      <c r="C412" s="421"/>
      <c r="D412" s="422"/>
      <c r="E412" s="423"/>
      <c r="F412" s="424"/>
      <c r="G412" s="425"/>
      <c r="H412" s="426"/>
      <c r="I412" s="427">
        <f t="shared" si="12"/>
        <v>0</v>
      </c>
      <c r="J412" s="425"/>
      <c r="K412" s="426">
        <f>+'Ejecución de Obra'!CH424</f>
        <v>0</v>
      </c>
      <c r="L412" s="428">
        <f t="shared" si="13"/>
        <v>0</v>
      </c>
      <c r="M412" s="424"/>
      <c r="N412" s="424"/>
      <c r="O412" s="424"/>
      <c r="P412" s="429"/>
      <c r="Q412" s="423"/>
    </row>
    <row r="413" spans="1:17" hidden="1" x14ac:dyDescent="0.25">
      <c r="A413" s="420" t="str">
        <f>+'Diagnóstico Técnico'!A416</f>
        <v/>
      </c>
      <c r="B413" s="421"/>
      <c r="C413" s="421"/>
      <c r="D413" s="422"/>
      <c r="E413" s="423"/>
      <c r="F413" s="424"/>
      <c r="G413" s="425"/>
      <c r="H413" s="426"/>
      <c r="I413" s="427">
        <f t="shared" si="12"/>
        <v>0</v>
      </c>
      <c r="J413" s="425"/>
      <c r="K413" s="426">
        <f>+'Ejecución de Obra'!CH425</f>
        <v>0</v>
      </c>
      <c r="L413" s="428">
        <f t="shared" si="13"/>
        <v>0</v>
      </c>
      <c r="M413" s="424"/>
      <c r="N413" s="424"/>
      <c r="O413" s="424"/>
      <c r="P413" s="429"/>
      <c r="Q413" s="423"/>
    </row>
    <row r="414" spans="1:17" hidden="1" x14ac:dyDescent="0.25">
      <c r="A414" s="420" t="str">
        <f>+'Diagnóstico Técnico'!A417</f>
        <v/>
      </c>
      <c r="B414" s="421"/>
      <c r="C414" s="421"/>
      <c r="D414" s="422"/>
      <c r="E414" s="423"/>
      <c r="F414" s="424"/>
      <c r="G414" s="425"/>
      <c r="H414" s="426"/>
      <c r="I414" s="427">
        <f t="shared" si="12"/>
        <v>0</v>
      </c>
      <c r="J414" s="425"/>
      <c r="K414" s="426">
        <f>+'Ejecución de Obra'!CH426</f>
        <v>0</v>
      </c>
      <c r="L414" s="428">
        <f t="shared" si="13"/>
        <v>0</v>
      </c>
      <c r="M414" s="424"/>
      <c r="N414" s="424"/>
      <c r="O414" s="424"/>
      <c r="P414" s="429"/>
      <c r="Q414" s="423"/>
    </row>
    <row r="415" spans="1:17" x14ac:dyDescent="0.25">
      <c r="A415" s="420" t="str">
        <f>+'Diagnóstico Técnico'!A418</f>
        <v>MIL-078</v>
      </c>
      <c r="B415" s="421"/>
      <c r="C415" s="421"/>
      <c r="D415" s="422"/>
      <c r="E415" s="423"/>
      <c r="F415" s="424"/>
      <c r="G415" s="425"/>
      <c r="H415" s="426"/>
      <c r="I415" s="427">
        <f t="shared" si="12"/>
        <v>0</v>
      </c>
      <c r="J415" s="425"/>
      <c r="K415" s="426">
        <f>+'Ejecución de Obra'!CH427</f>
        <v>236340.52492007101</v>
      </c>
      <c r="L415" s="428">
        <f t="shared" si="13"/>
        <v>236340.52492007101</v>
      </c>
      <c r="M415" s="424"/>
      <c r="N415" s="424"/>
      <c r="O415" s="424"/>
      <c r="P415" s="429"/>
      <c r="Q415" s="423"/>
    </row>
    <row r="416" spans="1:17" hidden="1" x14ac:dyDescent="0.25">
      <c r="A416" s="420" t="str">
        <f>+'Diagnóstico Técnico'!A419</f>
        <v/>
      </c>
      <c r="B416" s="421"/>
      <c r="C416" s="421"/>
      <c r="D416" s="422"/>
      <c r="E416" s="423"/>
      <c r="F416" s="424"/>
      <c r="G416" s="425"/>
      <c r="H416" s="426"/>
      <c r="I416" s="427">
        <f t="shared" si="12"/>
        <v>0</v>
      </c>
      <c r="J416" s="425"/>
      <c r="K416" s="426">
        <f>+'Ejecución de Obra'!CH428</f>
        <v>0</v>
      </c>
      <c r="L416" s="428">
        <f t="shared" si="13"/>
        <v>0</v>
      </c>
      <c r="M416" s="424"/>
      <c r="N416" s="424"/>
      <c r="O416" s="424"/>
      <c r="P416" s="429"/>
      <c r="Q416" s="423"/>
    </row>
    <row r="417" spans="1:17" x14ac:dyDescent="0.25">
      <c r="A417" s="420" t="str">
        <f>+'Diagnóstico Técnico'!A420</f>
        <v>TAH-034</v>
      </c>
      <c r="B417" s="421"/>
      <c r="C417" s="421"/>
      <c r="D417" s="422"/>
      <c r="E417" s="423"/>
      <c r="F417" s="424"/>
      <c r="G417" s="425"/>
      <c r="H417" s="426"/>
      <c r="I417" s="427">
        <f t="shared" si="12"/>
        <v>0</v>
      </c>
      <c r="J417" s="425"/>
      <c r="K417" s="426">
        <f>+'Ejecución de Obra'!CH429</f>
        <v>0</v>
      </c>
      <c r="L417" s="428">
        <f t="shared" si="13"/>
        <v>0</v>
      </c>
      <c r="M417" s="424"/>
      <c r="N417" s="424"/>
      <c r="O417" s="424"/>
      <c r="P417" s="429"/>
      <c r="Q417" s="423"/>
    </row>
    <row r="418" spans="1:17" x14ac:dyDescent="0.25">
      <c r="A418" s="420" t="str">
        <f>+'Diagnóstico Técnico'!A421</f>
        <v>OAS-097</v>
      </c>
      <c r="B418" s="421"/>
      <c r="C418" s="421"/>
      <c r="D418" s="422"/>
      <c r="E418" s="423"/>
      <c r="F418" s="424"/>
      <c r="G418" s="425"/>
      <c r="H418" s="426"/>
      <c r="I418" s="427">
        <f t="shared" si="12"/>
        <v>0</v>
      </c>
      <c r="J418" s="425"/>
      <c r="K418" s="426">
        <f>+'Ejecución de Obra'!CH430</f>
        <v>236340.52492007101</v>
      </c>
      <c r="L418" s="428">
        <f t="shared" si="13"/>
        <v>236340.52492007101</v>
      </c>
      <c r="M418" s="424"/>
      <c r="N418" s="424"/>
      <c r="O418" s="424"/>
      <c r="P418" s="429"/>
      <c r="Q418" s="423"/>
    </row>
    <row r="419" spans="1:17" x14ac:dyDescent="0.25">
      <c r="A419" s="420" t="str">
        <f>+'Diagnóstico Técnico'!A422</f>
        <v>MAR-063</v>
      </c>
      <c r="B419" s="421"/>
      <c r="C419" s="421"/>
      <c r="D419" s="422"/>
      <c r="E419" s="423"/>
      <c r="F419" s="424"/>
      <c r="G419" s="425"/>
      <c r="H419" s="426"/>
      <c r="I419" s="427">
        <f t="shared" si="12"/>
        <v>0</v>
      </c>
      <c r="J419" s="425"/>
      <c r="K419" s="426">
        <f>+'Ejecución de Obra'!CH431</f>
        <v>0</v>
      </c>
      <c r="L419" s="428">
        <f t="shared" si="13"/>
        <v>0</v>
      </c>
      <c r="M419" s="424"/>
      <c r="N419" s="424"/>
      <c r="O419" s="424"/>
      <c r="P419" s="429"/>
      <c r="Q419" s="423"/>
    </row>
    <row r="420" spans="1:17" x14ac:dyDescent="0.25">
      <c r="A420" s="420" t="str">
        <f>+'Diagnóstico Técnico'!A423</f>
        <v>OAS-098</v>
      </c>
      <c r="B420" s="421"/>
      <c r="C420" s="421"/>
      <c r="D420" s="422"/>
      <c r="E420" s="423"/>
      <c r="F420" s="424"/>
      <c r="G420" s="425"/>
      <c r="H420" s="426"/>
      <c r="I420" s="427">
        <f t="shared" si="12"/>
        <v>0</v>
      </c>
      <c r="J420" s="425"/>
      <c r="K420" s="426">
        <f>+'Ejecución de Obra'!CH432</f>
        <v>236340.52492007101</v>
      </c>
      <c r="L420" s="428">
        <f t="shared" si="13"/>
        <v>236340.52492007101</v>
      </c>
      <c r="M420" s="424"/>
      <c r="N420" s="424"/>
      <c r="O420" s="424"/>
      <c r="P420" s="429"/>
      <c r="Q420" s="423"/>
    </row>
    <row r="421" spans="1:17" hidden="1" x14ac:dyDescent="0.25">
      <c r="A421" s="420" t="str">
        <f>+'Diagnóstico Técnico'!A424</f>
        <v/>
      </c>
      <c r="B421" s="421"/>
      <c r="C421" s="421"/>
      <c r="D421" s="422"/>
      <c r="E421" s="423"/>
      <c r="F421" s="424"/>
      <c r="G421" s="425"/>
      <c r="H421" s="426"/>
      <c r="I421" s="427">
        <f t="shared" si="12"/>
        <v>0</v>
      </c>
      <c r="J421" s="425"/>
      <c r="K421" s="426">
        <f>+'Ejecución de Obra'!CH433</f>
        <v>0</v>
      </c>
      <c r="L421" s="428">
        <f t="shared" si="13"/>
        <v>0</v>
      </c>
      <c r="M421" s="424"/>
      <c r="N421" s="424"/>
      <c r="O421" s="424"/>
      <c r="P421" s="429"/>
      <c r="Q421" s="423"/>
    </row>
    <row r="422" spans="1:17" hidden="1" x14ac:dyDescent="0.25">
      <c r="A422" s="420" t="str">
        <f>+'Diagnóstico Técnico'!A425</f>
        <v/>
      </c>
      <c r="B422" s="421"/>
      <c r="C422" s="421"/>
      <c r="D422" s="422"/>
      <c r="E422" s="423"/>
      <c r="F422" s="424"/>
      <c r="G422" s="425"/>
      <c r="H422" s="426"/>
      <c r="I422" s="427">
        <f t="shared" si="12"/>
        <v>0</v>
      </c>
      <c r="J422" s="425"/>
      <c r="K422" s="426">
        <f>+'Ejecución de Obra'!CH434</f>
        <v>0</v>
      </c>
      <c r="L422" s="428">
        <f t="shared" si="13"/>
        <v>0</v>
      </c>
      <c r="M422" s="424"/>
      <c r="N422" s="424"/>
      <c r="O422" s="424"/>
      <c r="P422" s="429"/>
      <c r="Q422" s="423"/>
    </row>
    <row r="423" spans="1:17" hidden="1" x14ac:dyDescent="0.25">
      <c r="A423" s="420" t="str">
        <f>+'Diagnóstico Técnico'!A426</f>
        <v/>
      </c>
      <c r="B423" s="421"/>
      <c r="C423" s="421"/>
      <c r="D423" s="422"/>
      <c r="E423" s="423"/>
      <c r="F423" s="424"/>
      <c r="G423" s="425"/>
      <c r="H423" s="426"/>
      <c r="I423" s="427">
        <f t="shared" si="12"/>
        <v>0</v>
      </c>
      <c r="J423" s="425"/>
      <c r="K423" s="426">
        <f>+'Ejecución de Obra'!CH435</f>
        <v>0</v>
      </c>
      <c r="L423" s="428">
        <f t="shared" si="13"/>
        <v>0</v>
      </c>
      <c r="M423" s="424"/>
      <c r="N423" s="424"/>
      <c r="O423" s="424"/>
      <c r="P423" s="429"/>
      <c r="Q423" s="423"/>
    </row>
    <row r="424" spans="1:17" x14ac:dyDescent="0.25">
      <c r="A424" s="420" t="str">
        <f>+'Diagnóstico Técnico'!A427</f>
        <v>TAH-035</v>
      </c>
      <c r="B424" s="421"/>
      <c r="C424" s="421"/>
      <c r="D424" s="422"/>
      <c r="E424" s="423"/>
      <c r="F424" s="424"/>
      <c r="G424" s="425"/>
      <c r="H424" s="426"/>
      <c r="I424" s="427">
        <f t="shared" si="12"/>
        <v>0</v>
      </c>
      <c r="J424" s="425"/>
      <c r="K424" s="426">
        <f>+'Ejecución de Obra'!CH436</f>
        <v>0</v>
      </c>
      <c r="L424" s="428">
        <f t="shared" si="13"/>
        <v>0</v>
      </c>
      <c r="M424" s="424"/>
      <c r="N424" s="424"/>
      <c r="O424" s="424"/>
      <c r="P424" s="429"/>
      <c r="Q424" s="423"/>
    </row>
    <row r="425" spans="1:17" x14ac:dyDescent="0.25">
      <c r="A425" s="420" t="str">
        <f>+'Diagnóstico Técnico'!A428</f>
        <v>OAS-099</v>
      </c>
      <c r="B425" s="421"/>
      <c r="C425" s="421"/>
      <c r="D425" s="422"/>
      <c r="E425" s="423"/>
      <c r="F425" s="424"/>
      <c r="G425" s="425"/>
      <c r="H425" s="426"/>
      <c r="I425" s="427">
        <f t="shared" si="12"/>
        <v>0</v>
      </c>
      <c r="J425" s="425"/>
      <c r="K425" s="426">
        <f>+'Ejecución de Obra'!CH437</f>
        <v>5517076.84450607</v>
      </c>
      <c r="L425" s="428">
        <f t="shared" si="13"/>
        <v>5517076.84450607</v>
      </c>
      <c r="M425" s="424"/>
      <c r="N425" s="424"/>
      <c r="O425" s="424"/>
      <c r="P425" s="429"/>
      <c r="Q425" s="423"/>
    </row>
    <row r="426" spans="1:17" hidden="1" x14ac:dyDescent="0.25">
      <c r="A426" s="420" t="str">
        <f>+'Diagnóstico Técnico'!A429</f>
        <v/>
      </c>
      <c r="B426" s="421"/>
      <c r="C426" s="421"/>
      <c r="D426" s="422"/>
      <c r="E426" s="423"/>
      <c r="F426" s="424"/>
      <c r="G426" s="425"/>
      <c r="H426" s="426"/>
      <c r="I426" s="427">
        <f t="shared" si="12"/>
        <v>0</v>
      </c>
      <c r="J426" s="425"/>
      <c r="K426" s="426">
        <f>+'Ejecución de Obra'!CH438</f>
        <v>0</v>
      </c>
      <c r="L426" s="428">
        <f t="shared" si="13"/>
        <v>0</v>
      </c>
      <c r="M426" s="424"/>
      <c r="N426" s="424"/>
      <c r="O426" s="424"/>
      <c r="P426" s="429"/>
      <c r="Q426" s="423"/>
    </row>
    <row r="427" spans="1:17" x14ac:dyDescent="0.25">
      <c r="A427" s="420" t="str">
        <f>+'Diagnóstico Técnico'!A430</f>
        <v>OAS-100</v>
      </c>
      <c r="B427" s="421"/>
      <c r="C427" s="421"/>
      <c r="D427" s="422"/>
      <c r="E427" s="423"/>
      <c r="F427" s="424"/>
      <c r="G427" s="425"/>
      <c r="H427" s="426"/>
      <c r="I427" s="427">
        <f t="shared" si="12"/>
        <v>0</v>
      </c>
      <c r="J427" s="425"/>
      <c r="K427" s="426">
        <f>+'Ejecución de Obra'!CH439</f>
        <v>0</v>
      </c>
      <c r="L427" s="428">
        <f t="shared" si="13"/>
        <v>0</v>
      </c>
      <c r="M427" s="424"/>
      <c r="N427" s="424"/>
      <c r="O427" s="424"/>
      <c r="P427" s="429"/>
      <c r="Q427" s="423"/>
    </row>
    <row r="428" spans="1:17" x14ac:dyDescent="0.25">
      <c r="A428" s="420" t="str">
        <f>+'Diagnóstico Técnico'!A431</f>
        <v>OAS-101</v>
      </c>
      <c r="B428" s="421"/>
      <c r="C428" s="421"/>
      <c r="D428" s="422"/>
      <c r="E428" s="423"/>
      <c r="F428" s="424"/>
      <c r="G428" s="425"/>
      <c r="H428" s="426"/>
      <c r="I428" s="427">
        <f t="shared" si="12"/>
        <v>0</v>
      </c>
      <c r="J428" s="425"/>
      <c r="K428" s="426">
        <f>+'Ejecución de Obra'!CH440</f>
        <v>0</v>
      </c>
      <c r="L428" s="428">
        <f t="shared" si="13"/>
        <v>0</v>
      </c>
      <c r="M428" s="424"/>
      <c r="N428" s="424"/>
      <c r="O428" s="424"/>
      <c r="P428" s="429"/>
      <c r="Q428" s="423"/>
    </row>
    <row r="429" spans="1:17" x14ac:dyDescent="0.25">
      <c r="A429" s="420" t="str">
        <f>+'Diagnóstico Técnico'!A432</f>
        <v>OAS-102</v>
      </c>
      <c r="B429" s="421"/>
      <c r="C429" s="421"/>
      <c r="D429" s="422"/>
      <c r="E429" s="423"/>
      <c r="F429" s="424"/>
      <c r="G429" s="425"/>
      <c r="H429" s="426"/>
      <c r="I429" s="427">
        <f t="shared" si="12"/>
        <v>0</v>
      </c>
      <c r="J429" s="425"/>
      <c r="K429" s="426">
        <f>+'Ejecución de Obra'!CH441</f>
        <v>236340.52492007101</v>
      </c>
      <c r="L429" s="428">
        <f t="shared" si="13"/>
        <v>236340.52492007101</v>
      </c>
      <c r="M429" s="424"/>
      <c r="N429" s="424"/>
      <c r="O429" s="424"/>
      <c r="P429" s="429"/>
      <c r="Q429" s="423"/>
    </row>
    <row r="430" spans="1:17" hidden="1" x14ac:dyDescent="0.25">
      <c r="A430" s="420" t="str">
        <f>+'Diagnóstico Técnico'!A433</f>
        <v/>
      </c>
      <c r="B430" s="421"/>
      <c r="C430" s="421"/>
      <c r="D430" s="422"/>
      <c r="E430" s="423"/>
      <c r="F430" s="424"/>
      <c r="G430" s="425"/>
      <c r="H430" s="426"/>
      <c r="I430" s="427">
        <f t="shared" si="12"/>
        <v>0</v>
      </c>
      <c r="J430" s="425"/>
      <c r="K430" s="426">
        <f>+'Ejecución de Obra'!CH442</f>
        <v>0</v>
      </c>
      <c r="L430" s="428">
        <f t="shared" si="13"/>
        <v>0</v>
      </c>
      <c r="M430" s="424"/>
      <c r="N430" s="424"/>
      <c r="O430" s="424"/>
      <c r="P430" s="429"/>
      <c r="Q430" s="423"/>
    </row>
    <row r="431" spans="1:17" x14ac:dyDescent="0.25">
      <c r="A431" s="420" t="str">
        <f>+'Diagnóstico Técnico'!A434</f>
        <v>MIL-079</v>
      </c>
      <c r="B431" s="421"/>
      <c r="C431" s="421"/>
      <c r="D431" s="422"/>
      <c r="E431" s="423"/>
      <c r="F431" s="424"/>
      <c r="G431" s="425"/>
      <c r="H431" s="426"/>
      <c r="I431" s="427">
        <f t="shared" si="12"/>
        <v>0</v>
      </c>
      <c r="J431" s="425"/>
      <c r="K431" s="426">
        <f>+'Ejecución de Obra'!CH443</f>
        <v>0</v>
      </c>
      <c r="L431" s="428">
        <f t="shared" si="13"/>
        <v>0</v>
      </c>
      <c r="M431" s="424"/>
      <c r="N431" s="424"/>
      <c r="O431" s="424"/>
      <c r="P431" s="429"/>
      <c r="Q431" s="423"/>
    </row>
    <row r="432" spans="1:17" x14ac:dyDescent="0.25">
      <c r="A432" s="420" t="str">
        <f>+'Diagnóstico Técnico'!A435</f>
        <v>MIL-080</v>
      </c>
      <c r="B432" s="421"/>
      <c r="C432" s="421"/>
      <c r="D432" s="422"/>
      <c r="E432" s="423"/>
      <c r="F432" s="424"/>
      <c r="G432" s="425"/>
      <c r="H432" s="426"/>
      <c r="I432" s="427">
        <f t="shared" si="12"/>
        <v>0</v>
      </c>
      <c r="J432" s="425"/>
      <c r="K432" s="426">
        <f>+'Ejecución de Obra'!CH444</f>
        <v>236340.52492007101</v>
      </c>
      <c r="L432" s="428">
        <f t="shared" si="13"/>
        <v>236340.52492007101</v>
      </c>
      <c r="M432" s="424"/>
      <c r="N432" s="424"/>
      <c r="O432" s="424"/>
      <c r="P432" s="429"/>
      <c r="Q432" s="423"/>
    </row>
    <row r="433" spans="1:17" x14ac:dyDescent="0.25">
      <c r="A433" s="420" t="str">
        <f>+'Diagnóstico Técnico'!A436</f>
        <v>MAR-064</v>
      </c>
      <c r="B433" s="421"/>
      <c r="C433" s="421"/>
      <c r="D433" s="422"/>
      <c r="E433" s="423"/>
      <c r="F433" s="424"/>
      <c r="G433" s="425"/>
      <c r="H433" s="426"/>
      <c r="I433" s="427">
        <f t="shared" si="12"/>
        <v>0</v>
      </c>
      <c r="J433" s="425"/>
      <c r="K433" s="426">
        <f>+'Ejecución de Obra'!CH445</f>
        <v>0</v>
      </c>
      <c r="L433" s="428">
        <f t="shared" si="13"/>
        <v>0</v>
      </c>
      <c r="M433" s="424"/>
      <c r="N433" s="424"/>
      <c r="O433" s="424"/>
      <c r="P433" s="429"/>
      <c r="Q433" s="423"/>
    </row>
    <row r="434" spans="1:17" x14ac:dyDescent="0.25">
      <c r="A434" s="420" t="str">
        <f>+'Diagnóstico Técnico'!A437</f>
        <v>HOR-035</v>
      </c>
      <c r="B434" s="421"/>
      <c r="C434" s="421"/>
      <c r="D434" s="422"/>
      <c r="E434" s="423"/>
      <c r="F434" s="424"/>
      <c r="G434" s="425"/>
      <c r="H434" s="426"/>
      <c r="I434" s="427">
        <f t="shared" si="12"/>
        <v>0</v>
      </c>
      <c r="J434" s="425"/>
      <c r="K434" s="426">
        <f>+'Ejecución de Obra'!CH446</f>
        <v>0</v>
      </c>
      <c r="L434" s="428">
        <f t="shared" si="13"/>
        <v>0</v>
      </c>
      <c r="M434" s="424"/>
      <c r="N434" s="424"/>
      <c r="O434" s="424"/>
      <c r="P434" s="429"/>
      <c r="Q434" s="423"/>
    </row>
    <row r="435" spans="1:17" hidden="1" x14ac:dyDescent="0.25">
      <c r="A435" s="420" t="str">
        <f>+'Diagnóstico Técnico'!A438</f>
        <v/>
      </c>
      <c r="B435" s="421"/>
      <c r="C435" s="421"/>
      <c r="D435" s="422"/>
      <c r="E435" s="423"/>
      <c r="F435" s="424"/>
      <c r="G435" s="425"/>
      <c r="H435" s="426"/>
      <c r="I435" s="427">
        <f t="shared" si="12"/>
        <v>0</v>
      </c>
      <c r="J435" s="425"/>
      <c r="K435" s="426">
        <f>+'Ejecución de Obra'!CH447</f>
        <v>0</v>
      </c>
      <c r="L435" s="428">
        <f t="shared" si="13"/>
        <v>0</v>
      </c>
      <c r="M435" s="424"/>
      <c r="N435" s="424"/>
      <c r="O435" s="424"/>
      <c r="P435" s="429"/>
      <c r="Q435" s="423"/>
    </row>
    <row r="436" spans="1:17" x14ac:dyDescent="0.25">
      <c r="A436" s="420" t="str">
        <f>+'Diagnóstico Técnico'!A439</f>
        <v>MIL-081</v>
      </c>
      <c r="B436" s="421"/>
      <c r="C436" s="421"/>
      <c r="D436" s="422"/>
      <c r="E436" s="423"/>
      <c r="F436" s="424"/>
      <c r="G436" s="425"/>
      <c r="H436" s="426"/>
      <c r="I436" s="427">
        <f t="shared" si="12"/>
        <v>0</v>
      </c>
      <c r="J436" s="425"/>
      <c r="K436" s="426">
        <f>+'Ejecución de Obra'!CH448</f>
        <v>236340.52492007101</v>
      </c>
      <c r="L436" s="428">
        <f t="shared" si="13"/>
        <v>236340.52492007101</v>
      </c>
      <c r="M436" s="424"/>
      <c r="N436" s="424"/>
      <c r="O436" s="424"/>
      <c r="P436" s="429"/>
      <c r="Q436" s="423"/>
    </row>
    <row r="437" spans="1:17" x14ac:dyDescent="0.25">
      <c r="A437" s="420" t="str">
        <f>+'Diagnóstico Técnico'!A440</f>
        <v>TAH-036</v>
      </c>
      <c r="B437" s="421"/>
      <c r="C437" s="421"/>
      <c r="D437" s="422"/>
      <c r="E437" s="423"/>
      <c r="F437" s="424"/>
      <c r="G437" s="425"/>
      <c r="H437" s="426"/>
      <c r="I437" s="427">
        <f t="shared" si="12"/>
        <v>0</v>
      </c>
      <c r="J437" s="425"/>
      <c r="K437" s="426">
        <f>+'Ejecución de Obra'!CH449</f>
        <v>0</v>
      </c>
      <c r="L437" s="428">
        <f t="shared" si="13"/>
        <v>0</v>
      </c>
      <c r="M437" s="424"/>
      <c r="N437" s="424"/>
      <c r="O437" s="424"/>
      <c r="P437" s="429"/>
      <c r="Q437" s="423"/>
    </row>
    <row r="438" spans="1:17" x14ac:dyDescent="0.25">
      <c r="A438" s="420" t="str">
        <f>+'Diagnóstico Técnico'!A441</f>
        <v>MIL-082</v>
      </c>
      <c r="B438" s="421"/>
      <c r="C438" s="421"/>
      <c r="D438" s="422"/>
      <c r="E438" s="423"/>
      <c r="F438" s="424"/>
      <c r="G438" s="425"/>
      <c r="H438" s="426"/>
      <c r="I438" s="427">
        <f t="shared" si="12"/>
        <v>0</v>
      </c>
      <c r="J438" s="425"/>
      <c r="K438" s="426">
        <f>+'Ejecución de Obra'!CH450</f>
        <v>236340.52492007101</v>
      </c>
      <c r="L438" s="428">
        <f t="shared" si="13"/>
        <v>236340.52492007101</v>
      </c>
      <c r="M438" s="424"/>
      <c r="N438" s="424"/>
      <c r="O438" s="424"/>
      <c r="P438" s="429"/>
      <c r="Q438" s="423"/>
    </row>
    <row r="439" spans="1:17" hidden="1" x14ac:dyDescent="0.25">
      <c r="A439" s="420" t="str">
        <f>+'Diagnóstico Técnico'!A442</f>
        <v/>
      </c>
      <c r="B439" s="421"/>
      <c r="C439" s="421"/>
      <c r="D439" s="422"/>
      <c r="E439" s="423"/>
      <c r="F439" s="424"/>
      <c r="G439" s="425"/>
      <c r="H439" s="426"/>
      <c r="I439" s="427">
        <f t="shared" si="12"/>
        <v>0</v>
      </c>
      <c r="J439" s="425"/>
      <c r="K439" s="426">
        <f>+'Ejecución de Obra'!CH451</f>
        <v>0</v>
      </c>
      <c r="L439" s="428">
        <f t="shared" si="13"/>
        <v>0</v>
      </c>
      <c r="M439" s="424"/>
      <c r="N439" s="424"/>
      <c r="O439" s="424"/>
      <c r="P439" s="429"/>
      <c r="Q439" s="423"/>
    </row>
    <row r="440" spans="1:17" hidden="1" x14ac:dyDescent="0.25">
      <c r="A440" s="420" t="str">
        <f>+'Diagnóstico Técnico'!A443</f>
        <v/>
      </c>
      <c r="B440" s="421"/>
      <c r="C440" s="421"/>
      <c r="D440" s="422"/>
      <c r="E440" s="423"/>
      <c r="F440" s="424"/>
      <c r="G440" s="425"/>
      <c r="H440" s="426"/>
      <c r="I440" s="427">
        <f t="shared" si="12"/>
        <v>0</v>
      </c>
      <c r="J440" s="425"/>
      <c r="K440" s="426">
        <f>+'Ejecución de Obra'!CH452</f>
        <v>0</v>
      </c>
      <c r="L440" s="428">
        <f t="shared" si="13"/>
        <v>0</v>
      </c>
      <c r="M440" s="424"/>
      <c r="N440" s="424"/>
      <c r="O440" s="424"/>
      <c r="P440" s="429"/>
      <c r="Q440" s="423"/>
    </row>
    <row r="441" spans="1:17" hidden="1" x14ac:dyDescent="0.25">
      <c r="A441" s="420" t="str">
        <f>+'Diagnóstico Técnico'!A444</f>
        <v/>
      </c>
      <c r="B441" s="421"/>
      <c r="C441" s="421"/>
      <c r="D441" s="422"/>
      <c r="E441" s="423"/>
      <c r="F441" s="424"/>
      <c r="G441" s="425"/>
      <c r="H441" s="426"/>
      <c r="I441" s="427">
        <f t="shared" si="12"/>
        <v>0</v>
      </c>
      <c r="J441" s="425"/>
      <c r="K441" s="426">
        <f>+'Ejecución de Obra'!CH453</f>
        <v>0</v>
      </c>
      <c r="L441" s="428">
        <f t="shared" si="13"/>
        <v>0</v>
      </c>
      <c r="M441" s="424"/>
      <c r="N441" s="424"/>
      <c r="O441" s="424"/>
      <c r="P441" s="429"/>
      <c r="Q441" s="423"/>
    </row>
    <row r="442" spans="1:17" x14ac:dyDescent="0.25">
      <c r="A442" s="420" t="str">
        <f>+'Diagnóstico Técnico'!A445</f>
        <v>HOR-036</v>
      </c>
      <c r="B442" s="421"/>
      <c r="C442" s="421"/>
      <c r="D442" s="422"/>
      <c r="E442" s="423"/>
      <c r="F442" s="424"/>
      <c r="G442" s="425"/>
      <c r="H442" s="426"/>
      <c r="I442" s="427">
        <f t="shared" si="12"/>
        <v>0</v>
      </c>
      <c r="J442" s="425"/>
      <c r="K442" s="426">
        <f>+'Ejecución de Obra'!CH454</f>
        <v>0</v>
      </c>
      <c r="L442" s="428">
        <f t="shared" si="13"/>
        <v>0</v>
      </c>
      <c r="M442" s="424"/>
      <c r="N442" s="424"/>
      <c r="O442" s="424"/>
      <c r="P442" s="429"/>
      <c r="Q442" s="423"/>
    </row>
    <row r="443" spans="1:17" hidden="1" x14ac:dyDescent="0.25">
      <c r="A443" s="420" t="str">
        <f>+'Diagnóstico Técnico'!A446</f>
        <v/>
      </c>
      <c r="B443" s="421"/>
      <c r="C443" s="421"/>
      <c r="D443" s="422"/>
      <c r="E443" s="423"/>
      <c r="F443" s="424"/>
      <c r="G443" s="425"/>
      <c r="H443" s="426"/>
      <c r="I443" s="427">
        <f t="shared" si="12"/>
        <v>0</v>
      </c>
      <c r="J443" s="425"/>
      <c r="K443" s="426">
        <f>+'Ejecución de Obra'!CH455</f>
        <v>0</v>
      </c>
      <c r="L443" s="428">
        <f t="shared" si="13"/>
        <v>0</v>
      </c>
      <c r="M443" s="424"/>
      <c r="N443" s="424"/>
      <c r="O443" s="424"/>
      <c r="P443" s="429"/>
      <c r="Q443" s="423"/>
    </row>
    <row r="444" spans="1:17" x14ac:dyDescent="0.25">
      <c r="A444" s="420" t="str">
        <f>+'Diagnóstico Técnico'!A447</f>
        <v>TAH-037</v>
      </c>
      <c r="B444" s="421"/>
      <c r="C444" s="421"/>
      <c r="D444" s="422"/>
      <c r="E444" s="423"/>
      <c r="F444" s="424"/>
      <c r="G444" s="425"/>
      <c r="H444" s="426"/>
      <c r="I444" s="427">
        <f t="shared" si="12"/>
        <v>0</v>
      </c>
      <c r="J444" s="425"/>
      <c r="K444" s="426">
        <f>+'Ejecución de Obra'!CH456</f>
        <v>0</v>
      </c>
      <c r="L444" s="428">
        <f t="shared" si="13"/>
        <v>0</v>
      </c>
      <c r="M444" s="424"/>
      <c r="N444" s="424"/>
      <c r="O444" s="424"/>
      <c r="P444" s="429"/>
      <c r="Q444" s="423"/>
    </row>
    <row r="445" spans="1:17" x14ac:dyDescent="0.25">
      <c r="A445" s="420" t="str">
        <f>+'Diagnóstico Técnico'!A448</f>
        <v>MAR-065</v>
      </c>
      <c r="B445" s="421"/>
      <c r="C445" s="421"/>
      <c r="D445" s="422"/>
      <c r="E445" s="423"/>
      <c r="F445" s="424"/>
      <c r="G445" s="425"/>
      <c r="H445" s="426"/>
      <c r="I445" s="427">
        <f t="shared" si="12"/>
        <v>0</v>
      </c>
      <c r="J445" s="425"/>
      <c r="K445" s="426">
        <f>+'Ejecución de Obra'!CH457</f>
        <v>0</v>
      </c>
      <c r="L445" s="428">
        <f t="shared" si="13"/>
        <v>0</v>
      </c>
      <c r="M445" s="424"/>
      <c r="N445" s="424"/>
      <c r="O445" s="424"/>
      <c r="P445" s="429"/>
      <c r="Q445" s="423"/>
    </row>
    <row r="446" spans="1:17" x14ac:dyDescent="0.25">
      <c r="A446" s="420" t="str">
        <f>+'Diagnóstico Técnico'!A449</f>
        <v>MIL-083</v>
      </c>
      <c r="B446" s="421"/>
      <c r="C446" s="421"/>
      <c r="D446" s="422"/>
      <c r="E446" s="423"/>
      <c r="F446" s="424"/>
      <c r="G446" s="425"/>
      <c r="H446" s="426"/>
      <c r="I446" s="427">
        <f t="shared" si="12"/>
        <v>0</v>
      </c>
      <c r="J446" s="425"/>
      <c r="K446" s="426">
        <f>+'Ejecución de Obra'!CH458</f>
        <v>0</v>
      </c>
      <c r="L446" s="428">
        <f t="shared" si="13"/>
        <v>0</v>
      </c>
      <c r="M446" s="424"/>
      <c r="N446" s="424"/>
      <c r="O446" s="424"/>
      <c r="P446" s="429"/>
      <c r="Q446" s="423"/>
    </row>
    <row r="447" spans="1:17" hidden="1" x14ac:dyDescent="0.25">
      <c r="A447" s="420" t="str">
        <f>+'Diagnóstico Técnico'!A450</f>
        <v/>
      </c>
      <c r="B447" s="421"/>
      <c r="C447" s="421"/>
      <c r="D447" s="422"/>
      <c r="E447" s="423"/>
      <c r="F447" s="424"/>
      <c r="G447" s="425"/>
      <c r="H447" s="426"/>
      <c r="I447" s="427">
        <f t="shared" si="12"/>
        <v>0</v>
      </c>
      <c r="J447" s="425"/>
      <c r="K447" s="426">
        <f>+'Ejecución de Obra'!CH459</f>
        <v>0</v>
      </c>
      <c r="L447" s="428">
        <f t="shared" si="13"/>
        <v>0</v>
      </c>
      <c r="M447" s="424"/>
      <c r="N447" s="424"/>
      <c r="O447" s="424"/>
      <c r="P447" s="429"/>
      <c r="Q447" s="423"/>
    </row>
    <row r="448" spans="1:17" x14ac:dyDescent="0.25">
      <c r="A448" s="420" t="str">
        <f>+'Diagnóstico Técnico'!A451</f>
        <v>MIL-084</v>
      </c>
      <c r="B448" s="421"/>
      <c r="C448" s="421"/>
      <c r="D448" s="422"/>
      <c r="E448" s="423"/>
      <c r="F448" s="424"/>
      <c r="G448" s="425"/>
      <c r="H448" s="426"/>
      <c r="I448" s="427">
        <f t="shared" si="12"/>
        <v>0</v>
      </c>
      <c r="J448" s="425"/>
      <c r="K448" s="426">
        <f>+'Ejecución de Obra'!CH460</f>
        <v>0</v>
      </c>
      <c r="L448" s="428">
        <f t="shared" si="13"/>
        <v>0</v>
      </c>
      <c r="M448" s="424"/>
      <c r="N448" s="424"/>
      <c r="O448" s="424"/>
      <c r="P448" s="429"/>
      <c r="Q448" s="423"/>
    </row>
    <row r="449" spans="1:17" x14ac:dyDescent="0.25">
      <c r="A449" s="420" t="str">
        <f>+'Diagnóstico Técnico'!A452</f>
        <v>OAS-103</v>
      </c>
      <c r="B449" s="421"/>
      <c r="C449" s="421"/>
      <c r="D449" s="422"/>
      <c r="E449" s="423"/>
      <c r="F449" s="424"/>
      <c r="G449" s="425"/>
      <c r="H449" s="426"/>
      <c r="I449" s="427">
        <f t="shared" si="12"/>
        <v>0</v>
      </c>
      <c r="J449" s="425"/>
      <c r="K449" s="426">
        <f>+'Ejecución de Obra'!CH461</f>
        <v>6025777.1462800708</v>
      </c>
      <c r="L449" s="428">
        <f t="shared" si="13"/>
        <v>6025777.1462800708</v>
      </c>
      <c r="M449" s="424"/>
      <c r="N449" s="424"/>
      <c r="O449" s="424"/>
      <c r="P449" s="429"/>
      <c r="Q449" s="423"/>
    </row>
    <row r="450" spans="1:17" x14ac:dyDescent="0.25">
      <c r="A450" s="420" t="str">
        <f>+'Diagnóstico Técnico'!A453</f>
        <v>OAS-104</v>
      </c>
      <c r="B450" s="421"/>
      <c r="C450" s="421"/>
      <c r="D450" s="422"/>
      <c r="E450" s="423"/>
      <c r="F450" s="424"/>
      <c r="G450" s="425"/>
      <c r="H450" s="426"/>
      <c r="I450" s="427">
        <f t="shared" si="12"/>
        <v>0</v>
      </c>
      <c r="J450" s="425"/>
      <c r="K450" s="426">
        <f>+'Ejecución de Obra'!CH462</f>
        <v>0</v>
      </c>
      <c r="L450" s="428">
        <f t="shared" si="13"/>
        <v>0</v>
      </c>
      <c r="M450" s="424"/>
      <c r="N450" s="424"/>
      <c r="O450" s="424"/>
      <c r="P450" s="429"/>
      <c r="Q450" s="423"/>
    </row>
    <row r="451" spans="1:17" x14ac:dyDescent="0.25">
      <c r="A451" s="420" t="str">
        <f>+'Diagnóstico Técnico'!A454</f>
        <v>OAS-105</v>
      </c>
      <c r="B451" s="421"/>
      <c r="C451" s="421"/>
      <c r="D451" s="422"/>
      <c r="E451" s="423"/>
      <c r="F451" s="424"/>
      <c r="G451" s="425"/>
      <c r="H451" s="426"/>
      <c r="I451" s="427">
        <f t="shared" si="12"/>
        <v>0</v>
      </c>
      <c r="J451" s="425"/>
      <c r="K451" s="426">
        <f>+'Ejecución de Obra'!CH463</f>
        <v>0</v>
      </c>
      <c r="L451" s="428">
        <f t="shared" si="13"/>
        <v>0</v>
      </c>
      <c r="M451" s="424"/>
      <c r="N451" s="424"/>
      <c r="O451" s="424"/>
      <c r="P451" s="429"/>
      <c r="Q451" s="423"/>
    </row>
    <row r="452" spans="1:17" x14ac:dyDescent="0.25">
      <c r="A452" s="420" t="str">
        <f>+'Diagnóstico Técnico'!A455</f>
        <v>MIL-085</v>
      </c>
      <c r="B452" s="421"/>
      <c r="C452" s="421"/>
      <c r="D452" s="422"/>
      <c r="E452" s="423"/>
      <c r="F452" s="424"/>
      <c r="G452" s="425"/>
      <c r="H452" s="426"/>
      <c r="I452" s="427">
        <f t="shared" ref="I452:I515" si="14">H452-G452</f>
        <v>0</v>
      </c>
      <c r="J452" s="425"/>
      <c r="K452" s="426">
        <f>+'Ejecución de Obra'!CH464</f>
        <v>0</v>
      </c>
      <c r="L452" s="428">
        <f t="shared" ref="L452:L515" si="15">K452-H452</f>
        <v>0</v>
      </c>
      <c r="M452" s="424"/>
      <c r="N452" s="424"/>
      <c r="O452" s="424"/>
      <c r="P452" s="429"/>
      <c r="Q452" s="423"/>
    </row>
    <row r="453" spans="1:17" x14ac:dyDescent="0.25">
      <c r="A453" s="420" t="str">
        <f>+'Diagnóstico Técnico'!A456</f>
        <v>OAS-106</v>
      </c>
      <c r="B453" s="421"/>
      <c r="C453" s="421"/>
      <c r="D453" s="422"/>
      <c r="E453" s="423"/>
      <c r="F453" s="424"/>
      <c r="G453" s="425"/>
      <c r="H453" s="426"/>
      <c r="I453" s="427">
        <f t="shared" si="14"/>
        <v>0</v>
      </c>
      <c r="J453" s="425"/>
      <c r="K453" s="426">
        <f>+'Ejecución de Obra'!CH465</f>
        <v>0</v>
      </c>
      <c r="L453" s="428">
        <f t="shared" si="15"/>
        <v>0</v>
      </c>
      <c r="M453" s="424"/>
      <c r="N453" s="424"/>
      <c r="O453" s="424"/>
      <c r="P453" s="429"/>
      <c r="Q453" s="423"/>
    </row>
    <row r="454" spans="1:17" x14ac:dyDescent="0.25">
      <c r="A454" s="420" t="str">
        <f>+'Diagnóstico Técnico'!A457</f>
        <v>OAS-107</v>
      </c>
      <c r="B454" s="421"/>
      <c r="C454" s="421"/>
      <c r="D454" s="422"/>
      <c r="E454" s="423"/>
      <c r="F454" s="424"/>
      <c r="G454" s="425"/>
      <c r="H454" s="426"/>
      <c r="I454" s="427">
        <f t="shared" si="14"/>
        <v>0</v>
      </c>
      <c r="J454" s="425"/>
      <c r="K454" s="426">
        <f>+'Ejecución de Obra'!CH466</f>
        <v>236340.52492007101</v>
      </c>
      <c r="L454" s="428">
        <f t="shared" si="15"/>
        <v>236340.52492007101</v>
      </c>
      <c r="M454" s="424"/>
      <c r="N454" s="424"/>
      <c r="O454" s="424"/>
      <c r="P454" s="429"/>
      <c r="Q454" s="423"/>
    </row>
    <row r="455" spans="1:17" x14ac:dyDescent="0.25">
      <c r="A455" s="420" t="str">
        <f>+'Diagnóstico Técnico'!A458</f>
        <v>OAS-108</v>
      </c>
      <c r="B455" s="421"/>
      <c r="C455" s="421"/>
      <c r="D455" s="422"/>
      <c r="E455" s="423"/>
      <c r="F455" s="424"/>
      <c r="G455" s="425"/>
      <c r="H455" s="426"/>
      <c r="I455" s="427">
        <f t="shared" si="14"/>
        <v>0</v>
      </c>
      <c r="J455" s="425"/>
      <c r="K455" s="426">
        <f>+'Ejecución de Obra'!CH467</f>
        <v>236340.52492007101</v>
      </c>
      <c r="L455" s="428">
        <f t="shared" si="15"/>
        <v>236340.52492007101</v>
      </c>
      <c r="M455" s="424"/>
      <c r="N455" s="424"/>
      <c r="O455" s="424"/>
      <c r="P455" s="429"/>
      <c r="Q455" s="423"/>
    </row>
    <row r="456" spans="1:17" x14ac:dyDescent="0.25">
      <c r="A456" s="420" t="str">
        <f>+'Diagnóstico Técnico'!A459</f>
        <v>TAH-038</v>
      </c>
      <c r="B456" s="421"/>
      <c r="C456" s="421"/>
      <c r="D456" s="422"/>
      <c r="E456" s="423"/>
      <c r="F456" s="458"/>
      <c r="G456" s="425"/>
      <c r="H456" s="426"/>
      <c r="I456" s="427">
        <f t="shared" si="14"/>
        <v>0</v>
      </c>
      <c r="J456" s="425"/>
      <c r="K456" s="426">
        <f>+'Ejecución de Obra'!CH468</f>
        <v>0</v>
      </c>
      <c r="L456" s="428">
        <f t="shared" si="15"/>
        <v>0</v>
      </c>
      <c r="M456" s="424"/>
      <c r="N456" s="424"/>
      <c r="O456" s="424"/>
      <c r="P456" s="429"/>
      <c r="Q456" s="423"/>
    </row>
    <row r="457" spans="1:17" x14ac:dyDescent="0.25">
      <c r="A457" s="420" t="str">
        <f>+'Diagnóstico Técnico'!A460</f>
        <v>OAS-109</v>
      </c>
      <c r="B457" s="421"/>
      <c r="C457" s="421"/>
      <c r="D457" s="422"/>
      <c r="E457" s="423"/>
      <c r="F457" s="458"/>
      <c r="G457" s="425"/>
      <c r="H457" s="426"/>
      <c r="I457" s="427">
        <f t="shared" si="14"/>
        <v>0</v>
      </c>
      <c r="J457" s="425"/>
      <c r="K457" s="426">
        <f>+'Ejecución de Obra'!CH469</f>
        <v>5793663.9290720699</v>
      </c>
      <c r="L457" s="428">
        <f t="shared" si="15"/>
        <v>5793663.9290720699</v>
      </c>
      <c r="M457" s="424"/>
      <c r="N457" s="424"/>
      <c r="O457" s="424"/>
      <c r="P457" s="429"/>
      <c r="Q457" s="423"/>
    </row>
    <row r="458" spans="1:17" hidden="1" x14ac:dyDescent="0.25">
      <c r="A458" s="420" t="str">
        <f>+'Diagnóstico Técnico'!A461</f>
        <v/>
      </c>
      <c r="B458" s="421"/>
      <c r="C458" s="421"/>
      <c r="D458" s="422"/>
      <c r="E458" s="423"/>
      <c r="F458" s="458"/>
      <c r="G458" s="425"/>
      <c r="H458" s="426"/>
      <c r="I458" s="427">
        <f t="shared" si="14"/>
        <v>0</v>
      </c>
      <c r="J458" s="425"/>
      <c r="K458" s="426">
        <f>+'Ejecución de Obra'!CH470</f>
        <v>0</v>
      </c>
      <c r="L458" s="428">
        <f t="shared" si="15"/>
        <v>0</v>
      </c>
      <c r="M458" s="424"/>
      <c r="N458" s="424"/>
      <c r="O458" s="424"/>
      <c r="P458" s="429"/>
      <c r="Q458" s="423"/>
    </row>
    <row r="459" spans="1:17" x14ac:dyDescent="0.25">
      <c r="A459" s="420" t="str">
        <f>+'Diagnóstico Técnico'!A462</f>
        <v>TAH-039</v>
      </c>
      <c r="B459" s="421"/>
      <c r="C459" s="421"/>
      <c r="D459" s="422"/>
      <c r="E459" s="423"/>
      <c r="F459" s="458"/>
      <c r="G459" s="425"/>
      <c r="H459" s="426"/>
      <c r="I459" s="427">
        <f t="shared" si="14"/>
        <v>0</v>
      </c>
      <c r="J459" s="425"/>
      <c r="K459" s="426">
        <f>+'Ejecución de Obra'!CH471</f>
        <v>0</v>
      </c>
      <c r="L459" s="428">
        <f t="shared" si="15"/>
        <v>0</v>
      </c>
      <c r="M459" s="424"/>
      <c r="N459" s="424"/>
      <c r="O459" s="424"/>
      <c r="P459" s="429"/>
      <c r="Q459" s="423"/>
    </row>
    <row r="460" spans="1:17" hidden="1" x14ac:dyDescent="0.25">
      <c r="A460" s="420" t="str">
        <f>+'Diagnóstico Técnico'!A463</f>
        <v/>
      </c>
      <c r="B460" s="421"/>
      <c r="C460" s="421"/>
      <c r="D460" s="422"/>
      <c r="E460" s="423"/>
      <c r="F460" s="458"/>
      <c r="G460" s="425"/>
      <c r="H460" s="426"/>
      <c r="I460" s="427">
        <f t="shared" si="14"/>
        <v>0</v>
      </c>
      <c r="J460" s="425"/>
      <c r="K460" s="426">
        <f>+'Ejecución de Obra'!CH472</f>
        <v>0</v>
      </c>
      <c r="L460" s="428">
        <f t="shared" si="15"/>
        <v>0</v>
      </c>
      <c r="M460" s="424"/>
      <c r="N460" s="424"/>
      <c r="O460" s="424"/>
      <c r="P460" s="429"/>
      <c r="Q460" s="423"/>
    </row>
    <row r="461" spans="1:17" x14ac:dyDescent="0.25">
      <c r="A461" s="420" t="str">
        <f>+'Diagnóstico Técnico'!A464</f>
        <v>TAH-040</v>
      </c>
      <c r="B461" s="421"/>
      <c r="C461" s="421"/>
      <c r="D461" s="422"/>
      <c r="E461" s="423"/>
      <c r="F461" s="458"/>
      <c r="G461" s="425"/>
      <c r="H461" s="426"/>
      <c r="I461" s="427">
        <f t="shared" si="14"/>
        <v>0</v>
      </c>
      <c r="J461" s="425"/>
      <c r="K461" s="426">
        <f>+'Ejecución de Obra'!CH473</f>
        <v>0</v>
      </c>
      <c r="L461" s="428">
        <f t="shared" si="15"/>
        <v>0</v>
      </c>
      <c r="M461" s="424"/>
      <c r="N461" s="424"/>
      <c r="O461" s="424"/>
      <c r="P461" s="429"/>
      <c r="Q461" s="423"/>
    </row>
    <row r="462" spans="1:17" hidden="1" x14ac:dyDescent="0.25">
      <c r="A462" s="420" t="str">
        <f>+'Diagnóstico Técnico'!A465</f>
        <v/>
      </c>
      <c r="B462" s="421"/>
      <c r="C462" s="421"/>
      <c r="D462" s="422"/>
      <c r="E462" s="423"/>
      <c r="F462" s="458"/>
      <c r="G462" s="425"/>
      <c r="H462" s="426"/>
      <c r="I462" s="427">
        <f t="shared" si="14"/>
        <v>0</v>
      </c>
      <c r="J462" s="425"/>
      <c r="K462" s="426">
        <f>+'Ejecución de Obra'!CH474</f>
        <v>0</v>
      </c>
      <c r="L462" s="428">
        <f t="shared" si="15"/>
        <v>0</v>
      </c>
      <c r="M462" s="424"/>
      <c r="N462" s="424"/>
      <c r="O462" s="424"/>
      <c r="P462" s="429"/>
      <c r="Q462" s="423"/>
    </row>
    <row r="463" spans="1:17" x14ac:dyDescent="0.25">
      <c r="A463" s="420" t="str">
        <f>+'Diagnóstico Técnico'!A466</f>
        <v>OAS-110</v>
      </c>
      <c r="B463" s="421"/>
      <c r="C463" s="421"/>
      <c r="D463" s="422"/>
      <c r="E463" s="423"/>
      <c r="F463" s="458"/>
      <c r="G463" s="425"/>
      <c r="H463" s="426"/>
      <c r="I463" s="427">
        <f t="shared" si="14"/>
        <v>0</v>
      </c>
      <c r="J463" s="425"/>
      <c r="K463" s="426">
        <f>+'Ejecución de Obra'!CH475</f>
        <v>5229369.1191180702</v>
      </c>
      <c r="L463" s="428">
        <f t="shared" si="15"/>
        <v>5229369.1191180702</v>
      </c>
      <c r="M463" s="424"/>
      <c r="N463" s="424"/>
      <c r="O463" s="424"/>
      <c r="P463" s="429"/>
      <c r="Q463" s="423"/>
    </row>
    <row r="464" spans="1:17" x14ac:dyDescent="0.25">
      <c r="A464" s="420" t="str">
        <f>+'Diagnóstico Técnico'!A467</f>
        <v>OAS-111</v>
      </c>
      <c r="B464" s="421"/>
      <c r="C464" s="421"/>
      <c r="D464" s="422"/>
      <c r="E464" s="423"/>
      <c r="F464" s="458"/>
      <c r="G464" s="425"/>
      <c r="H464" s="426"/>
      <c r="I464" s="427">
        <f t="shared" si="14"/>
        <v>0</v>
      </c>
      <c r="J464" s="425"/>
      <c r="K464" s="426">
        <f>+'Ejecución de Obra'!CH476</f>
        <v>4661543.5539200716</v>
      </c>
      <c r="L464" s="428">
        <f t="shared" si="15"/>
        <v>4661543.5539200716</v>
      </c>
      <c r="M464" s="424"/>
      <c r="N464" s="424"/>
      <c r="O464" s="424"/>
      <c r="P464" s="429"/>
      <c r="Q464" s="423"/>
    </row>
    <row r="465" spans="1:17" x14ac:dyDescent="0.25">
      <c r="A465" s="420" t="str">
        <f>+'Diagnóstico Técnico'!A468</f>
        <v>TAH-041</v>
      </c>
      <c r="B465" s="421"/>
      <c r="C465" s="421"/>
      <c r="D465" s="422"/>
      <c r="E465" s="423"/>
      <c r="F465" s="458"/>
      <c r="G465" s="425"/>
      <c r="H465" s="426"/>
      <c r="I465" s="427">
        <f t="shared" si="14"/>
        <v>0</v>
      </c>
      <c r="J465" s="425"/>
      <c r="K465" s="426">
        <f>+'Ejecución de Obra'!CH477</f>
        <v>0</v>
      </c>
      <c r="L465" s="428">
        <f t="shared" si="15"/>
        <v>0</v>
      </c>
      <c r="M465" s="424"/>
      <c r="N465" s="424"/>
      <c r="O465" s="424"/>
      <c r="P465" s="429"/>
      <c r="Q465" s="423"/>
    </row>
    <row r="466" spans="1:17" hidden="1" x14ac:dyDescent="0.25">
      <c r="A466" s="420" t="str">
        <f>+'Diagnóstico Técnico'!A469</f>
        <v/>
      </c>
      <c r="B466" s="421"/>
      <c r="C466" s="421"/>
      <c r="D466" s="422"/>
      <c r="E466" s="423"/>
      <c r="F466" s="458"/>
      <c r="G466" s="425"/>
      <c r="H466" s="426"/>
      <c r="I466" s="427">
        <f t="shared" si="14"/>
        <v>0</v>
      </c>
      <c r="J466" s="425"/>
      <c r="K466" s="426">
        <f>+'Ejecución de Obra'!CH478</f>
        <v>0</v>
      </c>
      <c r="L466" s="428">
        <f t="shared" si="15"/>
        <v>0</v>
      </c>
      <c r="M466" s="424"/>
      <c r="N466" s="424"/>
      <c r="O466" s="424"/>
      <c r="P466" s="429"/>
      <c r="Q466" s="423"/>
    </row>
    <row r="467" spans="1:17" hidden="1" x14ac:dyDescent="0.25">
      <c r="A467" s="420" t="str">
        <f>+'Diagnóstico Técnico'!A470</f>
        <v/>
      </c>
      <c r="B467" s="421"/>
      <c r="C467" s="421"/>
      <c r="D467" s="422"/>
      <c r="E467" s="423"/>
      <c r="F467" s="458"/>
      <c r="G467" s="425"/>
      <c r="H467" s="426"/>
      <c r="I467" s="427">
        <f t="shared" si="14"/>
        <v>0</v>
      </c>
      <c r="J467" s="425"/>
      <c r="K467" s="426">
        <f>+'Ejecución de Obra'!CH479</f>
        <v>0</v>
      </c>
      <c r="L467" s="428">
        <f t="shared" si="15"/>
        <v>0</v>
      </c>
      <c r="M467" s="424"/>
      <c r="N467" s="424"/>
      <c r="O467" s="424"/>
      <c r="P467" s="429"/>
      <c r="Q467" s="423"/>
    </row>
    <row r="468" spans="1:17" x14ac:dyDescent="0.25">
      <c r="A468" s="420" t="str">
        <f>+'Diagnóstico Técnico'!A471</f>
        <v>HOR-037</v>
      </c>
      <c r="B468" s="421"/>
      <c r="C468" s="421"/>
      <c r="D468" s="422"/>
      <c r="E468" s="423"/>
      <c r="F468" s="458"/>
      <c r="G468" s="425"/>
      <c r="H468" s="426"/>
      <c r="I468" s="427">
        <f t="shared" si="14"/>
        <v>0</v>
      </c>
      <c r="J468" s="425"/>
      <c r="K468" s="426">
        <f>+'Ejecución de Obra'!CH480</f>
        <v>0</v>
      </c>
      <c r="L468" s="428">
        <f t="shared" si="15"/>
        <v>0</v>
      </c>
      <c r="M468" s="424"/>
      <c r="N468" s="424"/>
      <c r="O468" s="424"/>
      <c r="P468" s="429"/>
      <c r="Q468" s="423"/>
    </row>
    <row r="469" spans="1:17" x14ac:dyDescent="0.25">
      <c r="A469" s="420" t="str">
        <f>+'Diagnóstico Técnico'!A472</f>
        <v>TAH-042</v>
      </c>
      <c r="B469" s="421"/>
      <c r="C469" s="421"/>
      <c r="D469" s="422"/>
      <c r="E469" s="423"/>
      <c r="F469" s="458"/>
      <c r="G469" s="425"/>
      <c r="H469" s="426"/>
      <c r="I469" s="427">
        <f t="shared" si="14"/>
        <v>0</v>
      </c>
      <c r="J469" s="425"/>
      <c r="K469" s="426">
        <f>+'Ejecución de Obra'!CH481</f>
        <v>0</v>
      </c>
      <c r="L469" s="428">
        <f t="shared" si="15"/>
        <v>0</v>
      </c>
      <c r="M469" s="424"/>
      <c r="N469" s="424"/>
      <c r="O469" s="424"/>
      <c r="P469" s="429"/>
      <c r="Q469" s="423"/>
    </row>
    <row r="470" spans="1:17" x14ac:dyDescent="0.25">
      <c r="A470" s="420" t="str">
        <f>+'Diagnóstico Técnico'!A473</f>
        <v>OAS-112</v>
      </c>
      <c r="B470" s="421"/>
      <c r="C470" s="421"/>
      <c r="D470" s="422"/>
      <c r="E470" s="423"/>
      <c r="F470" s="458"/>
      <c r="G470" s="425"/>
      <c r="H470" s="426"/>
      <c r="I470" s="427">
        <f t="shared" si="14"/>
        <v>0</v>
      </c>
      <c r="J470" s="425"/>
      <c r="K470" s="426">
        <f>+'Ejecución de Obra'!CH482</f>
        <v>4661543.5539200716</v>
      </c>
      <c r="L470" s="428">
        <f t="shared" si="15"/>
        <v>4661543.5539200716</v>
      </c>
      <c r="M470" s="424"/>
      <c r="N470" s="424"/>
      <c r="O470" s="424"/>
      <c r="P470" s="429"/>
      <c r="Q470" s="423"/>
    </row>
    <row r="471" spans="1:17" x14ac:dyDescent="0.25">
      <c r="A471" s="420" t="str">
        <f>+'Diagnóstico Técnico'!A474</f>
        <v>TAH-043</v>
      </c>
      <c r="B471" s="421"/>
      <c r="C471" s="421"/>
      <c r="D471" s="422"/>
      <c r="E471" s="423"/>
      <c r="F471" s="458"/>
      <c r="G471" s="425"/>
      <c r="H471" s="426"/>
      <c r="I471" s="427">
        <f t="shared" si="14"/>
        <v>0</v>
      </c>
      <c r="J471" s="425"/>
      <c r="K471" s="426">
        <f>+'Ejecución de Obra'!CH483</f>
        <v>0</v>
      </c>
      <c r="L471" s="428">
        <f t="shared" si="15"/>
        <v>0</v>
      </c>
      <c r="M471" s="424"/>
      <c r="N471" s="424"/>
      <c r="O471" s="424"/>
      <c r="P471" s="429"/>
      <c r="Q471" s="423"/>
    </row>
    <row r="472" spans="1:17" x14ac:dyDescent="0.25">
      <c r="A472" s="420" t="str">
        <f>+'Diagnóstico Técnico'!A475</f>
        <v>OAS-113</v>
      </c>
      <c r="B472" s="421"/>
      <c r="C472" s="421"/>
      <c r="D472" s="422"/>
      <c r="E472" s="423"/>
      <c r="F472" s="458"/>
      <c r="G472" s="425"/>
      <c r="H472" s="426"/>
      <c r="I472" s="427">
        <f t="shared" si="14"/>
        <v>0</v>
      </c>
      <c r="J472" s="425"/>
      <c r="K472" s="426">
        <f>+'Ejecución de Obra'!CH484</f>
        <v>236340.52492007101</v>
      </c>
      <c r="L472" s="428">
        <f t="shared" si="15"/>
        <v>236340.52492007101</v>
      </c>
      <c r="M472" s="424"/>
      <c r="N472" s="424"/>
      <c r="O472" s="424"/>
      <c r="P472" s="429"/>
      <c r="Q472" s="423"/>
    </row>
    <row r="473" spans="1:17" x14ac:dyDescent="0.25">
      <c r="A473" s="420" t="str">
        <f>+'Diagnóstico Técnico'!A476</f>
        <v>TAH-044</v>
      </c>
      <c r="B473" s="421"/>
      <c r="C473" s="421"/>
      <c r="D473" s="422"/>
      <c r="E473" s="423"/>
      <c r="F473" s="458"/>
      <c r="G473" s="425"/>
      <c r="H473" s="426"/>
      <c r="I473" s="427">
        <f t="shared" si="14"/>
        <v>0</v>
      </c>
      <c r="J473" s="425"/>
      <c r="K473" s="426">
        <f>+'Ejecución de Obra'!CH485</f>
        <v>0</v>
      </c>
      <c r="L473" s="428">
        <f t="shared" si="15"/>
        <v>0</v>
      </c>
      <c r="M473" s="424"/>
      <c r="N473" s="424"/>
      <c r="O473" s="424"/>
      <c r="P473" s="429"/>
      <c r="Q473" s="423"/>
    </row>
    <row r="474" spans="1:17" x14ac:dyDescent="0.25">
      <c r="A474" s="420" t="str">
        <f>+'Diagnóstico Técnico'!A477</f>
        <v>OAS-114</v>
      </c>
      <c r="B474" s="421"/>
      <c r="C474" s="421"/>
      <c r="D474" s="422"/>
      <c r="E474" s="423"/>
      <c r="F474" s="458"/>
      <c r="G474" s="425"/>
      <c r="H474" s="426"/>
      <c r="I474" s="427">
        <f t="shared" si="14"/>
        <v>0</v>
      </c>
      <c r="J474" s="425"/>
      <c r="K474" s="426">
        <f>+'Ejecución de Obra'!CH486</f>
        <v>236340.52492007101</v>
      </c>
      <c r="L474" s="428">
        <f t="shared" si="15"/>
        <v>236340.52492007101</v>
      </c>
      <c r="M474" s="424"/>
      <c r="N474" s="424"/>
      <c r="O474" s="424"/>
      <c r="P474" s="429"/>
      <c r="Q474" s="423"/>
    </row>
    <row r="475" spans="1:17" hidden="1" x14ac:dyDescent="0.25">
      <c r="A475" s="420" t="str">
        <f>+'Diagnóstico Técnico'!A478</f>
        <v/>
      </c>
      <c r="B475" s="421"/>
      <c r="C475" s="421"/>
      <c r="D475" s="422"/>
      <c r="E475" s="423"/>
      <c r="F475" s="458"/>
      <c r="G475" s="425"/>
      <c r="H475" s="426"/>
      <c r="I475" s="427">
        <f t="shared" si="14"/>
        <v>0</v>
      </c>
      <c r="J475" s="425"/>
      <c r="K475" s="426">
        <f>+'Ejecución de Obra'!CH487</f>
        <v>0</v>
      </c>
      <c r="L475" s="428">
        <f t="shared" si="15"/>
        <v>0</v>
      </c>
      <c r="M475" s="424"/>
      <c r="N475" s="424"/>
      <c r="O475" s="424"/>
      <c r="P475" s="429"/>
      <c r="Q475" s="423"/>
    </row>
    <row r="476" spans="1:17" hidden="1" x14ac:dyDescent="0.25">
      <c r="A476" s="420" t="str">
        <f>+'Diagnóstico Técnico'!A479</f>
        <v/>
      </c>
      <c r="B476" s="421"/>
      <c r="C476" s="421"/>
      <c r="D476" s="422"/>
      <c r="E476" s="423"/>
      <c r="F476" s="458"/>
      <c r="G476" s="425"/>
      <c r="H476" s="426"/>
      <c r="I476" s="427">
        <f t="shared" si="14"/>
        <v>0</v>
      </c>
      <c r="J476" s="425"/>
      <c r="K476" s="426">
        <f>+'Ejecución de Obra'!CH488</f>
        <v>0</v>
      </c>
      <c r="L476" s="428">
        <f t="shared" si="15"/>
        <v>0</v>
      </c>
      <c r="M476" s="424"/>
      <c r="N476" s="424"/>
      <c r="O476" s="424"/>
      <c r="P476" s="429"/>
      <c r="Q476" s="423"/>
    </row>
    <row r="477" spans="1:17" x14ac:dyDescent="0.25">
      <c r="A477" s="420" t="str">
        <f>+'Diagnóstico Técnico'!A480</f>
        <v>OAS-115</v>
      </c>
      <c r="B477" s="421"/>
      <c r="C477" s="421"/>
      <c r="D477" s="422"/>
      <c r="E477" s="423"/>
      <c r="F477" s="458"/>
      <c r="G477" s="425"/>
      <c r="H477" s="426"/>
      <c r="I477" s="427">
        <f t="shared" si="14"/>
        <v>0</v>
      </c>
      <c r="J477" s="425"/>
      <c r="K477" s="426">
        <f>+'Ejecución de Obra'!CH489</f>
        <v>236340.52492007101</v>
      </c>
      <c r="L477" s="428">
        <f t="shared" si="15"/>
        <v>236340.52492007101</v>
      </c>
      <c r="M477" s="424"/>
      <c r="N477" s="424"/>
      <c r="O477" s="424"/>
      <c r="P477" s="429"/>
      <c r="Q477" s="423"/>
    </row>
    <row r="478" spans="1:17" hidden="1" x14ac:dyDescent="0.25">
      <c r="A478" s="420" t="str">
        <f>+'Diagnóstico Técnico'!A481</f>
        <v/>
      </c>
      <c r="B478" s="421"/>
      <c r="C478" s="421"/>
      <c r="D478" s="422"/>
      <c r="E478" s="423"/>
      <c r="F478" s="458"/>
      <c r="G478" s="425"/>
      <c r="H478" s="426"/>
      <c r="I478" s="427">
        <f t="shared" si="14"/>
        <v>0</v>
      </c>
      <c r="J478" s="425"/>
      <c r="K478" s="426">
        <f>+'Ejecución de Obra'!CH490</f>
        <v>0</v>
      </c>
      <c r="L478" s="428">
        <f t="shared" si="15"/>
        <v>0</v>
      </c>
      <c r="M478" s="424"/>
      <c r="N478" s="424"/>
      <c r="O478" s="424"/>
      <c r="P478" s="429"/>
      <c r="Q478" s="423"/>
    </row>
    <row r="479" spans="1:17" x14ac:dyDescent="0.25">
      <c r="A479" s="420" t="str">
        <f>+'Diagnóstico Técnico'!A482</f>
        <v>OAS-116</v>
      </c>
      <c r="B479" s="421"/>
      <c r="C479" s="421"/>
      <c r="D479" s="422"/>
      <c r="E479" s="423"/>
      <c r="F479" s="458"/>
      <c r="G479" s="425"/>
      <c r="H479" s="426"/>
      <c r="I479" s="427">
        <f t="shared" si="14"/>
        <v>0</v>
      </c>
      <c r="J479" s="425"/>
      <c r="K479" s="426">
        <f>+'Ejecución de Obra'!CH491</f>
        <v>236340.52492007101</v>
      </c>
      <c r="L479" s="428">
        <f t="shared" si="15"/>
        <v>236340.52492007101</v>
      </c>
      <c r="M479" s="424"/>
      <c r="N479" s="424"/>
      <c r="O479" s="424"/>
      <c r="P479" s="429"/>
      <c r="Q479" s="423"/>
    </row>
    <row r="480" spans="1:17" x14ac:dyDescent="0.25">
      <c r="A480" s="420" t="str">
        <f>+'Diagnóstico Técnico'!A483</f>
        <v>MIL-086</v>
      </c>
      <c r="B480" s="421"/>
      <c r="C480" s="421"/>
      <c r="D480" s="422"/>
      <c r="E480" s="423"/>
      <c r="F480" s="458"/>
      <c r="G480" s="425"/>
      <c r="H480" s="426"/>
      <c r="I480" s="427">
        <f t="shared" si="14"/>
        <v>0</v>
      </c>
      <c r="J480" s="425"/>
      <c r="K480" s="426">
        <f>+'Ejecución de Obra'!CH492</f>
        <v>236340.52492007101</v>
      </c>
      <c r="L480" s="428">
        <f t="shared" si="15"/>
        <v>236340.52492007101</v>
      </c>
      <c r="M480" s="424"/>
      <c r="N480" s="424"/>
      <c r="O480" s="424"/>
      <c r="P480" s="429"/>
      <c r="Q480" s="423"/>
    </row>
    <row r="481" spans="1:17" hidden="1" x14ac:dyDescent="0.25">
      <c r="A481" s="420" t="str">
        <f>+'Diagnóstico Técnico'!A484</f>
        <v/>
      </c>
      <c r="B481" s="421"/>
      <c r="C481" s="421"/>
      <c r="D481" s="422"/>
      <c r="E481" s="423"/>
      <c r="F481" s="458"/>
      <c r="G481" s="425"/>
      <c r="H481" s="426"/>
      <c r="I481" s="427">
        <f t="shared" si="14"/>
        <v>0</v>
      </c>
      <c r="J481" s="425"/>
      <c r="K481" s="426">
        <f>+'Ejecución de Obra'!CH493</f>
        <v>0</v>
      </c>
      <c r="L481" s="428">
        <f t="shared" si="15"/>
        <v>0</v>
      </c>
      <c r="M481" s="424"/>
      <c r="N481" s="424"/>
      <c r="O481" s="424"/>
      <c r="P481" s="429"/>
      <c r="Q481" s="423"/>
    </row>
    <row r="482" spans="1:17" hidden="1" x14ac:dyDescent="0.25">
      <c r="A482" s="420" t="str">
        <f>+'Diagnóstico Técnico'!A485</f>
        <v/>
      </c>
      <c r="B482" s="421"/>
      <c r="C482" s="421"/>
      <c r="D482" s="422"/>
      <c r="E482" s="423"/>
      <c r="F482" s="458"/>
      <c r="G482" s="425"/>
      <c r="H482" s="426"/>
      <c r="I482" s="427">
        <f t="shared" si="14"/>
        <v>0</v>
      </c>
      <c r="J482" s="425"/>
      <c r="K482" s="426">
        <f>+'Ejecución de Obra'!CH494</f>
        <v>0</v>
      </c>
      <c r="L482" s="428">
        <f t="shared" si="15"/>
        <v>0</v>
      </c>
      <c r="M482" s="424"/>
      <c r="N482" s="424"/>
      <c r="O482" s="424"/>
      <c r="P482" s="429"/>
      <c r="Q482" s="423"/>
    </row>
    <row r="483" spans="1:17" x14ac:dyDescent="0.25">
      <c r="A483" s="420" t="str">
        <f>+'Diagnóstico Técnico'!A486</f>
        <v>OAS-117</v>
      </c>
      <c r="B483" s="421"/>
      <c r="C483" s="421"/>
      <c r="D483" s="422"/>
      <c r="E483" s="423"/>
      <c r="F483" s="458"/>
      <c r="G483" s="425"/>
      <c r="H483" s="426"/>
      <c r="I483" s="427">
        <f t="shared" si="14"/>
        <v>0</v>
      </c>
      <c r="J483" s="425"/>
      <c r="K483" s="426">
        <f>+'Ejecución de Obra'!CH495</f>
        <v>4775186.3800200708</v>
      </c>
      <c r="L483" s="428">
        <f t="shared" si="15"/>
        <v>4775186.3800200708</v>
      </c>
      <c r="M483" s="424"/>
      <c r="N483" s="424"/>
      <c r="O483" s="424"/>
      <c r="P483" s="429"/>
      <c r="Q483" s="423"/>
    </row>
    <row r="484" spans="1:17" hidden="1" x14ac:dyDescent="0.25">
      <c r="A484" s="420" t="str">
        <f>+'Diagnóstico Técnico'!A487</f>
        <v/>
      </c>
      <c r="B484" s="421"/>
      <c r="C484" s="421"/>
      <c r="D484" s="422"/>
      <c r="E484" s="423"/>
      <c r="F484" s="458"/>
      <c r="G484" s="425"/>
      <c r="H484" s="426"/>
      <c r="I484" s="427">
        <f t="shared" si="14"/>
        <v>0</v>
      </c>
      <c r="J484" s="425"/>
      <c r="K484" s="426">
        <f>+'Ejecución de Obra'!CH496</f>
        <v>0</v>
      </c>
      <c r="L484" s="428">
        <f t="shared" si="15"/>
        <v>0</v>
      </c>
      <c r="M484" s="424"/>
      <c r="N484" s="424"/>
      <c r="O484" s="424"/>
      <c r="P484" s="429"/>
      <c r="Q484" s="423"/>
    </row>
    <row r="485" spans="1:17" x14ac:dyDescent="0.25">
      <c r="A485" s="420" t="str">
        <f>+'Diagnóstico Técnico'!A488</f>
        <v>OAS-118</v>
      </c>
      <c r="B485" s="421"/>
      <c r="C485" s="421"/>
      <c r="D485" s="422"/>
      <c r="E485" s="423"/>
      <c r="F485" s="458"/>
      <c r="G485" s="425"/>
      <c r="H485" s="426"/>
      <c r="I485" s="427">
        <f t="shared" si="14"/>
        <v>0</v>
      </c>
      <c r="J485" s="425"/>
      <c r="K485" s="426">
        <f>+'Ejecución de Obra'!CH497</f>
        <v>1540209.567020071</v>
      </c>
      <c r="L485" s="428">
        <f t="shared" si="15"/>
        <v>1540209.567020071</v>
      </c>
      <c r="M485" s="424"/>
      <c r="N485" s="424"/>
      <c r="O485" s="424"/>
      <c r="P485" s="429"/>
      <c r="Q485" s="423"/>
    </row>
    <row r="486" spans="1:17" x14ac:dyDescent="0.25">
      <c r="A486" s="420" t="str">
        <f>+'Diagnóstico Técnico'!A489</f>
        <v>OAS-119</v>
      </c>
      <c r="B486" s="421"/>
      <c r="C486" s="421"/>
      <c r="D486" s="422"/>
      <c r="E486" s="423"/>
      <c r="F486" s="458"/>
      <c r="G486" s="425"/>
      <c r="H486" s="426"/>
      <c r="I486" s="427">
        <f t="shared" si="14"/>
        <v>0</v>
      </c>
      <c r="J486" s="425"/>
      <c r="K486" s="426">
        <f>+'Ejecución de Obra'!CH498</f>
        <v>0</v>
      </c>
      <c r="L486" s="428">
        <f t="shared" si="15"/>
        <v>0</v>
      </c>
      <c r="M486" s="424"/>
      <c r="N486" s="424"/>
      <c r="O486" s="424"/>
      <c r="P486" s="429"/>
      <c r="Q486" s="423"/>
    </row>
    <row r="487" spans="1:17" x14ac:dyDescent="0.25">
      <c r="A487" s="420" t="str">
        <f>+'Diagnóstico Técnico'!A490</f>
        <v>OAS-120</v>
      </c>
      <c r="B487" s="421"/>
      <c r="C487" s="421"/>
      <c r="D487" s="422"/>
      <c r="E487" s="423"/>
      <c r="F487" s="458"/>
      <c r="G487" s="425"/>
      <c r="H487" s="426"/>
      <c r="I487" s="427">
        <f t="shared" si="14"/>
        <v>0</v>
      </c>
      <c r="J487" s="425"/>
      <c r="K487" s="426">
        <f>+'Ejecución de Obra'!CH499</f>
        <v>0</v>
      </c>
      <c r="L487" s="428">
        <f t="shared" si="15"/>
        <v>0</v>
      </c>
      <c r="M487" s="424"/>
      <c r="N487" s="424"/>
      <c r="O487" s="424"/>
      <c r="P487" s="429"/>
      <c r="Q487" s="423"/>
    </row>
    <row r="488" spans="1:17" hidden="1" x14ac:dyDescent="0.25">
      <c r="A488" s="420" t="str">
        <f>+'Diagnóstico Técnico'!A491</f>
        <v/>
      </c>
      <c r="B488" s="421"/>
      <c r="C488" s="421"/>
      <c r="D488" s="422"/>
      <c r="E488" s="423"/>
      <c r="F488" s="458"/>
      <c r="G488" s="425"/>
      <c r="H488" s="426"/>
      <c r="I488" s="427">
        <f t="shared" si="14"/>
        <v>0</v>
      </c>
      <c r="J488" s="425"/>
      <c r="K488" s="426">
        <f>+'Ejecución de Obra'!CH500</f>
        <v>0</v>
      </c>
      <c r="L488" s="428">
        <f t="shared" si="15"/>
        <v>0</v>
      </c>
      <c r="M488" s="424"/>
      <c r="N488" s="424"/>
      <c r="O488" s="424"/>
      <c r="P488" s="429"/>
      <c r="Q488" s="423"/>
    </row>
    <row r="489" spans="1:17" x14ac:dyDescent="0.25">
      <c r="A489" s="420" t="str">
        <f>+'Diagnóstico Técnico'!A492</f>
        <v>OAS-121</v>
      </c>
      <c r="B489" s="421"/>
      <c r="C489" s="421"/>
      <c r="D489" s="422"/>
      <c r="E489" s="423"/>
      <c r="F489" s="458"/>
      <c r="G489" s="425"/>
      <c r="H489" s="426"/>
      <c r="I489" s="427">
        <f t="shared" si="14"/>
        <v>0</v>
      </c>
      <c r="J489" s="425"/>
      <c r="K489" s="426">
        <f>+'Ejecución de Obra'!CH501</f>
        <v>236340.52492007101</v>
      </c>
      <c r="L489" s="428">
        <f t="shared" si="15"/>
        <v>236340.52492007101</v>
      </c>
      <c r="M489" s="424"/>
      <c r="N489" s="424"/>
      <c r="O489" s="424"/>
      <c r="P489" s="429"/>
      <c r="Q489" s="423"/>
    </row>
    <row r="490" spans="1:17" hidden="1" x14ac:dyDescent="0.25">
      <c r="A490" s="420" t="str">
        <f>+'Diagnóstico Técnico'!A493</f>
        <v/>
      </c>
      <c r="B490" s="421"/>
      <c r="C490" s="421"/>
      <c r="D490" s="422"/>
      <c r="E490" s="423"/>
      <c r="F490" s="458"/>
      <c r="G490" s="425"/>
      <c r="H490" s="426"/>
      <c r="I490" s="427">
        <f t="shared" si="14"/>
        <v>0</v>
      </c>
      <c r="J490" s="425"/>
      <c r="K490" s="426">
        <f>+'Ejecución de Obra'!CH502</f>
        <v>0</v>
      </c>
      <c r="L490" s="428">
        <f t="shared" si="15"/>
        <v>0</v>
      </c>
      <c r="M490" s="424"/>
      <c r="N490" s="424"/>
      <c r="O490" s="424"/>
      <c r="P490" s="429"/>
      <c r="Q490" s="423"/>
    </row>
    <row r="491" spans="1:17" x14ac:dyDescent="0.25">
      <c r="A491" s="420" t="str">
        <f>+'Diagnóstico Técnico'!A494</f>
        <v>HOR-038</v>
      </c>
      <c r="B491" s="421"/>
      <c r="C491" s="421"/>
      <c r="D491" s="422"/>
      <c r="E491" s="423"/>
      <c r="F491" s="458"/>
      <c r="G491" s="425"/>
      <c r="H491" s="426"/>
      <c r="I491" s="427">
        <f t="shared" si="14"/>
        <v>0</v>
      </c>
      <c r="J491" s="425"/>
      <c r="K491" s="426">
        <f>+'Ejecución de Obra'!CH503</f>
        <v>0</v>
      </c>
      <c r="L491" s="428">
        <f t="shared" si="15"/>
        <v>0</v>
      </c>
      <c r="M491" s="424"/>
      <c r="N491" s="424"/>
      <c r="O491" s="424"/>
      <c r="P491" s="429"/>
      <c r="Q491" s="423"/>
    </row>
    <row r="492" spans="1:17" hidden="1" x14ac:dyDescent="0.25">
      <c r="A492" s="420" t="str">
        <f>+'Diagnóstico Técnico'!A495</f>
        <v/>
      </c>
      <c r="B492" s="421"/>
      <c r="C492" s="421"/>
      <c r="D492" s="422"/>
      <c r="E492" s="423"/>
      <c r="F492" s="458"/>
      <c r="G492" s="425"/>
      <c r="H492" s="426"/>
      <c r="I492" s="427">
        <f t="shared" si="14"/>
        <v>0</v>
      </c>
      <c r="J492" s="425"/>
      <c r="K492" s="426">
        <f>+'Ejecución de Obra'!CH504</f>
        <v>0</v>
      </c>
      <c r="L492" s="428">
        <f t="shared" si="15"/>
        <v>0</v>
      </c>
      <c r="M492" s="424"/>
      <c r="N492" s="424"/>
      <c r="O492" s="424"/>
      <c r="P492" s="429"/>
      <c r="Q492" s="423"/>
    </row>
    <row r="493" spans="1:17" hidden="1" x14ac:dyDescent="0.25">
      <c r="A493" s="420" t="str">
        <f>+'Diagnóstico Técnico'!A496</f>
        <v/>
      </c>
      <c r="B493" s="421"/>
      <c r="C493" s="421"/>
      <c r="D493" s="422"/>
      <c r="E493" s="423"/>
      <c r="F493" s="458"/>
      <c r="G493" s="425"/>
      <c r="H493" s="426"/>
      <c r="I493" s="427">
        <f t="shared" si="14"/>
        <v>0</v>
      </c>
      <c r="J493" s="425"/>
      <c r="K493" s="426">
        <f>+'Ejecución de Obra'!CH505</f>
        <v>0</v>
      </c>
      <c r="L493" s="428">
        <f t="shared" si="15"/>
        <v>0</v>
      </c>
      <c r="M493" s="424"/>
      <c r="N493" s="424"/>
      <c r="O493" s="424"/>
      <c r="P493" s="429"/>
      <c r="Q493" s="423"/>
    </row>
    <row r="494" spans="1:17" x14ac:dyDescent="0.25">
      <c r="A494" s="420" t="str">
        <f>+'Diagnóstico Técnico'!A497</f>
        <v>TAH-045</v>
      </c>
      <c r="B494" s="421"/>
      <c r="C494" s="421"/>
      <c r="D494" s="422"/>
      <c r="E494" s="423"/>
      <c r="F494" s="458"/>
      <c r="G494" s="425"/>
      <c r="H494" s="426"/>
      <c r="I494" s="427">
        <f t="shared" si="14"/>
        <v>0</v>
      </c>
      <c r="J494" s="425"/>
      <c r="K494" s="426">
        <f>+'Ejecución de Obra'!CH506</f>
        <v>0</v>
      </c>
      <c r="L494" s="428">
        <f t="shared" si="15"/>
        <v>0</v>
      </c>
      <c r="M494" s="424"/>
      <c r="N494" s="424"/>
      <c r="O494" s="424"/>
      <c r="P494" s="429"/>
      <c r="Q494" s="423"/>
    </row>
    <row r="495" spans="1:17" x14ac:dyDescent="0.25">
      <c r="A495" s="420" t="str">
        <f>+'Diagnóstico Técnico'!A498</f>
        <v>TAH-046</v>
      </c>
      <c r="B495" s="421"/>
      <c r="C495" s="421"/>
      <c r="D495" s="422"/>
      <c r="E495" s="423"/>
      <c r="F495" s="458"/>
      <c r="G495" s="425"/>
      <c r="H495" s="426"/>
      <c r="I495" s="427">
        <f t="shared" si="14"/>
        <v>0</v>
      </c>
      <c r="J495" s="425"/>
      <c r="K495" s="426">
        <f>+'Ejecución de Obra'!CH507</f>
        <v>0</v>
      </c>
      <c r="L495" s="428">
        <f t="shared" si="15"/>
        <v>0</v>
      </c>
      <c r="M495" s="424"/>
      <c r="N495" s="424"/>
      <c r="O495" s="424"/>
      <c r="P495" s="429"/>
      <c r="Q495" s="423"/>
    </row>
    <row r="496" spans="1:17" x14ac:dyDescent="0.25">
      <c r="A496" s="420" t="str">
        <f>+'Diagnóstico Técnico'!A499</f>
        <v>OAS-122</v>
      </c>
      <c r="B496" s="421"/>
      <c r="C496" s="421"/>
      <c r="D496" s="422"/>
      <c r="E496" s="423"/>
      <c r="F496" s="458"/>
      <c r="G496" s="425"/>
      <c r="H496" s="426"/>
      <c r="I496" s="427">
        <f t="shared" si="14"/>
        <v>0</v>
      </c>
      <c r="J496" s="425"/>
      <c r="K496" s="426">
        <f>+'Ejecución de Obra'!CH508</f>
        <v>5363101.2827040702</v>
      </c>
      <c r="L496" s="428">
        <f t="shared" si="15"/>
        <v>5363101.2827040702</v>
      </c>
      <c r="M496" s="424"/>
      <c r="N496" s="424"/>
      <c r="O496" s="424"/>
      <c r="P496" s="429"/>
      <c r="Q496" s="423"/>
    </row>
    <row r="497" spans="1:17" x14ac:dyDescent="0.25">
      <c r="A497" s="420" t="str">
        <f>+'Diagnóstico Técnico'!A500</f>
        <v>TAH-047</v>
      </c>
      <c r="E497" s="459"/>
      <c r="F497" s="459"/>
      <c r="G497" s="459"/>
      <c r="H497" s="459"/>
      <c r="I497" s="427">
        <f t="shared" si="14"/>
        <v>0</v>
      </c>
      <c r="J497" s="425"/>
      <c r="K497" s="426">
        <f>+'Ejecución de Obra'!CH509</f>
        <v>0</v>
      </c>
      <c r="L497" s="428">
        <f t="shared" si="15"/>
        <v>0</v>
      </c>
      <c r="M497" s="459"/>
      <c r="N497" s="459"/>
      <c r="O497" s="459"/>
      <c r="P497" s="429"/>
      <c r="Q497" s="459"/>
    </row>
    <row r="498" spans="1:17" hidden="1" x14ac:dyDescent="0.25">
      <c r="A498" s="420" t="str">
        <f>+'Diagnóstico Técnico'!A501</f>
        <v/>
      </c>
      <c r="E498" s="459"/>
      <c r="F498" s="459"/>
      <c r="G498" s="459"/>
      <c r="H498" s="459"/>
      <c r="I498" s="427">
        <f t="shared" si="14"/>
        <v>0</v>
      </c>
      <c r="J498" s="425"/>
      <c r="K498" s="426">
        <f>+'Ejecución de Obra'!CH510</f>
        <v>0</v>
      </c>
      <c r="L498" s="428">
        <f t="shared" si="15"/>
        <v>0</v>
      </c>
      <c r="M498" s="459"/>
      <c r="N498" s="459"/>
      <c r="O498" s="459"/>
      <c r="P498" s="429"/>
      <c r="Q498" s="459"/>
    </row>
    <row r="499" spans="1:17" x14ac:dyDescent="0.25">
      <c r="A499" s="420" t="str">
        <f>+'Diagnóstico Técnico'!A502</f>
        <v>OAS-123</v>
      </c>
      <c r="E499" s="459"/>
      <c r="F499" s="459"/>
      <c r="G499" s="459"/>
      <c r="H499" s="459"/>
      <c r="I499" s="427">
        <f t="shared" si="14"/>
        <v>0</v>
      </c>
      <c r="J499" s="425"/>
      <c r="K499" s="426">
        <f>+'Ejecución de Obra'!CH511</f>
        <v>0</v>
      </c>
      <c r="L499" s="428">
        <f t="shared" si="15"/>
        <v>0</v>
      </c>
      <c r="M499" s="459"/>
      <c r="N499" s="459"/>
      <c r="O499" s="459"/>
      <c r="P499" s="429"/>
      <c r="Q499" s="459"/>
    </row>
    <row r="500" spans="1:17" x14ac:dyDescent="0.25">
      <c r="A500" s="420" t="str">
        <f>+'Diagnóstico Técnico'!A503</f>
        <v>OAS-124</v>
      </c>
      <c r="E500" s="459"/>
      <c r="F500" s="459"/>
      <c r="G500" s="459"/>
      <c r="H500" s="459"/>
      <c r="I500" s="427">
        <f t="shared" si="14"/>
        <v>0</v>
      </c>
      <c r="J500" s="425"/>
      <c r="K500" s="426">
        <f>+'Ejecución de Obra'!CH512</f>
        <v>1992736.159760071</v>
      </c>
      <c r="L500" s="428">
        <f t="shared" si="15"/>
        <v>1992736.159760071</v>
      </c>
      <c r="M500" s="459"/>
      <c r="N500" s="459"/>
      <c r="O500" s="459"/>
      <c r="P500" s="429"/>
      <c r="Q500" s="459"/>
    </row>
    <row r="501" spans="1:17" x14ac:dyDescent="0.25">
      <c r="A501" s="420" t="str">
        <f>+'Diagnóstico Técnico'!A504</f>
        <v>OAS-125</v>
      </c>
      <c r="E501" s="459"/>
      <c r="F501" s="459"/>
      <c r="G501" s="459"/>
      <c r="H501" s="459"/>
      <c r="I501" s="427">
        <f t="shared" si="14"/>
        <v>0</v>
      </c>
      <c r="J501" s="425"/>
      <c r="K501" s="426">
        <f>+'Ejecución de Obra'!CH513</f>
        <v>0</v>
      </c>
      <c r="L501" s="428">
        <f t="shared" si="15"/>
        <v>0</v>
      </c>
      <c r="M501" s="459"/>
      <c r="N501" s="459"/>
      <c r="O501" s="459"/>
      <c r="P501" s="429"/>
      <c r="Q501" s="459"/>
    </row>
    <row r="502" spans="1:17" x14ac:dyDescent="0.25">
      <c r="A502" s="420" t="str">
        <f>+'Diagnóstico Técnico'!A505</f>
        <v>OAS-126</v>
      </c>
      <c r="E502" s="459"/>
      <c r="F502" s="459"/>
      <c r="G502" s="459"/>
      <c r="H502" s="459"/>
      <c r="I502" s="427">
        <f t="shared" si="14"/>
        <v>0</v>
      </c>
      <c r="J502" s="425"/>
      <c r="K502" s="426">
        <f>+'Ejecución de Obra'!CH514</f>
        <v>5326971.4586980697</v>
      </c>
      <c r="L502" s="428">
        <f t="shared" si="15"/>
        <v>5326971.4586980697</v>
      </c>
      <c r="M502" s="459"/>
      <c r="N502" s="459"/>
      <c r="O502" s="459"/>
      <c r="P502" s="429"/>
      <c r="Q502" s="459"/>
    </row>
    <row r="503" spans="1:17" x14ac:dyDescent="0.25">
      <c r="A503" s="420" t="str">
        <f>+'Diagnóstico Técnico'!A506</f>
        <v>OAS-127</v>
      </c>
      <c r="E503" s="459"/>
      <c r="F503" s="459"/>
      <c r="G503" s="459"/>
      <c r="H503" s="459"/>
      <c r="I503" s="427">
        <f t="shared" si="14"/>
        <v>0</v>
      </c>
      <c r="J503" s="425"/>
      <c r="K503" s="426">
        <f>+'Ejecución de Obra'!CH515</f>
        <v>2474727.1591400709</v>
      </c>
      <c r="L503" s="428">
        <f t="shared" si="15"/>
        <v>2474727.1591400709</v>
      </c>
      <c r="M503" s="459"/>
      <c r="N503" s="459"/>
      <c r="O503" s="459"/>
      <c r="P503" s="429"/>
      <c r="Q503" s="459"/>
    </row>
    <row r="504" spans="1:17" x14ac:dyDescent="0.25">
      <c r="A504" s="420" t="str">
        <f>+'Diagnóstico Técnico'!A507</f>
        <v>OAS-128</v>
      </c>
      <c r="E504" s="459"/>
      <c r="F504" s="459"/>
      <c r="G504" s="459"/>
      <c r="H504" s="459"/>
      <c r="I504" s="427">
        <f t="shared" si="14"/>
        <v>0</v>
      </c>
      <c r="J504" s="425"/>
      <c r="K504" s="426">
        <f>+'Ejecución de Obra'!CH516</f>
        <v>0</v>
      </c>
      <c r="L504" s="428">
        <f t="shared" si="15"/>
        <v>0</v>
      </c>
      <c r="M504" s="459"/>
      <c r="N504" s="459"/>
      <c r="O504" s="459"/>
      <c r="P504" s="429"/>
      <c r="Q504" s="459"/>
    </row>
    <row r="505" spans="1:17" hidden="1" x14ac:dyDescent="0.25">
      <c r="A505" s="420" t="str">
        <f>+'Diagnóstico Técnico'!A508</f>
        <v/>
      </c>
      <c r="E505" s="459"/>
      <c r="F505" s="459"/>
      <c r="G505" s="459"/>
      <c r="H505" s="459"/>
      <c r="I505" s="427">
        <f t="shared" si="14"/>
        <v>0</v>
      </c>
      <c r="J505" s="425"/>
      <c r="K505" s="426">
        <f>+'Ejecución de Obra'!CH517</f>
        <v>0</v>
      </c>
      <c r="L505" s="428">
        <f t="shared" si="15"/>
        <v>0</v>
      </c>
      <c r="M505" s="459"/>
      <c r="N505" s="459"/>
      <c r="O505" s="459"/>
      <c r="P505" s="429"/>
      <c r="Q505" s="459"/>
    </row>
    <row r="506" spans="1:17" x14ac:dyDescent="0.25">
      <c r="A506" s="420" t="str">
        <f>+'Diagnóstico Técnico'!A509</f>
        <v>OAS-129</v>
      </c>
      <c r="E506" s="459"/>
      <c r="F506" s="459"/>
      <c r="G506" s="459"/>
      <c r="H506" s="459"/>
      <c r="I506" s="427">
        <f t="shared" si="14"/>
        <v>0</v>
      </c>
      <c r="J506" s="425"/>
      <c r="K506" s="426">
        <f>+'Ejecución de Obra'!CH518</f>
        <v>5159677.5739200711</v>
      </c>
      <c r="L506" s="428">
        <f t="shared" si="15"/>
        <v>5159677.5739200711</v>
      </c>
      <c r="M506" s="459"/>
      <c r="N506" s="459"/>
      <c r="O506" s="459"/>
      <c r="P506" s="429"/>
      <c r="Q506" s="459"/>
    </row>
    <row r="507" spans="1:17" x14ac:dyDescent="0.25">
      <c r="A507" s="420" t="str">
        <f>+'Diagnóstico Técnico'!A510</f>
        <v>OAS-130</v>
      </c>
      <c r="E507" s="459"/>
      <c r="F507" s="459"/>
      <c r="G507" s="459"/>
      <c r="H507" s="459"/>
      <c r="I507" s="427">
        <f t="shared" si="14"/>
        <v>0</v>
      </c>
      <c r="J507" s="425"/>
      <c r="K507" s="426">
        <f>+'Ejecución de Obra'!CH519</f>
        <v>236340.52492007101</v>
      </c>
      <c r="L507" s="428">
        <f t="shared" si="15"/>
        <v>236340.52492007101</v>
      </c>
      <c r="M507" s="459"/>
      <c r="N507" s="459"/>
      <c r="O507" s="459"/>
      <c r="P507" s="429"/>
      <c r="Q507" s="459"/>
    </row>
    <row r="508" spans="1:17" x14ac:dyDescent="0.25">
      <c r="A508" s="420" t="str">
        <f>+'Diagnóstico Técnico'!A511</f>
        <v>OAS-131</v>
      </c>
      <c r="E508" s="459"/>
      <c r="F508" s="459"/>
      <c r="G508" s="459"/>
      <c r="H508" s="459"/>
      <c r="I508" s="427">
        <f t="shared" si="14"/>
        <v>0</v>
      </c>
      <c r="J508" s="425"/>
      <c r="K508" s="426">
        <f>+'Ejecución de Obra'!CH520</f>
        <v>5159677.5739200711</v>
      </c>
      <c r="L508" s="428">
        <f t="shared" si="15"/>
        <v>5159677.5739200711</v>
      </c>
      <c r="M508" s="459"/>
      <c r="N508" s="459"/>
      <c r="O508" s="459"/>
      <c r="P508" s="429"/>
      <c r="Q508" s="459"/>
    </row>
    <row r="509" spans="1:17" x14ac:dyDescent="0.25">
      <c r="A509" s="420" t="str">
        <f>+'Diagnóstico Técnico'!A512</f>
        <v>OAS-132</v>
      </c>
      <c r="E509" s="459"/>
      <c r="F509" s="459"/>
      <c r="G509" s="459"/>
      <c r="H509" s="459"/>
      <c r="I509" s="427">
        <f t="shared" si="14"/>
        <v>0</v>
      </c>
      <c r="J509" s="425"/>
      <c r="K509" s="426">
        <f>+'Ejecución de Obra'!CH521</f>
        <v>236340.52492007101</v>
      </c>
      <c r="L509" s="428">
        <f t="shared" si="15"/>
        <v>236340.52492007101</v>
      </c>
      <c r="M509" s="459"/>
      <c r="N509" s="459"/>
      <c r="O509" s="459"/>
      <c r="P509" s="429"/>
      <c r="Q509" s="459"/>
    </row>
    <row r="510" spans="1:17" x14ac:dyDescent="0.25">
      <c r="A510" s="420" t="str">
        <f>+'Diagnóstico Técnico'!A513</f>
        <v>TAH-048</v>
      </c>
      <c r="E510" s="459"/>
      <c r="F510" s="459"/>
      <c r="G510" s="459"/>
      <c r="H510" s="459"/>
      <c r="I510" s="427">
        <f t="shared" si="14"/>
        <v>0</v>
      </c>
      <c r="J510" s="425"/>
      <c r="K510" s="426">
        <f>+'Ejecución de Obra'!CH522</f>
        <v>0</v>
      </c>
      <c r="L510" s="428">
        <f t="shared" si="15"/>
        <v>0</v>
      </c>
      <c r="M510" s="459"/>
      <c r="N510" s="459"/>
      <c r="O510" s="459"/>
      <c r="P510" s="429"/>
      <c r="Q510" s="459"/>
    </row>
    <row r="511" spans="1:17" hidden="1" x14ac:dyDescent="0.25">
      <c r="A511" s="420" t="str">
        <f>+'Diagnóstico Técnico'!A514</f>
        <v/>
      </c>
      <c r="E511" s="459"/>
      <c r="F511" s="459"/>
      <c r="G511" s="459"/>
      <c r="H511" s="459"/>
      <c r="I511" s="427">
        <f t="shared" si="14"/>
        <v>0</v>
      </c>
      <c r="J511" s="425"/>
      <c r="K511" s="426">
        <f>+'Ejecución de Obra'!CH523</f>
        <v>0</v>
      </c>
      <c r="L511" s="428">
        <f t="shared" si="15"/>
        <v>0</v>
      </c>
      <c r="M511" s="459"/>
      <c r="N511" s="459"/>
      <c r="O511" s="459"/>
      <c r="P511" s="429"/>
      <c r="Q511" s="459"/>
    </row>
    <row r="512" spans="1:17" x14ac:dyDescent="0.25">
      <c r="A512" s="420" t="str">
        <f>+'Diagnóstico Técnico'!A515</f>
        <v>OAS-133</v>
      </c>
      <c r="E512" s="459"/>
      <c r="F512" s="459"/>
      <c r="G512" s="459"/>
      <c r="H512" s="459"/>
      <c r="I512" s="427">
        <f t="shared" si="14"/>
        <v>0</v>
      </c>
      <c r="J512" s="425"/>
      <c r="K512" s="426">
        <f>+'Ejecución de Obra'!CH524</f>
        <v>0</v>
      </c>
      <c r="L512" s="428">
        <f t="shared" si="15"/>
        <v>0</v>
      </c>
      <c r="M512" s="459"/>
      <c r="N512" s="459"/>
      <c r="O512" s="459"/>
      <c r="P512" s="429"/>
      <c r="Q512" s="459"/>
    </row>
    <row r="513" spans="1:17" x14ac:dyDescent="0.25">
      <c r="A513" s="420" t="str">
        <f>+'Diagnóstico Técnico'!A516</f>
        <v>MIL-087</v>
      </c>
      <c r="E513" s="459"/>
      <c r="F513" s="459"/>
      <c r="G513" s="459"/>
      <c r="H513" s="459"/>
      <c r="I513" s="427">
        <f t="shared" si="14"/>
        <v>0</v>
      </c>
      <c r="J513" s="425"/>
      <c r="K513" s="426">
        <f>+'Ejecución de Obra'!CH525</f>
        <v>236340.52492007101</v>
      </c>
      <c r="L513" s="428">
        <f t="shared" si="15"/>
        <v>236340.52492007101</v>
      </c>
      <c r="M513" s="459"/>
      <c r="N513" s="459"/>
      <c r="O513" s="459"/>
      <c r="P513" s="429"/>
      <c r="Q513" s="459"/>
    </row>
    <row r="514" spans="1:17" hidden="1" x14ac:dyDescent="0.25">
      <c r="A514" s="420" t="str">
        <f>+'Diagnóstico Técnico'!A517</f>
        <v/>
      </c>
      <c r="E514" s="459"/>
      <c r="F514" s="459"/>
      <c r="G514" s="459"/>
      <c r="H514" s="459"/>
      <c r="I514" s="427">
        <f t="shared" si="14"/>
        <v>0</v>
      </c>
      <c r="J514" s="425"/>
      <c r="K514" s="426">
        <f>+'Ejecución de Obra'!CH526</f>
        <v>0</v>
      </c>
      <c r="L514" s="428">
        <f t="shared" si="15"/>
        <v>0</v>
      </c>
      <c r="M514" s="459"/>
      <c r="N514" s="459"/>
      <c r="O514" s="459"/>
      <c r="P514" s="429"/>
      <c r="Q514" s="459"/>
    </row>
    <row r="515" spans="1:17" x14ac:dyDescent="0.25">
      <c r="A515" s="420" t="str">
        <f>+'Diagnóstico Técnico'!A518</f>
        <v>OAS-134</v>
      </c>
      <c r="E515" s="459"/>
      <c r="F515" s="459"/>
      <c r="G515" s="459"/>
      <c r="H515" s="459"/>
      <c r="I515" s="427">
        <f t="shared" si="14"/>
        <v>0</v>
      </c>
      <c r="J515" s="425"/>
      <c r="K515" s="426">
        <f>+'Ejecución de Obra'!CH527</f>
        <v>236340.52492007101</v>
      </c>
      <c r="L515" s="428">
        <f t="shared" si="15"/>
        <v>236340.52492007101</v>
      </c>
      <c r="M515" s="459"/>
      <c r="N515" s="459"/>
      <c r="O515" s="459"/>
      <c r="P515" s="429"/>
      <c r="Q515" s="459"/>
    </row>
    <row r="516" spans="1:17" x14ac:dyDescent="0.25">
      <c r="A516" s="420" t="str">
        <f>+'Diagnóstico Técnico'!A519</f>
        <v>MIL-088</v>
      </c>
      <c r="E516" s="459"/>
      <c r="F516" s="459"/>
      <c r="G516" s="459"/>
      <c r="H516" s="459"/>
      <c r="I516" s="427">
        <f t="shared" ref="I516:I579" si="16">H516-G516</f>
        <v>0</v>
      </c>
      <c r="J516" s="425"/>
      <c r="K516" s="426">
        <f>+'Ejecución de Obra'!CH528</f>
        <v>0</v>
      </c>
      <c r="L516" s="428">
        <f t="shared" ref="L516:L579" si="17">K516-H516</f>
        <v>0</v>
      </c>
      <c r="M516" s="459"/>
      <c r="N516" s="459"/>
      <c r="O516" s="459"/>
      <c r="P516" s="429"/>
      <c r="Q516" s="459"/>
    </row>
    <row r="517" spans="1:17" x14ac:dyDescent="0.25">
      <c r="A517" s="420" t="str">
        <f>+'Diagnóstico Técnico'!A520</f>
        <v>OAS-135</v>
      </c>
      <c r="E517" s="459"/>
      <c r="F517" s="459"/>
      <c r="G517" s="459"/>
      <c r="H517" s="459"/>
      <c r="I517" s="427">
        <f t="shared" si="16"/>
        <v>0</v>
      </c>
      <c r="J517" s="425"/>
      <c r="K517" s="426">
        <f>+'Ejecución de Obra'!CH529</f>
        <v>0</v>
      </c>
      <c r="L517" s="428">
        <f t="shared" si="17"/>
        <v>0</v>
      </c>
      <c r="M517" s="459"/>
      <c r="N517" s="459"/>
      <c r="O517" s="459"/>
      <c r="P517" s="429"/>
      <c r="Q517" s="459"/>
    </row>
    <row r="518" spans="1:17" x14ac:dyDescent="0.25">
      <c r="A518" s="420" t="str">
        <f>+'Diagnóstico Técnico'!A521</f>
        <v>MIL-089</v>
      </c>
      <c r="E518" s="459"/>
      <c r="F518" s="459"/>
      <c r="G518" s="459"/>
      <c r="H518" s="459"/>
      <c r="I518" s="427">
        <f t="shared" si="16"/>
        <v>0</v>
      </c>
      <c r="J518" s="425"/>
      <c r="K518" s="426">
        <f>+'Ejecución de Obra'!CH530</f>
        <v>0</v>
      </c>
      <c r="L518" s="428">
        <f t="shared" si="17"/>
        <v>0</v>
      </c>
      <c r="M518" s="459"/>
      <c r="N518" s="459"/>
      <c r="O518" s="459"/>
      <c r="P518" s="429"/>
      <c r="Q518" s="459"/>
    </row>
    <row r="519" spans="1:17" hidden="1" x14ac:dyDescent="0.25">
      <c r="A519" s="420" t="str">
        <f>+'Diagnóstico Técnico'!A522</f>
        <v/>
      </c>
      <c r="E519" s="459"/>
      <c r="F519" s="459"/>
      <c r="G519" s="459"/>
      <c r="H519" s="459"/>
      <c r="I519" s="427">
        <f t="shared" si="16"/>
        <v>0</v>
      </c>
      <c r="J519" s="425"/>
      <c r="K519" s="426">
        <f>+'Ejecución de Obra'!CH531</f>
        <v>0</v>
      </c>
      <c r="L519" s="428">
        <f t="shared" si="17"/>
        <v>0</v>
      </c>
      <c r="M519" s="459"/>
      <c r="N519" s="459"/>
      <c r="O519" s="459"/>
      <c r="P519" s="429"/>
      <c r="Q519" s="459"/>
    </row>
    <row r="520" spans="1:17" hidden="1" x14ac:dyDescent="0.25">
      <c r="A520" s="420" t="str">
        <f>+'Diagnóstico Técnico'!A523</f>
        <v>MIL-121</v>
      </c>
      <c r="E520" s="459"/>
      <c r="F520" s="459"/>
      <c r="G520" s="459"/>
      <c r="H520" s="459"/>
      <c r="I520" s="427">
        <f t="shared" si="16"/>
        <v>0</v>
      </c>
      <c r="J520" s="425"/>
      <c r="K520" s="426">
        <f>+'Ejecución de Obra'!CH532</f>
        <v>0</v>
      </c>
      <c r="L520" s="428">
        <f t="shared" si="17"/>
        <v>0</v>
      </c>
      <c r="M520" s="459"/>
      <c r="N520" s="459"/>
      <c r="O520" s="459"/>
      <c r="P520" s="429"/>
      <c r="Q520" s="459"/>
    </row>
    <row r="521" spans="1:17" hidden="1" x14ac:dyDescent="0.25">
      <c r="A521" s="420" t="str">
        <f>+'Diagnóstico Técnico'!A524</f>
        <v/>
      </c>
      <c r="E521" s="459"/>
      <c r="F521" s="459"/>
      <c r="G521" s="459"/>
      <c r="H521" s="459"/>
      <c r="I521" s="427">
        <f t="shared" si="16"/>
        <v>0</v>
      </c>
      <c r="J521" s="425"/>
      <c r="K521" s="426">
        <f>+'Ejecución de Obra'!CH533</f>
        <v>0</v>
      </c>
      <c r="L521" s="428">
        <f t="shared" si="17"/>
        <v>0</v>
      </c>
      <c r="M521" s="459"/>
      <c r="N521" s="459"/>
      <c r="O521" s="459"/>
      <c r="P521" s="429"/>
      <c r="Q521" s="459"/>
    </row>
    <row r="522" spans="1:17" hidden="1" x14ac:dyDescent="0.25">
      <c r="A522" s="420" t="str">
        <f>+'Diagnóstico Técnico'!A525</f>
        <v/>
      </c>
      <c r="E522" s="459"/>
      <c r="F522" s="459"/>
      <c r="G522" s="459"/>
      <c r="H522" s="459"/>
      <c r="I522" s="427">
        <f t="shared" si="16"/>
        <v>0</v>
      </c>
      <c r="J522" s="425"/>
      <c r="K522" s="426">
        <f>+'Ejecución de Obra'!CH534</f>
        <v>0</v>
      </c>
      <c r="L522" s="428">
        <f t="shared" si="17"/>
        <v>0</v>
      </c>
      <c r="M522" s="459"/>
      <c r="N522" s="459"/>
      <c r="O522" s="459"/>
      <c r="P522" s="429"/>
      <c r="Q522" s="459"/>
    </row>
    <row r="523" spans="1:17" x14ac:dyDescent="0.25">
      <c r="A523" s="420" t="str">
        <f>+'Diagnóstico Técnico'!A526</f>
        <v>OAS-136</v>
      </c>
      <c r="E523" s="459"/>
      <c r="F523" s="459"/>
      <c r="G523" s="459"/>
      <c r="H523" s="459"/>
      <c r="I523" s="427">
        <f t="shared" si="16"/>
        <v>0</v>
      </c>
      <c r="J523" s="425"/>
      <c r="K523" s="426">
        <f>+'Ejecución de Obra'!CH535</f>
        <v>0</v>
      </c>
      <c r="L523" s="428">
        <f t="shared" si="17"/>
        <v>0</v>
      </c>
      <c r="M523" s="459"/>
      <c r="N523" s="459"/>
      <c r="O523" s="459"/>
      <c r="P523" s="429"/>
      <c r="Q523" s="459"/>
    </row>
    <row r="524" spans="1:17" x14ac:dyDescent="0.25">
      <c r="A524" s="420" t="str">
        <f>+'Diagnóstico Técnico'!A527</f>
        <v>OAS-137</v>
      </c>
      <c r="E524" s="459"/>
      <c r="F524" s="459"/>
      <c r="G524" s="459"/>
      <c r="H524" s="459"/>
      <c r="I524" s="427">
        <f t="shared" si="16"/>
        <v>0</v>
      </c>
      <c r="J524" s="425"/>
      <c r="K524" s="426">
        <f>+'Ejecución de Obra'!CH536</f>
        <v>236340.52492007101</v>
      </c>
      <c r="L524" s="428">
        <f t="shared" si="17"/>
        <v>236340.52492007101</v>
      </c>
      <c r="M524" s="459"/>
      <c r="N524" s="459"/>
      <c r="O524" s="459"/>
      <c r="P524" s="429"/>
      <c r="Q524" s="459"/>
    </row>
    <row r="525" spans="1:17" x14ac:dyDescent="0.25">
      <c r="A525" s="420" t="str">
        <f>+'Diagnóstico Técnico'!A528</f>
        <v>MIL-090</v>
      </c>
      <c r="E525" s="459"/>
      <c r="F525" s="459"/>
      <c r="G525" s="459"/>
      <c r="H525" s="459"/>
      <c r="I525" s="427">
        <f t="shared" si="16"/>
        <v>0</v>
      </c>
      <c r="J525" s="425"/>
      <c r="K525" s="426">
        <f>+'Ejecución de Obra'!CH537</f>
        <v>0</v>
      </c>
      <c r="L525" s="428">
        <f t="shared" si="17"/>
        <v>0</v>
      </c>
      <c r="M525" s="459"/>
      <c r="N525" s="459"/>
      <c r="O525" s="459"/>
      <c r="P525" s="429"/>
      <c r="Q525" s="459"/>
    </row>
    <row r="526" spans="1:17" hidden="1" x14ac:dyDescent="0.25">
      <c r="A526" s="420" t="str">
        <f>+'Diagnóstico Técnico'!A529</f>
        <v/>
      </c>
      <c r="E526" s="459"/>
      <c r="F526" s="459"/>
      <c r="G526" s="459"/>
      <c r="H526" s="459"/>
      <c r="I526" s="427">
        <f t="shared" si="16"/>
        <v>0</v>
      </c>
      <c r="J526" s="425"/>
      <c r="K526" s="426">
        <f>+'Ejecución de Obra'!CH538</f>
        <v>0</v>
      </c>
      <c r="L526" s="428">
        <f t="shared" si="17"/>
        <v>0</v>
      </c>
      <c r="M526" s="459"/>
      <c r="N526" s="459"/>
      <c r="O526" s="459"/>
      <c r="P526" s="429"/>
      <c r="Q526" s="459"/>
    </row>
    <row r="527" spans="1:17" hidden="1" x14ac:dyDescent="0.25">
      <c r="A527" s="420" t="str">
        <f>+'Diagnóstico Técnico'!A530</f>
        <v/>
      </c>
      <c r="E527" s="459"/>
      <c r="F527" s="459"/>
      <c r="G527" s="459"/>
      <c r="H527" s="459"/>
      <c r="I527" s="427">
        <f t="shared" si="16"/>
        <v>0</v>
      </c>
      <c r="J527" s="425"/>
      <c r="K527" s="426">
        <f>+'Ejecución de Obra'!CH539</f>
        <v>0</v>
      </c>
      <c r="L527" s="428">
        <f t="shared" si="17"/>
        <v>0</v>
      </c>
      <c r="M527" s="459"/>
      <c r="N527" s="459"/>
      <c r="O527" s="459"/>
      <c r="P527" s="429"/>
      <c r="Q527" s="459"/>
    </row>
    <row r="528" spans="1:17" x14ac:dyDescent="0.25">
      <c r="A528" s="420" t="str">
        <f>+'Diagnóstico Técnico'!A531</f>
        <v>MAR-066</v>
      </c>
      <c r="E528" s="459"/>
      <c r="F528" s="459"/>
      <c r="G528" s="459"/>
      <c r="H528" s="459"/>
      <c r="I528" s="427">
        <f t="shared" si="16"/>
        <v>0</v>
      </c>
      <c r="J528" s="425"/>
      <c r="K528" s="426">
        <f>+'Ejecución de Obra'!CH540</f>
        <v>0</v>
      </c>
      <c r="L528" s="428">
        <f t="shared" si="17"/>
        <v>0</v>
      </c>
      <c r="M528" s="459"/>
      <c r="N528" s="459"/>
      <c r="O528" s="459"/>
      <c r="P528" s="429"/>
      <c r="Q528" s="459"/>
    </row>
    <row r="529" spans="1:17" x14ac:dyDescent="0.25">
      <c r="A529" s="420" t="str">
        <f>+'Diagnóstico Técnico'!A532</f>
        <v>MIL-091</v>
      </c>
      <c r="E529" s="459"/>
      <c r="F529" s="459"/>
      <c r="G529" s="459"/>
      <c r="H529" s="459"/>
      <c r="I529" s="427">
        <f t="shared" si="16"/>
        <v>0</v>
      </c>
      <c r="J529" s="425"/>
      <c r="K529" s="426">
        <f>+'Ejecución de Obra'!CH541</f>
        <v>236340.52492007101</v>
      </c>
      <c r="L529" s="428">
        <f t="shared" si="17"/>
        <v>236340.52492007101</v>
      </c>
      <c r="M529" s="459"/>
      <c r="N529" s="459"/>
      <c r="O529" s="459"/>
      <c r="P529" s="429"/>
      <c r="Q529" s="459"/>
    </row>
    <row r="530" spans="1:17" x14ac:dyDescent="0.25">
      <c r="A530" s="420" t="str">
        <f>+'Diagnóstico Técnico'!A533</f>
        <v>MAR-067</v>
      </c>
      <c r="E530" s="459"/>
      <c r="F530" s="459"/>
      <c r="G530" s="459"/>
      <c r="H530" s="459"/>
      <c r="I530" s="427">
        <f t="shared" si="16"/>
        <v>0</v>
      </c>
      <c r="J530" s="425"/>
      <c r="K530" s="426">
        <f>+'Ejecución de Obra'!CH542</f>
        <v>0</v>
      </c>
      <c r="L530" s="428">
        <f t="shared" si="17"/>
        <v>0</v>
      </c>
      <c r="M530" s="459"/>
      <c r="N530" s="459"/>
      <c r="O530" s="459"/>
      <c r="P530" s="429"/>
      <c r="Q530" s="459"/>
    </row>
    <row r="531" spans="1:17" x14ac:dyDescent="0.25">
      <c r="A531" s="420" t="str">
        <f>+'Diagnóstico Técnico'!A534</f>
        <v>TAH-049</v>
      </c>
      <c r="E531" s="459"/>
      <c r="F531" s="459"/>
      <c r="G531" s="459"/>
      <c r="H531" s="459"/>
      <c r="I531" s="427">
        <f t="shared" si="16"/>
        <v>0</v>
      </c>
      <c r="J531" s="425"/>
      <c r="K531" s="426">
        <f>+'Ejecución de Obra'!CH543</f>
        <v>0</v>
      </c>
      <c r="L531" s="428">
        <f t="shared" si="17"/>
        <v>0</v>
      </c>
      <c r="M531" s="459"/>
      <c r="N531" s="459"/>
      <c r="O531" s="459"/>
      <c r="P531" s="429"/>
      <c r="Q531" s="459"/>
    </row>
    <row r="532" spans="1:17" x14ac:dyDescent="0.25">
      <c r="A532" s="420" t="str">
        <f>+'Diagnóstico Técnico'!A535</f>
        <v>MIL-092</v>
      </c>
      <c r="E532" s="459"/>
      <c r="F532" s="459"/>
      <c r="G532" s="459"/>
      <c r="H532" s="459"/>
      <c r="I532" s="427">
        <f t="shared" si="16"/>
        <v>0</v>
      </c>
      <c r="J532" s="425"/>
      <c r="K532" s="426">
        <f>+'Ejecución de Obra'!CH544</f>
        <v>236340.52492007101</v>
      </c>
      <c r="L532" s="428">
        <f t="shared" si="17"/>
        <v>236340.52492007101</v>
      </c>
      <c r="M532" s="459"/>
      <c r="N532" s="459"/>
      <c r="O532" s="459"/>
      <c r="P532" s="429"/>
      <c r="Q532" s="459"/>
    </row>
    <row r="533" spans="1:17" x14ac:dyDescent="0.25">
      <c r="A533" s="420" t="str">
        <f>+'Diagnóstico Técnico'!A536</f>
        <v>TAH-050</v>
      </c>
      <c r="E533" s="459"/>
      <c r="F533" s="459"/>
      <c r="G533" s="459"/>
      <c r="H533" s="459"/>
      <c r="I533" s="427">
        <f t="shared" si="16"/>
        <v>0</v>
      </c>
      <c r="J533" s="425"/>
      <c r="K533" s="426">
        <f>+'Ejecución de Obra'!CH545</f>
        <v>0</v>
      </c>
      <c r="L533" s="428">
        <f t="shared" si="17"/>
        <v>0</v>
      </c>
      <c r="M533" s="459"/>
      <c r="N533" s="459"/>
      <c r="O533" s="459"/>
      <c r="P533" s="429"/>
      <c r="Q533" s="459"/>
    </row>
    <row r="534" spans="1:17" x14ac:dyDescent="0.25">
      <c r="A534" s="420" t="str">
        <f>+'Diagnóstico Técnico'!A537</f>
        <v>MIL-093</v>
      </c>
      <c r="E534" s="459"/>
      <c r="F534" s="459"/>
      <c r="G534" s="459"/>
      <c r="H534" s="459"/>
      <c r="I534" s="427">
        <f t="shared" si="16"/>
        <v>0</v>
      </c>
      <c r="J534" s="425"/>
      <c r="K534" s="426">
        <f>+'Ejecución de Obra'!CH546</f>
        <v>236340.52492007101</v>
      </c>
      <c r="L534" s="428">
        <f t="shared" si="17"/>
        <v>236340.52492007101</v>
      </c>
      <c r="M534" s="459"/>
      <c r="N534" s="459"/>
      <c r="O534" s="459"/>
      <c r="P534" s="429"/>
      <c r="Q534" s="459"/>
    </row>
    <row r="535" spans="1:17" x14ac:dyDescent="0.25">
      <c r="A535" s="420" t="str">
        <f>+'Diagnóstico Técnico'!A538</f>
        <v>MIL-094</v>
      </c>
      <c r="E535" s="459"/>
      <c r="F535" s="459"/>
      <c r="G535" s="459"/>
      <c r="H535" s="459"/>
      <c r="I535" s="427">
        <f t="shared" si="16"/>
        <v>0</v>
      </c>
      <c r="J535" s="425"/>
      <c r="K535" s="426">
        <f>+'Ejecución de Obra'!CH547</f>
        <v>0</v>
      </c>
      <c r="L535" s="428">
        <f t="shared" si="17"/>
        <v>0</v>
      </c>
      <c r="M535" s="459"/>
      <c r="N535" s="459"/>
      <c r="O535" s="459"/>
      <c r="P535" s="429"/>
      <c r="Q535" s="459"/>
    </row>
    <row r="536" spans="1:17" x14ac:dyDescent="0.25">
      <c r="A536" s="420" t="str">
        <f>+'Diagnóstico Técnico'!A539</f>
        <v>MAR-068</v>
      </c>
      <c r="E536" s="459"/>
      <c r="F536" s="459"/>
      <c r="G536" s="459"/>
      <c r="H536" s="459"/>
      <c r="I536" s="427">
        <f t="shared" si="16"/>
        <v>0</v>
      </c>
      <c r="J536" s="425"/>
      <c r="K536" s="426">
        <f>+'Ejecución de Obra'!CH548</f>
        <v>0</v>
      </c>
      <c r="L536" s="428">
        <f t="shared" si="17"/>
        <v>0</v>
      </c>
      <c r="M536" s="459"/>
      <c r="N536" s="459"/>
      <c r="O536" s="459"/>
      <c r="P536" s="429"/>
      <c r="Q536" s="459"/>
    </row>
    <row r="537" spans="1:17" x14ac:dyDescent="0.25">
      <c r="A537" s="420" t="str">
        <f>+'Diagnóstico Técnico'!A540</f>
        <v>TAH-051</v>
      </c>
      <c r="E537" s="459"/>
      <c r="F537" s="459"/>
      <c r="G537" s="459"/>
      <c r="H537" s="459"/>
      <c r="I537" s="427">
        <f t="shared" si="16"/>
        <v>0</v>
      </c>
      <c r="J537" s="425"/>
      <c r="K537" s="426">
        <f>+'Ejecución de Obra'!CH549</f>
        <v>0</v>
      </c>
      <c r="L537" s="428">
        <f t="shared" si="17"/>
        <v>0</v>
      </c>
      <c r="M537" s="459"/>
      <c r="N537" s="459"/>
      <c r="O537" s="459"/>
      <c r="P537" s="429"/>
      <c r="Q537" s="459"/>
    </row>
    <row r="538" spans="1:17" x14ac:dyDescent="0.25">
      <c r="A538" s="420" t="str">
        <f>+'Diagnóstico Técnico'!A541</f>
        <v>MIL-095</v>
      </c>
      <c r="E538" s="459"/>
      <c r="F538" s="459"/>
      <c r="G538" s="459"/>
      <c r="H538" s="459"/>
      <c r="I538" s="427">
        <f t="shared" si="16"/>
        <v>0</v>
      </c>
      <c r="J538" s="425"/>
      <c r="K538" s="426">
        <f>+'Ejecución de Obra'!CH550</f>
        <v>236340.52492007101</v>
      </c>
      <c r="L538" s="428">
        <f t="shared" si="17"/>
        <v>236340.52492007101</v>
      </c>
      <c r="M538" s="459"/>
      <c r="N538" s="459"/>
      <c r="O538" s="459"/>
      <c r="P538" s="429"/>
      <c r="Q538" s="459"/>
    </row>
    <row r="539" spans="1:17" x14ac:dyDescent="0.25">
      <c r="A539" s="420" t="str">
        <f>+'Diagnóstico Técnico'!A542</f>
        <v>MIL-096</v>
      </c>
      <c r="E539" s="459"/>
      <c r="F539" s="459"/>
      <c r="G539" s="459"/>
      <c r="H539" s="459"/>
      <c r="I539" s="427">
        <f t="shared" si="16"/>
        <v>0</v>
      </c>
      <c r="J539" s="425"/>
      <c r="K539" s="426">
        <f>+'Ejecución de Obra'!CH551</f>
        <v>236340.52492007101</v>
      </c>
      <c r="L539" s="428">
        <f t="shared" si="17"/>
        <v>236340.52492007101</v>
      </c>
      <c r="M539" s="459"/>
      <c r="N539" s="459"/>
      <c r="O539" s="459"/>
      <c r="P539" s="429"/>
      <c r="Q539" s="459"/>
    </row>
    <row r="540" spans="1:17" x14ac:dyDescent="0.25">
      <c r="A540" s="420" t="str">
        <f>+'Diagnóstico Técnico'!A543</f>
        <v>TAH-052</v>
      </c>
      <c r="E540" s="459"/>
      <c r="F540" s="459"/>
      <c r="G540" s="459"/>
      <c r="H540" s="459"/>
      <c r="I540" s="427">
        <f t="shared" si="16"/>
        <v>0</v>
      </c>
      <c r="J540" s="425"/>
      <c r="K540" s="426">
        <f>+'Ejecución de Obra'!CH552</f>
        <v>0</v>
      </c>
      <c r="L540" s="428">
        <f t="shared" si="17"/>
        <v>0</v>
      </c>
      <c r="M540" s="459"/>
      <c r="N540" s="459"/>
      <c r="O540" s="459"/>
      <c r="P540" s="429"/>
      <c r="Q540" s="459"/>
    </row>
    <row r="541" spans="1:17" x14ac:dyDescent="0.25">
      <c r="A541" s="420" t="str">
        <f>+'Diagnóstico Técnico'!A544</f>
        <v>TAH-053</v>
      </c>
      <c r="E541" s="459"/>
      <c r="F541" s="459"/>
      <c r="G541" s="459"/>
      <c r="H541" s="459"/>
      <c r="I541" s="427">
        <f t="shared" si="16"/>
        <v>0</v>
      </c>
      <c r="J541" s="425"/>
      <c r="K541" s="426">
        <f>+'Ejecución de Obra'!CH553</f>
        <v>0</v>
      </c>
      <c r="L541" s="428">
        <f t="shared" si="17"/>
        <v>0</v>
      </c>
      <c r="M541" s="459"/>
      <c r="N541" s="459"/>
      <c r="O541" s="459"/>
      <c r="P541" s="429"/>
      <c r="Q541" s="459"/>
    </row>
    <row r="542" spans="1:17" hidden="1" x14ac:dyDescent="0.25">
      <c r="A542" s="420" t="str">
        <f>+'Diagnóstico Técnico'!A545</f>
        <v/>
      </c>
      <c r="E542" s="459"/>
      <c r="F542" s="459"/>
      <c r="G542" s="459"/>
      <c r="H542" s="459"/>
      <c r="I542" s="427">
        <f t="shared" si="16"/>
        <v>0</v>
      </c>
      <c r="J542" s="425"/>
      <c r="K542" s="426">
        <f>+'Ejecución de Obra'!CH554</f>
        <v>0</v>
      </c>
      <c r="L542" s="428">
        <f t="shared" si="17"/>
        <v>0</v>
      </c>
      <c r="M542" s="459"/>
      <c r="N542" s="459"/>
      <c r="O542" s="459"/>
      <c r="P542" s="429"/>
      <c r="Q542" s="459"/>
    </row>
    <row r="543" spans="1:17" x14ac:dyDescent="0.25">
      <c r="A543" s="420" t="str">
        <f>+'Diagnóstico Técnico'!A546</f>
        <v>MAR-069</v>
      </c>
      <c r="E543" s="459"/>
      <c r="F543" s="459"/>
      <c r="G543" s="459"/>
      <c r="H543" s="459"/>
      <c r="I543" s="427">
        <f t="shared" si="16"/>
        <v>0</v>
      </c>
      <c r="J543" s="425"/>
      <c r="K543" s="426">
        <f>+'Ejecución de Obra'!CH555</f>
        <v>0</v>
      </c>
      <c r="L543" s="428">
        <f t="shared" si="17"/>
        <v>0</v>
      </c>
      <c r="M543" s="459"/>
      <c r="N543" s="459"/>
      <c r="O543" s="459"/>
      <c r="P543" s="429"/>
      <c r="Q543" s="459"/>
    </row>
    <row r="544" spans="1:17" hidden="1" x14ac:dyDescent="0.25">
      <c r="A544" s="420" t="str">
        <f>+'Diagnóstico Técnico'!A547</f>
        <v/>
      </c>
      <c r="E544" s="459"/>
      <c r="F544" s="459"/>
      <c r="G544" s="459"/>
      <c r="H544" s="459"/>
      <c r="I544" s="427">
        <f t="shared" si="16"/>
        <v>0</v>
      </c>
      <c r="J544" s="425"/>
      <c r="K544" s="426">
        <f>+'Ejecución de Obra'!CH556</f>
        <v>0</v>
      </c>
      <c r="L544" s="428">
        <f t="shared" si="17"/>
        <v>0</v>
      </c>
      <c r="M544" s="459"/>
      <c r="N544" s="459"/>
      <c r="O544" s="459"/>
      <c r="P544" s="429"/>
      <c r="Q544" s="459"/>
    </row>
    <row r="545" spans="1:17" x14ac:dyDescent="0.25">
      <c r="A545" s="420" t="str">
        <f>+'Diagnóstico Técnico'!A548</f>
        <v>MIL-097</v>
      </c>
      <c r="E545" s="459"/>
      <c r="F545" s="459"/>
      <c r="G545" s="459"/>
      <c r="H545" s="459"/>
      <c r="I545" s="427">
        <f t="shared" si="16"/>
        <v>0</v>
      </c>
      <c r="J545" s="425"/>
      <c r="K545" s="426">
        <f>+'Ejecución de Obra'!CH557</f>
        <v>0</v>
      </c>
      <c r="L545" s="428">
        <f t="shared" si="17"/>
        <v>0</v>
      </c>
      <c r="M545" s="459"/>
      <c r="N545" s="459"/>
      <c r="O545" s="459"/>
      <c r="P545" s="429"/>
      <c r="Q545" s="459"/>
    </row>
    <row r="546" spans="1:17" x14ac:dyDescent="0.25">
      <c r="A546" s="420" t="str">
        <f>+'Diagnóstico Técnico'!A549</f>
        <v>OAS-138</v>
      </c>
      <c r="E546" s="459"/>
      <c r="F546" s="459"/>
      <c r="G546" s="459"/>
      <c r="H546" s="459"/>
      <c r="I546" s="427">
        <f t="shared" si="16"/>
        <v>0</v>
      </c>
      <c r="J546" s="425"/>
      <c r="K546" s="426">
        <f>+'Ejecución de Obra'!CH558</f>
        <v>236340.52492007101</v>
      </c>
      <c r="L546" s="428">
        <f t="shared" si="17"/>
        <v>236340.52492007101</v>
      </c>
      <c r="M546" s="459"/>
      <c r="N546" s="459"/>
      <c r="O546" s="459"/>
      <c r="P546" s="429"/>
      <c r="Q546" s="459"/>
    </row>
    <row r="547" spans="1:17" x14ac:dyDescent="0.25">
      <c r="A547" s="420" t="str">
        <f>+'Diagnóstico Técnico'!A550</f>
        <v>MAR-070</v>
      </c>
      <c r="E547" s="459"/>
      <c r="F547" s="459"/>
      <c r="G547" s="459"/>
      <c r="H547" s="459"/>
      <c r="I547" s="427">
        <f t="shared" si="16"/>
        <v>0</v>
      </c>
      <c r="J547" s="425"/>
      <c r="K547" s="426">
        <f>+'Ejecución de Obra'!CH559</f>
        <v>0</v>
      </c>
      <c r="L547" s="428">
        <f t="shared" si="17"/>
        <v>0</v>
      </c>
      <c r="M547" s="459"/>
      <c r="N547" s="459"/>
      <c r="O547" s="459"/>
      <c r="P547" s="429"/>
      <c r="Q547" s="459"/>
    </row>
    <row r="548" spans="1:17" x14ac:dyDescent="0.25">
      <c r="A548" s="420" t="str">
        <f>+'Diagnóstico Técnico'!A551</f>
        <v>MAR-071</v>
      </c>
      <c r="E548" s="459"/>
      <c r="F548" s="459"/>
      <c r="G548" s="459"/>
      <c r="H548" s="459"/>
      <c r="I548" s="427">
        <f t="shared" si="16"/>
        <v>0</v>
      </c>
      <c r="J548" s="425"/>
      <c r="K548" s="426">
        <f>+'Ejecución de Obra'!CH560</f>
        <v>0</v>
      </c>
      <c r="L548" s="428">
        <f t="shared" si="17"/>
        <v>0</v>
      </c>
      <c r="M548" s="459"/>
      <c r="N548" s="459"/>
      <c r="O548" s="459"/>
      <c r="P548" s="429"/>
      <c r="Q548" s="459"/>
    </row>
    <row r="549" spans="1:17" x14ac:dyDescent="0.25">
      <c r="A549" s="420" t="str">
        <f>+'Diagnóstico Técnico'!A552</f>
        <v>MAR-072</v>
      </c>
      <c r="E549" s="459"/>
      <c r="F549" s="459"/>
      <c r="G549" s="459"/>
      <c r="H549" s="459"/>
      <c r="I549" s="427">
        <f t="shared" si="16"/>
        <v>0</v>
      </c>
      <c r="J549" s="425"/>
      <c r="K549" s="426">
        <f>+'Ejecución de Obra'!CH561</f>
        <v>0</v>
      </c>
      <c r="L549" s="428">
        <f t="shared" si="17"/>
        <v>0</v>
      </c>
      <c r="M549" s="459"/>
      <c r="N549" s="459"/>
      <c r="O549" s="459"/>
      <c r="P549" s="429"/>
      <c r="Q549" s="459"/>
    </row>
    <row r="550" spans="1:17" x14ac:dyDescent="0.25">
      <c r="A550" s="420" t="str">
        <f>+'Diagnóstico Técnico'!A553</f>
        <v>TAH-054</v>
      </c>
      <c r="E550" s="459"/>
      <c r="F550" s="459"/>
      <c r="G550" s="459"/>
      <c r="H550" s="459"/>
      <c r="I550" s="427">
        <f t="shared" si="16"/>
        <v>0</v>
      </c>
      <c r="J550" s="425"/>
      <c r="K550" s="426">
        <f>+'Ejecución de Obra'!CH562</f>
        <v>0</v>
      </c>
      <c r="L550" s="428">
        <f t="shared" si="17"/>
        <v>0</v>
      </c>
      <c r="M550" s="459"/>
      <c r="N550" s="459"/>
      <c r="O550" s="459"/>
      <c r="P550" s="429"/>
      <c r="Q550" s="459"/>
    </row>
    <row r="551" spans="1:17" hidden="1" x14ac:dyDescent="0.25">
      <c r="A551" s="420" t="str">
        <f>+'Diagnóstico Técnico'!A554</f>
        <v/>
      </c>
      <c r="E551" s="459"/>
      <c r="F551" s="459"/>
      <c r="G551" s="459"/>
      <c r="H551" s="459"/>
      <c r="I551" s="427">
        <f t="shared" si="16"/>
        <v>0</v>
      </c>
      <c r="J551" s="425"/>
      <c r="K551" s="426">
        <f>+'Ejecución de Obra'!CH563</f>
        <v>0</v>
      </c>
      <c r="L551" s="428">
        <f t="shared" si="17"/>
        <v>0</v>
      </c>
      <c r="M551" s="459"/>
      <c r="N551" s="459"/>
      <c r="O551" s="459"/>
      <c r="P551" s="429"/>
      <c r="Q551" s="459"/>
    </row>
    <row r="552" spans="1:17" hidden="1" x14ac:dyDescent="0.25">
      <c r="A552" s="420" t="str">
        <f>+'Diagnóstico Técnico'!A555</f>
        <v/>
      </c>
      <c r="E552" s="459"/>
      <c r="F552" s="459"/>
      <c r="G552" s="459"/>
      <c r="H552" s="459"/>
      <c r="I552" s="427">
        <f t="shared" si="16"/>
        <v>0</v>
      </c>
      <c r="J552" s="425"/>
      <c r="K552" s="426">
        <f>+'Ejecución de Obra'!CH564</f>
        <v>0</v>
      </c>
      <c r="L552" s="428">
        <f t="shared" si="17"/>
        <v>0</v>
      </c>
      <c r="M552" s="459"/>
      <c r="N552" s="459"/>
      <c r="O552" s="459"/>
      <c r="P552" s="429"/>
      <c r="Q552" s="459"/>
    </row>
    <row r="553" spans="1:17" x14ac:dyDescent="0.25">
      <c r="A553" s="420" t="str">
        <f>+'Diagnóstico Técnico'!A556</f>
        <v>MAR-073</v>
      </c>
      <c r="E553" s="459"/>
      <c r="F553" s="459"/>
      <c r="G553" s="459"/>
      <c r="H553" s="459"/>
      <c r="I553" s="427">
        <f t="shared" si="16"/>
        <v>0</v>
      </c>
      <c r="J553" s="425"/>
      <c r="K553" s="426">
        <f>+'Ejecución de Obra'!CH565</f>
        <v>0</v>
      </c>
      <c r="L553" s="428">
        <f t="shared" si="17"/>
        <v>0</v>
      </c>
      <c r="M553" s="459"/>
      <c r="N553" s="459"/>
      <c r="O553" s="459"/>
      <c r="P553" s="429"/>
      <c r="Q553" s="459"/>
    </row>
    <row r="554" spans="1:17" x14ac:dyDescent="0.25">
      <c r="A554" s="420" t="str">
        <f>+'Diagnóstico Técnico'!A557</f>
        <v>MIL-098</v>
      </c>
      <c r="E554" s="459"/>
      <c r="F554" s="459"/>
      <c r="G554" s="459"/>
      <c r="H554" s="459"/>
      <c r="I554" s="427">
        <f t="shared" si="16"/>
        <v>0</v>
      </c>
      <c r="J554" s="425"/>
      <c r="K554" s="426">
        <f>+'Ejecución de Obra'!CH566</f>
        <v>236340.52492007101</v>
      </c>
      <c r="L554" s="428">
        <f t="shared" si="17"/>
        <v>236340.52492007101</v>
      </c>
      <c r="M554" s="459"/>
      <c r="N554" s="459"/>
      <c r="O554" s="459"/>
      <c r="P554" s="429"/>
      <c r="Q554" s="459"/>
    </row>
    <row r="555" spans="1:17" hidden="1" x14ac:dyDescent="0.25">
      <c r="A555" s="420" t="str">
        <f>+'Diagnóstico Técnico'!A558</f>
        <v/>
      </c>
      <c r="E555" s="459"/>
      <c r="F555" s="459"/>
      <c r="G555" s="459"/>
      <c r="H555" s="459"/>
      <c r="I555" s="427">
        <f t="shared" si="16"/>
        <v>0</v>
      </c>
      <c r="J555" s="425"/>
      <c r="K555" s="426">
        <f>+'Ejecución de Obra'!CH567</f>
        <v>0</v>
      </c>
      <c r="L555" s="428">
        <f t="shared" si="17"/>
        <v>0</v>
      </c>
      <c r="M555" s="459"/>
      <c r="N555" s="459"/>
      <c r="O555" s="459"/>
      <c r="P555" s="429"/>
      <c r="Q555" s="459"/>
    </row>
    <row r="556" spans="1:17" hidden="1" x14ac:dyDescent="0.25">
      <c r="A556" s="420" t="str">
        <f>+'Diagnóstico Técnico'!A559</f>
        <v/>
      </c>
      <c r="E556" s="459"/>
      <c r="F556" s="459"/>
      <c r="G556" s="459"/>
      <c r="H556" s="459"/>
      <c r="I556" s="427">
        <f t="shared" si="16"/>
        <v>0</v>
      </c>
      <c r="J556" s="425"/>
      <c r="K556" s="426">
        <f>+'Ejecución de Obra'!CH568</f>
        <v>0</v>
      </c>
      <c r="L556" s="428">
        <f t="shared" si="17"/>
        <v>0</v>
      </c>
      <c r="M556" s="459"/>
      <c r="N556" s="459"/>
      <c r="O556" s="459"/>
      <c r="P556" s="429"/>
      <c r="Q556" s="459"/>
    </row>
    <row r="557" spans="1:17" x14ac:dyDescent="0.25">
      <c r="A557" s="420" t="str">
        <f>+'Diagnóstico Técnico'!A560</f>
        <v>TAH-055</v>
      </c>
      <c r="E557" s="459"/>
      <c r="F557" s="459"/>
      <c r="G557" s="459"/>
      <c r="H557" s="459"/>
      <c r="I557" s="427">
        <f t="shared" si="16"/>
        <v>0</v>
      </c>
      <c r="J557" s="425"/>
      <c r="K557" s="426">
        <f>+'Ejecución de Obra'!CH569</f>
        <v>0</v>
      </c>
      <c r="L557" s="428">
        <f t="shared" si="17"/>
        <v>0</v>
      </c>
      <c r="M557" s="459"/>
      <c r="N557" s="459"/>
      <c r="O557" s="459"/>
      <c r="P557" s="429"/>
      <c r="Q557" s="459"/>
    </row>
    <row r="558" spans="1:17" hidden="1" x14ac:dyDescent="0.25">
      <c r="A558" s="420" t="str">
        <f>+'Diagnóstico Técnico'!A561</f>
        <v/>
      </c>
      <c r="E558" s="459"/>
      <c r="F558" s="459"/>
      <c r="G558" s="459"/>
      <c r="H558" s="459"/>
      <c r="I558" s="427">
        <f t="shared" si="16"/>
        <v>0</v>
      </c>
      <c r="J558" s="425"/>
      <c r="K558" s="426">
        <f>+'Ejecución de Obra'!CH570</f>
        <v>0</v>
      </c>
      <c r="L558" s="428">
        <f t="shared" si="17"/>
        <v>0</v>
      </c>
      <c r="M558" s="459"/>
      <c r="N558" s="459"/>
      <c r="O558" s="459"/>
      <c r="P558" s="429"/>
      <c r="Q558" s="459"/>
    </row>
    <row r="559" spans="1:17" hidden="1" x14ac:dyDescent="0.25">
      <c r="A559" s="420" t="str">
        <f>+'Diagnóstico Técnico'!A562</f>
        <v/>
      </c>
      <c r="E559" s="459"/>
      <c r="F559" s="459"/>
      <c r="G559" s="459"/>
      <c r="H559" s="459"/>
      <c r="I559" s="427">
        <f t="shared" si="16"/>
        <v>0</v>
      </c>
      <c r="J559" s="425"/>
      <c r="K559" s="426">
        <f>+'Ejecución de Obra'!CH571</f>
        <v>0</v>
      </c>
      <c r="L559" s="428">
        <f t="shared" si="17"/>
        <v>0</v>
      </c>
      <c r="M559" s="459"/>
      <c r="N559" s="459"/>
      <c r="O559" s="459"/>
      <c r="P559" s="429"/>
      <c r="Q559" s="459"/>
    </row>
    <row r="560" spans="1:17" hidden="1" x14ac:dyDescent="0.25">
      <c r="A560" s="420" t="str">
        <f>+'Diagnóstico Técnico'!A563</f>
        <v/>
      </c>
      <c r="E560" s="459"/>
      <c r="F560" s="459"/>
      <c r="G560" s="459"/>
      <c r="H560" s="459"/>
      <c r="I560" s="427">
        <f t="shared" si="16"/>
        <v>0</v>
      </c>
      <c r="J560" s="425"/>
      <c r="K560" s="426">
        <f>+'Ejecución de Obra'!CH572</f>
        <v>0</v>
      </c>
      <c r="L560" s="428">
        <f t="shared" si="17"/>
        <v>0</v>
      </c>
      <c r="M560" s="459"/>
      <c r="N560" s="459"/>
      <c r="O560" s="459"/>
      <c r="P560" s="429"/>
      <c r="Q560" s="459"/>
    </row>
    <row r="561" spans="1:17" x14ac:dyDescent="0.25">
      <c r="A561" s="420" t="str">
        <f>+'Diagnóstico Técnico'!A564</f>
        <v>TAH-056</v>
      </c>
      <c r="E561" s="459"/>
      <c r="F561" s="459"/>
      <c r="G561" s="459"/>
      <c r="H561" s="459"/>
      <c r="I561" s="427">
        <f t="shared" si="16"/>
        <v>0</v>
      </c>
      <c r="J561" s="425"/>
      <c r="K561" s="426">
        <f>+'Ejecución de Obra'!CH573</f>
        <v>0</v>
      </c>
      <c r="L561" s="428">
        <f t="shared" si="17"/>
        <v>0</v>
      </c>
      <c r="M561" s="459"/>
      <c r="N561" s="459"/>
      <c r="O561" s="459"/>
      <c r="P561" s="429"/>
      <c r="Q561" s="459"/>
    </row>
    <row r="562" spans="1:17" x14ac:dyDescent="0.25">
      <c r="A562" s="420" t="str">
        <f>+'Diagnóstico Técnico'!A565</f>
        <v>TAH-057</v>
      </c>
      <c r="E562" s="459"/>
      <c r="F562" s="459"/>
      <c r="G562" s="459"/>
      <c r="H562" s="459"/>
      <c r="I562" s="427">
        <f t="shared" si="16"/>
        <v>0</v>
      </c>
      <c r="J562" s="425"/>
      <c r="K562" s="426">
        <f>+'Ejecución de Obra'!CH574</f>
        <v>0</v>
      </c>
      <c r="L562" s="428">
        <f t="shared" si="17"/>
        <v>0</v>
      </c>
      <c r="M562" s="459"/>
      <c r="N562" s="459"/>
      <c r="O562" s="459"/>
      <c r="P562" s="429"/>
      <c r="Q562" s="459"/>
    </row>
    <row r="563" spans="1:17" x14ac:dyDescent="0.25">
      <c r="A563" s="420" t="str">
        <f>+'Diagnóstico Técnico'!A566</f>
        <v>MAR-074</v>
      </c>
      <c r="E563" s="459"/>
      <c r="F563" s="459"/>
      <c r="G563" s="459"/>
      <c r="H563" s="459"/>
      <c r="I563" s="427">
        <f t="shared" si="16"/>
        <v>0</v>
      </c>
      <c r="J563" s="425"/>
      <c r="K563" s="426">
        <f>+'Ejecución de Obra'!CH575</f>
        <v>0</v>
      </c>
      <c r="L563" s="428">
        <f t="shared" si="17"/>
        <v>0</v>
      </c>
      <c r="M563" s="459"/>
      <c r="N563" s="459"/>
      <c r="O563" s="459"/>
      <c r="P563" s="429"/>
      <c r="Q563" s="459"/>
    </row>
    <row r="564" spans="1:17" x14ac:dyDescent="0.25">
      <c r="A564" s="420" t="str">
        <f>+'Diagnóstico Técnico'!A567</f>
        <v>MAR-075</v>
      </c>
      <c r="E564" s="459"/>
      <c r="F564" s="459"/>
      <c r="G564" s="459"/>
      <c r="H564" s="459"/>
      <c r="I564" s="427">
        <f t="shared" si="16"/>
        <v>0</v>
      </c>
      <c r="J564" s="425"/>
      <c r="K564" s="426">
        <f>+'Ejecución de Obra'!CH576</f>
        <v>0</v>
      </c>
      <c r="L564" s="428">
        <f t="shared" si="17"/>
        <v>0</v>
      </c>
      <c r="M564" s="459"/>
      <c r="N564" s="459"/>
      <c r="O564" s="459"/>
      <c r="P564" s="429"/>
      <c r="Q564" s="459"/>
    </row>
    <row r="565" spans="1:17" x14ac:dyDescent="0.25">
      <c r="A565" s="420" t="str">
        <f>+'Diagnóstico Técnico'!A568</f>
        <v>HOR-039</v>
      </c>
      <c r="E565" s="459"/>
      <c r="F565" s="459"/>
      <c r="G565" s="459"/>
      <c r="H565" s="459"/>
      <c r="I565" s="427">
        <f t="shared" si="16"/>
        <v>0</v>
      </c>
      <c r="J565" s="425"/>
      <c r="K565" s="426">
        <f>+'Ejecución de Obra'!CH577</f>
        <v>0</v>
      </c>
      <c r="L565" s="428">
        <f t="shared" si="17"/>
        <v>0</v>
      </c>
      <c r="M565" s="459"/>
      <c r="N565" s="459"/>
      <c r="O565" s="459"/>
      <c r="P565" s="429"/>
      <c r="Q565" s="459"/>
    </row>
    <row r="566" spans="1:17" hidden="1" x14ac:dyDescent="0.25">
      <c r="A566" s="420" t="str">
        <f>+'Diagnóstico Técnico'!A569</f>
        <v/>
      </c>
      <c r="E566" s="459"/>
      <c r="F566" s="459"/>
      <c r="G566" s="459"/>
      <c r="H566" s="459"/>
      <c r="I566" s="427">
        <f t="shared" si="16"/>
        <v>0</v>
      </c>
      <c r="J566" s="425"/>
      <c r="K566" s="426">
        <f>+'Ejecución de Obra'!CH578</f>
        <v>0</v>
      </c>
      <c r="L566" s="428">
        <f t="shared" si="17"/>
        <v>0</v>
      </c>
      <c r="M566" s="459"/>
      <c r="N566" s="459"/>
      <c r="O566" s="459"/>
      <c r="P566" s="429"/>
      <c r="Q566" s="459"/>
    </row>
    <row r="567" spans="1:17" x14ac:dyDescent="0.25">
      <c r="A567" s="420" t="str">
        <f>+'Diagnóstico Técnico'!A570</f>
        <v>MIL-099</v>
      </c>
      <c r="E567" s="459"/>
      <c r="F567" s="459"/>
      <c r="G567" s="459"/>
      <c r="H567" s="459"/>
      <c r="I567" s="427">
        <f t="shared" si="16"/>
        <v>0</v>
      </c>
      <c r="J567" s="425"/>
      <c r="K567" s="426">
        <f>+'Ejecución de Obra'!CH579</f>
        <v>236340.52492007101</v>
      </c>
      <c r="L567" s="428">
        <f t="shared" si="17"/>
        <v>236340.52492007101</v>
      </c>
      <c r="M567" s="459"/>
      <c r="N567" s="459"/>
      <c r="O567" s="459"/>
      <c r="P567" s="429"/>
      <c r="Q567" s="459"/>
    </row>
    <row r="568" spans="1:17" hidden="1" x14ac:dyDescent="0.25">
      <c r="A568" s="420" t="str">
        <f>+'Diagnóstico Técnico'!A571</f>
        <v/>
      </c>
      <c r="E568" s="459"/>
      <c r="F568" s="459"/>
      <c r="G568" s="459"/>
      <c r="H568" s="459"/>
      <c r="I568" s="427">
        <f t="shared" si="16"/>
        <v>0</v>
      </c>
      <c r="J568" s="425"/>
      <c r="K568" s="426">
        <f>+'Ejecución de Obra'!CH580</f>
        <v>0</v>
      </c>
      <c r="L568" s="428">
        <f t="shared" si="17"/>
        <v>0</v>
      </c>
      <c r="M568" s="459"/>
      <c r="N568" s="459"/>
      <c r="O568" s="459"/>
      <c r="P568" s="429"/>
      <c r="Q568" s="459"/>
    </row>
    <row r="569" spans="1:17" x14ac:dyDescent="0.25">
      <c r="A569" s="420" t="str">
        <f>+'Diagnóstico Técnico'!A572</f>
        <v>MIL-100</v>
      </c>
      <c r="E569" s="459"/>
      <c r="F569" s="459"/>
      <c r="G569" s="459"/>
      <c r="H569" s="459"/>
      <c r="I569" s="427">
        <f t="shared" si="16"/>
        <v>0</v>
      </c>
      <c r="J569" s="425"/>
      <c r="K569" s="426">
        <f>+'Ejecución de Obra'!CH581</f>
        <v>236340.52492007101</v>
      </c>
      <c r="L569" s="428">
        <f t="shared" si="17"/>
        <v>236340.52492007101</v>
      </c>
      <c r="M569" s="459"/>
      <c r="N569" s="459"/>
      <c r="O569" s="459"/>
      <c r="P569" s="429"/>
      <c r="Q569" s="459"/>
    </row>
    <row r="570" spans="1:17" x14ac:dyDescent="0.25">
      <c r="A570" s="420" t="str">
        <f>+'Diagnóstico Técnico'!A573</f>
        <v>MIL-101</v>
      </c>
      <c r="E570" s="459"/>
      <c r="F570" s="459"/>
      <c r="G570" s="459"/>
      <c r="H570" s="459"/>
      <c r="I570" s="427">
        <f t="shared" si="16"/>
        <v>0</v>
      </c>
      <c r="J570" s="425"/>
      <c r="K570" s="426">
        <f>+'Ejecución de Obra'!CH582</f>
        <v>0</v>
      </c>
      <c r="L570" s="428">
        <f t="shared" si="17"/>
        <v>0</v>
      </c>
      <c r="M570" s="459"/>
      <c r="N570" s="459"/>
      <c r="O570" s="459"/>
      <c r="P570" s="429"/>
      <c r="Q570" s="459"/>
    </row>
    <row r="571" spans="1:17" x14ac:dyDescent="0.25">
      <c r="A571" s="420" t="str">
        <f>+'Diagnóstico Técnico'!A574</f>
        <v>OAS-139</v>
      </c>
      <c r="E571" s="459"/>
      <c r="F571" s="459"/>
      <c r="G571" s="459"/>
      <c r="H571" s="459"/>
      <c r="I571" s="427">
        <f t="shared" si="16"/>
        <v>0</v>
      </c>
      <c r="J571" s="425"/>
      <c r="K571" s="426">
        <f>+'Ejecución de Obra'!CH583</f>
        <v>236340.52492007101</v>
      </c>
      <c r="L571" s="428">
        <f t="shared" si="17"/>
        <v>236340.52492007101</v>
      </c>
      <c r="M571" s="459"/>
      <c r="N571" s="459"/>
      <c r="O571" s="459"/>
      <c r="P571" s="429"/>
      <c r="Q571" s="459"/>
    </row>
    <row r="572" spans="1:17" hidden="1" x14ac:dyDescent="0.25">
      <c r="A572" s="420" t="str">
        <f>+'Diagnóstico Técnico'!A575</f>
        <v/>
      </c>
      <c r="E572" s="459"/>
      <c r="F572" s="459"/>
      <c r="G572" s="459"/>
      <c r="H572" s="459"/>
      <c r="I572" s="427">
        <f t="shared" si="16"/>
        <v>0</v>
      </c>
      <c r="J572" s="425"/>
      <c r="K572" s="426">
        <f>+'Ejecución de Obra'!CH584</f>
        <v>0</v>
      </c>
      <c r="L572" s="428">
        <f t="shared" si="17"/>
        <v>0</v>
      </c>
      <c r="M572" s="459"/>
      <c r="N572" s="459"/>
      <c r="O572" s="459"/>
      <c r="P572" s="429"/>
      <c r="Q572" s="459"/>
    </row>
    <row r="573" spans="1:17" x14ac:dyDescent="0.25">
      <c r="A573" s="420" t="str">
        <f>+'Diagnóstico Técnico'!A576</f>
        <v>HOR-040</v>
      </c>
      <c r="E573" s="459"/>
      <c r="F573" s="459"/>
      <c r="G573" s="459"/>
      <c r="H573" s="459"/>
      <c r="I573" s="427">
        <f t="shared" si="16"/>
        <v>0</v>
      </c>
      <c r="J573" s="425"/>
      <c r="K573" s="426">
        <f>+'Ejecución de Obra'!CH585</f>
        <v>0</v>
      </c>
      <c r="L573" s="428">
        <f t="shared" si="17"/>
        <v>0</v>
      </c>
      <c r="M573" s="459"/>
      <c r="N573" s="459"/>
      <c r="O573" s="459"/>
      <c r="P573" s="429"/>
      <c r="Q573" s="459"/>
    </row>
    <row r="574" spans="1:17" x14ac:dyDescent="0.25">
      <c r="A574" s="420" t="str">
        <f>+'Diagnóstico Técnico'!A577</f>
        <v>HOR-041</v>
      </c>
      <c r="E574" s="459"/>
      <c r="F574" s="459"/>
      <c r="G574" s="459"/>
      <c r="H574" s="459"/>
      <c r="I574" s="427">
        <f t="shared" si="16"/>
        <v>0</v>
      </c>
      <c r="J574" s="425"/>
      <c r="K574" s="426">
        <f>+'Ejecución de Obra'!CH586</f>
        <v>0</v>
      </c>
      <c r="L574" s="428">
        <f t="shared" si="17"/>
        <v>0</v>
      </c>
      <c r="M574" s="459"/>
      <c r="N574" s="459"/>
      <c r="O574" s="459"/>
      <c r="P574" s="429"/>
      <c r="Q574" s="459"/>
    </row>
    <row r="575" spans="1:17" hidden="1" x14ac:dyDescent="0.25">
      <c r="A575" s="420" t="str">
        <f>+'Diagnóstico Técnico'!A578</f>
        <v/>
      </c>
      <c r="E575" s="459"/>
      <c r="F575" s="459"/>
      <c r="G575" s="459"/>
      <c r="H575" s="459"/>
      <c r="I575" s="427">
        <f t="shared" si="16"/>
        <v>0</v>
      </c>
      <c r="J575" s="425"/>
      <c r="K575" s="426">
        <f>+'Ejecución de Obra'!CH587</f>
        <v>0</v>
      </c>
      <c r="L575" s="428">
        <f t="shared" si="17"/>
        <v>0</v>
      </c>
      <c r="M575" s="459"/>
      <c r="N575" s="459"/>
      <c r="O575" s="459"/>
      <c r="P575" s="429"/>
      <c r="Q575" s="459"/>
    </row>
    <row r="576" spans="1:17" x14ac:dyDescent="0.25">
      <c r="A576" s="420" t="str">
        <f>+'Diagnóstico Técnico'!A579</f>
        <v>HOR-042</v>
      </c>
      <c r="E576" s="459"/>
      <c r="F576" s="459"/>
      <c r="G576" s="459"/>
      <c r="H576" s="459"/>
      <c r="I576" s="427">
        <f t="shared" si="16"/>
        <v>0</v>
      </c>
      <c r="J576" s="425"/>
      <c r="K576" s="426">
        <f>+'Ejecución de Obra'!CH588</f>
        <v>0</v>
      </c>
      <c r="L576" s="428">
        <f t="shared" si="17"/>
        <v>0</v>
      </c>
      <c r="M576" s="459"/>
      <c r="N576" s="459"/>
      <c r="O576" s="459"/>
      <c r="P576" s="429"/>
      <c r="Q576" s="459"/>
    </row>
    <row r="577" spans="1:17" x14ac:dyDescent="0.25">
      <c r="A577" s="420" t="str">
        <f>+'Diagnóstico Técnico'!A580</f>
        <v>OAS-140</v>
      </c>
      <c r="E577" s="459"/>
      <c r="F577" s="459"/>
      <c r="G577" s="459"/>
      <c r="H577" s="459"/>
      <c r="I577" s="427">
        <f t="shared" si="16"/>
        <v>0</v>
      </c>
      <c r="J577" s="425"/>
      <c r="K577" s="426">
        <f>+'Ejecución de Obra'!CH589</f>
        <v>236340.52492007101</v>
      </c>
      <c r="L577" s="428">
        <f t="shared" si="17"/>
        <v>236340.52492007101</v>
      </c>
      <c r="M577" s="459"/>
      <c r="N577" s="459"/>
      <c r="O577" s="459"/>
      <c r="P577" s="429"/>
      <c r="Q577" s="459"/>
    </row>
    <row r="578" spans="1:17" x14ac:dyDescent="0.25">
      <c r="A578" s="420" t="str">
        <f>+'Diagnóstico Técnico'!A581</f>
        <v>HOR-043</v>
      </c>
      <c r="E578" s="459"/>
      <c r="F578" s="459"/>
      <c r="G578" s="459"/>
      <c r="H578" s="459"/>
      <c r="I578" s="427">
        <f t="shared" si="16"/>
        <v>0</v>
      </c>
      <c r="J578" s="425"/>
      <c r="K578" s="426">
        <f>+'Ejecución de Obra'!CH590</f>
        <v>0</v>
      </c>
      <c r="L578" s="428">
        <f t="shared" si="17"/>
        <v>0</v>
      </c>
      <c r="M578" s="459"/>
      <c r="N578" s="459"/>
      <c r="O578" s="459"/>
      <c r="P578" s="429"/>
      <c r="Q578" s="459"/>
    </row>
    <row r="579" spans="1:17" x14ac:dyDescent="0.25">
      <c r="A579" s="420" t="str">
        <f>+'Diagnóstico Técnico'!A582</f>
        <v>OAS-141</v>
      </c>
      <c r="E579" s="459"/>
      <c r="F579" s="459"/>
      <c r="G579" s="459"/>
      <c r="H579" s="459"/>
      <c r="I579" s="427">
        <f t="shared" si="16"/>
        <v>0</v>
      </c>
      <c r="J579" s="425"/>
      <c r="K579" s="426">
        <f>+'Ejecución de Obra'!CH591</f>
        <v>236340.52492007101</v>
      </c>
      <c r="L579" s="428">
        <f t="shared" si="17"/>
        <v>236340.52492007101</v>
      </c>
      <c r="M579" s="459"/>
      <c r="N579" s="459"/>
      <c r="O579" s="459"/>
      <c r="P579" s="429"/>
      <c r="Q579" s="459"/>
    </row>
    <row r="580" spans="1:17" x14ac:dyDescent="0.25">
      <c r="A580" s="420" t="str">
        <f>+'Diagnóstico Técnico'!A583</f>
        <v>OAS-142</v>
      </c>
      <c r="E580" s="459"/>
      <c r="F580" s="459"/>
      <c r="G580" s="459"/>
      <c r="H580" s="459"/>
      <c r="I580" s="427">
        <f t="shared" ref="I580:I643" si="18">H580-G580</f>
        <v>0</v>
      </c>
      <c r="J580" s="425"/>
      <c r="K580" s="426">
        <f>+'Ejecución de Obra'!CH592</f>
        <v>0</v>
      </c>
      <c r="L580" s="428">
        <f t="shared" ref="L580:L643" si="19">K580-H580</f>
        <v>0</v>
      </c>
      <c r="M580" s="459"/>
      <c r="N580" s="459"/>
      <c r="O580" s="459"/>
      <c r="P580" s="429"/>
      <c r="Q580" s="459"/>
    </row>
    <row r="581" spans="1:17" x14ac:dyDescent="0.25">
      <c r="A581" s="420" t="str">
        <f>+'Diagnóstico Técnico'!A584</f>
        <v>OAS-143</v>
      </c>
      <c r="E581" s="459"/>
      <c r="F581" s="459"/>
      <c r="G581" s="459"/>
      <c r="H581" s="459"/>
      <c r="I581" s="427">
        <f t="shared" si="18"/>
        <v>0</v>
      </c>
      <c r="J581" s="425"/>
      <c r="K581" s="426">
        <f>+'Ejecución de Obra'!CH593</f>
        <v>236340.52492007101</v>
      </c>
      <c r="L581" s="428">
        <f t="shared" si="19"/>
        <v>236340.52492007101</v>
      </c>
      <c r="M581" s="459"/>
      <c r="N581" s="459"/>
      <c r="O581" s="459"/>
      <c r="P581" s="429"/>
      <c r="Q581" s="459"/>
    </row>
    <row r="582" spans="1:17" x14ac:dyDescent="0.25">
      <c r="A582" s="420" t="str">
        <f>+'Diagnóstico Técnico'!A585</f>
        <v>HOR-044</v>
      </c>
      <c r="E582" s="459"/>
      <c r="F582" s="459"/>
      <c r="G582" s="459"/>
      <c r="H582" s="459"/>
      <c r="I582" s="427">
        <f t="shared" si="18"/>
        <v>0</v>
      </c>
      <c r="J582" s="425"/>
      <c r="K582" s="426">
        <f>+'Ejecución de Obra'!CH594</f>
        <v>0</v>
      </c>
      <c r="L582" s="428">
        <f t="shared" si="19"/>
        <v>0</v>
      </c>
      <c r="M582" s="459"/>
      <c r="N582" s="459"/>
      <c r="O582" s="459"/>
      <c r="P582" s="429"/>
      <c r="Q582" s="459"/>
    </row>
    <row r="583" spans="1:17" x14ac:dyDescent="0.25">
      <c r="A583" s="420" t="str">
        <f>+'Diagnóstico Técnico'!A586</f>
        <v>HOR-045</v>
      </c>
      <c r="E583" s="459"/>
      <c r="F583" s="459"/>
      <c r="G583" s="459"/>
      <c r="H583" s="459"/>
      <c r="I583" s="427">
        <f t="shared" si="18"/>
        <v>0</v>
      </c>
      <c r="J583" s="425"/>
      <c r="K583" s="426">
        <f>+'Ejecución de Obra'!CH595</f>
        <v>0</v>
      </c>
      <c r="L583" s="428">
        <f t="shared" si="19"/>
        <v>0</v>
      </c>
      <c r="M583" s="459"/>
      <c r="N583" s="459"/>
      <c r="O583" s="459"/>
      <c r="P583" s="429"/>
      <c r="Q583" s="459"/>
    </row>
    <row r="584" spans="1:17" x14ac:dyDescent="0.25">
      <c r="A584" s="420" t="str">
        <f>+'Diagnóstico Técnico'!A587</f>
        <v>HOR-046</v>
      </c>
      <c r="E584" s="459"/>
      <c r="F584" s="459"/>
      <c r="G584" s="459"/>
      <c r="H584" s="459"/>
      <c r="I584" s="427">
        <f t="shared" si="18"/>
        <v>0</v>
      </c>
      <c r="J584" s="425"/>
      <c r="K584" s="426">
        <f>+'Ejecución de Obra'!CH596</f>
        <v>0</v>
      </c>
      <c r="L584" s="428">
        <f t="shared" si="19"/>
        <v>0</v>
      </c>
      <c r="M584" s="459"/>
      <c r="N584" s="459"/>
      <c r="O584" s="459"/>
      <c r="P584" s="429"/>
      <c r="Q584" s="459"/>
    </row>
    <row r="585" spans="1:17" hidden="1" x14ac:dyDescent="0.25">
      <c r="A585" s="420" t="str">
        <f>+'Diagnóstico Técnico'!A588</f>
        <v/>
      </c>
      <c r="E585" s="459"/>
      <c r="F585" s="459"/>
      <c r="G585" s="459"/>
      <c r="H585" s="459"/>
      <c r="I585" s="427">
        <f t="shared" si="18"/>
        <v>0</v>
      </c>
      <c r="J585" s="425"/>
      <c r="K585" s="426">
        <f>+'Ejecución de Obra'!CH597</f>
        <v>0</v>
      </c>
      <c r="L585" s="428">
        <f t="shared" si="19"/>
        <v>0</v>
      </c>
      <c r="M585" s="459"/>
      <c r="N585" s="459"/>
      <c r="O585" s="459"/>
      <c r="P585" s="429"/>
      <c r="Q585" s="459"/>
    </row>
    <row r="586" spans="1:17" x14ac:dyDescent="0.25">
      <c r="A586" s="420" t="str">
        <f>+'Diagnóstico Técnico'!A589</f>
        <v>OAS-144</v>
      </c>
      <c r="E586" s="459"/>
      <c r="F586" s="459"/>
      <c r="G586" s="459"/>
      <c r="H586" s="459"/>
      <c r="I586" s="427">
        <f t="shared" si="18"/>
        <v>0</v>
      </c>
      <c r="J586" s="425"/>
      <c r="K586" s="426">
        <f>+'Ejecución de Obra'!CH598</f>
        <v>0</v>
      </c>
      <c r="L586" s="428">
        <f t="shared" si="19"/>
        <v>0</v>
      </c>
      <c r="M586" s="459"/>
      <c r="N586" s="459"/>
      <c r="O586" s="459"/>
      <c r="P586" s="429"/>
      <c r="Q586" s="459"/>
    </row>
    <row r="587" spans="1:17" x14ac:dyDescent="0.25">
      <c r="A587" s="420" t="str">
        <f>+'Diagnóstico Técnico'!A590</f>
        <v>OAS-145</v>
      </c>
      <c r="E587" s="459"/>
      <c r="F587" s="459"/>
      <c r="G587" s="459"/>
      <c r="H587" s="459"/>
      <c r="I587" s="427">
        <f t="shared" si="18"/>
        <v>0</v>
      </c>
      <c r="J587" s="425"/>
      <c r="K587" s="426">
        <f>+'Ejecución de Obra'!CH599</f>
        <v>0</v>
      </c>
      <c r="L587" s="428">
        <f t="shared" si="19"/>
        <v>0</v>
      </c>
      <c r="M587" s="459"/>
      <c r="N587" s="459"/>
      <c r="O587" s="459"/>
      <c r="P587" s="429"/>
      <c r="Q587" s="459"/>
    </row>
    <row r="588" spans="1:17" x14ac:dyDescent="0.25">
      <c r="A588" s="420" t="str">
        <f>+'Diagnóstico Técnico'!A591</f>
        <v>HOR-047</v>
      </c>
      <c r="E588" s="459"/>
      <c r="F588" s="459"/>
      <c r="G588" s="459"/>
      <c r="H588" s="459"/>
      <c r="I588" s="427">
        <f t="shared" si="18"/>
        <v>0</v>
      </c>
      <c r="J588" s="425"/>
      <c r="K588" s="426">
        <f>+'Ejecución de Obra'!CH600</f>
        <v>0</v>
      </c>
      <c r="L588" s="428">
        <f t="shared" si="19"/>
        <v>0</v>
      </c>
      <c r="M588" s="459"/>
      <c r="N588" s="459"/>
      <c r="O588" s="459"/>
      <c r="P588" s="429"/>
      <c r="Q588" s="459"/>
    </row>
    <row r="589" spans="1:17" x14ac:dyDescent="0.25">
      <c r="A589" s="420" t="str">
        <f>+'Diagnóstico Técnico'!A592</f>
        <v>HOR-048</v>
      </c>
      <c r="E589" s="459"/>
      <c r="F589" s="459"/>
      <c r="G589" s="459"/>
      <c r="H589" s="459"/>
      <c r="I589" s="427">
        <f t="shared" si="18"/>
        <v>0</v>
      </c>
      <c r="J589" s="425"/>
      <c r="K589" s="426">
        <f>+'Ejecución de Obra'!CH601</f>
        <v>0</v>
      </c>
      <c r="L589" s="428">
        <f t="shared" si="19"/>
        <v>0</v>
      </c>
      <c r="M589" s="459"/>
      <c r="N589" s="459"/>
      <c r="O589" s="459"/>
      <c r="P589" s="429"/>
      <c r="Q589" s="459"/>
    </row>
    <row r="590" spans="1:17" x14ac:dyDescent="0.25">
      <c r="A590" s="420" t="str">
        <f>+'Diagnóstico Técnico'!A593</f>
        <v>MAR-076</v>
      </c>
      <c r="E590" s="459"/>
      <c r="F590" s="459"/>
      <c r="G590" s="459"/>
      <c r="H590" s="459"/>
      <c r="I590" s="427">
        <f t="shared" si="18"/>
        <v>0</v>
      </c>
      <c r="J590" s="425"/>
      <c r="K590" s="426">
        <f>+'Ejecución de Obra'!CH602</f>
        <v>0</v>
      </c>
      <c r="L590" s="428">
        <f t="shared" si="19"/>
        <v>0</v>
      </c>
      <c r="M590" s="459"/>
      <c r="N590" s="459"/>
      <c r="O590" s="459"/>
      <c r="P590" s="429"/>
      <c r="Q590" s="459"/>
    </row>
    <row r="591" spans="1:17" x14ac:dyDescent="0.25">
      <c r="A591" s="420" t="str">
        <f>+'Diagnóstico Técnico'!A594</f>
        <v>HOR-049</v>
      </c>
      <c r="E591" s="459"/>
      <c r="F591" s="459"/>
      <c r="G591" s="459"/>
      <c r="H591" s="459"/>
      <c r="I591" s="427">
        <f t="shared" si="18"/>
        <v>0</v>
      </c>
      <c r="J591" s="425"/>
      <c r="K591" s="426">
        <f>+'Ejecución de Obra'!CH603</f>
        <v>0</v>
      </c>
      <c r="L591" s="428">
        <f t="shared" si="19"/>
        <v>0</v>
      </c>
      <c r="M591" s="459"/>
      <c r="N591" s="459"/>
      <c r="O591" s="459"/>
      <c r="P591" s="429"/>
      <c r="Q591" s="459"/>
    </row>
    <row r="592" spans="1:17" x14ac:dyDescent="0.25">
      <c r="A592" s="420" t="str">
        <f>+'Diagnóstico Técnico'!A595</f>
        <v>HOR-050</v>
      </c>
      <c r="E592" s="459"/>
      <c r="F592" s="459"/>
      <c r="G592" s="459"/>
      <c r="H592" s="459"/>
      <c r="I592" s="427">
        <f t="shared" si="18"/>
        <v>0</v>
      </c>
      <c r="J592" s="425"/>
      <c r="K592" s="426">
        <f>+'Ejecución de Obra'!CH604</f>
        <v>0</v>
      </c>
      <c r="L592" s="428">
        <f t="shared" si="19"/>
        <v>0</v>
      </c>
      <c r="M592" s="459"/>
      <c r="N592" s="459"/>
      <c r="O592" s="459"/>
      <c r="P592" s="429"/>
      <c r="Q592" s="459"/>
    </row>
    <row r="593" spans="1:17" x14ac:dyDescent="0.25">
      <c r="A593" s="420" t="str">
        <f>+'Diagnóstico Técnico'!A596</f>
        <v>HOR-051</v>
      </c>
      <c r="E593" s="459"/>
      <c r="F593" s="459"/>
      <c r="G593" s="459"/>
      <c r="H593" s="459"/>
      <c r="I593" s="427">
        <f t="shared" si="18"/>
        <v>0</v>
      </c>
      <c r="J593" s="425"/>
      <c r="K593" s="426">
        <f>+'Ejecución de Obra'!CH605</f>
        <v>0</v>
      </c>
      <c r="L593" s="428">
        <f t="shared" si="19"/>
        <v>0</v>
      </c>
      <c r="M593" s="459"/>
      <c r="N593" s="459"/>
      <c r="O593" s="459"/>
      <c r="P593" s="429"/>
      <c r="Q593" s="459"/>
    </row>
    <row r="594" spans="1:17" x14ac:dyDescent="0.25">
      <c r="A594" s="420" t="str">
        <f>+'Diagnóstico Técnico'!A597</f>
        <v>TAH-058</v>
      </c>
      <c r="E594" s="459"/>
      <c r="F594" s="459"/>
      <c r="G594" s="459"/>
      <c r="H594" s="459"/>
      <c r="I594" s="427">
        <f t="shared" si="18"/>
        <v>0</v>
      </c>
      <c r="J594" s="425"/>
      <c r="K594" s="426">
        <f>+'Ejecución de Obra'!CH606</f>
        <v>0</v>
      </c>
      <c r="L594" s="428">
        <f t="shared" si="19"/>
        <v>0</v>
      </c>
      <c r="M594" s="459"/>
      <c r="N594" s="459"/>
      <c r="O594" s="459"/>
      <c r="P594" s="429"/>
      <c r="Q594" s="459"/>
    </row>
    <row r="595" spans="1:17" x14ac:dyDescent="0.25">
      <c r="A595" s="420" t="str">
        <f>+'Diagnóstico Técnico'!A598</f>
        <v>OAS-146</v>
      </c>
      <c r="E595" s="459"/>
      <c r="F595" s="459"/>
      <c r="G595" s="459"/>
      <c r="H595" s="459"/>
      <c r="I595" s="427">
        <f t="shared" si="18"/>
        <v>0</v>
      </c>
      <c r="J595" s="425"/>
      <c r="K595" s="426">
        <f>+'Ejecución de Obra'!CH607</f>
        <v>0</v>
      </c>
      <c r="L595" s="428">
        <f t="shared" si="19"/>
        <v>0</v>
      </c>
      <c r="M595" s="459"/>
      <c r="N595" s="459"/>
      <c r="O595" s="459"/>
      <c r="P595" s="429"/>
      <c r="Q595" s="459"/>
    </row>
    <row r="596" spans="1:17" x14ac:dyDescent="0.25">
      <c r="A596" s="420" t="str">
        <f>+'Diagnóstico Técnico'!A599</f>
        <v>TAH-059</v>
      </c>
      <c r="E596" s="459"/>
      <c r="F596" s="459"/>
      <c r="G596" s="459"/>
      <c r="H596" s="459"/>
      <c r="I596" s="427">
        <f t="shared" si="18"/>
        <v>0</v>
      </c>
      <c r="J596" s="425"/>
      <c r="K596" s="426">
        <f>+'Ejecución de Obra'!CH608</f>
        <v>0</v>
      </c>
      <c r="L596" s="428">
        <f t="shared" si="19"/>
        <v>0</v>
      </c>
      <c r="M596" s="459"/>
      <c r="N596" s="459"/>
      <c r="O596" s="459"/>
      <c r="P596" s="429"/>
      <c r="Q596" s="459"/>
    </row>
    <row r="597" spans="1:17" x14ac:dyDescent="0.25">
      <c r="A597" s="420" t="str">
        <f>+'Diagnóstico Técnico'!A600</f>
        <v>OAS-147</v>
      </c>
      <c r="E597" s="459"/>
      <c r="F597" s="459"/>
      <c r="G597" s="459"/>
      <c r="H597" s="459"/>
      <c r="I597" s="427">
        <f t="shared" si="18"/>
        <v>0</v>
      </c>
      <c r="J597" s="425"/>
      <c r="K597" s="426">
        <f>+'Ejecución de Obra'!CH609</f>
        <v>236340.52492007101</v>
      </c>
      <c r="L597" s="428">
        <f t="shared" si="19"/>
        <v>236340.52492007101</v>
      </c>
      <c r="M597" s="459"/>
      <c r="N597" s="459"/>
      <c r="O597" s="459"/>
      <c r="P597" s="429"/>
      <c r="Q597" s="459"/>
    </row>
    <row r="598" spans="1:17" x14ac:dyDescent="0.25">
      <c r="A598" s="420" t="str">
        <f>+'Diagnóstico Técnico'!A601</f>
        <v>TAH-060</v>
      </c>
      <c r="E598" s="459"/>
      <c r="F598" s="459"/>
      <c r="G598" s="459"/>
      <c r="H598" s="459"/>
      <c r="I598" s="427">
        <f t="shared" si="18"/>
        <v>0</v>
      </c>
      <c r="J598" s="425"/>
      <c r="K598" s="426">
        <f>+'Ejecución de Obra'!CH610</f>
        <v>0</v>
      </c>
      <c r="L598" s="428">
        <f t="shared" si="19"/>
        <v>0</v>
      </c>
      <c r="M598" s="459"/>
      <c r="N598" s="459"/>
      <c r="O598" s="459"/>
      <c r="P598" s="429"/>
      <c r="Q598" s="459"/>
    </row>
    <row r="599" spans="1:17" hidden="1" x14ac:dyDescent="0.25">
      <c r="A599" s="420" t="str">
        <f>+'Diagnóstico Técnico'!A602</f>
        <v/>
      </c>
      <c r="E599" s="459"/>
      <c r="F599" s="459"/>
      <c r="G599" s="459"/>
      <c r="H599" s="459"/>
      <c r="I599" s="427">
        <f t="shared" si="18"/>
        <v>0</v>
      </c>
      <c r="J599" s="425"/>
      <c r="K599" s="426">
        <f>+'Ejecución de Obra'!CH611</f>
        <v>0</v>
      </c>
      <c r="L599" s="428">
        <f t="shared" si="19"/>
        <v>0</v>
      </c>
      <c r="M599" s="459"/>
      <c r="N599" s="459"/>
      <c r="O599" s="459"/>
      <c r="P599" s="429"/>
      <c r="Q599" s="459"/>
    </row>
    <row r="600" spans="1:17" x14ac:dyDescent="0.25">
      <c r="A600" s="420" t="str">
        <f>+'Diagnóstico Técnico'!A603</f>
        <v>OAS-148</v>
      </c>
      <c r="E600" s="459"/>
      <c r="F600" s="459"/>
      <c r="G600" s="459"/>
      <c r="H600" s="459"/>
      <c r="I600" s="427">
        <f t="shared" si="18"/>
        <v>0</v>
      </c>
      <c r="J600" s="425"/>
      <c r="K600" s="426">
        <f>+'Ejecución de Obra'!CH612</f>
        <v>5237329.6330200713</v>
      </c>
      <c r="L600" s="428">
        <f t="shared" si="19"/>
        <v>5237329.6330200713</v>
      </c>
      <c r="M600" s="459"/>
      <c r="N600" s="459"/>
      <c r="O600" s="459"/>
      <c r="P600" s="429"/>
      <c r="Q600" s="459"/>
    </row>
    <row r="601" spans="1:17" hidden="1" x14ac:dyDescent="0.25">
      <c r="A601" s="420" t="str">
        <f>+'Diagnóstico Técnico'!A604</f>
        <v/>
      </c>
      <c r="E601" s="459"/>
      <c r="F601" s="459"/>
      <c r="G601" s="459"/>
      <c r="H601" s="459"/>
      <c r="I601" s="427">
        <f t="shared" si="18"/>
        <v>0</v>
      </c>
      <c r="J601" s="425"/>
      <c r="K601" s="426">
        <f>+'Ejecución de Obra'!CH613</f>
        <v>0</v>
      </c>
      <c r="L601" s="428">
        <f t="shared" si="19"/>
        <v>0</v>
      </c>
      <c r="M601" s="459"/>
      <c r="N601" s="459"/>
      <c r="O601" s="459"/>
      <c r="P601" s="429"/>
      <c r="Q601" s="459"/>
    </row>
    <row r="602" spans="1:17" x14ac:dyDescent="0.25">
      <c r="A602" s="420" t="str">
        <f>+'Diagnóstico Técnico'!A605</f>
        <v>OAS-149</v>
      </c>
      <c r="E602" s="459"/>
      <c r="F602" s="459"/>
      <c r="G602" s="459"/>
      <c r="H602" s="459"/>
      <c r="I602" s="427">
        <f t="shared" si="18"/>
        <v>0</v>
      </c>
      <c r="J602" s="425"/>
      <c r="K602" s="426">
        <f>+'Ejecución de Obra'!CH614</f>
        <v>4661543.5539200716</v>
      </c>
      <c r="L602" s="428">
        <f t="shared" si="19"/>
        <v>4661543.5539200716</v>
      </c>
      <c r="M602" s="459"/>
      <c r="N602" s="459"/>
      <c r="O602" s="459"/>
      <c r="P602" s="429"/>
      <c r="Q602" s="459"/>
    </row>
    <row r="603" spans="1:17" x14ac:dyDescent="0.25">
      <c r="A603" s="420" t="str">
        <f>+'Diagnóstico Técnico'!A606</f>
        <v>OAS-150</v>
      </c>
      <c r="E603" s="459"/>
      <c r="F603" s="459"/>
      <c r="G603" s="459"/>
      <c r="H603" s="459"/>
      <c r="I603" s="427">
        <f t="shared" si="18"/>
        <v>0</v>
      </c>
      <c r="J603" s="425"/>
      <c r="K603" s="426">
        <f>+'Ejecución de Obra'!CH615</f>
        <v>0</v>
      </c>
      <c r="L603" s="428">
        <f t="shared" si="19"/>
        <v>0</v>
      </c>
      <c r="M603" s="459"/>
      <c r="N603" s="459"/>
      <c r="O603" s="459"/>
      <c r="P603" s="429"/>
      <c r="Q603" s="459"/>
    </row>
    <row r="604" spans="1:17" x14ac:dyDescent="0.25">
      <c r="A604" s="420" t="str">
        <f>+'Diagnóstico Técnico'!A607</f>
        <v>OAS-151</v>
      </c>
      <c r="E604" s="459"/>
      <c r="F604" s="459"/>
      <c r="G604" s="459"/>
      <c r="H604" s="459"/>
      <c r="I604" s="427">
        <f t="shared" si="18"/>
        <v>0</v>
      </c>
      <c r="J604" s="425"/>
      <c r="K604" s="426">
        <f>+'Ejecución de Obra'!CH616</f>
        <v>0</v>
      </c>
      <c r="L604" s="428">
        <f t="shared" si="19"/>
        <v>0</v>
      </c>
      <c r="M604" s="459"/>
      <c r="N604" s="459"/>
      <c r="O604" s="459"/>
      <c r="P604" s="429"/>
      <c r="Q604" s="459"/>
    </row>
    <row r="605" spans="1:17" hidden="1" x14ac:dyDescent="0.25">
      <c r="A605" s="420" t="str">
        <f>+'Diagnóstico Técnico'!A608</f>
        <v/>
      </c>
      <c r="E605" s="459"/>
      <c r="F605" s="459"/>
      <c r="G605" s="459"/>
      <c r="H605" s="459"/>
      <c r="I605" s="427">
        <f t="shared" si="18"/>
        <v>0</v>
      </c>
      <c r="J605" s="425"/>
      <c r="K605" s="426">
        <f>+'Ejecución de Obra'!CH617</f>
        <v>0</v>
      </c>
      <c r="L605" s="428">
        <f t="shared" si="19"/>
        <v>0</v>
      </c>
      <c r="M605" s="459"/>
      <c r="N605" s="459"/>
      <c r="O605" s="459"/>
      <c r="P605" s="429"/>
      <c r="Q605" s="459"/>
    </row>
    <row r="606" spans="1:17" x14ac:dyDescent="0.25">
      <c r="A606" s="420" t="str">
        <f>+'Diagnóstico Técnico'!A609</f>
        <v>OAS-152</v>
      </c>
      <c r="E606" s="459"/>
      <c r="F606" s="459"/>
      <c r="G606" s="459"/>
      <c r="H606" s="459"/>
      <c r="I606" s="427">
        <f t="shared" si="18"/>
        <v>0</v>
      </c>
      <c r="J606" s="425"/>
      <c r="K606" s="426">
        <f>+'Ejecución de Obra'!CH618</f>
        <v>5029354.2668100707</v>
      </c>
      <c r="L606" s="428">
        <f t="shared" si="19"/>
        <v>5029354.2668100707</v>
      </c>
      <c r="M606" s="459"/>
      <c r="N606" s="459"/>
      <c r="O606" s="459"/>
      <c r="P606" s="429"/>
      <c r="Q606" s="459"/>
    </row>
    <row r="607" spans="1:17" hidden="1" x14ac:dyDescent="0.25">
      <c r="A607" s="420" t="str">
        <f>+'Diagnóstico Técnico'!A610</f>
        <v/>
      </c>
      <c r="E607" s="459"/>
      <c r="F607" s="459"/>
      <c r="G607" s="459"/>
      <c r="H607" s="459"/>
      <c r="I607" s="427">
        <f t="shared" si="18"/>
        <v>0</v>
      </c>
      <c r="J607" s="425"/>
      <c r="K607" s="426">
        <f>+'Ejecución de Obra'!CH619</f>
        <v>0</v>
      </c>
      <c r="L607" s="428">
        <f t="shared" si="19"/>
        <v>0</v>
      </c>
      <c r="M607" s="459"/>
      <c r="N607" s="459"/>
      <c r="O607" s="459"/>
      <c r="P607" s="429"/>
      <c r="Q607" s="459"/>
    </row>
    <row r="608" spans="1:17" x14ac:dyDescent="0.25">
      <c r="A608" s="420" t="str">
        <f>+'Diagnóstico Técnico'!A611</f>
        <v>MIL-102</v>
      </c>
      <c r="E608" s="459"/>
      <c r="F608" s="459"/>
      <c r="G608" s="459"/>
      <c r="H608" s="459"/>
      <c r="I608" s="427">
        <f t="shared" si="18"/>
        <v>0</v>
      </c>
      <c r="J608" s="425"/>
      <c r="K608" s="426">
        <f>+'Ejecución de Obra'!CH620</f>
        <v>0</v>
      </c>
      <c r="L608" s="428">
        <f t="shared" si="19"/>
        <v>0</v>
      </c>
      <c r="M608" s="459"/>
      <c r="N608" s="459"/>
      <c r="O608" s="459"/>
      <c r="P608" s="429"/>
      <c r="Q608" s="459"/>
    </row>
    <row r="609" spans="1:17" hidden="1" x14ac:dyDescent="0.25">
      <c r="A609" s="420" t="str">
        <f>+'Diagnóstico Técnico'!A612</f>
        <v/>
      </c>
      <c r="E609" s="459"/>
      <c r="F609" s="459"/>
      <c r="G609" s="459"/>
      <c r="H609" s="459"/>
      <c r="I609" s="427">
        <f t="shared" si="18"/>
        <v>0</v>
      </c>
      <c r="J609" s="425"/>
      <c r="K609" s="426">
        <f>+'Ejecución de Obra'!CH621</f>
        <v>0</v>
      </c>
      <c r="L609" s="428">
        <f t="shared" si="19"/>
        <v>0</v>
      </c>
      <c r="M609" s="459"/>
      <c r="N609" s="459"/>
      <c r="O609" s="459"/>
      <c r="P609" s="429"/>
      <c r="Q609" s="459"/>
    </row>
    <row r="610" spans="1:17" x14ac:dyDescent="0.25">
      <c r="A610" s="420" t="str">
        <f>+'Diagnóstico Técnico'!A613</f>
        <v>HOR-052</v>
      </c>
      <c r="E610" s="459"/>
      <c r="F610" s="459"/>
      <c r="G610" s="459"/>
      <c r="H610" s="459"/>
      <c r="I610" s="427">
        <f t="shared" si="18"/>
        <v>0</v>
      </c>
      <c r="J610" s="425"/>
      <c r="K610" s="426">
        <f>+'Ejecución de Obra'!CH622</f>
        <v>0</v>
      </c>
      <c r="L610" s="428">
        <f t="shared" si="19"/>
        <v>0</v>
      </c>
      <c r="M610" s="459"/>
      <c r="N610" s="459"/>
      <c r="O610" s="459"/>
      <c r="P610" s="429"/>
      <c r="Q610" s="459"/>
    </row>
    <row r="611" spans="1:17" x14ac:dyDescent="0.25">
      <c r="A611" s="420" t="str">
        <f>+'Diagnóstico Técnico'!A614</f>
        <v>MIL-103</v>
      </c>
      <c r="E611" s="459"/>
      <c r="F611" s="459"/>
      <c r="G611" s="459"/>
      <c r="H611" s="459"/>
      <c r="I611" s="427">
        <f t="shared" si="18"/>
        <v>0</v>
      </c>
      <c r="J611" s="425"/>
      <c r="K611" s="426">
        <f>+'Ejecución de Obra'!CH623</f>
        <v>236340.52492007101</v>
      </c>
      <c r="L611" s="428">
        <f t="shared" si="19"/>
        <v>236340.52492007101</v>
      </c>
      <c r="M611" s="459"/>
      <c r="N611" s="459"/>
      <c r="O611" s="459"/>
      <c r="P611" s="429"/>
      <c r="Q611" s="459"/>
    </row>
    <row r="612" spans="1:17" x14ac:dyDescent="0.25">
      <c r="A612" s="420" t="str">
        <f>+'Diagnóstico Técnico'!A615</f>
        <v>MIL-104</v>
      </c>
      <c r="E612" s="459"/>
      <c r="F612" s="459"/>
      <c r="G612" s="459"/>
      <c r="H612" s="459"/>
      <c r="I612" s="427">
        <f t="shared" si="18"/>
        <v>0</v>
      </c>
      <c r="J612" s="425"/>
      <c r="K612" s="426">
        <f>+'Ejecución de Obra'!CH624</f>
        <v>236340.52492007101</v>
      </c>
      <c r="L612" s="428">
        <f t="shared" si="19"/>
        <v>236340.52492007101</v>
      </c>
      <c r="M612" s="459"/>
      <c r="N612" s="459"/>
      <c r="O612" s="459"/>
      <c r="P612" s="429"/>
      <c r="Q612" s="459"/>
    </row>
    <row r="613" spans="1:17" x14ac:dyDescent="0.25">
      <c r="A613" s="420" t="str">
        <f>+'Diagnóstico Técnico'!A616</f>
        <v>OAS-153</v>
      </c>
      <c r="E613" s="459"/>
      <c r="F613" s="459"/>
      <c r="G613" s="459"/>
      <c r="H613" s="459"/>
      <c r="I613" s="427">
        <f t="shared" si="18"/>
        <v>0</v>
      </c>
      <c r="J613" s="425"/>
      <c r="K613" s="426">
        <f>+'Ejecución de Obra'!CH625</f>
        <v>236340.52492007101</v>
      </c>
      <c r="L613" s="428">
        <f t="shared" si="19"/>
        <v>236340.52492007101</v>
      </c>
      <c r="M613" s="459"/>
      <c r="N613" s="459"/>
      <c r="O613" s="459"/>
      <c r="P613" s="429"/>
      <c r="Q613" s="459"/>
    </row>
    <row r="614" spans="1:17" x14ac:dyDescent="0.25">
      <c r="A614" s="420" t="str">
        <f>+'Diagnóstico Técnico'!A617</f>
        <v>HOR-053</v>
      </c>
      <c r="E614" s="459"/>
      <c r="F614" s="459"/>
      <c r="G614" s="459"/>
      <c r="H614" s="459"/>
      <c r="I614" s="427">
        <f t="shared" si="18"/>
        <v>0</v>
      </c>
      <c r="J614" s="425"/>
      <c r="K614" s="426">
        <f>+'Ejecución de Obra'!CH626</f>
        <v>0</v>
      </c>
      <c r="L614" s="428">
        <f t="shared" si="19"/>
        <v>0</v>
      </c>
      <c r="M614" s="459"/>
      <c r="N614" s="459"/>
      <c r="O614" s="459"/>
      <c r="P614" s="429"/>
      <c r="Q614" s="459"/>
    </row>
    <row r="615" spans="1:17" x14ac:dyDescent="0.25">
      <c r="A615" s="420" t="str">
        <f>+'Diagnóstico Técnico'!A618</f>
        <v>MAR-077</v>
      </c>
      <c r="E615" s="459"/>
      <c r="F615" s="459"/>
      <c r="G615" s="459"/>
      <c r="H615" s="459"/>
      <c r="I615" s="427">
        <f t="shared" si="18"/>
        <v>0</v>
      </c>
      <c r="J615" s="425"/>
      <c r="K615" s="426">
        <f>+'Ejecución de Obra'!CH627</f>
        <v>0</v>
      </c>
      <c r="L615" s="428">
        <f t="shared" si="19"/>
        <v>0</v>
      </c>
      <c r="M615" s="459"/>
      <c r="N615" s="459"/>
      <c r="O615" s="459"/>
      <c r="P615" s="429"/>
      <c r="Q615" s="459"/>
    </row>
    <row r="616" spans="1:17" x14ac:dyDescent="0.25">
      <c r="A616" s="420" t="str">
        <f>+'Diagnóstico Técnico'!A619</f>
        <v>MAR-078</v>
      </c>
      <c r="E616" s="459"/>
      <c r="F616" s="459"/>
      <c r="G616" s="459"/>
      <c r="H616" s="459"/>
      <c r="I616" s="427">
        <f t="shared" si="18"/>
        <v>0</v>
      </c>
      <c r="J616" s="425"/>
      <c r="K616" s="426">
        <f>+'Ejecución de Obra'!CH628</f>
        <v>0</v>
      </c>
      <c r="L616" s="428">
        <f t="shared" si="19"/>
        <v>0</v>
      </c>
      <c r="M616" s="459"/>
      <c r="N616" s="459"/>
      <c r="O616" s="459"/>
      <c r="P616" s="429"/>
      <c r="Q616" s="459"/>
    </row>
    <row r="617" spans="1:17" hidden="1" x14ac:dyDescent="0.25">
      <c r="A617" s="420" t="str">
        <f>+'Diagnóstico Técnico'!A620</f>
        <v/>
      </c>
      <c r="E617" s="459"/>
      <c r="F617" s="459"/>
      <c r="G617" s="459"/>
      <c r="H617" s="459"/>
      <c r="I617" s="427">
        <f t="shared" si="18"/>
        <v>0</v>
      </c>
      <c r="J617" s="425"/>
      <c r="K617" s="426">
        <f>+'Ejecución de Obra'!CH629</f>
        <v>0</v>
      </c>
      <c r="L617" s="428">
        <f t="shared" si="19"/>
        <v>0</v>
      </c>
      <c r="M617" s="459"/>
      <c r="N617" s="459"/>
      <c r="O617" s="459"/>
      <c r="P617" s="429"/>
      <c r="Q617" s="459"/>
    </row>
    <row r="618" spans="1:17" x14ac:dyDescent="0.25">
      <c r="A618" s="420" t="str">
        <f>+'Diagnóstico Técnico'!A621</f>
        <v>HOR-054</v>
      </c>
      <c r="E618" s="459"/>
      <c r="F618" s="459"/>
      <c r="G618" s="459"/>
      <c r="H618" s="459"/>
      <c r="I618" s="427">
        <f t="shared" si="18"/>
        <v>0</v>
      </c>
      <c r="J618" s="425"/>
      <c r="K618" s="426">
        <f>+'Ejecución de Obra'!CH630</f>
        <v>0</v>
      </c>
      <c r="L618" s="428">
        <f t="shared" si="19"/>
        <v>0</v>
      </c>
      <c r="M618" s="459"/>
      <c r="N618" s="459"/>
      <c r="O618" s="459"/>
      <c r="P618" s="429"/>
      <c r="Q618" s="459"/>
    </row>
    <row r="619" spans="1:17" hidden="1" x14ac:dyDescent="0.25">
      <c r="A619" s="420" t="str">
        <f>+'Diagnóstico Técnico'!A622</f>
        <v/>
      </c>
      <c r="E619" s="459"/>
      <c r="F619" s="459"/>
      <c r="G619" s="459"/>
      <c r="H619" s="459"/>
      <c r="I619" s="427">
        <f t="shared" si="18"/>
        <v>0</v>
      </c>
      <c r="J619" s="425"/>
      <c r="K619" s="426">
        <f>+'Ejecución de Obra'!CH631</f>
        <v>0</v>
      </c>
      <c r="L619" s="428">
        <f t="shared" si="19"/>
        <v>0</v>
      </c>
      <c r="M619" s="459"/>
      <c r="N619" s="459"/>
      <c r="O619" s="459"/>
      <c r="P619" s="429"/>
      <c r="Q619" s="459"/>
    </row>
    <row r="620" spans="1:17" x14ac:dyDescent="0.25">
      <c r="A620" s="420" t="str">
        <f>+'Diagnóstico Técnico'!A623</f>
        <v>MAR-079</v>
      </c>
      <c r="E620" s="459"/>
      <c r="F620" s="459"/>
      <c r="G620" s="459"/>
      <c r="H620" s="459"/>
      <c r="I620" s="427">
        <f t="shared" si="18"/>
        <v>0</v>
      </c>
      <c r="J620" s="425"/>
      <c r="K620" s="426">
        <f>+'Ejecución de Obra'!CH632</f>
        <v>0</v>
      </c>
      <c r="L620" s="428">
        <f t="shared" si="19"/>
        <v>0</v>
      </c>
      <c r="M620" s="459"/>
      <c r="N620" s="459"/>
      <c r="O620" s="459"/>
      <c r="P620" s="429"/>
      <c r="Q620" s="459"/>
    </row>
    <row r="621" spans="1:17" x14ac:dyDescent="0.25">
      <c r="A621" s="420" t="str">
        <f>+'Diagnóstico Técnico'!A624</f>
        <v>MAR-080</v>
      </c>
      <c r="E621" s="459"/>
      <c r="F621" s="459"/>
      <c r="G621" s="459"/>
      <c r="H621" s="459"/>
      <c r="I621" s="427">
        <f t="shared" si="18"/>
        <v>0</v>
      </c>
      <c r="J621" s="425"/>
      <c r="K621" s="426">
        <f>+'Ejecución de Obra'!CH633</f>
        <v>0</v>
      </c>
      <c r="L621" s="428">
        <f t="shared" si="19"/>
        <v>0</v>
      </c>
      <c r="M621" s="459"/>
      <c r="N621" s="459"/>
      <c r="O621" s="459"/>
      <c r="P621" s="429"/>
      <c r="Q621" s="459"/>
    </row>
    <row r="622" spans="1:17" x14ac:dyDescent="0.25">
      <c r="A622" s="420" t="str">
        <f>+'Diagnóstico Técnico'!A625</f>
        <v>MAR-081</v>
      </c>
      <c r="E622" s="459"/>
      <c r="F622" s="459"/>
      <c r="G622" s="459"/>
      <c r="H622" s="459"/>
      <c r="I622" s="427">
        <f t="shared" si="18"/>
        <v>0</v>
      </c>
      <c r="J622" s="425"/>
      <c r="K622" s="426">
        <f>+'Ejecución de Obra'!CH634</f>
        <v>0</v>
      </c>
      <c r="L622" s="428">
        <f t="shared" si="19"/>
        <v>0</v>
      </c>
      <c r="M622" s="459"/>
      <c r="N622" s="459"/>
      <c r="O622" s="459"/>
      <c r="P622" s="429"/>
      <c r="Q622" s="459"/>
    </row>
    <row r="623" spans="1:17" x14ac:dyDescent="0.25">
      <c r="A623" s="420" t="str">
        <f>+'Diagnóstico Técnico'!A626</f>
        <v>MAR-082</v>
      </c>
      <c r="E623" s="459"/>
      <c r="F623" s="459"/>
      <c r="G623" s="459"/>
      <c r="H623" s="459"/>
      <c r="I623" s="427">
        <f t="shared" si="18"/>
        <v>0</v>
      </c>
      <c r="J623" s="425"/>
      <c r="K623" s="426">
        <f>+'Ejecución de Obra'!CH635</f>
        <v>0</v>
      </c>
      <c r="L623" s="428">
        <f t="shared" si="19"/>
        <v>0</v>
      </c>
      <c r="M623" s="459"/>
      <c r="N623" s="459"/>
      <c r="O623" s="459"/>
      <c r="P623" s="429"/>
      <c r="Q623" s="459"/>
    </row>
    <row r="624" spans="1:17" x14ac:dyDescent="0.25">
      <c r="A624" s="420" t="str">
        <f>+'Diagnóstico Técnico'!A627</f>
        <v>OAS-154</v>
      </c>
      <c r="E624" s="459"/>
      <c r="F624" s="459"/>
      <c r="G624" s="459"/>
      <c r="H624" s="459"/>
      <c r="I624" s="427">
        <f t="shared" si="18"/>
        <v>0</v>
      </c>
      <c r="J624" s="425"/>
      <c r="K624" s="426">
        <f>+'Ejecución de Obra'!CH636</f>
        <v>5063955.3722800706</v>
      </c>
      <c r="L624" s="428">
        <f t="shared" si="19"/>
        <v>5063955.3722800706</v>
      </c>
      <c r="M624" s="459"/>
      <c r="N624" s="459"/>
      <c r="O624" s="459"/>
      <c r="P624" s="429"/>
      <c r="Q624" s="459"/>
    </row>
    <row r="625" spans="1:17" x14ac:dyDescent="0.25">
      <c r="A625" s="420" t="str">
        <f>+'Diagnóstico Técnico'!A628</f>
        <v>HOR-055</v>
      </c>
      <c r="E625" s="459"/>
      <c r="F625" s="459"/>
      <c r="G625" s="459"/>
      <c r="H625" s="459"/>
      <c r="I625" s="427">
        <f t="shared" si="18"/>
        <v>0</v>
      </c>
      <c r="J625" s="425"/>
      <c r="K625" s="426">
        <f>+'Ejecución de Obra'!CH637</f>
        <v>0</v>
      </c>
      <c r="L625" s="428">
        <f t="shared" si="19"/>
        <v>0</v>
      </c>
      <c r="M625" s="459"/>
      <c r="N625" s="459"/>
      <c r="O625" s="459"/>
      <c r="P625" s="429"/>
      <c r="Q625" s="459"/>
    </row>
    <row r="626" spans="1:17" hidden="1" x14ac:dyDescent="0.25">
      <c r="A626" s="420" t="str">
        <f>+'Diagnóstico Técnico'!A629</f>
        <v/>
      </c>
      <c r="E626" s="459"/>
      <c r="F626" s="459"/>
      <c r="G626" s="459"/>
      <c r="H626" s="459"/>
      <c r="I626" s="427">
        <f t="shared" si="18"/>
        <v>0</v>
      </c>
      <c r="J626" s="425"/>
      <c r="K626" s="426">
        <f>+'Ejecución de Obra'!CH638</f>
        <v>0</v>
      </c>
      <c r="L626" s="428">
        <f t="shared" si="19"/>
        <v>0</v>
      </c>
      <c r="M626" s="459"/>
      <c r="N626" s="459"/>
      <c r="O626" s="459"/>
      <c r="P626" s="429"/>
      <c r="Q626" s="459"/>
    </row>
    <row r="627" spans="1:17" x14ac:dyDescent="0.25">
      <c r="A627" s="420" t="str">
        <f>+'Diagnóstico Técnico'!A630</f>
        <v>MAR-083</v>
      </c>
      <c r="E627" s="459"/>
      <c r="F627" s="459"/>
      <c r="G627" s="459"/>
      <c r="H627" s="459"/>
      <c r="I627" s="427">
        <f t="shared" si="18"/>
        <v>0</v>
      </c>
      <c r="J627" s="425"/>
      <c r="K627" s="426">
        <f>+'Ejecución de Obra'!CH639</f>
        <v>0</v>
      </c>
      <c r="L627" s="428">
        <f t="shared" si="19"/>
        <v>0</v>
      </c>
      <c r="M627" s="459"/>
      <c r="N627" s="459"/>
      <c r="O627" s="459"/>
      <c r="P627" s="429"/>
      <c r="Q627" s="459"/>
    </row>
    <row r="628" spans="1:17" x14ac:dyDescent="0.25">
      <c r="A628" s="420" t="str">
        <f>+'Diagnóstico Técnico'!A631</f>
        <v>MAR-084</v>
      </c>
      <c r="E628" s="459"/>
      <c r="F628" s="459"/>
      <c r="G628" s="459"/>
      <c r="H628" s="459"/>
      <c r="I628" s="427">
        <f t="shared" si="18"/>
        <v>0</v>
      </c>
      <c r="J628" s="425"/>
      <c r="K628" s="426">
        <f>+'Ejecución de Obra'!CH640</f>
        <v>0</v>
      </c>
      <c r="L628" s="428">
        <f t="shared" si="19"/>
        <v>0</v>
      </c>
      <c r="M628" s="459"/>
      <c r="N628" s="459"/>
      <c r="O628" s="459"/>
      <c r="P628" s="429"/>
      <c r="Q628" s="459"/>
    </row>
    <row r="629" spans="1:17" x14ac:dyDescent="0.25">
      <c r="A629" s="420" t="str">
        <f>+'Diagnóstico Técnico'!A632</f>
        <v>HOR-056</v>
      </c>
      <c r="E629" s="459"/>
      <c r="F629" s="459"/>
      <c r="G629" s="459"/>
      <c r="H629" s="459"/>
      <c r="I629" s="427">
        <f t="shared" si="18"/>
        <v>0</v>
      </c>
      <c r="J629" s="425"/>
      <c r="K629" s="426">
        <f>+'Ejecución de Obra'!CH641</f>
        <v>0</v>
      </c>
      <c r="L629" s="428">
        <f t="shared" si="19"/>
        <v>0</v>
      </c>
      <c r="M629" s="459"/>
      <c r="N629" s="459"/>
      <c r="O629" s="459"/>
      <c r="P629" s="429"/>
      <c r="Q629" s="459"/>
    </row>
    <row r="630" spans="1:17" x14ac:dyDescent="0.25">
      <c r="A630" s="420" t="str">
        <f>+'Diagnóstico Técnico'!A633</f>
        <v>OAS-155</v>
      </c>
      <c r="E630" s="459"/>
      <c r="F630" s="459"/>
      <c r="G630" s="459"/>
      <c r="H630" s="459"/>
      <c r="I630" s="427">
        <f t="shared" si="18"/>
        <v>0</v>
      </c>
      <c r="J630" s="425"/>
      <c r="K630" s="426">
        <f>+'Ejecución de Obra'!CH642</f>
        <v>0</v>
      </c>
      <c r="L630" s="428">
        <f t="shared" si="19"/>
        <v>0</v>
      </c>
      <c r="M630" s="459"/>
      <c r="N630" s="459"/>
      <c r="O630" s="459"/>
      <c r="P630" s="429"/>
      <c r="Q630" s="459"/>
    </row>
    <row r="631" spans="1:17" x14ac:dyDescent="0.25">
      <c r="A631" s="420" t="str">
        <f>+'Diagnóstico Técnico'!A634</f>
        <v>HOR-057</v>
      </c>
      <c r="E631" s="459"/>
      <c r="F631" s="459"/>
      <c r="G631" s="459"/>
      <c r="H631" s="459"/>
      <c r="I631" s="427">
        <f t="shared" si="18"/>
        <v>0</v>
      </c>
      <c r="J631" s="425"/>
      <c r="K631" s="426">
        <f>+'Ejecución de Obra'!CH643</f>
        <v>0</v>
      </c>
      <c r="L631" s="428">
        <f t="shared" si="19"/>
        <v>0</v>
      </c>
      <c r="M631" s="459"/>
      <c r="N631" s="459"/>
      <c r="O631" s="459"/>
      <c r="P631" s="429"/>
      <c r="Q631" s="459"/>
    </row>
    <row r="632" spans="1:17" hidden="1" x14ac:dyDescent="0.25">
      <c r="A632" s="420" t="str">
        <f>+'Diagnóstico Técnico'!A635</f>
        <v/>
      </c>
      <c r="E632" s="459"/>
      <c r="F632" s="459"/>
      <c r="G632" s="459"/>
      <c r="H632" s="459"/>
      <c r="I632" s="427">
        <f t="shared" si="18"/>
        <v>0</v>
      </c>
      <c r="J632" s="425"/>
      <c r="K632" s="426">
        <f>+'Ejecución de Obra'!CH644</f>
        <v>0</v>
      </c>
      <c r="L632" s="428">
        <f t="shared" si="19"/>
        <v>0</v>
      </c>
      <c r="M632" s="459"/>
      <c r="N632" s="459"/>
      <c r="O632" s="459"/>
      <c r="P632" s="429"/>
      <c r="Q632" s="459"/>
    </row>
    <row r="633" spans="1:17" x14ac:dyDescent="0.25">
      <c r="A633" s="420" t="str">
        <f>+'Diagnóstico Técnico'!A636</f>
        <v>TAH-061</v>
      </c>
      <c r="E633" s="459"/>
      <c r="F633" s="459"/>
      <c r="G633" s="459"/>
      <c r="H633" s="459"/>
      <c r="I633" s="427">
        <f t="shared" si="18"/>
        <v>0</v>
      </c>
      <c r="J633" s="425"/>
      <c r="K633" s="426">
        <f>+'Ejecución de Obra'!CH645</f>
        <v>0</v>
      </c>
      <c r="L633" s="428">
        <f t="shared" si="19"/>
        <v>0</v>
      </c>
      <c r="M633" s="459"/>
      <c r="N633" s="459"/>
      <c r="O633" s="459"/>
      <c r="P633" s="429"/>
      <c r="Q633" s="459"/>
    </row>
    <row r="634" spans="1:17" x14ac:dyDescent="0.25">
      <c r="A634" s="420" t="str">
        <f>+'Diagnóstico Técnico'!A637</f>
        <v>OAS-156</v>
      </c>
      <c r="E634" s="459"/>
      <c r="F634" s="459"/>
      <c r="G634" s="459"/>
      <c r="H634" s="459"/>
      <c r="I634" s="427">
        <f t="shared" si="18"/>
        <v>0</v>
      </c>
      <c r="J634" s="425"/>
      <c r="K634" s="426">
        <f>+'Ejecución de Obra'!CH646</f>
        <v>236340.52492007101</v>
      </c>
      <c r="L634" s="428">
        <f t="shared" si="19"/>
        <v>236340.52492007101</v>
      </c>
      <c r="M634" s="459"/>
      <c r="N634" s="459"/>
      <c r="O634" s="459"/>
      <c r="P634" s="429"/>
      <c r="Q634" s="459"/>
    </row>
    <row r="635" spans="1:17" x14ac:dyDescent="0.25">
      <c r="A635" s="420" t="str">
        <f>+'Diagnóstico Técnico'!A638</f>
        <v>TAH-062</v>
      </c>
      <c r="E635" s="459"/>
      <c r="F635" s="459"/>
      <c r="G635" s="459"/>
      <c r="H635" s="459"/>
      <c r="I635" s="427">
        <f t="shared" si="18"/>
        <v>0</v>
      </c>
      <c r="J635" s="425"/>
      <c r="K635" s="426">
        <f>+'Ejecución de Obra'!CH647</f>
        <v>0</v>
      </c>
      <c r="L635" s="428">
        <f t="shared" si="19"/>
        <v>0</v>
      </c>
      <c r="M635" s="459"/>
      <c r="N635" s="459"/>
      <c r="O635" s="459"/>
      <c r="P635" s="429"/>
      <c r="Q635" s="459"/>
    </row>
    <row r="636" spans="1:17" hidden="1" x14ac:dyDescent="0.25">
      <c r="A636" s="420" t="str">
        <f>+'Diagnóstico Técnico'!A639</f>
        <v/>
      </c>
      <c r="E636" s="459"/>
      <c r="F636" s="459"/>
      <c r="G636" s="459"/>
      <c r="H636" s="459"/>
      <c r="I636" s="427">
        <f t="shared" si="18"/>
        <v>0</v>
      </c>
      <c r="J636" s="425"/>
      <c r="K636" s="426">
        <f>+'Ejecución de Obra'!CH648</f>
        <v>0</v>
      </c>
      <c r="L636" s="428">
        <f t="shared" si="19"/>
        <v>0</v>
      </c>
      <c r="M636" s="459"/>
      <c r="N636" s="459"/>
      <c r="O636" s="459"/>
      <c r="P636" s="429"/>
      <c r="Q636" s="459"/>
    </row>
    <row r="637" spans="1:17" x14ac:dyDescent="0.25">
      <c r="A637" s="420" t="str">
        <f>+'Diagnóstico Técnico'!A640</f>
        <v>MAR-085</v>
      </c>
      <c r="E637" s="459"/>
      <c r="F637" s="459"/>
      <c r="G637" s="459"/>
      <c r="H637" s="459"/>
      <c r="I637" s="427">
        <f t="shared" si="18"/>
        <v>0</v>
      </c>
      <c r="J637" s="425"/>
      <c r="K637" s="426">
        <f>+'Ejecución de Obra'!CH649</f>
        <v>0</v>
      </c>
      <c r="L637" s="428">
        <f t="shared" si="19"/>
        <v>0</v>
      </c>
      <c r="M637" s="459"/>
      <c r="N637" s="459"/>
      <c r="O637" s="459"/>
      <c r="P637" s="429"/>
      <c r="Q637" s="459"/>
    </row>
    <row r="638" spans="1:17" hidden="1" x14ac:dyDescent="0.25">
      <c r="A638" s="420" t="str">
        <f>+'Diagnóstico Técnico'!A641</f>
        <v/>
      </c>
      <c r="E638" s="459"/>
      <c r="F638" s="459"/>
      <c r="G638" s="459"/>
      <c r="H638" s="459"/>
      <c r="I638" s="427">
        <f t="shared" si="18"/>
        <v>0</v>
      </c>
      <c r="J638" s="425"/>
      <c r="K638" s="426">
        <f>+'Ejecución de Obra'!CH650</f>
        <v>0</v>
      </c>
      <c r="L638" s="428">
        <f t="shared" si="19"/>
        <v>0</v>
      </c>
      <c r="M638" s="459"/>
      <c r="N638" s="459"/>
      <c r="O638" s="459"/>
      <c r="P638" s="429"/>
      <c r="Q638" s="459"/>
    </row>
    <row r="639" spans="1:17" x14ac:dyDescent="0.25">
      <c r="A639" s="420" t="str">
        <f>+'Diagnóstico Técnico'!A642</f>
        <v>OAS-157</v>
      </c>
      <c r="E639" s="459"/>
      <c r="F639" s="459"/>
      <c r="G639" s="459"/>
      <c r="H639" s="459"/>
      <c r="I639" s="427">
        <f t="shared" si="18"/>
        <v>0</v>
      </c>
      <c r="J639" s="425"/>
      <c r="K639" s="426">
        <f>+'Ejecución de Obra'!CH651</f>
        <v>4277052.3600200713</v>
      </c>
      <c r="L639" s="428">
        <f t="shared" si="19"/>
        <v>4277052.3600200713</v>
      </c>
      <c r="M639" s="459"/>
      <c r="N639" s="459"/>
      <c r="O639" s="459"/>
      <c r="P639" s="429"/>
      <c r="Q639" s="459"/>
    </row>
    <row r="640" spans="1:17" x14ac:dyDescent="0.25">
      <c r="A640" s="420" t="str">
        <f>+'Diagnóstico Técnico'!A643</f>
        <v>MIL-105</v>
      </c>
      <c r="E640" s="459"/>
      <c r="F640" s="459"/>
      <c r="G640" s="459"/>
      <c r="H640" s="459"/>
      <c r="I640" s="427">
        <f t="shared" si="18"/>
        <v>0</v>
      </c>
      <c r="J640" s="425"/>
      <c r="K640" s="426">
        <f>+'Ejecución de Obra'!CH652</f>
        <v>0</v>
      </c>
      <c r="L640" s="428">
        <f t="shared" si="19"/>
        <v>0</v>
      </c>
      <c r="M640" s="459"/>
      <c r="N640" s="459"/>
      <c r="O640" s="459"/>
      <c r="P640" s="429"/>
      <c r="Q640" s="459"/>
    </row>
    <row r="641" spans="1:17" hidden="1" x14ac:dyDescent="0.25">
      <c r="A641" s="420" t="str">
        <f>+'Diagnóstico Técnico'!A644</f>
        <v/>
      </c>
      <c r="E641" s="459"/>
      <c r="F641" s="459"/>
      <c r="G641" s="459"/>
      <c r="H641" s="459"/>
      <c r="I641" s="427">
        <f t="shared" si="18"/>
        <v>0</v>
      </c>
      <c r="J641" s="425"/>
      <c r="K641" s="426">
        <f>+'Ejecución de Obra'!CH653</f>
        <v>0</v>
      </c>
      <c r="L641" s="428">
        <f t="shared" si="19"/>
        <v>0</v>
      </c>
      <c r="M641" s="459"/>
      <c r="N641" s="459"/>
      <c r="O641" s="459"/>
      <c r="P641" s="429"/>
      <c r="Q641" s="459"/>
    </row>
    <row r="642" spans="1:17" x14ac:dyDescent="0.25">
      <c r="A642" s="420" t="str">
        <f>+'Diagnóstico Técnico'!A645</f>
        <v>MAR-086</v>
      </c>
      <c r="E642" s="459"/>
      <c r="F642" s="459"/>
      <c r="G642" s="459"/>
      <c r="H642" s="459"/>
      <c r="I642" s="427">
        <f t="shared" si="18"/>
        <v>0</v>
      </c>
      <c r="J642" s="425"/>
      <c r="K642" s="426">
        <f>+'Ejecución de Obra'!CH654</f>
        <v>0</v>
      </c>
      <c r="L642" s="428">
        <f t="shared" si="19"/>
        <v>0</v>
      </c>
      <c r="M642" s="459"/>
      <c r="N642" s="459"/>
      <c r="O642" s="459"/>
      <c r="P642" s="429"/>
      <c r="Q642" s="459"/>
    </row>
    <row r="643" spans="1:17" x14ac:dyDescent="0.25">
      <c r="A643" s="420" t="str">
        <f>+'Diagnóstico Técnico'!A646</f>
        <v>TAH-063</v>
      </c>
      <c r="E643" s="459"/>
      <c r="F643" s="459"/>
      <c r="G643" s="459"/>
      <c r="H643" s="459"/>
      <c r="I643" s="427">
        <f t="shared" si="18"/>
        <v>0</v>
      </c>
      <c r="J643" s="425"/>
      <c r="K643" s="426">
        <f>+'Ejecución de Obra'!CH655</f>
        <v>0</v>
      </c>
      <c r="L643" s="428">
        <f t="shared" si="19"/>
        <v>0</v>
      </c>
      <c r="M643" s="459"/>
      <c r="N643" s="459"/>
      <c r="O643" s="459"/>
      <c r="P643" s="429"/>
      <c r="Q643" s="459"/>
    </row>
    <row r="644" spans="1:17" hidden="1" x14ac:dyDescent="0.25">
      <c r="A644" s="420" t="str">
        <f>+'Diagnóstico Técnico'!A647</f>
        <v/>
      </c>
      <c r="E644" s="459"/>
      <c r="F644" s="459"/>
      <c r="G644" s="459"/>
      <c r="H644" s="459"/>
      <c r="I644" s="427">
        <f t="shared" ref="I644:I707" si="20">H644-G644</f>
        <v>0</v>
      </c>
      <c r="J644" s="425"/>
      <c r="K644" s="426">
        <f>+'Ejecución de Obra'!CH656</f>
        <v>0</v>
      </c>
      <c r="L644" s="428">
        <f t="shared" ref="L644:L707" si="21">K644-H644</f>
        <v>0</v>
      </c>
      <c r="M644" s="459"/>
      <c r="N644" s="459"/>
      <c r="O644" s="459"/>
      <c r="P644" s="429"/>
      <c r="Q644" s="459"/>
    </row>
    <row r="645" spans="1:17" x14ac:dyDescent="0.25">
      <c r="A645" s="420" t="str">
        <f>+'Diagnóstico Técnico'!A648</f>
        <v>OAS-158</v>
      </c>
      <c r="E645" s="459"/>
      <c r="F645" s="459"/>
      <c r="G645" s="459"/>
      <c r="H645" s="459"/>
      <c r="I645" s="427">
        <f t="shared" si="20"/>
        <v>0</v>
      </c>
      <c r="J645" s="425"/>
      <c r="K645" s="426">
        <f>+'Ejecución de Obra'!CH657</f>
        <v>0</v>
      </c>
      <c r="L645" s="428">
        <f t="shared" si="21"/>
        <v>0</v>
      </c>
      <c r="M645" s="459"/>
      <c r="N645" s="459"/>
      <c r="O645" s="459"/>
      <c r="P645" s="429"/>
      <c r="Q645" s="459"/>
    </row>
    <row r="646" spans="1:17" x14ac:dyDescent="0.25">
      <c r="A646" s="420" t="str">
        <f>+'Diagnóstico Técnico'!A649</f>
        <v>MIL-106</v>
      </c>
      <c r="E646" s="459"/>
      <c r="F646" s="459"/>
      <c r="G646" s="459"/>
      <c r="H646" s="459"/>
      <c r="I646" s="427">
        <f t="shared" si="20"/>
        <v>0</v>
      </c>
      <c r="J646" s="425"/>
      <c r="K646" s="426">
        <f>+'Ejecución de Obra'!CH658</f>
        <v>236340.52492007101</v>
      </c>
      <c r="L646" s="428">
        <f t="shared" si="21"/>
        <v>236340.52492007101</v>
      </c>
      <c r="M646" s="459"/>
      <c r="N646" s="459"/>
      <c r="O646" s="459"/>
      <c r="P646" s="429"/>
      <c r="Q646" s="459"/>
    </row>
    <row r="647" spans="1:17" hidden="1" x14ac:dyDescent="0.25">
      <c r="A647" s="420" t="str">
        <f>+'Diagnóstico Técnico'!A650</f>
        <v/>
      </c>
      <c r="E647" s="459"/>
      <c r="F647" s="459"/>
      <c r="G647" s="459"/>
      <c r="H647" s="459"/>
      <c r="I647" s="427">
        <f t="shared" si="20"/>
        <v>0</v>
      </c>
      <c r="J647" s="425"/>
      <c r="K647" s="426">
        <f>+'Ejecución de Obra'!CH659</f>
        <v>0</v>
      </c>
      <c r="L647" s="428">
        <f t="shared" si="21"/>
        <v>0</v>
      </c>
      <c r="M647" s="459"/>
      <c r="N647" s="459"/>
      <c r="O647" s="459"/>
      <c r="P647" s="429"/>
      <c r="Q647" s="459"/>
    </row>
    <row r="648" spans="1:17" x14ac:dyDescent="0.25">
      <c r="A648" s="420" t="str">
        <f>+'Diagnóstico Técnico'!A651</f>
        <v>MIL-107</v>
      </c>
      <c r="E648" s="459"/>
      <c r="F648" s="459"/>
      <c r="G648" s="459"/>
      <c r="H648" s="459"/>
      <c r="I648" s="427">
        <f t="shared" si="20"/>
        <v>0</v>
      </c>
      <c r="J648" s="425"/>
      <c r="K648" s="426">
        <f>+'Ejecución de Obra'!CH660</f>
        <v>236340.52492007101</v>
      </c>
      <c r="L648" s="428">
        <f t="shared" si="21"/>
        <v>236340.52492007101</v>
      </c>
      <c r="M648" s="459"/>
      <c r="N648" s="459"/>
      <c r="O648" s="459"/>
      <c r="P648" s="429"/>
      <c r="Q648" s="459"/>
    </row>
    <row r="649" spans="1:17" x14ac:dyDescent="0.25">
      <c r="A649" s="420" t="str">
        <f>+'Diagnóstico Técnico'!A652</f>
        <v>OAS-159</v>
      </c>
      <c r="E649" s="459"/>
      <c r="F649" s="459"/>
      <c r="G649" s="459"/>
      <c r="H649" s="459"/>
      <c r="I649" s="427">
        <f t="shared" si="20"/>
        <v>0</v>
      </c>
      <c r="J649" s="425"/>
      <c r="K649" s="426">
        <f>+'Ejecución de Obra'!CH661</f>
        <v>236340.52492007101</v>
      </c>
      <c r="L649" s="428">
        <f t="shared" si="21"/>
        <v>236340.52492007101</v>
      </c>
      <c r="M649" s="459"/>
      <c r="N649" s="459"/>
      <c r="O649" s="459"/>
      <c r="P649" s="429"/>
      <c r="Q649" s="459"/>
    </row>
    <row r="650" spans="1:17" hidden="1" x14ac:dyDescent="0.25">
      <c r="A650" s="420" t="str">
        <f>+'Diagnóstico Técnico'!A653</f>
        <v/>
      </c>
      <c r="E650" s="459"/>
      <c r="F650" s="459"/>
      <c r="G650" s="459"/>
      <c r="H650" s="459"/>
      <c r="I650" s="427">
        <f t="shared" si="20"/>
        <v>0</v>
      </c>
      <c r="J650" s="425"/>
      <c r="K650" s="426">
        <f>+'Ejecución de Obra'!CH662</f>
        <v>0</v>
      </c>
      <c r="L650" s="428">
        <f t="shared" si="21"/>
        <v>0</v>
      </c>
      <c r="M650" s="459"/>
      <c r="N650" s="459"/>
      <c r="O650" s="459"/>
      <c r="P650" s="429"/>
      <c r="Q650" s="459"/>
    </row>
    <row r="651" spans="1:17" x14ac:dyDescent="0.25">
      <c r="A651" s="420" t="str">
        <f>+'Diagnóstico Técnico'!A654</f>
        <v>MAR-087</v>
      </c>
      <c r="E651" s="459"/>
      <c r="F651" s="459"/>
      <c r="G651" s="459"/>
      <c r="H651" s="459"/>
      <c r="I651" s="427">
        <f t="shared" si="20"/>
        <v>0</v>
      </c>
      <c r="J651" s="425"/>
      <c r="K651" s="426">
        <f>+'Ejecución de Obra'!CH663</f>
        <v>0</v>
      </c>
      <c r="L651" s="428">
        <f t="shared" si="21"/>
        <v>0</v>
      </c>
      <c r="M651" s="459"/>
      <c r="N651" s="459"/>
      <c r="O651" s="459"/>
      <c r="P651" s="429"/>
      <c r="Q651" s="459"/>
    </row>
    <row r="652" spans="1:17" x14ac:dyDescent="0.25">
      <c r="A652" s="420" t="str">
        <f>+'Diagnóstico Técnico'!A655</f>
        <v>MIL-108</v>
      </c>
      <c r="E652" s="459"/>
      <c r="F652" s="459"/>
      <c r="G652" s="459"/>
      <c r="H652" s="459"/>
      <c r="I652" s="427">
        <f t="shared" si="20"/>
        <v>0</v>
      </c>
      <c r="J652" s="425"/>
      <c r="K652" s="426">
        <f>+'Ejecución de Obra'!CH664</f>
        <v>236340.52492007101</v>
      </c>
      <c r="L652" s="428">
        <f t="shared" si="21"/>
        <v>236340.52492007101</v>
      </c>
      <c r="M652" s="459"/>
      <c r="N652" s="459"/>
      <c r="O652" s="459"/>
      <c r="P652" s="429"/>
      <c r="Q652" s="459"/>
    </row>
    <row r="653" spans="1:17" x14ac:dyDescent="0.25">
      <c r="A653" s="420" t="str">
        <f>+'Diagnóstico Técnico'!A656</f>
        <v>OAS-160</v>
      </c>
      <c r="E653" s="459"/>
      <c r="F653" s="459"/>
      <c r="G653" s="459"/>
      <c r="H653" s="459"/>
      <c r="I653" s="427">
        <f t="shared" si="20"/>
        <v>0</v>
      </c>
      <c r="J653" s="425"/>
      <c r="K653" s="426">
        <f>+'Ejecución de Obra'!CH665</f>
        <v>0</v>
      </c>
      <c r="L653" s="428">
        <f t="shared" si="21"/>
        <v>0</v>
      </c>
      <c r="M653" s="459"/>
      <c r="N653" s="459"/>
      <c r="O653" s="459"/>
      <c r="P653" s="429"/>
      <c r="Q653" s="459"/>
    </row>
    <row r="654" spans="1:17" x14ac:dyDescent="0.25">
      <c r="A654" s="420" t="str">
        <f>+'Diagnóstico Técnico'!A657</f>
        <v>MIL-109</v>
      </c>
      <c r="E654" s="459"/>
      <c r="F654" s="459"/>
      <c r="G654" s="459"/>
      <c r="H654" s="459"/>
      <c r="I654" s="427">
        <f t="shared" si="20"/>
        <v>0</v>
      </c>
      <c r="J654" s="425"/>
      <c r="K654" s="426">
        <f>+'Ejecución de Obra'!CH666</f>
        <v>0</v>
      </c>
      <c r="L654" s="428">
        <f t="shared" si="21"/>
        <v>0</v>
      </c>
      <c r="M654" s="459"/>
      <c r="N654" s="459"/>
      <c r="O654" s="459"/>
      <c r="P654" s="429"/>
      <c r="Q654" s="459"/>
    </row>
    <row r="655" spans="1:17" x14ac:dyDescent="0.25">
      <c r="A655" s="420" t="str">
        <f>+'Diagnóstico Técnico'!A658</f>
        <v>MIL-110</v>
      </c>
      <c r="E655" s="459"/>
      <c r="F655" s="459"/>
      <c r="G655" s="459"/>
      <c r="H655" s="459"/>
      <c r="I655" s="427">
        <f t="shared" si="20"/>
        <v>0</v>
      </c>
      <c r="J655" s="425"/>
      <c r="K655" s="426">
        <f>+'Ejecución de Obra'!CH667</f>
        <v>0</v>
      </c>
      <c r="L655" s="428">
        <f t="shared" si="21"/>
        <v>0</v>
      </c>
      <c r="M655" s="459"/>
      <c r="N655" s="459"/>
      <c r="O655" s="459"/>
      <c r="P655" s="429"/>
      <c r="Q655" s="459"/>
    </row>
    <row r="656" spans="1:17" x14ac:dyDescent="0.25">
      <c r="A656" s="420" t="str">
        <f>+'Diagnóstico Técnico'!A659</f>
        <v>TAH-064</v>
      </c>
      <c r="E656" s="459"/>
      <c r="F656" s="459"/>
      <c r="G656" s="459"/>
      <c r="H656" s="459"/>
      <c r="I656" s="427">
        <f t="shared" si="20"/>
        <v>0</v>
      </c>
      <c r="J656" s="425"/>
      <c r="K656" s="426">
        <f>+'Ejecución de Obra'!CH668</f>
        <v>0</v>
      </c>
      <c r="L656" s="428">
        <f t="shared" si="21"/>
        <v>0</v>
      </c>
      <c r="M656" s="459"/>
      <c r="N656" s="459"/>
      <c r="O656" s="459"/>
      <c r="P656" s="429"/>
      <c r="Q656" s="459"/>
    </row>
    <row r="657" spans="1:17" hidden="1" x14ac:dyDescent="0.25">
      <c r="A657" s="420" t="str">
        <f>+'Diagnóstico Técnico'!A660</f>
        <v/>
      </c>
      <c r="E657" s="459"/>
      <c r="F657" s="459"/>
      <c r="G657" s="459"/>
      <c r="H657" s="459"/>
      <c r="I657" s="427">
        <f t="shared" si="20"/>
        <v>0</v>
      </c>
      <c r="J657" s="425"/>
      <c r="K657" s="426">
        <f>+'Ejecución de Obra'!CH669</f>
        <v>0</v>
      </c>
      <c r="L657" s="428">
        <f t="shared" si="21"/>
        <v>0</v>
      </c>
      <c r="M657" s="459"/>
      <c r="N657" s="459"/>
      <c r="O657" s="459"/>
      <c r="P657" s="429"/>
      <c r="Q657" s="459"/>
    </row>
    <row r="658" spans="1:17" x14ac:dyDescent="0.25">
      <c r="A658" s="420" t="str">
        <f>+'Diagnóstico Técnico'!A661</f>
        <v>MIL-111</v>
      </c>
      <c r="E658" s="459"/>
      <c r="F658" s="459"/>
      <c r="G658" s="459"/>
      <c r="H658" s="459"/>
      <c r="I658" s="427">
        <f t="shared" si="20"/>
        <v>0</v>
      </c>
      <c r="J658" s="425"/>
      <c r="K658" s="426">
        <f>+'Ejecución de Obra'!CH670</f>
        <v>0</v>
      </c>
      <c r="L658" s="428">
        <f t="shared" si="21"/>
        <v>0</v>
      </c>
      <c r="M658" s="459"/>
      <c r="N658" s="459"/>
      <c r="O658" s="459"/>
      <c r="P658" s="429"/>
      <c r="Q658" s="459"/>
    </row>
    <row r="659" spans="1:17" x14ac:dyDescent="0.25">
      <c r="A659" s="420" t="str">
        <f>+'Diagnóstico Técnico'!A662</f>
        <v>MIL-112</v>
      </c>
      <c r="E659" s="459"/>
      <c r="F659" s="459"/>
      <c r="G659" s="459"/>
      <c r="H659" s="459"/>
      <c r="I659" s="427">
        <f t="shared" si="20"/>
        <v>0</v>
      </c>
      <c r="J659" s="425"/>
      <c r="K659" s="426">
        <f>+'Ejecución de Obra'!CH671</f>
        <v>236340.52492007101</v>
      </c>
      <c r="L659" s="428">
        <f t="shared" si="21"/>
        <v>236340.52492007101</v>
      </c>
      <c r="M659" s="459"/>
      <c r="N659" s="459"/>
      <c r="O659" s="459"/>
      <c r="P659" s="429"/>
      <c r="Q659" s="459"/>
    </row>
    <row r="660" spans="1:17" x14ac:dyDescent="0.25">
      <c r="A660" s="420" t="str">
        <f>+'Diagnóstico Técnico'!A663</f>
        <v>OAS-161</v>
      </c>
      <c r="E660" s="459"/>
      <c r="F660" s="459"/>
      <c r="G660" s="459"/>
      <c r="H660" s="459"/>
      <c r="I660" s="427">
        <f t="shared" si="20"/>
        <v>0</v>
      </c>
      <c r="J660" s="425"/>
      <c r="K660" s="426">
        <f>+'Ejecución de Obra'!CH672</f>
        <v>0</v>
      </c>
      <c r="L660" s="428">
        <f t="shared" si="21"/>
        <v>0</v>
      </c>
      <c r="M660" s="459"/>
      <c r="N660" s="459"/>
      <c r="O660" s="459"/>
      <c r="P660" s="429"/>
      <c r="Q660" s="459"/>
    </row>
    <row r="661" spans="1:17" x14ac:dyDescent="0.25">
      <c r="A661" s="420" t="str">
        <f>+'Diagnóstico Técnico'!A664</f>
        <v>MIL-113</v>
      </c>
      <c r="E661" s="459"/>
      <c r="F661" s="459"/>
      <c r="G661" s="459"/>
      <c r="H661" s="459"/>
      <c r="I661" s="427">
        <f t="shared" si="20"/>
        <v>0</v>
      </c>
      <c r="J661" s="425"/>
      <c r="K661" s="426">
        <f>+'Ejecución de Obra'!CH673</f>
        <v>236340.52492007101</v>
      </c>
      <c r="L661" s="428">
        <f t="shared" si="21"/>
        <v>236340.52492007101</v>
      </c>
      <c r="M661" s="459"/>
      <c r="N661" s="459"/>
      <c r="O661" s="459"/>
      <c r="P661" s="429"/>
      <c r="Q661" s="459"/>
    </row>
    <row r="662" spans="1:17" x14ac:dyDescent="0.25">
      <c r="A662" s="420" t="str">
        <f>+'Diagnóstico Técnico'!A665</f>
        <v>OAS-162</v>
      </c>
      <c r="E662" s="459"/>
      <c r="F662" s="459"/>
      <c r="G662" s="459"/>
      <c r="H662" s="459"/>
      <c r="I662" s="427">
        <f t="shared" si="20"/>
        <v>0</v>
      </c>
      <c r="J662" s="425"/>
      <c r="K662" s="426">
        <f>+'Ejecución de Obra'!CH674</f>
        <v>0</v>
      </c>
      <c r="L662" s="428">
        <f t="shared" si="21"/>
        <v>0</v>
      </c>
      <c r="M662" s="459"/>
      <c r="N662" s="459"/>
      <c r="O662" s="459"/>
      <c r="P662" s="429"/>
      <c r="Q662" s="459"/>
    </row>
    <row r="663" spans="1:17" hidden="1" x14ac:dyDescent="0.25">
      <c r="A663" s="420" t="str">
        <f>+'Diagnóstico Técnico'!A666</f>
        <v/>
      </c>
      <c r="E663" s="459"/>
      <c r="F663" s="459"/>
      <c r="G663" s="459"/>
      <c r="H663" s="459"/>
      <c r="I663" s="427">
        <f t="shared" si="20"/>
        <v>0</v>
      </c>
      <c r="J663" s="425"/>
      <c r="K663" s="426">
        <f>+'Ejecución de Obra'!CH675</f>
        <v>0</v>
      </c>
      <c r="L663" s="428">
        <f t="shared" si="21"/>
        <v>0</v>
      </c>
      <c r="M663" s="459"/>
      <c r="N663" s="459"/>
      <c r="O663" s="459"/>
      <c r="P663" s="429"/>
      <c r="Q663" s="459"/>
    </row>
    <row r="664" spans="1:17" x14ac:dyDescent="0.25">
      <c r="A664" s="420" t="str">
        <f>+'Diagnóstico Técnico'!A667</f>
        <v>TAH-065</v>
      </c>
      <c r="E664" s="459"/>
      <c r="F664" s="459"/>
      <c r="G664" s="459"/>
      <c r="H664" s="459"/>
      <c r="I664" s="427">
        <f t="shared" si="20"/>
        <v>0</v>
      </c>
      <c r="J664" s="425"/>
      <c r="K664" s="426">
        <f>+'Ejecución de Obra'!CH676</f>
        <v>0</v>
      </c>
      <c r="L664" s="428">
        <f t="shared" si="21"/>
        <v>0</v>
      </c>
      <c r="M664" s="459"/>
      <c r="N664" s="459"/>
      <c r="O664" s="459"/>
      <c r="P664" s="429"/>
      <c r="Q664" s="459"/>
    </row>
    <row r="665" spans="1:17" hidden="1" x14ac:dyDescent="0.25">
      <c r="A665" s="420" t="str">
        <f>+'Diagnóstico Técnico'!A668</f>
        <v/>
      </c>
      <c r="E665" s="459"/>
      <c r="F665" s="459"/>
      <c r="G665" s="459"/>
      <c r="H665" s="459"/>
      <c r="I665" s="427">
        <f t="shared" si="20"/>
        <v>0</v>
      </c>
      <c r="J665" s="425"/>
      <c r="K665" s="426">
        <f>+'Ejecución de Obra'!CH677</f>
        <v>0</v>
      </c>
      <c r="L665" s="428">
        <f t="shared" si="21"/>
        <v>0</v>
      </c>
      <c r="M665" s="459"/>
      <c r="N665" s="459"/>
      <c r="O665" s="459"/>
      <c r="P665" s="429"/>
      <c r="Q665" s="459"/>
    </row>
    <row r="666" spans="1:17" x14ac:dyDescent="0.25">
      <c r="A666" s="420" t="str">
        <f>+'Diagnóstico Técnico'!A669</f>
        <v>TAH-066</v>
      </c>
      <c r="E666" s="459"/>
      <c r="F666" s="459"/>
      <c r="G666" s="459"/>
      <c r="H666" s="459"/>
      <c r="I666" s="427">
        <f t="shared" si="20"/>
        <v>0</v>
      </c>
      <c r="J666" s="425"/>
      <c r="K666" s="426">
        <f>+'Ejecución de Obra'!CH678</f>
        <v>0</v>
      </c>
      <c r="L666" s="428">
        <f t="shared" si="21"/>
        <v>0</v>
      </c>
      <c r="M666" s="459"/>
      <c r="N666" s="459"/>
      <c r="O666" s="459"/>
      <c r="P666" s="429"/>
      <c r="Q666" s="459"/>
    </row>
    <row r="667" spans="1:17" hidden="1" x14ac:dyDescent="0.25">
      <c r="A667" s="420" t="str">
        <f>+'Diagnóstico Técnico'!A670</f>
        <v/>
      </c>
      <c r="E667" s="459"/>
      <c r="F667" s="459"/>
      <c r="G667" s="459"/>
      <c r="H667" s="459"/>
      <c r="I667" s="427">
        <f t="shared" si="20"/>
        <v>0</v>
      </c>
      <c r="J667" s="425"/>
      <c r="K667" s="426">
        <f>+'Ejecución de Obra'!CH679</f>
        <v>0</v>
      </c>
      <c r="L667" s="428">
        <f t="shared" si="21"/>
        <v>0</v>
      </c>
      <c r="M667" s="459"/>
      <c r="N667" s="459"/>
      <c r="O667" s="459"/>
      <c r="P667" s="429"/>
      <c r="Q667" s="459"/>
    </row>
    <row r="668" spans="1:17" x14ac:dyDescent="0.25">
      <c r="A668" s="420" t="str">
        <f>+'Diagnóstico Técnico'!A671</f>
        <v>TAH-067</v>
      </c>
      <c r="E668" s="459"/>
      <c r="F668" s="459"/>
      <c r="G668" s="459"/>
      <c r="H668" s="459"/>
      <c r="I668" s="427">
        <f t="shared" si="20"/>
        <v>0</v>
      </c>
      <c r="J668" s="425"/>
      <c r="K668" s="426">
        <f>+'Ejecución de Obra'!CH680</f>
        <v>0</v>
      </c>
      <c r="L668" s="428">
        <f t="shared" si="21"/>
        <v>0</v>
      </c>
      <c r="M668" s="459"/>
      <c r="N668" s="459"/>
      <c r="O668" s="459"/>
      <c r="P668" s="429"/>
      <c r="Q668" s="459"/>
    </row>
    <row r="669" spans="1:17" hidden="1" x14ac:dyDescent="0.25">
      <c r="A669" s="420" t="str">
        <f>+'Diagnóstico Técnico'!A672</f>
        <v/>
      </c>
      <c r="E669" s="459"/>
      <c r="F669" s="459"/>
      <c r="G669" s="459"/>
      <c r="H669" s="459"/>
      <c r="I669" s="427">
        <f t="shared" si="20"/>
        <v>0</v>
      </c>
      <c r="J669" s="425"/>
      <c r="K669" s="426">
        <f>+'Ejecución de Obra'!CH681</f>
        <v>0</v>
      </c>
      <c r="L669" s="428">
        <f t="shared" si="21"/>
        <v>0</v>
      </c>
      <c r="M669" s="459"/>
      <c r="N669" s="459"/>
      <c r="O669" s="459"/>
      <c r="P669" s="429"/>
      <c r="Q669" s="459"/>
    </row>
    <row r="670" spans="1:17" x14ac:dyDescent="0.25">
      <c r="A670" s="420" t="str">
        <f>+'Diagnóstico Técnico'!A673</f>
        <v>TAH-068</v>
      </c>
      <c r="E670" s="459"/>
      <c r="F670" s="459"/>
      <c r="G670" s="459"/>
      <c r="H670" s="459"/>
      <c r="I670" s="427">
        <f t="shared" si="20"/>
        <v>0</v>
      </c>
      <c r="J670" s="425"/>
      <c r="K670" s="426">
        <f>+'Ejecución de Obra'!CH682</f>
        <v>0</v>
      </c>
      <c r="L670" s="428">
        <f t="shared" si="21"/>
        <v>0</v>
      </c>
      <c r="M670" s="459"/>
      <c r="N670" s="459"/>
      <c r="O670" s="459"/>
      <c r="P670" s="429"/>
      <c r="Q670" s="459"/>
    </row>
    <row r="671" spans="1:17" x14ac:dyDescent="0.25">
      <c r="A671" s="420" t="str">
        <f>+'Diagnóstico Técnico'!A674</f>
        <v>TAH-069</v>
      </c>
      <c r="E671" s="459"/>
      <c r="F671" s="459"/>
      <c r="G671" s="459"/>
      <c r="H671" s="459"/>
      <c r="I671" s="427">
        <f t="shared" si="20"/>
        <v>0</v>
      </c>
      <c r="J671" s="425"/>
      <c r="K671" s="426">
        <f>+'Ejecución de Obra'!CH683</f>
        <v>0</v>
      </c>
      <c r="L671" s="428">
        <f t="shared" si="21"/>
        <v>0</v>
      </c>
      <c r="M671" s="459"/>
      <c r="N671" s="459"/>
      <c r="O671" s="459"/>
      <c r="P671" s="429"/>
      <c r="Q671" s="459"/>
    </row>
    <row r="672" spans="1:17" x14ac:dyDescent="0.25">
      <c r="A672" s="420" t="str">
        <f>+'Diagnóstico Técnico'!A675</f>
        <v>MAR-088</v>
      </c>
      <c r="E672" s="459"/>
      <c r="F672" s="459"/>
      <c r="G672" s="459"/>
      <c r="H672" s="459"/>
      <c r="I672" s="427">
        <f t="shared" si="20"/>
        <v>0</v>
      </c>
      <c r="J672" s="425"/>
      <c r="K672" s="426">
        <f>+'Ejecución de Obra'!CH684</f>
        <v>0</v>
      </c>
      <c r="L672" s="428">
        <f t="shared" si="21"/>
        <v>0</v>
      </c>
      <c r="M672" s="459"/>
      <c r="N672" s="459"/>
      <c r="O672" s="459"/>
      <c r="P672" s="429"/>
      <c r="Q672" s="459"/>
    </row>
    <row r="673" spans="1:17" hidden="1" x14ac:dyDescent="0.25">
      <c r="A673" s="420" t="str">
        <f>+'Diagnóstico Técnico'!A676</f>
        <v/>
      </c>
      <c r="E673" s="459"/>
      <c r="F673" s="459"/>
      <c r="G673" s="459"/>
      <c r="H673" s="459"/>
      <c r="I673" s="427">
        <f t="shared" si="20"/>
        <v>0</v>
      </c>
      <c r="J673" s="425"/>
      <c r="K673" s="426">
        <f>+'Ejecución de Obra'!CH685</f>
        <v>0</v>
      </c>
      <c r="L673" s="428">
        <f t="shared" si="21"/>
        <v>0</v>
      </c>
      <c r="M673" s="459"/>
      <c r="N673" s="459"/>
      <c r="O673" s="459"/>
      <c r="P673" s="429"/>
      <c r="Q673" s="459"/>
    </row>
    <row r="674" spans="1:17" x14ac:dyDescent="0.25">
      <c r="A674" s="420" t="str">
        <f>+'Diagnóstico Técnico'!A677</f>
        <v>TAH-070</v>
      </c>
      <c r="E674" s="459"/>
      <c r="F674" s="459"/>
      <c r="G674" s="459"/>
      <c r="H674" s="459"/>
      <c r="I674" s="427">
        <f t="shared" si="20"/>
        <v>0</v>
      </c>
      <c r="J674" s="425"/>
      <c r="K674" s="426">
        <f>+'Ejecución de Obra'!CH686</f>
        <v>0</v>
      </c>
      <c r="L674" s="428">
        <f t="shared" si="21"/>
        <v>0</v>
      </c>
      <c r="M674" s="459"/>
      <c r="N674" s="459"/>
      <c r="O674" s="459"/>
      <c r="P674" s="429"/>
      <c r="Q674" s="459"/>
    </row>
    <row r="675" spans="1:17" x14ac:dyDescent="0.25">
      <c r="A675" s="420" t="str">
        <f>+'Diagnóstico Técnico'!A678</f>
        <v>OAS-163</v>
      </c>
      <c r="E675" s="459"/>
      <c r="F675" s="459"/>
      <c r="G675" s="459"/>
      <c r="H675" s="459"/>
      <c r="I675" s="427">
        <f t="shared" si="20"/>
        <v>0</v>
      </c>
      <c r="J675" s="425"/>
      <c r="K675" s="426">
        <f>+'Ejecución de Obra'!CH687</f>
        <v>0</v>
      </c>
      <c r="L675" s="428">
        <f t="shared" si="21"/>
        <v>0</v>
      </c>
      <c r="M675" s="459"/>
      <c r="N675" s="459"/>
      <c r="O675" s="459"/>
      <c r="P675" s="429"/>
      <c r="Q675" s="459"/>
    </row>
    <row r="676" spans="1:17" x14ac:dyDescent="0.25">
      <c r="A676" s="420" t="str">
        <f>+'Diagnóstico Técnico'!A679</f>
        <v>TAH-071</v>
      </c>
      <c r="E676" s="459"/>
      <c r="F676" s="459"/>
      <c r="G676" s="459"/>
      <c r="H676" s="459"/>
      <c r="I676" s="427">
        <f t="shared" si="20"/>
        <v>0</v>
      </c>
      <c r="J676" s="425"/>
      <c r="K676" s="426">
        <f>+'Ejecución de Obra'!CH688</f>
        <v>0</v>
      </c>
      <c r="L676" s="428">
        <f t="shared" si="21"/>
        <v>0</v>
      </c>
      <c r="M676" s="459"/>
      <c r="N676" s="459"/>
      <c r="O676" s="459"/>
      <c r="P676" s="429"/>
      <c r="Q676" s="459"/>
    </row>
    <row r="677" spans="1:17" x14ac:dyDescent="0.25">
      <c r="A677" s="420" t="str">
        <f>+'Diagnóstico Técnico'!A680</f>
        <v>HOR-058</v>
      </c>
      <c r="E677" s="459"/>
      <c r="F677" s="459"/>
      <c r="G677" s="459"/>
      <c r="H677" s="459"/>
      <c r="I677" s="427">
        <f t="shared" si="20"/>
        <v>0</v>
      </c>
      <c r="J677" s="425"/>
      <c r="K677" s="426">
        <f>+'Ejecución de Obra'!CH689</f>
        <v>0</v>
      </c>
      <c r="L677" s="428">
        <f t="shared" si="21"/>
        <v>0</v>
      </c>
      <c r="M677" s="459"/>
      <c r="N677" s="459"/>
      <c r="O677" s="459"/>
      <c r="P677" s="429"/>
      <c r="Q677" s="459"/>
    </row>
    <row r="678" spans="1:17" x14ac:dyDescent="0.25">
      <c r="A678" s="420" t="str">
        <f>+'Diagnóstico Técnico'!A681</f>
        <v>OAS-164</v>
      </c>
      <c r="E678" s="459"/>
      <c r="F678" s="459"/>
      <c r="G678" s="459"/>
      <c r="H678" s="459"/>
      <c r="I678" s="427">
        <f t="shared" si="20"/>
        <v>0</v>
      </c>
      <c r="J678" s="425"/>
      <c r="K678" s="426">
        <f>+'Ejecución de Obra'!CH690</f>
        <v>0</v>
      </c>
      <c r="L678" s="428">
        <f t="shared" si="21"/>
        <v>0</v>
      </c>
      <c r="M678" s="459"/>
      <c r="N678" s="459"/>
      <c r="O678" s="459"/>
      <c r="P678" s="429"/>
      <c r="Q678" s="459"/>
    </row>
    <row r="679" spans="1:17" x14ac:dyDescent="0.25">
      <c r="A679" s="420" t="str">
        <f>+'Diagnóstico Técnico'!A682</f>
        <v>OAS-165</v>
      </c>
      <c r="E679" s="459"/>
      <c r="F679" s="459"/>
      <c r="G679" s="459"/>
      <c r="H679" s="459"/>
      <c r="I679" s="427">
        <f t="shared" si="20"/>
        <v>0</v>
      </c>
      <c r="J679" s="425"/>
      <c r="K679" s="426">
        <f>+'Ejecución de Obra'!CH691</f>
        <v>236340.52492007101</v>
      </c>
      <c r="L679" s="428">
        <f t="shared" si="21"/>
        <v>236340.52492007101</v>
      </c>
      <c r="M679" s="459"/>
      <c r="N679" s="459"/>
      <c r="O679" s="459"/>
      <c r="P679" s="429"/>
      <c r="Q679" s="459"/>
    </row>
    <row r="680" spans="1:17" x14ac:dyDescent="0.25">
      <c r="A680" s="420" t="str">
        <f>+'Diagnóstico Técnico'!A683</f>
        <v>OAS-166</v>
      </c>
      <c r="E680" s="459"/>
      <c r="F680" s="459"/>
      <c r="G680" s="459"/>
      <c r="H680" s="459"/>
      <c r="I680" s="427">
        <f t="shared" si="20"/>
        <v>0</v>
      </c>
      <c r="J680" s="425"/>
      <c r="K680" s="426">
        <f>+'Ejecución de Obra'!CH692</f>
        <v>236340.52492007101</v>
      </c>
      <c r="L680" s="428">
        <f t="shared" si="21"/>
        <v>236340.52492007101</v>
      </c>
      <c r="M680" s="459"/>
      <c r="N680" s="459"/>
      <c r="O680" s="459"/>
      <c r="P680" s="429"/>
      <c r="Q680" s="459"/>
    </row>
    <row r="681" spans="1:17" x14ac:dyDescent="0.25">
      <c r="A681" s="420" t="str">
        <f>+'Diagnóstico Técnico'!A684</f>
        <v>OAS-167</v>
      </c>
      <c r="E681" s="459"/>
      <c r="F681" s="459"/>
      <c r="G681" s="459"/>
      <c r="H681" s="459"/>
      <c r="I681" s="427">
        <f t="shared" si="20"/>
        <v>0</v>
      </c>
      <c r="J681" s="425"/>
      <c r="K681" s="426">
        <f>+'Ejecución de Obra'!CH693</f>
        <v>0</v>
      </c>
      <c r="L681" s="428">
        <f t="shared" si="21"/>
        <v>0</v>
      </c>
      <c r="M681" s="459"/>
      <c r="N681" s="459"/>
      <c r="O681" s="459"/>
      <c r="P681" s="429"/>
      <c r="Q681" s="459"/>
    </row>
    <row r="682" spans="1:17" hidden="1" x14ac:dyDescent="0.25">
      <c r="A682" s="420" t="str">
        <f>+'Diagnóstico Técnico'!A685</f>
        <v/>
      </c>
      <c r="E682" s="459"/>
      <c r="F682" s="459"/>
      <c r="G682" s="459"/>
      <c r="H682" s="459"/>
      <c r="I682" s="427">
        <f t="shared" si="20"/>
        <v>0</v>
      </c>
      <c r="J682" s="425"/>
      <c r="K682" s="426">
        <f>+'Ejecución de Obra'!CH694</f>
        <v>0</v>
      </c>
      <c r="L682" s="428">
        <f t="shared" si="21"/>
        <v>0</v>
      </c>
      <c r="M682" s="459"/>
      <c r="N682" s="459"/>
      <c r="O682" s="459"/>
      <c r="P682" s="429"/>
      <c r="Q682" s="459"/>
    </row>
    <row r="683" spans="1:17" x14ac:dyDescent="0.25">
      <c r="A683" s="420" t="str">
        <f>+'Diagnóstico Técnico'!A686</f>
        <v>OAS-168</v>
      </c>
      <c r="E683" s="459"/>
      <c r="F683" s="459"/>
      <c r="G683" s="459"/>
      <c r="H683" s="459"/>
      <c r="I683" s="427">
        <f t="shared" si="20"/>
        <v>0</v>
      </c>
      <c r="J683" s="425"/>
      <c r="K683" s="426">
        <f>+'Ejecución de Obra'!CH695</f>
        <v>5493450.9891000707</v>
      </c>
      <c r="L683" s="428">
        <f t="shared" si="21"/>
        <v>5493450.9891000707</v>
      </c>
      <c r="M683" s="459"/>
      <c r="N683" s="459"/>
      <c r="O683" s="459"/>
      <c r="P683" s="429"/>
      <c r="Q683" s="459"/>
    </row>
    <row r="684" spans="1:17" hidden="1" x14ac:dyDescent="0.25">
      <c r="A684" s="420" t="str">
        <f>+'Diagnóstico Técnico'!A687</f>
        <v/>
      </c>
      <c r="E684" s="459"/>
      <c r="F684" s="459"/>
      <c r="G684" s="459"/>
      <c r="H684" s="459"/>
      <c r="I684" s="427">
        <f t="shared" si="20"/>
        <v>0</v>
      </c>
      <c r="J684" s="425"/>
      <c r="K684" s="426">
        <f>+'Ejecución de Obra'!CH696</f>
        <v>0</v>
      </c>
      <c r="L684" s="428">
        <f t="shared" si="21"/>
        <v>0</v>
      </c>
      <c r="M684" s="459"/>
      <c r="N684" s="459"/>
      <c r="O684" s="459"/>
      <c r="P684" s="429"/>
      <c r="Q684" s="459"/>
    </row>
    <row r="685" spans="1:17" x14ac:dyDescent="0.25">
      <c r="A685" s="420" t="str">
        <f>+'Diagnóstico Técnico'!A688</f>
        <v>OAS-169</v>
      </c>
      <c r="E685" s="459"/>
      <c r="F685" s="459"/>
      <c r="G685" s="459"/>
      <c r="H685" s="459"/>
      <c r="I685" s="427">
        <f t="shared" si="20"/>
        <v>0</v>
      </c>
      <c r="J685" s="425"/>
      <c r="K685" s="426">
        <f>+'Ejecución de Obra'!CH697</f>
        <v>236340.52492007101</v>
      </c>
      <c r="L685" s="428">
        <f t="shared" si="21"/>
        <v>236340.52492007101</v>
      </c>
      <c r="M685" s="459"/>
      <c r="N685" s="459"/>
      <c r="O685" s="459"/>
      <c r="P685" s="429"/>
      <c r="Q685" s="459"/>
    </row>
    <row r="686" spans="1:17" x14ac:dyDescent="0.25">
      <c r="A686" s="420" t="str">
        <f>+'Diagnóstico Técnico'!A689</f>
        <v>OAS-170</v>
      </c>
      <c r="E686" s="459"/>
      <c r="F686" s="459"/>
      <c r="G686" s="459"/>
      <c r="H686" s="459"/>
      <c r="I686" s="427">
        <f t="shared" si="20"/>
        <v>0</v>
      </c>
      <c r="J686" s="425"/>
      <c r="K686" s="426">
        <f>+'Ejecución de Obra'!CH698</f>
        <v>0</v>
      </c>
      <c r="L686" s="428">
        <f t="shared" si="21"/>
        <v>0</v>
      </c>
      <c r="M686" s="459"/>
      <c r="N686" s="459"/>
      <c r="O686" s="459"/>
      <c r="P686" s="429"/>
      <c r="Q686" s="459"/>
    </row>
    <row r="687" spans="1:17" x14ac:dyDescent="0.25">
      <c r="A687" s="420" t="str">
        <f>+'Diagnóstico Técnico'!A690</f>
        <v>MAR-089</v>
      </c>
      <c r="E687" s="459"/>
      <c r="F687" s="459"/>
      <c r="G687" s="459"/>
      <c r="H687" s="459"/>
      <c r="I687" s="427">
        <f t="shared" si="20"/>
        <v>0</v>
      </c>
      <c r="J687" s="425"/>
      <c r="K687" s="426">
        <f>+'Ejecución de Obra'!CH699</f>
        <v>0</v>
      </c>
      <c r="L687" s="428">
        <f t="shared" si="21"/>
        <v>0</v>
      </c>
      <c r="M687" s="459"/>
      <c r="N687" s="459"/>
      <c r="O687" s="459"/>
      <c r="P687" s="429"/>
      <c r="Q687" s="459"/>
    </row>
    <row r="688" spans="1:17" hidden="1" x14ac:dyDescent="0.25">
      <c r="A688" s="420" t="str">
        <f>+'Diagnóstico Técnico'!A691</f>
        <v/>
      </c>
      <c r="E688" s="459"/>
      <c r="F688" s="459"/>
      <c r="G688" s="459"/>
      <c r="H688" s="459"/>
      <c r="I688" s="427">
        <f t="shared" si="20"/>
        <v>0</v>
      </c>
      <c r="J688" s="425"/>
      <c r="K688" s="426">
        <f>+'Ejecución de Obra'!CH700</f>
        <v>0</v>
      </c>
      <c r="L688" s="428">
        <f t="shared" si="21"/>
        <v>0</v>
      </c>
      <c r="M688" s="459"/>
      <c r="N688" s="459"/>
      <c r="O688" s="459"/>
      <c r="P688" s="429"/>
      <c r="Q688" s="459"/>
    </row>
    <row r="689" spans="1:17" hidden="1" x14ac:dyDescent="0.25">
      <c r="A689" s="420" t="str">
        <f>+'Diagnóstico Técnico'!A692</f>
        <v/>
      </c>
      <c r="E689" s="459"/>
      <c r="F689" s="459"/>
      <c r="G689" s="459"/>
      <c r="H689" s="459"/>
      <c r="I689" s="427">
        <f t="shared" si="20"/>
        <v>0</v>
      </c>
      <c r="J689" s="425"/>
      <c r="K689" s="426">
        <f>+'Ejecución de Obra'!CH701</f>
        <v>0</v>
      </c>
      <c r="L689" s="428">
        <f t="shared" si="21"/>
        <v>0</v>
      </c>
      <c r="M689" s="459"/>
      <c r="N689" s="459"/>
      <c r="O689" s="459"/>
      <c r="P689" s="429"/>
      <c r="Q689" s="459"/>
    </row>
    <row r="690" spans="1:17" x14ac:dyDescent="0.25">
      <c r="A690" s="420" t="str">
        <f>+'Diagnóstico Técnico'!A693</f>
        <v>MIL-114</v>
      </c>
      <c r="E690" s="459"/>
      <c r="F690" s="459"/>
      <c r="G690" s="459"/>
      <c r="H690" s="459"/>
      <c r="I690" s="427">
        <f t="shared" si="20"/>
        <v>0</v>
      </c>
      <c r="J690" s="425"/>
      <c r="K690" s="426">
        <f>+'Ejecución de Obra'!CH702</f>
        <v>236340.52492007101</v>
      </c>
      <c r="L690" s="428">
        <f t="shared" si="21"/>
        <v>236340.52492007101</v>
      </c>
      <c r="M690" s="459"/>
      <c r="N690" s="459"/>
      <c r="O690" s="459"/>
      <c r="P690" s="429"/>
      <c r="Q690" s="459"/>
    </row>
    <row r="691" spans="1:17" x14ac:dyDescent="0.25">
      <c r="A691" s="420" t="str">
        <f>+'Diagnóstico Técnico'!A694</f>
        <v>OAS-171</v>
      </c>
      <c r="E691" s="459"/>
      <c r="F691" s="459"/>
      <c r="G691" s="459"/>
      <c r="H691" s="459"/>
      <c r="I691" s="427">
        <f t="shared" si="20"/>
        <v>0</v>
      </c>
      <c r="J691" s="425"/>
      <c r="K691" s="426">
        <f>+'Ejecución de Obra'!CH703</f>
        <v>236340.52492007101</v>
      </c>
      <c r="L691" s="428">
        <f t="shared" si="21"/>
        <v>236340.52492007101</v>
      </c>
      <c r="M691" s="459"/>
      <c r="N691" s="459"/>
      <c r="O691" s="459"/>
      <c r="P691" s="429"/>
      <c r="Q691" s="459"/>
    </row>
    <row r="692" spans="1:17" x14ac:dyDescent="0.25">
      <c r="A692" s="420" t="str">
        <f>+'Diagnóstico Técnico'!A695</f>
        <v>OAS-172</v>
      </c>
      <c r="E692" s="459"/>
      <c r="F692" s="459"/>
      <c r="G692" s="459"/>
      <c r="H692" s="459"/>
      <c r="I692" s="427">
        <f t="shared" si="20"/>
        <v>0</v>
      </c>
      <c r="J692" s="425"/>
      <c r="K692" s="426">
        <f>+'Ejecución de Obra'!CH704</f>
        <v>0</v>
      </c>
      <c r="L692" s="428">
        <f t="shared" si="21"/>
        <v>0</v>
      </c>
      <c r="M692" s="459"/>
      <c r="N692" s="459"/>
      <c r="O692" s="459"/>
      <c r="P692" s="429"/>
      <c r="Q692" s="459"/>
    </row>
    <row r="693" spans="1:17" hidden="1" x14ac:dyDescent="0.25">
      <c r="A693" s="420" t="str">
        <f>+'Diagnóstico Técnico'!A696</f>
        <v/>
      </c>
      <c r="E693" s="459"/>
      <c r="F693" s="459"/>
      <c r="G693" s="459"/>
      <c r="H693" s="459"/>
      <c r="I693" s="427">
        <f t="shared" si="20"/>
        <v>0</v>
      </c>
      <c r="J693" s="425"/>
      <c r="K693" s="426">
        <f>+'Ejecución de Obra'!CH705</f>
        <v>0</v>
      </c>
      <c r="L693" s="428">
        <f t="shared" si="21"/>
        <v>0</v>
      </c>
      <c r="M693" s="459"/>
      <c r="N693" s="459"/>
      <c r="O693" s="459"/>
      <c r="P693" s="429"/>
      <c r="Q693" s="459"/>
    </row>
    <row r="694" spans="1:17" x14ac:dyDescent="0.25">
      <c r="A694" s="420" t="str">
        <f>+'Diagnóstico Técnico'!A697</f>
        <v>MAR-090</v>
      </c>
      <c r="E694" s="459"/>
      <c r="F694" s="459"/>
      <c r="G694" s="459"/>
      <c r="H694" s="459"/>
      <c r="I694" s="427">
        <f t="shared" si="20"/>
        <v>0</v>
      </c>
      <c r="J694" s="425"/>
      <c r="K694" s="426">
        <f>+'Ejecución de Obra'!CH706</f>
        <v>0</v>
      </c>
      <c r="L694" s="428">
        <f t="shared" si="21"/>
        <v>0</v>
      </c>
      <c r="M694" s="459"/>
      <c r="N694" s="459"/>
      <c r="O694" s="459"/>
      <c r="P694" s="429"/>
      <c r="Q694" s="459"/>
    </row>
    <row r="695" spans="1:17" x14ac:dyDescent="0.25">
      <c r="A695" s="420" t="str">
        <f>+'Diagnóstico Técnico'!A698</f>
        <v>HOR-059</v>
      </c>
      <c r="E695" s="459"/>
      <c r="F695" s="459"/>
      <c r="G695" s="459"/>
      <c r="H695" s="459"/>
      <c r="I695" s="427">
        <f t="shared" si="20"/>
        <v>0</v>
      </c>
      <c r="J695" s="425"/>
      <c r="K695" s="426">
        <f>+'Ejecución de Obra'!CH707</f>
        <v>0</v>
      </c>
      <c r="L695" s="428">
        <f t="shared" si="21"/>
        <v>0</v>
      </c>
      <c r="M695" s="459"/>
      <c r="N695" s="459"/>
      <c r="O695" s="459"/>
      <c r="P695" s="429"/>
      <c r="Q695" s="459"/>
    </row>
    <row r="696" spans="1:17" hidden="1" x14ac:dyDescent="0.25">
      <c r="A696" s="420" t="str">
        <f>+'Diagnóstico Técnico'!A699</f>
        <v/>
      </c>
      <c r="E696" s="459"/>
      <c r="F696" s="459"/>
      <c r="G696" s="459"/>
      <c r="H696" s="459"/>
      <c r="I696" s="427">
        <f t="shared" si="20"/>
        <v>0</v>
      </c>
      <c r="J696" s="425"/>
      <c r="K696" s="426">
        <f>+'Ejecución de Obra'!CH708</f>
        <v>0</v>
      </c>
      <c r="L696" s="428">
        <f t="shared" si="21"/>
        <v>0</v>
      </c>
      <c r="M696" s="459"/>
      <c r="N696" s="459"/>
      <c r="O696" s="459"/>
      <c r="P696" s="429"/>
      <c r="Q696" s="459"/>
    </row>
    <row r="697" spans="1:17" x14ac:dyDescent="0.25">
      <c r="A697" s="420" t="str">
        <f>+'Diagnóstico Técnico'!A700</f>
        <v>MAR-091</v>
      </c>
      <c r="E697" s="459"/>
      <c r="F697" s="459"/>
      <c r="G697" s="459"/>
      <c r="H697" s="459"/>
      <c r="I697" s="427">
        <f t="shared" si="20"/>
        <v>0</v>
      </c>
      <c r="J697" s="425"/>
      <c r="K697" s="426">
        <f>+'Ejecución de Obra'!CH709</f>
        <v>0</v>
      </c>
      <c r="L697" s="428">
        <f t="shared" si="21"/>
        <v>0</v>
      </c>
      <c r="M697" s="459"/>
      <c r="N697" s="459"/>
      <c r="O697" s="459"/>
      <c r="P697" s="429"/>
      <c r="Q697" s="459"/>
    </row>
    <row r="698" spans="1:17" x14ac:dyDescent="0.25">
      <c r="A698" s="420" t="str">
        <f>+'Diagnóstico Técnico'!A701</f>
        <v>OAS-173</v>
      </c>
      <c r="E698" s="459"/>
      <c r="F698" s="459"/>
      <c r="G698" s="459"/>
      <c r="H698" s="459"/>
      <c r="I698" s="427">
        <f t="shared" si="20"/>
        <v>0</v>
      </c>
      <c r="J698" s="425"/>
      <c r="K698" s="426">
        <f>+'Ejecución de Obra'!CH710</f>
        <v>0</v>
      </c>
      <c r="L698" s="428">
        <f t="shared" si="21"/>
        <v>0</v>
      </c>
      <c r="M698" s="459"/>
      <c r="N698" s="459"/>
      <c r="O698" s="459"/>
      <c r="P698" s="429"/>
      <c r="Q698" s="459"/>
    </row>
    <row r="699" spans="1:17" hidden="1" x14ac:dyDescent="0.25">
      <c r="A699" s="420" t="str">
        <f>+'Diagnóstico Técnico'!A702</f>
        <v/>
      </c>
      <c r="E699" s="459"/>
      <c r="F699" s="459"/>
      <c r="G699" s="459"/>
      <c r="H699" s="459"/>
      <c r="I699" s="427">
        <f t="shared" si="20"/>
        <v>0</v>
      </c>
      <c r="J699" s="425"/>
      <c r="K699" s="426">
        <f>+'Ejecución de Obra'!CH711</f>
        <v>0</v>
      </c>
      <c r="L699" s="428">
        <f t="shared" si="21"/>
        <v>0</v>
      </c>
      <c r="M699" s="459"/>
      <c r="N699" s="459"/>
      <c r="O699" s="459"/>
      <c r="P699" s="429"/>
      <c r="Q699" s="459"/>
    </row>
    <row r="700" spans="1:17" x14ac:dyDescent="0.25">
      <c r="A700" s="420" t="str">
        <f>+'Diagnóstico Técnico'!A703</f>
        <v>MAR-092</v>
      </c>
      <c r="E700" s="459"/>
      <c r="F700" s="459"/>
      <c r="G700" s="459"/>
      <c r="H700" s="459"/>
      <c r="I700" s="427">
        <f t="shared" si="20"/>
        <v>0</v>
      </c>
      <c r="J700" s="425"/>
      <c r="K700" s="426">
        <f>+'Ejecución de Obra'!CH712</f>
        <v>0</v>
      </c>
      <c r="L700" s="428">
        <f t="shared" si="21"/>
        <v>0</v>
      </c>
      <c r="M700" s="459"/>
      <c r="N700" s="459"/>
      <c r="O700" s="459"/>
      <c r="P700" s="429"/>
      <c r="Q700" s="459"/>
    </row>
    <row r="701" spans="1:17" x14ac:dyDescent="0.25">
      <c r="A701" s="420" t="str">
        <f>+'Diagnóstico Técnico'!A704</f>
        <v>MAR-093</v>
      </c>
      <c r="E701" s="459"/>
      <c r="F701" s="459"/>
      <c r="G701" s="459"/>
      <c r="H701" s="459"/>
      <c r="I701" s="427">
        <f t="shared" si="20"/>
        <v>0</v>
      </c>
      <c r="J701" s="425"/>
      <c r="K701" s="426">
        <f>+'Ejecución de Obra'!CH713</f>
        <v>0</v>
      </c>
      <c r="L701" s="428">
        <f t="shared" si="21"/>
        <v>0</v>
      </c>
      <c r="M701" s="459"/>
      <c r="N701" s="459"/>
      <c r="O701" s="459"/>
      <c r="P701" s="429"/>
      <c r="Q701" s="459"/>
    </row>
    <row r="702" spans="1:17" hidden="1" x14ac:dyDescent="0.25">
      <c r="A702" s="420" t="str">
        <f>+'Diagnóstico Técnico'!A705</f>
        <v/>
      </c>
      <c r="E702" s="459"/>
      <c r="F702" s="459"/>
      <c r="G702" s="459"/>
      <c r="H702" s="459"/>
      <c r="I702" s="427">
        <f t="shared" si="20"/>
        <v>0</v>
      </c>
      <c r="J702" s="425"/>
      <c r="K702" s="426">
        <f>+'Ejecución de Obra'!CH714</f>
        <v>0</v>
      </c>
      <c r="L702" s="428">
        <f t="shared" si="21"/>
        <v>0</v>
      </c>
      <c r="M702" s="459"/>
      <c r="N702" s="459"/>
      <c r="O702" s="459"/>
      <c r="P702" s="429"/>
      <c r="Q702" s="459"/>
    </row>
    <row r="703" spans="1:17" x14ac:dyDescent="0.25">
      <c r="A703" s="420" t="str">
        <f>+'Diagnóstico Técnico'!A706</f>
        <v>HOR-060</v>
      </c>
      <c r="E703" s="459"/>
      <c r="F703" s="459"/>
      <c r="G703" s="459"/>
      <c r="H703" s="459"/>
      <c r="I703" s="427">
        <f t="shared" si="20"/>
        <v>0</v>
      </c>
      <c r="J703" s="425"/>
      <c r="K703" s="426">
        <f>+'Ejecución de Obra'!CH715</f>
        <v>0</v>
      </c>
      <c r="L703" s="428">
        <f t="shared" si="21"/>
        <v>0</v>
      </c>
      <c r="M703" s="459"/>
      <c r="N703" s="459"/>
      <c r="O703" s="459"/>
      <c r="P703" s="429"/>
      <c r="Q703" s="459"/>
    </row>
    <row r="704" spans="1:17" hidden="1" x14ac:dyDescent="0.25">
      <c r="A704" s="420" t="str">
        <f>+'Diagnóstico Técnico'!A707</f>
        <v/>
      </c>
      <c r="E704" s="459"/>
      <c r="F704" s="459"/>
      <c r="G704" s="459"/>
      <c r="H704" s="459"/>
      <c r="I704" s="427">
        <f t="shared" si="20"/>
        <v>0</v>
      </c>
      <c r="J704" s="425"/>
      <c r="K704" s="426">
        <f>+'Ejecución de Obra'!CH716</f>
        <v>0</v>
      </c>
      <c r="L704" s="428">
        <f t="shared" si="21"/>
        <v>0</v>
      </c>
      <c r="M704" s="459"/>
      <c r="N704" s="459"/>
      <c r="O704" s="459"/>
      <c r="P704" s="429"/>
      <c r="Q704" s="459"/>
    </row>
    <row r="705" spans="1:17" x14ac:dyDescent="0.25">
      <c r="A705" s="420" t="str">
        <f>+'Diagnóstico Técnico'!A708</f>
        <v>MAR-094</v>
      </c>
      <c r="E705" s="459"/>
      <c r="F705" s="459"/>
      <c r="G705" s="459"/>
      <c r="H705" s="459"/>
      <c r="I705" s="427">
        <f t="shared" si="20"/>
        <v>0</v>
      </c>
      <c r="J705" s="425"/>
      <c r="K705" s="426">
        <f>+'Ejecución de Obra'!CH717</f>
        <v>0</v>
      </c>
      <c r="L705" s="428">
        <f t="shared" si="21"/>
        <v>0</v>
      </c>
      <c r="M705" s="459"/>
      <c r="N705" s="459"/>
      <c r="O705" s="459"/>
      <c r="P705" s="429"/>
      <c r="Q705" s="459"/>
    </row>
    <row r="706" spans="1:17" x14ac:dyDescent="0.25">
      <c r="A706" s="420" t="str">
        <f>+'Diagnóstico Técnico'!A709</f>
        <v>HOR-061</v>
      </c>
      <c r="E706" s="459"/>
      <c r="F706" s="459"/>
      <c r="G706" s="459"/>
      <c r="H706" s="459"/>
      <c r="I706" s="427">
        <f t="shared" si="20"/>
        <v>0</v>
      </c>
      <c r="J706" s="425"/>
      <c r="K706" s="426">
        <f>+'Ejecución de Obra'!CH718</f>
        <v>0</v>
      </c>
      <c r="L706" s="428">
        <f t="shared" si="21"/>
        <v>0</v>
      </c>
      <c r="M706" s="459"/>
      <c r="N706" s="459"/>
      <c r="O706" s="459"/>
      <c r="P706" s="429"/>
      <c r="Q706" s="459"/>
    </row>
    <row r="707" spans="1:17" hidden="1" x14ac:dyDescent="0.25">
      <c r="A707" s="420" t="str">
        <f>+'Diagnóstico Técnico'!A710</f>
        <v/>
      </c>
      <c r="E707" s="459"/>
      <c r="F707" s="459"/>
      <c r="G707" s="459"/>
      <c r="H707" s="459"/>
      <c r="I707" s="427">
        <f t="shared" si="20"/>
        <v>0</v>
      </c>
      <c r="J707" s="425"/>
      <c r="K707" s="426">
        <f>+'Ejecución de Obra'!CH719</f>
        <v>0</v>
      </c>
      <c r="L707" s="428">
        <f t="shared" si="21"/>
        <v>0</v>
      </c>
      <c r="M707" s="459"/>
      <c r="N707" s="459"/>
      <c r="O707" s="459"/>
      <c r="P707" s="429"/>
      <c r="Q707" s="459"/>
    </row>
    <row r="708" spans="1:17" x14ac:dyDescent="0.25">
      <c r="A708" s="420" t="str">
        <f>+'Diagnóstico Técnico'!A711</f>
        <v>HOR-062</v>
      </c>
      <c r="E708" s="459"/>
      <c r="F708" s="459"/>
      <c r="G708" s="459"/>
      <c r="H708" s="459"/>
      <c r="I708" s="427">
        <f t="shared" ref="I708:I771" si="22">H708-G708</f>
        <v>0</v>
      </c>
      <c r="J708" s="425"/>
      <c r="K708" s="426">
        <f>+'Ejecución de Obra'!CH720</f>
        <v>0</v>
      </c>
      <c r="L708" s="428">
        <f t="shared" ref="L708:L771" si="23">K708-H708</f>
        <v>0</v>
      </c>
      <c r="M708" s="459"/>
      <c r="N708" s="459"/>
      <c r="O708" s="459"/>
      <c r="P708" s="429"/>
      <c r="Q708" s="459"/>
    </row>
    <row r="709" spans="1:17" x14ac:dyDescent="0.25">
      <c r="A709" s="420" t="str">
        <f>+'Diagnóstico Técnico'!A712</f>
        <v>HOR-063</v>
      </c>
      <c r="E709" s="459"/>
      <c r="F709" s="459"/>
      <c r="G709" s="459"/>
      <c r="H709" s="459"/>
      <c r="I709" s="427">
        <f t="shared" si="22"/>
        <v>0</v>
      </c>
      <c r="J709" s="425"/>
      <c r="K709" s="426">
        <f>+'Ejecución de Obra'!CH721</f>
        <v>0</v>
      </c>
      <c r="L709" s="428">
        <f t="shared" si="23"/>
        <v>0</v>
      </c>
      <c r="M709" s="459"/>
      <c r="N709" s="459"/>
      <c r="O709" s="459"/>
      <c r="P709" s="429"/>
      <c r="Q709" s="459"/>
    </row>
    <row r="710" spans="1:17" hidden="1" x14ac:dyDescent="0.25">
      <c r="A710" s="420" t="str">
        <f>+'Diagnóstico Técnico'!A713</f>
        <v/>
      </c>
      <c r="E710" s="459"/>
      <c r="F710" s="459"/>
      <c r="G710" s="459"/>
      <c r="H710" s="459"/>
      <c r="I710" s="427">
        <f t="shared" si="22"/>
        <v>0</v>
      </c>
      <c r="J710" s="425"/>
      <c r="K710" s="426">
        <f>+'Ejecución de Obra'!CH722</f>
        <v>0</v>
      </c>
      <c r="L710" s="428">
        <f t="shared" si="23"/>
        <v>0</v>
      </c>
      <c r="M710" s="459"/>
      <c r="N710" s="459"/>
      <c r="O710" s="459"/>
      <c r="P710" s="429"/>
      <c r="Q710" s="459"/>
    </row>
    <row r="711" spans="1:17" x14ac:dyDescent="0.25">
      <c r="A711" s="420" t="str">
        <f>+'Diagnóstico Técnico'!A714</f>
        <v>HOR-064</v>
      </c>
      <c r="E711" s="459"/>
      <c r="F711" s="459"/>
      <c r="G711" s="459"/>
      <c r="H711" s="459"/>
      <c r="I711" s="427">
        <f t="shared" si="22"/>
        <v>0</v>
      </c>
      <c r="J711" s="425"/>
      <c r="K711" s="426">
        <f>+'Ejecución de Obra'!CH723</f>
        <v>0</v>
      </c>
      <c r="L711" s="428">
        <f t="shared" si="23"/>
        <v>0</v>
      </c>
      <c r="M711" s="459"/>
      <c r="N711" s="459"/>
      <c r="O711" s="459"/>
      <c r="P711" s="429"/>
      <c r="Q711" s="459"/>
    </row>
    <row r="712" spans="1:17" x14ac:dyDescent="0.25">
      <c r="A712" s="420" t="str">
        <f>+'Diagnóstico Técnico'!A715</f>
        <v>MAR-095</v>
      </c>
      <c r="E712" s="459"/>
      <c r="F712" s="459"/>
      <c r="G712" s="459"/>
      <c r="H712" s="459"/>
      <c r="I712" s="427">
        <f t="shared" si="22"/>
        <v>0</v>
      </c>
      <c r="J712" s="425"/>
      <c r="K712" s="426">
        <f>+'Ejecución de Obra'!CH724</f>
        <v>0</v>
      </c>
      <c r="L712" s="428">
        <f t="shared" si="23"/>
        <v>0</v>
      </c>
      <c r="M712" s="459"/>
      <c r="N712" s="459"/>
      <c r="O712" s="459"/>
      <c r="P712" s="429"/>
      <c r="Q712" s="459"/>
    </row>
    <row r="713" spans="1:17" x14ac:dyDescent="0.25">
      <c r="A713" s="420" t="str">
        <f>+'Diagnóstico Técnico'!A716</f>
        <v>MAR-096</v>
      </c>
      <c r="E713" s="459"/>
      <c r="F713" s="459"/>
      <c r="G713" s="459"/>
      <c r="H713" s="459"/>
      <c r="I713" s="427">
        <f t="shared" si="22"/>
        <v>0</v>
      </c>
      <c r="J713" s="425"/>
      <c r="K713" s="426">
        <f>+'Ejecución de Obra'!CH725</f>
        <v>0</v>
      </c>
      <c r="L713" s="428">
        <f t="shared" si="23"/>
        <v>0</v>
      </c>
      <c r="M713" s="459"/>
      <c r="N713" s="459"/>
      <c r="O713" s="459"/>
      <c r="P713" s="429"/>
      <c r="Q713" s="459"/>
    </row>
    <row r="714" spans="1:17" x14ac:dyDescent="0.25">
      <c r="A714" s="420" t="str">
        <f>+'Diagnóstico Técnico'!A717</f>
        <v>OAS-174</v>
      </c>
      <c r="E714" s="459"/>
      <c r="F714" s="459"/>
      <c r="G714" s="459"/>
      <c r="H714" s="459"/>
      <c r="I714" s="427">
        <f t="shared" si="22"/>
        <v>0</v>
      </c>
      <c r="J714" s="425"/>
      <c r="K714" s="426">
        <f>+'Ejecución de Obra'!CH726</f>
        <v>0</v>
      </c>
      <c r="L714" s="428">
        <f t="shared" si="23"/>
        <v>0</v>
      </c>
      <c r="M714" s="459"/>
      <c r="N714" s="459"/>
      <c r="O714" s="459"/>
      <c r="P714" s="429"/>
      <c r="Q714" s="459"/>
    </row>
    <row r="715" spans="1:17" x14ac:dyDescent="0.25">
      <c r="A715" s="420" t="str">
        <f>+'Diagnóstico Técnico'!A718</f>
        <v>MAR-097</v>
      </c>
      <c r="E715" s="459"/>
      <c r="F715" s="459"/>
      <c r="G715" s="459"/>
      <c r="H715" s="459"/>
      <c r="I715" s="427">
        <f t="shared" si="22"/>
        <v>0</v>
      </c>
      <c r="J715" s="425"/>
      <c r="K715" s="426">
        <f>+'Ejecución de Obra'!CH727</f>
        <v>0</v>
      </c>
      <c r="L715" s="428">
        <f t="shared" si="23"/>
        <v>0</v>
      </c>
      <c r="M715" s="459"/>
      <c r="N715" s="459"/>
      <c r="O715" s="459"/>
      <c r="P715" s="429"/>
      <c r="Q715" s="459"/>
    </row>
    <row r="716" spans="1:17" x14ac:dyDescent="0.25">
      <c r="A716" s="420" t="str">
        <f>+'Diagnóstico Técnico'!A719</f>
        <v>MIL-115</v>
      </c>
      <c r="E716" s="459"/>
      <c r="F716" s="459"/>
      <c r="G716" s="459"/>
      <c r="H716" s="459"/>
      <c r="I716" s="427">
        <f t="shared" si="22"/>
        <v>0</v>
      </c>
      <c r="J716" s="425"/>
      <c r="K716" s="426">
        <f>+'Ejecución de Obra'!CH728</f>
        <v>236340.52492007101</v>
      </c>
      <c r="L716" s="428">
        <f t="shared" si="23"/>
        <v>236340.52492007101</v>
      </c>
      <c r="M716" s="459"/>
      <c r="N716" s="459"/>
      <c r="O716" s="459"/>
      <c r="P716" s="429"/>
      <c r="Q716" s="459"/>
    </row>
    <row r="717" spans="1:17" x14ac:dyDescent="0.25">
      <c r="A717" s="420" t="str">
        <f>+'Diagnóstico Técnico'!A720</f>
        <v>MIL-116</v>
      </c>
      <c r="E717" s="459"/>
      <c r="F717" s="459"/>
      <c r="G717" s="459"/>
      <c r="H717" s="459"/>
      <c r="I717" s="427">
        <f t="shared" si="22"/>
        <v>0</v>
      </c>
      <c r="J717" s="425"/>
      <c r="K717" s="426">
        <f>+'Ejecución de Obra'!CH729</f>
        <v>0</v>
      </c>
      <c r="L717" s="428">
        <f t="shared" si="23"/>
        <v>0</v>
      </c>
      <c r="M717" s="459"/>
      <c r="N717" s="459"/>
      <c r="O717" s="459"/>
      <c r="P717" s="429"/>
      <c r="Q717" s="459"/>
    </row>
    <row r="718" spans="1:17" hidden="1" x14ac:dyDescent="0.25">
      <c r="A718" s="420" t="str">
        <f>+'Diagnóstico Técnico'!A721</f>
        <v/>
      </c>
      <c r="E718" s="459"/>
      <c r="F718" s="459"/>
      <c r="G718" s="459"/>
      <c r="H718" s="459"/>
      <c r="I718" s="427">
        <f t="shared" si="22"/>
        <v>0</v>
      </c>
      <c r="J718" s="425"/>
      <c r="K718" s="426">
        <f>+'Ejecución de Obra'!CH730</f>
        <v>0</v>
      </c>
      <c r="L718" s="428">
        <f t="shared" si="23"/>
        <v>0</v>
      </c>
      <c r="M718" s="459"/>
      <c r="N718" s="459"/>
      <c r="O718" s="459"/>
      <c r="P718" s="429"/>
      <c r="Q718" s="459"/>
    </row>
    <row r="719" spans="1:17" hidden="1" x14ac:dyDescent="0.25">
      <c r="A719" s="420" t="str">
        <f>+'Diagnóstico Técnico'!A722</f>
        <v/>
      </c>
      <c r="E719" s="459"/>
      <c r="F719" s="459"/>
      <c r="G719" s="459"/>
      <c r="H719" s="459"/>
      <c r="I719" s="427">
        <f t="shared" si="22"/>
        <v>0</v>
      </c>
      <c r="J719" s="425"/>
      <c r="K719" s="426">
        <f>+'Ejecución de Obra'!CH731</f>
        <v>0</v>
      </c>
      <c r="L719" s="428">
        <f t="shared" si="23"/>
        <v>0</v>
      </c>
      <c r="M719" s="459"/>
      <c r="N719" s="459"/>
      <c r="O719" s="459"/>
      <c r="P719" s="429"/>
      <c r="Q719" s="459"/>
    </row>
    <row r="720" spans="1:17" hidden="1" x14ac:dyDescent="0.25">
      <c r="A720" s="420" t="str">
        <f>+'Diagnóstico Técnico'!A723</f>
        <v/>
      </c>
      <c r="E720" s="459"/>
      <c r="F720" s="459"/>
      <c r="G720" s="459"/>
      <c r="H720" s="459"/>
      <c r="I720" s="427">
        <f t="shared" si="22"/>
        <v>0</v>
      </c>
      <c r="J720" s="425"/>
      <c r="K720" s="426">
        <f>+'Ejecución de Obra'!CH732</f>
        <v>0</v>
      </c>
      <c r="L720" s="428">
        <f t="shared" si="23"/>
        <v>0</v>
      </c>
      <c r="M720" s="459"/>
      <c r="N720" s="459"/>
      <c r="O720" s="459"/>
      <c r="P720" s="429"/>
      <c r="Q720" s="459"/>
    </row>
    <row r="721" spans="1:17" hidden="1" x14ac:dyDescent="0.25">
      <c r="A721" s="420" t="str">
        <f>+'Diagnóstico Técnico'!A724</f>
        <v/>
      </c>
      <c r="E721" s="459"/>
      <c r="F721" s="459"/>
      <c r="G721" s="459"/>
      <c r="H721" s="459"/>
      <c r="I721" s="427">
        <f t="shared" si="22"/>
        <v>0</v>
      </c>
      <c r="J721" s="425"/>
      <c r="K721" s="426">
        <f>+'Ejecución de Obra'!CH733</f>
        <v>0</v>
      </c>
      <c r="L721" s="428">
        <f t="shared" si="23"/>
        <v>0</v>
      </c>
      <c r="M721" s="459"/>
      <c r="N721" s="459"/>
      <c r="O721" s="459"/>
      <c r="P721" s="429"/>
      <c r="Q721" s="459"/>
    </row>
    <row r="722" spans="1:17" hidden="1" x14ac:dyDescent="0.25">
      <c r="A722" s="420" t="str">
        <f>+'Diagnóstico Técnico'!A725</f>
        <v/>
      </c>
      <c r="E722" s="459"/>
      <c r="F722" s="459"/>
      <c r="G722" s="459"/>
      <c r="H722" s="459"/>
      <c r="I722" s="427">
        <f t="shared" si="22"/>
        <v>0</v>
      </c>
      <c r="J722" s="425"/>
      <c r="K722" s="426">
        <f>+'Ejecución de Obra'!CH734</f>
        <v>0</v>
      </c>
      <c r="L722" s="428">
        <f t="shared" si="23"/>
        <v>0</v>
      </c>
      <c r="M722" s="459"/>
      <c r="N722" s="459"/>
      <c r="O722" s="459"/>
      <c r="P722" s="429"/>
      <c r="Q722" s="459"/>
    </row>
    <row r="723" spans="1:17" hidden="1" x14ac:dyDescent="0.25">
      <c r="A723" s="420" t="str">
        <f>+'Diagnóstico Técnico'!A726</f>
        <v/>
      </c>
      <c r="E723" s="459"/>
      <c r="F723" s="459"/>
      <c r="G723" s="459"/>
      <c r="H723" s="459"/>
      <c r="I723" s="427">
        <f t="shared" si="22"/>
        <v>0</v>
      </c>
      <c r="J723" s="425"/>
      <c r="K723" s="426">
        <f>+'Ejecución de Obra'!CH735</f>
        <v>0</v>
      </c>
      <c r="L723" s="428">
        <f t="shared" si="23"/>
        <v>0</v>
      </c>
      <c r="M723" s="459"/>
      <c r="N723" s="459"/>
      <c r="O723" s="459"/>
      <c r="P723" s="429"/>
      <c r="Q723" s="459"/>
    </row>
    <row r="724" spans="1:17" hidden="1" x14ac:dyDescent="0.25">
      <c r="A724" s="420" t="str">
        <f>+'Diagnóstico Técnico'!A727</f>
        <v/>
      </c>
      <c r="E724" s="459"/>
      <c r="F724" s="459"/>
      <c r="G724" s="459"/>
      <c r="H724" s="459"/>
      <c r="I724" s="427">
        <f t="shared" si="22"/>
        <v>0</v>
      </c>
      <c r="J724" s="425"/>
      <c r="K724" s="426">
        <f>+'Ejecución de Obra'!CH736</f>
        <v>0</v>
      </c>
      <c r="L724" s="428">
        <f t="shared" si="23"/>
        <v>0</v>
      </c>
      <c r="M724" s="459"/>
      <c r="N724" s="459"/>
      <c r="O724" s="459"/>
      <c r="P724" s="429"/>
      <c r="Q724" s="459"/>
    </row>
    <row r="725" spans="1:17" hidden="1" x14ac:dyDescent="0.25">
      <c r="A725" s="420" t="str">
        <f>+'Diagnóstico Técnico'!A728</f>
        <v/>
      </c>
      <c r="E725" s="459"/>
      <c r="F725" s="459"/>
      <c r="G725" s="459"/>
      <c r="H725" s="459"/>
      <c r="I725" s="427">
        <f t="shared" si="22"/>
        <v>0</v>
      </c>
      <c r="J725" s="425"/>
      <c r="K725" s="426">
        <f>+'Ejecución de Obra'!CH737</f>
        <v>0</v>
      </c>
      <c r="L725" s="428">
        <f t="shared" si="23"/>
        <v>0</v>
      </c>
      <c r="M725" s="459"/>
      <c r="N725" s="459"/>
      <c r="O725" s="459"/>
      <c r="P725" s="429"/>
      <c r="Q725" s="459"/>
    </row>
    <row r="726" spans="1:17" hidden="1" x14ac:dyDescent="0.25">
      <c r="A726" s="420" t="str">
        <f>+'Diagnóstico Técnico'!A729</f>
        <v/>
      </c>
      <c r="E726" s="459"/>
      <c r="F726" s="459"/>
      <c r="G726" s="459"/>
      <c r="H726" s="459"/>
      <c r="I726" s="427">
        <f t="shared" si="22"/>
        <v>0</v>
      </c>
      <c r="J726" s="425"/>
      <c r="K726" s="426">
        <f>+'Ejecución de Obra'!CH738</f>
        <v>0</v>
      </c>
      <c r="L726" s="428">
        <f t="shared" si="23"/>
        <v>0</v>
      </c>
      <c r="M726" s="459"/>
      <c r="N726" s="459"/>
      <c r="O726" s="459"/>
      <c r="P726" s="429"/>
      <c r="Q726" s="459"/>
    </row>
    <row r="727" spans="1:17" hidden="1" x14ac:dyDescent="0.25">
      <c r="A727" s="420" t="str">
        <f>+'Diagnóstico Técnico'!A730</f>
        <v/>
      </c>
      <c r="E727" s="459"/>
      <c r="F727" s="459"/>
      <c r="G727" s="459"/>
      <c r="H727" s="459"/>
      <c r="I727" s="427">
        <f t="shared" si="22"/>
        <v>0</v>
      </c>
      <c r="J727" s="425"/>
      <c r="K727" s="426">
        <f>+'Ejecución de Obra'!CH739</f>
        <v>0</v>
      </c>
      <c r="L727" s="428">
        <f t="shared" si="23"/>
        <v>0</v>
      </c>
      <c r="M727" s="459"/>
      <c r="N727" s="459"/>
      <c r="O727" s="459"/>
      <c r="P727" s="429"/>
      <c r="Q727" s="459"/>
    </row>
    <row r="728" spans="1:17" hidden="1" x14ac:dyDescent="0.25">
      <c r="A728" s="420" t="str">
        <f>+'Diagnóstico Técnico'!A731</f>
        <v/>
      </c>
      <c r="E728" s="459"/>
      <c r="F728" s="459"/>
      <c r="G728" s="459"/>
      <c r="H728" s="459"/>
      <c r="I728" s="427">
        <f t="shared" si="22"/>
        <v>0</v>
      </c>
      <c r="J728" s="425"/>
      <c r="K728" s="426">
        <f>+'Ejecución de Obra'!CH740</f>
        <v>0</v>
      </c>
      <c r="L728" s="428">
        <f t="shared" si="23"/>
        <v>0</v>
      </c>
      <c r="M728" s="459"/>
      <c r="N728" s="459"/>
      <c r="O728" s="459"/>
      <c r="P728" s="429"/>
      <c r="Q728" s="459"/>
    </row>
    <row r="729" spans="1:17" hidden="1" x14ac:dyDescent="0.25">
      <c r="A729" s="420" t="str">
        <f>+'Diagnóstico Técnico'!A732</f>
        <v/>
      </c>
      <c r="E729" s="459"/>
      <c r="F729" s="459"/>
      <c r="G729" s="459"/>
      <c r="H729" s="459"/>
      <c r="I729" s="427">
        <f t="shared" si="22"/>
        <v>0</v>
      </c>
      <c r="J729" s="425"/>
      <c r="K729" s="426">
        <f>+'Ejecución de Obra'!CH741</f>
        <v>0</v>
      </c>
      <c r="L729" s="428">
        <f t="shared" si="23"/>
        <v>0</v>
      </c>
      <c r="M729" s="459"/>
      <c r="N729" s="459"/>
      <c r="O729" s="459"/>
      <c r="P729" s="429"/>
      <c r="Q729" s="459"/>
    </row>
    <row r="730" spans="1:17" x14ac:dyDescent="0.25">
      <c r="A730" s="420" t="str">
        <f>+'Diagnóstico Técnico'!A733</f>
        <v>MAR-098</v>
      </c>
      <c r="E730" s="459"/>
      <c r="F730" s="459"/>
      <c r="G730" s="459"/>
      <c r="H730" s="459"/>
      <c r="I730" s="427">
        <f t="shared" si="22"/>
        <v>0</v>
      </c>
      <c r="J730" s="425"/>
      <c r="K730" s="426">
        <f>+'Ejecución de Obra'!CH742</f>
        <v>0</v>
      </c>
      <c r="L730" s="428">
        <f t="shared" si="23"/>
        <v>0</v>
      </c>
      <c r="M730" s="459"/>
      <c r="N730" s="459"/>
      <c r="O730" s="459"/>
      <c r="P730" s="429"/>
      <c r="Q730" s="459"/>
    </row>
    <row r="731" spans="1:17" hidden="1" x14ac:dyDescent="0.25">
      <c r="A731" s="420" t="str">
        <f>+'Diagnóstico Técnico'!A734</f>
        <v/>
      </c>
      <c r="E731" s="459"/>
      <c r="F731" s="459"/>
      <c r="G731" s="459"/>
      <c r="H731" s="459"/>
      <c r="I731" s="427">
        <f t="shared" si="22"/>
        <v>0</v>
      </c>
      <c r="J731" s="425"/>
      <c r="K731" s="426">
        <f>+'Ejecución de Obra'!CH743</f>
        <v>0</v>
      </c>
      <c r="L731" s="428">
        <f t="shared" si="23"/>
        <v>0</v>
      </c>
      <c r="M731" s="459"/>
      <c r="N731" s="459"/>
      <c r="O731" s="459"/>
      <c r="P731" s="429"/>
      <c r="Q731" s="459"/>
    </row>
    <row r="732" spans="1:17" hidden="1" x14ac:dyDescent="0.25">
      <c r="A732" s="420" t="str">
        <f>+'Diagnóstico Técnico'!A735</f>
        <v/>
      </c>
      <c r="E732" s="459"/>
      <c r="F732" s="459"/>
      <c r="G732" s="459"/>
      <c r="H732" s="459"/>
      <c r="I732" s="427">
        <f t="shared" si="22"/>
        <v>0</v>
      </c>
      <c r="J732" s="425"/>
      <c r="K732" s="426">
        <f>+'Ejecución de Obra'!CH744</f>
        <v>0</v>
      </c>
      <c r="L732" s="428">
        <f t="shared" si="23"/>
        <v>0</v>
      </c>
      <c r="M732" s="459"/>
      <c r="N732" s="459"/>
      <c r="O732" s="459"/>
      <c r="P732" s="429"/>
      <c r="Q732" s="459"/>
    </row>
    <row r="733" spans="1:17" hidden="1" x14ac:dyDescent="0.25">
      <c r="A733" s="420" t="str">
        <f>+'Diagnóstico Técnico'!A736</f>
        <v/>
      </c>
      <c r="E733" s="459"/>
      <c r="F733" s="459"/>
      <c r="G733" s="459"/>
      <c r="H733" s="459"/>
      <c r="I733" s="427">
        <f t="shared" si="22"/>
        <v>0</v>
      </c>
      <c r="J733" s="425"/>
      <c r="K733" s="426">
        <f>+'Ejecución de Obra'!CH745</f>
        <v>0</v>
      </c>
      <c r="L733" s="428">
        <f t="shared" si="23"/>
        <v>0</v>
      </c>
      <c r="M733" s="459"/>
      <c r="N733" s="459"/>
      <c r="O733" s="459"/>
      <c r="P733" s="429"/>
      <c r="Q733" s="459"/>
    </row>
    <row r="734" spans="1:17" x14ac:dyDescent="0.25">
      <c r="A734" s="420" t="str">
        <f>+'Diagnóstico Técnico'!A737</f>
        <v>OAS-175</v>
      </c>
      <c r="E734" s="459"/>
      <c r="F734" s="459"/>
      <c r="G734" s="459"/>
      <c r="H734" s="459"/>
      <c r="I734" s="427">
        <f t="shared" si="22"/>
        <v>0</v>
      </c>
      <c r="J734" s="425"/>
      <c r="K734" s="426">
        <f>+'Ejecución de Obra'!CH746</f>
        <v>0</v>
      </c>
      <c r="L734" s="428">
        <f t="shared" si="23"/>
        <v>0</v>
      </c>
      <c r="M734" s="459"/>
      <c r="N734" s="459"/>
      <c r="O734" s="459"/>
      <c r="P734" s="429"/>
      <c r="Q734" s="459"/>
    </row>
    <row r="735" spans="1:17" hidden="1" x14ac:dyDescent="0.25">
      <c r="A735" s="420" t="str">
        <f>+'Diagnóstico Técnico'!A738</f>
        <v/>
      </c>
      <c r="E735" s="459"/>
      <c r="F735" s="459"/>
      <c r="G735" s="459"/>
      <c r="H735" s="459"/>
      <c r="I735" s="427">
        <f t="shared" si="22"/>
        <v>0</v>
      </c>
      <c r="J735" s="425"/>
      <c r="K735" s="426">
        <f>+'Ejecución de Obra'!CH747</f>
        <v>0</v>
      </c>
      <c r="L735" s="428">
        <f t="shared" si="23"/>
        <v>0</v>
      </c>
      <c r="M735" s="459"/>
      <c r="N735" s="459"/>
      <c r="O735" s="459"/>
      <c r="P735" s="429"/>
      <c r="Q735" s="459"/>
    </row>
    <row r="736" spans="1:17" x14ac:dyDescent="0.25">
      <c r="A736" s="420" t="str">
        <f>+'Diagnóstico Técnico'!A739</f>
        <v>MAR-099</v>
      </c>
      <c r="E736" s="459"/>
      <c r="F736" s="459"/>
      <c r="G736" s="459"/>
      <c r="H736" s="459"/>
      <c r="I736" s="427">
        <f t="shared" si="22"/>
        <v>0</v>
      </c>
      <c r="J736" s="425"/>
      <c r="K736" s="426">
        <f>+'Ejecución de Obra'!CH748</f>
        <v>0</v>
      </c>
      <c r="L736" s="428">
        <f t="shared" si="23"/>
        <v>0</v>
      </c>
      <c r="M736" s="459"/>
      <c r="N736" s="459"/>
      <c r="O736" s="459"/>
      <c r="P736" s="429"/>
      <c r="Q736" s="459"/>
    </row>
    <row r="737" spans="1:17" hidden="1" x14ac:dyDescent="0.25">
      <c r="A737" s="420" t="str">
        <f>+'Diagnóstico Técnico'!A740</f>
        <v/>
      </c>
      <c r="E737" s="459"/>
      <c r="F737" s="459"/>
      <c r="G737" s="459"/>
      <c r="H737" s="459"/>
      <c r="I737" s="427">
        <f t="shared" si="22"/>
        <v>0</v>
      </c>
      <c r="J737" s="425"/>
      <c r="K737" s="426">
        <f>+'Ejecución de Obra'!CH749</f>
        <v>0</v>
      </c>
      <c r="L737" s="428">
        <f t="shared" si="23"/>
        <v>0</v>
      </c>
      <c r="M737" s="459"/>
      <c r="N737" s="459"/>
      <c r="O737" s="459"/>
      <c r="P737" s="429"/>
      <c r="Q737" s="459"/>
    </row>
    <row r="738" spans="1:17" x14ac:dyDescent="0.25">
      <c r="A738" s="420" t="str">
        <f>+'Diagnóstico Técnico'!A741</f>
        <v>OAS-176</v>
      </c>
      <c r="E738" s="459"/>
      <c r="F738" s="459"/>
      <c r="G738" s="459"/>
      <c r="H738" s="459"/>
      <c r="I738" s="427">
        <f t="shared" si="22"/>
        <v>0</v>
      </c>
      <c r="J738" s="425"/>
      <c r="K738" s="426">
        <f>+'Ejecución de Obra'!CH750</f>
        <v>1540209.567020071</v>
      </c>
      <c r="L738" s="428">
        <f t="shared" si="23"/>
        <v>1540209.567020071</v>
      </c>
      <c r="M738" s="459"/>
      <c r="N738" s="459"/>
      <c r="O738" s="459"/>
      <c r="P738" s="429"/>
      <c r="Q738" s="459"/>
    </row>
    <row r="739" spans="1:17" x14ac:dyDescent="0.25">
      <c r="A739" s="420" t="str">
        <f>+'Diagnóstico Técnico'!A742</f>
        <v>OAS-177</v>
      </c>
      <c r="E739" s="459"/>
      <c r="F739" s="459"/>
      <c r="G739" s="459"/>
      <c r="H739" s="459"/>
      <c r="I739" s="427">
        <f t="shared" si="22"/>
        <v>0</v>
      </c>
      <c r="J739" s="425"/>
      <c r="K739" s="426">
        <f>+'Ejecución de Obra'!CH751</f>
        <v>236340.52492007101</v>
      </c>
      <c r="L739" s="428">
        <f t="shared" si="23"/>
        <v>236340.52492007101</v>
      </c>
      <c r="M739" s="459"/>
      <c r="N739" s="459"/>
      <c r="O739" s="459"/>
      <c r="P739" s="429"/>
      <c r="Q739" s="459"/>
    </row>
    <row r="740" spans="1:17" hidden="1" x14ac:dyDescent="0.25">
      <c r="A740" s="420" t="str">
        <f>+'Diagnóstico Técnico'!A743</f>
        <v/>
      </c>
      <c r="E740" s="459"/>
      <c r="F740" s="459"/>
      <c r="G740" s="459"/>
      <c r="H740" s="459"/>
      <c r="I740" s="427">
        <f t="shared" si="22"/>
        <v>0</v>
      </c>
      <c r="J740" s="425"/>
      <c r="K740" s="426">
        <f>+'Ejecución de Obra'!CH752</f>
        <v>0</v>
      </c>
      <c r="L740" s="428">
        <f t="shared" si="23"/>
        <v>0</v>
      </c>
      <c r="M740" s="459"/>
      <c r="N740" s="459"/>
      <c r="O740" s="459"/>
      <c r="P740" s="429"/>
      <c r="Q740" s="459"/>
    </row>
    <row r="741" spans="1:17" x14ac:dyDescent="0.25">
      <c r="A741" s="420" t="str">
        <f>+'Diagnóstico Técnico'!A744</f>
        <v>OAS-178</v>
      </c>
      <c r="E741" s="459"/>
      <c r="F741" s="459"/>
      <c r="G741" s="459"/>
      <c r="H741" s="459"/>
      <c r="I741" s="427">
        <f t="shared" si="22"/>
        <v>0</v>
      </c>
      <c r="J741" s="425"/>
      <c r="K741" s="426">
        <f>+'Ejecución de Obra'!CH753</f>
        <v>5451231.0289240703</v>
      </c>
      <c r="L741" s="428">
        <f t="shared" si="23"/>
        <v>5451231.0289240703</v>
      </c>
      <c r="M741" s="459"/>
      <c r="N741" s="459"/>
      <c r="O741" s="459"/>
      <c r="P741" s="429"/>
      <c r="Q741" s="459"/>
    </row>
    <row r="742" spans="1:17" x14ac:dyDescent="0.25">
      <c r="A742" s="420" t="str">
        <f>+'Diagnóstico Técnico'!A745</f>
        <v>MAR-100</v>
      </c>
      <c r="E742" s="459"/>
      <c r="F742" s="459"/>
      <c r="G742" s="459"/>
      <c r="H742" s="459"/>
      <c r="I742" s="427">
        <f t="shared" si="22"/>
        <v>0</v>
      </c>
      <c r="J742" s="425"/>
      <c r="K742" s="426">
        <f>+'Ejecución de Obra'!CH754</f>
        <v>0</v>
      </c>
      <c r="L742" s="428">
        <f t="shared" si="23"/>
        <v>0</v>
      </c>
      <c r="M742" s="459"/>
      <c r="N742" s="459"/>
      <c r="O742" s="459"/>
      <c r="P742" s="429"/>
      <c r="Q742" s="459"/>
    </row>
    <row r="743" spans="1:17" x14ac:dyDescent="0.25">
      <c r="A743" s="420" t="str">
        <f>+'Diagnóstico Técnico'!A746</f>
        <v>MIL-117</v>
      </c>
      <c r="E743" s="459"/>
      <c r="F743" s="459"/>
      <c r="G743" s="459"/>
      <c r="H743" s="459"/>
      <c r="I743" s="427">
        <f t="shared" si="22"/>
        <v>0</v>
      </c>
      <c r="J743" s="425"/>
      <c r="K743" s="426">
        <f>+'Ejecución de Obra'!CH755</f>
        <v>0</v>
      </c>
      <c r="L743" s="428">
        <f t="shared" si="23"/>
        <v>0</v>
      </c>
      <c r="M743" s="459"/>
      <c r="N743" s="459"/>
      <c r="O743" s="459"/>
      <c r="P743" s="429"/>
      <c r="Q743" s="459"/>
    </row>
    <row r="744" spans="1:17" x14ac:dyDescent="0.25">
      <c r="A744" s="420" t="str">
        <f>+'Diagnóstico Técnico'!A747</f>
        <v>TAH-072</v>
      </c>
      <c r="E744" s="459"/>
      <c r="F744" s="459"/>
      <c r="G744" s="459"/>
      <c r="H744" s="459"/>
      <c r="I744" s="427">
        <f t="shared" si="22"/>
        <v>0</v>
      </c>
      <c r="J744" s="425"/>
      <c r="K744" s="426">
        <f>+'Ejecución de Obra'!CH756</f>
        <v>0</v>
      </c>
      <c r="L744" s="428">
        <f t="shared" si="23"/>
        <v>0</v>
      </c>
      <c r="M744" s="459"/>
      <c r="N744" s="459"/>
      <c r="O744" s="459"/>
      <c r="P744" s="429"/>
      <c r="Q744" s="459"/>
    </row>
    <row r="745" spans="1:17" x14ac:dyDescent="0.25">
      <c r="A745" s="420" t="str">
        <f>+'Diagnóstico Técnico'!A748</f>
        <v>MIL-118</v>
      </c>
      <c r="E745" s="459"/>
      <c r="F745" s="459"/>
      <c r="G745" s="459"/>
      <c r="H745" s="459"/>
      <c r="I745" s="427">
        <f t="shared" si="22"/>
        <v>0</v>
      </c>
      <c r="J745" s="425"/>
      <c r="K745" s="426">
        <f>+'Ejecución de Obra'!CH757</f>
        <v>0</v>
      </c>
      <c r="L745" s="428">
        <f t="shared" si="23"/>
        <v>0</v>
      </c>
      <c r="M745" s="459"/>
      <c r="N745" s="459"/>
      <c r="O745" s="459"/>
      <c r="P745" s="429"/>
      <c r="Q745" s="459"/>
    </row>
    <row r="746" spans="1:17" x14ac:dyDescent="0.25">
      <c r="A746" s="420" t="str">
        <f>+'Diagnóstico Técnico'!A749</f>
        <v>MAR-101</v>
      </c>
      <c r="E746" s="459"/>
      <c r="F746" s="459"/>
      <c r="G746" s="459"/>
      <c r="H746" s="459"/>
      <c r="I746" s="427">
        <f t="shared" si="22"/>
        <v>0</v>
      </c>
      <c r="J746" s="425"/>
      <c r="K746" s="426">
        <f>+'Ejecución de Obra'!CH758</f>
        <v>0</v>
      </c>
      <c r="L746" s="428">
        <f t="shared" si="23"/>
        <v>0</v>
      </c>
      <c r="M746" s="459"/>
      <c r="N746" s="459"/>
      <c r="O746" s="459"/>
      <c r="P746" s="429"/>
      <c r="Q746" s="459"/>
    </row>
    <row r="747" spans="1:17" x14ac:dyDescent="0.25">
      <c r="A747" s="420" t="str">
        <f>+'Diagnóstico Técnico'!A750</f>
        <v>MIL-119</v>
      </c>
      <c r="E747" s="459"/>
      <c r="F747" s="459"/>
      <c r="G747" s="459"/>
      <c r="H747" s="459"/>
      <c r="I747" s="427">
        <f t="shared" si="22"/>
        <v>0</v>
      </c>
      <c r="J747" s="425"/>
      <c r="K747" s="426">
        <f>+'Ejecución de Obra'!CH759</f>
        <v>0</v>
      </c>
      <c r="L747" s="428">
        <f t="shared" si="23"/>
        <v>0</v>
      </c>
      <c r="M747" s="459"/>
      <c r="N747" s="459"/>
      <c r="O747" s="459"/>
      <c r="P747" s="429"/>
      <c r="Q747" s="459"/>
    </row>
    <row r="748" spans="1:17" x14ac:dyDescent="0.25">
      <c r="A748" s="420" t="str">
        <f>+'Diagnóstico Técnico'!A751</f>
        <v>OAS-179</v>
      </c>
      <c r="E748" s="459"/>
      <c r="F748" s="459"/>
      <c r="G748" s="459"/>
      <c r="H748" s="459"/>
      <c r="I748" s="427">
        <f t="shared" si="22"/>
        <v>0</v>
      </c>
      <c r="J748" s="425"/>
      <c r="K748" s="426">
        <f>+'Ejecución de Obra'!CH760</f>
        <v>0</v>
      </c>
      <c r="L748" s="428">
        <f t="shared" si="23"/>
        <v>0</v>
      </c>
      <c r="M748" s="459"/>
      <c r="N748" s="459"/>
      <c r="O748" s="459"/>
      <c r="P748" s="429"/>
      <c r="Q748" s="459"/>
    </row>
    <row r="749" spans="1:17" x14ac:dyDescent="0.25">
      <c r="A749" s="420" t="str">
        <f>+'Diagnóstico Técnico'!A752</f>
        <v>OAS-180</v>
      </c>
      <c r="E749" s="459"/>
      <c r="F749" s="459"/>
      <c r="G749" s="459"/>
      <c r="H749" s="459"/>
      <c r="I749" s="427">
        <f t="shared" si="22"/>
        <v>0</v>
      </c>
      <c r="J749" s="425"/>
      <c r="K749" s="426">
        <f>+'Ejecución de Obra'!CH761</f>
        <v>236340.52492007101</v>
      </c>
      <c r="L749" s="428">
        <f t="shared" si="23"/>
        <v>236340.52492007101</v>
      </c>
      <c r="M749" s="459"/>
      <c r="N749" s="459"/>
      <c r="O749" s="459"/>
      <c r="P749" s="429"/>
      <c r="Q749" s="459"/>
    </row>
    <row r="750" spans="1:17" x14ac:dyDescent="0.25">
      <c r="A750" s="420" t="str">
        <f>+'Diagnóstico Técnico'!A753</f>
        <v>OAS-181</v>
      </c>
      <c r="E750" s="459"/>
      <c r="F750" s="459"/>
      <c r="G750" s="459"/>
      <c r="H750" s="459"/>
      <c r="I750" s="427">
        <f t="shared" si="22"/>
        <v>0</v>
      </c>
      <c r="J750" s="425"/>
      <c r="K750" s="426">
        <f>+'Ejecución de Obra'!CH762</f>
        <v>0</v>
      </c>
      <c r="L750" s="428">
        <f t="shared" si="23"/>
        <v>0</v>
      </c>
      <c r="M750" s="459"/>
      <c r="N750" s="459"/>
      <c r="O750" s="459"/>
      <c r="P750" s="429"/>
      <c r="Q750" s="459"/>
    </row>
    <row r="751" spans="1:17" x14ac:dyDescent="0.25">
      <c r="A751" s="420" t="str">
        <f>+'Diagnóstico Técnico'!A754</f>
        <v>OAS-182</v>
      </c>
      <c r="E751" s="459"/>
      <c r="F751" s="459"/>
      <c r="G751" s="459"/>
      <c r="H751" s="459"/>
      <c r="I751" s="427">
        <f t="shared" si="22"/>
        <v>0</v>
      </c>
      <c r="J751" s="425"/>
      <c r="K751" s="426">
        <f>+'Ejecución de Obra'!CH763</f>
        <v>236340.52492007101</v>
      </c>
      <c r="L751" s="428">
        <f t="shared" si="23"/>
        <v>236340.52492007101</v>
      </c>
      <c r="M751" s="459"/>
      <c r="N751" s="459"/>
      <c r="O751" s="459"/>
      <c r="P751" s="429"/>
      <c r="Q751" s="459"/>
    </row>
    <row r="752" spans="1:17" x14ac:dyDescent="0.25">
      <c r="A752" s="420" t="str">
        <f>+'Diagnóstico Técnico'!A755</f>
        <v>OAS-183</v>
      </c>
      <c r="E752" s="459"/>
      <c r="F752" s="459"/>
      <c r="G752" s="459"/>
      <c r="H752" s="459"/>
      <c r="I752" s="427">
        <f t="shared" si="22"/>
        <v>0</v>
      </c>
      <c r="J752" s="425"/>
      <c r="K752" s="426">
        <f>+'Ejecución de Obra'!CH764</f>
        <v>236340.52492007101</v>
      </c>
      <c r="L752" s="428">
        <f t="shared" si="23"/>
        <v>236340.52492007101</v>
      </c>
      <c r="M752" s="459"/>
      <c r="N752" s="459"/>
      <c r="O752" s="459"/>
      <c r="P752" s="429"/>
      <c r="Q752" s="459"/>
    </row>
    <row r="753" spans="1:17" x14ac:dyDescent="0.25">
      <c r="A753" s="420" t="str">
        <f>+'Diagnóstico Técnico'!A756</f>
        <v>OAS-184</v>
      </c>
      <c r="E753" s="459"/>
      <c r="F753" s="459"/>
      <c r="G753" s="459"/>
      <c r="H753" s="459"/>
      <c r="I753" s="427">
        <f t="shared" si="22"/>
        <v>0</v>
      </c>
      <c r="J753" s="425"/>
      <c r="K753" s="426">
        <f>+'Ejecución de Obra'!CH765</f>
        <v>236340.52492007101</v>
      </c>
      <c r="L753" s="428">
        <f t="shared" si="23"/>
        <v>236340.52492007101</v>
      </c>
      <c r="M753" s="459"/>
      <c r="N753" s="459"/>
      <c r="O753" s="459"/>
      <c r="P753" s="429"/>
      <c r="Q753" s="459"/>
    </row>
    <row r="754" spans="1:17" x14ac:dyDescent="0.25">
      <c r="A754" s="420" t="str">
        <f>+'Diagnóstico Técnico'!A757</f>
        <v>OAS-185</v>
      </c>
      <c r="E754" s="459"/>
      <c r="F754" s="459"/>
      <c r="G754" s="459"/>
      <c r="H754" s="459"/>
      <c r="I754" s="427">
        <f t="shared" si="22"/>
        <v>0</v>
      </c>
      <c r="J754" s="425"/>
      <c r="K754" s="426">
        <f>+'Ejecución de Obra'!CH766</f>
        <v>5868565.9327570722</v>
      </c>
      <c r="L754" s="428">
        <f t="shared" si="23"/>
        <v>5868565.9327570722</v>
      </c>
      <c r="M754" s="459"/>
      <c r="N754" s="459"/>
      <c r="O754" s="459"/>
      <c r="P754" s="429"/>
      <c r="Q754" s="459"/>
    </row>
    <row r="755" spans="1:17" x14ac:dyDescent="0.25">
      <c r="A755" s="420" t="str">
        <f>+'Diagnóstico Técnico'!A758</f>
        <v>OAS-186</v>
      </c>
      <c r="E755" s="459"/>
      <c r="F755" s="459"/>
      <c r="G755" s="459"/>
      <c r="H755" s="459"/>
      <c r="I755" s="427">
        <f t="shared" si="22"/>
        <v>0</v>
      </c>
      <c r="J755" s="425"/>
      <c r="K755" s="426">
        <f>+'Ejecución de Obra'!CH767</f>
        <v>236340.52492007101</v>
      </c>
      <c r="L755" s="428">
        <f t="shared" si="23"/>
        <v>236340.52492007101</v>
      </c>
      <c r="M755" s="459"/>
      <c r="N755" s="459"/>
      <c r="O755" s="459"/>
      <c r="P755" s="429"/>
      <c r="Q755" s="459"/>
    </row>
    <row r="756" spans="1:17" x14ac:dyDescent="0.25">
      <c r="A756" s="420" t="str">
        <f>+'Diagnóstico Técnico'!A759</f>
        <v>OAS-187</v>
      </c>
      <c r="E756" s="459"/>
      <c r="F756" s="459"/>
      <c r="G756" s="459"/>
      <c r="H756" s="459"/>
      <c r="I756" s="427">
        <f t="shared" si="22"/>
        <v>0</v>
      </c>
      <c r="J756" s="425"/>
      <c r="K756" s="426">
        <f>+'Ejecución de Obra'!CH768</f>
        <v>236340.52492007101</v>
      </c>
      <c r="L756" s="428">
        <f t="shared" si="23"/>
        <v>236340.52492007101</v>
      </c>
      <c r="M756" s="459"/>
      <c r="N756" s="459"/>
      <c r="O756" s="459"/>
      <c r="P756" s="429"/>
      <c r="Q756" s="459"/>
    </row>
    <row r="757" spans="1:17" x14ac:dyDescent="0.25">
      <c r="A757" s="420" t="str">
        <f>+'Diagnóstico Técnico'!A760</f>
        <v>OAS-188</v>
      </c>
      <c r="E757" s="459"/>
      <c r="F757" s="459"/>
      <c r="G757" s="459"/>
      <c r="H757" s="459"/>
      <c r="I757" s="427">
        <f t="shared" si="22"/>
        <v>0</v>
      </c>
      <c r="J757" s="425"/>
      <c r="K757" s="426">
        <f>+'Ejecución de Obra'!CH769</f>
        <v>236340.52492007101</v>
      </c>
      <c r="L757" s="428">
        <f t="shared" si="23"/>
        <v>236340.52492007101</v>
      </c>
      <c r="M757" s="459"/>
      <c r="N757" s="459"/>
      <c r="O757" s="459"/>
      <c r="P757" s="429"/>
      <c r="Q757" s="459"/>
    </row>
    <row r="758" spans="1:17" x14ac:dyDescent="0.25">
      <c r="A758" s="420" t="str">
        <f>+'Diagnóstico Técnico'!A761</f>
        <v>OAS-189</v>
      </c>
      <c r="E758" s="459"/>
      <c r="F758" s="459"/>
      <c r="G758" s="459"/>
      <c r="H758" s="459"/>
      <c r="I758" s="427">
        <f t="shared" si="22"/>
        <v>0</v>
      </c>
      <c r="J758" s="425"/>
      <c r="K758" s="426">
        <f>+'Ejecución de Obra'!CH770</f>
        <v>236340.52492007101</v>
      </c>
      <c r="L758" s="428">
        <f t="shared" si="23"/>
        <v>236340.52492007101</v>
      </c>
      <c r="M758" s="459"/>
      <c r="N758" s="459"/>
      <c r="O758" s="459"/>
      <c r="P758" s="429"/>
      <c r="Q758" s="459"/>
    </row>
    <row r="759" spans="1:17" x14ac:dyDescent="0.25">
      <c r="A759" s="420" t="str">
        <f>+'Diagnóstico Técnico'!A762</f>
        <v>OAS-190</v>
      </c>
      <c r="E759" s="459"/>
      <c r="F759" s="459"/>
      <c r="G759" s="459"/>
      <c r="H759" s="459"/>
      <c r="I759" s="427">
        <f t="shared" si="22"/>
        <v>0</v>
      </c>
      <c r="J759" s="425"/>
      <c r="K759" s="426">
        <f>+'Ejecución de Obra'!CH771</f>
        <v>5580441.69828007</v>
      </c>
      <c r="L759" s="428">
        <f t="shared" si="23"/>
        <v>5580441.69828007</v>
      </c>
      <c r="M759" s="459"/>
      <c r="N759" s="459"/>
      <c r="O759" s="459"/>
      <c r="P759" s="429"/>
      <c r="Q759" s="459"/>
    </row>
    <row r="760" spans="1:17" x14ac:dyDescent="0.25">
      <c r="A760" s="420" t="str">
        <f>+'Diagnóstico Técnico'!A763</f>
        <v>OAS-191</v>
      </c>
      <c r="E760" s="459"/>
      <c r="F760" s="459"/>
      <c r="G760" s="459"/>
      <c r="H760" s="459"/>
      <c r="I760" s="427">
        <f t="shared" si="22"/>
        <v>0</v>
      </c>
      <c r="J760" s="425"/>
      <c r="K760" s="426">
        <f>+'Ejecución de Obra'!CH772</f>
        <v>5775628.0251340717</v>
      </c>
      <c r="L760" s="428">
        <f t="shared" si="23"/>
        <v>5775628.0251340717</v>
      </c>
      <c r="M760" s="459"/>
      <c r="N760" s="459"/>
      <c r="O760" s="459"/>
      <c r="P760" s="429"/>
      <c r="Q760" s="459"/>
    </row>
    <row r="761" spans="1:17" x14ac:dyDescent="0.25">
      <c r="A761" s="420" t="str">
        <f>+'Diagnóstico Técnico'!A764</f>
        <v>OAS-192</v>
      </c>
      <c r="E761" s="459"/>
      <c r="F761" s="459"/>
      <c r="G761" s="459"/>
      <c r="H761" s="459"/>
      <c r="I761" s="427">
        <f t="shared" si="22"/>
        <v>0</v>
      </c>
      <c r="J761" s="425"/>
      <c r="K761" s="426">
        <f>+'Ejecución de Obra'!CH773</f>
        <v>5418829.0073400699</v>
      </c>
      <c r="L761" s="428">
        <f t="shared" si="23"/>
        <v>5418829.0073400699</v>
      </c>
      <c r="M761" s="459"/>
      <c r="N761" s="459"/>
      <c r="O761" s="459"/>
      <c r="P761" s="429"/>
      <c r="Q761" s="459"/>
    </row>
    <row r="762" spans="1:17" x14ac:dyDescent="0.25">
      <c r="A762" s="420" t="str">
        <f>+'Diagnóstico Técnico'!A765</f>
        <v>OAS-193</v>
      </c>
      <c r="E762" s="459"/>
      <c r="F762" s="459"/>
      <c r="G762" s="459"/>
      <c r="H762" s="459"/>
      <c r="I762" s="427">
        <f t="shared" si="22"/>
        <v>0</v>
      </c>
      <c r="J762" s="425"/>
      <c r="K762" s="426">
        <f>+'Ejecución de Obra'!CH774</f>
        <v>5740520.8944120724</v>
      </c>
      <c r="L762" s="428">
        <f t="shared" si="23"/>
        <v>5740520.8944120724</v>
      </c>
      <c r="M762" s="459"/>
      <c r="N762" s="459"/>
      <c r="O762" s="459"/>
      <c r="P762" s="429"/>
      <c r="Q762" s="459"/>
    </row>
    <row r="763" spans="1:17" x14ac:dyDescent="0.25">
      <c r="A763" s="420" t="str">
        <f>+'Diagnóstico Técnico'!A766</f>
        <v>OAS-194</v>
      </c>
      <c r="E763" s="459"/>
      <c r="F763" s="459"/>
      <c r="G763" s="459"/>
      <c r="H763" s="459"/>
      <c r="I763" s="427">
        <f t="shared" si="22"/>
        <v>0</v>
      </c>
      <c r="J763" s="425"/>
      <c r="K763" s="426">
        <f>+'Ejecución de Obra'!CH775</f>
        <v>0</v>
      </c>
      <c r="L763" s="428">
        <f t="shared" si="23"/>
        <v>0</v>
      </c>
      <c r="M763" s="459"/>
      <c r="N763" s="459"/>
      <c r="O763" s="459"/>
      <c r="P763" s="429"/>
      <c r="Q763" s="459"/>
    </row>
    <row r="764" spans="1:17" x14ac:dyDescent="0.25">
      <c r="A764" s="420" t="str">
        <f>+'Diagnóstico Técnico'!A767</f>
        <v>OAS-195</v>
      </c>
      <c r="E764" s="459"/>
      <c r="F764" s="459"/>
      <c r="G764" s="459"/>
      <c r="H764" s="459"/>
      <c r="I764" s="427">
        <f t="shared" si="22"/>
        <v>0</v>
      </c>
      <c r="J764" s="425"/>
      <c r="K764" s="426">
        <f>+'Ejecución de Obra'!CH776</f>
        <v>3034148.5752370716</v>
      </c>
      <c r="L764" s="428">
        <f t="shared" si="23"/>
        <v>3034148.5752370716</v>
      </c>
      <c r="M764" s="459"/>
      <c r="N764" s="459"/>
      <c r="O764" s="459"/>
      <c r="P764" s="429"/>
      <c r="Q764" s="459"/>
    </row>
    <row r="765" spans="1:17" x14ac:dyDescent="0.25">
      <c r="A765" s="420" t="str">
        <f>+'Diagnóstico Técnico'!A768</f>
        <v>OAS-196</v>
      </c>
      <c r="E765" s="459"/>
      <c r="F765" s="459"/>
      <c r="G765" s="459"/>
      <c r="H765" s="459"/>
      <c r="I765" s="427">
        <f t="shared" si="22"/>
        <v>0</v>
      </c>
      <c r="J765" s="425"/>
      <c r="K765" s="426">
        <f>+'Ejecución de Obra'!CH777</f>
        <v>0</v>
      </c>
      <c r="L765" s="428">
        <f t="shared" si="23"/>
        <v>0</v>
      </c>
      <c r="M765" s="459"/>
      <c r="N765" s="459"/>
      <c r="O765" s="459"/>
      <c r="P765" s="429"/>
      <c r="Q765" s="459"/>
    </row>
    <row r="766" spans="1:17" x14ac:dyDescent="0.25">
      <c r="A766" s="420" t="str">
        <f>+'Diagnóstico Técnico'!A769</f>
        <v>OAS-197</v>
      </c>
      <c r="E766" s="459"/>
      <c r="F766" s="459"/>
      <c r="G766" s="459"/>
      <c r="H766" s="459"/>
      <c r="I766" s="427">
        <f t="shared" si="22"/>
        <v>0</v>
      </c>
      <c r="J766" s="425"/>
      <c r="K766" s="426">
        <f>+'Ejecución de Obra'!CH778</f>
        <v>5412901.0048380718</v>
      </c>
      <c r="L766" s="428">
        <f t="shared" si="23"/>
        <v>5412901.0048380718</v>
      </c>
      <c r="M766" s="459"/>
      <c r="N766" s="459"/>
      <c r="O766" s="459"/>
      <c r="P766" s="429"/>
      <c r="Q766" s="459"/>
    </row>
    <row r="767" spans="1:17" x14ac:dyDescent="0.25">
      <c r="A767" s="420" t="str">
        <f>+'Diagnóstico Técnico'!A770</f>
        <v>OAS-198</v>
      </c>
      <c r="E767" s="459"/>
      <c r="F767" s="459"/>
      <c r="G767" s="459"/>
      <c r="H767" s="459"/>
      <c r="I767" s="427">
        <f t="shared" si="22"/>
        <v>0</v>
      </c>
      <c r="J767" s="425"/>
      <c r="K767" s="426">
        <f>+'Ejecución de Obra'!CH779</f>
        <v>0</v>
      </c>
      <c r="L767" s="428">
        <f t="shared" si="23"/>
        <v>0</v>
      </c>
      <c r="M767" s="459"/>
      <c r="N767" s="459"/>
      <c r="O767" s="459"/>
      <c r="P767" s="429"/>
      <c r="Q767" s="459"/>
    </row>
    <row r="768" spans="1:17" x14ac:dyDescent="0.25">
      <c r="A768" s="420" t="str">
        <f>+'Diagnóstico Técnico'!A771</f>
        <v>OAS-199</v>
      </c>
      <c r="E768" s="459"/>
      <c r="F768" s="459"/>
      <c r="G768" s="459"/>
      <c r="H768" s="459"/>
      <c r="I768" s="427">
        <f t="shared" si="22"/>
        <v>0</v>
      </c>
      <c r="J768" s="425"/>
      <c r="K768" s="426">
        <f>+'Ejecución de Obra'!CH780</f>
        <v>5381110.5407550707</v>
      </c>
      <c r="L768" s="428">
        <f t="shared" si="23"/>
        <v>5381110.5407550707</v>
      </c>
      <c r="M768" s="459"/>
      <c r="N768" s="459"/>
      <c r="O768" s="459"/>
      <c r="P768" s="429"/>
      <c r="Q768" s="459"/>
    </row>
    <row r="769" spans="1:17" hidden="1" x14ac:dyDescent="0.25">
      <c r="A769" s="420" t="str">
        <f>+'Diagnóstico Técnico'!A772</f>
        <v/>
      </c>
      <c r="E769" s="459"/>
      <c r="F769" s="459"/>
      <c r="G769" s="459"/>
      <c r="H769" s="459"/>
      <c r="I769" s="427">
        <f t="shared" si="22"/>
        <v>0</v>
      </c>
      <c r="J769" s="425"/>
      <c r="K769" s="426">
        <f>+'Ejecución de Obra'!CH781</f>
        <v>0</v>
      </c>
      <c r="L769" s="428">
        <f t="shared" si="23"/>
        <v>0</v>
      </c>
      <c r="M769" s="459"/>
      <c r="N769" s="459"/>
      <c r="O769" s="459"/>
      <c r="P769" s="429"/>
      <c r="Q769" s="459"/>
    </row>
    <row r="770" spans="1:17" x14ac:dyDescent="0.25">
      <c r="A770" s="420" t="str">
        <f>+'Diagnóstico Técnico'!A773</f>
        <v>OAS-200</v>
      </c>
      <c r="E770" s="459"/>
      <c r="F770" s="459"/>
      <c r="G770" s="459"/>
      <c r="H770" s="459"/>
      <c r="I770" s="427">
        <f t="shared" si="22"/>
        <v>0</v>
      </c>
      <c r="J770" s="425"/>
      <c r="K770" s="426">
        <f>+'Ejecución de Obra'!CH782</f>
        <v>5241818.1605900712</v>
      </c>
      <c r="L770" s="428">
        <f t="shared" si="23"/>
        <v>5241818.1605900712</v>
      </c>
      <c r="M770" s="459"/>
      <c r="N770" s="459"/>
      <c r="O770" s="459"/>
      <c r="P770" s="429"/>
      <c r="Q770" s="459"/>
    </row>
    <row r="771" spans="1:17" x14ac:dyDescent="0.25">
      <c r="A771" s="420" t="str">
        <f>+'Diagnóstico Técnico'!A774</f>
        <v>OAS-201</v>
      </c>
      <c r="E771" s="459"/>
      <c r="F771" s="459"/>
      <c r="G771" s="459"/>
      <c r="H771" s="459"/>
      <c r="I771" s="427">
        <f t="shared" si="22"/>
        <v>0</v>
      </c>
      <c r="J771" s="425"/>
      <c r="K771" s="426">
        <f>+'Ejecución de Obra'!CH783</f>
        <v>5362177.2298200708</v>
      </c>
      <c r="L771" s="428">
        <f t="shared" si="23"/>
        <v>5362177.2298200708</v>
      </c>
      <c r="M771" s="459"/>
      <c r="N771" s="459"/>
      <c r="O771" s="459"/>
      <c r="P771" s="429"/>
      <c r="Q771" s="459"/>
    </row>
    <row r="772" spans="1:17" x14ac:dyDescent="0.25">
      <c r="A772" s="420" t="str">
        <f>+'Diagnóstico Técnico'!A775</f>
        <v>OAS-202</v>
      </c>
      <c r="E772" s="459"/>
      <c r="F772" s="459"/>
      <c r="G772" s="459"/>
      <c r="H772" s="459"/>
      <c r="I772" s="427">
        <f>H772-G772</f>
        <v>0</v>
      </c>
      <c r="J772" s="425"/>
      <c r="K772" s="426">
        <f>+'Ejecución de Obra'!CH784</f>
        <v>4661543.5539200716</v>
      </c>
      <c r="L772" s="428">
        <f>K772-H772</f>
        <v>4661543.5539200716</v>
      </c>
      <c r="M772" s="459"/>
      <c r="N772" s="459"/>
      <c r="O772" s="459"/>
      <c r="P772" s="429"/>
      <c r="Q772" s="459"/>
    </row>
    <row r="773" spans="1:17" x14ac:dyDescent="0.25">
      <c r="A773" s="420" t="str">
        <f>+'Diagnóstico Técnico'!A776</f>
        <v>OAS-203</v>
      </c>
      <c r="E773" s="459"/>
      <c r="F773" s="459"/>
      <c r="G773" s="459"/>
      <c r="H773" s="459"/>
      <c r="I773" s="427">
        <f>H773-G773</f>
        <v>0</v>
      </c>
      <c r="J773" s="425"/>
      <c r="K773" s="426">
        <f>+'Ejecución de Obra'!CH785</f>
        <v>5881935.4319300707</v>
      </c>
      <c r="L773" s="428">
        <f>K773-H773</f>
        <v>5881935.4319300707</v>
      </c>
      <c r="M773" s="459"/>
      <c r="N773" s="459"/>
      <c r="O773" s="459"/>
      <c r="P773" s="429"/>
      <c r="Q773" s="459"/>
    </row>
    <row r="774" spans="1:17" x14ac:dyDescent="0.25">
      <c r="A774" s="420" t="str">
        <f>+'Diagnóstico Técnico'!A777</f>
        <v>OAS-204</v>
      </c>
      <c r="E774" s="459"/>
      <c r="F774" s="459"/>
      <c r="G774" s="459"/>
      <c r="H774" s="459"/>
      <c r="I774" s="427">
        <f>H774-G774</f>
        <v>0</v>
      </c>
      <c r="J774" s="425"/>
      <c r="K774" s="426">
        <f>+'Ejecución de Obra'!CH786</f>
        <v>236340.52492007101</v>
      </c>
      <c r="L774" s="428">
        <f>K774-H774</f>
        <v>236340.52492007101</v>
      </c>
      <c r="M774" s="459"/>
      <c r="N774" s="459"/>
      <c r="O774" s="459"/>
      <c r="P774" s="429"/>
      <c r="Q774" s="459"/>
    </row>
  </sheetData>
  <autoFilter ref="A2:Q774">
    <filterColumn colId="0">
      <filters>
        <filter val="HOR-001"/>
        <filter val="HOR-002"/>
        <filter val="HOR-003"/>
        <filter val="HOR-004"/>
        <filter val="HOR-005"/>
        <filter val="HOR-006"/>
        <filter val="HOR-007"/>
        <filter val="HOR-008"/>
        <filter val="HOR-009"/>
        <filter val="HOR-010"/>
        <filter val="HOR-011"/>
        <filter val="HOR-012"/>
        <filter val="HOR-013"/>
        <filter val="HOR-014"/>
        <filter val="HOR-015"/>
        <filter val="HOR-016"/>
        <filter val="HOR-017"/>
        <filter val="HOR-018"/>
        <filter val="HOR-019"/>
        <filter val="HOR-020"/>
        <filter val="HOR-021"/>
        <filter val="HOR-022"/>
        <filter val="HOR-023"/>
        <filter val="HOR-024"/>
        <filter val="HOR-025"/>
        <filter val="HOR-026"/>
        <filter val="HOR-027"/>
        <filter val="HOR-028"/>
        <filter val="HOR-029"/>
        <filter val="HOR-030"/>
        <filter val="HOR-031"/>
        <filter val="HOR-032"/>
        <filter val="HOR-033"/>
        <filter val="HOR-034"/>
        <filter val="HOR-035"/>
        <filter val="HOR-036"/>
        <filter val="HOR-037"/>
        <filter val="HOR-038"/>
        <filter val="HOR-039"/>
        <filter val="HOR-040"/>
        <filter val="HOR-041"/>
        <filter val="HOR-042"/>
        <filter val="HOR-043"/>
        <filter val="HOR-044"/>
        <filter val="HOR-045"/>
        <filter val="HOR-046"/>
        <filter val="HOR-047"/>
        <filter val="HOR-048"/>
        <filter val="HOR-049"/>
        <filter val="HOR-050"/>
        <filter val="HOR-051"/>
        <filter val="HOR-052"/>
        <filter val="HOR-053"/>
        <filter val="HOR-054"/>
        <filter val="HOR-055"/>
        <filter val="HOR-056"/>
        <filter val="HOR-057"/>
        <filter val="HOR-058"/>
        <filter val="HOR-059"/>
        <filter val="HOR-060"/>
        <filter val="HOR-061"/>
        <filter val="HOR-062"/>
        <filter val="HOR-063"/>
        <filter val="HOR-064"/>
        <filter val="MAR-001"/>
        <filter val="MAR-002"/>
        <filter val="MAR-003"/>
        <filter val="MAR-004"/>
        <filter val="MAR-005"/>
        <filter val="MAR-006"/>
        <filter val="MAR-007"/>
        <filter val="MAR-008"/>
        <filter val="MAR-009"/>
        <filter val="MAR-010"/>
        <filter val="MAR-011"/>
        <filter val="MAR-012"/>
        <filter val="MAR-013"/>
        <filter val="MAR-014"/>
        <filter val="MAR-015"/>
        <filter val="MAR-016"/>
        <filter val="MAR-017"/>
        <filter val="MAR-018"/>
        <filter val="MAR-019"/>
        <filter val="MAR-020"/>
        <filter val="MAR-021"/>
        <filter val="MAR-022"/>
        <filter val="MAR-023"/>
        <filter val="MAR-024"/>
        <filter val="MAR-025"/>
        <filter val="MAR-026"/>
        <filter val="MAR-027"/>
        <filter val="MAR-028"/>
        <filter val="MAR-029"/>
        <filter val="MAR-030"/>
        <filter val="MAR-031"/>
        <filter val="MAR-032"/>
        <filter val="MAR-033"/>
        <filter val="MAR-034"/>
        <filter val="MAR-035"/>
        <filter val="MAR-036"/>
        <filter val="MAR-037"/>
        <filter val="MAR-038"/>
        <filter val="MAR-039"/>
        <filter val="MAR-040"/>
        <filter val="MAR-041"/>
        <filter val="MAR-042"/>
        <filter val="MAR-043"/>
        <filter val="MAR-044"/>
        <filter val="MAR-045"/>
        <filter val="MAR-046"/>
        <filter val="MAR-047"/>
        <filter val="MAR-048"/>
        <filter val="MAR-049"/>
        <filter val="MAR-050"/>
        <filter val="MAR-051"/>
        <filter val="MAR-052"/>
        <filter val="MAR-053"/>
        <filter val="MAR-054"/>
        <filter val="MAR-055"/>
        <filter val="MAR-056"/>
        <filter val="MAR-057"/>
        <filter val="MAR-058"/>
        <filter val="MAR-059"/>
        <filter val="MAR-060"/>
        <filter val="MAR-061"/>
        <filter val="MAR-062"/>
        <filter val="MAR-063"/>
        <filter val="MAR-064"/>
        <filter val="MAR-065"/>
        <filter val="MAR-066"/>
        <filter val="MAR-067"/>
        <filter val="MAR-068"/>
        <filter val="MAR-069"/>
        <filter val="MAR-070"/>
        <filter val="MAR-071"/>
        <filter val="MAR-072"/>
        <filter val="MAR-073"/>
        <filter val="MAR-074"/>
        <filter val="MAR-075"/>
        <filter val="MAR-076"/>
        <filter val="MAR-077"/>
        <filter val="MAR-078"/>
        <filter val="MAR-079"/>
        <filter val="MAR-080"/>
        <filter val="MAR-081"/>
        <filter val="MAR-082"/>
        <filter val="MAR-083"/>
        <filter val="MAR-084"/>
        <filter val="MAR-085"/>
        <filter val="MAR-086"/>
        <filter val="MAR-087"/>
        <filter val="MAR-088"/>
        <filter val="MAR-089"/>
        <filter val="MAR-090"/>
        <filter val="MAR-091"/>
        <filter val="MAR-092"/>
        <filter val="MAR-093"/>
        <filter val="MAR-094"/>
        <filter val="MAR-095"/>
        <filter val="MAR-096"/>
        <filter val="MAR-097"/>
        <filter val="MAR-098"/>
        <filter val="MAR-099"/>
        <filter val="MAR-100"/>
        <filter val="MAR-101"/>
        <filter val="MIL-001"/>
        <filter val="MIL-002"/>
        <filter val="MIL-003"/>
        <filter val="MIL-004"/>
        <filter val="MIL-005"/>
        <filter val="MIL-006"/>
        <filter val="MIL-007"/>
        <filter val="MIL-008"/>
        <filter val="MIL-009"/>
        <filter val="MIL-010"/>
        <filter val="MIL-011"/>
        <filter val="MIL-012"/>
        <filter val="MIL-013"/>
        <filter val="MIL-014"/>
        <filter val="MIL-015"/>
        <filter val="MIL-016"/>
        <filter val="MIL-017"/>
        <filter val="MIL-018"/>
        <filter val="MIL-019"/>
        <filter val="MIL-020"/>
        <filter val="MIL-021"/>
        <filter val="MIL-022"/>
        <filter val="MIL-023"/>
        <filter val="MIL-024"/>
        <filter val="MIL-025"/>
        <filter val="MIL-026"/>
        <filter val="MIL-027"/>
        <filter val="MIL-028"/>
        <filter val="MIL-029"/>
        <filter val="MIL-030"/>
        <filter val="MIL-031"/>
        <filter val="MIL-032"/>
        <filter val="MIL-033"/>
        <filter val="MIL-034"/>
        <filter val="MIL-035"/>
        <filter val="MIL-036"/>
        <filter val="MIL-037"/>
        <filter val="MIL-038"/>
        <filter val="MIL-039"/>
        <filter val="MIL-040"/>
        <filter val="MIL-041"/>
        <filter val="MIL-042"/>
        <filter val="MIL-043"/>
        <filter val="MIL-044"/>
        <filter val="MIL-045"/>
        <filter val="MIL-046"/>
        <filter val="MIL-047"/>
        <filter val="MIL-048"/>
        <filter val="MIL-049"/>
        <filter val="MIL-050"/>
        <filter val="MIL-051"/>
        <filter val="MIL-052"/>
        <filter val="MIL-053"/>
        <filter val="MIL-054"/>
        <filter val="MIL-055"/>
        <filter val="MIL-056"/>
        <filter val="MIL-057"/>
        <filter val="MIL-058"/>
        <filter val="MIL-059"/>
        <filter val="MIL-060"/>
        <filter val="MIL-061"/>
        <filter val="MIL-062"/>
        <filter val="MIL-063"/>
        <filter val="MIL-064"/>
        <filter val="MIL-065"/>
        <filter val="MIL-066"/>
        <filter val="MIL-067"/>
        <filter val="MIL-068"/>
        <filter val="MIL-069"/>
        <filter val="MIL-070"/>
        <filter val="MIL-071"/>
        <filter val="MIL-072"/>
        <filter val="MIL-073"/>
        <filter val="MIL-074"/>
        <filter val="MIL-075"/>
        <filter val="MIL-076"/>
        <filter val="MIL-077"/>
        <filter val="MIL-078"/>
        <filter val="MIL-079"/>
        <filter val="MIL-080"/>
        <filter val="MIL-081"/>
        <filter val="MIL-082"/>
        <filter val="MIL-083"/>
        <filter val="MIL-084"/>
        <filter val="MIL-085"/>
        <filter val="MIL-086"/>
        <filter val="MIL-087"/>
        <filter val="MIL-088"/>
        <filter val="MIL-089"/>
        <filter val="MIL-090"/>
        <filter val="MIL-091"/>
        <filter val="MIL-092"/>
        <filter val="MIL-093"/>
        <filter val="MIL-094"/>
        <filter val="MIL-095"/>
        <filter val="MIL-096"/>
        <filter val="MIL-097"/>
        <filter val="MIL-098"/>
        <filter val="MIL-099"/>
        <filter val="MIL-100"/>
        <filter val="MIL-101"/>
        <filter val="MIL-102"/>
        <filter val="MIL-103"/>
        <filter val="MIL-104"/>
        <filter val="MIL-105"/>
        <filter val="MIL-106"/>
        <filter val="MIL-107"/>
        <filter val="MIL-108"/>
        <filter val="MIL-109"/>
        <filter val="MIL-110"/>
        <filter val="MIL-111"/>
        <filter val="MIL-112"/>
        <filter val="MIL-113"/>
        <filter val="MIL-114"/>
        <filter val="MIL-115"/>
        <filter val="MIL-116"/>
        <filter val="MIL-117"/>
        <filter val="MIL-118"/>
        <filter val="MIL-119"/>
        <filter val="OAS-001"/>
        <filter val="OAS-002"/>
        <filter val="OAS-003"/>
        <filter val="OAS-004"/>
        <filter val="OAS-005"/>
        <filter val="OAS-006"/>
        <filter val="OAS-007"/>
        <filter val="OAS-008"/>
        <filter val="OAS-009"/>
        <filter val="OAS-010"/>
        <filter val="OAS-011"/>
        <filter val="OAS-012"/>
        <filter val="OAS-013"/>
        <filter val="OAS-014"/>
        <filter val="OAS-015"/>
        <filter val="OAS-016"/>
        <filter val="OAS-017"/>
        <filter val="OAS-018"/>
        <filter val="OAS-019"/>
        <filter val="OAS-020"/>
        <filter val="OAS-021"/>
        <filter val="OAS-022"/>
        <filter val="OAS-023"/>
        <filter val="OAS-024"/>
        <filter val="OAS-025"/>
        <filter val="OAS-026"/>
        <filter val="OAS-027"/>
        <filter val="OAS-028"/>
        <filter val="OAS-029"/>
        <filter val="OAS-030"/>
        <filter val="OAS-031"/>
        <filter val="OAS-032"/>
        <filter val="OAS-033"/>
        <filter val="OAS-034"/>
        <filter val="OAS-035"/>
        <filter val="OAS-036"/>
        <filter val="OAS-037"/>
        <filter val="OAS-038"/>
        <filter val="OAS-039"/>
        <filter val="OAS-040"/>
        <filter val="OAS-041"/>
        <filter val="OAS-042"/>
        <filter val="OAS-043"/>
        <filter val="OAS-044"/>
        <filter val="OAS-045"/>
        <filter val="OAS-046"/>
        <filter val="OAS-047"/>
        <filter val="OAS-048"/>
        <filter val="OAS-049"/>
        <filter val="OAS-050"/>
        <filter val="OAS-051"/>
        <filter val="OAS-052"/>
        <filter val="OAS-053"/>
        <filter val="OAS-054"/>
        <filter val="OAS-055"/>
        <filter val="OAS-056"/>
        <filter val="OAS-057"/>
        <filter val="OAS-058"/>
        <filter val="OAS-059"/>
        <filter val="OAS-060"/>
        <filter val="OAS-061"/>
        <filter val="OAS-062"/>
        <filter val="OAS-063"/>
        <filter val="OAS-064"/>
        <filter val="OAS-065"/>
        <filter val="OAS-066"/>
        <filter val="OAS-067"/>
        <filter val="OAS-068"/>
        <filter val="OAS-069"/>
        <filter val="OAS-070"/>
        <filter val="OAS-071"/>
        <filter val="OAS-072"/>
        <filter val="OAS-073"/>
        <filter val="OAS-074"/>
        <filter val="OAS-075"/>
        <filter val="OAS-076"/>
        <filter val="OAS-077"/>
        <filter val="OAS-078"/>
        <filter val="OAS-079"/>
        <filter val="OAS-080"/>
        <filter val="OAS-081"/>
        <filter val="OAS-082"/>
        <filter val="OAS-083"/>
        <filter val="OAS-084"/>
        <filter val="OAS-085"/>
        <filter val="OAS-086"/>
        <filter val="OAS-087"/>
        <filter val="OAS-088"/>
        <filter val="OAS-089"/>
        <filter val="OAS-090"/>
        <filter val="OAS-091"/>
        <filter val="OAS-092"/>
        <filter val="OAS-093"/>
        <filter val="OAS-094"/>
        <filter val="OAS-095"/>
        <filter val="OAS-096"/>
        <filter val="OAS-097"/>
        <filter val="OAS-098"/>
        <filter val="OAS-099"/>
        <filter val="OAS-100"/>
        <filter val="OAS-101"/>
        <filter val="OAS-102"/>
        <filter val="OAS-103"/>
        <filter val="OAS-104"/>
        <filter val="OAS-105"/>
        <filter val="OAS-106"/>
        <filter val="OAS-107"/>
        <filter val="OAS-108"/>
        <filter val="OAS-109"/>
        <filter val="OAS-110"/>
        <filter val="OAS-111"/>
        <filter val="OAS-112"/>
        <filter val="OAS-113"/>
        <filter val="OAS-114"/>
        <filter val="OAS-115"/>
        <filter val="OAS-116"/>
        <filter val="OAS-117"/>
        <filter val="OAS-118"/>
        <filter val="OAS-119"/>
        <filter val="OAS-120"/>
        <filter val="OAS-121"/>
        <filter val="OAS-122"/>
        <filter val="OAS-123"/>
        <filter val="OAS-124"/>
        <filter val="OAS-125"/>
        <filter val="OAS-126"/>
        <filter val="OAS-127"/>
        <filter val="OAS-128"/>
        <filter val="OAS-129"/>
        <filter val="OAS-130"/>
        <filter val="OAS-131"/>
        <filter val="OAS-132"/>
        <filter val="OAS-133"/>
        <filter val="OAS-134"/>
        <filter val="OAS-135"/>
        <filter val="OAS-136"/>
        <filter val="OAS-137"/>
        <filter val="OAS-138"/>
        <filter val="OAS-139"/>
        <filter val="OAS-140"/>
        <filter val="OAS-141"/>
        <filter val="OAS-142"/>
        <filter val="OAS-143"/>
        <filter val="OAS-144"/>
        <filter val="OAS-145"/>
        <filter val="OAS-146"/>
        <filter val="OAS-147"/>
        <filter val="OAS-148"/>
        <filter val="OAS-149"/>
        <filter val="OAS-150"/>
        <filter val="OAS-151"/>
        <filter val="OAS-152"/>
        <filter val="OAS-153"/>
        <filter val="OAS-154"/>
        <filter val="OAS-155"/>
        <filter val="OAS-156"/>
        <filter val="OAS-157"/>
        <filter val="OAS-158"/>
        <filter val="OAS-159"/>
        <filter val="OAS-160"/>
        <filter val="OAS-161"/>
        <filter val="OAS-162"/>
        <filter val="OAS-163"/>
        <filter val="OAS-164"/>
        <filter val="OAS-165"/>
        <filter val="OAS-166"/>
        <filter val="OAS-167"/>
        <filter val="OAS-168"/>
        <filter val="OAS-169"/>
        <filter val="OAS-170"/>
        <filter val="OAS-171"/>
        <filter val="OAS-172"/>
        <filter val="OAS-173"/>
        <filter val="OAS-174"/>
        <filter val="OAS-175"/>
        <filter val="OAS-176"/>
        <filter val="OAS-177"/>
        <filter val="OAS-178"/>
        <filter val="OAS-179"/>
        <filter val="OAS-180"/>
        <filter val="OAS-181"/>
        <filter val="OAS-182"/>
        <filter val="OAS-183"/>
        <filter val="OAS-184"/>
        <filter val="OAS-185"/>
        <filter val="OAS-186"/>
        <filter val="OAS-187"/>
        <filter val="OAS-188"/>
        <filter val="OAS-189"/>
        <filter val="OAS-190"/>
        <filter val="OAS-191"/>
        <filter val="OAS-192"/>
        <filter val="OAS-193"/>
        <filter val="OAS-194"/>
        <filter val="OAS-195"/>
        <filter val="OAS-196"/>
        <filter val="OAS-197"/>
        <filter val="OAS-198"/>
        <filter val="OAS-199"/>
        <filter val="OAS-200"/>
        <filter val="OAS-201"/>
        <filter val="OAS-202"/>
        <filter val="OAS-203"/>
        <filter val="OAS-204"/>
        <filter val="TAH-001"/>
        <filter val="TAH-002"/>
        <filter val="TAH-003"/>
        <filter val="TAH-004"/>
        <filter val="TAH-005"/>
        <filter val="TAH-006"/>
        <filter val="TAH-007"/>
        <filter val="TAH-008"/>
        <filter val="TAH-009"/>
        <filter val="TAH-010"/>
        <filter val="TAH-011"/>
        <filter val="TAH-012"/>
        <filter val="TAH-013"/>
        <filter val="TAH-014"/>
        <filter val="TAH-015"/>
        <filter val="TAH-016"/>
        <filter val="TAH-017"/>
        <filter val="TAH-018"/>
        <filter val="TAH-019"/>
        <filter val="TAH-020"/>
        <filter val="TAH-021"/>
        <filter val="TAH-022"/>
        <filter val="TAH-023"/>
        <filter val="TAH-024"/>
        <filter val="TAH-025"/>
        <filter val="TAH-026"/>
        <filter val="TAH-027"/>
        <filter val="TAH-028"/>
        <filter val="TAH-029"/>
        <filter val="TAH-030"/>
        <filter val="TAH-031"/>
        <filter val="TAH-032"/>
        <filter val="TAH-033"/>
        <filter val="TAH-034"/>
        <filter val="TAH-035"/>
        <filter val="TAH-036"/>
        <filter val="TAH-037"/>
        <filter val="TAH-038"/>
        <filter val="TAH-039"/>
        <filter val="TAH-040"/>
        <filter val="TAH-041"/>
        <filter val="TAH-042"/>
        <filter val="TAH-043"/>
        <filter val="TAH-044"/>
        <filter val="TAH-045"/>
        <filter val="TAH-046"/>
        <filter val="TAH-047"/>
        <filter val="TAH-048"/>
        <filter val="TAH-049"/>
        <filter val="TAH-050"/>
        <filter val="TAH-051"/>
        <filter val="TAH-052"/>
        <filter val="TAH-053"/>
        <filter val="TAH-054"/>
        <filter val="TAH-055"/>
        <filter val="TAH-056"/>
        <filter val="TAH-057"/>
        <filter val="TAH-058"/>
        <filter val="TAH-059"/>
        <filter val="TAH-060"/>
        <filter val="TAH-061"/>
        <filter val="TAH-062"/>
        <filter val="TAH-063"/>
        <filter val="TAH-064"/>
        <filter val="TAH-065"/>
        <filter val="TAH-066"/>
        <filter val="TAH-067"/>
        <filter val="TAH-068"/>
        <filter val="TAH-069"/>
        <filter val="TAH-070"/>
        <filter val="TAH-071"/>
        <filter val="TAH-072"/>
      </filters>
    </filterColumn>
  </autoFilter>
  <mergeCells count="6">
    <mergeCell ref="Q1:Q2"/>
    <mergeCell ref="A1:D1"/>
    <mergeCell ref="E1:F1"/>
    <mergeCell ref="G1:L1"/>
    <mergeCell ref="M1:O1"/>
    <mergeCell ref="P1:P2"/>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[12]DATA!#REF!</xm:f>
          </x14:formula1>
          <xm:sqref>J775:J1048576</xm:sqref>
        </x14:dataValidation>
        <x14:dataValidation type="list" allowBlank="1" showInputMessage="1" showErrorMessage="1">
          <x14:formula1>
            <xm:f>Hoja1!$B$3:$B$4</xm:f>
          </x14:formula1>
          <xm:sqref>J3:J774</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20"/>
  <sheetViews>
    <sheetView workbookViewId="0">
      <selection activeCell="D37" sqref="D37"/>
    </sheetView>
  </sheetViews>
  <sheetFormatPr baseColWidth="10" defaultRowHeight="15" x14ac:dyDescent="0.25"/>
  <cols>
    <col min="1" max="1" width="19.85546875" style="1" bestFit="1" customWidth="1"/>
    <col min="2" max="3" width="11.42578125" style="1"/>
    <col min="4" max="4" width="18.7109375" style="1" bestFit="1" customWidth="1"/>
    <col min="5" max="7" width="11.42578125" style="1"/>
    <col min="8" max="8" width="32.28515625" style="1" bestFit="1" customWidth="1"/>
    <col min="9" max="10" width="11.42578125" style="1"/>
    <col min="11" max="11" width="36.28515625" style="1" bestFit="1" customWidth="1"/>
    <col min="12" max="12" width="43.28515625" style="1" bestFit="1" customWidth="1"/>
    <col min="13" max="13" width="33.85546875" style="1" bestFit="1" customWidth="1"/>
    <col min="14" max="14" width="46.42578125" style="1" bestFit="1" customWidth="1"/>
    <col min="15" max="15" width="55.7109375" style="1" bestFit="1" customWidth="1"/>
    <col min="16" max="16384" width="11.42578125" style="1"/>
  </cols>
  <sheetData>
    <row r="1" spans="1:16" ht="15" customHeight="1" x14ac:dyDescent="0.25">
      <c r="A1" s="2" t="s">
        <v>0</v>
      </c>
      <c r="B1" s="3" t="s">
        <v>561</v>
      </c>
      <c r="C1" s="1" t="s">
        <v>1086</v>
      </c>
      <c r="D1" s="1" t="s">
        <v>1098</v>
      </c>
      <c r="E1" s="1" t="s">
        <v>1115</v>
      </c>
      <c r="F1" s="1" t="s">
        <v>1141</v>
      </c>
      <c r="G1" s="1" t="s">
        <v>1127</v>
      </c>
      <c r="H1" s="1" t="s">
        <v>1147</v>
      </c>
      <c r="I1" s="1" t="s">
        <v>1153</v>
      </c>
      <c r="J1" s="1" t="s">
        <v>1155</v>
      </c>
      <c r="K1" s="1" t="s">
        <v>1161</v>
      </c>
      <c r="L1" s="1" t="s">
        <v>1167</v>
      </c>
      <c r="M1" s="1" t="s">
        <v>1171</v>
      </c>
      <c r="N1" s="1" t="s">
        <v>1180</v>
      </c>
      <c r="O1" s="1" t="s">
        <v>1187</v>
      </c>
      <c r="P1" s="1" t="s">
        <v>1193</v>
      </c>
    </row>
    <row r="2" spans="1:16" ht="15" customHeight="1" x14ac:dyDescent="0.25">
      <c r="A2" s="2" t="s">
        <v>1</v>
      </c>
      <c r="B2" s="3" t="s">
        <v>374</v>
      </c>
      <c r="C2" s="1" t="s">
        <v>1087</v>
      </c>
      <c r="D2" s="1" t="s">
        <v>1088</v>
      </c>
      <c r="E2" s="1" t="s">
        <v>1116</v>
      </c>
      <c r="F2" s="1" t="s">
        <v>1142</v>
      </c>
      <c r="G2" s="1" t="s">
        <v>1118</v>
      </c>
      <c r="H2" s="1" t="s">
        <v>1148</v>
      </c>
      <c r="I2" s="1" t="s">
        <v>1154</v>
      </c>
      <c r="J2" s="1" t="s">
        <v>1156</v>
      </c>
      <c r="K2" s="1" t="s">
        <v>1162</v>
      </c>
      <c r="L2" s="1" t="s">
        <v>1168</v>
      </c>
      <c r="M2" s="1" t="s">
        <v>1172</v>
      </c>
      <c r="N2" s="1" t="s">
        <v>1181</v>
      </c>
      <c r="O2" s="1" t="s">
        <v>1188</v>
      </c>
      <c r="P2" s="1" t="s">
        <v>1194</v>
      </c>
    </row>
    <row r="3" spans="1:16" ht="15" customHeight="1" x14ac:dyDescent="0.25">
      <c r="A3" s="2" t="s">
        <v>2</v>
      </c>
      <c r="B3" s="3" t="s">
        <v>562</v>
      </c>
      <c r="D3" s="1" t="s">
        <v>1099</v>
      </c>
      <c r="E3" s="1" t="s">
        <v>1117</v>
      </c>
      <c r="F3" s="1" t="s">
        <v>1143</v>
      </c>
      <c r="H3" s="1" t="s">
        <v>1149</v>
      </c>
      <c r="J3" s="1" t="s">
        <v>1157</v>
      </c>
      <c r="K3" s="1" t="s">
        <v>1163</v>
      </c>
      <c r="L3" s="1" t="s">
        <v>1169</v>
      </c>
      <c r="M3" s="1" t="s">
        <v>1173</v>
      </c>
      <c r="N3" s="1" t="s">
        <v>1182</v>
      </c>
      <c r="O3" s="1" t="s">
        <v>1189</v>
      </c>
      <c r="P3" s="1" t="s">
        <v>1195</v>
      </c>
    </row>
    <row r="4" spans="1:16" ht="15" customHeight="1" x14ac:dyDescent="0.25">
      <c r="A4" s="2" t="s">
        <v>3</v>
      </c>
      <c r="B4" s="3" t="s">
        <v>289</v>
      </c>
      <c r="D4" s="1" t="s">
        <v>1100</v>
      </c>
      <c r="E4" s="1" t="s">
        <v>1119</v>
      </c>
      <c r="F4" s="1" t="s">
        <v>1144</v>
      </c>
      <c r="H4" s="1" t="s">
        <v>1150</v>
      </c>
      <c r="K4" s="1" t="s">
        <v>1164</v>
      </c>
      <c r="L4" s="1" t="s">
        <v>1166</v>
      </c>
      <c r="M4" s="1" t="s">
        <v>1174</v>
      </c>
      <c r="N4" s="1" t="s">
        <v>1175</v>
      </c>
      <c r="O4" s="1" t="s">
        <v>1190</v>
      </c>
      <c r="P4" s="1" t="s">
        <v>1196</v>
      </c>
    </row>
    <row r="5" spans="1:16" ht="15" customHeight="1" x14ac:dyDescent="0.25">
      <c r="A5" s="2" t="s">
        <v>4</v>
      </c>
      <c r="B5" s="3" t="s">
        <v>201</v>
      </c>
      <c r="D5" s="1" t="s">
        <v>1101</v>
      </c>
      <c r="E5" s="1" t="s">
        <v>1120</v>
      </c>
      <c r="H5" s="1" t="s">
        <v>1151</v>
      </c>
      <c r="K5" s="1" t="s">
        <v>1166</v>
      </c>
      <c r="M5" s="1" t="s">
        <v>1175</v>
      </c>
      <c r="N5" s="1" t="s">
        <v>1176</v>
      </c>
      <c r="O5" s="1" t="s">
        <v>1191</v>
      </c>
      <c r="P5" s="1" t="s">
        <v>1197</v>
      </c>
    </row>
    <row r="6" spans="1:16" ht="15" customHeight="1" x14ac:dyDescent="0.25">
      <c r="A6" s="2" t="s">
        <v>5</v>
      </c>
      <c r="B6" s="3" t="s">
        <v>222</v>
      </c>
      <c r="D6" s="1" t="s">
        <v>1097</v>
      </c>
      <c r="E6" s="1" t="s">
        <v>1118</v>
      </c>
      <c r="H6" s="1" t="s">
        <v>1152</v>
      </c>
      <c r="K6" s="1" t="s">
        <v>1165</v>
      </c>
      <c r="M6" s="1" t="s">
        <v>1176</v>
      </c>
      <c r="N6" s="1" t="s">
        <v>1183</v>
      </c>
      <c r="O6" s="1" t="s">
        <v>1192</v>
      </c>
    </row>
    <row r="7" spans="1:16" ht="15" customHeight="1" x14ac:dyDescent="0.25">
      <c r="A7" s="2" t="s">
        <v>6</v>
      </c>
      <c r="B7" s="3" t="s">
        <v>1048</v>
      </c>
      <c r="D7" s="1" t="s">
        <v>1102</v>
      </c>
      <c r="E7" s="1" t="s">
        <v>1121</v>
      </c>
      <c r="M7" s="1" t="s">
        <v>1177</v>
      </c>
      <c r="N7" s="1" t="s">
        <v>1184</v>
      </c>
    </row>
    <row r="8" spans="1:16" ht="15" customHeight="1" x14ac:dyDescent="0.25">
      <c r="A8" s="2" t="s">
        <v>7</v>
      </c>
      <c r="B8" s="3" t="s">
        <v>223</v>
      </c>
      <c r="D8" s="1" t="s">
        <v>1103</v>
      </c>
      <c r="E8" s="1" t="s">
        <v>1122</v>
      </c>
      <c r="M8" s="1" t="s">
        <v>1178</v>
      </c>
      <c r="N8" s="1" t="s">
        <v>1185</v>
      </c>
    </row>
    <row r="9" spans="1:16" ht="15" customHeight="1" x14ac:dyDescent="0.25">
      <c r="A9" s="2" t="s">
        <v>8</v>
      </c>
      <c r="B9" s="3" t="s">
        <v>86</v>
      </c>
      <c r="D9" s="1" t="s">
        <v>1104</v>
      </c>
      <c r="E9" s="1" t="s">
        <v>1123</v>
      </c>
      <c r="M9" s="1" t="s">
        <v>1179</v>
      </c>
      <c r="N9" s="1" t="s">
        <v>1186</v>
      </c>
    </row>
    <row r="10" spans="1:16" ht="15" customHeight="1" x14ac:dyDescent="0.25">
      <c r="A10" s="2" t="s">
        <v>9</v>
      </c>
      <c r="B10" s="3" t="s">
        <v>38</v>
      </c>
      <c r="D10" s="1" t="s">
        <v>1105</v>
      </c>
      <c r="E10" s="1" t="s">
        <v>1124</v>
      </c>
    </row>
    <row r="11" spans="1:16" ht="15" customHeight="1" x14ac:dyDescent="0.25">
      <c r="A11" s="2" t="s">
        <v>10</v>
      </c>
      <c r="B11" s="3" t="s">
        <v>435</v>
      </c>
      <c r="D11" s="1" t="s">
        <v>1106</v>
      </c>
      <c r="E11" s="1" t="s">
        <v>1125</v>
      </c>
    </row>
    <row r="12" spans="1:16" ht="15" customHeight="1" x14ac:dyDescent="0.25">
      <c r="A12" s="2" t="s">
        <v>11</v>
      </c>
      <c r="B12" s="3" t="s">
        <v>825</v>
      </c>
      <c r="D12" s="1" t="s">
        <v>1107</v>
      </c>
      <c r="E12" s="1" t="s">
        <v>1126</v>
      </c>
    </row>
    <row r="13" spans="1:16" ht="15" customHeight="1" x14ac:dyDescent="0.25">
      <c r="A13" s="2" t="s">
        <v>12</v>
      </c>
      <c r="B13" s="3" t="s">
        <v>957</v>
      </c>
      <c r="D13" s="1" t="s">
        <v>1108</v>
      </c>
      <c r="E13" s="1" t="s">
        <v>1127</v>
      </c>
    </row>
    <row r="14" spans="1:16" ht="15" customHeight="1" x14ac:dyDescent="0.25">
      <c r="A14" s="2" t="s">
        <v>13</v>
      </c>
      <c r="B14" s="3" t="s">
        <v>39</v>
      </c>
      <c r="D14" s="1" t="s">
        <v>1109</v>
      </c>
      <c r="E14" s="1" t="s">
        <v>1128</v>
      </c>
    </row>
    <row r="15" spans="1:16" ht="15" customHeight="1" x14ac:dyDescent="0.25">
      <c r="A15" s="2" t="s">
        <v>14</v>
      </c>
      <c r="B15" s="3" t="s">
        <v>224</v>
      </c>
      <c r="D15" s="1" t="s">
        <v>1110</v>
      </c>
      <c r="E15" s="1" t="s">
        <v>1129</v>
      </c>
    </row>
    <row r="16" spans="1:16" ht="15" customHeight="1" x14ac:dyDescent="0.25">
      <c r="A16" s="2" t="s">
        <v>15</v>
      </c>
      <c r="B16" s="3" t="s">
        <v>87</v>
      </c>
      <c r="D16" s="1" t="s">
        <v>1111</v>
      </c>
      <c r="E16" s="1" t="s">
        <v>1130</v>
      </c>
    </row>
    <row r="17" spans="1:5" ht="15" customHeight="1" x14ac:dyDescent="0.25">
      <c r="A17" s="2" t="s">
        <v>16</v>
      </c>
      <c r="B17" s="3" t="s">
        <v>87</v>
      </c>
      <c r="D17" s="1" t="s">
        <v>1112</v>
      </c>
      <c r="E17" s="1" t="s">
        <v>1131</v>
      </c>
    </row>
    <row r="18" spans="1:5" ht="15" customHeight="1" x14ac:dyDescent="0.25">
      <c r="A18" s="2" t="s">
        <v>17</v>
      </c>
      <c r="B18" s="3" t="s">
        <v>436</v>
      </c>
      <c r="D18" s="1" t="s">
        <v>1113</v>
      </c>
      <c r="E18" s="1" t="s">
        <v>1132</v>
      </c>
    </row>
    <row r="19" spans="1:5" ht="15" customHeight="1" x14ac:dyDescent="0.25">
      <c r="A19" s="2" t="s">
        <v>18</v>
      </c>
      <c r="B19" s="3" t="s">
        <v>436</v>
      </c>
      <c r="D19" s="1" t="s">
        <v>1114</v>
      </c>
      <c r="E19" s="1" t="s">
        <v>1133</v>
      </c>
    </row>
    <row r="20" spans="1:5" ht="15" customHeight="1" x14ac:dyDescent="0.25">
      <c r="A20" s="2" t="s">
        <v>19</v>
      </c>
      <c r="B20" s="3" t="s">
        <v>436</v>
      </c>
      <c r="E20" s="1" t="s">
        <v>1134</v>
      </c>
    </row>
    <row r="21" spans="1:5" ht="15" customHeight="1" x14ac:dyDescent="0.25">
      <c r="A21" s="2" t="s">
        <v>20</v>
      </c>
      <c r="B21" s="3" t="s">
        <v>915</v>
      </c>
      <c r="E21" s="1" t="s">
        <v>1135</v>
      </c>
    </row>
    <row r="22" spans="1:5" ht="15" customHeight="1" x14ac:dyDescent="0.25">
      <c r="A22" s="2" t="s">
        <v>21</v>
      </c>
      <c r="B22" s="3" t="s">
        <v>316</v>
      </c>
      <c r="E22" s="1" t="s">
        <v>1136</v>
      </c>
    </row>
    <row r="23" spans="1:5" ht="15" customHeight="1" x14ac:dyDescent="0.25">
      <c r="A23" s="2" t="s">
        <v>22</v>
      </c>
      <c r="B23" s="3" t="s">
        <v>563</v>
      </c>
      <c r="E23" s="1" t="s">
        <v>1137</v>
      </c>
    </row>
    <row r="24" spans="1:5" ht="15" customHeight="1" x14ac:dyDescent="0.25">
      <c r="A24" s="2" t="s">
        <v>23</v>
      </c>
      <c r="B24" s="3" t="s">
        <v>1038</v>
      </c>
      <c r="E24" s="1" t="s">
        <v>1138</v>
      </c>
    </row>
    <row r="25" spans="1:5" ht="15" customHeight="1" x14ac:dyDescent="0.25">
      <c r="A25" s="2" t="s">
        <v>24</v>
      </c>
      <c r="B25" s="3" t="s">
        <v>225</v>
      </c>
      <c r="E25" s="1" t="s">
        <v>1139</v>
      </c>
    </row>
    <row r="26" spans="1:5" ht="15" customHeight="1" x14ac:dyDescent="0.25">
      <c r="A26" s="2" t="s">
        <v>25</v>
      </c>
      <c r="B26" s="3" t="s">
        <v>859</v>
      </c>
      <c r="E26" s="1" t="s">
        <v>1140</v>
      </c>
    </row>
    <row r="27" spans="1:5" ht="15" customHeight="1" x14ac:dyDescent="0.25">
      <c r="A27" s="2" t="s">
        <v>26</v>
      </c>
      <c r="B27" s="3" t="s">
        <v>708</v>
      </c>
    </row>
    <row r="28" spans="1:5" ht="15" customHeight="1" x14ac:dyDescent="0.25">
      <c r="A28" s="2" t="s">
        <v>27</v>
      </c>
      <c r="B28" s="3" t="s">
        <v>535</v>
      </c>
    </row>
    <row r="29" spans="1:5" ht="15" customHeight="1" x14ac:dyDescent="0.25">
      <c r="A29" s="2" t="s">
        <v>28</v>
      </c>
      <c r="B29" s="3" t="s">
        <v>226</v>
      </c>
    </row>
    <row r="30" spans="1:5" ht="15" customHeight="1" x14ac:dyDescent="0.25">
      <c r="A30" s="2" t="s">
        <v>29</v>
      </c>
      <c r="B30" s="3" t="s">
        <v>202</v>
      </c>
    </row>
    <row r="31" spans="1:5" ht="15" customHeight="1" x14ac:dyDescent="0.25">
      <c r="A31" s="2" t="s">
        <v>30</v>
      </c>
      <c r="B31" s="3" t="s">
        <v>1049</v>
      </c>
    </row>
    <row r="32" spans="1:5" ht="15" customHeight="1" x14ac:dyDescent="0.25">
      <c r="A32" s="2" t="s">
        <v>31</v>
      </c>
      <c r="B32" s="3" t="s">
        <v>536</v>
      </c>
    </row>
    <row r="33" spans="1:2" ht="15" customHeight="1" x14ac:dyDescent="0.25">
      <c r="A33" s="2" t="s">
        <v>32</v>
      </c>
      <c r="B33" s="3" t="s">
        <v>564</v>
      </c>
    </row>
    <row r="34" spans="1:2" x14ac:dyDescent="0.25">
      <c r="B34" s="3" t="s">
        <v>565</v>
      </c>
    </row>
    <row r="35" spans="1:2" x14ac:dyDescent="0.25">
      <c r="B35" s="3" t="s">
        <v>537</v>
      </c>
    </row>
    <row r="36" spans="1:2" x14ac:dyDescent="0.25">
      <c r="B36" s="3" t="s">
        <v>88</v>
      </c>
    </row>
    <row r="37" spans="1:2" x14ac:dyDescent="0.25">
      <c r="B37" s="3" t="s">
        <v>317</v>
      </c>
    </row>
    <row r="38" spans="1:2" x14ac:dyDescent="0.25">
      <c r="B38" s="3" t="s">
        <v>916</v>
      </c>
    </row>
    <row r="39" spans="1:2" x14ac:dyDescent="0.25">
      <c r="B39" s="3" t="s">
        <v>566</v>
      </c>
    </row>
    <row r="40" spans="1:2" x14ac:dyDescent="0.25">
      <c r="B40" s="3" t="s">
        <v>567</v>
      </c>
    </row>
    <row r="41" spans="1:2" x14ac:dyDescent="0.25">
      <c r="B41" s="3" t="s">
        <v>568</v>
      </c>
    </row>
    <row r="42" spans="1:2" x14ac:dyDescent="0.25">
      <c r="B42" s="3" t="s">
        <v>89</v>
      </c>
    </row>
    <row r="43" spans="1:2" x14ac:dyDescent="0.25">
      <c r="B43" s="3" t="s">
        <v>569</v>
      </c>
    </row>
    <row r="44" spans="1:2" x14ac:dyDescent="0.25">
      <c r="B44" s="3" t="s">
        <v>826</v>
      </c>
    </row>
    <row r="45" spans="1:2" x14ac:dyDescent="0.25">
      <c r="B45" s="3" t="s">
        <v>917</v>
      </c>
    </row>
    <row r="46" spans="1:2" x14ac:dyDescent="0.25">
      <c r="B46" s="3" t="s">
        <v>571</v>
      </c>
    </row>
    <row r="47" spans="1:2" x14ac:dyDescent="0.25">
      <c r="B47" s="3" t="s">
        <v>538</v>
      </c>
    </row>
    <row r="48" spans="1:2" x14ac:dyDescent="0.25">
      <c r="B48" s="3" t="s">
        <v>572</v>
      </c>
    </row>
    <row r="49" spans="2:2" x14ac:dyDescent="0.25">
      <c r="B49" s="3" t="s">
        <v>421</v>
      </c>
    </row>
    <row r="50" spans="2:2" x14ac:dyDescent="0.25">
      <c r="B50" s="3" t="s">
        <v>158</v>
      </c>
    </row>
    <row r="51" spans="2:2" x14ac:dyDescent="0.25">
      <c r="B51" s="3" t="s">
        <v>709</v>
      </c>
    </row>
    <row r="52" spans="2:2" x14ac:dyDescent="0.25">
      <c r="B52" s="3" t="s">
        <v>268</v>
      </c>
    </row>
    <row r="53" spans="2:2" x14ac:dyDescent="0.25">
      <c r="B53" s="3" t="s">
        <v>827</v>
      </c>
    </row>
    <row r="54" spans="2:2" x14ac:dyDescent="0.25">
      <c r="B54" s="3" t="s">
        <v>437</v>
      </c>
    </row>
    <row r="55" spans="2:2" x14ac:dyDescent="0.25">
      <c r="B55" s="3" t="s">
        <v>949</v>
      </c>
    </row>
    <row r="56" spans="2:2" x14ac:dyDescent="0.25">
      <c r="B56" s="3" t="s">
        <v>950</v>
      </c>
    </row>
    <row r="57" spans="2:2" x14ac:dyDescent="0.25">
      <c r="B57" s="3" t="s">
        <v>90</v>
      </c>
    </row>
    <row r="58" spans="2:2" x14ac:dyDescent="0.25">
      <c r="B58" s="3" t="s">
        <v>318</v>
      </c>
    </row>
    <row r="59" spans="2:2" x14ac:dyDescent="0.25">
      <c r="B59" s="3" t="s">
        <v>375</v>
      </c>
    </row>
    <row r="60" spans="2:2" x14ac:dyDescent="0.25">
      <c r="B60" s="3" t="s">
        <v>573</v>
      </c>
    </row>
    <row r="61" spans="2:2" x14ac:dyDescent="0.25">
      <c r="B61" s="3" t="s">
        <v>710</v>
      </c>
    </row>
    <row r="62" spans="2:2" x14ac:dyDescent="0.25">
      <c r="B62" s="3" t="s">
        <v>1050</v>
      </c>
    </row>
    <row r="63" spans="2:2" x14ac:dyDescent="0.25">
      <c r="B63" s="3" t="s">
        <v>574</v>
      </c>
    </row>
    <row r="64" spans="2:2" x14ac:dyDescent="0.25">
      <c r="B64" s="3" t="s">
        <v>574</v>
      </c>
    </row>
    <row r="65" spans="2:2" x14ac:dyDescent="0.25">
      <c r="B65" s="3" t="s">
        <v>574</v>
      </c>
    </row>
    <row r="66" spans="2:2" x14ac:dyDescent="0.25">
      <c r="B66" s="3" t="s">
        <v>269</v>
      </c>
    </row>
    <row r="67" spans="2:2" x14ac:dyDescent="0.25">
      <c r="B67" s="3" t="s">
        <v>693</v>
      </c>
    </row>
    <row r="68" spans="2:2" x14ac:dyDescent="0.25">
      <c r="B68" s="3" t="s">
        <v>410</v>
      </c>
    </row>
    <row r="69" spans="2:2" x14ac:dyDescent="0.25">
      <c r="B69" s="3" t="s">
        <v>410</v>
      </c>
    </row>
    <row r="70" spans="2:2" x14ac:dyDescent="0.25">
      <c r="B70" s="3" t="s">
        <v>539</v>
      </c>
    </row>
    <row r="71" spans="2:2" x14ac:dyDescent="0.25">
      <c r="B71" s="3" t="s">
        <v>1051</v>
      </c>
    </row>
    <row r="72" spans="2:2" x14ac:dyDescent="0.25">
      <c r="B72" s="3" t="s">
        <v>40</v>
      </c>
    </row>
    <row r="73" spans="2:2" x14ac:dyDescent="0.25">
      <c r="B73" s="3" t="s">
        <v>540</v>
      </c>
    </row>
    <row r="74" spans="2:2" x14ac:dyDescent="0.25">
      <c r="B74" s="3" t="s">
        <v>203</v>
      </c>
    </row>
    <row r="75" spans="2:2" x14ac:dyDescent="0.25">
      <c r="B75" s="3" t="s">
        <v>61</v>
      </c>
    </row>
    <row r="76" spans="2:2" x14ac:dyDescent="0.25">
      <c r="B76" s="3" t="s">
        <v>204</v>
      </c>
    </row>
    <row r="77" spans="2:2" x14ac:dyDescent="0.25">
      <c r="B77" s="3" t="s">
        <v>205</v>
      </c>
    </row>
    <row r="78" spans="2:2" x14ac:dyDescent="0.25">
      <c r="B78" s="3" t="s">
        <v>206</v>
      </c>
    </row>
    <row r="79" spans="2:2" x14ac:dyDescent="0.25">
      <c r="B79" s="3" t="s">
        <v>422</v>
      </c>
    </row>
    <row r="80" spans="2:2" x14ac:dyDescent="0.25">
      <c r="B80" s="3" t="s">
        <v>422</v>
      </c>
    </row>
    <row r="81" spans="2:2" x14ac:dyDescent="0.25">
      <c r="B81" s="3" t="s">
        <v>670</v>
      </c>
    </row>
    <row r="82" spans="2:2" x14ac:dyDescent="0.25">
      <c r="B82" s="3" t="s">
        <v>227</v>
      </c>
    </row>
    <row r="83" spans="2:2" x14ac:dyDescent="0.25">
      <c r="B83" s="3" t="s">
        <v>319</v>
      </c>
    </row>
    <row r="84" spans="2:2" x14ac:dyDescent="0.25">
      <c r="B84" s="3" t="s">
        <v>438</v>
      </c>
    </row>
    <row r="85" spans="2:2" x14ac:dyDescent="0.25">
      <c r="B85" s="3" t="s">
        <v>438</v>
      </c>
    </row>
    <row r="86" spans="2:2" x14ac:dyDescent="0.25">
      <c r="B86" s="3" t="s">
        <v>439</v>
      </c>
    </row>
    <row r="87" spans="2:2" x14ac:dyDescent="0.25">
      <c r="B87" s="3" t="s">
        <v>290</v>
      </c>
    </row>
    <row r="88" spans="2:2" x14ac:dyDescent="0.25">
      <c r="B88" s="3" t="s">
        <v>440</v>
      </c>
    </row>
    <row r="89" spans="2:2" x14ac:dyDescent="0.25">
      <c r="B89" s="3" t="s">
        <v>259</v>
      </c>
    </row>
    <row r="90" spans="2:2" x14ac:dyDescent="0.25">
      <c r="B90" s="3" t="s">
        <v>694</v>
      </c>
    </row>
    <row r="91" spans="2:2" x14ac:dyDescent="0.25">
      <c r="B91" s="3" t="s">
        <v>993</v>
      </c>
    </row>
    <row r="92" spans="2:2" x14ac:dyDescent="0.25">
      <c r="B92" s="3" t="s">
        <v>669</v>
      </c>
    </row>
    <row r="93" spans="2:2" x14ac:dyDescent="0.25">
      <c r="B93" s="3" t="s">
        <v>41</v>
      </c>
    </row>
    <row r="94" spans="2:2" x14ac:dyDescent="0.25">
      <c r="B94" s="3" t="s">
        <v>828</v>
      </c>
    </row>
    <row r="95" spans="2:2" x14ac:dyDescent="0.25">
      <c r="B95" s="3" t="s">
        <v>320</v>
      </c>
    </row>
    <row r="96" spans="2:2" x14ac:dyDescent="0.25">
      <c r="B96" s="3" t="s">
        <v>320</v>
      </c>
    </row>
    <row r="97" spans="2:2" x14ac:dyDescent="0.25">
      <c r="B97" s="3" t="s">
        <v>1018</v>
      </c>
    </row>
    <row r="98" spans="2:2" x14ac:dyDescent="0.25">
      <c r="B98" s="3" t="s">
        <v>847</v>
      </c>
    </row>
    <row r="99" spans="2:2" x14ac:dyDescent="0.25">
      <c r="B99" s="3" t="s">
        <v>423</v>
      </c>
    </row>
    <row r="100" spans="2:2" x14ac:dyDescent="0.25">
      <c r="B100" s="3" t="s">
        <v>576</v>
      </c>
    </row>
    <row r="101" spans="2:2" x14ac:dyDescent="0.25">
      <c r="B101" s="3" t="s">
        <v>575</v>
      </c>
    </row>
    <row r="102" spans="2:2" x14ac:dyDescent="0.25">
      <c r="B102" s="3" t="s">
        <v>91</v>
      </c>
    </row>
    <row r="103" spans="2:2" x14ac:dyDescent="0.25">
      <c r="B103" s="3" t="s">
        <v>711</v>
      </c>
    </row>
    <row r="104" spans="2:2" x14ac:dyDescent="0.25">
      <c r="B104" s="3" t="s">
        <v>577</v>
      </c>
    </row>
    <row r="105" spans="2:2" x14ac:dyDescent="0.25">
      <c r="B105" s="3" t="s">
        <v>712</v>
      </c>
    </row>
    <row r="106" spans="2:2" x14ac:dyDescent="0.25">
      <c r="B106" s="3" t="s">
        <v>441</v>
      </c>
    </row>
    <row r="107" spans="2:2" x14ac:dyDescent="0.25">
      <c r="B107" s="3" t="s">
        <v>441</v>
      </c>
    </row>
    <row r="108" spans="2:2" x14ac:dyDescent="0.25">
      <c r="B108" s="3" t="s">
        <v>92</v>
      </c>
    </row>
    <row r="109" spans="2:2" x14ac:dyDescent="0.25">
      <c r="B109" s="3" t="s">
        <v>713</v>
      </c>
    </row>
    <row r="110" spans="2:2" x14ac:dyDescent="0.25">
      <c r="B110" s="3" t="s">
        <v>376</v>
      </c>
    </row>
    <row r="111" spans="2:2" x14ac:dyDescent="0.25">
      <c r="B111" s="3" t="s">
        <v>691</v>
      </c>
    </row>
    <row r="112" spans="2:2" x14ac:dyDescent="0.25">
      <c r="B112" s="3" t="s">
        <v>93</v>
      </c>
    </row>
    <row r="113" spans="2:2" x14ac:dyDescent="0.25">
      <c r="B113" s="3" t="s">
        <v>207</v>
      </c>
    </row>
    <row r="114" spans="2:2" x14ac:dyDescent="0.25">
      <c r="B114" s="3" t="s">
        <v>442</v>
      </c>
    </row>
    <row r="115" spans="2:2" x14ac:dyDescent="0.25">
      <c r="B115" s="3" t="s">
        <v>442</v>
      </c>
    </row>
    <row r="116" spans="2:2" x14ac:dyDescent="0.25">
      <c r="B116" s="3" t="s">
        <v>442</v>
      </c>
    </row>
    <row r="117" spans="2:2" x14ac:dyDescent="0.25">
      <c r="B117" s="3" t="s">
        <v>42</v>
      </c>
    </row>
    <row r="118" spans="2:2" x14ac:dyDescent="0.25">
      <c r="B118" s="3" t="s">
        <v>714</v>
      </c>
    </row>
    <row r="119" spans="2:2" x14ac:dyDescent="0.25">
      <c r="B119" s="3" t="s">
        <v>579</v>
      </c>
    </row>
    <row r="120" spans="2:2" x14ac:dyDescent="0.25">
      <c r="B120" s="3" t="s">
        <v>579</v>
      </c>
    </row>
    <row r="121" spans="2:2" x14ac:dyDescent="0.25">
      <c r="B121" s="3" t="s">
        <v>434</v>
      </c>
    </row>
    <row r="122" spans="2:2" x14ac:dyDescent="0.25">
      <c r="B122" s="3" t="s">
        <v>377</v>
      </c>
    </row>
    <row r="123" spans="2:2" x14ac:dyDescent="0.25">
      <c r="B123" s="3" t="s">
        <v>918</v>
      </c>
    </row>
    <row r="124" spans="2:2" x14ac:dyDescent="0.25">
      <c r="B124" s="3" t="s">
        <v>62</v>
      </c>
    </row>
    <row r="125" spans="2:2" x14ac:dyDescent="0.25">
      <c r="B125" s="3" t="s">
        <v>62</v>
      </c>
    </row>
    <row r="126" spans="2:2" x14ac:dyDescent="0.25">
      <c r="B126" s="3" t="s">
        <v>62</v>
      </c>
    </row>
    <row r="127" spans="2:2" x14ac:dyDescent="0.25">
      <c r="B127" s="3" t="s">
        <v>62</v>
      </c>
    </row>
    <row r="128" spans="2:2" x14ac:dyDescent="0.25">
      <c r="B128" s="3" t="s">
        <v>860</v>
      </c>
    </row>
    <row r="129" spans="2:2" x14ac:dyDescent="0.25">
      <c r="B129" s="3" t="s">
        <v>321</v>
      </c>
    </row>
    <row r="130" spans="2:2" x14ac:dyDescent="0.25">
      <c r="B130" s="3" t="s">
        <v>920</v>
      </c>
    </row>
    <row r="131" spans="2:2" x14ac:dyDescent="0.25">
      <c r="B131" s="3" t="s">
        <v>580</v>
      </c>
    </row>
    <row r="132" spans="2:2" x14ac:dyDescent="0.25">
      <c r="B132" s="3" t="s">
        <v>715</v>
      </c>
    </row>
    <row r="133" spans="2:2" x14ac:dyDescent="0.25">
      <c r="B133" s="3" t="s">
        <v>94</v>
      </c>
    </row>
    <row r="134" spans="2:2" x14ac:dyDescent="0.25">
      <c r="B134" s="3" t="s">
        <v>94</v>
      </c>
    </row>
    <row r="135" spans="2:2" x14ac:dyDescent="0.25">
      <c r="B135" s="3" t="s">
        <v>291</v>
      </c>
    </row>
    <row r="136" spans="2:2" x14ac:dyDescent="0.25">
      <c r="B136" s="3" t="s">
        <v>996</v>
      </c>
    </row>
    <row r="137" spans="2:2" x14ac:dyDescent="0.25">
      <c r="B137" s="3" t="s">
        <v>581</v>
      </c>
    </row>
    <row r="138" spans="2:2" x14ac:dyDescent="0.25">
      <c r="B138" s="3" t="s">
        <v>95</v>
      </c>
    </row>
    <row r="139" spans="2:2" x14ac:dyDescent="0.25">
      <c r="B139" s="3" t="s">
        <v>379</v>
      </c>
    </row>
    <row r="140" spans="2:2" x14ac:dyDescent="0.25">
      <c r="B140" s="3" t="s">
        <v>378</v>
      </c>
    </row>
    <row r="141" spans="2:2" x14ac:dyDescent="0.25">
      <c r="B141" s="3" t="s">
        <v>582</v>
      </c>
    </row>
    <row r="142" spans="2:2" x14ac:dyDescent="0.25">
      <c r="B142" s="3" t="s">
        <v>921</v>
      </c>
    </row>
    <row r="143" spans="2:2" x14ac:dyDescent="0.25">
      <c r="B143" s="3" t="s">
        <v>516</v>
      </c>
    </row>
    <row r="144" spans="2:2" x14ac:dyDescent="0.25">
      <c r="B144" s="3" t="s">
        <v>541</v>
      </c>
    </row>
    <row r="145" spans="2:2" x14ac:dyDescent="0.25">
      <c r="B145" s="3" t="s">
        <v>861</v>
      </c>
    </row>
    <row r="146" spans="2:2" x14ac:dyDescent="0.25">
      <c r="B146" s="3" t="s">
        <v>96</v>
      </c>
    </row>
    <row r="147" spans="2:2" x14ac:dyDescent="0.25">
      <c r="B147" s="3" t="s">
        <v>695</v>
      </c>
    </row>
    <row r="148" spans="2:2" x14ac:dyDescent="0.25">
      <c r="B148" s="3" t="s">
        <v>695</v>
      </c>
    </row>
    <row r="149" spans="2:2" x14ac:dyDescent="0.25">
      <c r="B149" s="3" t="s">
        <v>411</v>
      </c>
    </row>
    <row r="150" spans="2:2" x14ac:dyDescent="0.25">
      <c r="B150" s="3" t="s">
        <v>583</v>
      </c>
    </row>
    <row r="151" spans="2:2" x14ac:dyDescent="0.25">
      <c r="B151" s="3" t="s">
        <v>583</v>
      </c>
    </row>
    <row r="152" spans="2:2" x14ac:dyDescent="0.25">
      <c r="B152" s="3" t="s">
        <v>862</v>
      </c>
    </row>
    <row r="153" spans="2:2" x14ac:dyDescent="0.25">
      <c r="B153" s="3" t="s">
        <v>914</v>
      </c>
    </row>
    <row r="154" spans="2:2" x14ac:dyDescent="0.25">
      <c r="B154" s="3" t="s">
        <v>443</v>
      </c>
    </row>
    <row r="155" spans="2:2" x14ac:dyDescent="0.25">
      <c r="B155" s="3" t="s">
        <v>922</v>
      </c>
    </row>
    <row r="156" spans="2:2" x14ac:dyDescent="0.25">
      <c r="B156" s="3" t="s">
        <v>863</v>
      </c>
    </row>
    <row r="157" spans="2:2" x14ac:dyDescent="0.25">
      <c r="B157" s="3" t="s">
        <v>584</v>
      </c>
    </row>
    <row r="158" spans="2:2" x14ac:dyDescent="0.25">
      <c r="B158" s="3" t="s">
        <v>671</v>
      </c>
    </row>
    <row r="159" spans="2:2" x14ac:dyDescent="0.25">
      <c r="B159" s="3" t="s">
        <v>228</v>
      </c>
    </row>
    <row r="160" spans="2:2" x14ac:dyDescent="0.25">
      <c r="B160" s="3" t="s">
        <v>716</v>
      </c>
    </row>
    <row r="161" spans="2:2" x14ac:dyDescent="0.25">
      <c r="B161" s="3" t="s">
        <v>63</v>
      </c>
    </row>
    <row r="162" spans="2:2" x14ac:dyDescent="0.25">
      <c r="B162" s="3" t="s">
        <v>672</v>
      </c>
    </row>
    <row r="163" spans="2:2" x14ac:dyDescent="0.25">
      <c r="B163" s="3" t="s">
        <v>672</v>
      </c>
    </row>
    <row r="164" spans="2:2" x14ac:dyDescent="0.25">
      <c r="B164" s="3" t="s">
        <v>1052</v>
      </c>
    </row>
    <row r="165" spans="2:2" x14ac:dyDescent="0.25">
      <c r="B165" s="3" t="s">
        <v>1017</v>
      </c>
    </row>
    <row r="166" spans="2:2" x14ac:dyDescent="0.25">
      <c r="B166" s="3" t="s">
        <v>585</v>
      </c>
    </row>
    <row r="167" spans="2:2" x14ac:dyDescent="0.25">
      <c r="B167" s="3" t="s">
        <v>97</v>
      </c>
    </row>
    <row r="168" spans="2:2" x14ac:dyDescent="0.25">
      <c r="B168" s="3" t="s">
        <v>444</v>
      </c>
    </row>
    <row r="169" spans="2:2" x14ac:dyDescent="0.25">
      <c r="B169" s="3" t="s">
        <v>98</v>
      </c>
    </row>
    <row r="170" spans="2:2" x14ac:dyDescent="0.25">
      <c r="B170" s="3" t="s">
        <v>586</v>
      </c>
    </row>
    <row r="171" spans="2:2" x14ac:dyDescent="0.25">
      <c r="B171" s="3" t="s">
        <v>587</v>
      </c>
    </row>
    <row r="172" spans="2:2" x14ac:dyDescent="0.25">
      <c r="B172" s="3" t="s">
        <v>445</v>
      </c>
    </row>
    <row r="173" spans="2:2" x14ac:dyDescent="0.25">
      <c r="B173" s="3" t="s">
        <v>588</v>
      </c>
    </row>
    <row r="174" spans="2:2" x14ac:dyDescent="0.25">
      <c r="B174" s="3" t="s">
        <v>542</v>
      </c>
    </row>
    <row r="175" spans="2:2" x14ac:dyDescent="0.25">
      <c r="B175" s="3" t="s">
        <v>99</v>
      </c>
    </row>
    <row r="176" spans="2:2" x14ac:dyDescent="0.25">
      <c r="B176" s="3" t="s">
        <v>1019</v>
      </c>
    </row>
    <row r="177" spans="2:2" x14ac:dyDescent="0.25">
      <c r="B177" s="3" t="s">
        <v>590</v>
      </c>
    </row>
    <row r="178" spans="2:2" x14ac:dyDescent="0.25">
      <c r="B178" s="3" t="s">
        <v>692</v>
      </c>
    </row>
    <row r="179" spans="2:2" x14ac:dyDescent="0.25">
      <c r="B179" s="3" t="s">
        <v>848</v>
      </c>
    </row>
    <row r="180" spans="2:2" x14ac:dyDescent="0.25">
      <c r="B180" s="3" t="s">
        <v>923</v>
      </c>
    </row>
    <row r="181" spans="2:2" x14ac:dyDescent="0.25">
      <c r="B181" s="3" t="s">
        <v>1001</v>
      </c>
    </row>
    <row r="182" spans="2:2" x14ac:dyDescent="0.25">
      <c r="B182" s="3" t="s">
        <v>543</v>
      </c>
    </row>
    <row r="183" spans="2:2" x14ac:dyDescent="0.25">
      <c r="B183" s="3" t="s">
        <v>292</v>
      </c>
    </row>
    <row r="184" spans="2:2" x14ac:dyDescent="0.25">
      <c r="B184" s="3" t="s">
        <v>591</v>
      </c>
    </row>
    <row r="185" spans="2:2" x14ac:dyDescent="0.25">
      <c r="B185" s="3" t="s">
        <v>446</v>
      </c>
    </row>
    <row r="186" spans="2:2" x14ac:dyDescent="0.25">
      <c r="B186" s="3" t="s">
        <v>64</v>
      </c>
    </row>
    <row r="187" spans="2:2" x14ac:dyDescent="0.25">
      <c r="B187" s="3" t="s">
        <v>717</v>
      </c>
    </row>
    <row r="188" spans="2:2" x14ac:dyDescent="0.25">
      <c r="B188" s="3" t="s">
        <v>447</v>
      </c>
    </row>
    <row r="189" spans="2:2" x14ac:dyDescent="0.25">
      <c r="B189" s="3" t="s">
        <v>270</v>
      </c>
    </row>
    <row r="190" spans="2:2" x14ac:dyDescent="0.25">
      <c r="B190" s="3" t="s">
        <v>1016</v>
      </c>
    </row>
    <row r="191" spans="2:2" x14ac:dyDescent="0.25">
      <c r="B191" s="3" t="s">
        <v>329</v>
      </c>
    </row>
    <row r="192" spans="2:2" x14ac:dyDescent="0.25">
      <c r="B192" s="3" t="s">
        <v>100</v>
      </c>
    </row>
    <row r="193" spans="2:2" x14ac:dyDescent="0.25">
      <c r="B193" s="3" t="s">
        <v>519</v>
      </c>
    </row>
    <row r="194" spans="2:2" x14ac:dyDescent="0.25">
      <c r="B194" s="3" t="s">
        <v>958</v>
      </c>
    </row>
    <row r="195" spans="2:2" x14ac:dyDescent="0.25">
      <c r="B195" s="3" t="s">
        <v>544</v>
      </c>
    </row>
    <row r="196" spans="2:2" x14ac:dyDescent="0.25">
      <c r="B196" s="3" t="s">
        <v>448</v>
      </c>
    </row>
    <row r="197" spans="2:2" x14ac:dyDescent="0.25">
      <c r="B197" s="3" t="s">
        <v>449</v>
      </c>
    </row>
    <row r="198" spans="2:2" x14ac:dyDescent="0.25">
      <c r="B198" s="3" t="s">
        <v>101</v>
      </c>
    </row>
    <row r="199" spans="2:2" x14ac:dyDescent="0.25">
      <c r="B199" s="3" t="s">
        <v>271</v>
      </c>
    </row>
    <row r="200" spans="2:2" x14ac:dyDescent="0.25">
      <c r="B200" s="3" t="s">
        <v>592</v>
      </c>
    </row>
    <row r="201" spans="2:2" x14ac:dyDescent="0.25">
      <c r="B201" s="3" t="s">
        <v>450</v>
      </c>
    </row>
    <row r="202" spans="2:2" x14ac:dyDescent="0.25">
      <c r="B202" s="3" t="s">
        <v>65</v>
      </c>
    </row>
    <row r="203" spans="2:2" x14ac:dyDescent="0.25">
      <c r="B203" s="3" t="s">
        <v>43</v>
      </c>
    </row>
    <row r="204" spans="2:2" x14ac:dyDescent="0.25">
      <c r="B204" s="3" t="s">
        <v>380</v>
      </c>
    </row>
    <row r="205" spans="2:2" x14ac:dyDescent="0.25">
      <c r="B205" s="3" t="s">
        <v>718</v>
      </c>
    </row>
    <row r="206" spans="2:2" x14ac:dyDescent="0.25">
      <c r="B206" s="3" t="s">
        <v>829</v>
      </c>
    </row>
    <row r="207" spans="2:2" x14ac:dyDescent="0.25">
      <c r="B207" s="3" t="s">
        <v>66</v>
      </c>
    </row>
    <row r="208" spans="2:2" x14ac:dyDescent="0.25">
      <c r="B208" s="3" t="s">
        <v>102</v>
      </c>
    </row>
    <row r="209" spans="2:2" x14ac:dyDescent="0.25">
      <c r="B209" s="3" t="s">
        <v>451</v>
      </c>
    </row>
    <row r="210" spans="2:2" x14ac:dyDescent="0.25">
      <c r="B210" s="3" t="s">
        <v>719</v>
      </c>
    </row>
    <row r="211" spans="2:2" x14ac:dyDescent="0.25">
      <c r="B211" s="3" t="s">
        <v>732</v>
      </c>
    </row>
    <row r="212" spans="2:2" x14ac:dyDescent="0.25">
      <c r="B212" s="3" t="s">
        <v>44</v>
      </c>
    </row>
    <row r="213" spans="2:2" x14ac:dyDescent="0.25">
      <c r="B213" s="3" t="s">
        <v>720</v>
      </c>
    </row>
    <row r="214" spans="2:2" x14ac:dyDescent="0.25">
      <c r="B214" s="3" t="s">
        <v>721</v>
      </c>
    </row>
    <row r="215" spans="2:2" x14ac:dyDescent="0.25">
      <c r="B215" s="3" t="s">
        <v>381</v>
      </c>
    </row>
    <row r="216" spans="2:2" x14ac:dyDescent="0.25">
      <c r="B216" s="3" t="s">
        <v>722</v>
      </c>
    </row>
    <row r="217" spans="2:2" x14ac:dyDescent="0.25">
      <c r="B217" s="3" t="s">
        <v>723</v>
      </c>
    </row>
    <row r="218" spans="2:2" x14ac:dyDescent="0.25">
      <c r="B218" s="3" t="s">
        <v>733</v>
      </c>
    </row>
    <row r="219" spans="2:2" x14ac:dyDescent="0.25">
      <c r="B219" s="3" t="s">
        <v>103</v>
      </c>
    </row>
    <row r="220" spans="2:2" x14ac:dyDescent="0.25">
      <c r="B220" s="3" t="s">
        <v>104</v>
      </c>
    </row>
    <row r="221" spans="2:2" x14ac:dyDescent="0.25">
      <c r="B221" s="3" t="s">
        <v>1053</v>
      </c>
    </row>
    <row r="222" spans="2:2" x14ac:dyDescent="0.25">
      <c r="B222" s="3" t="s">
        <v>272</v>
      </c>
    </row>
    <row r="223" spans="2:2" x14ac:dyDescent="0.25">
      <c r="B223" s="3" t="s">
        <v>67</v>
      </c>
    </row>
    <row r="224" spans="2:2" x14ac:dyDescent="0.25">
      <c r="B224" s="3" t="s">
        <v>724</v>
      </c>
    </row>
    <row r="225" spans="2:2" x14ac:dyDescent="0.25">
      <c r="B225" s="3" t="s">
        <v>452</v>
      </c>
    </row>
    <row r="226" spans="2:2" x14ac:dyDescent="0.25">
      <c r="B226" s="3" t="s">
        <v>412</v>
      </c>
    </row>
    <row r="227" spans="2:2" x14ac:dyDescent="0.25">
      <c r="B227" s="3" t="s">
        <v>593</v>
      </c>
    </row>
    <row r="228" spans="2:2" x14ac:dyDescent="0.25">
      <c r="B228" s="3" t="s">
        <v>578</v>
      </c>
    </row>
    <row r="229" spans="2:2" x14ac:dyDescent="0.25">
      <c r="B229" s="3" t="s">
        <v>1054</v>
      </c>
    </row>
    <row r="230" spans="2:2" x14ac:dyDescent="0.25">
      <c r="B230" s="3" t="s">
        <v>594</v>
      </c>
    </row>
    <row r="231" spans="2:2" x14ac:dyDescent="0.25">
      <c r="B231" s="3" t="s">
        <v>545</v>
      </c>
    </row>
    <row r="232" spans="2:2" x14ac:dyDescent="0.25">
      <c r="B232" s="3" t="s">
        <v>105</v>
      </c>
    </row>
    <row r="233" spans="2:2" x14ac:dyDescent="0.25">
      <c r="B233" s="3" t="s">
        <v>229</v>
      </c>
    </row>
    <row r="234" spans="2:2" x14ac:dyDescent="0.25">
      <c r="B234" s="3" t="s">
        <v>322</v>
      </c>
    </row>
    <row r="235" spans="2:2" x14ac:dyDescent="0.25">
      <c r="B235" s="3" t="s">
        <v>322</v>
      </c>
    </row>
    <row r="236" spans="2:2" x14ac:dyDescent="0.25">
      <c r="B236" s="3" t="s">
        <v>517</v>
      </c>
    </row>
    <row r="237" spans="2:2" x14ac:dyDescent="0.25">
      <c r="B237" s="3" t="s">
        <v>725</v>
      </c>
    </row>
    <row r="238" spans="2:2" x14ac:dyDescent="0.25">
      <c r="B238" s="3" t="s">
        <v>453</v>
      </c>
    </row>
    <row r="239" spans="2:2" x14ac:dyDescent="0.25">
      <c r="B239" s="3" t="s">
        <v>453</v>
      </c>
    </row>
    <row r="240" spans="2:2" x14ac:dyDescent="0.25">
      <c r="B240" s="3" t="s">
        <v>595</v>
      </c>
    </row>
    <row r="241" spans="2:2" x14ac:dyDescent="0.25">
      <c r="B241" s="3" t="s">
        <v>595</v>
      </c>
    </row>
    <row r="242" spans="2:2" x14ac:dyDescent="0.25">
      <c r="B242" s="3" t="s">
        <v>208</v>
      </c>
    </row>
    <row r="243" spans="2:2" x14ac:dyDescent="0.25">
      <c r="B243" s="3" t="s">
        <v>454</v>
      </c>
    </row>
    <row r="244" spans="2:2" x14ac:dyDescent="0.25">
      <c r="B244" s="3" t="s">
        <v>323</v>
      </c>
    </row>
    <row r="245" spans="2:2" x14ac:dyDescent="0.25">
      <c r="B245" s="3" t="s">
        <v>324</v>
      </c>
    </row>
    <row r="246" spans="2:2" x14ac:dyDescent="0.25">
      <c r="B246" s="3" t="s">
        <v>455</v>
      </c>
    </row>
    <row r="247" spans="2:2" x14ac:dyDescent="0.25">
      <c r="B247" s="3" t="s">
        <v>382</v>
      </c>
    </row>
    <row r="248" spans="2:2" x14ac:dyDescent="0.25">
      <c r="B248" s="3" t="s">
        <v>596</v>
      </c>
    </row>
    <row r="249" spans="2:2" x14ac:dyDescent="0.25">
      <c r="B249" s="3" t="s">
        <v>726</v>
      </c>
    </row>
    <row r="250" spans="2:2" x14ac:dyDescent="0.25">
      <c r="B250" s="3" t="s">
        <v>325</v>
      </c>
    </row>
    <row r="251" spans="2:2" x14ac:dyDescent="0.25">
      <c r="B251" s="3" t="s">
        <v>325</v>
      </c>
    </row>
    <row r="252" spans="2:2" x14ac:dyDescent="0.25">
      <c r="B252" s="3" t="s">
        <v>325</v>
      </c>
    </row>
    <row r="253" spans="2:2" x14ac:dyDescent="0.25">
      <c r="B253" s="3" t="s">
        <v>864</v>
      </c>
    </row>
    <row r="254" spans="2:2" x14ac:dyDescent="0.25">
      <c r="B254" s="3" t="s">
        <v>456</v>
      </c>
    </row>
    <row r="255" spans="2:2" x14ac:dyDescent="0.25">
      <c r="B255" s="3" t="s">
        <v>518</v>
      </c>
    </row>
    <row r="256" spans="2:2" x14ac:dyDescent="0.25">
      <c r="B256" s="3" t="s">
        <v>727</v>
      </c>
    </row>
    <row r="257" spans="2:2" x14ac:dyDescent="0.25">
      <c r="B257" s="3" t="s">
        <v>106</v>
      </c>
    </row>
    <row r="258" spans="2:2" x14ac:dyDescent="0.25">
      <c r="B258" s="3" t="s">
        <v>1013</v>
      </c>
    </row>
    <row r="259" spans="2:2" x14ac:dyDescent="0.25">
      <c r="B259" s="3" t="s">
        <v>728</v>
      </c>
    </row>
    <row r="260" spans="2:2" x14ac:dyDescent="0.25">
      <c r="B260" s="3" t="s">
        <v>1040</v>
      </c>
    </row>
    <row r="261" spans="2:2" x14ac:dyDescent="0.25">
      <c r="B261" s="3" t="s">
        <v>546</v>
      </c>
    </row>
    <row r="262" spans="2:2" x14ac:dyDescent="0.25">
      <c r="B262" s="3" t="s">
        <v>951</v>
      </c>
    </row>
    <row r="263" spans="2:2" x14ac:dyDescent="0.25">
      <c r="B263" s="3" t="s">
        <v>326</v>
      </c>
    </row>
    <row r="264" spans="2:2" x14ac:dyDescent="0.25">
      <c r="B264" s="3" t="s">
        <v>729</v>
      </c>
    </row>
    <row r="265" spans="2:2" x14ac:dyDescent="0.25">
      <c r="B265" s="3" t="s">
        <v>293</v>
      </c>
    </row>
    <row r="266" spans="2:2" x14ac:dyDescent="0.25">
      <c r="B266" s="3" t="s">
        <v>730</v>
      </c>
    </row>
    <row r="267" spans="2:2" x14ac:dyDescent="0.25">
      <c r="B267" s="3" t="s">
        <v>107</v>
      </c>
    </row>
    <row r="268" spans="2:2" x14ac:dyDescent="0.25">
      <c r="B268" s="3" t="s">
        <v>373</v>
      </c>
    </row>
    <row r="269" spans="2:2" x14ac:dyDescent="0.25">
      <c r="B269" s="3" t="s">
        <v>383</v>
      </c>
    </row>
    <row r="270" spans="2:2" x14ac:dyDescent="0.25">
      <c r="B270" s="3" t="s">
        <v>731</v>
      </c>
    </row>
    <row r="271" spans="2:2" x14ac:dyDescent="0.25">
      <c r="B271" s="3" t="s">
        <v>294</v>
      </c>
    </row>
    <row r="272" spans="2:2" x14ac:dyDescent="0.25">
      <c r="B272" s="3" t="s">
        <v>1009</v>
      </c>
    </row>
    <row r="273" spans="2:2" x14ac:dyDescent="0.25">
      <c r="B273" s="3" t="s">
        <v>327</v>
      </c>
    </row>
    <row r="274" spans="2:2" x14ac:dyDescent="0.25">
      <c r="B274" s="3" t="s">
        <v>328</v>
      </c>
    </row>
    <row r="275" spans="2:2" x14ac:dyDescent="0.25">
      <c r="B275" s="3" t="s">
        <v>547</v>
      </c>
    </row>
    <row r="276" spans="2:2" x14ac:dyDescent="0.25">
      <c r="B276" s="3" t="s">
        <v>849</v>
      </c>
    </row>
    <row r="277" spans="2:2" x14ac:dyDescent="0.25">
      <c r="B277" s="3" t="s">
        <v>457</v>
      </c>
    </row>
    <row r="278" spans="2:2" x14ac:dyDescent="0.25">
      <c r="B278" s="3" t="s">
        <v>45</v>
      </c>
    </row>
    <row r="279" spans="2:2" x14ac:dyDescent="0.25">
      <c r="B279" s="3" t="s">
        <v>597</v>
      </c>
    </row>
    <row r="280" spans="2:2" x14ac:dyDescent="0.25">
      <c r="B280" s="3" t="s">
        <v>924</v>
      </c>
    </row>
    <row r="281" spans="2:2" x14ac:dyDescent="0.25">
      <c r="B281" s="3" t="s">
        <v>1026</v>
      </c>
    </row>
    <row r="282" spans="2:2" x14ac:dyDescent="0.25">
      <c r="B282" s="3" t="s">
        <v>1027</v>
      </c>
    </row>
    <row r="283" spans="2:2" x14ac:dyDescent="0.25">
      <c r="B283" s="3" t="s">
        <v>548</v>
      </c>
    </row>
    <row r="284" spans="2:2" x14ac:dyDescent="0.25">
      <c r="B284" s="3" t="s">
        <v>598</v>
      </c>
    </row>
    <row r="285" spans="2:2" x14ac:dyDescent="0.25">
      <c r="B285" s="3" t="s">
        <v>424</v>
      </c>
    </row>
    <row r="286" spans="2:2" x14ac:dyDescent="0.25">
      <c r="B286" s="3" t="s">
        <v>734</v>
      </c>
    </row>
    <row r="287" spans="2:2" x14ac:dyDescent="0.25">
      <c r="B287" s="3" t="s">
        <v>384</v>
      </c>
    </row>
    <row r="288" spans="2:2" x14ac:dyDescent="0.25">
      <c r="B288" s="3" t="s">
        <v>599</v>
      </c>
    </row>
    <row r="289" spans="2:2" x14ac:dyDescent="0.25">
      <c r="B289" s="3" t="s">
        <v>925</v>
      </c>
    </row>
    <row r="290" spans="2:2" x14ac:dyDescent="0.25">
      <c r="B290" s="3" t="s">
        <v>600</v>
      </c>
    </row>
    <row r="291" spans="2:2" x14ac:dyDescent="0.25">
      <c r="B291" s="3" t="s">
        <v>273</v>
      </c>
    </row>
    <row r="292" spans="2:2" x14ac:dyDescent="0.25">
      <c r="B292" s="3" t="s">
        <v>926</v>
      </c>
    </row>
    <row r="293" spans="2:2" x14ac:dyDescent="0.25">
      <c r="B293" s="3" t="s">
        <v>295</v>
      </c>
    </row>
    <row r="294" spans="2:2" x14ac:dyDescent="0.25">
      <c r="B294" s="3" t="s">
        <v>385</v>
      </c>
    </row>
    <row r="295" spans="2:2" x14ac:dyDescent="0.25">
      <c r="B295" s="3" t="s">
        <v>209</v>
      </c>
    </row>
    <row r="296" spans="2:2" x14ac:dyDescent="0.25">
      <c r="B296" s="3" t="s">
        <v>696</v>
      </c>
    </row>
    <row r="297" spans="2:2" x14ac:dyDescent="0.25">
      <c r="B297" s="3" t="s">
        <v>458</v>
      </c>
    </row>
    <row r="298" spans="2:2" x14ac:dyDescent="0.25">
      <c r="B298" s="3" t="s">
        <v>589</v>
      </c>
    </row>
    <row r="299" spans="2:2" x14ac:dyDescent="0.25">
      <c r="B299" s="3" t="s">
        <v>296</v>
      </c>
    </row>
    <row r="300" spans="2:2" x14ac:dyDescent="0.25">
      <c r="B300" s="3" t="s">
        <v>927</v>
      </c>
    </row>
    <row r="301" spans="2:2" x14ac:dyDescent="0.25">
      <c r="B301" s="3" t="s">
        <v>330</v>
      </c>
    </row>
    <row r="302" spans="2:2" x14ac:dyDescent="0.25">
      <c r="B302" s="3" t="s">
        <v>735</v>
      </c>
    </row>
    <row r="303" spans="2:2" x14ac:dyDescent="0.25">
      <c r="B303" s="3" t="s">
        <v>108</v>
      </c>
    </row>
    <row r="304" spans="2:2" x14ac:dyDescent="0.25">
      <c r="B304" s="3" t="s">
        <v>46</v>
      </c>
    </row>
    <row r="305" spans="2:2" x14ac:dyDescent="0.25">
      <c r="B305" s="3" t="s">
        <v>850</v>
      </c>
    </row>
    <row r="306" spans="2:2" x14ac:dyDescent="0.25">
      <c r="B306" s="3" t="s">
        <v>297</v>
      </c>
    </row>
    <row r="307" spans="2:2" x14ac:dyDescent="0.25">
      <c r="B307" s="3" t="s">
        <v>928</v>
      </c>
    </row>
    <row r="308" spans="2:2" x14ac:dyDescent="0.25">
      <c r="B308" s="3" t="s">
        <v>984</v>
      </c>
    </row>
    <row r="309" spans="2:2" x14ac:dyDescent="0.25">
      <c r="B309" s="3" t="s">
        <v>736</v>
      </c>
    </row>
    <row r="310" spans="2:2" x14ac:dyDescent="0.25">
      <c r="B310" s="3" t="s">
        <v>459</v>
      </c>
    </row>
    <row r="311" spans="2:2" x14ac:dyDescent="0.25">
      <c r="B311" s="3" t="s">
        <v>697</v>
      </c>
    </row>
    <row r="312" spans="2:2" x14ac:dyDescent="0.25">
      <c r="B312" s="3" t="s">
        <v>210</v>
      </c>
    </row>
    <row r="313" spans="2:2" x14ac:dyDescent="0.25">
      <c r="B313" s="3" t="s">
        <v>260</v>
      </c>
    </row>
    <row r="314" spans="2:2" x14ac:dyDescent="0.25">
      <c r="B314" s="3" t="s">
        <v>47</v>
      </c>
    </row>
    <row r="315" spans="2:2" x14ac:dyDescent="0.25">
      <c r="B315" s="3" t="s">
        <v>851</v>
      </c>
    </row>
    <row r="316" spans="2:2" x14ac:dyDescent="0.25">
      <c r="B316" s="3" t="s">
        <v>1036</v>
      </c>
    </row>
    <row r="317" spans="2:2" x14ac:dyDescent="0.25">
      <c r="B317" s="3" t="s">
        <v>1055</v>
      </c>
    </row>
    <row r="318" spans="2:2" x14ac:dyDescent="0.25">
      <c r="B318" s="3" t="s">
        <v>109</v>
      </c>
    </row>
    <row r="319" spans="2:2" x14ac:dyDescent="0.25">
      <c r="B319" s="3" t="s">
        <v>109</v>
      </c>
    </row>
    <row r="320" spans="2:2" x14ac:dyDescent="0.25">
      <c r="B320" s="3" t="s">
        <v>274</v>
      </c>
    </row>
    <row r="321" spans="2:2" x14ac:dyDescent="0.25">
      <c r="B321" s="3" t="s">
        <v>460</v>
      </c>
    </row>
    <row r="322" spans="2:2" x14ac:dyDescent="0.25">
      <c r="B322" s="3" t="s">
        <v>1039</v>
      </c>
    </row>
    <row r="323" spans="2:2" x14ac:dyDescent="0.25">
      <c r="B323" s="3" t="s">
        <v>1000</v>
      </c>
    </row>
    <row r="324" spans="2:2" x14ac:dyDescent="0.25">
      <c r="B324" s="3" t="s">
        <v>1042</v>
      </c>
    </row>
    <row r="325" spans="2:2" x14ac:dyDescent="0.25">
      <c r="B325" s="3" t="s">
        <v>1015</v>
      </c>
    </row>
    <row r="326" spans="2:2" x14ac:dyDescent="0.25">
      <c r="B326" s="3" t="s">
        <v>331</v>
      </c>
    </row>
    <row r="327" spans="2:2" x14ac:dyDescent="0.25">
      <c r="B327" s="3" t="s">
        <v>649</v>
      </c>
    </row>
    <row r="328" spans="2:2" x14ac:dyDescent="0.25">
      <c r="B328" s="3" t="s">
        <v>332</v>
      </c>
    </row>
    <row r="329" spans="2:2" x14ac:dyDescent="0.25">
      <c r="B329" s="3" t="s">
        <v>333</v>
      </c>
    </row>
    <row r="330" spans="2:2" x14ac:dyDescent="0.25">
      <c r="B330" s="3" t="s">
        <v>333</v>
      </c>
    </row>
    <row r="331" spans="2:2" x14ac:dyDescent="0.25">
      <c r="B331" s="3" t="s">
        <v>386</v>
      </c>
    </row>
    <row r="332" spans="2:2" x14ac:dyDescent="0.25">
      <c r="B332" s="3" t="s">
        <v>387</v>
      </c>
    </row>
    <row r="333" spans="2:2" x14ac:dyDescent="0.25">
      <c r="B333" s="3" t="s">
        <v>230</v>
      </c>
    </row>
    <row r="334" spans="2:2" x14ac:dyDescent="0.25">
      <c r="B334" s="3" t="s">
        <v>461</v>
      </c>
    </row>
    <row r="335" spans="2:2" x14ac:dyDescent="0.25">
      <c r="B335" s="3" t="s">
        <v>462</v>
      </c>
    </row>
    <row r="336" spans="2:2" x14ac:dyDescent="0.25">
      <c r="B336" s="3" t="s">
        <v>601</v>
      </c>
    </row>
    <row r="337" spans="2:2" x14ac:dyDescent="0.25">
      <c r="B337" s="3" t="s">
        <v>602</v>
      </c>
    </row>
    <row r="338" spans="2:2" x14ac:dyDescent="0.25">
      <c r="B338" s="3" t="s">
        <v>549</v>
      </c>
    </row>
    <row r="339" spans="2:2" x14ac:dyDescent="0.25">
      <c r="B339" s="3" t="s">
        <v>110</v>
      </c>
    </row>
    <row r="340" spans="2:2" x14ac:dyDescent="0.25">
      <c r="B340" s="3" t="s">
        <v>550</v>
      </c>
    </row>
    <row r="341" spans="2:2" x14ac:dyDescent="0.25">
      <c r="B341" s="3" t="s">
        <v>830</v>
      </c>
    </row>
    <row r="342" spans="2:2" x14ac:dyDescent="0.25">
      <c r="B342" s="3" t="s">
        <v>413</v>
      </c>
    </row>
    <row r="343" spans="2:2" x14ac:dyDescent="0.25">
      <c r="B343" s="3" t="s">
        <v>737</v>
      </c>
    </row>
    <row r="344" spans="2:2" x14ac:dyDescent="0.25">
      <c r="B344" s="3" t="s">
        <v>551</v>
      </c>
    </row>
    <row r="345" spans="2:2" x14ac:dyDescent="0.25">
      <c r="B345" s="3" t="s">
        <v>846</v>
      </c>
    </row>
    <row r="346" spans="2:2" x14ac:dyDescent="0.25">
      <c r="B346" s="3" t="s">
        <v>846</v>
      </c>
    </row>
    <row r="347" spans="2:2" x14ac:dyDescent="0.25">
      <c r="B347" s="3" t="s">
        <v>738</v>
      </c>
    </row>
    <row r="348" spans="2:2" x14ac:dyDescent="0.25">
      <c r="B348" s="3" t="s">
        <v>463</v>
      </c>
    </row>
    <row r="349" spans="2:2" x14ac:dyDescent="0.25">
      <c r="B349" s="3" t="s">
        <v>929</v>
      </c>
    </row>
    <row r="350" spans="2:2" x14ac:dyDescent="0.25">
      <c r="B350" s="3" t="s">
        <v>464</v>
      </c>
    </row>
    <row r="351" spans="2:2" x14ac:dyDescent="0.25">
      <c r="B351" s="3" t="s">
        <v>111</v>
      </c>
    </row>
    <row r="352" spans="2:2" x14ac:dyDescent="0.25">
      <c r="B352" s="3" t="s">
        <v>261</v>
      </c>
    </row>
    <row r="353" spans="2:2" x14ac:dyDescent="0.25">
      <c r="B353" s="3" t="s">
        <v>952</v>
      </c>
    </row>
    <row r="354" spans="2:2" x14ac:dyDescent="0.25">
      <c r="B354" s="3" t="s">
        <v>112</v>
      </c>
    </row>
    <row r="355" spans="2:2" x14ac:dyDescent="0.25">
      <c r="B355" s="3" t="s">
        <v>353</v>
      </c>
    </row>
    <row r="356" spans="2:2" x14ac:dyDescent="0.25">
      <c r="B356" s="3" t="s">
        <v>603</v>
      </c>
    </row>
    <row r="357" spans="2:2" x14ac:dyDescent="0.25">
      <c r="B357" s="3" t="s">
        <v>552</v>
      </c>
    </row>
    <row r="358" spans="2:2" x14ac:dyDescent="0.25">
      <c r="B358" s="3" t="s">
        <v>604</v>
      </c>
    </row>
    <row r="359" spans="2:2" x14ac:dyDescent="0.25">
      <c r="B359" s="3" t="s">
        <v>298</v>
      </c>
    </row>
    <row r="360" spans="2:2" x14ac:dyDescent="0.25">
      <c r="B360" s="3" t="s">
        <v>275</v>
      </c>
    </row>
    <row r="361" spans="2:2" x14ac:dyDescent="0.25">
      <c r="B361" s="3" t="s">
        <v>334</v>
      </c>
    </row>
    <row r="362" spans="2:2" x14ac:dyDescent="0.25">
      <c r="B362" s="3" t="s">
        <v>113</v>
      </c>
    </row>
    <row r="363" spans="2:2" x14ac:dyDescent="0.25">
      <c r="B363" s="3" t="s">
        <v>114</v>
      </c>
    </row>
    <row r="364" spans="2:2" x14ac:dyDescent="0.25">
      <c r="B364" s="3" t="s">
        <v>115</v>
      </c>
    </row>
    <row r="365" spans="2:2" x14ac:dyDescent="0.25">
      <c r="B365" s="3" t="s">
        <v>116</v>
      </c>
    </row>
    <row r="366" spans="2:2" x14ac:dyDescent="0.25">
      <c r="B366" s="3" t="s">
        <v>117</v>
      </c>
    </row>
    <row r="367" spans="2:2" x14ac:dyDescent="0.25">
      <c r="B367" s="3" t="s">
        <v>739</v>
      </c>
    </row>
    <row r="368" spans="2:2" x14ac:dyDescent="0.25">
      <c r="B368" s="3" t="s">
        <v>118</v>
      </c>
    </row>
    <row r="369" spans="2:2" x14ac:dyDescent="0.25">
      <c r="B369" s="3" t="s">
        <v>465</v>
      </c>
    </row>
    <row r="370" spans="2:2" x14ac:dyDescent="0.25">
      <c r="B370" s="3" t="s">
        <v>673</v>
      </c>
    </row>
    <row r="371" spans="2:2" x14ac:dyDescent="0.25">
      <c r="B371" s="3" t="s">
        <v>1041</v>
      </c>
    </row>
    <row r="372" spans="2:2" x14ac:dyDescent="0.25">
      <c r="B372" s="3" t="s">
        <v>119</v>
      </c>
    </row>
    <row r="373" spans="2:2" x14ac:dyDescent="0.25">
      <c r="B373" s="3" t="s">
        <v>48</v>
      </c>
    </row>
    <row r="374" spans="2:2" x14ac:dyDescent="0.25">
      <c r="B374" s="3" t="s">
        <v>466</v>
      </c>
    </row>
    <row r="375" spans="2:2" x14ac:dyDescent="0.25">
      <c r="B375" s="3" t="s">
        <v>740</v>
      </c>
    </row>
    <row r="376" spans="2:2" x14ac:dyDescent="0.25">
      <c r="B376" s="3" t="s">
        <v>741</v>
      </c>
    </row>
    <row r="377" spans="2:2" x14ac:dyDescent="0.25">
      <c r="B377" s="3" t="s">
        <v>231</v>
      </c>
    </row>
    <row r="378" spans="2:2" x14ac:dyDescent="0.25">
      <c r="B378" s="3" t="s">
        <v>414</v>
      </c>
    </row>
    <row r="379" spans="2:2" x14ac:dyDescent="0.25">
      <c r="B379" s="3" t="s">
        <v>232</v>
      </c>
    </row>
    <row r="380" spans="2:2" x14ac:dyDescent="0.25">
      <c r="B380" s="3" t="s">
        <v>930</v>
      </c>
    </row>
    <row r="381" spans="2:2" x14ac:dyDescent="0.25">
      <c r="B381" s="3" t="s">
        <v>605</v>
      </c>
    </row>
    <row r="382" spans="2:2" x14ac:dyDescent="0.25">
      <c r="B382" s="3" t="s">
        <v>120</v>
      </c>
    </row>
    <row r="383" spans="2:2" x14ac:dyDescent="0.25">
      <c r="B383" s="3" t="s">
        <v>606</v>
      </c>
    </row>
    <row r="384" spans="2:2" x14ac:dyDescent="0.25">
      <c r="B384" s="3" t="s">
        <v>467</v>
      </c>
    </row>
    <row r="385" spans="2:2" x14ac:dyDescent="0.25">
      <c r="B385" s="3" t="s">
        <v>607</v>
      </c>
    </row>
    <row r="386" spans="2:2" x14ac:dyDescent="0.25">
      <c r="B386" s="3" t="s">
        <v>49</v>
      </c>
    </row>
    <row r="387" spans="2:2" x14ac:dyDescent="0.25">
      <c r="B387" s="3" t="s">
        <v>388</v>
      </c>
    </row>
    <row r="388" spans="2:2" x14ac:dyDescent="0.25">
      <c r="B388" s="3" t="s">
        <v>299</v>
      </c>
    </row>
    <row r="389" spans="2:2" x14ac:dyDescent="0.25">
      <c r="B389" s="3" t="s">
        <v>299</v>
      </c>
    </row>
    <row r="390" spans="2:2" x14ac:dyDescent="0.25">
      <c r="B390" s="3" t="s">
        <v>299</v>
      </c>
    </row>
    <row r="391" spans="2:2" x14ac:dyDescent="0.25">
      <c r="B391" s="3" t="s">
        <v>468</v>
      </c>
    </row>
    <row r="392" spans="2:2" x14ac:dyDescent="0.25">
      <c r="B392" s="3" t="s">
        <v>742</v>
      </c>
    </row>
    <row r="393" spans="2:2" x14ac:dyDescent="0.25">
      <c r="B393" s="3" t="s">
        <v>931</v>
      </c>
    </row>
    <row r="394" spans="2:2" x14ac:dyDescent="0.25">
      <c r="B394" s="3" t="s">
        <v>1061</v>
      </c>
    </row>
    <row r="395" spans="2:2" x14ac:dyDescent="0.25">
      <c r="B395" s="3" t="s">
        <v>121</v>
      </c>
    </row>
    <row r="396" spans="2:2" x14ac:dyDescent="0.25">
      <c r="B396" s="3" t="s">
        <v>335</v>
      </c>
    </row>
    <row r="397" spans="2:2" x14ac:dyDescent="0.25">
      <c r="B397" s="3" t="s">
        <v>919</v>
      </c>
    </row>
    <row r="398" spans="2:2" x14ac:dyDescent="0.25">
      <c r="B398" s="3" t="s">
        <v>233</v>
      </c>
    </row>
    <row r="399" spans="2:2" x14ac:dyDescent="0.25">
      <c r="B399" s="3" t="s">
        <v>233</v>
      </c>
    </row>
    <row r="400" spans="2:2" x14ac:dyDescent="0.25">
      <c r="B400" s="3" t="s">
        <v>233</v>
      </c>
    </row>
    <row r="401" spans="2:2" x14ac:dyDescent="0.25">
      <c r="B401" s="3" t="s">
        <v>122</v>
      </c>
    </row>
    <row r="402" spans="2:2" x14ac:dyDescent="0.25">
      <c r="B402" s="3" t="s">
        <v>336</v>
      </c>
    </row>
    <row r="403" spans="2:2" x14ac:dyDescent="0.25">
      <c r="B403" s="3" t="s">
        <v>337</v>
      </c>
    </row>
    <row r="404" spans="2:2" x14ac:dyDescent="0.25">
      <c r="B404" s="3" t="s">
        <v>276</v>
      </c>
    </row>
    <row r="405" spans="2:2" x14ac:dyDescent="0.25">
      <c r="B405" s="3" t="s">
        <v>276</v>
      </c>
    </row>
    <row r="406" spans="2:2" x14ac:dyDescent="0.25">
      <c r="B406" s="3" t="s">
        <v>553</v>
      </c>
    </row>
    <row r="407" spans="2:2" x14ac:dyDescent="0.25">
      <c r="B407" s="3" t="s">
        <v>865</v>
      </c>
    </row>
    <row r="408" spans="2:2" x14ac:dyDescent="0.25">
      <c r="B408" s="3" t="s">
        <v>469</v>
      </c>
    </row>
    <row r="409" spans="2:2" x14ac:dyDescent="0.25">
      <c r="B409" s="3" t="s">
        <v>520</v>
      </c>
    </row>
    <row r="410" spans="2:2" x14ac:dyDescent="0.25">
      <c r="B410" s="3" t="s">
        <v>608</v>
      </c>
    </row>
    <row r="411" spans="2:2" x14ac:dyDescent="0.25">
      <c r="B411" s="3" t="s">
        <v>123</v>
      </c>
    </row>
    <row r="412" spans="2:2" x14ac:dyDescent="0.25">
      <c r="B412" s="3" t="s">
        <v>609</v>
      </c>
    </row>
    <row r="413" spans="2:2" x14ac:dyDescent="0.25">
      <c r="B413" s="3" t="s">
        <v>124</v>
      </c>
    </row>
    <row r="414" spans="2:2" x14ac:dyDescent="0.25">
      <c r="B414" s="3" t="s">
        <v>125</v>
      </c>
    </row>
    <row r="415" spans="2:2" x14ac:dyDescent="0.25">
      <c r="B415" s="3" t="s">
        <v>743</v>
      </c>
    </row>
    <row r="416" spans="2:2" x14ac:dyDescent="0.25">
      <c r="B416" s="3" t="s">
        <v>425</v>
      </c>
    </row>
    <row r="417" spans="2:2" x14ac:dyDescent="0.25">
      <c r="B417" s="3" t="s">
        <v>470</v>
      </c>
    </row>
    <row r="418" spans="2:2" x14ac:dyDescent="0.25">
      <c r="B418" s="3" t="s">
        <v>126</v>
      </c>
    </row>
    <row r="419" spans="2:2" x14ac:dyDescent="0.25">
      <c r="B419" s="3" t="s">
        <v>127</v>
      </c>
    </row>
    <row r="420" spans="2:2" x14ac:dyDescent="0.25">
      <c r="B420" s="3" t="s">
        <v>744</v>
      </c>
    </row>
    <row r="421" spans="2:2" x14ac:dyDescent="0.25">
      <c r="B421" s="3" t="s">
        <v>471</v>
      </c>
    </row>
    <row r="422" spans="2:2" x14ac:dyDescent="0.25">
      <c r="B422" s="3" t="s">
        <v>745</v>
      </c>
    </row>
    <row r="423" spans="2:2" x14ac:dyDescent="0.25">
      <c r="B423" s="3" t="s">
        <v>128</v>
      </c>
    </row>
    <row r="424" spans="2:2" x14ac:dyDescent="0.25">
      <c r="B424" s="3" t="s">
        <v>389</v>
      </c>
    </row>
    <row r="425" spans="2:2" x14ac:dyDescent="0.25">
      <c r="B425" s="3" t="s">
        <v>1045</v>
      </c>
    </row>
    <row r="426" spans="2:2" x14ac:dyDescent="0.25">
      <c r="B426" s="3" t="s">
        <v>472</v>
      </c>
    </row>
    <row r="427" spans="2:2" x14ac:dyDescent="0.25">
      <c r="B427" s="3" t="s">
        <v>959</v>
      </c>
    </row>
    <row r="428" spans="2:2" x14ac:dyDescent="0.25">
      <c r="B428" s="3" t="s">
        <v>1029</v>
      </c>
    </row>
    <row r="429" spans="2:2" x14ac:dyDescent="0.25">
      <c r="B429" s="3" t="s">
        <v>610</v>
      </c>
    </row>
    <row r="430" spans="2:2" x14ac:dyDescent="0.25">
      <c r="B430" s="3" t="s">
        <v>390</v>
      </c>
    </row>
    <row r="431" spans="2:2" x14ac:dyDescent="0.25">
      <c r="B431" s="3" t="s">
        <v>554</v>
      </c>
    </row>
    <row r="432" spans="2:2" x14ac:dyDescent="0.25">
      <c r="B432" s="3" t="s">
        <v>611</v>
      </c>
    </row>
    <row r="433" spans="2:2" x14ac:dyDescent="0.25">
      <c r="B433" s="3" t="s">
        <v>234</v>
      </c>
    </row>
    <row r="434" spans="2:2" x14ac:dyDescent="0.25">
      <c r="B434" s="3" t="s">
        <v>555</v>
      </c>
    </row>
    <row r="435" spans="2:2" x14ac:dyDescent="0.25">
      <c r="B435" s="3" t="s">
        <v>534</v>
      </c>
    </row>
    <row r="436" spans="2:2" x14ac:dyDescent="0.25">
      <c r="B436" s="3" t="s">
        <v>556</v>
      </c>
    </row>
    <row r="437" spans="2:2" x14ac:dyDescent="0.25">
      <c r="B437" s="3" t="s">
        <v>338</v>
      </c>
    </row>
    <row r="438" spans="2:2" x14ac:dyDescent="0.25">
      <c r="B438" s="3" t="s">
        <v>339</v>
      </c>
    </row>
    <row r="439" spans="2:2" x14ac:dyDescent="0.25">
      <c r="B439" s="3" t="s">
        <v>992</v>
      </c>
    </row>
    <row r="440" spans="2:2" x14ac:dyDescent="0.25">
      <c r="B440" s="3" t="s">
        <v>866</v>
      </c>
    </row>
    <row r="441" spans="2:2" x14ac:dyDescent="0.25">
      <c r="B441" s="3" t="s">
        <v>340</v>
      </c>
    </row>
    <row r="442" spans="2:2" x14ac:dyDescent="0.25">
      <c r="B442" s="3" t="s">
        <v>235</v>
      </c>
    </row>
    <row r="443" spans="2:2" x14ac:dyDescent="0.25">
      <c r="B443" s="3" t="s">
        <v>236</v>
      </c>
    </row>
    <row r="444" spans="2:2" x14ac:dyDescent="0.25">
      <c r="B444" s="3" t="s">
        <v>211</v>
      </c>
    </row>
    <row r="445" spans="2:2" x14ac:dyDescent="0.25">
      <c r="B445" s="3" t="s">
        <v>612</v>
      </c>
    </row>
    <row r="446" spans="2:2" x14ac:dyDescent="0.25">
      <c r="B446" s="3" t="s">
        <v>613</v>
      </c>
    </row>
    <row r="447" spans="2:2" x14ac:dyDescent="0.25">
      <c r="B447" s="3" t="s">
        <v>746</v>
      </c>
    </row>
    <row r="448" spans="2:2" x14ac:dyDescent="0.25">
      <c r="B448" s="3" t="s">
        <v>867</v>
      </c>
    </row>
    <row r="449" spans="2:2" x14ac:dyDescent="0.25">
      <c r="B449" s="3" t="s">
        <v>932</v>
      </c>
    </row>
    <row r="450" spans="2:2" x14ac:dyDescent="0.25">
      <c r="B450" s="3" t="s">
        <v>614</v>
      </c>
    </row>
    <row r="451" spans="2:2" x14ac:dyDescent="0.25">
      <c r="B451" s="3" t="s">
        <v>747</v>
      </c>
    </row>
    <row r="452" spans="2:2" x14ac:dyDescent="0.25">
      <c r="B452" s="3" t="s">
        <v>615</v>
      </c>
    </row>
    <row r="453" spans="2:2" x14ac:dyDescent="0.25">
      <c r="B453" s="3" t="s">
        <v>615</v>
      </c>
    </row>
    <row r="454" spans="2:2" x14ac:dyDescent="0.25">
      <c r="B454" s="3" t="s">
        <v>129</v>
      </c>
    </row>
    <row r="455" spans="2:2" x14ac:dyDescent="0.25">
      <c r="B455" s="3" t="s">
        <v>473</v>
      </c>
    </row>
    <row r="456" spans="2:2" x14ac:dyDescent="0.25">
      <c r="B456" s="3" t="s">
        <v>474</v>
      </c>
    </row>
    <row r="457" spans="2:2" x14ac:dyDescent="0.25">
      <c r="B457" s="3" t="s">
        <v>674</v>
      </c>
    </row>
    <row r="458" spans="2:2" x14ac:dyDescent="0.25">
      <c r="B458" s="3" t="s">
        <v>130</v>
      </c>
    </row>
    <row r="459" spans="2:2" x14ac:dyDescent="0.25">
      <c r="B459" s="3" t="s">
        <v>212</v>
      </c>
    </row>
    <row r="460" spans="2:2" x14ac:dyDescent="0.25">
      <c r="B460" s="3" t="s">
        <v>1014</v>
      </c>
    </row>
    <row r="461" spans="2:2" x14ac:dyDescent="0.25">
      <c r="B461" s="3" t="s">
        <v>237</v>
      </c>
    </row>
    <row r="462" spans="2:2" x14ac:dyDescent="0.25">
      <c r="B462" s="3" t="s">
        <v>475</v>
      </c>
    </row>
    <row r="463" spans="2:2" x14ac:dyDescent="0.25">
      <c r="B463" s="3" t="s">
        <v>131</v>
      </c>
    </row>
    <row r="464" spans="2:2" x14ac:dyDescent="0.25">
      <c r="B464" s="3" t="s">
        <v>749</v>
      </c>
    </row>
    <row r="465" spans="2:2" x14ac:dyDescent="0.25">
      <c r="B465" s="3" t="s">
        <v>616</v>
      </c>
    </row>
    <row r="466" spans="2:2" x14ac:dyDescent="0.25">
      <c r="B466" s="3" t="s">
        <v>426</v>
      </c>
    </row>
    <row r="467" spans="2:2" x14ac:dyDescent="0.25">
      <c r="B467" s="3" t="s">
        <v>985</v>
      </c>
    </row>
    <row r="468" spans="2:2" x14ac:dyDescent="0.25">
      <c r="B468" s="3" t="s">
        <v>341</v>
      </c>
    </row>
    <row r="469" spans="2:2" x14ac:dyDescent="0.25">
      <c r="B469" s="3" t="s">
        <v>933</v>
      </c>
    </row>
    <row r="470" spans="2:2" x14ac:dyDescent="0.25">
      <c r="B470" s="3" t="s">
        <v>831</v>
      </c>
    </row>
    <row r="471" spans="2:2" x14ac:dyDescent="0.25">
      <c r="B471" s="3" t="s">
        <v>1037</v>
      </c>
    </row>
    <row r="472" spans="2:2" x14ac:dyDescent="0.25">
      <c r="B472" s="3" t="s">
        <v>617</v>
      </c>
    </row>
    <row r="473" spans="2:2" x14ac:dyDescent="0.25">
      <c r="B473" s="3" t="s">
        <v>342</v>
      </c>
    </row>
    <row r="474" spans="2:2" x14ac:dyDescent="0.25">
      <c r="B474" s="3" t="s">
        <v>50</v>
      </c>
    </row>
    <row r="475" spans="2:2" x14ac:dyDescent="0.25">
      <c r="B475" s="3" t="s">
        <v>995</v>
      </c>
    </row>
    <row r="476" spans="2:2" x14ac:dyDescent="0.25">
      <c r="B476" s="3" t="s">
        <v>51</v>
      </c>
    </row>
    <row r="477" spans="2:2" x14ac:dyDescent="0.25">
      <c r="B477" s="3" t="s">
        <v>1028</v>
      </c>
    </row>
    <row r="478" spans="2:2" x14ac:dyDescent="0.25">
      <c r="B478" s="3" t="s">
        <v>343</v>
      </c>
    </row>
    <row r="479" spans="2:2" x14ac:dyDescent="0.25">
      <c r="B479" s="3" t="s">
        <v>302</v>
      </c>
    </row>
    <row r="480" spans="2:2" x14ac:dyDescent="0.25">
      <c r="B480" s="3" t="s">
        <v>832</v>
      </c>
    </row>
    <row r="481" spans="2:2" x14ac:dyDescent="0.25">
      <c r="B481" s="3" t="s">
        <v>132</v>
      </c>
    </row>
    <row r="482" spans="2:2" x14ac:dyDescent="0.25">
      <c r="B482" s="3" t="s">
        <v>852</v>
      </c>
    </row>
    <row r="483" spans="2:2" x14ac:dyDescent="0.25">
      <c r="B483" s="3" t="s">
        <v>133</v>
      </c>
    </row>
    <row r="484" spans="2:2" x14ac:dyDescent="0.25">
      <c r="B484" s="3" t="s">
        <v>56</v>
      </c>
    </row>
    <row r="485" spans="2:2" x14ac:dyDescent="0.25">
      <c r="B485" s="3" t="s">
        <v>56</v>
      </c>
    </row>
    <row r="486" spans="2:2" x14ac:dyDescent="0.25">
      <c r="B486" s="3" t="s">
        <v>986</v>
      </c>
    </row>
    <row r="487" spans="2:2" x14ac:dyDescent="0.25">
      <c r="B487" s="3" t="s">
        <v>134</v>
      </c>
    </row>
    <row r="488" spans="2:2" x14ac:dyDescent="0.25">
      <c r="B488" s="3" t="s">
        <v>1044</v>
      </c>
    </row>
    <row r="489" spans="2:2" x14ac:dyDescent="0.25">
      <c r="B489" s="3" t="s">
        <v>238</v>
      </c>
    </row>
    <row r="490" spans="2:2" x14ac:dyDescent="0.25">
      <c r="B490" s="3" t="s">
        <v>392</v>
      </c>
    </row>
    <row r="491" spans="2:2" x14ac:dyDescent="0.25">
      <c r="B491" s="3" t="s">
        <v>1007</v>
      </c>
    </row>
    <row r="492" spans="2:2" x14ac:dyDescent="0.25">
      <c r="B492" s="3" t="s">
        <v>960</v>
      </c>
    </row>
    <row r="493" spans="2:2" x14ac:dyDescent="0.25">
      <c r="B493" s="3" t="s">
        <v>868</v>
      </c>
    </row>
    <row r="494" spans="2:2" x14ac:dyDescent="0.25">
      <c r="B494" s="3" t="s">
        <v>415</v>
      </c>
    </row>
    <row r="495" spans="2:2" x14ac:dyDescent="0.25">
      <c r="B495" s="3" t="s">
        <v>344</v>
      </c>
    </row>
    <row r="496" spans="2:2" x14ac:dyDescent="0.25">
      <c r="B496" s="3" t="s">
        <v>345</v>
      </c>
    </row>
    <row r="497" spans="2:2" x14ac:dyDescent="0.25">
      <c r="B497" s="3" t="s">
        <v>345</v>
      </c>
    </row>
    <row r="498" spans="2:2" x14ac:dyDescent="0.25">
      <c r="B498" s="3" t="s">
        <v>345</v>
      </c>
    </row>
    <row r="499" spans="2:2" x14ac:dyDescent="0.25">
      <c r="B499" s="3" t="s">
        <v>345</v>
      </c>
    </row>
    <row r="500" spans="2:2" x14ac:dyDescent="0.25">
      <c r="B500" s="3" t="s">
        <v>751</v>
      </c>
    </row>
    <row r="501" spans="2:2" x14ac:dyDescent="0.25">
      <c r="B501" s="3" t="s">
        <v>135</v>
      </c>
    </row>
    <row r="502" spans="2:2" x14ac:dyDescent="0.25">
      <c r="B502" s="3" t="s">
        <v>135</v>
      </c>
    </row>
    <row r="503" spans="2:2" x14ac:dyDescent="0.25">
      <c r="B503" s="3" t="s">
        <v>750</v>
      </c>
    </row>
    <row r="504" spans="2:2" x14ac:dyDescent="0.25">
      <c r="B504" s="3" t="s">
        <v>750</v>
      </c>
    </row>
    <row r="505" spans="2:2" x14ac:dyDescent="0.25">
      <c r="B505" s="3" t="s">
        <v>987</v>
      </c>
    </row>
    <row r="506" spans="2:2" x14ac:dyDescent="0.25">
      <c r="B506" s="3" t="s">
        <v>427</v>
      </c>
    </row>
    <row r="507" spans="2:2" x14ac:dyDescent="0.25">
      <c r="B507" s="3" t="s">
        <v>391</v>
      </c>
    </row>
    <row r="508" spans="2:2" x14ac:dyDescent="0.25">
      <c r="B508" s="3" t="s">
        <v>748</v>
      </c>
    </row>
    <row r="509" spans="2:2" x14ac:dyDescent="0.25">
      <c r="B509" s="3" t="s">
        <v>476</v>
      </c>
    </row>
    <row r="510" spans="2:2" x14ac:dyDescent="0.25">
      <c r="B510" s="3" t="s">
        <v>477</v>
      </c>
    </row>
    <row r="511" spans="2:2" x14ac:dyDescent="0.25">
      <c r="B511" s="3" t="s">
        <v>978</v>
      </c>
    </row>
    <row r="512" spans="2:2" x14ac:dyDescent="0.25">
      <c r="B512" s="3" t="s">
        <v>346</v>
      </c>
    </row>
    <row r="513" spans="2:2" x14ac:dyDescent="0.25">
      <c r="B513" s="3" t="s">
        <v>304</v>
      </c>
    </row>
    <row r="514" spans="2:2" x14ac:dyDescent="0.25">
      <c r="B514" s="3" t="s">
        <v>136</v>
      </c>
    </row>
    <row r="515" spans="2:2" x14ac:dyDescent="0.25">
      <c r="B515" s="3" t="s">
        <v>557</v>
      </c>
    </row>
    <row r="516" spans="2:2" x14ac:dyDescent="0.25">
      <c r="B516" s="3" t="s">
        <v>983</v>
      </c>
    </row>
    <row r="517" spans="2:2" x14ac:dyDescent="0.25">
      <c r="B517" s="3" t="s">
        <v>558</v>
      </c>
    </row>
    <row r="518" spans="2:2" x14ac:dyDescent="0.25">
      <c r="B518" s="3" t="s">
        <v>618</v>
      </c>
    </row>
    <row r="519" spans="2:2" x14ac:dyDescent="0.25">
      <c r="B519" s="3" t="s">
        <v>347</v>
      </c>
    </row>
    <row r="520" spans="2:2" x14ac:dyDescent="0.25">
      <c r="B520" s="3" t="s">
        <v>213</v>
      </c>
    </row>
    <row r="521" spans="2:2" x14ac:dyDescent="0.25">
      <c r="B521" s="3" t="s">
        <v>869</v>
      </c>
    </row>
    <row r="522" spans="2:2" x14ac:dyDescent="0.25">
      <c r="B522" s="3" t="s">
        <v>68</v>
      </c>
    </row>
    <row r="523" spans="2:2" x14ac:dyDescent="0.25">
      <c r="B523" s="3" t="s">
        <v>348</v>
      </c>
    </row>
    <row r="524" spans="2:2" x14ac:dyDescent="0.25">
      <c r="B524" s="3" t="s">
        <v>69</v>
      </c>
    </row>
    <row r="525" spans="2:2" x14ac:dyDescent="0.25">
      <c r="B525" s="3" t="s">
        <v>521</v>
      </c>
    </row>
    <row r="526" spans="2:2" x14ac:dyDescent="0.25">
      <c r="B526" s="3" t="s">
        <v>393</v>
      </c>
    </row>
    <row r="527" spans="2:2" x14ac:dyDescent="0.25">
      <c r="B527" s="3" t="s">
        <v>478</v>
      </c>
    </row>
    <row r="528" spans="2:2" x14ac:dyDescent="0.25">
      <c r="B528" s="3" t="s">
        <v>394</v>
      </c>
    </row>
    <row r="529" spans="2:2" x14ac:dyDescent="0.25">
      <c r="B529" s="3" t="s">
        <v>675</v>
      </c>
    </row>
    <row r="530" spans="2:2" x14ac:dyDescent="0.25">
      <c r="B530" s="3" t="s">
        <v>753</v>
      </c>
    </row>
    <row r="531" spans="2:2" x14ac:dyDescent="0.25">
      <c r="B531" s="3" t="s">
        <v>479</v>
      </c>
    </row>
    <row r="532" spans="2:2" x14ac:dyDescent="0.25">
      <c r="B532" s="3" t="s">
        <v>619</v>
      </c>
    </row>
    <row r="533" spans="2:2" x14ac:dyDescent="0.25">
      <c r="B533" s="3" t="s">
        <v>137</v>
      </c>
    </row>
    <row r="534" spans="2:2" x14ac:dyDescent="0.25">
      <c r="B534" s="3" t="s">
        <v>138</v>
      </c>
    </row>
    <row r="535" spans="2:2" x14ac:dyDescent="0.25">
      <c r="B535" s="3" t="s">
        <v>698</v>
      </c>
    </row>
    <row r="536" spans="2:2" x14ac:dyDescent="0.25">
      <c r="B536" s="3" t="s">
        <v>349</v>
      </c>
    </row>
    <row r="537" spans="2:2" x14ac:dyDescent="0.25">
      <c r="B537" s="3" t="s">
        <v>699</v>
      </c>
    </row>
    <row r="538" spans="2:2" x14ac:dyDescent="0.25">
      <c r="B538" s="3" t="s">
        <v>262</v>
      </c>
    </row>
    <row r="539" spans="2:2" x14ac:dyDescent="0.25">
      <c r="B539" s="3" t="s">
        <v>522</v>
      </c>
    </row>
    <row r="540" spans="2:2" x14ac:dyDescent="0.25">
      <c r="B540" s="3" t="s">
        <v>480</v>
      </c>
    </row>
    <row r="541" spans="2:2" x14ac:dyDescent="0.25">
      <c r="B541" s="3" t="s">
        <v>676</v>
      </c>
    </row>
    <row r="542" spans="2:2" x14ac:dyDescent="0.25">
      <c r="B542" s="3" t="s">
        <v>350</v>
      </c>
    </row>
    <row r="543" spans="2:2" x14ac:dyDescent="0.25">
      <c r="B543" s="3" t="s">
        <v>677</v>
      </c>
    </row>
    <row r="544" spans="2:2" x14ac:dyDescent="0.25">
      <c r="B544" s="3" t="s">
        <v>52</v>
      </c>
    </row>
    <row r="545" spans="2:2" x14ac:dyDescent="0.25">
      <c r="B545" s="3" t="s">
        <v>52</v>
      </c>
    </row>
    <row r="546" spans="2:2" x14ac:dyDescent="0.25">
      <c r="B546" s="3" t="s">
        <v>961</v>
      </c>
    </row>
    <row r="547" spans="2:2" x14ac:dyDescent="0.25">
      <c r="B547" s="3" t="s">
        <v>824</v>
      </c>
    </row>
    <row r="548" spans="2:2" x14ac:dyDescent="0.25">
      <c r="B548" s="3" t="s">
        <v>139</v>
      </c>
    </row>
    <row r="549" spans="2:2" x14ac:dyDescent="0.25">
      <c r="B549" s="3" t="s">
        <v>833</v>
      </c>
    </row>
    <row r="550" spans="2:2" x14ac:dyDescent="0.25">
      <c r="B550" s="3" t="s">
        <v>300</v>
      </c>
    </row>
    <row r="551" spans="2:2" x14ac:dyDescent="0.25">
      <c r="B551" s="3" t="s">
        <v>1068</v>
      </c>
    </row>
    <row r="552" spans="2:2" x14ac:dyDescent="0.25">
      <c r="B552" s="3" t="s">
        <v>700</v>
      </c>
    </row>
    <row r="553" spans="2:2" x14ac:dyDescent="0.25">
      <c r="B553" s="3" t="s">
        <v>701</v>
      </c>
    </row>
    <row r="554" spans="2:2" x14ac:dyDescent="0.25">
      <c r="B554" s="3" t="s">
        <v>620</v>
      </c>
    </row>
    <row r="555" spans="2:2" x14ac:dyDescent="0.25">
      <c r="B555" s="3" t="s">
        <v>754</v>
      </c>
    </row>
    <row r="556" spans="2:2" x14ac:dyDescent="0.25">
      <c r="B556" s="3" t="s">
        <v>559</v>
      </c>
    </row>
    <row r="557" spans="2:2" x14ac:dyDescent="0.25">
      <c r="B557" s="3" t="s">
        <v>834</v>
      </c>
    </row>
    <row r="558" spans="2:2" x14ac:dyDescent="0.25">
      <c r="B558" s="3" t="s">
        <v>835</v>
      </c>
    </row>
    <row r="559" spans="2:2" x14ac:dyDescent="0.25">
      <c r="B559" s="3" t="s">
        <v>428</v>
      </c>
    </row>
    <row r="560" spans="2:2" x14ac:dyDescent="0.25">
      <c r="B560" s="3" t="s">
        <v>836</v>
      </c>
    </row>
    <row r="561" spans="2:2" x14ac:dyDescent="0.25">
      <c r="B561" s="3" t="s">
        <v>481</v>
      </c>
    </row>
    <row r="562" spans="2:2" x14ac:dyDescent="0.25">
      <c r="B562" s="3" t="s">
        <v>560</v>
      </c>
    </row>
    <row r="563" spans="2:2" x14ac:dyDescent="0.25">
      <c r="B563" s="3" t="s">
        <v>140</v>
      </c>
    </row>
    <row r="564" spans="2:2" x14ac:dyDescent="0.25">
      <c r="B564" s="3" t="s">
        <v>1020</v>
      </c>
    </row>
    <row r="565" spans="2:2" x14ac:dyDescent="0.25">
      <c r="B565" s="3" t="s">
        <v>1021</v>
      </c>
    </row>
    <row r="566" spans="2:2" x14ac:dyDescent="0.25">
      <c r="B566" s="3" t="s">
        <v>1022</v>
      </c>
    </row>
    <row r="567" spans="2:2" x14ac:dyDescent="0.25">
      <c r="B567" s="3" t="s">
        <v>896</v>
      </c>
    </row>
    <row r="568" spans="2:2" x14ac:dyDescent="0.25">
      <c r="B568" s="3" t="s">
        <v>870</v>
      </c>
    </row>
    <row r="569" spans="2:2" x14ac:dyDescent="0.25">
      <c r="B569" s="3" t="s">
        <v>301</v>
      </c>
    </row>
    <row r="570" spans="2:2" x14ac:dyDescent="0.25">
      <c r="B570" s="3" t="s">
        <v>853</v>
      </c>
    </row>
    <row r="571" spans="2:2" x14ac:dyDescent="0.25">
      <c r="B571" s="3" t="s">
        <v>755</v>
      </c>
    </row>
    <row r="572" spans="2:2" x14ac:dyDescent="0.25">
      <c r="B572" s="3" t="s">
        <v>755</v>
      </c>
    </row>
    <row r="573" spans="2:2" x14ac:dyDescent="0.25">
      <c r="B573" s="3" t="s">
        <v>871</v>
      </c>
    </row>
    <row r="574" spans="2:2" x14ac:dyDescent="0.25">
      <c r="B574" s="3" t="s">
        <v>988</v>
      </c>
    </row>
    <row r="575" spans="2:2" x14ac:dyDescent="0.25">
      <c r="B575" s="3" t="s">
        <v>429</v>
      </c>
    </row>
    <row r="576" spans="2:2" x14ac:dyDescent="0.25">
      <c r="B576" s="3" t="s">
        <v>1069</v>
      </c>
    </row>
    <row r="577" spans="2:2" x14ac:dyDescent="0.25">
      <c r="B577" s="3" t="s">
        <v>973</v>
      </c>
    </row>
    <row r="578" spans="2:2" x14ac:dyDescent="0.25">
      <c r="B578" s="3" t="s">
        <v>482</v>
      </c>
    </row>
    <row r="579" spans="2:2" x14ac:dyDescent="0.25">
      <c r="B579" s="3" t="s">
        <v>483</v>
      </c>
    </row>
    <row r="580" spans="2:2" x14ac:dyDescent="0.25">
      <c r="B580" s="3" t="s">
        <v>70</v>
      </c>
    </row>
    <row r="581" spans="2:2" x14ac:dyDescent="0.25">
      <c r="B581" s="3" t="s">
        <v>702</v>
      </c>
    </row>
    <row r="582" spans="2:2" x14ac:dyDescent="0.25">
      <c r="B582" s="3" t="s">
        <v>756</v>
      </c>
    </row>
    <row r="583" spans="2:2" x14ac:dyDescent="0.25">
      <c r="B583" s="3" t="s">
        <v>757</v>
      </c>
    </row>
    <row r="584" spans="2:2" x14ac:dyDescent="0.25">
      <c r="B584" s="3" t="s">
        <v>758</v>
      </c>
    </row>
    <row r="585" spans="2:2" x14ac:dyDescent="0.25">
      <c r="B585" s="3" t="s">
        <v>621</v>
      </c>
    </row>
    <row r="586" spans="2:2" x14ac:dyDescent="0.25">
      <c r="B586" s="3" t="s">
        <v>1046</v>
      </c>
    </row>
    <row r="587" spans="2:2" x14ac:dyDescent="0.25">
      <c r="B587" s="3" t="s">
        <v>71</v>
      </c>
    </row>
    <row r="588" spans="2:2" x14ac:dyDescent="0.25">
      <c r="B588" s="3" t="s">
        <v>416</v>
      </c>
    </row>
    <row r="589" spans="2:2" x14ac:dyDescent="0.25">
      <c r="B589" s="3" t="s">
        <v>60</v>
      </c>
    </row>
    <row r="590" spans="2:2" x14ac:dyDescent="0.25">
      <c r="B590" s="3" t="s">
        <v>962</v>
      </c>
    </row>
    <row r="591" spans="2:2" x14ac:dyDescent="0.25">
      <c r="B591" s="3" t="s">
        <v>72</v>
      </c>
    </row>
    <row r="592" spans="2:2" x14ac:dyDescent="0.25">
      <c r="B592" s="3" t="s">
        <v>703</v>
      </c>
    </row>
    <row r="593" spans="2:2" x14ac:dyDescent="0.25">
      <c r="B593" s="3" t="s">
        <v>703</v>
      </c>
    </row>
    <row r="594" spans="2:2" x14ac:dyDescent="0.25">
      <c r="B594" s="3" t="s">
        <v>854</v>
      </c>
    </row>
    <row r="595" spans="2:2" x14ac:dyDescent="0.25">
      <c r="B595" s="3" t="s">
        <v>998</v>
      </c>
    </row>
    <row r="596" spans="2:2" x14ac:dyDescent="0.25">
      <c r="B596" s="3" t="s">
        <v>523</v>
      </c>
    </row>
    <row r="597" spans="2:2" x14ac:dyDescent="0.25">
      <c r="B597" s="3" t="s">
        <v>141</v>
      </c>
    </row>
    <row r="598" spans="2:2" x14ac:dyDescent="0.25">
      <c r="B598" s="3" t="s">
        <v>141</v>
      </c>
    </row>
    <row r="599" spans="2:2" x14ac:dyDescent="0.25">
      <c r="B599" s="3" t="s">
        <v>759</v>
      </c>
    </row>
    <row r="600" spans="2:2" x14ac:dyDescent="0.25">
      <c r="B600" s="3" t="s">
        <v>897</v>
      </c>
    </row>
    <row r="601" spans="2:2" x14ac:dyDescent="0.25">
      <c r="B601" s="3" t="s">
        <v>622</v>
      </c>
    </row>
    <row r="602" spans="2:2" x14ac:dyDescent="0.25">
      <c r="B602" s="3" t="s">
        <v>623</v>
      </c>
    </row>
    <row r="603" spans="2:2" x14ac:dyDescent="0.25">
      <c r="B603" s="3" t="s">
        <v>395</v>
      </c>
    </row>
    <row r="604" spans="2:2" x14ac:dyDescent="0.25">
      <c r="B604" s="3" t="s">
        <v>760</v>
      </c>
    </row>
    <row r="605" spans="2:2" x14ac:dyDescent="0.25">
      <c r="B605" s="3" t="s">
        <v>142</v>
      </c>
    </row>
    <row r="606" spans="2:2" x14ac:dyDescent="0.25">
      <c r="B606" s="3" t="s">
        <v>142</v>
      </c>
    </row>
    <row r="607" spans="2:2" x14ac:dyDescent="0.25">
      <c r="B607" s="3" t="s">
        <v>142</v>
      </c>
    </row>
    <row r="608" spans="2:2" x14ac:dyDescent="0.25">
      <c r="B608" s="3" t="s">
        <v>239</v>
      </c>
    </row>
    <row r="609" spans="2:2" x14ac:dyDescent="0.25">
      <c r="B609" s="3" t="s">
        <v>898</v>
      </c>
    </row>
    <row r="610" spans="2:2" x14ac:dyDescent="0.25">
      <c r="B610" s="3" t="s">
        <v>625</v>
      </c>
    </row>
    <row r="611" spans="2:2" x14ac:dyDescent="0.25">
      <c r="B611" s="3" t="s">
        <v>624</v>
      </c>
    </row>
    <row r="612" spans="2:2" x14ac:dyDescent="0.25">
      <c r="B612" s="3" t="s">
        <v>837</v>
      </c>
    </row>
    <row r="613" spans="2:2" x14ac:dyDescent="0.25">
      <c r="B613" s="3" t="s">
        <v>221</v>
      </c>
    </row>
    <row r="614" spans="2:2" x14ac:dyDescent="0.25">
      <c r="B614" s="3" t="s">
        <v>143</v>
      </c>
    </row>
    <row r="615" spans="2:2" x14ac:dyDescent="0.25">
      <c r="B615" s="3" t="s">
        <v>144</v>
      </c>
    </row>
    <row r="616" spans="2:2" x14ac:dyDescent="0.25">
      <c r="B616" s="3" t="s">
        <v>145</v>
      </c>
    </row>
    <row r="617" spans="2:2" x14ac:dyDescent="0.25">
      <c r="B617" s="3" t="s">
        <v>761</v>
      </c>
    </row>
    <row r="618" spans="2:2" x14ac:dyDescent="0.25">
      <c r="B618" s="3" t="s">
        <v>146</v>
      </c>
    </row>
    <row r="619" spans="2:2" x14ac:dyDescent="0.25">
      <c r="B619" s="3" t="s">
        <v>1057</v>
      </c>
    </row>
    <row r="620" spans="2:2" x14ac:dyDescent="0.25">
      <c r="B620" s="3" t="s">
        <v>214</v>
      </c>
    </row>
    <row r="621" spans="2:2" x14ac:dyDescent="0.25">
      <c r="B621" s="3" t="s">
        <v>1030</v>
      </c>
    </row>
    <row r="622" spans="2:2" x14ac:dyDescent="0.25">
      <c r="B622" s="3" t="s">
        <v>762</v>
      </c>
    </row>
    <row r="623" spans="2:2" x14ac:dyDescent="0.25">
      <c r="B623" s="3" t="s">
        <v>963</v>
      </c>
    </row>
    <row r="624" spans="2:2" x14ac:dyDescent="0.25">
      <c r="B624" s="3" t="s">
        <v>215</v>
      </c>
    </row>
    <row r="625" spans="2:2" x14ac:dyDescent="0.25">
      <c r="B625" s="3" t="s">
        <v>934</v>
      </c>
    </row>
    <row r="626" spans="2:2" x14ac:dyDescent="0.25">
      <c r="B626" s="3" t="s">
        <v>484</v>
      </c>
    </row>
    <row r="627" spans="2:2" x14ac:dyDescent="0.25">
      <c r="B627" s="3" t="s">
        <v>396</v>
      </c>
    </row>
    <row r="628" spans="2:2" x14ac:dyDescent="0.25">
      <c r="B628" s="3" t="s">
        <v>485</v>
      </c>
    </row>
    <row r="629" spans="2:2" x14ac:dyDescent="0.25">
      <c r="B629" s="3" t="s">
        <v>763</v>
      </c>
    </row>
    <row r="630" spans="2:2" x14ac:dyDescent="0.25">
      <c r="B630" s="3" t="s">
        <v>626</v>
      </c>
    </row>
    <row r="631" spans="2:2" x14ac:dyDescent="0.25">
      <c r="B631" s="3" t="s">
        <v>351</v>
      </c>
    </row>
    <row r="632" spans="2:2" x14ac:dyDescent="0.25">
      <c r="B632" s="3" t="s">
        <v>486</v>
      </c>
    </row>
    <row r="633" spans="2:2" x14ac:dyDescent="0.25">
      <c r="B633" s="3" t="s">
        <v>240</v>
      </c>
    </row>
    <row r="634" spans="2:2" x14ac:dyDescent="0.25">
      <c r="B634" s="3" t="s">
        <v>974</v>
      </c>
    </row>
    <row r="635" spans="2:2" x14ac:dyDescent="0.25">
      <c r="B635" s="3" t="s">
        <v>964</v>
      </c>
    </row>
    <row r="636" spans="2:2" x14ac:dyDescent="0.25">
      <c r="B636" s="3" t="s">
        <v>899</v>
      </c>
    </row>
    <row r="637" spans="2:2" x14ac:dyDescent="0.25">
      <c r="B637" s="3" t="s">
        <v>352</v>
      </c>
    </row>
    <row r="638" spans="2:2" x14ac:dyDescent="0.25">
      <c r="B638" s="3" t="s">
        <v>764</v>
      </c>
    </row>
    <row r="639" spans="2:2" x14ac:dyDescent="0.25">
      <c r="B639" s="3" t="s">
        <v>524</v>
      </c>
    </row>
    <row r="640" spans="2:2" x14ac:dyDescent="0.25">
      <c r="B640" s="3" t="s">
        <v>765</v>
      </c>
    </row>
    <row r="641" spans="2:2" x14ac:dyDescent="0.25">
      <c r="B641" s="3" t="s">
        <v>148</v>
      </c>
    </row>
    <row r="642" spans="2:2" x14ac:dyDescent="0.25">
      <c r="B642" s="3" t="s">
        <v>1002</v>
      </c>
    </row>
    <row r="643" spans="2:2" x14ac:dyDescent="0.25">
      <c r="B643" s="3" t="s">
        <v>838</v>
      </c>
    </row>
    <row r="644" spans="2:2" x14ac:dyDescent="0.25">
      <c r="B644" s="3" t="s">
        <v>872</v>
      </c>
    </row>
    <row r="645" spans="2:2" x14ac:dyDescent="0.25">
      <c r="B645" s="3" t="s">
        <v>873</v>
      </c>
    </row>
    <row r="646" spans="2:2" x14ac:dyDescent="0.25">
      <c r="B646" s="3" t="s">
        <v>766</v>
      </c>
    </row>
    <row r="647" spans="2:2" x14ac:dyDescent="0.25">
      <c r="B647" s="3" t="s">
        <v>241</v>
      </c>
    </row>
    <row r="648" spans="2:2" x14ac:dyDescent="0.25">
      <c r="B648" s="3" t="s">
        <v>53</v>
      </c>
    </row>
    <row r="649" spans="2:2" x14ac:dyDescent="0.25">
      <c r="B649" s="3" t="s">
        <v>149</v>
      </c>
    </row>
    <row r="650" spans="2:2" x14ac:dyDescent="0.25">
      <c r="B650" s="3" t="s">
        <v>767</v>
      </c>
    </row>
    <row r="651" spans="2:2" x14ac:dyDescent="0.25">
      <c r="B651" s="3" t="s">
        <v>768</v>
      </c>
    </row>
    <row r="652" spans="2:2" x14ac:dyDescent="0.25">
      <c r="B652" s="3" t="s">
        <v>242</v>
      </c>
    </row>
    <row r="653" spans="2:2" x14ac:dyDescent="0.25">
      <c r="B653" s="3" t="s">
        <v>243</v>
      </c>
    </row>
    <row r="654" spans="2:2" x14ac:dyDescent="0.25">
      <c r="B654" s="3" t="s">
        <v>243</v>
      </c>
    </row>
    <row r="655" spans="2:2" x14ac:dyDescent="0.25">
      <c r="B655" s="3" t="s">
        <v>487</v>
      </c>
    </row>
    <row r="656" spans="2:2" x14ac:dyDescent="0.25">
      <c r="B656" s="3" t="s">
        <v>678</v>
      </c>
    </row>
    <row r="657" spans="2:2" x14ac:dyDescent="0.25">
      <c r="B657" s="3" t="s">
        <v>488</v>
      </c>
    </row>
    <row r="658" spans="2:2" x14ac:dyDescent="0.25">
      <c r="B658" s="3" t="s">
        <v>935</v>
      </c>
    </row>
    <row r="659" spans="2:2" x14ac:dyDescent="0.25">
      <c r="B659" s="3" t="s">
        <v>525</v>
      </c>
    </row>
    <row r="660" spans="2:2" x14ac:dyDescent="0.25">
      <c r="B660" s="3" t="s">
        <v>1065</v>
      </c>
    </row>
    <row r="661" spans="2:2" x14ac:dyDescent="0.25">
      <c r="B661" s="3" t="s">
        <v>397</v>
      </c>
    </row>
    <row r="662" spans="2:2" x14ac:dyDescent="0.25">
      <c r="B662" s="3" t="s">
        <v>398</v>
      </c>
    </row>
    <row r="663" spans="2:2" x14ac:dyDescent="0.25">
      <c r="B663" s="3" t="s">
        <v>997</v>
      </c>
    </row>
    <row r="664" spans="2:2" x14ac:dyDescent="0.25">
      <c r="B664" s="3" t="s">
        <v>150</v>
      </c>
    </row>
    <row r="665" spans="2:2" x14ac:dyDescent="0.25">
      <c r="B665" s="3" t="s">
        <v>769</v>
      </c>
    </row>
    <row r="666" spans="2:2" x14ac:dyDescent="0.25">
      <c r="B666" s="3" t="s">
        <v>1004</v>
      </c>
    </row>
    <row r="667" spans="2:2" x14ac:dyDescent="0.25">
      <c r="B667" s="3" t="s">
        <v>489</v>
      </c>
    </row>
    <row r="668" spans="2:2" x14ac:dyDescent="0.25">
      <c r="B668" s="3" t="s">
        <v>151</v>
      </c>
    </row>
    <row r="669" spans="2:2" x14ac:dyDescent="0.25">
      <c r="B669" s="3" t="s">
        <v>152</v>
      </c>
    </row>
    <row r="670" spans="2:2" x14ac:dyDescent="0.25">
      <c r="B670" s="3" t="s">
        <v>315</v>
      </c>
    </row>
    <row r="671" spans="2:2" x14ac:dyDescent="0.25">
      <c r="B671" s="3" t="s">
        <v>874</v>
      </c>
    </row>
    <row r="672" spans="2:2" x14ac:dyDescent="0.25">
      <c r="B672" s="3" t="s">
        <v>770</v>
      </c>
    </row>
    <row r="673" spans="2:2" x14ac:dyDescent="0.25">
      <c r="B673" s="3" t="s">
        <v>771</v>
      </c>
    </row>
    <row r="674" spans="2:2" x14ac:dyDescent="0.25">
      <c r="B674" s="3" t="s">
        <v>965</v>
      </c>
    </row>
    <row r="675" spans="2:2" x14ac:dyDescent="0.25">
      <c r="B675" s="3" t="s">
        <v>772</v>
      </c>
    </row>
    <row r="676" spans="2:2" x14ac:dyDescent="0.25">
      <c r="B676" s="3" t="s">
        <v>277</v>
      </c>
    </row>
    <row r="677" spans="2:2" x14ac:dyDescent="0.25">
      <c r="B677" s="3" t="s">
        <v>54</v>
      </c>
    </row>
    <row r="678" spans="2:2" x14ac:dyDescent="0.25">
      <c r="B678" s="3" t="s">
        <v>839</v>
      </c>
    </row>
    <row r="679" spans="2:2" x14ac:dyDescent="0.25">
      <c r="B679" s="3" t="s">
        <v>627</v>
      </c>
    </row>
    <row r="680" spans="2:2" x14ac:dyDescent="0.25">
      <c r="B680" s="3" t="s">
        <v>628</v>
      </c>
    </row>
    <row r="681" spans="2:2" x14ac:dyDescent="0.25">
      <c r="B681" s="3" t="s">
        <v>420</v>
      </c>
    </row>
    <row r="682" spans="2:2" x14ac:dyDescent="0.25">
      <c r="B682" s="3" t="s">
        <v>773</v>
      </c>
    </row>
    <row r="683" spans="2:2" x14ac:dyDescent="0.25">
      <c r="B683" s="3" t="s">
        <v>1060</v>
      </c>
    </row>
    <row r="684" spans="2:2" x14ac:dyDescent="0.25">
      <c r="B684" s="3" t="s">
        <v>490</v>
      </c>
    </row>
    <row r="685" spans="2:2" x14ac:dyDescent="0.25">
      <c r="B685" s="3" t="s">
        <v>900</v>
      </c>
    </row>
    <row r="686" spans="2:2" x14ac:dyDescent="0.25">
      <c r="B686" s="3" t="s">
        <v>875</v>
      </c>
    </row>
    <row r="687" spans="2:2" x14ac:dyDescent="0.25">
      <c r="B687" s="3" t="s">
        <v>417</v>
      </c>
    </row>
    <row r="688" spans="2:2" x14ac:dyDescent="0.25">
      <c r="B688" s="3" t="s">
        <v>1031</v>
      </c>
    </row>
    <row r="689" spans="2:2" x14ac:dyDescent="0.25">
      <c r="B689" s="3" t="s">
        <v>491</v>
      </c>
    </row>
    <row r="690" spans="2:2" x14ac:dyDescent="0.25">
      <c r="B690" s="3" t="s">
        <v>1056</v>
      </c>
    </row>
    <row r="691" spans="2:2" x14ac:dyDescent="0.25">
      <c r="B691" s="3" t="s">
        <v>679</v>
      </c>
    </row>
    <row r="692" spans="2:2" x14ac:dyDescent="0.25">
      <c r="B692" s="3" t="s">
        <v>774</v>
      </c>
    </row>
    <row r="693" spans="2:2" x14ac:dyDescent="0.25">
      <c r="B693" s="3" t="s">
        <v>244</v>
      </c>
    </row>
    <row r="694" spans="2:2" x14ac:dyDescent="0.25">
      <c r="B694" s="3" t="s">
        <v>245</v>
      </c>
    </row>
    <row r="695" spans="2:2" x14ac:dyDescent="0.25">
      <c r="B695" s="3" t="s">
        <v>278</v>
      </c>
    </row>
    <row r="696" spans="2:2" x14ac:dyDescent="0.25">
      <c r="B696" s="3" t="s">
        <v>901</v>
      </c>
    </row>
    <row r="697" spans="2:2" x14ac:dyDescent="0.25">
      <c r="B697" s="3" t="s">
        <v>73</v>
      </c>
    </row>
    <row r="698" spans="2:2" x14ac:dyDescent="0.25">
      <c r="B698" s="3" t="s">
        <v>279</v>
      </c>
    </row>
    <row r="699" spans="2:2" x14ac:dyDescent="0.25">
      <c r="B699" s="3" t="s">
        <v>354</v>
      </c>
    </row>
    <row r="700" spans="2:2" x14ac:dyDescent="0.25">
      <c r="B700" s="3" t="s">
        <v>680</v>
      </c>
    </row>
    <row r="701" spans="2:2" x14ac:dyDescent="0.25">
      <c r="B701" s="3" t="s">
        <v>681</v>
      </c>
    </row>
    <row r="702" spans="2:2" x14ac:dyDescent="0.25">
      <c r="B702" s="3" t="s">
        <v>858</v>
      </c>
    </row>
    <row r="703" spans="2:2" x14ac:dyDescent="0.25">
      <c r="B703" s="3" t="s">
        <v>966</v>
      </c>
    </row>
    <row r="704" spans="2:2" x14ac:dyDescent="0.25">
      <c r="B704" s="3" t="s">
        <v>355</v>
      </c>
    </row>
    <row r="705" spans="2:2" x14ac:dyDescent="0.25">
      <c r="B705" s="3" t="s">
        <v>936</v>
      </c>
    </row>
    <row r="706" spans="2:2" x14ac:dyDescent="0.25">
      <c r="B706" s="3" t="s">
        <v>902</v>
      </c>
    </row>
    <row r="707" spans="2:2" x14ac:dyDescent="0.25">
      <c r="B707" s="3" t="s">
        <v>356</v>
      </c>
    </row>
    <row r="708" spans="2:2" x14ac:dyDescent="0.25">
      <c r="B708" s="3" t="s">
        <v>356</v>
      </c>
    </row>
    <row r="709" spans="2:2" x14ac:dyDescent="0.25">
      <c r="B709" s="3" t="s">
        <v>1011</v>
      </c>
    </row>
    <row r="710" spans="2:2" x14ac:dyDescent="0.25">
      <c r="B710" s="3" t="s">
        <v>74</v>
      </c>
    </row>
    <row r="711" spans="2:2" x14ac:dyDescent="0.25">
      <c r="B711" s="3" t="s">
        <v>430</v>
      </c>
    </row>
    <row r="712" spans="2:2" x14ac:dyDescent="0.25">
      <c r="B712" s="3" t="s">
        <v>629</v>
      </c>
    </row>
    <row r="713" spans="2:2" x14ac:dyDescent="0.25">
      <c r="B713" s="3" t="s">
        <v>280</v>
      </c>
    </row>
    <row r="714" spans="2:2" x14ac:dyDescent="0.25">
      <c r="B714" s="3" t="s">
        <v>492</v>
      </c>
    </row>
    <row r="715" spans="2:2" x14ac:dyDescent="0.25">
      <c r="B715" s="3" t="s">
        <v>357</v>
      </c>
    </row>
    <row r="716" spans="2:2" x14ac:dyDescent="0.25">
      <c r="B716" s="3" t="s">
        <v>1066</v>
      </c>
    </row>
    <row r="717" spans="2:2" x14ac:dyDescent="0.25">
      <c r="B717" s="3" t="s">
        <v>1067</v>
      </c>
    </row>
    <row r="718" spans="2:2" x14ac:dyDescent="0.25">
      <c r="B718" s="3" t="s">
        <v>975</v>
      </c>
    </row>
    <row r="719" spans="2:2" x14ac:dyDescent="0.25">
      <c r="B719" s="3" t="s">
        <v>630</v>
      </c>
    </row>
    <row r="720" spans="2:2" x14ac:dyDescent="0.25">
      <c r="B720" s="3" t="s">
        <v>775</v>
      </c>
    </row>
    <row r="721" spans="2:2" x14ac:dyDescent="0.25">
      <c r="B721" s="3" t="s">
        <v>976</v>
      </c>
    </row>
    <row r="722" spans="2:2" x14ac:dyDescent="0.25">
      <c r="B722" s="3" t="s">
        <v>1006</v>
      </c>
    </row>
    <row r="723" spans="2:2" x14ac:dyDescent="0.25">
      <c r="B723" s="3" t="s">
        <v>682</v>
      </c>
    </row>
    <row r="724" spans="2:2" x14ac:dyDescent="0.25">
      <c r="B724" s="3" t="s">
        <v>682</v>
      </c>
    </row>
    <row r="725" spans="2:2" x14ac:dyDescent="0.25">
      <c r="B725" s="3" t="s">
        <v>305</v>
      </c>
    </row>
    <row r="726" spans="2:2" x14ac:dyDescent="0.25">
      <c r="B726" s="3" t="s">
        <v>75</v>
      </c>
    </row>
    <row r="727" spans="2:2" x14ac:dyDescent="0.25">
      <c r="B727" s="3" t="s">
        <v>306</v>
      </c>
    </row>
    <row r="728" spans="2:2" x14ac:dyDescent="0.25">
      <c r="B728" s="3" t="s">
        <v>977</v>
      </c>
    </row>
    <row r="729" spans="2:2" x14ac:dyDescent="0.25">
      <c r="B729" s="3" t="s">
        <v>76</v>
      </c>
    </row>
    <row r="730" spans="2:2" x14ac:dyDescent="0.25">
      <c r="B730" s="3" t="s">
        <v>308</v>
      </c>
    </row>
    <row r="731" spans="2:2" x14ac:dyDescent="0.25">
      <c r="B731" s="3" t="s">
        <v>307</v>
      </c>
    </row>
    <row r="732" spans="2:2" x14ac:dyDescent="0.25">
      <c r="B732" s="3" t="s">
        <v>631</v>
      </c>
    </row>
    <row r="733" spans="2:2" x14ac:dyDescent="0.25">
      <c r="B733" s="3" t="s">
        <v>989</v>
      </c>
    </row>
    <row r="734" spans="2:2" x14ac:dyDescent="0.25">
      <c r="B734" s="3" t="s">
        <v>493</v>
      </c>
    </row>
    <row r="735" spans="2:2" x14ac:dyDescent="0.25">
      <c r="B735" s="3" t="s">
        <v>309</v>
      </c>
    </row>
    <row r="736" spans="2:2" x14ac:dyDescent="0.25">
      <c r="B736" s="3" t="s">
        <v>309</v>
      </c>
    </row>
    <row r="737" spans="2:2" x14ac:dyDescent="0.25">
      <c r="B737" s="3" t="s">
        <v>953</v>
      </c>
    </row>
    <row r="738" spans="2:2" x14ac:dyDescent="0.25">
      <c r="B738" s="3" t="s">
        <v>153</v>
      </c>
    </row>
    <row r="739" spans="2:2" x14ac:dyDescent="0.25">
      <c r="B739" s="3" t="s">
        <v>990</v>
      </c>
    </row>
    <row r="740" spans="2:2" x14ac:dyDescent="0.25">
      <c r="B740" s="3" t="s">
        <v>990</v>
      </c>
    </row>
    <row r="741" spans="2:2" x14ac:dyDescent="0.25">
      <c r="B741" s="3" t="s">
        <v>876</v>
      </c>
    </row>
    <row r="742" spans="2:2" x14ac:dyDescent="0.25">
      <c r="B742" s="3" t="s">
        <v>632</v>
      </c>
    </row>
    <row r="743" spans="2:2" x14ac:dyDescent="0.25">
      <c r="B743" s="3" t="s">
        <v>494</v>
      </c>
    </row>
    <row r="744" spans="2:2" x14ac:dyDescent="0.25">
      <c r="B744" s="3" t="s">
        <v>154</v>
      </c>
    </row>
    <row r="745" spans="2:2" x14ac:dyDescent="0.25">
      <c r="B745" s="3" t="s">
        <v>358</v>
      </c>
    </row>
    <row r="746" spans="2:2" x14ac:dyDescent="0.25">
      <c r="B746" s="3" t="s">
        <v>877</v>
      </c>
    </row>
    <row r="747" spans="2:2" x14ac:dyDescent="0.25">
      <c r="B747" s="3" t="s">
        <v>903</v>
      </c>
    </row>
    <row r="748" spans="2:2" x14ac:dyDescent="0.25">
      <c r="B748" s="3" t="s">
        <v>77</v>
      </c>
    </row>
    <row r="749" spans="2:2" x14ac:dyDescent="0.25">
      <c r="B749" s="3" t="s">
        <v>155</v>
      </c>
    </row>
    <row r="750" spans="2:2" x14ac:dyDescent="0.25">
      <c r="B750" s="3" t="s">
        <v>156</v>
      </c>
    </row>
    <row r="751" spans="2:2" x14ac:dyDescent="0.25">
      <c r="B751" s="3" t="s">
        <v>200</v>
      </c>
    </row>
    <row r="752" spans="2:2" x14ac:dyDescent="0.25">
      <c r="B752" s="3" t="s">
        <v>418</v>
      </c>
    </row>
    <row r="753" spans="2:2" x14ac:dyDescent="0.25">
      <c r="B753" s="3" t="s">
        <v>431</v>
      </c>
    </row>
    <row r="754" spans="2:2" x14ac:dyDescent="0.25">
      <c r="B754" s="3" t="s">
        <v>776</v>
      </c>
    </row>
    <row r="755" spans="2:2" x14ac:dyDescent="0.25">
      <c r="B755" s="3" t="s">
        <v>157</v>
      </c>
    </row>
    <row r="756" spans="2:2" x14ac:dyDescent="0.25">
      <c r="B756" s="3" t="s">
        <v>399</v>
      </c>
    </row>
    <row r="757" spans="2:2" x14ac:dyDescent="0.25">
      <c r="B757" s="3" t="s">
        <v>777</v>
      </c>
    </row>
    <row r="758" spans="2:2" x14ac:dyDescent="0.25">
      <c r="B758" s="3" t="s">
        <v>778</v>
      </c>
    </row>
    <row r="759" spans="2:2" x14ac:dyDescent="0.25">
      <c r="B759" s="3" t="s">
        <v>967</v>
      </c>
    </row>
    <row r="760" spans="2:2" x14ac:dyDescent="0.25">
      <c r="B760" s="3" t="s">
        <v>1047</v>
      </c>
    </row>
    <row r="761" spans="2:2" x14ac:dyDescent="0.25">
      <c r="B761" s="3" t="s">
        <v>633</v>
      </c>
    </row>
    <row r="762" spans="2:2" x14ac:dyDescent="0.25">
      <c r="B762" s="3" t="s">
        <v>281</v>
      </c>
    </row>
    <row r="763" spans="2:2" x14ac:dyDescent="0.25">
      <c r="B763" s="3" t="s">
        <v>683</v>
      </c>
    </row>
    <row r="764" spans="2:2" x14ac:dyDescent="0.25">
      <c r="B764" s="3" t="s">
        <v>310</v>
      </c>
    </row>
    <row r="765" spans="2:2" x14ac:dyDescent="0.25">
      <c r="B765" s="3" t="s">
        <v>310</v>
      </c>
    </row>
    <row r="766" spans="2:2" x14ac:dyDescent="0.25">
      <c r="B766" s="3" t="s">
        <v>634</v>
      </c>
    </row>
    <row r="767" spans="2:2" x14ac:dyDescent="0.25">
      <c r="B767" s="3" t="s">
        <v>159</v>
      </c>
    </row>
    <row r="768" spans="2:2" x14ac:dyDescent="0.25">
      <c r="B768" s="3" t="s">
        <v>159</v>
      </c>
    </row>
    <row r="769" spans="2:2" x14ac:dyDescent="0.25">
      <c r="B769" s="3" t="s">
        <v>55</v>
      </c>
    </row>
    <row r="770" spans="2:2" x14ac:dyDescent="0.25">
      <c r="B770" s="3" t="s">
        <v>1023</v>
      </c>
    </row>
    <row r="771" spans="2:2" x14ac:dyDescent="0.25">
      <c r="B771" s="3" t="s">
        <v>1024</v>
      </c>
    </row>
    <row r="772" spans="2:2" x14ac:dyDescent="0.25">
      <c r="B772" s="3" t="s">
        <v>704</v>
      </c>
    </row>
    <row r="773" spans="2:2" x14ac:dyDescent="0.25">
      <c r="B773" s="3" t="s">
        <v>904</v>
      </c>
    </row>
    <row r="774" spans="2:2" x14ac:dyDescent="0.25">
      <c r="B774" s="3" t="s">
        <v>937</v>
      </c>
    </row>
    <row r="775" spans="2:2" x14ac:dyDescent="0.25">
      <c r="B775" s="3" t="s">
        <v>258</v>
      </c>
    </row>
    <row r="776" spans="2:2" x14ac:dyDescent="0.25">
      <c r="B776" s="3" t="s">
        <v>495</v>
      </c>
    </row>
    <row r="777" spans="2:2" x14ac:dyDescent="0.25">
      <c r="B777" s="3" t="s">
        <v>495</v>
      </c>
    </row>
    <row r="778" spans="2:2" x14ac:dyDescent="0.25">
      <c r="B778" s="3" t="s">
        <v>216</v>
      </c>
    </row>
    <row r="779" spans="2:2" x14ac:dyDescent="0.25">
      <c r="B779" s="3" t="s">
        <v>216</v>
      </c>
    </row>
    <row r="780" spans="2:2" x14ac:dyDescent="0.25">
      <c r="B780" s="3" t="s">
        <v>840</v>
      </c>
    </row>
    <row r="781" spans="2:2" x14ac:dyDescent="0.25">
      <c r="B781" s="3" t="s">
        <v>246</v>
      </c>
    </row>
    <row r="782" spans="2:2" x14ac:dyDescent="0.25">
      <c r="B782" s="3" t="s">
        <v>359</v>
      </c>
    </row>
    <row r="783" spans="2:2" x14ac:dyDescent="0.25">
      <c r="B783" s="3" t="s">
        <v>938</v>
      </c>
    </row>
    <row r="784" spans="2:2" x14ac:dyDescent="0.25">
      <c r="B784" s="3" t="s">
        <v>905</v>
      </c>
    </row>
    <row r="785" spans="2:2" x14ac:dyDescent="0.25">
      <c r="B785" s="3" t="s">
        <v>779</v>
      </c>
    </row>
    <row r="786" spans="2:2" x14ac:dyDescent="0.25">
      <c r="B786" s="3" t="s">
        <v>878</v>
      </c>
    </row>
    <row r="787" spans="2:2" x14ac:dyDescent="0.25">
      <c r="B787" s="3" t="s">
        <v>906</v>
      </c>
    </row>
    <row r="788" spans="2:2" x14ac:dyDescent="0.25">
      <c r="B788" s="3" t="s">
        <v>496</v>
      </c>
    </row>
    <row r="789" spans="2:2" x14ac:dyDescent="0.25">
      <c r="B789" s="3" t="s">
        <v>684</v>
      </c>
    </row>
    <row r="790" spans="2:2" x14ac:dyDescent="0.25">
      <c r="B790" s="3" t="s">
        <v>635</v>
      </c>
    </row>
    <row r="791" spans="2:2" x14ac:dyDescent="0.25">
      <c r="B791" s="3" t="s">
        <v>635</v>
      </c>
    </row>
    <row r="792" spans="2:2" x14ac:dyDescent="0.25">
      <c r="B792" s="3" t="s">
        <v>635</v>
      </c>
    </row>
    <row r="793" spans="2:2" x14ac:dyDescent="0.25">
      <c r="B793" s="3" t="s">
        <v>1032</v>
      </c>
    </row>
    <row r="794" spans="2:2" x14ac:dyDescent="0.25">
      <c r="B794" s="3" t="s">
        <v>636</v>
      </c>
    </row>
    <row r="795" spans="2:2" x14ac:dyDescent="0.25">
      <c r="B795" s="3" t="s">
        <v>780</v>
      </c>
    </row>
    <row r="796" spans="2:2" x14ac:dyDescent="0.25">
      <c r="B796" s="3" t="s">
        <v>968</v>
      </c>
    </row>
    <row r="797" spans="2:2" x14ac:dyDescent="0.25">
      <c r="B797" s="3" t="s">
        <v>781</v>
      </c>
    </row>
    <row r="798" spans="2:2" x14ac:dyDescent="0.25">
      <c r="B798" s="3" t="s">
        <v>78</v>
      </c>
    </row>
    <row r="799" spans="2:2" x14ac:dyDescent="0.25">
      <c r="B799" s="3" t="s">
        <v>247</v>
      </c>
    </row>
    <row r="800" spans="2:2" x14ac:dyDescent="0.25">
      <c r="B800" s="3" t="s">
        <v>282</v>
      </c>
    </row>
    <row r="801" spans="2:2" x14ac:dyDescent="0.25">
      <c r="B801" s="3" t="s">
        <v>282</v>
      </c>
    </row>
    <row r="802" spans="2:2" x14ac:dyDescent="0.25">
      <c r="B802" s="3" t="s">
        <v>400</v>
      </c>
    </row>
    <row r="803" spans="2:2" x14ac:dyDescent="0.25">
      <c r="B803" s="3" t="s">
        <v>907</v>
      </c>
    </row>
    <row r="804" spans="2:2" x14ac:dyDescent="0.25">
      <c r="B804" s="3" t="s">
        <v>419</v>
      </c>
    </row>
    <row r="805" spans="2:2" x14ac:dyDescent="0.25">
      <c r="B805" s="3" t="s">
        <v>637</v>
      </c>
    </row>
    <row r="806" spans="2:2" x14ac:dyDescent="0.25">
      <c r="B806" s="3" t="s">
        <v>782</v>
      </c>
    </row>
    <row r="807" spans="2:2" x14ac:dyDescent="0.25">
      <c r="B807" s="3" t="s">
        <v>841</v>
      </c>
    </row>
    <row r="808" spans="2:2" x14ac:dyDescent="0.25">
      <c r="B808" s="3" t="s">
        <v>360</v>
      </c>
    </row>
    <row r="809" spans="2:2" x14ac:dyDescent="0.25">
      <c r="B809" s="3" t="s">
        <v>526</v>
      </c>
    </row>
    <row r="810" spans="2:2" x14ac:dyDescent="0.25">
      <c r="B810" s="3" t="s">
        <v>248</v>
      </c>
    </row>
    <row r="811" spans="2:2" x14ac:dyDescent="0.25">
      <c r="B811" s="3" t="s">
        <v>57</v>
      </c>
    </row>
    <row r="812" spans="2:2" x14ac:dyDescent="0.25">
      <c r="B812" s="3" t="s">
        <v>497</v>
      </c>
    </row>
    <row r="813" spans="2:2" x14ac:dyDescent="0.25">
      <c r="B813" s="3" t="s">
        <v>497</v>
      </c>
    </row>
    <row r="814" spans="2:2" x14ac:dyDescent="0.25">
      <c r="B814" s="3" t="s">
        <v>638</v>
      </c>
    </row>
    <row r="815" spans="2:2" x14ac:dyDescent="0.25">
      <c r="B815" s="3" t="s">
        <v>370</v>
      </c>
    </row>
    <row r="816" spans="2:2" x14ac:dyDescent="0.25">
      <c r="B816" s="3" t="s">
        <v>79</v>
      </c>
    </row>
    <row r="817" spans="2:2" x14ac:dyDescent="0.25">
      <c r="B817" s="3" t="s">
        <v>80</v>
      </c>
    </row>
    <row r="818" spans="2:2" x14ac:dyDescent="0.25">
      <c r="B818" s="3" t="s">
        <v>908</v>
      </c>
    </row>
    <row r="819" spans="2:2" x14ac:dyDescent="0.25">
      <c r="B819" s="3" t="s">
        <v>160</v>
      </c>
    </row>
    <row r="820" spans="2:2" x14ac:dyDescent="0.25">
      <c r="B820" s="3" t="s">
        <v>498</v>
      </c>
    </row>
    <row r="821" spans="2:2" x14ac:dyDescent="0.25">
      <c r="B821" s="3" t="s">
        <v>1043</v>
      </c>
    </row>
    <row r="822" spans="2:2" x14ac:dyDescent="0.25">
      <c r="B822" s="3" t="s">
        <v>161</v>
      </c>
    </row>
    <row r="823" spans="2:2" x14ac:dyDescent="0.25">
      <c r="B823" s="3" t="s">
        <v>161</v>
      </c>
    </row>
    <row r="824" spans="2:2" x14ac:dyDescent="0.25">
      <c r="B824" s="3" t="s">
        <v>81</v>
      </c>
    </row>
    <row r="825" spans="2:2" x14ac:dyDescent="0.25">
      <c r="B825" s="3" t="s">
        <v>401</v>
      </c>
    </row>
    <row r="826" spans="2:2" x14ac:dyDescent="0.25">
      <c r="B826" s="3" t="s">
        <v>82</v>
      </c>
    </row>
    <row r="827" spans="2:2" x14ac:dyDescent="0.25">
      <c r="B827" s="3" t="s">
        <v>82</v>
      </c>
    </row>
    <row r="828" spans="2:2" x14ac:dyDescent="0.25">
      <c r="B828" s="3" t="s">
        <v>311</v>
      </c>
    </row>
    <row r="829" spans="2:2" x14ac:dyDescent="0.25">
      <c r="B829" s="3" t="s">
        <v>162</v>
      </c>
    </row>
    <row r="830" spans="2:2" x14ac:dyDescent="0.25">
      <c r="B830" s="3" t="s">
        <v>162</v>
      </c>
    </row>
    <row r="831" spans="2:2" x14ac:dyDescent="0.25">
      <c r="B831" s="3" t="s">
        <v>1062</v>
      </c>
    </row>
    <row r="832" spans="2:2" x14ac:dyDescent="0.25">
      <c r="B832" s="3" t="s">
        <v>58</v>
      </c>
    </row>
    <row r="833" spans="2:2" x14ac:dyDescent="0.25">
      <c r="B833" s="3" t="s">
        <v>783</v>
      </c>
    </row>
    <row r="834" spans="2:2" x14ac:dyDescent="0.25">
      <c r="B834" s="3" t="s">
        <v>885</v>
      </c>
    </row>
    <row r="835" spans="2:2" x14ac:dyDescent="0.25">
      <c r="B835" s="3" t="s">
        <v>994</v>
      </c>
    </row>
    <row r="836" spans="2:2" x14ac:dyDescent="0.25">
      <c r="B836" s="3" t="s">
        <v>886</v>
      </c>
    </row>
    <row r="837" spans="2:2" x14ac:dyDescent="0.25">
      <c r="B837" s="3" t="s">
        <v>163</v>
      </c>
    </row>
    <row r="838" spans="2:2" x14ac:dyDescent="0.25">
      <c r="B838" s="3" t="s">
        <v>163</v>
      </c>
    </row>
    <row r="839" spans="2:2" x14ac:dyDescent="0.25">
      <c r="B839" s="3" t="s">
        <v>163</v>
      </c>
    </row>
    <row r="840" spans="2:2" x14ac:dyDescent="0.25">
      <c r="B840" s="3" t="s">
        <v>499</v>
      </c>
    </row>
    <row r="841" spans="2:2" x14ac:dyDescent="0.25">
      <c r="B841" s="3" t="s">
        <v>887</v>
      </c>
    </row>
    <row r="842" spans="2:2" x14ac:dyDescent="0.25">
      <c r="B842" s="3" t="s">
        <v>1063</v>
      </c>
    </row>
    <row r="843" spans="2:2" x14ac:dyDescent="0.25">
      <c r="B843" s="3" t="s">
        <v>639</v>
      </c>
    </row>
    <row r="844" spans="2:2" x14ac:dyDescent="0.25">
      <c r="B844" s="3" t="s">
        <v>500</v>
      </c>
    </row>
    <row r="845" spans="2:2" x14ac:dyDescent="0.25">
      <c r="B845" s="3" t="s">
        <v>1058</v>
      </c>
    </row>
    <row r="846" spans="2:2" x14ac:dyDescent="0.25">
      <c r="B846" s="3" t="s">
        <v>640</v>
      </c>
    </row>
    <row r="847" spans="2:2" x14ac:dyDescent="0.25">
      <c r="B847" s="3" t="s">
        <v>501</v>
      </c>
    </row>
    <row r="848" spans="2:2" x14ac:dyDescent="0.25">
      <c r="B848" s="3" t="s">
        <v>784</v>
      </c>
    </row>
    <row r="849" spans="2:2" x14ac:dyDescent="0.25">
      <c r="B849" s="3" t="s">
        <v>855</v>
      </c>
    </row>
    <row r="850" spans="2:2" x14ac:dyDescent="0.25">
      <c r="B850" s="3" t="s">
        <v>999</v>
      </c>
    </row>
    <row r="851" spans="2:2" x14ac:dyDescent="0.25">
      <c r="B851" s="3" t="s">
        <v>217</v>
      </c>
    </row>
    <row r="852" spans="2:2" x14ac:dyDescent="0.25">
      <c r="B852" s="3" t="s">
        <v>312</v>
      </c>
    </row>
    <row r="853" spans="2:2" x14ac:dyDescent="0.25">
      <c r="B853" s="3" t="s">
        <v>527</v>
      </c>
    </row>
    <row r="854" spans="2:2" x14ac:dyDescent="0.25">
      <c r="B854" s="3" t="s">
        <v>164</v>
      </c>
    </row>
    <row r="855" spans="2:2" x14ac:dyDescent="0.25">
      <c r="B855" s="3" t="s">
        <v>641</v>
      </c>
    </row>
    <row r="856" spans="2:2" x14ac:dyDescent="0.25">
      <c r="B856" s="3" t="s">
        <v>263</v>
      </c>
    </row>
    <row r="857" spans="2:2" x14ac:dyDescent="0.25">
      <c r="B857" s="3" t="s">
        <v>888</v>
      </c>
    </row>
    <row r="858" spans="2:2" x14ac:dyDescent="0.25">
      <c r="B858" s="3" t="s">
        <v>313</v>
      </c>
    </row>
    <row r="859" spans="2:2" x14ac:dyDescent="0.25">
      <c r="B859" s="3" t="s">
        <v>362</v>
      </c>
    </row>
    <row r="860" spans="2:2" x14ac:dyDescent="0.25">
      <c r="B860" s="3" t="s">
        <v>642</v>
      </c>
    </row>
    <row r="861" spans="2:2" x14ac:dyDescent="0.25">
      <c r="B861" s="3" t="s">
        <v>642</v>
      </c>
    </row>
    <row r="862" spans="2:2" x14ac:dyDescent="0.25">
      <c r="B862" s="3" t="s">
        <v>785</v>
      </c>
    </row>
    <row r="863" spans="2:2" x14ac:dyDescent="0.25">
      <c r="B863" s="3" t="s">
        <v>969</v>
      </c>
    </row>
    <row r="864" spans="2:2" x14ac:dyDescent="0.25">
      <c r="B864" s="3" t="s">
        <v>531</v>
      </c>
    </row>
    <row r="865" spans="2:2" x14ac:dyDescent="0.25">
      <c r="B865" s="3" t="s">
        <v>528</v>
      </c>
    </row>
    <row r="866" spans="2:2" x14ac:dyDescent="0.25">
      <c r="B866" s="3" t="s">
        <v>59</v>
      </c>
    </row>
    <row r="867" spans="2:2" x14ac:dyDescent="0.25">
      <c r="B867" s="3" t="s">
        <v>59</v>
      </c>
    </row>
    <row r="868" spans="2:2" x14ac:dyDescent="0.25">
      <c r="B868" s="3" t="s">
        <v>889</v>
      </c>
    </row>
    <row r="869" spans="2:2" x14ac:dyDescent="0.25">
      <c r="B869" s="3" t="s">
        <v>786</v>
      </c>
    </row>
    <row r="870" spans="2:2" x14ac:dyDescent="0.25">
      <c r="B870" s="3" t="s">
        <v>502</v>
      </c>
    </row>
    <row r="871" spans="2:2" x14ac:dyDescent="0.25">
      <c r="B871" s="3" t="s">
        <v>787</v>
      </c>
    </row>
    <row r="872" spans="2:2" x14ac:dyDescent="0.25">
      <c r="B872" s="3" t="s">
        <v>980</v>
      </c>
    </row>
    <row r="873" spans="2:2" x14ac:dyDescent="0.25">
      <c r="B873" s="3" t="s">
        <v>529</v>
      </c>
    </row>
    <row r="874" spans="2:2" x14ac:dyDescent="0.25">
      <c r="B874" s="3" t="s">
        <v>363</v>
      </c>
    </row>
    <row r="875" spans="2:2" x14ac:dyDescent="0.25">
      <c r="B875" s="3" t="s">
        <v>363</v>
      </c>
    </row>
    <row r="876" spans="2:2" x14ac:dyDescent="0.25">
      <c r="B876" s="3" t="s">
        <v>788</v>
      </c>
    </row>
    <row r="877" spans="2:2" x14ac:dyDescent="0.25">
      <c r="B877" s="3" t="s">
        <v>530</v>
      </c>
    </row>
    <row r="878" spans="2:2" x14ac:dyDescent="0.25">
      <c r="B878" s="3" t="s">
        <v>530</v>
      </c>
    </row>
    <row r="879" spans="2:2" x14ac:dyDescent="0.25">
      <c r="B879" s="3" t="s">
        <v>530</v>
      </c>
    </row>
    <row r="880" spans="2:2" x14ac:dyDescent="0.25">
      <c r="B880" s="3" t="s">
        <v>364</v>
      </c>
    </row>
    <row r="881" spans="2:2" x14ac:dyDescent="0.25">
      <c r="B881" s="3" t="s">
        <v>643</v>
      </c>
    </row>
    <row r="882" spans="2:2" x14ac:dyDescent="0.25">
      <c r="B882" s="3" t="s">
        <v>83</v>
      </c>
    </row>
    <row r="883" spans="2:2" x14ac:dyDescent="0.25">
      <c r="B883" s="3" t="s">
        <v>644</v>
      </c>
    </row>
    <row r="884" spans="2:2" x14ac:dyDescent="0.25">
      <c r="B884" s="3" t="s">
        <v>645</v>
      </c>
    </row>
    <row r="885" spans="2:2" x14ac:dyDescent="0.25">
      <c r="B885" s="3" t="s">
        <v>879</v>
      </c>
    </row>
    <row r="886" spans="2:2" x14ac:dyDescent="0.25">
      <c r="B886" s="3" t="s">
        <v>283</v>
      </c>
    </row>
    <row r="887" spans="2:2" x14ac:dyDescent="0.25">
      <c r="B887" s="3" t="s">
        <v>646</v>
      </c>
    </row>
    <row r="888" spans="2:2" x14ac:dyDescent="0.25">
      <c r="B888" s="3" t="s">
        <v>503</v>
      </c>
    </row>
    <row r="889" spans="2:2" x14ac:dyDescent="0.25">
      <c r="B889" s="3" t="s">
        <v>856</v>
      </c>
    </row>
    <row r="890" spans="2:2" x14ac:dyDescent="0.25">
      <c r="B890" s="3" t="s">
        <v>284</v>
      </c>
    </row>
    <row r="891" spans="2:2" x14ac:dyDescent="0.25">
      <c r="B891" s="3" t="s">
        <v>361</v>
      </c>
    </row>
    <row r="892" spans="2:2" x14ac:dyDescent="0.25">
      <c r="B892" s="3" t="s">
        <v>285</v>
      </c>
    </row>
    <row r="893" spans="2:2" x14ac:dyDescent="0.25">
      <c r="B893" s="3" t="s">
        <v>365</v>
      </c>
    </row>
    <row r="894" spans="2:2" x14ac:dyDescent="0.25">
      <c r="B894" s="3" t="s">
        <v>365</v>
      </c>
    </row>
    <row r="895" spans="2:2" x14ac:dyDescent="0.25">
      <c r="B895" s="3" t="s">
        <v>365</v>
      </c>
    </row>
    <row r="896" spans="2:2" x14ac:dyDescent="0.25">
      <c r="B896" s="3" t="s">
        <v>1033</v>
      </c>
    </row>
    <row r="897" spans="2:2" x14ac:dyDescent="0.25">
      <c r="B897" s="3" t="s">
        <v>890</v>
      </c>
    </row>
    <row r="898" spans="2:2" x14ac:dyDescent="0.25">
      <c r="B898" s="3" t="s">
        <v>504</v>
      </c>
    </row>
    <row r="899" spans="2:2" x14ac:dyDescent="0.25">
      <c r="B899" s="3" t="s">
        <v>909</v>
      </c>
    </row>
    <row r="900" spans="2:2" x14ac:dyDescent="0.25">
      <c r="B900" s="3" t="s">
        <v>685</v>
      </c>
    </row>
    <row r="901" spans="2:2" x14ac:dyDescent="0.25">
      <c r="B901" s="3" t="s">
        <v>249</v>
      </c>
    </row>
    <row r="902" spans="2:2" x14ac:dyDescent="0.25">
      <c r="B902" s="3" t="s">
        <v>249</v>
      </c>
    </row>
    <row r="903" spans="2:2" x14ac:dyDescent="0.25">
      <c r="B903" s="3" t="s">
        <v>267</v>
      </c>
    </row>
    <row r="904" spans="2:2" x14ac:dyDescent="0.25">
      <c r="B904" s="3" t="s">
        <v>881</v>
      </c>
    </row>
    <row r="905" spans="2:2" x14ac:dyDescent="0.25">
      <c r="B905" s="3" t="s">
        <v>881</v>
      </c>
    </row>
    <row r="906" spans="2:2" x14ac:dyDescent="0.25">
      <c r="B906" s="3" t="s">
        <v>432</v>
      </c>
    </row>
    <row r="907" spans="2:2" x14ac:dyDescent="0.25">
      <c r="B907" s="3" t="s">
        <v>647</v>
      </c>
    </row>
    <row r="908" spans="2:2" x14ac:dyDescent="0.25">
      <c r="B908" s="3" t="s">
        <v>790</v>
      </c>
    </row>
    <row r="909" spans="2:2" x14ac:dyDescent="0.25">
      <c r="B909" s="3" t="s">
        <v>891</v>
      </c>
    </row>
    <row r="910" spans="2:2" x14ac:dyDescent="0.25">
      <c r="B910" s="3" t="s">
        <v>1008</v>
      </c>
    </row>
    <row r="911" spans="2:2" x14ac:dyDescent="0.25">
      <c r="B911" s="3" t="s">
        <v>791</v>
      </c>
    </row>
    <row r="912" spans="2:2" x14ac:dyDescent="0.25">
      <c r="B912" s="3" t="s">
        <v>366</v>
      </c>
    </row>
    <row r="913" spans="2:2" x14ac:dyDescent="0.25">
      <c r="B913" s="3" t="s">
        <v>570</v>
      </c>
    </row>
    <row r="914" spans="2:2" x14ac:dyDescent="0.25">
      <c r="B914" s="3" t="s">
        <v>789</v>
      </c>
    </row>
    <row r="915" spans="2:2" x14ac:dyDescent="0.25">
      <c r="B915" s="3" t="s">
        <v>880</v>
      </c>
    </row>
    <row r="916" spans="2:2" x14ac:dyDescent="0.25">
      <c r="B916" s="3" t="s">
        <v>402</v>
      </c>
    </row>
    <row r="917" spans="2:2" x14ac:dyDescent="0.25">
      <c r="B917" s="3" t="s">
        <v>402</v>
      </c>
    </row>
    <row r="918" spans="2:2" x14ac:dyDescent="0.25">
      <c r="B918" s="3" t="s">
        <v>532</v>
      </c>
    </row>
    <row r="919" spans="2:2" x14ac:dyDescent="0.25">
      <c r="B919" s="3" t="s">
        <v>648</v>
      </c>
    </row>
    <row r="920" spans="2:2" x14ac:dyDescent="0.25">
      <c r="B920" s="3" t="s">
        <v>686</v>
      </c>
    </row>
    <row r="921" spans="2:2" x14ac:dyDescent="0.25">
      <c r="B921" s="3" t="s">
        <v>433</v>
      </c>
    </row>
    <row r="922" spans="2:2" x14ac:dyDescent="0.25">
      <c r="B922" s="3" t="s">
        <v>367</v>
      </c>
    </row>
    <row r="923" spans="2:2" x14ac:dyDescent="0.25">
      <c r="B923" s="3" t="s">
        <v>954</v>
      </c>
    </row>
    <row r="924" spans="2:2" x14ac:dyDescent="0.25">
      <c r="B924" s="3" t="s">
        <v>403</v>
      </c>
    </row>
    <row r="925" spans="2:2" x14ac:dyDescent="0.25">
      <c r="B925" s="3" t="s">
        <v>165</v>
      </c>
    </row>
    <row r="926" spans="2:2" x14ac:dyDescent="0.25">
      <c r="B926" s="3" t="s">
        <v>792</v>
      </c>
    </row>
    <row r="927" spans="2:2" x14ac:dyDescent="0.25">
      <c r="B927" s="3" t="s">
        <v>793</v>
      </c>
    </row>
    <row r="928" spans="2:2" x14ac:dyDescent="0.25">
      <c r="B928" s="3" t="s">
        <v>650</v>
      </c>
    </row>
    <row r="929" spans="2:2" x14ac:dyDescent="0.25">
      <c r="B929" s="3" t="s">
        <v>166</v>
      </c>
    </row>
    <row r="930" spans="2:2" x14ac:dyDescent="0.25">
      <c r="B930" s="3" t="s">
        <v>939</v>
      </c>
    </row>
    <row r="931" spans="2:2" x14ac:dyDescent="0.25">
      <c r="B931" s="3" t="s">
        <v>794</v>
      </c>
    </row>
    <row r="932" spans="2:2" x14ac:dyDescent="0.25">
      <c r="B932" s="3" t="s">
        <v>167</v>
      </c>
    </row>
    <row r="933" spans="2:2" x14ac:dyDescent="0.25">
      <c r="B933" s="3" t="s">
        <v>979</v>
      </c>
    </row>
    <row r="934" spans="2:2" x14ac:dyDescent="0.25">
      <c r="B934" s="3" t="s">
        <v>404</v>
      </c>
    </row>
    <row r="935" spans="2:2" x14ac:dyDescent="0.25">
      <c r="B935" s="3" t="s">
        <v>168</v>
      </c>
    </row>
    <row r="936" spans="2:2" x14ac:dyDescent="0.25">
      <c r="B936" s="3" t="s">
        <v>882</v>
      </c>
    </row>
    <row r="937" spans="2:2" x14ac:dyDescent="0.25">
      <c r="B937" s="3" t="s">
        <v>505</v>
      </c>
    </row>
    <row r="938" spans="2:2" x14ac:dyDescent="0.25">
      <c r="B938" s="3" t="s">
        <v>169</v>
      </c>
    </row>
    <row r="939" spans="2:2" x14ac:dyDescent="0.25">
      <c r="B939" s="3" t="s">
        <v>892</v>
      </c>
    </row>
    <row r="940" spans="2:2" x14ac:dyDescent="0.25">
      <c r="B940" s="3" t="s">
        <v>515</v>
      </c>
    </row>
    <row r="941" spans="2:2" x14ac:dyDescent="0.25">
      <c r="B941" s="3" t="s">
        <v>218</v>
      </c>
    </row>
    <row r="942" spans="2:2" x14ac:dyDescent="0.25">
      <c r="B942" s="3" t="s">
        <v>286</v>
      </c>
    </row>
    <row r="943" spans="2:2" x14ac:dyDescent="0.25">
      <c r="B943" s="3" t="s">
        <v>170</v>
      </c>
    </row>
    <row r="944" spans="2:2" x14ac:dyDescent="0.25">
      <c r="B944" s="3" t="s">
        <v>795</v>
      </c>
    </row>
    <row r="945" spans="2:2" x14ac:dyDescent="0.25">
      <c r="B945" s="3" t="s">
        <v>797</v>
      </c>
    </row>
    <row r="946" spans="2:2" x14ac:dyDescent="0.25">
      <c r="B946" s="3" t="s">
        <v>506</v>
      </c>
    </row>
    <row r="947" spans="2:2" x14ac:dyDescent="0.25">
      <c r="B947" s="3" t="s">
        <v>796</v>
      </c>
    </row>
    <row r="948" spans="2:2" x14ac:dyDescent="0.25">
      <c r="B948" s="3" t="s">
        <v>798</v>
      </c>
    </row>
    <row r="949" spans="2:2" x14ac:dyDescent="0.25">
      <c r="B949" s="3" t="s">
        <v>857</v>
      </c>
    </row>
    <row r="950" spans="2:2" x14ac:dyDescent="0.25">
      <c r="B950" s="3" t="s">
        <v>687</v>
      </c>
    </row>
    <row r="951" spans="2:2" x14ac:dyDescent="0.25">
      <c r="B951" s="3" t="s">
        <v>1059</v>
      </c>
    </row>
    <row r="952" spans="2:2" x14ac:dyDescent="0.25">
      <c r="B952" s="3" t="s">
        <v>799</v>
      </c>
    </row>
    <row r="953" spans="2:2" x14ac:dyDescent="0.25">
      <c r="B953" s="3" t="s">
        <v>651</v>
      </c>
    </row>
    <row r="954" spans="2:2" x14ac:dyDescent="0.25">
      <c r="B954" s="3" t="s">
        <v>652</v>
      </c>
    </row>
    <row r="955" spans="2:2" x14ac:dyDescent="0.25">
      <c r="B955" s="3" t="s">
        <v>893</v>
      </c>
    </row>
    <row r="956" spans="2:2" x14ac:dyDescent="0.25">
      <c r="B956" s="3" t="s">
        <v>171</v>
      </c>
    </row>
    <row r="957" spans="2:2" x14ac:dyDescent="0.25">
      <c r="B957" s="3" t="s">
        <v>800</v>
      </c>
    </row>
    <row r="958" spans="2:2" x14ac:dyDescent="0.25">
      <c r="B958" s="3" t="s">
        <v>802</v>
      </c>
    </row>
    <row r="959" spans="2:2" x14ac:dyDescent="0.25">
      <c r="B959" s="3" t="s">
        <v>801</v>
      </c>
    </row>
    <row r="960" spans="2:2" x14ac:dyDescent="0.25">
      <c r="B960" s="3" t="s">
        <v>883</v>
      </c>
    </row>
    <row r="961" spans="2:2" x14ac:dyDescent="0.25">
      <c r="B961" s="3" t="s">
        <v>507</v>
      </c>
    </row>
    <row r="962" spans="2:2" x14ac:dyDescent="0.25">
      <c r="B962" s="3" t="s">
        <v>688</v>
      </c>
    </row>
    <row r="963" spans="2:2" x14ac:dyDescent="0.25">
      <c r="B963" s="3" t="s">
        <v>884</v>
      </c>
    </row>
    <row r="964" spans="2:2" x14ac:dyDescent="0.25">
      <c r="B964" s="3" t="s">
        <v>884</v>
      </c>
    </row>
    <row r="965" spans="2:2" x14ac:dyDescent="0.25">
      <c r="B965" s="3" t="s">
        <v>250</v>
      </c>
    </row>
    <row r="966" spans="2:2" x14ac:dyDescent="0.25">
      <c r="B966" s="3" t="s">
        <v>172</v>
      </c>
    </row>
    <row r="967" spans="2:2" x14ac:dyDescent="0.25">
      <c r="B967" s="3" t="s">
        <v>508</v>
      </c>
    </row>
    <row r="968" spans="2:2" x14ac:dyDescent="0.25">
      <c r="B968" s="3" t="s">
        <v>508</v>
      </c>
    </row>
    <row r="969" spans="2:2" x14ac:dyDescent="0.25">
      <c r="B969" s="3" t="s">
        <v>508</v>
      </c>
    </row>
    <row r="970" spans="2:2" x14ac:dyDescent="0.25">
      <c r="B970" s="3" t="s">
        <v>173</v>
      </c>
    </row>
    <row r="971" spans="2:2" x14ac:dyDescent="0.25">
      <c r="B971" s="3" t="s">
        <v>174</v>
      </c>
    </row>
    <row r="972" spans="2:2" x14ac:dyDescent="0.25">
      <c r="B972" s="3" t="s">
        <v>842</v>
      </c>
    </row>
    <row r="973" spans="2:2" x14ac:dyDescent="0.25">
      <c r="B973" s="3" t="s">
        <v>509</v>
      </c>
    </row>
    <row r="974" spans="2:2" x14ac:dyDescent="0.25">
      <c r="B974" s="3" t="s">
        <v>175</v>
      </c>
    </row>
    <row r="975" spans="2:2" x14ac:dyDescent="0.25">
      <c r="B975" s="3" t="s">
        <v>803</v>
      </c>
    </row>
    <row r="976" spans="2:2" x14ac:dyDescent="0.25">
      <c r="B976" s="3" t="s">
        <v>804</v>
      </c>
    </row>
    <row r="977" spans="2:2" x14ac:dyDescent="0.25">
      <c r="B977" s="3" t="s">
        <v>176</v>
      </c>
    </row>
    <row r="978" spans="2:2" x14ac:dyDescent="0.25">
      <c r="B978" s="3" t="s">
        <v>805</v>
      </c>
    </row>
    <row r="979" spans="2:2" x14ac:dyDescent="0.25">
      <c r="B979" s="3" t="s">
        <v>177</v>
      </c>
    </row>
    <row r="980" spans="2:2" x14ac:dyDescent="0.25">
      <c r="B980" s="3" t="s">
        <v>219</v>
      </c>
    </row>
    <row r="981" spans="2:2" x14ac:dyDescent="0.25">
      <c r="B981" s="3" t="s">
        <v>894</v>
      </c>
    </row>
    <row r="982" spans="2:2" x14ac:dyDescent="0.25">
      <c r="B982" s="3" t="s">
        <v>1012</v>
      </c>
    </row>
    <row r="983" spans="2:2" x14ac:dyDescent="0.25">
      <c r="B983" s="3" t="s">
        <v>970</v>
      </c>
    </row>
    <row r="984" spans="2:2" x14ac:dyDescent="0.25">
      <c r="B984" s="3" t="s">
        <v>955</v>
      </c>
    </row>
    <row r="985" spans="2:2" x14ac:dyDescent="0.25">
      <c r="B985" s="3" t="s">
        <v>653</v>
      </c>
    </row>
    <row r="986" spans="2:2" x14ac:dyDescent="0.25">
      <c r="B986" s="3" t="s">
        <v>368</v>
      </c>
    </row>
    <row r="987" spans="2:2" x14ac:dyDescent="0.25">
      <c r="B987" s="3" t="s">
        <v>369</v>
      </c>
    </row>
    <row r="988" spans="2:2" x14ac:dyDescent="0.25">
      <c r="B988" s="3" t="s">
        <v>1003</v>
      </c>
    </row>
    <row r="989" spans="2:2" x14ac:dyDescent="0.25">
      <c r="B989" s="3" t="s">
        <v>991</v>
      </c>
    </row>
    <row r="990" spans="2:2" x14ac:dyDescent="0.25">
      <c r="B990" s="3" t="s">
        <v>654</v>
      </c>
    </row>
    <row r="991" spans="2:2" x14ac:dyDescent="0.25">
      <c r="B991" s="3" t="s">
        <v>251</v>
      </c>
    </row>
    <row r="992" spans="2:2" x14ac:dyDescent="0.25">
      <c r="B992" s="3" t="s">
        <v>655</v>
      </c>
    </row>
    <row r="993" spans="2:2" x14ac:dyDescent="0.25">
      <c r="B993" s="3" t="s">
        <v>806</v>
      </c>
    </row>
    <row r="994" spans="2:2" x14ac:dyDescent="0.25">
      <c r="B994" s="3" t="s">
        <v>971</v>
      </c>
    </row>
    <row r="995" spans="2:2" x14ac:dyDescent="0.25">
      <c r="B995" s="3" t="s">
        <v>178</v>
      </c>
    </row>
    <row r="996" spans="2:2" x14ac:dyDescent="0.25">
      <c r="B996" s="3" t="s">
        <v>253</v>
      </c>
    </row>
    <row r="997" spans="2:2" x14ac:dyDescent="0.25">
      <c r="B997" s="3" t="s">
        <v>179</v>
      </c>
    </row>
    <row r="998" spans="2:2" x14ac:dyDescent="0.25">
      <c r="B998" s="3" t="s">
        <v>287</v>
      </c>
    </row>
    <row r="999" spans="2:2" x14ac:dyDescent="0.25">
      <c r="B999" s="3" t="s">
        <v>180</v>
      </c>
    </row>
    <row r="1000" spans="2:2" x14ac:dyDescent="0.25">
      <c r="B1000" s="3" t="s">
        <v>807</v>
      </c>
    </row>
    <row r="1001" spans="2:2" x14ac:dyDescent="0.25">
      <c r="B1001" s="3" t="s">
        <v>405</v>
      </c>
    </row>
    <row r="1002" spans="2:2" x14ac:dyDescent="0.25">
      <c r="B1002" s="3" t="s">
        <v>254</v>
      </c>
    </row>
    <row r="1003" spans="2:2" x14ac:dyDescent="0.25">
      <c r="B1003" s="3" t="s">
        <v>252</v>
      </c>
    </row>
    <row r="1004" spans="2:2" x14ac:dyDescent="0.25">
      <c r="B1004" s="3" t="s">
        <v>181</v>
      </c>
    </row>
    <row r="1005" spans="2:2" x14ac:dyDescent="0.25">
      <c r="B1005" s="3" t="s">
        <v>808</v>
      </c>
    </row>
    <row r="1006" spans="2:2" x14ac:dyDescent="0.25">
      <c r="B1006" s="3" t="s">
        <v>809</v>
      </c>
    </row>
    <row r="1007" spans="2:2" x14ac:dyDescent="0.25">
      <c r="B1007" s="3" t="s">
        <v>182</v>
      </c>
    </row>
    <row r="1008" spans="2:2" x14ac:dyDescent="0.25">
      <c r="B1008" s="3" t="s">
        <v>406</v>
      </c>
    </row>
    <row r="1009" spans="2:2" x14ac:dyDescent="0.25">
      <c r="B1009" s="3" t="s">
        <v>84</v>
      </c>
    </row>
    <row r="1010" spans="2:2" x14ac:dyDescent="0.25">
      <c r="B1010" s="3" t="s">
        <v>255</v>
      </c>
    </row>
    <row r="1011" spans="2:2" x14ac:dyDescent="0.25">
      <c r="B1011" s="3" t="s">
        <v>33</v>
      </c>
    </row>
    <row r="1012" spans="2:2" x14ac:dyDescent="0.25">
      <c r="B1012" s="3" t="s">
        <v>34</v>
      </c>
    </row>
    <row r="1013" spans="2:2" x14ac:dyDescent="0.25">
      <c r="B1013" s="3" t="s">
        <v>810</v>
      </c>
    </row>
    <row r="1014" spans="2:2" x14ac:dyDescent="0.25">
      <c r="B1014" s="3" t="s">
        <v>811</v>
      </c>
    </row>
    <row r="1015" spans="2:2" x14ac:dyDescent="0.25">
      <c r="B1015" s="3" t="s">
        <v>1064</v>
      </c>
    </row>
    <row r="1016" spans="2:2" x14ac:dyDescent="0.25">
      <c r="B1016" s="3" t="s">
        <v>656</v>
      </c>
    </row>
    <row r="1017" spans="2:2" x14ac:dyDescent="0.25">
      <c r="B1017" s="3" t="s">
        <v>812</v>
      </c>
    </row>
    <row r="1018" spans="2:2" x14ac:dyDescent="0.25">
      <c r="B1018" s="3" t="s">
        <v>183</v>
      </c>
    </row>
    <row r="1019" spans="2:2" x14ac:dyDescent="0.25">
      <c r="B1019" s="3" t="s">
        <v>184</v>
      </c>
    </row>
    <row r="1020" spans="2:2" x14ac:dyDescent="0.25">
      <c r="B1020" s="3" t="s">
        <v>813</v>
      </c>
    </row>
    <row r="1021" spans="2:2" x14ac:dyDescent="0.25">
      <c r="B1021" s="3" t="s">
        <v>407</v>
      </c>
    </row>
    <row r="1022" spans="2:2" x14ac:dyDescent="0.25">
      <c r="B1022" s="3" t="s">
        <v>407</v>
      </c>
    </row>
    <row r="1023" spans="2:2" x14ac:dyDescent="0.25">
      <c r="B1023" s="3" t="s">
        <v>533</v>
      </c>
    </row>
    <row r="1024" spans="2:2" x14ac:dyDescent="0.25">
      <c r="B1024" s="3" t="s">
        <v>510</v>
      </c>
    </row>
    <row r="1025" spans="2:2" x14ac:dyDescent="0.25">
      <c r="B1025" s="3" t="s">
        <v>814</v>
      </c>
    </row>
    <row r="1026" spans="2:2" x14ac:dyDescent="0.25">
      <c r="B1026" s="3" t="s">
        <v>185</v>
      </c>
    </row>
    <row r="1027" spans="2:2" x14ac:dyDescent="0.25">
      <c r="B1027" s="3" t="s">
        <v>35</v>
      </c>
    </row>
    <row r="1028" spans="2:2" x14ac:dyDescent="0.25">
      <c r="B1028" s="3" t="s">
        <v>940</v>
      </c>
    </row>
    <row r="1029" spans="2:2" x14ac:dyDescent="0.25">
      <c r="B1029" s="3" t="s">
        <v>815</v>
      </c>
    </row>
    <row r="1030" spans="2:2" x14ac:dyDescent="0.25">
      <c r="B1030" s="3" t="s">
        <v>36</v>
      </c>
    </row>
    <row r="1031" spans="2:2" x14ac:dyDescent="0.25">
      <c r="B1031" s="3" t="s">
        <v>972</v>
      </c>
    </row>
    <row r="1032" spans="2:2" x14ac:dyDescent="0.25">
      <c r="B1032" s="3" t="s">
        <v>941</v>
      </c>
    </row>
    <row r="1033" spans="2:2" x14ac:dyDescent="0.25">
      <c r="B1033" s="3" t="s">
        <v>689</v>
      </c>
    </row>
    <row r="1034" spans="2:2" x14ac:dyDescent="0.25">
      <c r="B1034" s="3" t="s">
        <v>942</v>
      </c>
    </row>
    <row r="1035" spans="2:2" x14ac:dyDescent="0.25">
      <c r="B1035" s="3" t="s">
        <v>707</v>
      </c>
    </row>
    <row r="1036" spans="2:2" x14ac:dyDescent="0.25">
      <c r="B1036" s="3" t="s">
        <v>816</v>
      </c>
    </row>
    <row r="1037" spans="2:2" x14ac:dyDescent="0.25">
      <c r="B1037" s="3" t="s">
        <v>371</v>
      </c>
    </row>
    <row r="1038" spans="2:2" x14ac:dyDescent="0.25">
      <c r="B1038" s="3" t="s">
        <v>895</v>
      </c>
    </row>
    <row r="1039" spans="2:2" x14ac:dyDescent="0.25">
      <c r="B1039" s="3" t="s">
        <v>705</v>
      </c>
    </row>
    <row r="1040" spans="2:2" x14ac:dyDescent="0.25">
      <c r="B1040" s="3" t="s">
        <v>657</v>
      </c>
    </row>
    <row r="1041" spans="2:2" x14ac:dyDescent="0.25">
      <c r="B1041" s="3" t="s">
        <v>817</v>
      </c>
    </row>
    <row r="1042" spans="2:2" x14ac:dyDescent="0.25">
      <c r="B1042" s="3" t="s">
        <v>818</v>
      </c>
    </row>
    <row r="1043" spans="2:2" x14ac:dyDescent="0.25">
      <c r="B1043" s="3" t="s">
        <v>819</v>
      </c>
    </row>
    <row r="1044" spans="2:2" x14ac:dyDescent="0.25">
      <c r="B1044" s="3" t="s">
        <v>186</v>
      </c>
    </row>
    <row r="1045" spans="2:2" x14ac:dyDescent="0.25">
      <c r="B1045" s="3" t="s">
        <v>187</v>
      </c>
    </row>
    <row r="1046" spans="2:2" x14ac:dyDescent="0.25">
      <c r="B1046" s="3" t="s">
        <v>943</v>
      </c>
    </row>
    <row r="1047" spans="2:2" x14ac:dyDescent="0.25">
      <c r="B1047" s="3" t="s">
        <v>820</v>
      </c>
    </row>
    <row r="1048" spans="2:2" x14ac:dyDescent="0.25">
      <c r="B1048" s="3" t="s">
        <v>189</v>
      </c>
    </row>
    <row r="1049" spans="2:2" x14ac:dyDescent="0.25">
      <c r="B1049" s="3" t="s">
        <v>220</v>
      </c>
    </row>
    <row r="1050" spans="2:2" x14ac:dyDescent="0.25">
      <c r="B1050" s="3" t="s">
        <v>1025</v>
      </c>
    </row>
    <row r="1051" spans="2:2" x14ac:dyDescent="0.25">
      <c r="B1051" s="3" t="s">
        <v>658</v>
      </c>
    </row>
    <row r="1052" spans="2:2" x14ac:dyDescent="0.25">
      <c r="B1052" s="3" t="s">
        <v>303</v>
      </c>
    </row>
    <row r="1053" spans="2:2" x14ac:dyDescent="0.25">
      <c r="B1053" s="3" t="s">
        <v>264</v>
      </c>
    </row>
    <row r="1054" spans="2:2" x14ac:dyDescent="0.25">
      <c r="B1054" s="3" t="s">
        <v>659</v>
      </c>
    </row>
    <row r="1055" spans="2:2" x14ac:dyDescent="0.25">
      <c r="B1055" s="3" t="s">
        <v>265</v>
      </c>
    </row>
    <row r="1056" spans="2:2" x14ac:dyDescent="0.25">
      <c r="B1056" s="3" t="s">
        <v>690</v>
      </c>
    </row>
    <row r="1057" spans="2:2" x14ac:dyDescent="0.25">
      <c r="B1057" s="3" t="s">
        <v>190</v>
      </c>
    </row>
    <row r="1058" spans="2:2" x14ac:dyDescent="0.25">
      <c r="B1058" s="3" t="s">
        <v>660</v>
      </c>
    </row>
    <row r="1059" spans="2:2" x14ac:dyDescent="0.25">
      <c r="B1059" s="3" t="s">
        <v>85</v>
      </c>
    </row>
    <row r="1060" spans="2:2" x14ac:dyDescent="0.25">
      <c r="B1060" s="3" t="s">
        <v>511</v>
      </c>
    </row>
    <row r="1061" spans="2:2" x14ac:dyDescent="0.25">
      <c r="B1061" s="3" t="s">
        <v>910</v>
      </c>
    </row>
    <row r="1062" spans="2:2" x14ac:dyDescent="0.25">
      <c r="B1062" s="3" t="s">
        <v>981</v>
      </c>
    </row>
    <row r="1063" spans="2:2" x14ac:dyDescent="0.25">
      <c r="B1063" s="3" t="s">
        <v>37</v>
      </c>
    </row>
    <row r="1064" spans="2:2" x14ac:dyDescent="0.25">
      <c r="B1064" s="3" t="s">
        <v>661</v>
      </c>
    </row>
    <row r="1065" spans="2:2" x14ac:dyDescent="0.25">
      <c r="B1065" s="3" t="s">
        <v>661</v>
      </c>
    </row>
    <row r="1066" spans="2:2" x14ac:dyDescent="0.25">
      <c r="B1066" s="3" t="s">
        <v>662</v>
      </c>
    </row>
    <row r="1067" spans="2:2" x14ac:dyDescent="0.25">
      <c r="B1067" s="3" t="s">
        <v>512</v>
      </c>
    </row>
    <row r="1068" spans="2:2" x14ac:dyDescent="0.25">
      <c r="B1068" s="3" t="s">
        <v>911</v>
      </c>
    </row>
    <row r="1069" spans="2:2" x14ac:dyDescent="0.25">
      <c r="B1069" s="3" t="s">
        <v>147</v>
      </c>
    </row>
    <row r="1070" spans="2:2" x14ac:dyDescent="0.25">
      <c r="B1070" s="3" t="s">
        <v>147</v>
      </c>
    </row>
    <row r="1071" spans="2:2" x14ac:dyDescent="0.25">
      <c r="B1071" s="3" t="s">
        <v>821</v>
      </c>
    </row>
    <row r="1072" spans="2:2" x14ac:dyDescent="0.25">
      <c r="B1072" s="3" t="s">
        <v>191</v>
      </c>
    </row>
    <row r="1073" spans="2:2" x14ac:dyDescent="0.25">
      <c r="B1073" s="3" t="s">
        <v>944</v>
      </c>
    </row>
    <row r="1074" spans="2:2" x14ac:dyDescent="0.25">
      <c r="B1074" s="3" t="s">
        <v>513</v>
      </c>
    </row>
    <row r="1075" spans="2:2" x14ac:dyDescent="0.25">
      <c r="B1075" s="3" t="s">
        <v>192</v>
      </c>
    </row>
    <row r="1076" spans="2:2" x14ac:dyDescent="0.25">
      <c r="B1076" s="3" t="s">
        <v>843</v>
      </c>
    </row>
    <row r="1077" spans="2:2" x14ac:dyDescent="0.25">
      <c r="B1077" s="3" t="s">
        <v>663</v>
      </c>
    </row>
    <row r="1078" spans="2:2" x14ac:dyDescent="0.25">
      <c r="B1078" s="3" t="s">
        <v>945</v>
      </c>
    </row>
    <row r="1079" spans="2:2" x14ac:dyDescent="0.25">
      <c r="B1079" s="3" t="s">
        <v>408</v>
      </c>
    </row>
    <row r="1080" spans="2:2" x14ac:dyDescent="0.25">
      <c r="B1080" s="3" t="s">
        <v>752</v>
      </c>
    </row>
    <row r="1081" spans="2:2" x14ac:dyDescent="0.25">
      <c r="B1081" s="3" t="s">
        <v>188</v>
      </c>
    </row>
    <row r="1082" spans="2:2" x14ac:dyDescent="0.25">
      <c r="B1082" s="3" t="s">
        <v>409</v>
      </c>
    </row>
    <row r="1083" spans="2:2" x14ac:dyDescent="0.25">
      <c r="B1083" s="3" t="s">
        <v>1010</v>
      </c>
    </row>
    <row r="1084" spans="2:2" x14ac:dyDescent="0.25">
      <c r="B1084" s="3" t="s">
        <v>982</v>
      </c>
    </row>
    <row r="1085" spans="2:2" x14ac:dyDescent="0.25">
      <c r="B1085" s="3" t="s">
        <v>193</v>
      </c>
    </row>
    <row r="1086" spans="2:2" x14ac:dyDescent="0.25">
      <c r="B1086" s="3" t="s">
        <v>912</v>
      </c>
    </row>
    <row r="1087" spans="2:2" x14ac:dyDescent="0.25">
      <c r="B1087" s="3" t="s">
        <v>844</v>
      </c>
    </row>
    <row r="1088" spans="2:2" x14ac:dyDescent="0.25">
      <c r="B1088" s="3" t="s">
        <v>266</v>
      </c>
    </row>
    <row r="1089" spans="2:2" x14ac:dyDescent="0.25">
      <c r="B1089" s="3" t="s">
        <v>266</v>
      </c>
    </row>
    <row r="1090" spans="2:2" x14ac:dyDescent="0.25">
      <c r="B1090" s="3" t="s">
        <v>266</v>
      </c>
    </row>
    <row r="1091" spans="2:2" x14ac:dyDescent="0.25">
      <c r="B1091" s="3" t="s">
        <v>266</v>
      </c>
    </row>
    <row r="1092" spans="2:2" x14ac:dyDescent="0.25">
      <c r="B1092" s="3" t="s">
        <v>194</v>
      </c>
    </row>
    <row r="1093" spans="2:2" x14ac:dyDescent="0.25">
      <c r="B1093" s="3" t="s">
        <v>913</v>
      </c>
    </row>
    <row r="1094" spans="2:2" x14ac:dyDescent="0.25">
      <c r="B1094" s="3" t="s">
        <v>288</v>
      </c>
    </row>
    <row r="1095" spans="2:2" x14ac:dyDescent="0.25">
      <c r="B1095" s="3" t="s">
        <v>256</v>
      </c>
    </row>
    <row r="1096" spans="2:2" x14ac:dyDescent="0.25">
      <c r="B1096" s="3" t="s">
        <v>195</v>
      </c>
    </row>
    <row r="1097" spans="2:2" x14ac:dyDescent="0.25">
      <c r="B1097" s="3" t="s">
        <v>196</v>
      </c>
    </row>
    <row r="1098" spans="2:2" x14ac:dyDescent="0.25">
      <c r="B1098" s="3" t="s">
        <v>822</v>
      </c>
    </row>
    <row r="1099" spans="2:2" x14ac:dyDescent="0.25">
      <c r="B1099" s="3" t="s">
        <v>314</v>
      </c>
    </row>
    <row r="1100" spans="2:2" x14ac:dyDescent="0.25">
      <c r="B1100" s="3" t="s">
        <v>845</v>
      </c>
    </row>
    <row r="1101" spans="2:2" x14ac:dyDescent="0.25">
      <c r="B1101" s="3" t="s">
        <v>197</v>
      </c>
    </row>
    <row r="1102" spans="2:2" x14ac:dyDescent="0.25">
      <c r="B1102" s="3" t="s">
        <v>372</v>
      </c>
    </row>
    <row r="1103" spans="2:2" x14ac:dyDescent="0.25">
      <c r="B1103" s="3" t="s">
        <v>257</v>
      </c>
    </row>
    <row r="1104" spans="2:2" x14ac:dyDescent="0.25">
      <c r="B1104" s="3" t="s">
        <v>664</v>
      </c>
    </row>
    <row r="1105" spans="2:2" x14ac:dyDescent="0.25">
      <c r="B1105" s="3" t="s">
        <v>665</v>
      </c>
    </row>
    <row r="1106" spans="2:2" x14ac:dyDescent="0.25">
      <c r="B1106" s="3" t="s">
        <v>1005</v>
      </c>
    </row>
    <row r="1107" spans="2:2" x14ac:dyDescent="0.25">
      <c r="B1107" s="3" t="s">
        <v>666</v>
      </c>
    </row>
    <row r="1108" spans="2:2" x14ac:dyDescent="0.25">
      <c r="B1108" s="3" t="s">
        <v>667</v>
      </c>
    </row>
    <row r="1109" spans="2:2" x14ac:dyDescent="0.25">
      <c r="B1109" s="3" t="s">
        <v>956</v>
      </c>
    </row>
    <row r="1110" spans="2:2" x14ac:dyDescent="0.25">
      <c r="B1110" s="3" t="s">
        <v>946</v>
      </c>
    </row>
    <row r="1111" spans="2:2" x14ac:dyDescent="0.25">
      <c r="B1111" s="3" t="s">
        <v>947</v>
      </c>
    </row>
    <row r="1112" spans="2:2" x14ac:dyDescent="0.25">
      <c r="B1112" s="3" t="s">
        <v>706</v>
      </c>
    </row>
    <row r="1113" spans="2:2" x14ac:dyDescent="0.25">
      <c r="B1113" s="3" t="s">
        <v>514</v>
      </c>
    </row>
    <row r="1114" spans="2:2" x14ac:dyDescent="0.25">
      <c r="B1114" s="3" t="s">
        <v>1034</v>
      </c>
    </row>
    <row r="1115" spans="2:2" x14ac:dyDescent="0.25">
      <c r="B1115" s="3" t="s">
        <v>668</v>
      </c>
    </row>
    <row r="1116" spans="2:2" x14ac:dyDescent="0.25">
      <c r="B1116" s="3" t="s">
        <v>948</v>
      </c>
    </row>
    <row r="1117" spans="2:2" x14ac:dyDescent="0.25">
      <c r="B1117" s="3" t="s">
        <v>823</v>
      </c>
    </row>
    <row r="1118" spans="2:2" x14ac:dyDescent="0.25">
      <c r="B1118" s="3" t="s">
        <v>198</v>
      </c>
    </row>
    <row r="1119" spans="2:2" x14ac:dyDescent="0.25">
      <c r="B1119" s="3" t="s">
        <v>199</v>
      </c>
    </row>
    <row r="1120" spans="2:2" x14ac:dyDescent="0.25">
      <c r="B1120" s="3" t="s">
        <v>1035</v>
      </c>
    </row>
  </sheetData>
  <sheetProtection password="FBD6" sheet="1" objects="1" scenarios="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120"/>
  <sheetViews>
    <sheetView workbookViewId="0"/>
  </sheetViews>
  <sheetFormatPr baseColWidth="10" defaultRowHeight="15" x14ac:dyDescent="0.25"/>
  <cols>
    <col min="1" max="1" width="19.85546875" bestFit="1" customWidth="1"/>
    <col min="4" max="4" width="18.7109375" bestFit="1" customWidth="1"/>
    <col min="8" max="8" width="32.28515625" bestFit="1" customWidth="1"/>
    <col min="11" max="11" width="36.28515625" bestFit="1" customWidth="1"/>
    <col min="12" max="12" width="43.28515625" bestFit="1" customWidth="1"/>
    <col min="13" max="13" width="33.85546875" bestFit="1" customWidth="1"/>
    <col min="14" max="14" width="46.42578125" bestFit="1" customWidth="1"/>
    <col min="15" max="15" width="55.7109375" bestFit="1" customWidth="1"/>
  </cols>
  <sheetData>
    <row r="1" spans="1:16" ht="15" customHeight="1" x14ac:dyDescent="0.25">
      <c r="A1" s="2" t="s">
        <v>0</v>
      </c>
      <c r="B1" s="3" t="s">
        <v>561</v>
      </c>
      <c r="C1" s="1" t="s">
        <v>1086</v>
      </c>
      <c r="D1" s="1" t="s">
        <v>1098</v>
      </c>
      <c r="E1" s="1" t="s">
        <v>1115</v>
      </c>
      <c r="F1" s="1" t="s">
        <v>1141</v>
      </c>
      <c r="G1" s="1" t="s">
        <v>1127</v>
      </c>
      <c r="H1" s="1" t="s">
        <v>1147</v>
      </c>
      <c r="I1" s="1" t="s">
        <v>1153</v>
      </c>
      <c r="J1" s="1" t="s">
        <v>1155</v>
      </c>
      <c r="K1" s="1" t="s">
        <v>1161</v>
      </c>
      <c r="L1" s="1" t="s">
        <v>1167</v>
      </c>
      <c r="M1" s="1" t="s">
        <v>1171</v>
      </c>
      <c r="N1" s="1" t="s">
        <v>1180</v>
      </c>
      <c r="O1" s="1" t="s">
        <v>1187</v>
      </c>
      <c r="P1" s="1" t="s">
        <v>1193</v>
      </c>
    </row>
    <row r="2" spans="1:16" ht="15" customHeight="1" x14ac:dyDescent="0.25">
      <c r="A2" s="2" t="s">
        <v>1</v>
      </c>
      <c r="B2" s="3" t="s">
        <v>374</v>
      </c>
      <c r="C2" s="1" t="s">
        <v>1087</v>
      </c>
      <c r="D2" s="1" t="s">
        <v>1088</v>
      </c>
      <c r="E2" s="1" t="s">
        <v>1116</v>
      </c>
      <c r="F2" s="1" t="s">
        <v>1142</v>
      </c>
      <c r="G2" s="1" t="s">
        <v>1118</v>
      </c>
      <c r="H2" s="1" t="s">
        <v>1148</v>
      </c>
      <c r="I2" s="1" t="s">
        <v>1154</v>
      </c>
      <c r="J2" s="1" t="s">
        <v>1156</v>
      </c>
      <c r="K2" s="1" t="s">
        <v>1162</v>
      </c>
      <c r="L2" s="1" t="s">
        <v>1168</v>
      </c>
      <c r="M2" s="1" t="s">
        <v>1172</v>
      </c>
      <c r="N2" s="1" t="s">
        <v>1181</v>
      </c>
      <c r="O2" s="1" t="s">
        <v>1188</v>
      </c>
      <c r="P2" s="1" t="s">
        <v>1194</v>
      </c>
    </row>
    <row r="3" spans="1:16" ht="15" customHeight="1" x14ac:dyDescent="0.25">
      <c r="A3" s="2" t="s">
        <v>2</v>
      </c>
      <c r="B3" s="3" t="s">
        <v>562</v>
      </c>
      <c r="D3" s="1" t="s">
        <v>1099</v>
      </c>
      <c r="E3" s="1" t="s">
        <v>1117</v>
      </c>
      <c r="F3" s="1" t="s">
        <v>1143</v>
      </c>
      <c r="H3" s="1" t="s">
        <v>1149</v>
      </c>
      <c r="J3" s="1" t="s">
        <v>1157</v>
      </c>
      <c r="K3" s="1" t="s">
        <v>1163</v>
      </c>
      <c r="L3" s="1" t="s">
        <v>1169</v>
      </c>
      <c r="M3" s="1" t="s">
        <v>1173</v>
      </c>
      <c r="N3" s="1" t="s">
        <v>1182</v>
      </c>
      <c r="O3" s="1" t="s">
        <v>1189</v>
      </c>
      <c r="P3" s="1" t="s">
        <v>1195</v>
      </c>
    </row>
    <row r="4" spans="1:16" ht="15" customHeight="1" x14ac:dyDescent="0.25">
      <c r="A4" s="2" t="s">
        <v>3</v>
      </c>
      <c r="B4" s="3" t="s">
        <v>289</v>
      </c>
      <c r="D4" s="1" t="s">
        <v>1100</v>
      </c>
      <c r="E4" s="1" t="s">
        <v>1119</v>
      </c>
      <c r="F4" s="1" t="s">
        <v>1144</v>
      </c>
      <c r="H4" s="1" t="s">
        <v>1150</v>
      </c>
      <c r="K4" s="1" t="s">
        <v>1164</v>
      </c>
      <c r="L4" s="1" t="s">
        <v>1166</v>
      </c>
      <c r="M4" s="1" t="s">
        <v>1174</v>
      </c>
      <c r="N4" s="1" t="s">
        <v>1175</v>
      </c>
      <c r="O4" s="1" t="s">
        <v>1190</v>
      </c>
      <c r="P4" s="1" t="s">
        <v>1196</v>
      </c>
    </row>
    <row r="5" spans="1:16" ht="15" customHeight="1" x14ac:dyDescent="0.25">
      <c r="A5" s="2" t="s">
        <v>4</v>
      </c>
      <c r="B5" s="3" t="s">
        <v>201</v>
      </c>
      <c r="D5" s="1" t="s">
        <v>1101</v>
      </c>
      <c r="E5" s="1" t="s">
        <v>1120</v>
      </c>
      <c r="H5" s="1" t="s">
        <v>1151</v>
      </c>
      <c r="K5" s="1" t="s">
        <v>1166</v>
      </c>
      <c r="M5" s="1" t="s">
        <v>1175</v>
      </c>
      <c r="N5" s="1" t="s">
        <v>1176</v>
      </c>
      <c r="O5" s="1" t="s">
        <v>1191</v>
      </c>
      <c r="P5" s="1" t="s">
        <v>1197</v>
      </c>
    </row>
    <row r="6" spans="1:16" ht="15" customHeight="1" x14ac:dyDescent="0.25">
      <c r="A6" s="2" t="s">
        <v>5</v>
      </c>
      <c r="B6" s="3" t="s">
        <v>222</v>
      </c>
      <c r="D6" s="1" t="s">
        <v>1097</v>
      </c>
      <c r="E6" s="1" t="s">
        <v>1118</v>
      </c>
      <c r="H6" s="1" t="s">
        <v>1152</v>
      </c>
      <c r="K6" s="1" t="s">
        <v>1165</v>
      </c>
      <c r="M6" s="1" t="s">
        <v>1176</v>
      </c>
      <c r="N6" s="1" t="s">
        <v>1183</v>
      </c>
      <c r="O6" s="1" t="s">
        <v>1192</v>
      </c>
    </row>
    <row r="7" spans="1:16" ht="15" customHeight="1" x14ac:dyDescent="0.25">
      <c r="A7" s="2" t="s">
        <v>6</v>
      </c>
      <c r="B7" s="3" t="s">
        <v>1048</v>
      </c>
      <c r="D7" s="1" t="s">
        <v>1102</v>
      </c>
      <c r="E7" s="1" t="s">
        <v>1121</v>
      </c>
      <c r="M7" s="1" t="s">
        <v>1177</v>
      </c>
      <c r="N7" s="1" t="s">
        <v>1184</v>
      </c>
    </row>
    <row r="8" spans="1:16" ht="15" customHeight="1" x14ac:dyDescent="0.25">
      <c r="A8" s="2" t="s">
        <v>7</v>
      </c>
      <c r="B8" s="3" t="s">
        <v>223</v>
      </c>
      <c r="D8" s="1" t="s">
        <v>1103</v>
      </c>
      <c r="E8" s="1" t="s">
        <v>1122</v>
      </c>
      <c r="M8" s="1" t="s">
        <v>1178</v>
      </c>
      <c r="N8" s="1" t="s">
        <v>1185</v>
      </c>
    </row>
    <row r="9" spans="1:16" ht="15" customHeight="1" x14ac:dyDescent="0.25">
      <c r="A9" s="2" t="s">
        <v>8</v>
      </c>
      <c r="B9" s="3" t="s">
        <v>86</v>
      </c>
      <c r="D9" s="1" t="s">
        <v>1104</v>
      </c>
      <c r="E9" s="1" t="s">
        <v>1123</v>
      </c>
      <c r="M9" s="1" t="s">
        <v>1179</v>
      </c>
      <c r="N9" s="1" t="s">
        <v>1186</v>
      </c>
    </row>
    <row r="10" spans="1:16" ht="15" customHeight="1" x14ac:dyDescent="0.25">
      <c r="A10" s="2" t="s">
        <v>9</v>
      </c>
      <c r="B10" s="3" t="s">
        <v>38</v>
      </c>
      <c r="D10" s="1" t="s">
        <v>1105</v>
      </c>
      <c r="E10" s="1" t="s">
        <v>1124</v>
      </c>
    </row>
    <row r="11" spans="1:16" ht="15" customHeight="1" x14ac:dyDescent="0.25">
      <c r="A11" s="2" t="s">
        <v>10</v>
      </c>
      <c r="B11" s="3" t="s">
        <v>435</v>
      </c>
      <c r="D11" s="1" t="s">
        <v>1106</v>
      </c>
      <c r="E11" s="1" t="s">
        <v>1125</v>
      </c>
    </row>
    <row r="12" spans="1:16" ht="15" customHeight="1" x14ac:dyDescent="0.25">
      <c r="A12" s="2" t="s">
        <v>11</v>
      </c>
      <c r="B12" s="3" t="s">
        <v>825</v>
      </c>
      <c r="D12" s="1" t="s">
        <v>1107</v>
      </c>
      <c r="E12" s="1" t="s">
        <v>1126</v>
      </c>
    </row>
    <row r="13" spans="1:16" ht="15" customHeight="1" x14ac:dyDescent="0.25">
      <c r="A13" s="2" t="s">
        <v>12</v>
      </c>
      <c r="B13" s="3" t="s">
        <v>957</v>
      </c>
      <c r="D13" s="1" t="s">
        <v>1108</v>
      </c>
      <c r="E13" s="1" t="s">
        <v>1127</v>
      </c>
    </row>
    <row r="14" spans="1:16" ht="15" customHeight="1" x14ac:dyDescent="0.25">
      <c r="A14" s="2" t="s">
        <v>13</v>
      </c>
      <c r="B14" s="3" t="s">
        <v>39</v>
      </c>
      <c r="D14" s="1" t="s">
        <v>1109</v>
      </c>
      <c r="E14" s="1" t="s">
        <v>1128</v>
      </c>
    </row>
    <row r="15" spans="1:16" ht="15" customHeight="1" x14ac:dyDescent="0.25">
      <c r="A15" s="2" t="s">
        <v>14</v>
      </c>
      <c r="B15" s="3" t="s">
        <v>224</v>
      </c>
      <c r="D15" s="1" t="s">
        <v>1110</v>
      </c>
      <c r="E15" s="1" t="s">
        <v>1129</v>
      </c>
    </row>
    <row r="16" spans="1:16" ht="15" customHeight="1" x14ac:dyDescent="0.25">
      <c r="A16" s="2" t="s">
        <v>15</v>
      </c>
      <c r="B16" s="3" t="s">
        <v>87</v>
      </c>
      <c r="D16" s="1" t="s">
        <v>1111</v>
      </c>
      <c r="E16" s="1" t="s">
        <v>1130</v>
      </c>
    </row>
    <row r="17" spans="1:5" ht="15" customHeight="1" x14ac:dyDescent="0.25">
      <c r="A17" s="2" t="s">
        <v>16</v>
      </c>
      <c r="B17" s="3" t="s">
        <v>87</v>
      </c>
      <c r="D17" s="1" t="s">
        <v>1112</v>
      </c>
      <c r="E17" s="1" t="s">
        <v>1131</v>
      </c>
    </row>
    <row r="18" spans="1:5" ht="15" customHeight="1" x14ac:dyDescent="0.25">
      <c r="A18" s="2" t="s">
        <v>17</v>
      </c>
      <c r="B18" s="3" t="s">
        <v>436</v>
      </c>
      <c r="D18" s="1" t="s">
        <v>1113</v>
      </c>
      <c r="E18" s="1" t="s">
        <v>1132</v>
      </c>
    </row>
    <row r="19" spans="1:5" ht="15" customHeight="1" x14ac:dyDescent="0.25">
      <c r="A19" s="2" t="s">
        <v>18</v>
      </c>
      <c r="B19" s="3" t="s">
        <v>436</v>
      </c>
      <c r="D19" s="1" t="s">
        <v>1114</v>
      </c>
      <c r="E19" s="1" t="s">
        <v>1133</v>
      </c>
    </row>
    <row r="20" spans="1:5" ht="15" customHeight="1" x14ac:dyDescent="0.25">
      <c r="A20" s="2" t="s">
        <v>19</v>
      </c>
      <c r="B20" s="3" t="s">
        <v>436</v>
      </c>
      <c r="E20" s="1" t="s">
        <v>1134</v>
      </c>
    </row>
    <row r="21" spans="1:5" ht="15" customHeight="1" x14ac:dyDescent="0.25">
      <c r="A21" s="2" t="s">
        <v>20</v>
      </c>
      <c r="B21" s="3" t="s">
        <v>915</v>
      </c>
      <c r="E21" s="1" t="s">
        <v>1135</v>
      </c>
    </row>
    <row r="22" spans="1:5" ht="15" customHeight="1" x14ac:dyDescent="0.25">
      <c r="A22" s="2" t="s">
        <v>21</v>
      </c>
      <c r="B22" s="3" t="s">
        <v>316</v>
      </c>
      <c r="E22" s="1" t="s">
        <v>1136</v>
      </c>
    </row>
    <row r="23" spans="1:5" ht="15" customHeight="1" x14ac:dyDescent="0.25">
      <c r="A23" s="2" t="s">
        <v>22</v>
      </c>
      <c r="B23" s="3" t="s">
        <v>563</v>
      </c>
      <c r="E23" s="1" t="s">
        <v>1137</v>
      </c>
    </row>
    <row r="24" spans="1:5" ht="15" customHeight="1" x14ac:dyDescent="0.25">
      <c r="A24" s="2" t="s">
        <v>23</v>
      </c>
      <c r="B24" s="3" t="s">
        <v>1038</v>
      </c>
      <c r="E24" s="1" t="s">
        <v>1138</v>
      </c>
    </row>
    <row r="25" spans="1:5" ht="15" customHeight="1" x14ac:dyDescent="0.25">
      <c r="A25" s="2" t="s">
        <v>24</v>
      </c>
      <c r="B25" s="3" t="s">
        <v>225</v>
      </c>
      <c r="E25" s="1" t="s">
        <v>1139</v>
      </c>
    </row>
    <row r="26" spans="1:5" ht="15" customHeight="1" x14ac:dyDescent="0.25">
      <c r="A26" s="2" t="s">
        <v>25</v>
      </c>
      <c r="B26" s="3" t="s">
        <v>859</v>
      </c>
      <c r="E26" s="1" t="s">
        <v>1140</v>
      </c>
    </row>
    <row r="27" spans="1:5" ht="15" customHeight="1" x14ac:dyDescent="0.25">
      <c r="A27" s="2" t="s">
        <v>26</v>
      </c>
      <c r="B27" s="3" t="s">
        <v>708</v>
      </c>
    </row>
    <row r="28" spans="1:5" ht="15" customHeight="1" x14ac:dyDescent="0.25">
      <c r="A28" s="2" t="s">
        <v>27</v>
      </c>
      <c r="B28" s="3" t="s">
        <v>535</v>
      </c>
    </row>
    <row r="29" spans="1:5" ht="15" customHeight="1" x14ac:dyDescent="0.25">
      <c r="A29" s="2" t="s">
        <v>28</v>
      </c>
      <c r="B29" s="3" t="s">
        <v>226</v>
      </c>
    </row>
    <row r="30" spans="1:5" ht="15" customHeight="1" x14ac:dyDescent="0.25">
      <c r="A30" s="2" t="s">
        <v>29</v>
      </c>
      <c r="B30" s="3" t="s">
        <v>202</v>
      </c>
    </row>
    <row r="31" spans="1:5" ht="15" customHeight="1" x14ac:dyDescent="0.25">
      <c r="A31" s="2" t="s">
        <v>30</v>
      </c>
      <c r="B31" s="3" t="s">
        <v>1049</v>
      </c>
    </row>
    <row r="32" spans="1:5" ht="15" customHeight="1" x14ac:dyDescent="0.25">
      <c r="A32" s="2" t="s">
        <v>31</v>
      </c>
      <c r="B32" s="3" t="s">
        <v>536</v>
      </c>
    </row>
    <row r="33" spans="1:2" ht="15" customHeight="1" x14ac:dyDescent="0.25">
      <c r="A33" s="2" t="s">
        <v>32</v>
      </c>
      <c r="B33" s="3" t="s">
        <v>564</v>
      </c>
    </row>
    <row r="34" spans="1:2" x14ac:dyDescent="0.25">
      <c r="B34" s="3" t="s">
        <v>565</v>
      </c>
    </row>
    <row r="35" spans="1:2" x14ac:dyDescent="0.25">
      <c r="B35" s="3" t="s">
        <v>537</v>
      </c>
    </row>
    <row r="36" spans="1:2" x14ac:dyDescent="0.25">
      <c r="B36" s="3" t="s">
        <v>88</v>
      </c>
    </row>
    <row r="37" spans="1:2" x14ac:dyDescent="0.25">
      <c r="B37" s="3" t="s">
        <v>317</v>
      </c>
    </row>
    <row r="38" spans="1:2" x14ac:dyDescent="0.25">
      <c r="B38" s="3" t="s">
        <v>916</v>
      </c>
    </row>
    <row r="39" spans="1:2" x14ac:dyDescent="0.25">
      <c r="B39" s="3" t="s">
        <v>566</v>
      </c>
    </row>
    <row r="40" spans="1:2" x14ac:dyDescent="0.25">
      <c r="B40" s="3" t="s">
        <v>567</v>
      </c>
    </row>
    <row r="41" spans="1:2" x14ac:dyDescent="0.25">
      <c r="B41" s="3" t="s">
        <v>568</v>
      </c>
    </row>
    <row r="42" spans="1:2" x14ac:dyDescent="0.25">
      <c r="B42" s="3" t="s">
        <v>89</v>
      </c>
    </row>
    <row r="43" spans="1:2" x14ac:dyDescent="0.25">
      <c r="B43" s="3" t="s">
        <v>569</v>
      </c>
    </row>
    <row r="44" spans="1:2" x14ac:dyDescent="0.25">
      <c r="B44" s="3" t="s">
        <v>826</v>
      </c>
    </row>
    <row r="45" spans="1:2" x14ac:dyDescent="0.25">
      <c r="B45" s="3" t="s">
        <v>917</v>
      </c>
    </row>
    <row r="46" spans="1:2" x14ac:dyDescent="0.25">
      <c r="B46" s="3" t="s">
        <v>571</v>
      </c>
    </row>
    <row r="47" spans="1:2" x14ac:dyDescent="0.25">
      <c r="B47" s="3" t="s">
        <v>538</v>
      </c>
    </row>
    <row r="48" spans="1:2" x14ac:dyDescent="0.25">
      <c r="B48" s="3" t="s">
        <v>572</v>
      </c>
    </row>
    <row r="49" spans="2:2" x14ac:dyDescent="0.25">
      <c r="B49" s="3" t="s">
        <v>421</v>
      </c>
    </row>
    <row r="50" spans="2:2" x14ac:dyDescent="0.25">
      <c r="B50" s="3" t="s">
        <v>158</v>
      </c>
    </row>
    <row r="51" spans="2:2" x14ac:dyDescent="0.25">
      <c r="B51" s="3" t="s">
        <v>709</v>
      </c>
    </row>
    <row r="52" spans="2:2" x14ac:dyDescent="0.25">
      <c r="B52" s="3" t="s">
        <v>268</v>
      </c>
    </row>
    <row r="53" spans="2:2" x14ac:dyDescent="0.25">
      <c r="B53" s="3" t="s">
        <v>827</v>
      </c>
    </row>
    <row r="54" spans="2:2" x14ac:dyDescent="0.25">
      <c r="B54" s="3" t="s">
        <v>437</v>
      </c>
    </row>
    <row r="55" spans="2:2" x14ac:dyDescent="0.25">
      <c r="B55" s="3" t="s">
        <v>949</v>
      </c>
    </row>
    <row r="56" spans="2:2" x14ac:dyDescent="0.25">
      <c r="B56" s="3" t="s">
        <v>950</v>
      </c>
    </row>
    <row r="57" spans="2:2" x14ac:dyDescent="0.25">
      <c r="B57" s="3" t="s">
        <v>90</v>
      </c>
    </row>
    <row r="58" spans="2:2" x14ac:dyDescent="0.25">
      <c r="B58" s="3" t="s">
        <v>318</v>
      </c>
    </row>
    <row r="59" spans="2:2" x14ac:dyDescent="0.25">
      <c r="B59" s="3" t="s">
        <v>375</v>
      </c>
    </row>
    <row r="60" spans="2:2" x14ac:dyDescent="0.25">
      <c r="B60" s="3" t="s">
        <v>573</v>
      </c>
    </row>
    <row r="61" spans="2:2" x14ac:dyDescent="0.25">
      <c r="B61" s="3" t="s">
        <v>710</v>
      </c>
    </row>
    <row r="62" spans="2:2" x14ac:dyDescent="0.25">
      <c r="B62" s="3" t="s">
        <v>1050</v>
      </c>
    </row>
    <row r="63" spans="2:2" x14ac:dyDescent="0.25">
      <c r="B63" s="3" t="s">
        <v>574</v>
      </c>
    </row>
    <row r="64" spans="2:2" x14ac:dyDescent="0.25">
      <c r="B64" s="3" t="s">
        <v>574</v>
      </c>
    </row>
    <row r="65" spans="2:2" x14ac:dyDescent="0.25">
      <c r="B65" s="3" t="s">
        <v>574</v>
      </c>
    </row>
    <row r="66" spans="2:2" x14ac:dyDescent="0.25">
      <c r="B66" s="3" t="s">
        <v>269</v>
      </c>
    </row>
    <row r="67" spans="2:2" x14ac:dyDescent="0.25">
      <c r="B67" s="3" t="s">
        <v>693</v>
      </c>
    </row>
    <row r="68" spans="2:2" x14ac:dyDescent="0.25">
      <c r="B68" s="3" t="s">
        <v>410</v>
      </c>
    </row>
    <row r="69" spans="2:2" x14ac:dyDescent="0.25">
      <c r="B69" s="3" t="s">
        <v>410</v>
      </c>
    </row>
    <row r="70" spans="2:2" x14ac:dyDescent="0.25">
      <c r="B70" s="3" t="s">
        <v>539</v>
      </c>
    </row>
    <row r="71" spans="2:2" x14ac:dyDescent="0.25">
      <c r="B71" s="3" t="s">
        <v>1051</v>
      </c>
    </row>
    <row r="72" spans="2:2" x14ac:dyDescent="0.25">
      <c r="B72" s="3" t="s">
        <v>40</v>
      </c>
    </row>
    <row r="73" spans="2:2" x14ac:dyDescent="0.25">
      <c r="B73" s="3" t="s">
        <v>540</v>
      </c>
    </row>
    <row r="74" spans="2:2" x14ac:dyDescent="0.25">
      <c r="B74" s="3" t="s">
        <v>203</v>
      </c>
    </row>
    <row r="75" spans="2:2" x14ac:dyDescent="0.25">
      <c r="B75" s="3" t="s">
        <v>61</v>
      </c>
    </row>
    <row r="76" spans="2:2" x14ac:dyDescent="0.25">
      <c r="B76" s="3" t="s">
        <v>204</v>
      </c>
    </row>
    <row r="77" spans="2:2" x14ac:dyDescent="0.25">
      <c r="B77" s="3" t="s">
        <v>205</v>
      </c>
    </row>
    <row r="78" spans="2:2" x14ac:dyDescent="0.25">
      <c r="B78" s="3" t="s">
        <v>206</v>
      </c>
    </row>
    <row r="79" spans="2:2" x14ac:dyDescent="0.25">
      <c r="B79" s="3" t="s">
        <v>422</v>
      </c>
    </row>
    <row r="80" spans="2:2" x14ac:dyDescent="0.25">
      <c r="B80" s="3" t="s">
        <v>422</v>
      </c>
    </row>
    <row r="81" spans="2:2" x14ac:dyDescent="0.25">
      <c r="B81" s="3" t="s">
        <v>670</v>
      </c>
    </row>
    <row r="82" spans="2:2" x14ac:dyDescent="0.25">
      <c r="B82" s="3" t="s">
        <v>227</v>
      </c>
    </row>
    <row r="83" spans="2:2" x14ac:dyDescent="0.25">
      <c r="B83" s="3" t="s">
        <v>319</v>
      </c>
    </row>
    <row r="84" spans="2:2" x14ac:dyDescent="0.25">
      <c r="B84" s="3" t="s">
        <v>438</v>
      </c>
    </row>
    <row r="85" spans="2:2" x14ac:dyDescent="0.25">
      <c r="B85" s="3" t="s">
        <v>438</v>
      </c>
    </row>
    <row r="86" spans="2:2" x14ac:dyDescent="0.25">
      <c r="B86" s="3" t="s">
        <v>439</v>
      </c>
    </row>
    <row r="87" spans="2:2" x14ac:dyDescent="0.25">
      <c r="B87" s="3" t="s">
        <v>290</v>
      </c>
    </row>
    <row r="88" spans="2:2" x14ac:dyDescent="0.25">
      <c r="B88" s="3" t="s">
        <v>440</v>
      </c>
    </row>
    <row r="89" spans="2:2" x14ac:dyDescent="0.25">
      <c r="B89" s="3" t="s">
        <v>259</v>
      </c>
    </row>
    <row r="90" spans="2:2" x14ac:dyDescent="0.25">
      <c r="B90" s="3" t="s">
        <v>694</v>
      </c>
    </row>
    <row r="91" spans="2:2" x14ac:dyDescent="0.25">
      <c r="B91" s="3" t="s">
        <v>993</v>
      </c>
    </row>
    <row r="92" spans="2:2" x14ac:dyDescent="0.25">
      <c r="B92" s="3" t="s">
        <v>669</v>
      </c>
    </row>
    <row r="93" spans="2:2" x14ac:dyDescent="0.25">
      <c r="B93" s="3" t="s">
        <v>41</v>
      </c>
    </row>
    <row r="94" spans="2:2" x14ac:dyDescent="0.25">
      <c r="B94" s="3" t="s">
        <v>828</v>
      </c>
    </row>
    <row r="95" spans="2:2" x14ac:dyDescent="0.25">
      <c r="B95" s="3" t="s">
        <v>320</v>
      </c>
    </row>
    <row r="96" spans="2:2" x14ac:dyDescent="0.25">
      <c r="B96" s="3" t="s">
        <v>320</v>
      </c>
    </row>
    <row r="97" spans="2:2" x14ac:dyDescent="0.25">
      <c r="B97" s="3" t="s">
        <v>1018</v>
      </c>
    </row>
    <row r="98" spans="2:2" x14ac:dyDescent="0.25">
      <c r="B98" s="3" t="s">
        <v>847</v>
      </c>
    </row>
    <row r="99" spans="2:2" x14ac:dyDescent="0.25">
      <c r="B99" s="3" t="s">
        <v>423</v>
      </c>
    </row>
    <row r="100" spans="2:2" x14ac:dyDescent="0.25">
      <c r="B100" s="3" t="s">
        <v>576</v>
      </c>
    </row>
    <row r="101" spans="2:2" x14ac:dyDescent="0.25">
      <c r="B101" s="3" t="s">
        <v>575</v>
      </c>
    </row>
    <row r="102" spans="2:2" x14ac:dyDescent="0.25">
      <c r="B102" s="3" t="s">
        <v>91</v>
      </c>
    </row>
    <row r="103" spans="2:2" x14ac:dyDescent="0.25">
      <c r="B103" s="3" t="s">
        <v>711</v>
      </c>
    </row>
    <row r="104" spans="2:2" x14ac:dyDescent="0.25">
      <c r="B104" s="3" t="s">
        <v>577</v>
      </c>
    </row>
    <row r="105" spans="2:2" x14ac:dyDescent="0.25">
      <c r="B105" s="3" t="s">
        <v>712</v>
      </c>
    </row>
    <row r="106" spans="2:2" x14ac:dyDescent="0.25">
      <c r="B106" s="3" t="s">
        <v>441</v>
      </c>
    </row>
    <row r="107" spans="2:2" x14ac:dyDescent="0.25">
      <c r="B107" s="3" t="s">
        <v>441</v>
      </c>
    </row>
    <row r="108" spans="2:2" x14ac:dyDescent="0.25">
      <c r="B108" s="3" t="s">
        <v>92</v>
      </c>
    </row>
    <row r="109" spans="2:2" x14ac:dyDescent="0.25">
      <c r="B109" s="3" t="s">
        <v>713</v>
      </c>
    </row>
    <row r="110" spans="2:2" x14ac:dyDescent="0.25">
      <c r="B110" s="3" t="s">
        <v>376</v>
      </c>
    </row>
    <row r="111" spans="2:2" x14ac:dyDescent="0.25">
      <c r="B111" s="3" t="s">
        <v>691</v>
      </c>
    </row>
    <row r="112" spans="2:2" x14ac:dyDescent="0.25">
      <c r="B112" s="3" t="s">
        <v>93</v>
      </c>
    </row>
    <row r="113" spans="2:2" x14ac:dyDescent="0.25">
      <c r="B113" s="3" t="s">
        <v>207</v>
      </c>
    </row>
    <row r="114" spans="2:2" x14ac:dyDescent="0.25">
      <c r="B114" s="3" t="s">
        <v>442</v>
      </c>
    </row>
    <row r="115" spans="2:2" x14ac:dyDescent="0.25">
      <c r="B115" s="3" t="s">
        <v>442</v>
      </c>
    </row>
    <row r="116" spans="2:2" x14ac:dyDescent="0.25">
      <c r="B116" s="3" t="s">
        <v>442</v>
      </c>
    </row>
    <row r="117" spans="2:2" x14ac:dyDescent="0.25">
      <c r="B117" s="3" t="s">
        <v>42</v>
      </c>
    </row>
    <row r="118" spans="2:2" x14ac:dyDescent="0.25">
      <c r="B118" s="3" t="s">
        <v>714</v>
      </c>
    </row>
    <row r="119" spans="2:2" x14ac:dyDescent="0.25">
      <c r="B119" s="3" t="s">
        <v>579</v>
      </c>
    </row>
    <row r="120" spans="2:2" x14ac:dyDescent="0.25">
      <c r="B120" s="3" t="s">
        <v>579</v>
      </c>
    </row>
    <row r="121" spans="2:2" x14ac:dyDescent="0.25">
      <c r="B121" s="3" t="s">
        <v>434</v>
      </c>
    </row>
    <row r="122" spans="2:2" x14ac:dyDescent="0.25">
      <c r="B122" s="3" t="s">
        <v>377</v>
      </c>
    </row>
    <row r="123" spans="2:2" x14ac:dyDescent="0.25">
      <c r="B123" s="3" t="s">
        <v>918</v>
      </c>
    </row>
    <row r="124" spans="2:2" x14ac:dyDescent="0.25">
      <c r="B124" s="3" t="s">
        <v>62</v>
      </c>
    </row>
    <row r="125" spans="2:2" x14ac:dyDescent="0.25">
      <c r="B125" s="3" t="s">
        <v>62</v>
      </c>
    </row>
    <row r="126" spans="2:2" x14ac:dyDescent="0.25">
      <c r="B126" s="3" t="s">
        <v>62</v>
      </c>
    </row>
    <row r="127" spans="2:2" x14ac:dyDescent="0.25">
      <c r="B127" s="3" t="s">
        <v>62</v>
      </c>
    </row>
    <row r="128" spans="2:2" x14ac:dyDescent="0.25">
      <c r="B128" s="3" t="s">
        <v>860</v>
      </c>
    </row>
    <row r="129" spans="2:2" x14ac:dyDescent="0.25">
      <c r="B129" s="3" t="s">
        <v>321</v>
      </c>
    </row>
    <row r="130" spans="2:2" x14ac:dyDescent="0.25">
      <c r="B130" s="3" t="s">
        <v>920</v>
      </c>
    </row>
    <row r="131" spans="2:2" x14ac:dyDescent="0.25">
      <c r="B131" s="3" t="s">
        <v>580</v>
      </c>
    </row>
    <row r="132" spans="2:2" x14ac:dyDescent="0.25">
      <c r="B132" s="3" t="s">
        <v>715</v>
      </c>
    </row>
    <row r="133" spans="2:2" x14ac:dyDescent="0.25">
      <c r="B133" s="3" t="s">
        <v>94</v>
      </c>
    </row>
    <row r="134" spans="2:2" x14ac:dyDescent="0.25">
      <c r="B134" s="3" t="s">
        <v>94</v>
      </c>
    </row>
    <row r="135" spans="2:2" x14ac:dyDescent="0.25">
      <c r="B135" s="3" t="s">
        <v>291</v>
      </c>
    </row>
    <row r="136" spans="2:2" x14ac:dyDescent="0.25">
      <c r="B136" s="3" t="s">
        <v>996</v>
      </c>
    </row>
    <row r="137" spans="2:2" x14ac:dyDescent="0.25">
      <c r="B137" s="3" t="s">
        <v>581</v>
      </c>
    </row>
    <row r="138" spans="2:2" x14ac:dyDescent="0.25">
      <c r="B138" s="3" t="s">
        <v>95</v>
      </c>
    </row>
    <row r="139" spans="2:2" x14ac:dyDescent="0.25">
      <c r="B139" s="3" t="s">
        <v>379</v>
      </c>
    </row>
    <row r="140" spans="2:2" x14ac:dyDescent="0.25">
      <c r="B140" s="3" t="s">
        <v>378</v>
      </c>
    </row>
    <row r="141" spans="2:2" x14ac:dyDescent="0.25">
      <c r="B141" s="3" t="s">
        <v>582</v>
      </c>
    </row>
    <row r="142" spans="2:2" x14ac:dyDescent="0.25">
      <c r="B142" s="3" t="s">
        <v>921</v>
      </c>
    </row>
    <row r="143" spans="2:2" x14ac:dyDescent="0.25">
      <c r="B143" s="3" t="s">
        <v>516</v>
      </c>
    </row>
    <row r="144" spans="2:2" x14ac:dyDescent="0.25">
      <c r="B144" s="3" t="s">
        <v>541</v>
      </c>
    </row>
    <row r="145" spans="2:2" x14ac:dyDescent="0.25">
      <c r="B145" s="3" t="s">
        <v>861</v>
      </c>
    </row>
    <row r="146" spans="2:2" x14ac:dyDescent="0.25">
      <c r="B146" s="3" t="s">
        <v>96</v>
      </c>
    </row>
    <row r="147" spans="2:2" x14ac:dyDescent="0.25">
      <c r="B147" s="3" t="s">
        <v>695</v>
      </c>
    </row>
    <row r="148" spans="2:2" x14ac:dyDescent="0.25">
      <c r="B148" s="3" t="s">
        <v>695</v>
      </c>
    </row>
    <row r="149" spans="2:2" x14ac:dyDescent="0.25">
      <c r="B149" s="3" t="s">
        <v>411</v>
      </c>
    </row>
    <row r="150" spans="2:2" x14ac:dyDescent="0.25">
      <c r="B150" s="3" t="s">
        <v>583</v>
      </c>
    </row>
    <row r="151" spans="2:2" x14ac:dyDescent="0.25">
      <c r="B151" s="3" t="s">
        <v>583</v>
      </c>
    </row>
    <row r="152" spans="2:2" x14ac:dyDescent="0.25">
      <c r="B152" s="3" t="s">
        <v>862</v>
      </c>
    </row>
    <row r="153" spans="2:2" x14ac:dyDescent="0.25">
      <c r="B153" s="3" t="s">
        <v>914</v>
      </c>
    </row>
    <row r="154" spans="2:2" x14ac:dyDescent="0.25">
      <c r="B154" s="3" t="s">
        <v>443</v>
      </c>
    </row>
    <row r="155" spans="2:2" x14ac:dyDescent="0.25">
      <c r="B155" s="3" t="s">
        <v>922</v>
      </c>
    </row>
    <row r="156" spans="2:2" x14ac:dyDescent="0.25">
      <c r="B156" s="3" t="s">
        <v>863</v>
      </c>
    </row>
    <row r="157" spans="2:2" x14ac:dyDescent="0.25">
      <c r="B157" s="3" t="s">
        <v>584</v>
      </c>
    </row>
    <row r="158" spans="2:2" x14ac:dyDescent="0.25">
      <c r="B158" s="3" t="s">
        <v>671</v>
      </c>
    </row>
    <row r="159" spans="2:2" x14ac:dyDescent="0.25">
      <c r="B159" s="3" t="s">
        <v>228</v>
      </c>
    </row>
    <row r="160" spans="2:2" x14ac:dyDescent="0.25">
      <c r="B160" s="3" t="s">
        <v>716</v>
      </c>
    </row>
    <row r="161" spans="2:2" x14ac:dyDescent="0.25">
      <c r="B161" s="3" t="s">
        <v>63</v>
      </c>
    </row>
    <row r="162" spans="2:2" x14ac:dyDescent="0.25">
      <c r="B162" s="3" t="s">
        <v>672</v>
      </c>
    </row>
    <row r="163" spans="2:2" x14ac:dyDescent="0.25">
      <c r="B163" s="3" t="s">
        <v>672</v>
      </c>
    </row>
    <row r="164" spans="2:2" x14ac:dyDescent="0.25">
      <c r="B164" s="3" t="s">
        <v>1052</v>
      </c>
    </row>
    <row r="165" spans="2:2" x14ac:dyDescent="0.25">
      <c r="B165" s="3" t="s">
        <v>1017</v>
      </c>
    </row>
    <row r="166" spans="2:2" x14ac:dyDescent="0.25">
      <c r="B166" s="3" t="s">
        <v>585</v>
      </c>
    </row>
    <row r="167" spans="2:2" x14ac:dyDescent="0.25">
      <c r="B167" s="3" t="s">
        <v>97</v>
      </c>
    </row>
    <row r="168" spans="2:2" x14ac:dyDescent="0.25">
      <c r="B168" s="3" t="s">
        <v>444</v>
      </c>
    </row>
    <row r="169" spans="2:2" x14ac:dyDescent="0.25">
      <c r="B169" s="3" t="s">
        <v>98</v>
      </c>
    </row>
    <row r="170" spans="2:2" x14ac:dyDescent="0.25">
      <c r="B170" s="3" t="s">
        <v>586</v>
      </c>
    </row>
    <row r="171" spans="2:2" x14ac:dyDescent="0.25">
      <c r="B171" s="3" t="s">
        <v>587</v>
      </c>
    </row>
    <row r="172" spans="2:2" x14ac:dyDescent="0.25">
      <c r="B172" s="3" t="s">
        <v>445</v>
      </c>
    </row>
    <row r="173" spans="2:2" x14ac:dyDescent="0.25">
      <c r="B173" s="3" t="s">
        <v>588</v>
      </c>
    </row>
    <row r="174" spans="2:2" x14ac:dyDescent="0.25">
      <c r="B174" s="3" t="s">
        <v>542</v>
      </c>
    </row>
    <row r="175" spans="2:2" x14ac:dyDescent="0.25">
      <c r="B175" s="3" t="s">
        <v>99</v>
      </c>
    </row>
    <row r="176" spans="2:2" x14ac:dyDescent="0.25">
      <c r="B176" s="3" t="s">
        <v>1019</v>
      </c>
    </row>
    <row r="177" spans="2:2" x14ac:dyDescent="0.25">
      <c r="B177" s="3" t="s">
        <v>590</v>
      </c>
    </row>
    <row r="178" spans="2:2" x14ac:dyDescent="0.25">
      <c r="B178" s="3" t="s">
        <v>692</v>
      </c>
    </row>
    <row r="179" spans="2:2" x14ac:dyDescent="0.25">
      <c r="B179" s="3" t="s">
        <v>848</v>
      </c>
    </row>
    <row r="180" spans="2:2" x14ac:dyDescent="0.25">
      <c r="B180" s="3" t="s">
        <v>923</v>
      </c>
    </row>
    <row r="181" spans="2:2" x14ac:dyDescent="0.25">
      <c r="B181" s="3" t="s">
        <v>1001</v>
      </c>
    </row>
    <row r="182" spans="2:2" x14ac:dyDescent="0.25">
      <c r="B182" s="3" t="s">
        <v>543</v>
      </c>
    </row>
    <row r="183" spans="2:2" x14ac:dyDescent="0.25">
      <c r="B183" s="3" t="s">
        <v>292</v>
      </c>
    </row>
    <row r="184" spans="2:2" x14ac:dyDescent="0.25">
      <c r="B184" s="3" t="s">
        <v>591</v>
      </c>
    </row>
    <row r="185" spans="2:2" x14ac:dyDescent="0.25">
      <c r="B185" s="3" t="s">
        <v>446</v>
      </c>
    </row>
    <row r="186" spans="2:2" x14ac:dyDescent="0.25">
      <c r="B186" s="3" t="s">
        <v>64</v>
      </c>
    </row>
    <row r="187" spans="2:2" x14ac:dyDescent="0.25">
      <c r="B187" s="3" t="s">
        <v>717</v>
      </c>
    </row>
    <row r="188" spans="2:2" x14ac:dyDescent="0.25">
      <c r="B188" s="3" t="s">
        <v>447</v>
      </c>
    </row>
    <row r="189" spans="2:2" x14ac:dyDescent="0.25">
      <c r="B189" s="3" t="s">
        <v>270</v>
      </c>
    </row>
    <row r="190" spans="2:2" x14ac:dyDescent="0.25">
      <c r="B190" s="3" t="s">
        <v>1016</v>
      </c>
    </row>
    <row r="191" spans="2:2" x14ac:dyDescent="0.25">
      <c r="B191" s="3" t="s">
        <v>329</v>
      </c>
    </row>
    <row r="192" spans="2:2" x14ac:dyDescent="0.25">
      <c r="B192" s="3" t="s">
        <v>100</v>
      </c>
    </row>
    <row r="193" spans="2:2" x14ac:dyDescent="0.25">
      <c r="B193" s="3" t="s">
        <v>519</v>
      </c>
    </row>
    <row r="194" spans="2:2" x14ac:dyDescent="0.25">
      <c r="B194" s="3" t="s">
        <v>958</v>
      </c>
    </row>
    <row r="195" spans="2:2" x14ac:dyDescent="0.25">
      <c r="B195" s="3" t="s">
        <v>544</v>
      </c>
    </row>
    <row r="196" spans="2:2" x14ac:dyDescent="0.25">
      <c r="B196" s="3" t="s">
        <v>448</v>
      </c>
    </row>
    <row r="197" spans="2:2" x14ac:dyDescent="0.25">
      <c r="B197" s="3" t="s">
        <v>449</v>
      </c>
    </row>
    <row r="198" spans="2:2" x14ac:dyDescent="0.25">
      <c r="B198" s="3" t="s">
        <v>101</v>
      </c>
    </row>
    <row r="199" spans="2:2" x14ac:dyDescent="0.25">
      <c r="B199" s="3" t="s">
        <v>271</v>
      </c>
    </row>
    <row r="200" spans="2:2" x14ac:dyDescent="0.25">
      <c r="B200" s="3" t="s">
        <v>592</v>
      </c>
    </row>
    <row r="201" spans="2:2" x14ac:dyDescent="0.25">
      <c r="B201" s="3" t="s">
        <v>450</v>
      </c>
    </row>
    <row r="202" spans="2:2" x14ac:dyDescent="0.25">
      <c r="B202" s="3" t="s">
        <v>65</v>
      </c>
    </row>
    <row r="203" spans="2:2" x14ac:dyDescent="0.25">
      <c r="B203" s="3" t="s">
        <v>43</v>
      </c>
    </row>
    <row r="204" spans="2:2" x14ac:dyDescent="0.25">
      <c r="B204" s="3" t="s">
        <v>380</v>
      </c>
    </row>
    <row r="205" spans="2:2" x14ac:dyDescent="0.25">
      <c r="B205" s="3" t="s">
        <v>718</v>
      </c>
    </row>
    <row r="206" spans="2:2" x14ac:dyDescent="0.25">
      <c r="B206" s="3" t="s">
        <v>829</v>
      </c>
    </row>
    <row r="207" spans="2:2" x14ac:dyDescent="0.25">
      <c r="B207" s="3" t="s">
        <v>66</v>
      </c>
    </row>
    <row r="208" spans="2:2" x14ac:dyDescent="0.25">
      <c r="B208" s="3" t="s">
        <v>102</v>
      </c>
    </row>
    <row r="209" spans="2:2" x14ac:dyDescent="0.25">
      <c r="B209" s="3" t="s">
        <v>451</v>
      </c>
    </row>
    <row r="210" spans="2:2" x14ac:dyDescent="0.25">
      <c r="B210" s="3" t="s">
        <v>719</v>
      </c>
    </row>
    <row r="211" spans="2:2" x14ac:dyDescent="0.25">
      <c r="B211" s="3" t="s">
        <v>732</v>
      </c>
    </row>
    <row r="212" spans="2:2" x14ac:dyDescent="0.25">
      <c r="B212" s="3" t="s">
        <v>44</v>
      </c>
    </row>
    <row r="213" spans="2:2" x14ac:dyDescent="0.25">
      <c r="B213" s="3" t="s">
        <v>720</v>
      </c>
    </row>
    <row r="214" spans="2:2" x14ac:dyDescent="0.25">
      <c r="B214" s="3" t="s">
        <v>721</v>
      </c>
    </row>
    <row r="215" spans="2:2" x14ac:dyDescent="0.25">
      <c r="B215" s="3" t="s">
        <v>381</v>
      </c>
    </row>
    <row r="216" spans="2:2" x14ac:dyDescent="0.25">
      <c r="B216" s="3" t="s">
        <v>722</v>
      </c>
    </row>
    <row r="217" spans="2:2" x14ac:dyDescent="0.25">
      <c r="B217" s="3" t="s">
        <v>723</v>
      </c>
    </row>
    <row r="218" spans="2:2" x14ac:dyDescent="0.25">
      <c r="B218" s="3" t="s">
        <v>733</v>
      </c>
    </row>
    <row r="219" spans="2:2" x14ac:dyDescent="0.25">
      <c r="B219" s="3" t="s">
        <v>103</v>
      </c>
    </row>
    <row r="220" spans="2:2" x14ac:dyDescent="0.25">
      <c r="B220" s="3" t="s">
        <v>104</v>
      </c>
    </row>
    <row r="221" spans="2:2" x14ac:dyDescent="0.25">
      <c r="B221" s="3" t="s">
        <v>1053</v>
      </c>
    </row>
    <row r="222" spans="2:2" x14ac:dyDescent="0.25">
      <c r="B222" s="3" t="s">
        <v>272</v>
      </c>
    </row>
    <row r="223" spans="2:2" x14ac:dyDescent="0.25">
      <c r="B223" s="3" t="s">
        <v>67</v>
      </c>
    </row>
    <row r="224" spans="2:2" x14ac:dyDescent="0.25">
      <c r="B224" s="3" t="s">
        <v>724</v>
      </c>
    </row>
    <row r="225" spans="2:2" x14ac:dyDescent="0.25">
      <c r="B225" s="3" t="s">
        <v>452</v>
      </c>
    </row>
    <row r="226" spans="2:2" x14ac:dyDescent="0.25">
      <c r="B226" s="3" t="s">
        <v>412</v>
      </c>
    </row>
    <row r="227" spans="2:2" x14ac:dyDescent="0.25">
      <c r="B227" s="3" t="s">
        <v>593</v>
      </c>
    </row>
    <row r="228" spans="2:2" x14ac:dyDescent="0.25">
      <c r="B228" s="3" t="s">
        <v>578</v>
      </c>
    </row>
    <row r="229" spans="2:2" x14ac:dyDescent="0.25">
      <c r="B229" s="3" t="s">
        <v>1054</v>
      </c>
    </row>
    <row r="230" spans="2:2" x14ac:dyDescent="0.25">
      <c r="B230" s="3" t="s">
        <v>594</v>
      </c>
    </row>
    <row r="231" spans="2:2" x14ac:dyDescent="0.25">
      <c r="B231" s="3" t="s">
        <v>545</v>
      </c>
    </row>
    <row r="232" spans="2:2" x14ac:dyDescent="0.25">
      <c r="B232" s="3" t="s">
        <v>105</v>
      </c>
    </row>
    <row r="233" spans="2:2" x14ac:dyDescent="0.25">
      <c r="B233" s="3" t="s">
        <v>229</v>
      </c>
    </row>
    <row r="234" spans="2:2" x14ac:dyDescent="0.25">
      <c r="B234" s="3" t="s">
        <v>322</v>
      </c>
    </row>
    <row r="235" spans="2:2" x14ac:dyDescent="0.25">
      <c r="B235" s="3" t="s">
        <v>322</v>
      </c>
    </row>
    <row r="236" spans="2:2" x14ac:dyDescent="0.25">
      <c r="B236" s="3" t="s">
        <v>517</v>
      </c>
    </row>
    <row r="237" spans="2:2" x14ac:dyDescent="0.25">
      <c r="B237" s="3" t="s">
        <v>725</v>
      </c>
    </row>
    <row r="238" spans="2:2" x14ac:dyDescent="0.25">
      <c r="B238" s="3" t="s">
        <v>453</v>
      </c>
    </row>
    <row r="239" spans="2:2" x14ac:dyDescent="0.25">
      <c r="B239" s="3" t="s">
        <v>453</v>
      </c>
    </row>
    <row r="240" spans="2:2" x14ac:dyDescent="0.25">
      <c r="B240" s="3" t="s">
        <v>595</v>
      </c>
    </row>
    <row r="241" spans="2:2" x14ac:dyDescent="0.25">
      <c r="B241" s="3" t="s">
        <v>595</v>
      </c>
    </row>
    <row r="242" spans="2:2" x14ac:dyDescent="0.25">
      <c r="B242" s="3" t="s">
        <v>208</v>
      </c>
    </row>
    <row r="243" spans="2:2" x14ac:dyDescent="0.25">
      <c r="B243" s="3" t="s">
        <v>454</v>
      </c>
    </row>
    <row r="244" spans="2:2" x14ac:dyDescent="0.25">
      <c r="B244" s="3" t="s">
        <v>323</v>
      </c>
    </row>
    <row r="245" spans="2:2" x14ac:dyDescent="0.25">
      <c r="B245" s="3" t="s">
        <v>324</v>
      </c>
    </row>
    <row r="246" spans="2:2" x14ac:dyDescent="0.25">
      <c r="B246" s="3" t="s">
        <v>455</v>
      </c>
    </row>
    <row r="247" spans="2:2" x14ac:dyDescent="0.25">
      <c r="B247" s="3" t="s">
        <v>382</v>
      </c>
    </row>
    <row r="248" spans="2:2" x14ac:dyDescent="0.25">
      <c r="B248" s="3" t="s">
        <v>596</v>
      </c>
    </row>
    <row r="249" spans="2:2" x14ac:dyDescent="0.25">
      <c r="B249" s="3" t="s">
        <v>726</v>
      </c>
    </row>
    <row r="250" spans="2:2" x14ac:dyDescent="0.25">
      <c r="B250" s="3" t="s">
        <v>325</v>
      </c>
    </row>
    <row r="251" spans="2:2" x14ac:dyDescent="0.25">
      <c r="B251" s="3" t="s">
        <v>325</v>
      </c>
    </row>
    <row r="252" spans="2:2" x14ac:dyDescent="0.25">
      <c r="B252" s="3" t="s">
        <v>325</v>
      </c>
    </row>
    <row r="253" spans="2:2" x14ac:dyDescent="0.25">
      <c r="B253" s="3" t="s">
        <v>864</v>
      </c>
    </row>
    <row r="254" spans="2:2" x14ac:dyDescent="0.25">
      <c r="B254" s="3" t="s">
        <v>456</v>
      </c>
    </row>
    <row r="255" spans="2:2" x14ac:dyDescent="0.25">
      <c r="B255" s="3" t="s">
        <v>518</v>
      </c>
    </row>
    <row r="256" spans="2:2" x14ac:dyDescent="0.25">
      <c r="B256" s="3" t="s">
        <v>727</v>
      </c>
    </row>
    <row r="257" spans="2:2" x14ac:dyDescent="0.25">
      <c r="B257" s="3" t="s">
        <v>106</v>
      </c>
    </row>
    <row r="258" spans="2:2" x14ac:dyDescent="0.25">
      <c r="B258" s="3" t="s">
        <v>1013</v>
      </c>
    </row>
    <row r="259" spans="2:2" x14ac:dyDescent="0.25">
      <c r="B259" s="3" t="s">
        <v>728</v>
      </c>
    </row>
    <row r="260" spans="2:2" x14ac:dyDescent="0.25">
      <c r="B260" s="3" t="s">
        <v>1040</v>
      </c>
    </row>
    <row r="261" spans="2:2" x14ac:dyDescent="0.25">
      <c r="B261" s="3" t="s">
        <v>546</v>
      </c>
    </row>
    <row r="262" spans="2:2" x14ac:dyDescent="0.25">
      <c r="B262" s="3" t="s">
        <v>951</v>
      </c>
    </row>
    <row r="263" spans="2:2" x14ac:dyDescent="0.25">
      <c r="B263" s="3" t="s">
        <v>326</v>
      </c>
    </row>
    <row r="264" spans="2:2" x14ac:dyDescent="0.25">
      <c r="B264" s="3" t="s">
        <v>729</v>
      </c>
    </row>
    <row r="265" spans="2:2" x14ac:dyDescent="0.25">
      <c r="B265" s="3" t="s">
        <v>293</v>
      </c>
    </row>
    <row r="266" spans="2:2" x14ac:dyDescent="0.25">
      <c r="B266" s="3" t="s">
        <v>730</v>
      </c>
    </row>
    <row r="267" spans="2:2" x14ac:dyDescent="0.25">
      <c r="B267" s="3" t="s">
        <v>107</v>
      </c>
    </row>
    <row r="268" spans="2:2" x14ac:dyDescent="0.25">
      <c r="B268" s="3" t="s">
        <v>373</v>
      </c>
    </row>
    <row r="269" spans="2:2" x14ac:dyDescent="0.25">
      <c r="B269" s="3" t="s">
        <v>383</v>
      </c>
    </row>
    <row r="270" spans="2:2" x14ac:dyDescent="0.25">
      <c r="B270" s="3" t="s">
        <v>731</v>
      </c>
    </row>
    <row r="271" spans="2:2" x14ac:dyDescent="0.25">
      <c r="B271" s="3" t="s">
        <v>294</v>
      </c>
    </row>
    <row r="272" spans="2:2" x14ac:dyDescent="0.25">
      <c r="B272" s="3" t="s">
        <v>1009</v>
      </c>
    </row>
    <row r="273" spans="2:2" x14ac:dyDescent="0.25">
      <c r="B273" s="3" t="s">
        <v>327</v>
      </c>
    </row>
    <row r="274" spans="2:2" x14ac:dyDescent="0.25">
      <c r="B274" s="3" t="s">
        <v>328</v>
      </c>
    </row>
    <row r="275" spans="2:2" x14ac:dyDescent="0.25">
      <c r="B275" s="3" t="s">
        <v>547</v>
      </c>
    </row>
    <row r="276" spans="2:2" x14ac:dyDescent="0.25">
      <c r="B276" s="3" t="s">
        <v>849</v>
      </c>
    </row>
    <row r="277" spans="2:2" x14ac:dyDescent="0.25">
      <c r="B277" s="3" t="s">
        <v>457</v>
      </c>
    </row>
    <row r="278" spans="2:2" x14ac:dyDescent="0.25">
      <c r="B278" s="3" t="s">
        <v>45</v>
      </c>
    </row>
    <row r="279" spans="2:2" x14ac:dyDescent="0.25">
      <c r="B279" s="3" t="s">
        <v>597</v>
      </c>
    </row>
    <row r="280" spans="2:2" x14ac:dyDescent="0.25">
      <c r="B280" s="3" t="s">
        <v>924</v>
      </c>
    </row>
    <row r="281" spans="2:2" x14ac:dyDescent="0.25">
      <c r="B281" s="3" t="s">
        <v>1026</v>
      </c>
    </row>
    <row r="282" spans="2:2" x14ac:dyDescent="0.25">
      <c r="B282" s="3" t="s">
        <v>1027</v>
      </c>
    </row>
    <row r="283" spans="2:2" x14ac:dyDescent="0.25">
      <c r="B283" s="3" t="s">
        <v>548</v>
      </c>
    </row>
    <row r="284" spans="2:2" x14ac:dyDescent="0.25">
      <c r="B284" s="3" t="s">
        <v>598</v>
      </c>
    </row>
    <row r="285" spans="2:2" x14ac:dyDescent="0.25">
      <c r="B285" s="3" t="s">
        <v>424</v>
      </c>
    </row>
    <row r="286" spans="2:2" x14ac:dyDescent="0.25">
      <c r="B286" s="3" t="s">
        <v>734</v>
      </c>
    </row>
    <row r="287" spans="2:2" x14ac:dyDescent="0.25">
      <c r="B287" s="3" t="s">
        <v>384</v>
      </c>
    </row>
    <row r="288" spans="2:2" x14ac:dyDescent="0.25">
      <c r="B288" s="3" t="s">
        <v>599</v>
      </c>
    </row>
    <row r="289" spans="2:2" x14ac:dyDescent="0.25">
      <c r="B289" s="3" t="s">
        <v>925</v>
      </c>
    </row>
    <row r="290" spans="2:2" x14ac:dyDescent="0.25">
      <c r="B290" s="3" t="s">
        <v>600</v>
      </c>
    </row>
    <row r="291" spans="2:2" x14ac:dyDescent="0.25">
      <c r="B291" s="3" t="s">
        <v>273</v>
      </c>
    </row>
    <row r="292" spans="2:2" x14ac:dyDescent="0.25">
      <c r="B292" s="3" t="s">
        <v>926</v>
      </c>
    </row>
    <row r="293" spans="2:2" x14ac:dyDescent="0.25">
      <c r="B293" s="3" t="s">
        <v>295</v>
      </c>
    </row>
    <row r="294" spans="2:2" x14ac:dyDescent="0.25">
      <c r="B294" s="3" t="s">
        <v>385</v>
      </c>
    </row>
    <row r="295" spans="2:2" x14ac:dyDescent="0.25">
      <c r="B295" s="3" t="s">
        <v>209</v>
      </c>
    </row>
    <row r="296" spans="2:2" x14ac:dyDescent="0.25">
      <c r="B296" s="3" t="s">
        <v>696</v>
      </c>
    </row>
    <row r="297" spans="2:2" x14ac:dyDescent="0.25">
      <c r="B297" s="3" t="s">
        <v>458</v>
      </c>
    </row>
    <row r="298" spans="2:2" x14ac:dyDescent="0.25">
      <c r="B298" s="3" t="s">
        <v>589</v>
      </c>
    </row>
    <row r="299" spans="2:2" x14ac:dyDescent="0.25">
      <c r="B299" s="3" t="s">
        <v>296</v>
      </c>
    </row>
    <row r="300" spans="2:2" x14ac:dyDescent="0.25">
      <c r="B300" s="3" t="s">
        <v>927</v>
      </c>
    </row>
    <row r="301" spans="2:2" x14ac:dyDescent="0.25">
      <c r="B301" s="3" t="s">
        <v>330</v>
      </c>
    </row>
    <row r="302" spans="2:2" x14ac:dyDescent="0.25">
      <c r="B302" s="3" t="s">
        <v>735</v>
      </c>
    </row>
    <row r="303" spans="2:2" x14ac:dyDescent="0.25">
      <c r="B303" s="3" t="s">
        <v>108</v>
      </c>
    </row>
    <row r="304" spans="2:2" x14ac:dyDescent="0.25">
      <c r="B304" s="3" t="s">
        <v>46</v>
      </c>
    </row>
    <row r="305" spans="2:2" x14ac:dyDescent="0.25">
      <c r="B305" s="3" t="s">
        <v>850</v>
      </c>
    </row>
    <row r="306" spans="2:2" x14ac:dyDescent="0.25">
      <c r="B306" s="3" t="s">
        <v>297</v>
      </c>
    </row>
    <row r="307" spans="2:2" x14ac:dyDescent="0.25">
      <c r="B307" s="3" t="s">
        <v>928</v>
      </c>
    </row>
    <row r="308" spans="2:2" x14ac:dyDescent="0.25">
      <c r="B308" s="3" t="s">
        <v>984</v>
      </c>
    </row>
    <row r="309" spans="2:2" x14ac:dyDescent="0.25">
      <c r="B309" s="3" t="s">
        <v>736</v>
      </c>
    </row>
    <row r="310" spans="2:2" x14ac:dyDescent="0.25">
      <c r="B310" s="3" t="s">
        <v>459</v>
      </c>
    </row>
    <row r="311" spans="2:2" x14ac:dyDescent="0.25">
      <c r="B311" s="3" t="s">
        <v>697</v>
      </c>
    </row>
    <row r="312" spans="2:2" x14ac:dyDescent="0.25">
      <c r="B312" s="3" t="s">
        <v>210</v>
      </c>
    </row>
    <row r="313" spans="2:2" x14ac:dyDescent="0.25">
      <c r="B313" s="3" t="s">
        <v>260</v>
      </c>
    </row>
    <row r="314" spans="2:2" x14ac:dyDescent="0.25">
      <c r="B314" s="3" t="s">
        <v>47</v>
      </c>
    </row>
    <row r="315" spans="2:2" x14ac:dyDescent="0.25">
      <c r="B315" s="3" t="s">
        <v>851</v>
      </c>
    </row>
    <row r="316" spans="2:2" x14ac:dyDescent="0.25">
      <c r="B316" s="3" t="s">
        <v>1036</v>
      </c>
    </row>
    <row r="317" spans="2:2" x14ac:dyDescent="0.25">
      <c r="B317" s="3" t="s">
        <v>1055</v>
      </c>
    </row>
    <row r="318" spans="2:2" x14ac:dyDescent="0.25">
      <c r="B318" s="3" t="s">
        <v>109</v>
      </c>
    </row>
    <row r="319" spans="2:2" x14ac:dyDescent="0.25">
      <c r="B319" s="3" t="s">
        <v>109</v>
      </c>
    </row>
    <row r="320" spans="2:2" x14ac:dyDescent="0.25">
      <c r="B320" s="3" t="s">
        <v>274</v>
      </c>
    </row>
    <row r="321" spans="2:2" x14ac:dyDescent="0.25">
      <c r="B321" s="3" t="s">
        <v>460</v>
      </c>
    </row>
    <row r="322" spans="2:2" x14ac:dyDescent="0.25">
      <c r="B322" s="3" t="s">
        <v>1039</v>
      </c>
    </row>
    <row r="323" spans="2:2" x14ac:dyDescent="0.25">
      <c r="B323" s="3" t="s">
        <v>1000</v>
      </c>
    </row>
    <row r="324" spans="2:2" x14ac:dyDescent="0.25">
      <c r="B324" s="3" t="s">
        <v>1042</v>
      </c>
    </row>
    <row r="325" spans="2:2" x14ac:dyDescent="0.25">
      <c r="B325" s="3" t="s">
        <v>1015</v>
      </c>
    </row>
    <row r="326" spans="2:2" x14ac:dyDescent="0.25">
      <c r="B326" s="3" t="s">
        <v>331</v>
      </c>
    </row>
    <row r="327" spans="2:2" x14ac:dyDescent="0.25">
      <c r="B327" s="3" t="s">
        <v>649</v>
      </c>
    </row>
    <row r="328" spans="2:2" x14ac:dyDescent="0.25">
      <c r="B328" s="3" t="s">
        <v>332</v>
      </c>
    </row>
    <row r="329" spans="2:2" x14ac:dyDescent="0.25">
      <c r="B329" s="3" t="s">
        <v>333</v>
      </c>
    </row>
    <row r="330" spans="2:2" x14ac:dyDescent="0.25">
      <c r="B330" s="3" t="s">
        <v>333</v>
      </c>
    </row>
    <row r="331" spans="2:2" x14ac:dyDescent="0.25">
      <c r="B331" s="3" t="s">
        <v>386</v>
      </c>
    </row>
    <row r="332" spans="2:2" x14ac:dyDescent="0.25">
      <c r="B332" s="3" t="s">
        <v>387</v>
      </c>
    </row>
    <row r="333" spans="2:2" x14ac:dyDescent="0.25">
      <c r="B333" s="3" t="s">
        <v>230</v>
      </c>
    </row>
    <row r="334" spans="2:2" x14ac:dyDescent="0.25">
      <c r="B334" s="3" t="s">
        <v>461</v>
      </c>
    </row>
    <row r="335" spans="2:2" x14ac:dyDescent="0.25">
      <c r="B335" s="3" t="s">
        <v>462</v>
      </c>
    </row>
    <row r="336" spans="2:2" x14ac:dyDescent="0.25">
      <c r="B336" s="3" t="s">
        <v>601</v>
      </c>
    </row>
    <row r="337" spans="2:2" x14ac:dyDescent="0.25">
      <c r="B337" s="3" t="s">
        <v>602</v>
      </c>
    </row>
    <row r="338" spans="2:2" x14ac:dyDescent="0.25">
      <c r="B338" s="3" t="s">
        <v>549</v>
      </c>
    </row>
    <row r="339" spans="2:2" x14ac:dyDescent="0.25">
      <c r="B339" s="3" t="s">
        <v>110</v>
      </c>
    </row>
    <row r="340" spans="2:2" x14ac:dyDescent="0.25">
      <c r="B340" s="3" t="s">
        <v>550</v>
      </c>
    </row>
    <row r="341" spans="2:2" x14ac:dyDescent="0.25">
      <c r="B341" s="3" t="s">
        <v>830</v>
      </c>
    </row>
    <row r="342" spans="2:2" x14ac:dyDescent="0.25">
      <c r="B342" s="3" t="s">
        <v>413</v>
      </c>
    </row>
    <row r="343" spans="2:2" x14ac:dyDescent="0.25">
      <c r="B343" s="3" t="s">
        <v>737</v>
      </c>
    </row>
    <row r="344" spans="2:2" x14ac:dyDescent="0.25">
      <c r="B344" s="3" t="s">
        <v>551</v>
      </c>
    </row>
    <row r="345" spans="2:2" x14ac:dyDescent="0.25">
      <c r="B345" s="3" t="s">
        <v>846</v>
      </c>
    </row>
    <row r="346" spans="2:2" x14ac:dyDescent="0.25">
      <c r="B346" s="3" t="s">
        <v>846</v>
      </c>
    </row>
    <row r="347" spans="2:2" x14ac:dyDescent="0.25">
      <c r="B347" s="3" t="s">
        <v>738</v>
      </c>
    </row>
    <row r="348" spans="2:2" x14ac:dyDescent="0.25">
      <c r="B348" s="3" t="s">
        <v>463</v>
      </c>
    </row>
    <row r="349" spans="2:2" x14ac:dyDescent="0.25">
      <c r="B349" s="3" t="s">
        <v>929</v>
      </c>
    </row>
    <row r="350" spans="2:2" x14ac:dyDescent="0.25">
      <c r="B350" s="3" t="s">
        <v>464</v>
      </c>
    </row>
    <row r="351" spans="2:2" x14ac:dyDescent="0.25">
      <c r="B351" s="3" t="s">
        <v>111</v>
      </c>
    </row>
    <row r="352" spans="2:2" x14ac:dyDescent="0.25">
      <c r="B352" s="3" t="s">
        <v>261</v>
      </c>
    </row>
    <row r="353" spans="2:2" x14ac:dyDescent="0.25">
      <c r="B353" s="3" t="s">
        <v>952</v>
      </c>
    </row>
    <row r="354" spans="2:2" x14ac:dyDescent="0.25">
      <c r="B354" s="3" t="s">
        <v>112</v>
      </c>
    </row>
    <row r="355" spans="2:2" x14ac:dyDescent="0.25">
      <c r="B355" s="3" t="s">
        <v>353</v>
      </c>
    </row>
    <row r="356" spans="2:2" x14ac:dyDescent="0.25">
      <c r="B356" s="3" t="s">
        <v>603</v>
      </c>
    </row>
    <row r="357" spans="2:2" x14ac:dyDescent="0.25">
      <c r="B357" s="3" t="s">
        <v>552</v>
      </c>
    </row>
    <row r="358" spans="2:2" x14ac:dyDescent="0.25">
      <c r="B358" s="3" t="s">
        <v>604</v>
      </c>
    </row>
    <row r="359" spans="2:2" x14ac:dyDescent="0.25">
      <c r="B359" s="3" t="s">
        <v>298</v>
      </c>
    </row>
    <row r="360" spans="2:2" x14ac:dyDescent="0.25">
      <c r="B360" s="3" t="s">
        <v>275</v>
      </c>
    </row>
    <row r="361" spans="2:2" x14ac:dyDescent="0.25">
      <c r="B361" s="3" t="s">
        <v>334</v>
      </c>
    </row>
    <row r="362" spans="2:2" x14ac:dyDescent="0.25">
      <c r="B362" s="3" t="s">
        <v>113</v>
      </c>
    </row>
    <row r="363" spans="2:2" x14ac:dyDescent="0.25">
      <c r="B363" s="3" t="s">
        <v>114</v>
      </c>
    </row>
    <row r="364" spans="2:2" x14ac:dyDescent="0.25">
      <c r="B364" s="3" t="s">
        <v>115</v>
      </c>
    </row>
    <row r="365" spans="2:2" x14ac:dyDescent="0.25">
      <c r="B365" s="3" t="s">
        <v>116</v>
      </c>
    </row>
    <row r="366" spans="2:2" x14ac:dyDescent="0.25">
      <c r="B366" s="3" t="s">
        <v>117</v>
      </c>
    </row>
    <row r="367" spans="2:2" x14ac:dyDescent="0.25">
      <c r="B367" s="3" t="s">
        <v>739</v>
      </c>
    </row>
    <row r="368" spans="2:2" x14ac:dyDescent="0.25">
      <c r="B368" s="3" t="s">
        <v>118</v>
      </c>
    </row>
    <row r="369" spans="2:2" x14ac:dyDescent="0.25">
      <c r="B369" s="3" t="s">
        <v>465</v>
      </c>
    </row>
    <row r="370" spans="2:2" x14ac:dyDescent="0.25">
      <c r="B370" s="3" t="s">
        <v>673</v>
      </c>
    </row>
    <row r="371" spans="2:2" x14ac:dyDescent="0.25">
      <c r="B371" s="3" t="s">
        <v>1041</v>
      </c>
    </row>
    <row r="372" spans="2:2" x14ac:dyDescent="0.25">
      <c r="B372" s="3" t="s">
        <v>119</v>
      </c>
    </row>
    <row r="373" spans="2:2" x14ac:dyDescent="0.25">
      <c r="B373" s="3" t="s">
        <v>48</v>
      </c>
    </row>
    <row r="374" spans="2:2" x14ac:dyDescent="0.25">
      <c r="B374" s="3" t="s">
        <v>466</v>
      </c>
    </row>
    <row r="375" spans="2:2" x14ac:dyDescent="0.25">
      <c r="B375" s="3" t="s">
        <v>740</v>
      </c>
    </row>
    <row r="376" spans="2:2" x14ac:dyDescent="0.25">
      <c r="B376" s="3" t="s">
        <v>741</v>
      </c>
    </row>
    <row r="377" spans="2:2" x14ac:dyDescent="0.25">
      <c r="B377" s="3" t="s">
        <v>231</v>
      </c>
    </row>
    <row r="378" spans="2:2" x14ac:dyDescent="0.25">
      <c r="B378" s="3" t="s">
        <v>414</v>
      </c>
    </row>
    <row r="379" spans="2:2" x14ac:dyDescent="0.25">
      <c r="B379" s="3" t="s">
        <v>232</v>
      </c>
    </row>
    <row r="380" spans="2:2" x14ac:dyDescent="0.25">
      <c r="B380" s="3" t="s">
        <v>930</v>
      </c>
    </row>
    <row r="381" spans="2:2" x14ac:dyDescent="0.25">
      <c r="B381" s="3" t="s">
        <v>605</v>
      </c>
    </row>
    <row r="382" spans="2:2" x14ac:dyDescent="0.25">
      <c r="B382" s="3" t="s">
        <v>120</v>
      </c>
    </row>
    <row r="383" spans="2:2" x14ac:dyDescent="0.25">
      <c r="B383" s="3" t="s">
        <v>606</v>
      </c>
    </row>
    <row r="384" spans="2:2" x14ac:dyDescent="0.25">
      <c r="B384" s="3" t="s">
        <v>467</v>
      </c>
    </row>
    <row r="385" spans="2:2" x14ac:dyDescent="0.25">
      <c r="B385" s="3" t="s">
        <v>607</v>
      </c>
    </row>
    <row r="386" spans="2:2" x14ac:dyDescent="0.25">
      <c r="B386" s="3" t="s">
        <v>49</v>
      </c>
    </row>
    <row r="387" spans="2:2" x14ac:dyDescent="0.25">
      <c r="B387" s="3" t="s">
        <v>388</v>
      </c>
    </row>
    <row r="388" spans="2:2" x14ac:dyDescent="0.25">
      <c r="B388" s="3" t="s">
        <v>299</v>
      </c>
    </row>
    <row r="389" spans="2:2" x14ac:dyDescent="0.25">
      <c r="B389" s="3" t="s">
        <v>299</v>
      </c>
    </row>
    <row r="390" spans="2:2" x14ac:dyDescent="0.25">
      <c r="B390" s="3" t="s">
        <v>299</v>
      </c>
    </row>
    <row r="391" spans="2:2" x14ac:dyDescent="0.25">
      <c r="B391" s="3" t="s">
        <v>468</v>
      </c>
    </row>
    <row r="392" spans="2:2" x14ac:dyDescent="0.25">
      <c r="B392" s="3" t="s">
        <v>742</v>
      </c>
    </row>
    <row r="393" spans="2:2" x14ac:dyDescent="0.25">
      <c r="B393" s="3" t="s">
        <v>931</v>
      </c>
    </row>
    <row r="394" spans="2:2" x14ac:dyDescent="0.25">
      <c r="B394" s="3" t="s">
        <v>1061</v>
      </c>
    </row>
    <row r="395" spans="2:2" x14ac:dyDescent="0.25">
      <c r="B395" s="3" t="s">
        <v>121</v>
      </c>
    </row>
    <row r="396" spans="2:2" x14ac:dyDescent="0.25">
      <c r="B396" s="3" t="s">
        <v>335</v>
      </c>
    </row>
    <row r="397" spans="2:2" x14ac:dyDescent="0.25">
      <c r="B397" s="3" t="s">
        <v>919</v>
      </c>
    </row>
    <row r="398" spans="2:2" x14ac:dyDescent="0.25">
      <c r="B398" s="3" t="s">
        <v>233</v>
      </c>
    </row>
    <row r="399" spans="2:2" x14ac:dyDescent="0.25">
      <c r="B399" s="3" t="s">
        <v>233</v>
      </c>
    </row>
    <row r="400" spans="2:2" x14ac:dyDescent="0.25">
      <c r="B400" s="3" t="s">
        <v>233</v>
      </c>
    </row>
    <row r="401" spans="2:2" x14ac:dyDescent="0.25">
      <c r="B401" s="3" t="s">
        <v>122</v>
      </c>
    </row>
    <row r="402" spans="2:2" x14ac:dyDescent="0.25">
      <c r="B402" s="3" t="s">
        <v>336</v>
      </c>
    </row>
    <row r="403" spans="2:2" x14ac:dyDescent="0.25">
      <c r="B403" s="3" t="s">
        <v>337</v>
      </c>
    </row>
    <row r="404" spans="2:2" x14ac:dyDescent="0.25">
      <c r="B404" s="3" t="s">
        <v>276</v>
      </c>
    </row>
    <row r="405" spans="2:2" x14ac:dyDescent="0.25">
      <c r="B405" s="3" t="s">
        <v>276</v>
      </c>
    </row>
    <row r="406" spans="2:2" x14ac:dyDescent="0.25">
      <c r="B406" s="3" t="s">
        <v>553</v>
      </c>
    </row>
    <row r="407" spans="2:2" x14ac:dyDescent="0.25">
      <c r="B407" s="3" t="s">
        <v>865</v>
      </c>
    </row>
    <row r="408" spans="2:2" x14ac:dyDescent="0.25">
      <c r="B408" s="3" t="s">
        <v>469</v>
      </c>
    </row>
    <row r="409" spans="2:2" x14ac:dyDescent="0.25">
      <c r="B409" s="3" t="s">
        <v>520</v>
      </c>
    </row>
    <row r="410" spans="2:2" x14ac:dyDescent="0.25">
      <c r="B410" s="3" t="s">
        <v>608</v>
      </c>
    </row>
    <row r="411" spans="2:2" x14ac:dyDescent="0.25">
      <c r="B411" s="3" t="s">
        <v>123</v>
      </c>
    </row>
    <row r="412" spans="2:2" x14ac:dyDescent="0.25">
      <c r="B412" s="3" t="s">
        <v>609</v>
      </c>
    </row>
    <row r="413" spans="2:2" x14ac:dyDescent="0.25">
      <c r="B413" s="3" t="s">
        <v>124</v>
      </c>
    </row>
    <row r="414" spans="2:2" x14ac:dyDescent="0.25">
      <c r="B414" s="3" t="s">
        <v>125</v>
      </c>
    </row>
    <row r="415" spans="2:2" x14ac:dyDescent="0.25">
      <c r="B415" s="3" t="s">
        <v>743</v>
      </c>
    </row>
    <row r="416" spans="2:2" x14ac:dyDescent="0.25">
      <c r="B416" s="3" t="s">
        <v>425</v>
      </c>
    </row>
    <row r="417" spans="2:2" x14ac:dyDescent="0.25">
      <c r="B417" s="3" t="s">
        <v>470</v>
      </c>
    </row>
    <row r="418" spans="2:2" x14ac:dyDescent="0.25">
      <c r="B418" s="3" t="s">
        <v>126</v>
      </c>
    </row>
    <row r="419" spans="2:2" x14ac:dyDescent="0.25">
      <c r="B419" s="3" t="s">
        <v>127</v>
      </c>
    </row>
    <row r="420" spans="2:2" x14ac:dyDescent="0.25">
      <c r="B420" s="3" t="s">
        <v>744</v>
      </c>
    </row>
    <row r="421" spans="2:2" x14ac:dyDescent="0.25">
      <c r="B421" s="3" t="s">
        <v>471</v>
      </c>
    </row>
    <row r="422" spans="2:2" x14ac:dyDescent="0.25">
      <c r="B422" s="3" t="s">
        <v>745</v>
      </c>
    </row>
    <row r="423" spans="2:2" x14ac:dyDescent="0.25">
      <c r="B423" s="3" t="s">
        <v>128</v>
      </c>
    </row>
    <row r="424" spans="2:2" x14ac:dyDescent="0.25">
      <c r="B424" s="3" t="s">
        <v>389</v>
      </c>
    </row>
    <row r="425" spans="2:2" x14ac:dyDescent="0.25">
      <c r="B425" s="3" t="s">
        <v>1045</v>
      </c>
    </row>
    <row r="426" spans="2:2" x14ac:dyDescent="0.25">
      <c r="B426" s="3" t="s">
        <v>472</v>
      </c>
    </row>
    <row r="427" spans="2:2" x14ac:dyDescent="0.25">
      <c r="B427" s="3" t="s">
        <v>959</v>
      </c>
    </row>
    <row r="428" spans="2:2" x14ac:dyDescent="0.25">
      <c r="B428" s="3" t="s">
        <v>1029</v>
      </c>
    </row>
    <row r="429" spans="2:2" x14ac:dyDescent="0.25">
      <c r="B429" s="3" t="s">
        <v>610</v>
      </c>
    </row>
    <row r="430" spans="2:2" x14ac:dyDescent="0.25">
      <c r="B430" s="3" t="s">
        <v>390</v>
      </c>
    </row>
    <row r="431" spans="2:2" x14ac:dyDescent="0.25">
      <c r="B431" s="3" t="s">
        <v>554</v>
      </c>
    </row>
    <row r="432" spans="2:2" x14ac:dyDescent="0.25">
      <c r="B432" s="3" t="s">
        <v>611</v>
      </c>
    </row>
    <row r="433" spans="2:2" x14ac:dyDescent="0.25">
      <c r="B433" s="3" t="s">
        <v>234</v>
      </c>
    </row>
    <row r="434" spans="2:2" x14ac:dyDescent="0.25">
      <c r="B434" s="3" t="s">
        <v>555</v>
      </c>
    </row>
    <row r="435" spans="2:2" x14ac:dyDescent="0.25">
      <c r="B435" s="3" t="s">
        <v>534</v>
      </c>
    </row>
    <row r="436" spans="2:2" x14ac:dyDescent="0.25">
      <c r="B436" s="3" t="s">
        <v>556</v>
      </c>
    </row>
    <row r="437" spans="2:2" x14ac:dyDescent="0.25">
      <c r="B437" s="3" t="s">
        <v>338</v>
      </c>
    </row>
    <row r="438" spans="2:2" x14ac:dyDescent="0.25">
      <c r="B438" s="3" t="s">
        <v>339</v>
      </c>
    </row>
    <row r="439" spans="2:2" x14ac:dyDescent="0.25">
      <c r="B439" s="3" t="s">
        <v>992</v>
      </c>
    </row>
    <row r="440" spans="2:2" x14ac:dyDescent="0.25">
      <c r="B440" s="3" t="s">
        <v>866</v>
      </c>
    </row>
    <row r="441" spans="2:2" x14ac:dyDescent="0.25">
      <c r="B441" s="3" t="s">
        <v>340</v>
      </c>
    </row>
    <row r="442" spans="2:2" x14ac:dyDescent="0.25">
      <c r="B442" s="3" t="s">
        <v>235</v>
      </c>
    </row>
    <row r="443" spans="2:2" x14ac:dyDescent="0.25">
      <c r="B443" s="3" t="s">
        <v>236</v>
      </c>
    </row>
    <row r="444" spans="2:2" x14ac:dyDescent="0.25">
      <c r="B444" s="3" t="s">
        <v>211</v>
      </c>
    </row>
    <row r="445" spans="2:2" x14ac:dyDescent="0.25">
      <c r="B445" s="3" t="s">
        <v>612</v>
      </c>
    </row>
    <row r="446" spans="2:2" x14ac:dyDescent="0.25">
      <c r="B446" s="3" t="s">
        <v>613</v>
      </c>
    </row>
    <row r="447" spans="2:2" x14ac:dyDescent="0.25">
      <c r="B447" s="3" t="s">
        <v>746</v>
      </c>
    </row>
    <row r="448" spans="2:2" x14ac:dyDescent="0.25">
      <c r="B448" s="3" t="s">
        <v>867</v>
      </c>
    </row>
    <row r="449" spans="2:2" x14ac:dyDescent="0.25">
      <c r="B449" s="3" t="s">
        <v>932</v>
      </c>
    </row>
    <row r="450" spans="2:2" x14ac:dyDescent="0.25">
      <c r="B450" s="3" t="s">
        <v>614</v>
      </c>
    </row>
    <row r="451" spans="2:2" x14ac:dyDescent="0.25">
      <c r="B451" s="3" t="s">
        <v>747</v>
      </c>
    </row>
    <row r="452" spans="2:2" x14ac:dyDescent="0.25">
      <c r="B452" s="3" t="s">
        <v>615</v>
      </c>
    </row>
    <row r="453" spans="2:2" x14ac:dyDescent="0.25">
      <c r="B453" s="3" t="s">
        <v>615</v>
      </c>
    </row>
    <row r="454" spans="2:2" x14ac:dyDescent="0.25">
      <c r="B454" s="3" t="s">
        <v>129</v>
      </c>
    </row>
    <row r="455" spans="2:2" x14ac:dyDescent="0.25">
      <c r="B455" s="3" t="s">
        <v>473</v>
      </c>
    </row>
    <row r="456" spans="2:2" x14ac:dyDescent="0.25">
      <c r="B456" s="3" t="s">
        <v>474</v>
      </c>
    </row>
    <row r="457" spans="2:2" x14ac:dyDescent="0.25">
      <c r="B457" s="3" t="s">
        <v>674</v>
      </c>
    </row>
    <row r="458" spans="2:2" x14ac:dyDescent="0.25">
      <c r="B458" s="3" t="s">
        <v>130</v>
      </c>
    </row>
    <row r="459" spans="2:2" x14ac:dyDescent="0.25">
      <c r="B459" s="3" t="s">
        <v>212</v>
      </c>
    </row>
    <row r="460" spans="2:2" x14ac:dyDescent="0.25">
      <c r="B460" s="3" t="s">
        <v>1014</v>
      </c>
    </row>
    <row r="461" spans="2:2" x14ac:dyDescent="0.25">
      <c r="B461" s="3" t="s">
        <v>237</v>
      </c>
    </row>
    <row r="462" spans="2:2" x14ac:dyDescent="0.25">
      <c r="B462" s="3" t="s">
        <v>475</v>
      </c>
    </row>
    <row r="463" spans="2:2" x14ac:dyDescent="0.25">
      <c r="B463" s="3" t="s">
        <v>131</v>
      </c>
    </row>
    <row r="464" spans="2:2" x14ac:dyDescent="0.25">
      <c r="B464" s="3" t="s">
        <v>749</v>
      </c>
    </row>
    <row r="465" spans="2:2" x14ac:dyDescent="0.25">
      <c r="B465" s="3" t="s">
        <v>616</v>
      </c>
    </row>
    <row r="466" spans="2:2" x14ac:dyDescent="0.25">
      <c r="B466" s="3" t="s">
        <v>426</v>
      </c>
    </row>
    <row r="467" spans="2:2" x14ac:dyDescent="0.25">
      <c r="B467" s="3" t="s">
        <v>985</v>
      </c>
    </row>
    <row r="468" spans="2:2" x14ac:dyDescent="0.25">
      <c r="B468" s="3" t="s">
        <v>341</v>
      </c>
    </row>
    <row r="469" spans="2:2" x14ac:dyDescent="0.25">
      <c r="B469" s="3" t="s">
        <v>933</v>
      </c>
    </row>
    <row r="470" spans="2:2" x14ac:dyDescent="0.25">
      <c r="B470" s="3" t="s">
        <v>831</v>
      </c>
    </row>
    <row r="471" spans="2:2" x14ac:dyDescent="0.25">
      <c r="B471" s="3" t="s">
        <v>1037</v>
      </c>
    </row>
    <row r="472" spans="2:2" x14ac:dyDescent="0.25">
      <c r="B472" s="3" t="s">
        <v>617</v>
      </c>
    </row>
    <row r="473" spans="2:2" x14ac:dyDescent="0.25">
      <c r="B473" s="3" t="s">
        <v>342</v>
      </c>
    </row>
    <row r="474" spans="2:2" x14ac:dyDescent="0.25">
      <c r="B474" s="3" t="s">
        <v>50</v>
      </c>
    </row>
    <row r="475" spans="2:2" x14ac:dyDescent="0.25">
      <c r="B475" s="3" t="s">
        <v>995</v>
      </c>
    </row>
    <row r="476" spans="2:2" x14ac:dyDescent="0.25">
      <c r="B476" s="3" t="s">
        <v>51</v>
      </c>
    </row>
    <row r="477" spans="2:2" x14ac:dyDescent="0.25">
      <c r="B477" s="3" t="s">
        <v>1028</v>
      </c>
    </row>
    <row r="478" spans="2:2" x14ac:dyDescent="0.25">
      <c r="B478" s="3" t="s">
        <v>343</v>
      </c>
    </row>
    <row r="479" spans="2:2" x14ac:dyDescent="0.25">
      <c r="B479" s="3" t="s">
        <v>302</v>
      </c>
    </row>
    <row r="480" spans="2:2" x14ac:dyDescent="0.25">
      <c r="B480" s="3" t="s">
        <v>832</v>
      </c>
    </row>
    <row r="481" spans="2:2" x14ac:dyDescent="0.25">
      <c r="B481" s="3" t="s">
        <v>132</v>
      </c>
    </row>
    <row r="482" spans="2:2" x14ac:dyDescent="0.25">
      <c r="B482" s="3" t="s">
        <v>852</v>
      </c>
    </row>
    <row r="483" spans="2:2" x14ac:dyDescent="0.25">
      <c r="B483" s="3" t="s">
        <v>133</v>
      </c>
    </row>
    <row r="484" spans="2:2" x14ac:dyDescent="0.25">
      <c r="B484" s="3" t="s">
        <v>56</v>
      </c>
    </row>
    <row r="485" spans="2:2" x14ac:dyDescent="0.25">
      <c r="B485" s="3" t="s">
        <v>56</v>
      </c>
    </row>
    <row r="486" spans="2:2" x14ac:dyDescent="0.25">
      <c r="B486" s="3" t="s">
        <v>986</v>
      </c>
    </row>
    <row r="487" spans="2:2" x14ac:dyDescent="0.25">
      <c r="B487" s="3" t="s">
        <v>134</v>
      </c>
    </row>
    <row r="488" spans="2:2" x14ac:dyDescent="0.25">
      <c r="B488" s="3" t="s">
        <v>1044</v>
      </c>
    </row>
    <row r="489" spans="2:2" x14ac:dyDescent="0.25">
      <c r="B489" s="3" t="s">
        <v>238</v>
      </c>
    </row>
    <row r="490" spans="2:2" x14ac:dyDescent="0.25">
      <c r="B490" s="3" t="s">
        <v>392</v>
      </c>
    </row>
    <row r="491" spans="2:2" x14ac:dyDescent="0.25">
      <c r="B491" s="3" t="s">
        <v>1007</v>
      </c>
    </row>
    <row r="492" spans="2:2" x14ac:dyDescent="0.25">
      <c r="B492" s="3" t="s">
        <v>960</v>
      </c>
    </row>
    <row r="493" spans="2:2" x14ac:dyDescent="0.25">
      <c r="B493" s="3" t="s">
        <v>868</v>
      </c>
    </row>
    <row r="494" spans="2:2" x14ac:dyDescent="0.25">
      <c r="B494" s="3" t="s">
        <v>415</v>
      </c>
    </row>
    <row r="495" spans="2:2" x14ac:dyDescent="0.25">
      <c r="B495" s="3" t="s">
        <v>344</v>
      </c>
    </row>
    <row r="496" spans="2:2" x14ac:dyDescent="0.25">
      <c r="B496" s="3" t="s">
        <v>345</v>
      </c>
    </row>
    <row r="497" spans="2:2" x14ac:dyDescent="0.25">
      <c r="B497" s="3" t="s">
        <v>345</v>
      </c>
    </row>
    <row r="498" spans="2:2" x14ac:dyDescent="0.25">
      <c r="B498" s="3" t="s">
        <v>345</v>
      </c>
    </row>
    <row r="499" spans="2:2" x14ac:dyDescent="0.25">
      <c r="B499" s="3" t="s">
        <v>345</v>
      </c>
    </row>
    <row r="500" spans="2:2" x14ac:dyDescent="0.25">
      <c r="B500" s="3" t="s">
        <v>751</v>
      </c>
    </row>
    <row r="501" spans="2:2" x14ac:dyDescent="0.25">
      <c r="B501" s="3" t="s">
        <v>135</v>
      </c>
    </row>
    <row r="502" spans="2:2" x14ac:dyDescent="0.25">
      <c r="B502" s="3" t="s">
        <v>135</v>
      </c>
    </row>
    <row r="503" spans="2:2" x14ac:dyDescent="0.25">
      <c r="B503" s="3" t="s">
        <v>750</v>
      </c>
    </row>
    <row r="504" spans="2:2" x14ac:dyDescent="0.25">
      <c r="B504" s="3" t="s">
        <v>750</v>
      </c>
    </row>
    <row r="505" spans="2:2" x14ac:dyDescent="0.25">
      <c r="B505" s="3" t="s">
        <v>987</v>
      </c>
    </row>
    <row r="506" spans="2:2" x14ac:dyDescent="0.25">
      <c r="B506" s="3" t="s">
        <v>427</v>
      </c>
    </row>
    <row r="507" spans="2:2" x14ac:dyDescent="0.25">
      <c r="B507" s="3" t="s">
        <v>391</v>
      </c>
    </row>
    <row r="508" spans="2:2" x14ac:dyDescent="0.25">
      <c r="B508" s="3" t="s">
        <v>748</v>
      </c>
    </row>
    <row r="509" spans="2:2" x14ac:dyDescent="0.25">
      <c r="B509" s="3" t="s">
        <v>476</v>
      </c>
    </row>
    <row r="510" spans="2:2" x14ac:dyDescent="0.25">
      <c r="B510" s="3" t="s">
        <v>477</v>
      </c>
    </row>
    <row r="511" spans="2:2" x14ac:dyDescent="0.25">
      <c r="B511" s="3" t="s">
        <v>978</v>
      </c>
    </row>
    <row r="512" spans="2:2" x14ac:dyDescent="0.25">
      <c r="B512" s="3" t="s">
        <v>346</v>
      </c>
    </row>
    <row r="513" spans="2:2" x14ac:dyDescent="0.25">
      <c r="B513" s="3" t="s">
        <v>304</v>
      </c>
    </row>
    <row r="514" spans="2:2" x14ac:dyDescent="0.25">
      <c r="B514" s="3" t="s">
        <v>136</v>
      </c>
    </row>
    <row r="515" spans="2:2" x14ac:dyDescent="0.25">
      <c r="B515" s="3" t="s">
        <v>557</v>
      </c>
    </row>
    <row r="516" spans="2:2" x14ac:dyDescent="0.25">
      <c r="B516" s="3" t="s">
        <v>983</v>
      </c>
    </row>
    <row r="517" spans="2:2" x14ac:dyDescent="0.25">
      <c r="B517" s="3" t="s">
        <v>558</v>
      </c>
    </row>
    <row r="518" spans="2:2" x14ac:dyDescent="0.25">
      <c r="B518" s="3" t="s">
        <v>618</v>
      </c>
    </row>
    <row r="519" spans="2:2" x14ac:dyDescent="0.25">
      <c r="B519" s="3" t="s">
        <v>347</v>
      </c>
    </row>
    <row r="520" spans="2:2" x14ac:dyDescent="0.25">
      <c r="B520" s="3" t="s">
        <v>213</v>
      </c>
    </row>
    <row r="521" spans="2:2" x14ac:dyDescent="0.25">
      <c r="B521" s="3" t="s">
        <v>869</v>
      </c>
    </row>
    <row r="522" spans="2:2" x14ac:dyDescent="0.25">
      <c r="B522" s="3" t="s">
        <v>68</v>
      </c>
    </row>
    <row r="523" spans="2:2" x14ac:dyDescent="0.25">
      <c r="B523" s="3" t="s">
        <v>348</v>
      </c>
    </row>
    <row r="524" spans="2:2" x14ac:dyDescent="0.25">
      <c r="B524" s="3" t="s">
        <v>69</v>
      </c>
    </row>
    <row r="525" spans="2:2" x14ac:dyDescent="0.25">
      <c r="B525" s="3" t="s">
        <v>521</v>
      </c>
    </row>
    <row r="526" spans="2:2" x14ac:dyDescent="0.25">
      <c r="B526" s="3" t="s">
        <v>393</v>
      </c>
    </row>
    <row r="527" spans="2:2" x14ac:dyDescent="0.25">
      <c r="B527" s="3" t="s">
        <v>478</v>
      </c>
    </row>
    <row r="528" spans="2:2" x14ac:dyDescent="0.25">
      <c r="B528" s="3" t="s">
        <v>394</v>
      </c>
    </row>
    <row r="529" spans="2:2" x14ac:dyDescent="0.25">
      <c r="B529" s="3" t="s">
        <v>675</v>
      </c>
    </row>
    <row r="530" spans="2:2" x14ac:dyDescent="0.25">
      <c r="B530" s="3" t="s">
        <v>753</v>
      </c>
    </row>
    <row r="531" spans="2:2" x14ac:dyDescent="0.25">
      <c r="B531" s="3" t="s">
        <v>479</v>
      </c>
    </row>
    <row r="532" spans="2:2" x14ac:dyDescent="0.25">
      <c r="B532" s="3" t="s">
        <v>619</v>
      </c>
    </row>
    <row r="533" spans="2:2" x14ac:dyDescent="0.25">
      <c r="B533" s="3" t="s">
        <v>137</v>
      </c>
    </row>
    <row r="534" spans="2:2" x14ac:dyDescent="0.25">
      <c r="B534" s="3" t="s">
        <v>138</v>
      </c>
    </row>
    <row r="535" spans="2:2" x14ac:dyDescent="0.25">
      <c r="B535" s="3" t="s">
        <v>698</v>
      </c>
    </row>
    <row r="536" spans="2:2" x14ac:dyDescent="0.25">
      <c r="B536" s="3" t="s">
        <v>349</v>
      </c>
    </row>
    <row r="537" spans="2:2" x14ac:dyDescent="0.25">
      <c r="B537" s="3" t="s">
        <v>699</v>
      </c>
    </row>
    <row r="538" spans="2:2" x14ac:dyDescent="0.25">
      <c r="B538" s="3" t="s">
        <v>262</v>
      </c>
    </row>
    <row r="539" spans="2:2" x14ac:dyDescent="0.25">
      <c r="B539" s="3" t="s">
        <v>522</v>
      </c>
    </row>
    <row r="540" spans="2:2" x14ac:dyDescent="0.25">
      <c r="B540" s="3" t="s">
        <v>480</v>
      </c>
    </row>
    <row r="541" spans="2:2" x14ac:dyDescent="0.25">
      <c r="B541" s="3" t="s">
        <v>676</v>
      </c>
    </row>
    <row r="542" spans="2:2" x14ac:dyDescent="0.25">
      <c r="B542" s="3" t="s">
        <v>350</v>
      </c>
    </row>
    <row r="543" spans="2:2" x14ac:dyDescent="0.25">
      <c r="B543" s="3" t="s">
        <v>677</v>
      </c>
    </row>
    <row r="544" spans="2:2" x14ac:dyDescent="0.25">
      <c r="B544" s="3" t="s">
        <v>52</v>
      </c>
    </row>
    <row r="545" spans="2:2" x14ac:dyDescent="0.25">
      <c r="B545" s="3" t="s">
        <v>52</v>
      </c>
    </row>
    <row r="546" spans="2:2" x14ac:dyDescent="0.25">
      <c r="B546" s="3" t="s">
        <v>961</v>
      </c>
    </row>
    <row r="547" spans="2:2" x14ac:dyDescent="0.25">
      <c r="B547" s="3" t="s">
        <v>824</v>
      </c>
    </row>
    <row r="548" spans="2:2" x14ac:dyDescent="0.25">
      <c r="B548" s="3" t="s">
        <v>139</v>
      </c>
    </row>
    <row r="549" spans="2:2" x14ac:dyDescent="0.25">
      <c r="B549" s="3" t="s">
        <v>833</v>
      </c>
    </row>
    <row r="550" spans="2:2" x14ac:dyDescent="0.25">
      <c r="B550" s="3" t="s">
        <v>300</v>
      </c>
    </row>
    <row r="551" spans="2:2" x14ac:dyDescent="0.25">
      <c r="B551" s="3" t="s">
        <v>1068</v>
      </c>
    </row>
    <row r="552" spans="2:2" x14ac:dyDescent="0.25">
      <c r="B552" s="3" t="s">
        <v>700</v>
      </c>
    </row>
    <row r="553" spans="2:2" x14ac:dyDescent="0.25">
      <c r="B553" s="3" t="s">
        <v>701</v>
      </c>
    </row>
    <row r="554" spans="2:2" x14ac:dyDescent="0.25">
      <c r="B554" s="3" t="s">
        <v>620</v>
      </c>
    </row>
    <row r="555" spans="2:2" x14ac:dyDescent="0.25">
      <c r="B555" s="3" t="s">
        <v>754</v>
      </c>
    </row>
    <row r="556" spans="2:2" x14ac:dyDescent="0.25">
      <c r="B556" s="3" t="s">
        <v>559</v>
      </c>
    </row>
    <row r="557" spans="2:2" x14ac:dyDescent="0.25">
      <c r="B557" s="3" t="s">
        <v>834</v>
      </c>
    </row>
    <row r="558" spans="2:2" x14ac:dyDescent="0.25">
      <c r="B558" s="3" t="s">
        <v>835</v>
      </c>
    </row>
    <row r="559" spans="2:2" x14ac:dyDescent="0.25">
      <c r="B559" s="3" t="s">
        <v>428</v>
      </c>
    </row>
    <row r="560" spans="2:2" x14ac:dyDescent="0.25">
      <c r="B560" s="3" t="s">
        <v>836</v>
      </c>
    </row>
    <row r="561" spans="2:2" x14ac:dyDescent="0.25">
      <c r="B561" s="3" t="s">
        <v>481</v>
      </c>
    </row>
    <row r="562" spans="2:2" x14ac:dyDescent="0.25">
      <c r="B562" s="3" t="s">
        <v>560</v>
      </c>
    </row>
    <row r="563" spans="2:2" x14ac:dyDescent="0.25">
      <c r="B563" s="3" t="s">
        <v>140</v>
      </c>
    </row>
    <row r="564" spans="2:2" x14ac:dyDescent="0.25">
      <c r="B564" s="3" t="s">
        <v>1020</v>
      </c>
    </row>
    <row r="565" spans="2:2" x14ac:dyDescent="0.25">
      <c r="B565" s="3" t="s">
        <v>1021</v>
      </c>
    </row>
    <row r="566" spans="2:2" x14ac:dyDescent="0.25">
      <c r="B566" s="3" t="s">
        <v>1022</v>
      </c>
    </row>
    <row r="567" spans="2:2" x14ac:dyDescent="0.25">
      <c r="B567" s="3" t="s">
        <v>896</v>
      </c>
    </row>
    <row r="568" spans="2:2" x14ac:dyDescent="0.25">
      <c r="B568" s="3" t="s">
        <v>870</v>
      </c>
    </row>
    <row r="569" spans="2:2" x14ac:dyDescent="0.25">
      <c r="B569" s="3" t="s">
        <v>301</v>
      </c>
    </row>
    <row r="570" spans="2:2" x14ac:dyDescent="0.25">
      <c r="B570" s="3" t="s">
        <v>853</v>
      </c>
    </row>
    <row r="571" spans="2:2" x14ac:dyDescent="0.25">
      <c r="B571" s="3" t="s">
        <v>755</v>
      </c>
    </row>
    <row r="572" spans="2:2" x14ac:dyDescent="0.25">
      <c r="B572" s="3" t="s">
        <v>755</v>
      </c>
    </row>
    <row r="573" spans="2:2" x14ac:dyDescent="0.25">
      <c r="B573" s="3" t="s">
        <v>871</v>
      </c>
    </row>
    <row r="574" spans="2:2" x14ac:dyDescent="0.25">
      <c r="B574" s="3" t="s">
        <v>988</v>
      </c>
    </row>
    <row r="575" spans="2:2" x14ac:dyDescent="0.25">
      <c r="B575" s="3" t="s">
        <v>429</v>
      </c>
    </row>
    <row r="576" spans="2:2" x14ac:dyDescent="0.25">
      <c r="B576" s="3" t="s">
        <v>1069</v>
      </c>
    </row>
    <row r="577" spans="2:2" x14ac:dyDescent="0.25">
      <c r="B577" s="3" t="s">
        <v>973</v>
      </c>
    </row>
    <row r="578" spans="2:2" x14ac:dyDescent="0.25">
      <c r="B578" s="3" t="s">
        <v>482</v>
      </c>
    </row>
    <row r="579" spans="2:2" x14ac:dyDescent="0.25">
      <c r="B579" s="3" t="s">
        <v>483</v>
      </c>
    </row>
    <row r="580" spans="2:2" x14ac:dyDescent="0.25">
      <c r="B580" s="3" t="s">
        <v>70</v>
      </c>
    </row>
    <row r="581" spans="2:2" x14ac:dyDescent="0.25">
      <c r="B581" s="3" t="s">
        <v>702</v>
      </c>
    </row>
    <row r="582" spans="2:2" x14ac:dyDescent="0.25">
      <c r="B582" s="3" t="s">
        <v>756</v>
      </c>
    </row>
    <row r="583" spans="2:2" x14ac:dyDescent="0.25">
      <c r="B583" s="3" t="s">
        <v>757</v>
      </c>
    </row>
    <row r="584" spans="2:2" x14ac:dyDescent="0.25">
      <c r="B584" s="3" t="s">
        <v>758</v>
      </c>
    </row>
    <row r="585" spans="2:2" x14ac:dyDescent="0.25">
      <c r="B585" s="3" t="s">
        <v>621</v>
      </c>
    </row>
    <row r="586" spans="2:2" x14ac:dyDescent="0.25">
      <c r="B586" s="3" t="s">
        <v>1046</v>
      </c>
    </row>
    <row r="587" spans="2:2" x14ac:dyDescent="0.25">
      <c r="B587" s="3" t="s">
        <v>71</v>
      </c>
    </row>
    <row r="588" spans="2:2" x14ac:dyDescent="0.25">
      <c r="B588" s="3" t="s">
        <v>416</v>
      </c>
    </row>
    <row r="589" spans="2:2" x14ac:dyDescent="0.25">
      <c r="B589" s="3" t="s">
        <v>60</v>
      </c>
    </row>
    <row r="590" spans="2:2" x14ac:dyDescent="0.25">
      <c r="B590" s="3" t="s">
        <v>962</v>
      </c>
    </row>
    <row r="591" spans="2:2" x14ac:dyDescent="0.25">
      <c r="B591" s="3" t="s">
        <v>72</v>
      </c>
    </row>
    <row r="592" spans="2:2" x14ac:dyDescent="0.25">
      <c r="B592" s="3" t="s">
        <v>703</v>
      </c>
    </row>
    <row r="593" spans="2:2" x14ac:dyDescent="0.25">
      <c r="B593" s="3" t="s">
        <v>703</v>
      </c>
    </row>
    <row r="594" spans="2:2" x14ac:dyDescent="0.25">
      <c r="B594" s="3" t="s">
        <v>854</v>
      </c>
    </row>
    <row r="595" spans="2:2" x14ac:dyDescent="0.25">
      <c r="B595" s="3" t="s">
        <v>998</v>
      </c>
    </row>
    <row r="596" spans="2:2" x14ac:dyDescent="0.25">
      <c r="B596" s="3" t="s">
        <v>523</v>
      </c>
    </row>
    <row r="597" spans="2:2" x14ac:dyDescent="0.25">
      <c r="B597" s="3" t="s">
        <v>141</v>
      </c>
    </row>
    <row r="598" spans="2:2" x14ac:dyDescent="0.25">
      <c r="B598" s="3" t="s">
        <v>141</v>
      </c>
    </row>
    <row r="599" spans="2:2" x14ac:dyDescent="0.25">
      <c r="B599" s="3" t="s">
        <v>759</v>
      </c>
    </row>
    <row r="600" spans="2:2" x14ac:dyDescent="0.25">
      <c r="B600" s="3" t="s">
        <v>897</v>
      </c>
    </row>
    <row r="601" spans="2:2" x14ac:dyDescent="0.25">
      <c r="B601" s="3" t="s">
        <v>622</v>
      </c>
    </row>
    <row r="602" spans="2:2" x14ac:dyDescent="0.25">
      <c r="B602" s="3" t="s">
        <v>623</v>
      </c>
    </row>
    <row r="603" spans="2:2" x14ac:dyDescent="0.25">
      <c r="B603" s="3" t="s">
        <v>395</v>
      </c>
    </row>
    <row r="604" spans="2:2" x14ac:dyDescent="0.25">
      <c r="B604" s="3" t="s">
        <v>760</v>
      </c>
    </row>
    <row r="605" spans="2:2" x14ac:dyDescent="0.25">
      <c r="B605" s="3" t="s">
        <v>142</v>
      </c>
    </row>
    <row r="606" spans="2:2" x14ac:dyDescent="0.25">
      <c r="B606" s="3" t="s">
        <v>142</v>
      </c>
    </row>
    <row r="607" spans="2:2" x14ac:dyDescent="0.25">
      <c r="B607" s="3" t="s">
        <v>142</v>
      </c>
    </row>
    <row r="608" spans="2:2" x14ac:dyDescent="0.25">
      <c r="B608" s="3" t="s">
        <v>239</v>
      </c>
    </row>
    <row r="609" spans="2:2" x14ac:dyDescent="0.25">
      <c r="B609" s="3" t="s">
        <v>898</v>
      </c>
    </row>
    <row r="610" spans="2:2" x14ac:dyDescent="0.25">
      <c r="B610" s="3" t="s">
        <v>625</v>
      </c>
    </row>
    <row r="611" spans="2:2" x14ac:dyDescent="0.25">
      <c r="B611" s="3" t="s">
        <v>624</v>
      </c>
    </row>
    <row r="612" spans="2:2" x14ac:dyDescent="0.25">
      <c r="B612" s="3" t="s">
        <v>837</v>
      </c>
    </row>
    <row r="613" spans="2:2" x14ac:dyDescent="0.25">
      <c r="B613" s="3" t="s">
        <v>221</v>
      </c>
    </row>
    <row r="614" spans="2:2" x14ac:dyDescent="0.25">
      <c r="B614" s="3" t="s">
        <v>143</v>
      </c>
    </row>
    <row r="615" spans="2:2" x14ac:dyDescent="0.25">
      <c r="B615" s="3" t="s">
        <v>144</v>
      </c>
    </row>
    <row r="616" spans="2:2" x14ac:dyDescent="0.25">
      <c r="B616" s="3" t="s">
        <v>145</v>
      </c>
    </row>
    <row r="617" spans="2:2" x14ac:dyDescent="0.25">
      <c r="B617" s="3" t="s">
        <v>761</v>
      </c>
    </row>
    <row r="618" spans="2:2" x14ac:dyDescent="0.25">
      <c r="B618" s="3" t="s">
        <v>146</v>
      </c>
    </row>
    <row r="619" spans="2:2" x14ac:dyDescent="0.25">
      <c r="B619" s="3" t="s">
        <v>1057</v>
      </c>
    </row>
    <row r="620" spans="2:2" x14ac:dyDescent="0.25">
      <c r="B620" s="3" t="s">
        <v>214</v>
      </c>
    </row>
    <row r="621" spans="2:2" x14ac:dyDescent="0.25">
      <c r="B621" s="3" t="s">
        <v>1030</v>
      </c>
    </row>
    <row r="622" spans="2:2" x14ac:dyDescent="0.25">
      <c r="B622" s="3" t="s">
        <v>762</v>
      </c>
    </row>
    <row r="623" spans="2:2" x14ac:dyDescent="0.25">
      <c r="B623" s="3" t="s">
        <v>963</v>
      </c>
    </row>
    <row r="624" spans="2:2" x14ac:dyDescent="0.25">
      <c r="B624" s="3" t="s">
        <v>215</v>
      </c>
    </row>
    <row r="625" spans="2:2" x14ac:dyDescent="0.25">
      <c r="B625" s="3" t="s">
        <v>934</v>
      </c>
    </row>
    <row r="626" spans="2:2" x14ac:dyDescent="0.25">
      <c r="B626" s="3" t="s">
        <v>484</v>
      </c>
    </row>
    <row r="627" spans="2:2" x14ac:dyDescent="0.25">
      <c r="B627" s="3" t="s">
        <v>396</v>
      </c>
    </row>
    <row r="628" spans="2:2" x14ac:dyDescent="0.25">
      <c r="B628" s="3" t="s">
        <v>485</v>
      </c>
    </row>
    <row r="629" spans="2:2" x14ac:dyDescent="0.25">
      <c r="B629" s="3" t="s">
        <v>763</v>
      </c>
    </row>
    <row r="630" spans="2:2" x14ac:dyDescent="0.25">
      <c r="B630" s="3" t="s">
        <v>626</v>
      </c>
    </row>
    <row r="631" spans="2:2" x14ac:dyDescent="0.25">
      <c r="B631" s="3" t="s">
        <v>351</v>
      </c>
    </row>
    <row r="632" spans="2:2" x14ac:dyDescent="0.25">
      <c r="B632" s="3" t="s">
        <v>486</v>
      </c>
    </row>
    <row r="633" spans="2:2" x14ac:dyDescent="0.25">
      <c r="B633" s="3" t="s">
        <v>240</v>
      </c>
    </row>
    <row r="634" spans="2:2" x14ac:dyDescent="0.25">
      <c r="B634" s="3" t="s">
        <v>974</v>
      </c>
    </row>
    <row r="635" spans="2:2" x14ac:dyDescent="0.25">
      <c r="B635" s="3" t="s">
        <v>964</v>
      </c>
    </row>
    <row r="636" spans="2:2" x14ac:dyDescent="0.25">
      <c r="B636" s="3" t="s">
        <v>899</v>
      </c>
    </row>
    <row r="637" spans="2:2" x14ac:dyDescent="0.25">
      <c r="B637" s="3" t="s">
        <v>352</v>
      </c>
    </row>
    <row r="638" spans="2:2" x14ac:dyDescent="0.25">
      <c r="B638" s="3" t="s">
        <v>764</v>
      </c>
    </row>
    <row r="639" spans="2:2" x14ac:dyDescent="0.25">
      <c r="B639" s="3" t="s">
        <v>524</v>
      </c>
    </row>
    <row r="640" spans="2:2" x14ac:dyDescent="0.25">
      <c r="B640" s="3" t="s">
        <v>765</v>
      </c>
    </row>
    <row r="641" spans="2:2" x14ac:dyDescent="0.25">
      <c r="B641" s="3" t="s">
        <v>148</v>
      </c>
    </row>
    <row r="642" spans="2:2" x14ac:dyDescent="0.25">
      <c r="B642" s="3" t="s">
        <v>1002</v>
      </c>
    </row>
    <row r="643" spans="2:2" x14ac:dyDescent="0.25">
      <c r="B643" s="3" t="s">
        <v>838</v>
      </c>
    </row>
    <row r="644" spans="2:2" x14ac:dyDescent="0.25">
      <c r="B644" s="3" t="s">
        <v>872</v>
      </c>
    </row>
    <row r="645" spans="2:2" x14ac:dyDescent="0.25">
      <c r="B645" s="3" t="s">
        <v>873</v>
      </c>
    </row>
    <row r="646" spans="2:2" x14ac:dyDescent="0.25">
      <c r="B646" s="3" t="s">
        <v>766</v>
      </c>
    </row>
    <row r="647" spans="2:2" x14ac:dyDescent="0.25">
      <c r="B647" s="3" t="s">
        <v>241</v>
      </c>
    </row>
    <row r="648" spans="2:2" x14ac:dyDescent="0.25">
      <c r="B648" s="3" t="s">
        <v>53</v>
      </c>
    </row>
    <row r="649" spans="2:2" x14ac:dyDescent="0.25">
      <c r="B649" s="3" t="s">
        <v>149</v>
      </c>
    </row>
    <row r="650" spans="2:2" x14ac:dyDescent="0.25">
      <c r="B650" s="3" t="s">
        <v>767</v>
      </c>
    </row>
    <row r="651" spans="2:2" x14ac:dyDescent="0.25">
      <c r="B651" s="3" t="s">
        <v>768</v>
      </c>
    </row>
    <row r="652" spans="2:2" x14ac:dyDescent="0.25">
      <c r="B652" s="3" t="s">
        <v>242</v>
      </c>
    </row>
    <row r="653" spans="2:2" x14ac:dyDescent="0.25">
      <c r="B653" s="3" t="s">
        <v>243</v>
      </c>
    </row>
    <row r="654" spans="2:2" x14ac:dyDescent="0.25">
      <c r="B654" s="3" t="s">
        <v>243</v>
      </c>
    </row>
    <row r="655" spans="2:2" x14ac:dyDescent="0.25">
      <c r="B655" s="3" t="s">
        <v>487</v>
      </c>
    </row>
    <row r="656" spans="2:2" x14ac:dyDescent="0.25">
      <c r="B656" s="3" t="s">
        <v>678</v>
      </c>
    </row>
    <row r="657" spans="2:2" x14ac:dyDescent="0.25">
      <c r="B657" s="3" t="s">
        <v>488</v>
      </c>
    </row>
    <row r="658" spans="2:2" x14ac:dyDescent="0.25">
      <c r="B658" s="3" t="s">
        <v>935</v>
      </c>
    </row>
    <row r="659" spans="2:2" x14ac:dyDescent="0.25">
      <c r="B659" s="3" t="s">
        <v>525</v>
      </c>
    </row>
    <row r="660" spans="2:2" x14ac:dyDescent="0.25">
      <c r="B660" s="3" t="s">
        <v>1065</v>
      </c>
    </row>
    <row r="661" spans="2:2" x14ac:dyDescent="0.25">
      <c r="B661" s="3" t="s">
        <v>397</v>
      </c>
    </row>
    <row r="662" spans="2:2" x14ac:dyDescent="0.25">
      <c r="B662" s="3" t="s">
        <v>398</v>
      </c>
    </row>
    <row r="663" spans="2:2" x14ac:dyDescent="0.25">
      <c r="B663" s="3" t="s">
        <v>997</v>
      </c>
    </row>
    <row r="664" spans="2:2" x14ac:dyDescent="0.25">
      <c r="B664" s="3" t="s">
        <v>150</v>
      </c>
    </row>
    <row r="665" spans="2:2" x14ac:dyDescent="0.25">
      <c r="B665" s="3" t="s">
        <v>769</v>
      </c>
    </row>
    <row r="666" spans="2:2" x14ac:dyDescent="0.25">
      <c r="B666" s="3" t="s">
        <v>1004</v>
      </c>
    </row>
    <row r="667" spans="2:2" x14ac:dyDescent="0.25">
      <c r="B667" s="3" t="s">
        <v>489</v>
      </c>
    </row>
    <row r="668" spans="2:2" x14ac:dyDescent="0.25">
      <c r="B668" s="3" t="s">
        <v>151</v>
      </c>
    </row>
    <row r="669" spans="2:2" x14ac:dyDescent="0.25">
      <c r="B669" s="3" t="s">
        <v>152</v>
      </c>
    </row>
    <row r="670" spans="2:2" x14ac:dyDescent="0.25">
      <c r="B670" s="3" t="s">
        <v>315</v>
      </c>
    </row>
    <row r="671" spans="2:2" x14ac:dyDescent="0.25">
      <c r="B671" s="3" t="s">
        <v>874</v>
      </c>
    </row>
    <row r="672" spans="2:2" x14ac:dyDescent="0.25">
      <c r="B672" s="3" t="s">
        <v>770</v>
      </c>
    </row>
    <row r="673" spans="2:2" x14ac:dyDescent="0.25">
      <c r="B673" s="3" t="s">
        <v>771</v>
      </c>
    </row>
    <row r="674" spans="2:2" x14ac:dyDescent="0.25">
      <c r="B674" s="3" t="s">
        <v>965</v>
      </c>
    </row>
    <row r="675" spans="2:2" x14ac:dyDescent="0.25">
      <c r="B675" s="3" t="s">
        <v>772</v>
      </c>
    </row>
    <row r="676" spans="2:2" x14ac:dyDescent="0.25">
      <c r="B676" s="3" t="s">
        <v>277</v>
      </c>
    </row>
    <row r="677" spans="2:2" x14ac:dyDescent="0.25">
      <c r="B677" s="3" t="s">
        <v>54</v>
      </c>
    </row>
    <row r="678" spans="2:2" x14ac:dyDescent="0.25">
      <c r="B678" s="3" t="s">
        <v>839</v>
      </c>
    </row>
    <row r="679" spans="2:2" x14ac:dyDescent="0.25">
      <c r="B679" s="3" t="s">
        <v>627</v>
      </c>
    </row>
    <row r="680" spans="2:2" x14ac:dyDescent="0.25">
      <c r="B680" s="3" t="s">
        <v>628</v>
      </c>
    </row>
    <row r="681" spans="2:2" x14ac:dyDescent="0.25">
      <c r="B681" s="3" t="s">
        <v>420</v>
      </c>
    </row>
    <row r="682" spans="2:2" x14ac:dyDescent="0.25">
      <c r="B682" s="3" t="s">
        <v>773</v>
      </c>
    </row>
    <row r="683" spans="2:2" x14ac:dyDescent="0.25">
      <c r="B683" s="3" t="s">
        <v>1060</v>
      </c>
    </row>
    <row r="684" spans="2:2" x14ac:dyDescent="0.25">
      <c r="B684" s="3" t="s">
        <v>490</v>
      </c>
    </row>
    <row r="685" spans="2:2" x14ac:dyDescent="0.25">
      <c r="B685" s="3" t="s">
        <v>900</v>
      </c>
    </row>
    <row r="686" spans="2:2" x14ac:dyDescent="0.25">
      <c r="B686" s="3" t="s">
        <v>875</v>
      </c>
    </row>
    <row r="687" spans="2:2" x14ac:dyDescent="0.25">
      <c r="B687" s="3" t="s">
        <v>417</v>
      </c>
    </row>
    <row r="688" spans="2:2" x14ac:dyDescent="0.25">
      <c r="B688" s="3" t="s">
        <v>1031</v>
      </c>
    </row>
    <row r="689" spans="2:2" x14ac:dyDescent="0.25">
      <c r="B689" s="3" t="s">
        <v>491</v>
      </c>
    </row>
    <row r="690" spans="2:2" x14ac:dyDescent="0.25">
      <c r="B690" s="3" t="s">
        <v>1056</v>
      </c>
    </row>
    <row r="691" spans="2:2" x14ac:dyDescent="0.25">
      <c r="B691" s="3" t="s">
        <v>679</v>
      </c>
    </row>
    <row r="692" spans="2:2" x14ac:dyDescent="0.25">
      <c r="B692" s="3" t="s">
        <v>774</v>
      </c>
    </row>
    <row r="693" spans="2:2" x14ac:dyDescent="0.25">
      <c r="B693" s="3" t="s">
        <v>244</v>
      </c>
    </row>
    <row r="694" spans="2:2" x14ac:dyDescent="0.25">
      <c r="B694" s="3" t="s">
        <v>245</v>
      </c>
    </row>
    <row r="695" spans="2:2" x14ac:dyDescent="0.25">
      <c r="B695" s="3" t="s">
        <v>278</v>
      </c>
    </row>
    <row r="696" spans="2:2" x14ac:dyDescent="0.25">
      <c r="B696" s="3" t="s">
        <v>901</v>
      </c>
    </row>
    <row r="697" spans="2:2" x14ac:dyDescent="0.25">
      <c r="B697" s="3" t="s">
        <v>73</v>
      </c>
    </row>
    <row r="698" spans="2:2" x14ac:dyDescent="0.25">
      <c r="B698" s="3" t="s">
        <v>279</v>
      </c>
    </row>
    <row r="699" spans="2:2" x14ac:dyDescent="0.25">
      <c r="B699" s="3" t="s">
        <v>354</v>
      </c>
    </row>
    <row r="700" spans="2:2" x14ac:dyDescent="0.25">
      <c r="B700" s="3" t="s">
        <v>680</v>
      </c>
    </row>
    <row r="701" spans="2:2" x14ac:dyDescent="0.25">
      <c r="B701" s="3" t="s">
        <v>681</v>
      </c>
    </row>
    <row r="702" spans="2:2" x14ac:dyDescent="0.25">
      <c r="B702" s="3" t="s">
        <v>858</v>
      </c>
    </row>
    <row r="703" spans="2:2" x14ac:dyDescent="0.25">
      <c r="B703" s="3" t="s">
        <v>966</v>
      </c>
    </row>
    <row r="704" spans="2:2" x14ac:dyDescent="0.25">
      <c r="B704" s="3" t="s">
        <v>355</v>
      </c>
    </row>
    <row r="705" spans="2:2" x14ac:dyDescent="0.25">
      <c r="B705" s="3" t="s">
        <v>936</v>
      </c>
    </row>
    <row r="706" spans="2:2" x14ac:dyDescent="0.25">
      <c r="B706" s="3" t="s">
        <v>902</v>
      </c>
    </row>
    <row r="707" spans="2:2" x14ac:dyDescent="0.25">
      <c r="B707" s="3" t="s">
        <v>356</v>
      </c>
    </row>
    <row r="708" spans="2:2" x14ac:dyDescent="0.25">
      <c r="B708" s="3" t="s">
        <v>356</v>
      </c>
    </row>
    <row r="709" spans="2:2" x14ac:dyDescent="0.25">
      <c r="B709" s="3" t="s">
        <v>1011</v>
      </c>
    </row>
    <row r="710" spans="2:2" x14ac:dyDescent="0.25">
      <c r="B710" s="3" t="s">
        <v>74</v>
      </c>
    </row>
    <row r="711" spans="2:2" x14ac:dyDescent="0.25">
      <c r="B711" s="3" t="s">
        <v>430</v>
      </c>
    </row>
    <row r="712" spans="2:2" x14ac:dyDescent="0.25">
      <c r="B712" s="3" t="s">
        <v>629</v>
      </c>
    </row>
    <row r="713" spans="2:2" x14ac:dyDescent="0.25">
      <c r="B713" s="3" t="s">
        <v>280</v>
      </c>
    </row>
    <row r="714" spans="2:2" x14ac:dyDescent="0.25">
      <c r="B714" s="3" t="s">
        <v>492</v>
      </c>
    </row>
    <row r="715" spans="2:2" x14ac:dyDescent="0.25">
      <c r="B715" s="3" t="s">
        <v>357</v>
      </c>
    </row>
    <row r="716" spans="2:2" x14ac:dyDescent="0.25">
      <c r="B716" s="3" t="s">
        <v>1066</v>
      </c>
    </row>
    <row r="717" spans="2:2" x14ac:dyDescent="0.25">
      <c r="B717" s="3" t="s">
        <v>1067</v>
      </c>
    </row>
    <row r="718" spans="2:2" x14ac:dyDescent="0.25">
      <c r="B718" s="3" t="s">
        <v>975</v>
      </c>
    </row>
    <row r="719" spans="2:2" x14ac:dyDescent="0.25">
      <c r="B719" s="3" t="s">
        <v>630</v>
      </c>
    </row>
    <row r="720" spans="2:2" x14ac:dyDescent="0.25">
      <c r="B720" s="3" t="s">
        <v>775</v>
      </c>
    </row>
    <row r="721" spans="2:2" x14ac:dyDescent="0.25">
      <c r="B721" s="3" t="s">
        <v>976</v>
      </c>
    </row>
    <row r="722" spans="2:2" x14ac:dyDescent="0.25">
      <c r="B722" s="3" t="s">
        <v>1006</v>
      </c>
    </row>
    <row r="723" spans="2:2" x14ac:dyDescent="0.25">
      <c r="B723" s="3" t="s">
        <v>682</v>
      </c>
    </row>
    <row r="724" spans="2:2" x14ac:dyDescent="0.25">
      <c r="B724" s="3" t="s">
        <v>682</v>
      </c>
    </row>
    <row r="725" spans="2:2" x14ac:dyDescent="0.25">
      <c r="B725" s="3" t="s">
        <v>305</v>
      </c>
    </row>
    <row r="726" spans="2:2" x14ac:dyDescent="0.25">
      <c r="B726" s="3" t="s">
        <v>75</v>
      </c>
    </row>
    <row r="727" spans="2:2" x14ac:dyDescent="0.25">
      <c r="B727" s="3" t="s">
        <v>306</v>
      </c>
    </row>
    <row r="728" spans="2:2" x14ac:dyDescent="0.25">
      <c r="B728" s="3" t="s">
        <v>977</v>
      </c>
    </row>
    <row r="729" spans="2:2" x14ac:dyDescent="0.25">
      <c r="B729" s="3" t="s">
        <v>76</v>
      </c>
    </row>
    <row r="730" spans="2:2" x14ac:dyDescent="0.25">
      <c r="B730" s="3" t="s">
        <v>308</v>
      </c>
    </row>
    <row r="731" spans="2:2" x14ac:dyDescent="0.25">
      <c r="B731" s="3" t="s">
        <v>307</v>
      </c>
    </row>
    <row r="732" spans="2:2" x14ac:dyDescent="0.25">
      <c r="B732" s="3" t="s">
        <v>631</v>
      </c>
    </row>
    <row r="733" spans="2:2" x14ac:dyDescent="0.25">
      <c r="B733" s="3" t="s">
        <v>989</v>
      </c>
    </row>
    <row r="734" spans="2:2" x14ac:dyDescent="0.25">
      <c r="B734" s="3" t="s">
        <v>493</v>
      </c>
    </row>
    <row r="735" spans="2:2" x14ac:dyDescent="0.25">
      <c r="B735" s="3" t="s">
        <v>309</v>
      </c>
    </row>
    <row r="736" spans="2:2" x14ac:dyDescent="0.25">
      <c r="B736" s="3" t="s">
        <v>309</v>
      </c>
    </row>
    <row r="737" spans="2:2" x14ac:dyDescent="0.25">
      <c r="B737" s="3" t="s">
        <v>953</v>
      </c>
    </row>
    <row r="738" spans="2:2" x14ac:dyDescent="0.25">
      <c r="B738" s="3" t="s">
        <v>153</v>
      </c>
    </row>
    <row r="739" spans="2:2" x14ac:dyDescent="0.25">
      <c r="B739" s="3" t="s">
        <v>990</v>
      </c>
    </row>
    <row r="740" spans="2:2" x14ac:dyDescent="0.25">
      <c r="B740" s="3" t="s">
        <v>990</v>
      </c>
    </row>
    <row r="741" spans="2:2" x14ac:dyDescent="0.25">
      <c r="B741" s="3" t="s">
        <v>876</v>
      </c>
    </row>
    <row r="742" spans="2:2" x14ac:dyDescent="0.25">
      <c r="B742" s="3" t="s">
        <v>632</v>
      </c>
    </row>
    <row r="743" spans="2:2" x14ac:dyDescent="0.25">
      <c r="B743" s="3" t="s">
        <v>494</v>
      </c>
    </row>
    <row r="744" spans="2:2" x14ac:dyDescent="0.25">
      <c r="B744" s="3" t="s">
        <v>154</v>
      </c>
    </row>
    <row r="745" spans="2:2" x14ac:dyDescent="0.25">
      <c r="B745" s="3" t="s">
        <v>358</v>
      </c>
    </row>
    <row r="746" spans="2:2" x14ac:dyDescent="0.25">
      <c r="B746" s="3" t="s">
        <v>877</v>
      </c>
    </row>
    <row r="747" spans="2:2" x14ac:dyDescent="0.25">
      <c r="B747" s="3" t="s">
        <v>903</v>
      </c>
    </row>
    <row r="748" spans="2:2" x14ac:dyDescent="0.25">
      <c r="B748" s="3" t="s">
        <v>77</v>
      </c>
    </row>
    <row r="749" spans="2:2" x14ac:dyDescent="0.25">
      <c r="B749" s="3" t="s">
        <v>155</v>
      </c>
    </row>
    <row r="750" spans="2:2" x14ac:dyDescent="0.25">
      <c r="B750" s="3" t="s">
        <v>156</v>
      </c>
    </row>
    <row r="751" spans="2:2" x14ac:dyDescent="0.25">
      <c r="B751" s="3" t="s">
        <v>200</v>
      </c>
    </row>
    <row r="752" spans="2:2" x14ac:dyDescent="0.25">
      <c r="B752" s="3" t="s">
        <v>418</v>
      </c>
    </row>
    <row r="753" spans="2:2" x14ac:dyDescent="0.25">
      <c r="B753" s="3" t="s">
        <v>431</v>
      </c>
    </row>
    <row r="754" spans="2:2" x14ac:dyDescent="0.25">
      <c r="B754" s="3" t="s">
        <v>776</v>
      </c>
    </row>
    <row r="755" spans="2:2" x14ac:dyDescent="0.25">
      <c r="B755" s="3" t="s">
        <v>157</v>
      </c>
    </row>
    <row r="756" spans="2:2" x14ac:dyDescent="0.25">
      <c r="B756" s="3" t="s">
        <v>399</v>
      </c>
    </row>
    <row r="757" spans="2:2" x14ac:dyDescent="0.25">
      <c r="B757" s="3" t="s">
        <v>777</v>
      </c>
    </row>
    <row r="758" spans="2:2" x14ac:dyDescent="0.25">
      <c r="B758" s="3" t="s">
        <v>778</v>
      </c>
    </row>
    <row r="759" spans="2:2" x14ac:dyDescent="0.25">
      <c r="B759" s="3" t="s">
        <v>967</v>
      </c>
    </row>
    <row r="760" spans="2:2" x14ac:dyDescent="0.25">
      <c r="B760" s="3" t="s">
        <v>1047</v>
      </c>
    </row>
    <row r="761" spans="2:2" x14ac:dyDescent="0.25">
      <c r="B761" s="3" t="s">
        <v>633</v>
      </c>
    </row>
    <row r="762" spans="2:2" x14ac:dyDescent="0.25">
      <c r="B762" s="3" t="s">
        <v>281</v>
      </c>
    </row>
    <row r="763" spans="2:2" x14ac:dyDescent="0.25">
      <c r="B763" s="3" t="s">
        <v>683</v>
      </c>
    </row>
    <row r="764" spans="2:2" x14ac:dyDescent="0.25">
      <c r="B764" s="3" t="s">
        <v>310</v>
      </c>
    </row>
    <row r="765" spans="2:2" x14ac:dyDescent="0.25">
      <c r="B765" s="3" t="s">
        <v>310</v>
      </c>
    </row>
    <row r="766" spans="2:2" x14ac:dyDescent="0.25">
      <c r="B766" s="3" t="s">
        <v>634</v>
      </c>
    </row>
    <row r="767" spans="2:2" x14ac:dyDescent="0.25">
      <c r="B767" s="3" t="s">
        <v>159</v>
      </c>
    </row>
    <row r="768" spans="2:2" x14ac:dyDescent="0.25">
      <c r="B768" s="3" t="s">
        <v>159</v>
      </c>
    </row>
    <row r="769" spans="2:2" x14ac:dyDescent="0.25">
      <c r="B769" s="3" t="s">
        <v>55</v>
      </c>
    </row>
    <row r="770" spans="2:2" x14ac:dyDescent="0.25">
      <c r="B770" s="3" t="s">
        <v>1023</v>
      </c>
    </row>
    <row r="771" spans="2:2" x14ac:dyDescent="0.25">
      <c r="B771" s="3" t="s">
        <v>1024</v>
      </c>
    </row>
    <row r="772" spans="2:2" x14ac:dyDescent="0.25">
      <c r="B772" s="3" t="s">
        <v>704</v>
      </c>
    </row>
    <row r="773" spans="2:2" x14ac:dyDescent="0.25">
      <c r="B773" s="3" t="s">
        <v>904</v>
      </c>
    </row>
    <row r="774" spans="2:2" x14ac:dyDescent="0.25">
      <c r="B774" s="3" t="s">
        <v>937</v>
      </c>
    </row>
    <row r="775" spans="2:2" x14ac:dyDescent="0.25">
      <c r="B775" s="3" t="s">
        <v>258</v>
      </c>
    </row>
    <row r="776" spans="2:2" x14ac:dyDescent="0.25">
      <c r="B776" s="3" t="s">
        <v>495</v>
      </c>
    </row>
    <row r="777" spans="2:2" x14ac:dyDescent="0.25">
      <c r="B777" s="3" t="s">
        <v>495</v>
      </c>
    </row>
    <row r="778" spans="2:2" x14ac:dyDescent="0.25">
      <c r="B778" s="3" t="s">
        <v>216</v>
      </c>
    </row>
    <row r="779" spans="2:2" x14ac:dyDescent="0.25">
      <c r="B779" s="3" t="s">
        <v>216</v>
      </c>
    </row>
    <row r="780" spans="2:2" x14ac:dyDescent="0.25">
      <c r="B780" s="3" t="s">
        <v>840</v>
      </c>
    </row>
    <row r="781" spans="2:2" x14ac:dyDescent="0.25">
      <c r="B781" s="3" t="s">
        <v>246</v>
      </c>
    </row>
    <row r="782" spans="2:2" x14ac:dyDescent="0.25">
      <c r="B782" s="3" t="s">
        <v>359</v>
      </c>
    </row>
    <row r="783" spans="2:2" x14ac:dyDescent="0.25">
      <c r="B783" s="3" t="s">
        <v>938</v>
      </c>
    </row>
    <row r="784" spans="2:2" x14ac:dyDescent="0.25">
      <c r="B784" s="3" t="s">
        <v>905</v>
      </c>
    </row>
    <row r="785" spans="2:2" x14ac:dyDescent="0.25">
      <c r="B785" s="3" t="s">
        <v>779</v>
      </c>
    </row>
    <row r="786" spans="2:2" x14ac:dyDescent="0.25">
      <c r="B786" s="3" t="s">
        <v>878</v>
      </c>
    </row>
    <row r="787" spans="2:2" x14ac:dyDescent="0.25">
      <c r="B787" s="3" t="s">
        <v>906</v>
      </c>
    </row>
    <row r="788" spans="2:2" x14ac:dyDescent="0.25">
      <c r="B788" s="3" t="s">
        <v>496</v>
      </c>
    </row>
    <row r="789" spans="2:2" x14ac:dyDescent="0.25">
      <c r="B789" s="3" t="s">
        <v>684</v>
      </c>
    </row>
    <row r="790" spans="2:2" x14ac:dyDescent="0.25">
      <c r="B790" s="3" t="s">
        <v>635</v>
      </c>
    </row>
    <row r="791" spans="2:2" x14ac:dyDescent="0.25">
      <c r="B791" s="3" t="s">
        <v>635</v>
      </c>
    </row>
    <row r="792" spans="2:2" x14ac:dyDescent="0.25">
      <c r="B792" s="3" t="s">
        <v>635</v>
      </c>
    </row>
    <row r="793" spans="2:2" x14ac:dyDescent="0.25">
      <c r="B793" s="3" t="s">
        <v>1032</v>
      </c>
    </row>
    <row r="794" spans="2:2" x14ac:dyDescent="0.25">
      <c r="B794" s="3" t="s">
        <v>636</v>
      </c>
    </row>
    <row r="795" spans="2:2" x14ac:dyDescent="0.25">
      <c r="B795" s="3" t="s">
        <v>780</v>
      </c>
    </row>
    <row r="796" spans="2:2" x14ac:dyDescent="0.25">
      <c r="B796" s="3" t="s">
        <v>968</v>
      </c>
    </row>
    <row r="797" spans="2:2" x14ac:dyDescent="0.25">
      <c r="B797" s="3" t="s">
        <v>781</v>
      </c>
    </row>
    <row r="798" spans="2:2" x14ac:dyDescent="0.25">
      <c r="B798" s="3" t="s">
        <v>78</v>
      </c>
    </row>
    <row r="799" spans="2:2" x14ac:dyDescent="0.25">
      <c r="B799" s="3" t="s">
        <v>247</v>
      </c>
    </row>
    <row r="800" spans="2:2" x14ac:dyDescent="0.25">
      <c r="B800" s="3" t="s">
        <v>282</v>
      </c>
    </row>
    <row r="801" spans="2:2" x14ac:dyDescent="0.25">
      <c r="B801" s="3" t="s">
        <v>282</v>
      </c>
    </row>
    <row r="802" spans="2:2" x14ac:dyDescent="0.25">
      <c r="B802" s="3" t="s">
        <v>400</v>
      </c>
    </row>
    <row r="803" spans="2:2" x14ac:dyDescent="0.25">
      <c r="B803" s="3" t="s">
        <v>907</v>
      </c>
    </row>
    <row r="804" spans="2:2" x14ac:dyDescent="0.25">
      <c r="B804" s="3" t="s">
        <v>419</v>
      </c>
    </row>
    <row r="805" spans="2:2" x14ac:dyDescent="0.25">
      <c r="B805" s="3" t="s">
        <v>637</v>
      </c>
    </row>
    <row r="806" spans="2:2" x14ac:dyDescent="0.25">
      <c r="B806" s="3" t="s">
        <v>782</v>
      </c>
    </row>
    <row r="807" spans="2:2" x14ac:dyDescent="0.25">
      <c r="B807" s="3" t="s">
        <v>841</v>
      </c>
    </row>
    <row r="808" spans="2:2" x14ac:dyDescent="0.25">
      <c r="B808" s="3" t="s">
        <v>360</v>
      </c>
    </row>
    <row r="809" spans="2:2" x14ac:dyDescent="0.25">
      <c r="B809" s="3" t="s">
        <v>526</v>
      </c>
    </row>
    <row r="810" spans="2:2" x14ac:dyDescent="0.25">
      <c r="B810" s="3" t="s">
        <v>248</v>
      </c>
    </row>
    <row r="811" spans="2:2" x14ac:dyDescent="0.25">
      <c r="B811" s="3" t="s">
        <v>57</v>
      </c>
    </row>
    <row r="812" spans="2:2" x14ac:dyDescent="0.25">
      <c r="B812" s="3" t="s">
        <v>497</v>
      </c>
    </row>
    <row r="813" spans="2:2" x14ac:dyDescent="0.25">
      <c r="B813" s="3" t="s">
        <v>497</v>
      </c>
    </row>
    <row r="814" spans="2:2" x14ac:dyDescent="0.25">
      <c r="B814" s="3" t="s">
        <v>638</v>
      </c>
    </row>
    <row r="815" spans="2:2" x14ac:dyDescent="0.25">
      <c r="B815" s="3" t="s">
        <v>370</v>
      </c>
    </row>
    <row r="816" spans="2:2" x14ac:dyDescent="0.25">
      <c r="B816" s="3" t="s">
        <v>79</v>
      </c>
    </row>
    <row r="817" spans="2:2" x14ac:dyDescent="0.25">
      <c r="B817" s="3" t="s">
        <v>80</v>
      </c>
    </row>
    <row r="818" spans="2:2" x14ac:dyDescent="0.25">
      <c r="B818" s="3" t="s">
        <v>908</v>
      </c>
    </row>
    <row r="819" spans="2:2" x14ac:dyDescent="0.25">
      <c r="B819" s="3" t="s">
        <v>160</v>
      </c>
    </row>
    <row r="820" spans="2:2" x14ac:dyDescent="0.25">
      <c r="B820" s="3" t="s">
        <v>498</v>
      </c>
    </row>
    <row r="821" spans="2:2" x14ac:dyDescent="0.25">
      <c r="B821" s="3" t="s">
        <v>1043</v>
      </c>
    </row>
    <row r="822" spans="2:2" x14ac:dyDescent="0.25">
      <c r="B822" s="3" t="s">
        <v>161</v>
      </c>
    </row>
    <row r="823" spans="2:2" x14ac:dyDescent="0.25">
      <c r="B823" s="3" t="s">
        <v>161</v>
      </c>
    </row>
    <row r="824" spans="2:2" x14ac:dyDescent="0.25">
      <c r="B824" s="3" t="s">
        <v>81</v>
      </c>
    </row>
    <row r="825" spans="2:2" x14ac:dyDescent="0.25">
      <c r="B825" s="3" t="s">
        <v>401</v>
      </c>
    </row>
    <row r="826" spans="2:2" x14ac:dyDescent="0.25">
      <c r="B826" s="3" t="s">
        <v>82</v>
      </c>
    </row>
    <row r="827" spans="2:2" x14ac:dyDescent="0.25">
      <c r="B827" s="3" t="s">
        <v>82</v>
      </c>
    </row>
    <row r="828" spans="2:2" x14ac:dyDescent="0.25">
      <c r="B828" s="3" t="s">
        <v>311</v>
      </c>
    </row>
    <row r="829" spans="2:2" x14ac:dyDescent="0.25">
      <c r="B829" s="3" t="s">
        <v>162</v>
      </c>
    </row>
    <row r="830" spans="2:2" x14ac:dyDescent="0.25">
      <c r="B830" s="3" t="s">
        <v>162</v>
      </c>
    </row>
    <row r="831" spans="2:2" x14ac:dyDescent="0.25">
      <c r="B831" s="3" t="s">
        <v>1062</v>
      </c>
    </row>
    <row r="832" spans="2:2" x14ac:dyDescent="0.25">
      <c r="B832" s="3" t="s">
        <v>58</v>
      </c>
    </row>
    <row r="833" spans="2:2" x14ac:dyDescent="0.25">
      <c r="B833" s="3" t="s">
        <v>783</v>
      </c>
    </row>
    <row r="834" spans="2:2" x14ac:dyDescent="0.25">
      <c r="B834" s="3" t="s">
        <v>885</v>
      </c>
    </row>
    <row r="835" spans="2:2" x14ac:dyDescent="0.25">
      <c r="B835" s="3" t="s">
        <v>994</v>
      </c>
    </row>
    <row r="836" spans="2:2" x14ac:dyDescent="0.25">
      <c r="B836" s="3" t="s">
        <v>886</v>
      </c>
    </row>
    <row r="837" spans="2:2" x14ac:dyDescent="0.25">
      <c r="B837" s="3" t="s">
        <v>163</v>
      </c>
    </row>
    <row r="838" spans="2:2" x14ac:dyDescent="0.25">
      <c r="B838" s="3" t="s">
        <v>163</v>
      </c>
    </row>
    <row r="839" spans="2:2" x14ac:dyDescent="0.25">
      <c r="B839" s="3" t="s">
        <v>163</v>
      </c>
    </row>
    <row r="840" spans="2:2" x14ac:dyDescent="0.25">
      <c r="B840" s="3" t="s">
        <v>499</v>
      </c>
    </row>
    <row r="841" spans="2:2" x14ac:dyDescent="0.25">
      <c r="B841" s="3" t="s">
        <v>887</v>
      </c>
    </row>
    <row r="842" spans="2:2" x14ac:dyDescent="0.25">
      <c r="B842" s="3" t="s">
        <v>1063</v>
      </c>
    </row>
    <row r="843" spans="2:2" x14ac:dyDescent="0.25">
      <c r="B843" s="3" t="s">
        <v>639</v>
      </c>
    </row>
    <row r="844" spans="2:2" x14ac:dyDescent="0.25">
      <c r="B844" s="3" t="s">
        <v>500</v>
      </c>
    </row>
    <row r="845" spans="2:2" x14ac:dyDescent="0.25">
      <c r="B845" s="3" t="s">
        <v>1058</v>
      </c>
    </row>
    <row r="846" spans="2:2" x14ac:dyDescent="0.25">
      <c r="B846" s="3" t="s">
        <v>640</v>
      </c>
    </row>
    <row r="847" spans="2:2" x14ac:dyDescent="0.25">
      <c r="B847" s="3" t="s">
        <v>501</v>
      </c>
    </row>
    <row r="848" spans="2:2" x14ac:dyDescent="0.25">
      <c r="B848" s="3" t="s">
        <v>784</v>
      </c>
    </row>
    <row r="849" spans="2:2" x14ac:dyDescent="0.25">
      <c r="B849" s="3" t="s">
        <v>855</v>
      </c>
    </row>
    <row r="850" spans="2:2" x14ac:dyDescent="0.25">
      <c r="B850" s="3" t="s">
        <v>999</v>
      </c>
    </row>
    <row r="851" spans="2:2" x14ac:dyDescent="0.25">
      <c r="B851" s="3" t="s">
        <v>217</v>
      </c>
    </row>
    <row r="852" spans="2:2" x14ac:dyDescent="0.25">
      <c r="B852" s="3" t="s">
        <v>312</v>
      </c>
    </row>
    <row r="853" spans="2:2" x14ac:dyDescent="0.25">
      <c r="B853" s="3" t="s">
        <v>527</v>
      </c>
    </row>
    <row r="854" spans="2:2" x14ac:dyDescent="0.25">
      <c r="B854" s="3" t="s">
        <v>164</v>
      </c>
    </row>
    <row r="855" spans="2:2" x14ac:dyDescent="0.25">
      <c r="B855" s="3" t="s">
        <v>641</v>
      </c>
    </row>
    <row r="856" spans="2:2" x14ac:dyDescent="0.25">
      <c r="B856" s="3" t="s">
        <v>263</v>
      </c>
    </row>
    <row r="857" spans="2:2" x14ac:dyDescent="0.25">
      <c r="B857" s="3" t="s">
        <v>888</v>
      </c>
    </row>
    <row r="858" spans="2:2" x14ac:dyDescent="0.25">
      <c r="B858" s="3" t="s">
        <v>313</v>
      </c>
    </row>
    <row r="859" spans="2:2" x14ac:dyDescent="0.25">
      <c r="B859" s="3" t="s">
        <v>362</v>
      </c>
    </row>
    <row r="860" spans="2:2" x14ac:dyDescent="0.25">
      <c r="B860" s="3" t="s">
        <v>642</v>
      </c>
    </row>
    <row r="861" spans="2:2" x14ac:dyDescent="0.25">
      <c r="B861" s="3" t="s">
        <v>642</v>
      </c>
    </row>
    <row r="862" spans="2:2" x14ac:dyDescent="0.25">
      <c r="B862" s="3" t="s">
        <v>785</v>
      </c>
    </row>
    <row r="863" spans="2:2" x14ac:dyDescent="0.25">
      <c r="B863" s="3" t="s">
        <v>969</v>
      </c>
    </row>
    <row r="864" spans="2:2" x14ac:dyDescent="0.25">
      <c r="B864" s="3" t="s">
        <v>531</v>
      </c>
    </row>
    <row r="865" spans="2:2" x14ac:dyDescent="0.25">
      <c r="B865" s="3" t="s">
        <v>528</v>
      </c>
    </row>
    <row r="866" spans="2:2" x14ac:dyDescent="0.25">
      <c r="B866" s="3" t="s">
        <v>59</v>
      </c>
    </row>
    <row r="867" spans="2:2" x14ac:dyDescent="0.25">
      <c r="B867" s="3" t="s">
        <v>59</v>
      </c>
    </row>
    <row r="868" spans="2:2" x14ac:dyDescent="0.25">
      <c r="B868" s="3" t="s">
        <v>889</v>
      </c>
    </row>
    <row r="869" spans="2:2" x14ac:dyDescent="0.25">
      <c r="B869" s="3" t="s">
        <v>786</v>
      </c>
    </row>
    <row r="870" spans="2:2" x14ac:dyDescent="0.25">
      <c r="B870" s="3" t="s">
        <v>502</v>
      </c>
    </row>
    <row r="871" spans="2:2" x14ac:dyDescent="0.25">
      <c r="B871" s="3" t="s">
        <v>787</v>
      </c>
    </row>
    <row r="872" spans="2:2" x14ac:dyDescent="0.25">
      <c r="B872" s="3" t="s">
        <v>980</v>
      </c>
    </row>
    <row r="873" spans="2:2" x14ac:dyDescent="0.25">
      <c r="B873" s="3" t="s">
        <v>529</v>
      </c>
    </row>
    <row r="874" spans="2:2" x14ac:dyDescent="0.25">
      <c r="B874" s="3" t="s">
        <v>363</v>
      </c>
    </row>
    <row r="875" spans="2:2" x14ac:dyDescent="0.25">
      <c r="B875" s="3" t="s">
        <v>363</v>
      </c>
    </row>
    <row r="876" spans="2:2" x14ac:dyDescent="0.25">
      <c r="B876" s="3" t="s">
        <v>788</v>
      </c>
    </row>
    <row r="877" spans="2:2" x14ac:dyDescent="0.25">
      <c r="B877" s="3" t="s">
        <v>530</v>
      </c>
    </row>
    <row r="878" spans="2:2" x14ac:dyDescent="0.25">
      <c r="B878" s="3" t="s">
        <v>530</v>
      </c>
    </row>
    <row r="879" spans="2:2" x14ac:dyDescent="0.25">
      <c r="B879" s="3" t="s">
        <v>530</v>
      </c>
    </row>
    <row r="880" spans="2:2" x14ac:dyDescent="0.25">
      <c r="B880" s="3" t="s">
        <v>364</v>
      </c>
    </row>
    <row r="881" spans="2:2" x14ac:dyDescent="0.25">
      <c r="B881" s="3" t="s">
        <v>643</v>
      </c>
    </row>
    <row r="882" spans="2:2" x14ac:dyDescent="0.25">
      <c r="B882" s="3" t="s">
        <v>83</v>
      </c>
    </row>
    <row r="883" spans="2:2" x14ac:dyDescent="0.25">
      <c r="B883" s="3" t="s">
        <v>644</v>
      </c>
    </row>
    <row r="884" spans="2:2" x14ac:dyDescent="0.25">
      <c r="B884" s="3" t="s">
        <v>645</v>
      </c>
    </row>
    <row r="885" spans="2:2" x14ac:dyDescent="0.25">
      <c r="B885" s="3" t="s">
        <v>879</v>
      </c>
    </row>
    <row r="886" spans="2:2" x14ac:dyDescent="0.25">
      <c r="B886" s="3" t="s">
        <v>283</v>
      </c>
    </row>
    <row r="887" spans="2:2" x14ac:dyDescent="0.25">
      <c r="B887" s="3" t="s">
        <v>646</v>
      </c>
    </row>
    <row r="888" spans="2:2" x14ac:dyDescent="0.25">
      <c r="B888" s="3" t="s">
        <v>503</v>
      </c>
    </row>
    <row r="889" spans="2:2" x14ac:dyDescent="0.25">
      <c r="B889" s="3" t="s">
        <v>856</v>
      </c>
    </row>
    <row r="890" spans="2:2" x14ac:dyDescent="0.25">
      <c r="B890" s="3" t="s">
        <v>284</v>
      </c>
    </row>
    <row r="891" spans="2:2" x14ac:dyDescent="0.25">
      <c r="B891" s="3" t="s">
        <v>361</v>
      </c>
    </row>
    <row r="892" spans="2:2" x14ac:dyDescent="0.25">
      <c r="B892" s="3" t="s">
        <v>285</v>
      </c>
    </row>
    <row r="893" spans="2:2" x14ac:dyDescent="0.25">
      <c r="B893" s="3" t="s">
        <v>365</v>
      </c>
    </row>
    <row r="894" spans="2:2" x14ac:dyDescent="0.25">
      <c r="B894" s="3" t="s">
        <v>365</v>
      </c>
    </row>
    <row r="895" spans="2:2" x14ac:dyDescent="0.25">
      <c r="B895" s="3" t="s">
        <v>365</v>
      </c>
    </row>
    <row r="896" spans="2:2" x14ac:dyDescent="0.25">
      <c r="B896" s="3" t="s">
        <v>1033</v>
      </c>
    </row>
    <row r="897" spans="2:2" x14ac:dyDescent="0.25">
      <c r="B897" s="3" t="s">
        <v>890</v>
      </c>
    </row>
    <row r="898" spans="2:2" x14ac:dyDescent="0.25">
      <c r="B898" s="3" t="s">
        <v>504</v>
      </c>
    </row>
    <row r="899" spans="2:2" x14ac:dyDescent="0.25">
      <c r="B899" s="3" t="s">
        <v>909</v>
      </c>
    </row>
    <row r="900" spans="2:2" x14ac:dyDescent="0.25">
      <c r="B900" s="3" t="s">
        <v>685</v>
      </c>
    </row>
    <row r="901" spans="2:2" x14ac:dyDescent="0.25">
      <c r="B901" s="3" t="s">
        <v>249</v>
      </c>
    </row>
    <row r="902" spans="2:2" x14ac:dyDescent="0.25">
      <c r="B902" s="3" t="s">
        <v>249</v>
      </c>
    </row>
    <row r="903" spans="2:2" x14ac:dyDescent="0.25">
      <c r="B903" s="3" t="s">
        <v>267</v>
      </c>
    </row>
    <row r="904" spans="2:2" x14ac:dyDescent="0.25">
      <c r="B904" s="3" t="s">
        <v>881</v>
      </c>
    </row>
    <row r="905" spans="2:2" x14ac:dyDescent="0.25">
      <c r="B905" s="3" t="s">
        <v>881</v>
      </c>
    </row>
    <row r="906" spans="2:2" x14ac:dyDescent="0.25">
      <c r="B906" s="3" t="s">
        <v>432</v>
      </c>
    </row>
    <row r="907" spans="2:2" x14ac:dyDescent="0.25">
      <c r="B907" s="3" t="s">
        <v>647</v>
      </c>
    </row>
    <row r="908" spans="2:2" x14ac:dyDescent="0.25">
      <c r="B908" s="3" t="s">
        <v>790</v>
      </c>
    </row>
    <row r="909" spans="2:2" x14ac:dyDescent="0.25">
      <c r="B909" s="3" t="s">
        <v>891</v>
      </c>
    </row>
    <row r="910" spans="2:2" x14ac:dyDescent="0.25">
      <c r="B910" s="3" t="s">
        <v>1008</v>
      </c>
    </row>
    <row r="911" spans="2:2" x14ac:dyDescent="0.25">
      <c r="B911" s="3" t="s">
        <v>791</v>
      </c>
    </row>
    <row r="912" spans="2:2" x14ac:dyDescent="0.25">
      <c r="B912" s="3" t="s">
        <v>366</v>
      </c>
    </row>
    <row r="913" spans="2:2" x14ac:dyDescent="0.25">
      <c r="B913" s="3" t="s">
        <v>570</v>
      </c>
    </row>
    <row r="914" spans="2:2" x14ac:dyDescent="0.25">
      <c r="B914" s="3" t="s">
        <v>789</v>
      </c>
    </row>
    <row r="915" spans="2:2" x14ac:dyDescent="0.25">
      <c r="B915" s="3" t="s">
        <v>880</v>
      </c>
    </row>
    <row r="916" spans="2:2" x14ac:dyDescent="0.25">
      <c r="B916" s="3" t="s">
        <v>402</v>
      </c>
    </row>
    <row r="917" spans="2:2" x14ac:dyDescent="0.25">
      <c r="B917" s="3" t="s">
        <v>402</v>
      </c>
    </row>
    <row r="918" spans="2:2" x14ac:dyDescent="0.25">
      <c r="B918" s="3" t="s">
        <v>532</v>
      </c>
    </row>
    <row r="919" spans="2:2" x14ac:dyDescent="0.25">
      <c r="B919" s="3" t="s">
        <v>648</v>
      </c>
    </row>
    <row r="920" spans="2:2" x14ac:dyDescent="0.25">
      <c r="B920" s="3" t="s">
        <v>686</v>
      </c>
    </row>
    <row r="921" spans="2:2" x14ac:dyDescent="0.25">
      <c r="B921" s="3" t="s">
        <v>433</v>
      </c>
    </row>
    <row r="922" spans="2:2" x14ac:dyDescent="0.25">
      <c r="B922" s="3" t="s">
        <v>367</v>
      </c>
    </row>
    <row r="923" spans="2:2" x14ac:dyDescent="0.25">
      <c r="B923" s="3" t="s">
        <v>954</v>
      </c>
    </row>
    <row r="924" spans="2:2" x14ac:dyDescent="0.25">
      <c r="B924" s="3" t="s">
        <v>403</v>
      </c>
    </row>
    <row r="925" spans="2:2" x14ac:dyDescent="0.25">
      <c r="B925" s="3" t="s">
        <v>165</v>
      </c>
    </row>
    <row r="926" spans="2:2" x14ac:dyDescent="0.25">
      <c r="B926" s="3" t="s">
        <v>792</v>
      </c>
    </row>
    <row r="927" spans="2:2" x14ac:dyDescent="0.25">
      <c r="B927" s="3" t="s">
        <v>793</v>
      </c>
    </row>
    <row r="928" spans="2:2" x14ac:dyDescent="0.25">
      <c r="B928" s="3" t="s">
        <v>650</v>
      </c>
    </row>
    <row r="929" spans="2:2" x14ac:dyDescent="0.25">
      <c r="B929" s="3" t="s">
        <v>166</v>
      </c>
    </row>
    <row r="930" spans="2:2" x14ac:dyDescent="0.25">
      <c r="B930" s="3" t="s">
        <v>939</v>
      </c>
    </row>
    <row r="931" spans="2:2" x14ac:dyDescent="0.25">
      <c r="B931" s="3" t="s">
        <v>794</v>
      </c>
    </row>
    <row r="932" spans="2:2" x14ac:dyDescent="0.25">
      <c r="B932" s="3" t="s">
        <v>167</v>
      </c>
    </row>
    <row r="933" spans="2:2" x14ac:dyDescent="0.25">
      <c r="B933" s="3" t="s">
        <v>979</v>
      </c>
    </row>
    <row r="934" spans="2:2" x14ac:dyDescent="0.25">
      <c r="B934" s="3" t="s">
        <v>404</v>
      </c>
    </row>
    <row r="935" spans="2:2" x14ac:dyDescent="0.25">
      <c r="B935" s="3" t="s">
        <v>168</v>
      </c>
    </row>
    <row r="936" spans="2:2" x14ac:dyDescent="0.25">
      <c r="B936" s="3" t="s">
        <v>882</v>
      </c>
    </row>
    <row r="937" spans="2:2" x14ac:dyDescent="0.25">
      <c r="B937" s="3" t="s">
        <v>505</v>
      </c>
    </row>
    <row r="938" spans="2:2" x14ac:dyDescent="0.25">
      <c r="B938" s="3" t="s">
        <v>169</v>
      </c>
    </row>
    <row r="939" spans="2:2" x14ac:dyDescent="0.25">
      <c r="B939" s="3" t="s">
        <v>892</v>
      </c>
    </row>
    <row r="940" spans="2:2" x14ac:dyDescent="0.25">
      <c r="B940" s="3" t="s">
        <v>515</v>
      </c>
    </row>
    <row r="941" spans="2:2" x14ac:dyDescent="0.25">
      <c r="B941" s="3" t="s">
        <v>218</v>
      </c>
    </row>
    <row r="942" spans="2:2" x14ac:dyDescent="0.25">
      <c r="B942" s="3" t="s">
        <v>286</v>
      </c>
    </row>
    <row r="943" spans="2:2" x14ac:dyDescent="0.25">
      <c r="B943" s="3" t="s">
        <v>170</v>
      </c>
    </row>
    <row r="944" spans="2:2" x14ac:dyDescent="0.25">
      <c r="B944" s="3" t="s">
        <v>795</v>
      </c>
    </row>
    <row r="945" spans="2:2" x14ac:dyDescent="0.25">
      <c r="B945" s="3" t="s">
        <v>797</v>
      </c>
    </row>
    <row r="946" spans="2:2" x14ac:dyDescent="0.25">
      <c r="B946" s="3" t="s">
        <v>506</v>
      </c>
    </row>
    <row r="947" spans="2:2" x14ac:dyDescent="0.25">
      <c r="B947" s="3" t="s">
        <v>796</v>
      </c>
    </row>
    <row r="948" spans="2:2" x14ac:dyDescent="0.25">
      <c r="B948" s="3" t="s">
        <v>798</v>
      </c>
    </row>
    <row r="949" spans="2:2" x14ac:dyDescent="0.25">
      <c r="B949" s="3" t="s">
        <v>857</v>
      </c>
    </row>
    <row r="950" spans="2:2" x14ac:dyDescent="0.25">
      <c r="B950" s="3" t="s">
        <v>687</v>
      </c>
    </row>
    <row r="951" spans="2:2" x14ac:dyDescent="0.25">
      <c r="B951" s="3" t="s">
        <v>1059</v>
      </c>
    </row>
    <row r="952" spans="2:2" x14ac:dyDescent="0.25">
      <c r="B952" s="3" t="s">
        <v>799</v>
      </c>
    </row>
    <row r="953" spans="2:2" x14ac:dyDescent="0.25">
      <c r="B953" s="3" t="s">
        <v>651</v>
      </c>
    </row>
    <row r="954" spans="2:2" x14ac:dyDescent="0.25">
      <c r="B954" s="3" t="s">
        <v>652</v>
      </c>
    </row>
    <row r="955" spans="2:2" x14ac:dyDescent="0.25">
      <c r="B955" s="3" t="s">
        <v>893</v>
      </c>
    </row>
    <row r="956" spans="2:2" x14ac:dyDescent="0.25">
      <c r="B956" s="3" t="s">
        <v>171</v>
      </c>
    </row>
    <row r="957" spans="2:2" x14ac:dyDescent="0.25">
      <c r="B957" s="3" t="s">
        <v>800</v>
      </c>
    </row>
    <row r="958" spans="2:2" x14ac:dyDescent="0.25">
      <c r="B958" s="3" t="s">
        <v>802</v>
      </c>
    </row>
    <row r="959" spans="2:2" x14ac:dyDescent="0.25">
      <c r="B959" s="3" t="s">
        <v>801</v>
      </c>
    </row>
    <row r="960" spans="2:2" x14ac:dyDescent="0.25">
      <c r="B960" s="3" t="s">
        <v>883</v>
      </c>
    </row>
    <row r="961" spans="2:2" x14ac:dyDescent="0.25">
      <c r="B961" s="3" t="s">
        <v>507</v>
      </c>
    </row>
    <row r="962" spans="2:2" x14ac:dyDescent="0.25">
      <c r="B962" s="3" t="s">
        <v>688</v>
      </c>
    </row>
    <row r="963" spans="2:2" x14ac:dyDescent="0.25">
      <c r="B963" s="3" t="s">
        <v>884</v>
      </c>
    </row>
    <row r="964" spans="2:2" x14ac:dyDescent="0.25">
      <c r="B964" s="3" t="s">
        <v>884</v>
      </c>
    </row>
    <row r="965" spans="2:2" x14ac:dyDescent="0.25">
      <c r="B965" s="3" t="s">
        <v>250</v>
      </c>
    </row>
    <row r="966" spans="2:2" x14ac:dyDescent="0.25">
      <c r="B966" s="3" t="s">
        <v>172</v>
      </c>
    </row>
    <row r="967" spans="2:2" x14ac:dyDescent="0.25">
      <c r="B967" s="3" t="s">
        <v>508</v>
      </c>
    </row>
    <row r="968" spans="2:2" x14ac:dyDescent="0.25">
      <c r="B968" s="3" t="s">
        <v>508</v>
      </c>
    </row>
    <row r="969" spans="2:2" x14ac:dyDescent="0.25">
      <c r="B969" s="3" t="s">
        <v>508</v>
      </c>
    </row>
    <row r="970" spans="2:2" x14ac:dyDescent="0.25">
      <c r="B970" s="3" t="s">
        <v>173</v>
      </c>
    </row>
    <row r="971" spans="2:2" x14ac:dyDescent="0.25">
      <c r="B971" s="3" t="s">
        <v>174</v>
      </c>
    </row>
    <row r="972" spans="2:2" x14ac:dyDescent="0.25">
      <c r="B972" s="3" t="s">
        <v>842</v>
      </c>
    </row>
    <row r="973" spans="2:2" x14ac:dyDescent="0.25">
      <c r="B973" s="3" t="s">
        <v>509</v>
      </c>
    </row>
    <row r="974" spans="2:2" x14ac:dyDescent="0.25">
      <c r="B974" s="3" t="s">
        <v>175</v>
      </c>
    </row>
    <row r="975" spans="2:2" x14ac:dyDescent="0.25">
      <c r="B975" s="3" t="s">
        <v>803</v>
      </c>
    </row>
    <row r="976" spans="2:2" x14ac:dyDescent="0.25">
      <c r="B976" s="3" t="s">
        <v>804</v>
      </c>
    </row>
    <row r="977" spans="2:2" x14ac:dyDescent="0.25">
      <c r="B977" s="3" t="s">
        <v>176</v>
      </c>
    </row>
    <row r="978" spans="2:2" x14ac:dyDescent="0.25">
      <c r="B978" s="3" t="s">
        <v>805</v>
      </c>
    </row>
    <row r="979" spans="2:2" x14ac:dyDescent="0.25">
      <c r="B979" s="3" t="s">
        <v>177</v>
      </c>
    </row>
    <row r="980" spans="2:2" x14ac:dyDescent="0.25">
      <c r="B980" s="3" t="s">
        <v>219</v>
      </c>
    </row>
    <row r="981" spans="2:2" x14ac:dyDescent="0.25">
      <c r="B981" s="3" t="s">
        <v>894</v>
      </c>
    </row>
    <row r="982" spans="2:2" x14ac:dyDescent="0.25">
      <c r="B982" s="3" t="s">
        <v>1012</v>
      </c>
    </row>
    <row r="983" spans="2:2" x14ac:dyDescent="0.25">
      <c r="B983" s="3" t="s">
        <v>970</v>
      </c>
    </row>
    <row r="984" spans="2:2" x14ac:dyDescent="0.25">
      <c r="B984" s="3" t="s">
        <v>955</v>
      </c>
    </row>
    <row r="985" spans="2:2" x14ac:dyDescent="0.25">
      <c r="B985" s="3" t="s">
        <v>653</v>
      </c>
    </row>
    <row r="986" spans="2:2" x14ac:dyDescent="0.25">
      <c r="B986" s="3" t="s">
        <v>368</v>
      </c>
    </row>
    <row r="987" spans="2:2" x14ac:dyDescent="0.25">
      <c r="B987" s="3" t="s">
        <v>369</v>
      </c>
    </row>
    <row r="988" spans="2:2" x14ac:dyDescent="0.25">
      <c r="B988" s="3" t="s">
        <v>1003</v>
      </c>
    </row>
    <row r="989" spans="2:2" x14ac:dyDescent="0.25">
      <c r="B989" s="3" t="s">
        <v>991</v>
      </c>
    </row>
    <row r="990" spans="2:2" x14ac:dyDescent="0.25">
      <c r="B990" s="3" t="s">
        <v>654</v>
      </c>
    </row>
    <row r="991" spans="2:2" x14ac:dyDescent="0.25">
      <c r="B991" s="3" t="s">
        <v>251</v>
      </c>
    </row>
    <row r="992" spans="2:2" x14ac:dyDescent="0.25">
      <c r="B992" s="3" t="s">
        <v>655</v>
      </c>
    </row>
    <row r="993" spans="2:2" x14ac:dyDescent="0.25">
      <c r="B993" s="3" t="s">
        <v>806</v>
      </c>
    </row>
    <row r="994" spans="2:2" x14ac:dyDescent="0.25">
      <c r="B994" s="3" t="s">
        <v>971</v>
      </c>
    </row>
    <row r="995" spans="2:2" x14ac:dyDescent="0.25">
      <c r="B995" s="3" t="s">
        <v>178</v>
      </c>
    </row>
    <row r="996" spans="2:2" x14ac:dyDescent="0.25">
      <c r="B996" s="3" t="s">
        <v>253</v>
      </c>
    </row>
    <row r="997" spans="2:2" x14ac:dyDescent="0.25">
      <c r="B997" s="3" t="s">
        <v>179</v>
      </c>
    </row>
    <row r="998" spans="2:2" x14ac:dyDescent="0.25">
      <c r="B998" s="3" t="s">
        <v>287</v>
      </c>
    </row>
    <row r="999" spans="2:2" x14ac:dyDescent="0.25">
      <c r="B999" s="3" t="s">
        <v>180</v>
      </c>
    </row>
    <row r="1000" spans="2:2" x14ac:dyDescent="0.25">
      <c r="B1000" s="3" t="s">
        <v>807</v>
      </c>
    </row>
    <row r="1001" spans="2:2" x14ac:dyDescent="0.25">
      <c r="B1001" s="3" t="s">
        <v>405</v>
      </c>
    </row>
    <row r="1002" spans="2:2" x14ac:dyDescent="0.25">
      <c r="B1002" s="3" t="s">
        <v>254</v>
      </c>
    </row>
    <row r="1003" spans="2:2" x14ac:dyDescent="0.25">
      <c r="B1003" s="3" t="s">
        <v>252</v>
      </c>
    </row>
    <row r="1004" spans="2:2" x14ac:dyDescent="0.25">
      <c r="B1004" s="3" t="s">
        <v>181</v>
      </c>
    </row>
    <row r="1005" spans="2:2" x14ac:dyDescent="0.25">
      <c r="B1005" s="3" t="s">
        <v>808</v>
      </c>
    </row>
    <row r="1006" spans="2:2" x14ac:dyDescent="0.25">
      <c r="B1006" s="3" t="s">
        <v>809</v>
      </c>
    </row>
    <row r="1007" spans="2:2" x14ac:dyDescent="0.25">
      <c r="B1007" s="3" t="s">
        <v>182</v>
      </c>
    </row>
    <row r="1008" spans="2:2" x14ac:dyDescent="0.25">
      <c r="B1008" s="3" t="s">
        <v>406</v>
      </c>
    </row>
    <row r="1009" spans="2:2" x14ac:dyDescent="0.25">
      <c r="B1009" s="3" t="s">
        <v>84</v>
      </c>
    </row>
    <row r="1010" spans="2:2" x14ac:dyDescent="0.25">
      <c r="B1010" s="3" t="s">
        <v>255</v>
      </c>
    </row>
    <row r="1011" spans="2:2" x14ac:dyDescent="0.25">
      <c r="B1011" s="3" t="s">
        <v>33</v>
      </c>
    </row>
    <row r="1012" spans="2:2" x14ac:dyDescent="0.25">
      <c r="B1012" s="3" t="s">
        <v>34</v>
      </c>
    </row>
    <row r="1013" spans="2:2" x14ac:dyDescent="0.25">
      <c r="B1013" s="3" t="s">
        <v>810</v>
      </c>
    </row>
    <row r="1014" spans="2:2" x14ac:dyDescent="0.25">
      <c r="B1014" s="3" t="s">
        <v>811</v>
      </c>
    </row>
    <row r="1015" spans="2:2" x14ac:dyDescent="0.25">
      <c r="B1015" s="3" t="s">
        <v>1064</v>
      </c>
    </row>
    <row r="1016" spans="2:2" x14ac:dyDescent="0.25">
      <c r="B1016" s="3" t="s">
        <v>656</v>
      </c>
    </row>
    <row r="1017" spans="2:2" x14ac:dyDescent="0.25">
      <c r="B1017" s="3" t="s">
        <v>812</v>
      </c>
    </row>
    <row r="1018" spans="2:2" x14ac:dyDescent="0.25">
      <c r="B1018" s="3" t="s">
        <v>183</v>
      </c>
    </row>
    <row r="1019" spans="2:2" x14ac:dyDescent="0.25">
      <c r="B1019" s="3" t="s">
        <v>184</v>
      </c>
    </row>
    <row r="1020" spans="2:2" x14ac:dyDescent="0.25">
      <c r="B1020" s="3" t="s">
        <v>813</v>
      </c>
    </row>
    <row r="1021" spans="2:2" x14ac:dyDescent="0.25">
      <c r="B1021" s="3" t="s">
        <v>407</v>
      </c>
    </row>
    <row r="1022" spans="2:2" x14ac:dyDescent="0.25">
      <c r="B1022" s="3" t="s">
        <v>407</v>
      </c>
    </row>
    <row r="1023" spans="2:2" x14ac:dyDescent="0.25">
      <c r="B1023" s="3" t="s">
        <v>533</v>
      </c>
    </row>
    <row r="1024" spans="2:2" x14ac:dyDescent="0.25">
      <c r="B1024" s="3" t="s">
        <v>510</v>
      </c>
    </row>
    <row r="1025" spans="2:2" x14ac:dyDescent="0.25">
      <c r="B1025" s="3" t="s">
        <v>814</v>
      </c>
    </row>
    <row r="1026" spans="2:2" x14ac:dyDescent="0.25">
      <c r="B1026" s="3" t="s">
        <v>185</v>
      </c>
    </row>
    <row r="1027" spans="2:2" x14ac:dyDescent="0.25">
      <c r="B1027" s="3" t="s">
        <v>35</v>
      </c>
    </row>
    <row r="1028" spans="2:2" x14ac:dyDescent="0.25">
      <c r="B1028" s="3" t="s">
        <v>940</v>
      </c>
    </row>
    <row r="1029" spans="2:2" x14ac:dyDescent="0.25">
      <c r="B1029" s="3" t="s">
        <v>815</v>
      </c>
    </row>
    <row r="1030" spans="2:2" x14ac:dyDescent="0.25">
      <c r="B1030" s="3" t="s">
        <v>36</v>
      </c>
    </row>
    <row r="1031" spans="2:2" x14ac:dyDescent="0.25">
      <c r="B1031" s="3" t="s">
        <v>972</v>
      </c>
    </row>
    <row r="1032" spans="2:2" x14ac:dyDescent="0.25">
      <c r="B1032" s="3" t="s">
        <v>941</v>
      </c>
    </row>
    <row r="1033" spans="2:2" x14ac:dyDescent="0.25">
      <c r="B1033" s="3" t="s">
        <v>689</v>
      </c>
    </row>
    <row r="1034" spans="2:2" x14ac:dyDescent="0.25">
      <c r="B1034" s="3" t="s">
        <v>942</v>
      </c>
    </row>
    <row r="1035" spans="2:2" x14ac:dyDescent="0.25">
      <c r="B1035" s="3" t="s">
        <v>707</v>
      </c>
    </row>
    <row r="1036" spans="2:2" x14ac:dyDescent="0.25">
      <c r="B1036" s="3" t="s">
        <v>816</v>
      </c>
    </row>
    <row r="1037" spans="2:2" x14ac:dyDescent="0.25">
      <c r="B1037" s="3" t="s">
        <v>371</v>
      </c>
    </row>
    <row r="1038" spans="2:2" x14ac:dyDescent="0.25">
      <c r="B1038" s="3" t="s">
        <v>895</v>
      </c>
    </row>
    <row r="1039" spans="2:2" x14ac:dyDescent="0.25">
      <c r="B1039" s="3" t="s">
        <v>705</v>
      </c>
    </row>
    <row r="1040" spans="2:2" x14ac:dyDescent="0.25">
      <c r="B1040" s="3" t="s">
        <v>657</v>
      </c>
    </row>
    <row r="1041" spans="2:2" x14ac:dyDescent="0.25">
      <c r="B1041" s="3" t="s">
        <v>817</v>
      </c>
    </row>
    <row r="1042" spans="2:2" x14ac:dyDescent="0.25">
      <c r="B1042" s="3" t="s">
        <v>818</v>
      </c>
    </row>
    <row r="1043" spans="2:2" x14ac:dyDescent="0.25">
      <c r="B1043" s="3" t="s">
        <v>819</v>
      </c>
    </row>
    <row r="1044" spans="2:2" x14ac:dyDescent="0.25">
      <c r="B1044" s="3" t="s">
        <v>186</v>
      </c>
    </row>
    <row r="1045" spans="2:2" x14ac:dyDescent="0.25">
      <c r="B1045" s="3" t="s">
        <v>187</v>
      </c>
    </row>
    <row r="1046" spans="2:2" x14ac:dyDescent="0.25">
      <c r="B1046" s="3" t="s">
        <v>943</v>
      </c>
    </row>
    <row r="1047" spans="2:2" x14ac:dyDescent="0.25">
      <c r="B1047" s="3" t="s">
        <v>820</v>
      </c>
    </row>
    <row r="1048" spans="2:2" x14ac:dyDescent="0.25">
      <c r="B1048" s="3" t="s">
        <v>189</v>
      </c>
    </row>
    <row r="1049" spans="2:2" x14ac:dyDescent="0.25">
      <c r="B1049" s="3" t="s">
        <v>220</v>
      </c>
    </row>
    <row r="1050" spans="2:2" x14ac:dyDescent="0.25">
      <c r="B1050" s="3" t="s">
        <v>1025</v>
      </c>
    </row>
    <row r="1051" spans="2:2" x14ac:dyDescent="0.25">
      <c r="B1051" s="3" t="s">
        <v>658</v>
      </c>
    </row>
    <row r="1052" spans="2:2" x14ac:dyDescent="0.25">
      <c r="B1052" s="3" t="s">
        <v>303</v>
      </c>
    </row>
    <row r="1053" spans="2:2" x14ac:dyDescent="0.25">
      <c r="B1053" s="3" t="s">
        <v>264</v>
      </c>
    </row>
    <row r="1054" spans="2:2" x14ac:dyDescent="0.25">
      <c r="B1054" s="3" t="s">
        <v>659</v>
      </c>
    </row>
    <row r="1055" spans="2:2" x14ac:dyDescent="0.25">
      <c r="B1055" s="3" t="s">
        <v>265</v>
      </c>
    </row>
    <row r="1056" spans="2:2" x14ac:dyDescent="0.25">
      <c r="B1056" s="3" t="s">
        <v>690</v>
      </c>
    </row>
    <row r="1057" spans="2:2" x14ac:dyDescent="0.25">
      <c r="B1057" s="3" t="s">
        <v>190</v>
      </c>
    </row>
    <row r="1058" spans="2:2" x14ac:dyDescent="0.25">
      <c r="B1058" s="3" t="s">
        <v>660</v>
      </c>
    </row>
    <row r="1059" spans="2:2" x14ac:dyDescent="0.25">
      <c r="B1059" s="3" t="s">
        <v>85</v>
      </c>
    </row>
    <row r="1060" spans="2:2" x14ac:dyDescent="0.25">
      <c r="B1060" s="3" t="s">
        <v>511</v>
      </c>
    </row>
    <row r="1061" spans="2:2" x14ac:dyDescent="0.25">
      <c r="B1061" s="3" t="s">
        <v>910</v>
      </c>
    </row>
    <row r="1062" spans="2:2" x14ac:dyDescent="0.25">
      <c r="B1062" s="3" t="s">
        <v>981</v>
      </c>
    </row>
    <row r="1063" spans="2:2" x14ac:dyDescent="0.25">
      <c r="B1063" s="3" t="s">
        <v>37</v>
      </c>
    </row>
    <row r="1064" spans="2:2" x14ac:dyDescent="0.25">
      <c r="B1064" s="3" t="s">
        <v>661</v>
      </c>
    </row>
    <row r="1065" spans="2:2" x14ac:dyDescent="0.25">
      <c r="B1065" s="3" t="s">
        <v>661</v>
      </c>
    </row>
    <row r="1066" spans="2:2" x14ac:dyDescent="0.25">
      <c r="B1066" s="3" t="s">
        <v>662</v>
      </c>
    </row>
    <row r="1067" spans="2:2" x14ac:dyDescent="0.25">
      <c r="B1067" s="3" t="s">
        <v>512</v>
      </c>
    </row>
    <row r="1068" spans="2:2" x14ac:dyDescent="0.25">
      <c r="B1068" s="3" t="s">
        <v>911</v>
      </c>
    </row>
    <row r="1069" spans="2:2" x14ac:dyDescent="0.25">
      <c r="B1069" s="3" t="s">
        <v>147</v>
      </c>
    </row>
    <row r="1070" spans="2:2" x14ac:dyDescent="0.25">
      <c r="B1070" s="3" t="s">
        <v>147</v>
      </c>
    </row>
    <row r="1071" spans="2:2" x14ac:dyDescent="0.25">
      <c r="B1071" s="3" t="s">
        <v>821</v>
      </c>
    </row>
    <row r="1072" spans="2:2" x14ac:dyDescent="0.25">
      <c r="B1072" s="3" t="s">
        <v>191</v>
      </c>
    </row>
    <row r="1073" spans="2:2" x14ac:dyDescent="0.25">
      <c r="B1073" s="3" t="s">
        <v>944</v>
      </c>
    </row>
    <row r="1074" spans="2:2" x14ac:dyDescent="0.25">
      <c r="B1074" s="3" t="s">
        <v>513</v>
      </c>
    </row>
    <row r="1075" spans="2:2" x14ac:dyDescent="0.25">
      <c r="B1075" s="3" t="s">
        <v>192</v>
      </c>
    </row>
    <row r="1076" spans="2:2" x14ac:dyDescent="0.25">
      <c r="B1076" s="3" t="s">
        <v>843</v>
      </c>
    </row>
    <row r="1077" spans="2:2" x14ac:dyDescent="0.25">
      <c r="B1077" s="3" t="s">
        <v>663</v>
      </c>
    </row>
    <row r="1078" spans="2:2" x14ac:dyDescent="0.25">
      <c r="B1078" s="3" t="s">
        <v>945</v>
      </c>
    </row>
    <row r="1079" spans="2:2" x14ac:dyDescent="0.25">
      <c r="B1079" s="3" t="s">
        <v>408</v>
      </c>
    </row>
    <row r="1080" spans="2:2" x14ac:dyDescent="0.25">
      <c r="B1080" s="3" t="s">
        <v>752</v>
      </c>
    </row>
    <row r="1081" spans="2:2" x14ac:dyDescent="0.25">
      <c r="B1081" s="3" t="s">
        <v>188</v>
      </c>
    </row>
    <row r="1082" spans="2:2" x14ac:dyDescent="0.25">
      <c r="B1082" s="3" t="s">
        <v>409</v>
      </c>
    </row>
    <row r="1083" spans="2:2" x14ac:dyDescent="0.25">
      <c r="B1083" s="3" t="s">
        <v>1010</v>
      </c>
    </row>
    <row r="1084" spans="2:2" x14ac:dyDescent="0.25">
      <c r="B1084" s="3" t="s">
        <v>982</v>
      </c>
    </row>
    <row r="1085" spans="2:2" x14ac:dyDescent="0.25">
      <c r="B1085" s="3" t="s">
        <v>193</v>
      </c>
    </row>
    <row r="1086" spans="2:2" x14ac:dyDescent="0.25">
      <c r="B1086" s="3" t="s">
        <v>912</v>
      </c>
    </row>
    <row r="1087" spans="2:2" x14ac:dyDescent="0.25">
      <c r="B1087" s="3" t="s">
        <v>844</v>
      </c>
    </row>
    <row r="1088" spans="2:2" x14ac:dyDescent="0.25">
      <c r="B1088" s="3" t="s">
        <v>266</v>
      </c>
    </row>
    <row r="1089" spans="2:2" x14ac:dyDescent="0.25">
      <c r="B1089" s="3" t="s">
        <v>266</v>
      </c>
    </row>
    <row r="1090" spans="2:2" x14ac:dyDescent="0.25">
      <c r="B1090" s="3" t="s">
        <v>266</v>
      </c>
    </row>
    <row r="1091" spans="2:2" x14ac:dyDescent="0.25">
      <c r="B1091" s="3" t="s">
        <v>266</v>
      </c>
    </row>
    <row r="1092" spans="2:2" x14ac:dyDescent="0.25">
      <c r="B1092" s="3" t="s">
        <v>194</v>
      </c>
    </row>
    <row r="1093" spans="2:2" x14ac:dyDescent="0.25">
      <c r="B1093" s="3" t="s">
        <v>913</v>
      </c>
    </row>
    <row r="1094" spans="2:2" x14ac:dyDescent="0.25">
      <c r="B1094" s="3" t="s">
        <v>288</v>
      </c>
    </row>
    <row r="1095" spans="2:2" x14ac:dyDescent="0.25">
      <c r="B1095" s="3" t="s">
        <v>256</v>
      </c>
    </row>
    <row r="1096" spans="2:2" x14ac:dyDescent="0.25">
      <c r="B1096" s="3" t="s">
        <v>195</v>
      </c>
    </row>
    <row r="1097" spans="2:2" x14ac:dyDescent="0.25">
      <c r="B1097" s="3" t="s">
        <v>196</v>
      </c>
    </row>
    <row r="1098" spans="2:2" x14ac:dyDescent="0.25">
      <c r="B1098" s="3" t="s">
        <v>822</v>
      </c>
    </row>
    <row r="1099" spans="2:2" x14ac:dyDescent="0.25">
      <c r="B1099" s="3" t="s">
        <v>314</v>
      </c>
    </row>
    <row r="1100" spans="2:2" x14ac:dyDescent="0.25">
      <c r="B1100" s="3" t="s">
        <v>845</v>
      </c>
    </row>
    <row r="1101" spans="2:2" x14ac:dyDescent="0.25">
      <c r="B1101" s="3" t="s">
        <v>197</v>
      </c>
    </row>
    <row r="1102" spans="2:2" x14ac:dyDescent="0.25">
      <c r="B1102" s="3" t="s">
        <v>372</v>
      </c>
    </row>
    <row r="1103" spans="2:2" x14ac:dyDescent="0.25">
      <c r="B1103" s="3" t="s">
        <v>257</v>
      </c>
    </row>
    <row r="1104" spans="2:2" x14ac:dyDescent="0.25">
      <c r="B1104" s="3" t="s">
        <v>664</v>
      </c>
    </row>
    <row r="1105" spans="2:2" x14ac:dyDescent="0.25">
      <c r="B1105" s="3" t="s">
        <v>665</v>
      </c>
    </row>
    <row r="1106" spans="2:2" x14ac:dyDescent="0.25">
      <c r="B1106" s="3" t="s">
        <v>1005</v>
      </c>
    </row>
    <row r="1107" spans="2:2" x14ac:dyDescent="0.25">
      <c r="B1107" s="3" t="s">
        <v>666</v>
      </c>
    </row>
    <row r="1108" spans="2:2" x14ac:dyDescent="0.25">
      <c r="B1108" s="3" t="s">
        <v>667</v>
      </c>
    </row>
    <row r="1109" spans="2:2" x14ac:dyDescent="0.25">
      <c r="B1109" s="3" t="s">
        <v>956</v>
      </c>
    </row>
    <row r="1110" spans="2:2" x14ac:dyDescent="0.25">
      <c r="B1110" s="3" t="s">
        <v>946</v>
      </c>
    </row>
    <row r="1111" spans="2:2" x14ac:dyDescent="0.25">
      <c r="B1111" s="3" t="s">
        <v>947</v>
      </c>
    </row>
    <row r="1112" spans="2:2" x14ac:dyDescent="0.25">
      <c r="B1112" s="3" t="s">
        <v>706</v>
      </c>
    </row>
    <row r="1113" spans="2:2" x14ac:dyDescent="0.25">
      <c r="B1113" s="3" t="s">
        <v>514</v>
      </c>
    </row>
    <row r="1114" spans="2:2" x14ac:dyDescent="0.25">
      <c r="B1114" s="3" t="s">
        <v>1034</v>
      </c>
    </row>
    <row r="1115" spans="2:2" x14ac:dyDescent="0.25">
      <c r="B1115" s="3" t="s">
        <v>668</v>
      </c>
    </row>
    <row r="1116" spans="2:2" x14ac:dyDescent="0.25">
      <c r="B1116" s="3" t="s">
        <v>948</v>
      </c>
    </row>
    <row r="1117" spans="2:2" x14ac:dyDescent="0.25">
      <c r="B1117" s="3" t="s">
        <v>823</v>
      </c>
    </row>
    <row r="1118" spans="2:2" x14ac:dyDescent="0.25">
      <c r="B1118" s="3" t="s">
        <v>198</v>
      </c>
    </row>
    <row r="1119" spans="2:2" x14ac:dyDescent="0.25">
      <c r="B1119" s="3" t="s">
        <v>199</v>
      </c>
    </row>
    <row r="1120" spans="2:2" x14ac:dyDescent="0.25">
      <c r="B1120" s="3" t="s">
        <v>1035</v>
      </c>
    </row>
  </sheetData>
  <sheetProtection password="FBD6" sheet="1" objects="1" scenarios="1"/>
  <sortState ref="B1:B1120">
    <sortCondition ref="B1:B1120"/>
  </sortState>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0"/>
  <sheetViews>
    <sheetView workbookViewId="0">
      <selection activeCell="H2" sqref="H2"/>
    </sheetView>
  </sheetViews>
  <sheetFormatPr baseColWidth="10" defaultRowHeight="15" x14ac:dyDescent="0.25"/>
  <cols>
    <col min="1" max="1" width="35.140625" customWidth="1"/>
    <col min="2" max="2" width="15" customWidth="1"/>
    <col min="3" max="3" width="13.28515625" customWidth="1"/>
    <col min="4" max="4" width="13.7109375" customWidth="1"/>
    <col min="5" max="5" width="16.28515625" customWidth="1"/>
    <col min="6" max="6" width="17.85546875" customWidth="1"/>
    <col min="7" max="7" width="21.28515625" customWidth="1"/>
    <col min="12" max="12" width="16.85546875" style="159" customWidth="1"/>
    <col min="13" max="13" width="8.28515625" style="157" customWidth="1"/>
    <col min="14" max="14" width="19" customWidth="1"/>
  </cols>
  <sheetData>
    <row r="1" spans="1:14" ht="33" customHeight="1" thickBot="1" x14ac:dyDescent="0.3">
      <c r="A1" s="1244" t="s">
        <v>1600</v>
      </c>
      <c r="B1" s="1245"/>
      <c r="C1" s="1245"/>
      <c r="D1" s="1245"/>
      <c r="E1" s="1246"/>
      <c r="F1" s="1"/>
      <c r="G1" s="134" t="s">
        <v>1381</v>
      </c>
      <c r="H1" s="135">
        <v>7000000</v>
      </c>
      <c r="I1" s="1"/>
      <c r="J1" s="1"/>
    </row>
    <row r="2" spans="1:14" ht="23.25" customHeight="1" thickBot="1" x14ac:dyDescent="0.3">
      <c r="A2" s="1"/>
      <c r="B2" s="1"/>
      <c r="C2" s="1"/>
      <c r="D2" s="1"/>
      <c r="E2" s="1"/>
      <c r="F2" s="1"/>
      <c r="G2" s="134" t="s">
        <v>1382</v>
      </c>
      <c r="H2" s="135">
        <f>H1/Resumen!D17</f>
        <v>12433.392539964476</v>
      </c>
      <c r="I2" s="1"/>
      <c r="J2" s="1"/>
      <c r="N2" s="161"/>
    </row>
    <row r="3" spans="1:14" ht="21.75" customHeight="1" thickBot="1" x14ac:dyDescent="0.3">
      <c r="A3" s="167" t="s">
        <v>1383</v>
      </c>
      <c r="B3" s="168">
        <f>(25.52+3+5)/100</f>
        <v>0.33519999999999994</v>
      </c>
      <c r="C3" s="54"/>
      <c r="D3" s="167" t="s">
        <v>1594</v>
      </c>
      <c r="E3" s="169">
        <v>3.5000000000000003E-2</v>
      </c>
      <c r="F3" s="54"/>
      <c r="G3" s="54"/>
      <c r="H3" s="54"/>
      <c r="I3" s="54"/>
      <c r="J3" s="1"/>
      <c r="N3" s="161"/>
    </row>
    <row r="4" spans="1:14" ht="19.5" customHeight="1" x14ac:dyDescent="0.25">
      <c r="A4" s="1"/>
      <c r="B4" s="1"/>
      <c r="C4" s="1"/>
      <c r="D4" s="1"/>
      <c r="E4" s="1"/>
      <c r="F4" s="1"/>
      <c r="G4" s="1"/>
      <c r="H4" s="1"/>
      <c r="I4" s="1"/>
      <c r="J4" s="1"/>
      <c r="N4" s="161"/>
    </row>
    <row r="5" spans="1:14" x14ac:dyDescent="0.25">
      <c r="A5" s="170" t="s">
        <v>1602</v>
      </c>
      <c r="B5" s="170" t="s">
        <v>1601</v>
      </c>
      <c r="C5" s="170" t="s">
        <v>1384</v>
      </c>
      <c r="D5" s="170" t="s">
        <v>1599</v>
      </c>
      <c r="E5" s="170" t="s">
        <v>1385</v>
      </c>
      <c r="F5" s="1"/>
      <c r="G5" s="1"/>
      <c r="H5" s="1"/>
      <c r="I5" s="1"/>
      <c r="J5" s="1"/>
      <c r="N5" s="161"/>
    </row>
    <row r="6" spans="1:14" x14ac:dyDescent="0.25">
      <c r="A6" s="6" t="s">
        <v>1386</v>
      </c>
      <c r="B6" s="55">
        <v>178400</v>
      </c>
      <c r="C6" s="55"/>
      <c r="D6" s="55">
        <f>(B6+C6)*$E$3</f>
        <v>6244.0000000000009</v>
      </c>
      <c r="E6" s="136">
        <f>B6+D6</f>
        <v>184644</v>
      </c>
      <c r="F6" s="1"/>
      <c r="G6" s="1"/>
      <c r="H6" s="56"/>
      <c r="I6" s="1"/>
      <c r="J6" s="1"/>
      <c r="N6" s="161"/>
    </row>
    <row r="7" spans="1:14" x14ac:dyDescent="0.25">
      <c r="A7" s="6" t="s">
        <v>1595</v>
      </c>
      <c r="B7" s="55">
        <f>11616*17</f>
        <v>197472</v>
      </c>
      <c r="C7" s="55">
        <f>B7*$B$3+B7*0.05*0.16</f>
        <v>67772.390399999989</v>
      </c>
      <c r="D7" s="55">
        <f>(B7+C7)*$E$3</f>
        <v>9283.5536639999991</v>
      </c>
      <c r="E7" s="136">
        <f>B7+C7+D7</f>
        <v>274527.94406399998</v>
      </c>
      <c r="F7" s="57" t="s">
        <v>1487</v>
      </c>
      <c r="G7" s="57"/>
      <c r="H7" s="56"/>
      <c r="I7" s="1"/>
      <c r="J7" s="1"/>
      <c r="L7" s="162"/>
    </row>
    <row r="8" spans="1:14" x14ac:dyDescent="0.25">
      <c r="A8" s="6" t="s">
        <v>1387</v>
      </c>
      <c r="B8" s="55">
        <f>57387*8</f>
        <v>459096</v>
      </c>
      <c r="C8" s="55">
        <f>B8*$B$3+B8*0.05*0.16</f>
        <v>157561.74719999998</v>
      </c>
      <c r="D8" s="55">
        <f>(B8+C8)*$E$3</f>
        <v>21583.021152000001</v>
      </c>
      <c r="E8" s="136">
        <f>B8+C8+D8</f>
        <v>638240.76835200004</v>
      </c>
      <c r="F8" s="57" t="s">
        <v>1488</v>
      </c>
      <c r="G8" s="57"/>
      <c r="H8" s="56"/>
      <c r="I8" s="1"/>
      <c r="J8" s="1"/>
    </row>
    <row r="9" spans="1:14" x14ac:dyDescent="0.25">
      <c r="A9" s="6" t="s">
        <v>1364</v>
      </c>
      <c r="B9" s="55">
        <v>275781</v>
      </c>
      <c r="C9" s="55">
        <f>B9*$B$3+B9*0.05*0.16</f>
        <v>94648.039199999985</v>
      </c>
      <c r="D9" s="55">
        <f t="shared" ref="D9:D22" si="0">(B9+C9)*$E$3</f>
        <v>12965.016372000002</v>
      </c>
      <c r="E9" s="136">
        <f t="shared" ref="E9:E20" si="1">B9+C9+D9</f>
        <v>383394.05557199998</v>
      </c>
      <c r="F9" s="58"/>
      <c r="G9" s="1"/>
      <c r="H9" s="1"/>
      <c r="I9" s="1"/>
      <c r="J9" s="1"/>
    </row>
    <row r="10" spans="1:14" x14ac:dyDescent="0.25">
      <c r="A10" s="6" t="s">
        <v>1363</v>
      </c>
      <c r="B10" s="55">
        <v>139797</v>
      </c>
      <c r="C10" s="55">
        <f>B10*$B$3+B10*0.05*0.16</f>
        <v>47978.330399999992</v>
      </c>
      <c r="D10" s="55">
        <f t="shared" si="0"/>
        <v>6572.1365639999995</v>
      </c>
      <c r="E10" s="136">
        <f t="shared" si="1"/>
        <v>194347.46696399996</v>
      </c>
      <c r="F10" s="58"/>
      <c r="G10" s="1"/>
      <c r="H10" s="1"/>
      <c r="I10" s="1"/>
      <c r="J10" s="1"/>
    </row>
    <row r="11" spans="1:14" x14ac:dyDescent="0.25">
      <c r="A11" s="6" t="s">
        <v>1362</v>
      </c>
      <c r="B11" s="55">
        <v>160414</v>
      </c>
      <c r="C11" s="55">
        <f>B11*$B$3+B11*0.05*0.16</f>
        <v>55054.08479999999</v>
      </c>
      <c r="D11" s="55">
        <f t="shared" si="0"/>
        <v>7541.3829679999999</v>
      </c>
      <c r="E11" s="136">
        <f t="shared" si="1"/>
        <v>223009.46776799997</v>
      </c>
      <c r="F11" s="58"/>
      <c r="G11" s="1"/>
      <c r="H11" s="1"/>
      <c r="I11" s="1"/>
      <c r="J11" s="1"/>
    </row>
    <row r="12" spans="1:14" x14ac:dyDescent="0.25">
      <c r="A12" s="6" t="s">
        <v>1366</v>
      </c>
      <c r="B12" s="155">
        <v>394078</v>
      </c>
      <c r="C12" s="55">
        <f t="shared" ref="C12:C20" si="2">B12*$B$3+B12*0.05*0.16</f>
        <v>135247.56959999999</v>
      </c>
      <c r="D12" s="55">
        <f>(B12+C12)*$E$3</f>
        <v>18526.394936000004</v>
      </c>
      <c r="E12" s="136">
        <f>B12+C12+D12</f>
        <v>547851.96453600004</v>
      </c>
      <c r="F12" s="156"/>
      <c r="G12" s="1"/>
      <c r="H12" s="1"/>
      <c r="I12" s="1"/>
      <c r="J12" s="1"/>
    </row>
    <row r="13" spans="1:14" x14ac:dyDescent="0.25">
      <c r="A13" s="6" t="s">
        <v>1365</v>
      </c>
      <c r="B13" s="55">
        <v>455509</v>
      </c>
      <c r="C13" s="55">
        <f t="shared" si="2"/>
        <v>156330.68879999995</v>
      </c>
      <c r="D13" s="55">
        <f t="shared" si="0"/>
        <v>21414.389107999999</v>
      </c>
      <c r="E13" s="136">
        <f t="shared" si="1"/>
        <v>633254.07790799986</v>
      </c>
      <c r="F13" s="58"/>
      <c r="G13" s="57"/>
      <c r="H13" s="1"/>
      <c r="I13" s="1"/>
      <c r="J13" s="1"/>
    </row>
    <row r="14" spans="1:14" x14ac:dyDescent="0.25">
      <c r="A14" s="6" t="s">
        <v>1367</v>
      </c>
      <c r="B14" s="55">
        <v>213093</v>
      </c>
      <c r="C14" s="55">
        <f t="shared" si="2"/>
        <v>73133.517599999992</v>
      </c>
      <c r="D14" s="55">
        <f t="shared" si="0"/>
        <v>10017.928116000001</v>
      </c>
      <c r="E14" s="136">
        <f t="shared" si="1"/>
        <v>296244.44571600005</v>
      </c>
      <c r="F14" s="58"/>
      <c r="G14" s="1"/>
      <c r="H14" s="1"/>
      <c r="I14" s="1"/>
      <c r="J14" s="1"/>
    </row>
    <row r="15" spans="1:14" x14ac:dyDescent="0.25">
      <c r="A15" s="6" t="s">
        <v>1597</v>
      </c>
      <c r="B15" s="50">
        <v>2880437</v>
      </c>
      <c r="C15" s="55">
        <f>B15*$B$3+B15*0.05*0.16</f>
        <v>988565.97839999991</v>
      </c>
      <c r="D15" s="55">
        <f>(B15+C15)*$E$3</f>
        <v>135415.10424400002</v>
      </c>
      <c r="E15" s="136">
        <f>B15+C15+D15</f>
        <v>4004418.0826439997</v>
      </c>
      <c r="F15" s="58"/>
      <c r="G15" s="1"/>
      <c r="H15" s="1"/>
      <c r="I15" s="1"/>
      <c r="J15" s="1"/>
    </row>
    <row r="16" spans="1:14" x14ac:dyDescent="0.25">
      <c r="A16" s="6" t="s">
        <v>1388</v>
      </c>
      <c r="B16" s="55">
        <f>B15/2</f>
        <v>1440218.5</v>
      </c>
      <c r="C16" s="55">
        <f t="shared" si="2"/>
        <v>494282.98919999995</v>
      </c>
      <c r="D16" s="55">
        <f t="shared" si="0"/>
        <v>67707.552122000008</v>
      </c>
      <c r="E16" s="136">
        <f t="shared" si="1"/>
        <v>2002209.0413219999</v>
      </c>
      <c r="F16" s="58"/>
      <c r="G16" s="1"/>
      <c r="H16" s="1"/>
      <c r="I16" s="1"/>
      <c r="J16" s="1"/>
    </row>
    <row r="17" spans="1:13" x14ac:dyDescent="0.25">
      <c r="A17" s="6" t="s">
        <v>1389</v>
      </c>
      <c r="B17" s="55">
        <f>143235+6*128400</f>
        <v>913635</v>
      </c>
      <c r="C17" s="55">
        <f t="shared" si="2"/>
        <v>313559.53199999995</v>
      </c>
      <c r="D17" s="55">
        <f t="shared" si="0"/>
        <v>42951.808620000003</v>
      </c>
      <c r="E17" s="136">
        <f>B17+C17+D17</f>
        <v>1270146.3406199999</v>
      </c>
      <c r="F17" s="1" t="s">
        <v>1598</v>
      </c>
      <c r="G17" s="137"/>
      <c r="H17" s="57"/>
      <c r="I17" s="1"/>
      <c r="J17" s="1"/>
    </row>
    <row r="18" spans="1:13" x14ac:dyDescent="0.25">
      <c r="A18" s="6" t="s">
        <v>1390</v>
      </c>
      <c r="B18" s="55">
        <f>31709+6*48772</f>
        <v>324341</v>
      </c>
      <c r="C18" s="55">
        <f t="shared" si="2"/>
        <v>111313.83119999999</v>
      </c>
      <c r="D18" s="55">
        <f t="shared" si="0"/>
        <v>15247.919092000002</v>
      </c>
      <c r="E18" s="136">
        <f t="shared" si="1"/>
        <v>450902.75029200001</v>
      </c>
      <c r="F18" s="1" t="s">
        <v>1598</v>
      </c>
      <c r="G18" s="1"/>
      <c r="I18" s="1"/>
      <c r="J18" s="1"/>
    </row>
    <row r="19" spans="1:13" x14ac:dyDescent="0.25">
      <c r="A19" s="6" t="s">
        <v>1391</v>
      </c>
      <c r="B19" s="55">
        <v>183170</v>
      </c>
      <c r="C19" s="55">
        <f t="shared" si="2"/>
        <v>62863.943999999989</v>
      </c>
      <c r="D19" s="55">
        <f t="shared" si="0"/>
        <v>8611.1880400000009</v>
      </c>
      <c r="E19" s="136">
        <f>B19+C19+D19</f>
        <v>254645.13204</v>
      </c>
      <c r="F19" s="1"/>
      <c r="G19" s="138"/>
      <c r="H19" s="1"/>
      <c r="I19" s="1"/>
      <c r="J19" s="1"/>
    </row>
    <row r="20" spans="1:13" x14ac:dyDescent="0.25">
      <c r="A20" s="6" t="s">
        <v>1368</v>
      </c>
      <c r="B20" s="55">
        <v>265089</v>
      </c>
      <c r="C20" s="55">
        <f t="shared" si="2"/>
        <v>90978.544799999989</v>
      </c>
      <c r="D20" s="55">
        <f t="shared" si="0"/>
        <v>12462.364068000001</v>
      </c>
      <c r="E20" s="136">
        <f t="shared" si="1"/>
        <v>368529.90886799997</v>
      </c>
      <c r="F20" s="1"/>
      <c r="G20" s="1"/>
      <c r="H20" s="1"/>
      <c r="I20" s="1"/>
      <c r="J20" s="1"/>
    </row>
    <row r="21" spans="1:13" x14ac:dyDescent="0.25">
      <c r="A21" s="6" t="s">
        <v>1378</v>
      </c>
      <c r="B21" s="55">
        <v>350707</v>
      </c>
      <c r="C21" s="55">
        <f>B21*$B$3+B21*0.05*0.16</f>
        <v>120362.64239999998</v>
      </c>
      <c r="D21" s="55">
        <f t="shared" si="0"/>
        <v>16487.437484000002</v>
      </c>
      <c r="E21" s="136">
        <f>B21+C21+D21</f>
        <v>487557.07988400001</v>
      </c>
      <c r="F21" s="1"/>
      <c r="G21" s="57"/>
      <c r="H21" s="1"/>
      <c r="I21" s="1"/>
      <c r="J21" s="1"/>
    </row>
    <row r="22" spans="1:13" x14ac:dyDescent="0.25">
      <c r="A22" s="6" t="s">
        <v>1489</v>
      </c>
      <c r="B22" s="50">
        <v>1091759</v>
      </c>
      <c r="C22" s="55">
        <f>B22*$B$3+B22*0.05*0.16</f>
        <v>374691.68879999995</v>
      </c>
      <c r="D22" s="55">
        <f t="shared" si="0"/>
        <v>51325.774107999998</v>
      </c>
      <c r="E22" s="136">
        <f>B22+C22+D22</f>
        <v>1517776.462908</v>
      </c>
      <c r="F22" s="1" t="s">
        <v>3352</v>
      </c>
      <c r="G22" s="57"/>
      <c r="H22" s="1"/>
      <c r="I22" s="1"/>
      <c r="J22" s="1"/>
    </row>
    <row r="23" spans="1:13" x14ac:dyDescent="0.25">
      <c r="A23" s="6" t="s">
        <v>1596</v>
      </c>
      <c r="B23" s="55">
        <v>3225835</v>
      </c>
      <c r="C23" s="55">
        <f>B23*$B$3+B23*0.05*0.16</f>
        <v>1107106.5719999997</v>
      </c>
      <c r="D23" s="55">
        <f>(B23+C23)*$E$3</f>
        <v>151652.95501999999</v>
      </c>
      <c r="E23" s="136">
        <f>B23+C23+D23</f>
        <v>4484594.5270199999</v>
      </c>
      <c r="F23" s="1"/>
      <c r="G23" s="57"/>
      <c r="H23" s="1"/>
      <c r="I23" s="1"/>
      <c r="J23" s="1"/>
    </row>
    <row r="24" spans="1:13" s="54" customFormat="1" ht="18.75" customHeight="1" x14ac:dyDescent="0.25">
      <c r="A24" s="319"/>
      <c r="B24" s="320"/>
      <c r="C24" s="320"/>
      <c r="D24" s="320"/>
      <c r="E24" s="321">
        <f>SUM(E6:E22)</f>
        <v>13731698.989457998</v>
      </c>
      <c r="L24" s="322"/>
      <c r="M24" s="134"/>
    </row>
    <row r="25" spans="1:13" x14ac:dyDescent="0.25">
      <c r="A25" s="1"/>
      <c r="B25" s="1"/>
      <c r="C25" s="1"/>
      <c r="D25" s="1"/>
      <c r="E25" s="1"/>
      <c r="F25" s="1"/>
      <c r="G25" s="1"/>
      <c r="H25" s="1"/>
      <c r="I25" s="1"/>
      <c r="J25" s="1"/>
    </row>
    <row r="26" spans="1:13" s="158" customFormat="1" ht="18.75" customHeight="1" x14ac:dyDescent="0.25">
      <c r="A26" s="158" t="s">
        <v>3353</v>
      </c>
      <c r="L26" s="160"/>
      <c r="M26" s="134"/>
    </row>
    <row r="27" spans="1:13" x14ac:dyDescent="0.25">
      <c r="A27" s="56"/>
      <c r="B27" s="1"/>
      <c r="C27" s="1"/>
      <c r="D27" s="1"/>
      <c r="E27" s="1"/>
      <c r="F27" s="1"/>
      <c r="G27" s="1"/>
      <c r="H27" s="1"/>
      <c r="I27" s="1"/>
      <c r="J27" s="1"/>
    </row>
    <row r="28" spans="1:13" x14ac:dyDescent="0.25">
      <c r="A28" s="1"/>
      <c r="B28" s="1"/>
      <c r="C28" s="1"/>
      <c r="D28" s="1"/>
      <c r="E28" s="1"/>
      <c r="F28" s="1"/>
      <c r="G28" s="1"/>
      <c r="H28" s="1"/>
      <c r="I28" s="1"/>
      <c r="J28" s="1"/>
    </row>
    <row r="29" spans="1:13" x14ac:dyDescent="0.25">
      <c r="A29" s="1"/>
      <c r="B29" s="1"/>
      <c r="C29" s="1"/>
      <c r="D29" s="1"/>
      <c r="E29" s="1"/>
      <c r="F29" s="1"/>
      <c r="G29" s="1"/>
      <c r="H29" s="1"/>
      <c r="I29" s="1"/>
      <c r="J29" s="1"/>
    </row>
    <row r="30" spans="1:13" x14ac:dyDescent="0.25">
      <c r="A30" s="1"/>
      <c r="B30" s="1"/>
      <c r="C30" s="1"/>
      <c r="D30" s="1"/>
      <c r="E30" s="186"/>
      <c r="F30" s="1"/>
      <c r="G30" s="1"/>
      <c r="H30" s="1"/>
      <c r="I30" s="1"/>
      <c r="J30" s="1"/>
    </row>
  </sheetData>
  <mergeCells count="1">
    <mergeCell ref="A1:E1"/>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38"/>
  <sheetViews>
    <sheetView topLeftCell="A4" workbookViewId="0">
      <selection activeCell="H2" sqref="H2"/>
    </sheetView>
  </sheetViews>
  <sheetFormatPr baseColWidth="10" defaultRowHeight="15" x14ac:dyDescent="0.25"/>
  <cols>
    <col min="2" max="2" width="47.28515625" customWidth="1"/>
    <col min="3" max="3" width="20.140625" customWidth="1"/>
    <col min="4" max="4" width="22" customWidth="1"/>
    <col min="5" max="5" width="20.5703125" customWidth="1"/>
    <col min="6" max="6" width="28.28515625" customWidth="1"/>
    <col min="7" max="7" width="18.140625" customWidth="1"/>
    <col min="8" max="8" width="17.85546875" customWidth="1"/>
  </cols>
  <sheetData>
    <row r="1" spans="2:9" ht="27.75" customHeight="1" thickBot="1" x14ac:dyDescent="0.3">
      <c r="B1" s="1253" t="s">
        <v>3362</v>
      </c>
      <c r="C1" s="1254"/>
      <c r="D1" s="1254"/>
      <c r="E1" s="1254"/>
      <c r="F1" s="1254"/>
      <c r="G1" s="1254"/>
      <c r="H1" s="1254"/>
      <c r="I1" s="1"/>
    </row>
    <row r="2" spans="2:9" ht="23.25" customHeight="1" thickBot="1" x14ac:dyDescent="0.3">
      <c r="B2" s="1255" t="s">
        <v>1392</v>
      </c>
      <c r="C2" s="1256"/>
      <c r="D2" s="1256"/>
      <c r="E2" s="1257"/>
      <c r="F2" s="1258" t="s">
        <v>1393</v>
      </c>
      <c r="G2" s="1259"/>
      <c r="H2" s="1260"/>
      <c r="I2" s="1"/>
    </row>
    <row r="3" spans="2:9" ht="56.25" x14ac:dyDescent="0.25">
      <c r="B3" s="63" t="s">
        <v>1394</v>
      </c>
      <c r="C3" s="64" t="s">
        <v>1395</v>
      </c>
      <c r="D3" s="64" t="s">
        <v>1396</v>
      </c>
      <c r="E3" s="65" t="s">
        <v>1397</v>
      </c>
      <c r="F3" s="66" t="s">
        <v>1398</v>
      </c>
      <c r="G3" s="67" t="s">
        <v>1399</v>
      </c>
      <c r="H3" s="68" t="s">
        <v>1400</v>
      </c>
      <c r="I3" s="1"/>
    </row>
    <row r="4" spans="2:9" ht="20.100000000000001" customHeight="1" x14ac:dyDescent="0.25">
      <c r="B4" s="86" t="s">
        <v>1401</v>
      </c>
      <c r="C4" s="87"/>
      <c r="D4" s="88">
        <f>COUNTIF(ENCUESTAS!CX6:CX777,"NO")</f>
        <v>1</v>
      </c>
      <c r="E4" s="89"/>
      <c r="F4" s="90"/>
      <c r="G4" s="91"/>
      <c r="H4" s="92"/>
      <c r="I4" s="60"/>
    </row>
    <row r="5" spans="2:9" ht="20.100000000000001" customHeight="1" x14ac:dyDescent="0.25">
      <c r="B5" s="93" t="s">
        <v>1402</v>
      </c>
      <c r="C5" s="94"/>
      <c r="D5" s="95">
        <f>COUNTIFS(ENCUESTAS!DJ6:DJ777,0,ENCUESTAS!DL6:DL777,0)</f>
        <v>208</v>
      </c>
      <c r="E5" s="96"/>
      <c r="F5" s="97"/>
      <c r="G5" s="98"/>
      <c r="H5" s="99"/>
      <c r="I5" s="60"/>
    </row>
    <row r="6" spans="2:9" ht="20.100000000000001" customHeight="1" x14ac:dyDescent="0.25">
      <c r="B6" s="93" t="s">
        <v>1403</v>
      </c>
      <c r="C6" s="100"/>
      <c r="D6" s="95">
        <f>COUNTIFS(ENCUESTAS!DJ6:DJ777,0,ENCUESTAS!DL6:DL777,"&gt;0")</f>
        <v>0</v>
      </c>
      <c r="E6" s="101">
        <f>SUMIFS(ENCUESTAS!$DL$6:$DL$777,ENCUESTAS!$DJ$6:$DJ$777,0)</f>
        <v>0</v>
      </c>
      <c r="F6" s="102">
        <f>COUNTIFS(ENCUESTAS!$DS$6:$DS$777,"&gt;0",ENCUESTAS!$DJ$6:$DJ$777,0)</f>
        <v>0</v>
      </c>
      <c r="G6" s="103">
        <f>SUMIFS(ENCUESTAS!$DS$6:$DS$777,ENCUESTAS!$DJ$6:$DJ$777,0)</f>
        <v>0</v>
      </c>
      <c r="H6" s="104"/>
      <c r="I6" s="60"/>
    </row>
    <row r="7" spans="2:9" ht="20.100000000000001" customHeight="1" x14ac:dyDescent="0.25">
      <c r="B7" s="93" t="s">
        <v>1404</v>
      </c>
      <c r="C7" s="100">
        <f>E7/D7</f>
        <v>1747687.3657985302</v>
      </c>
      <c r="D7" s="95">
        <f>COUNTIF(ENCUESTAS!$DJ$6:$DJ$777,1)</f>
        <v>171</v>
      </c>
      <c r="E7" s="101">
        <f>SUMIFS(ENCUESTAS!$DL$6:$DL$777,ENCUESTAS!$DJ$6:$DJ$777,1)</f>
        <v>298854539.55154866</v>
      </c>
      <c r="F7" s="102">
        <f>COUNTIFS(ENCUESTAS!$DS$6:$DS$777,"&gt;0",ENCUESTAS!$DJ$6:$DJ$777,1)</f>
        <v>35</v>
      </c>
      <c r="G7" s="103">
        <f>SUMIFS(ENCUESTAS!$DS$6:$DS$777,ENCUESTAS!$DJ$6:$DJ$777,1)</f>
        <v>20262420.939672001</v>
      </c>
      <c r="H7" s="104">
        <f>G7/F7</f>
        <v>578926.31256205717</v>
      </c>
      <c r="I7" s="85">
        <f>D7/$D$12</f>
        <v>0.30373001776198932</v>
      </c>
    </row>
    <row r="8" spans="2:9" ht="20.100000000000001" customHeight="1" x14ac:dyDescent="0.25">
      <c r="B8" s="93" t="s">
        <v>1405</v>
      </c>
      <c r="C8" s="100">
        <f>E8/D8</f>
        <v>3173810.5834707217</v>
      </c>
      <c r="D8" s="95">
        <f>COUNTIF(ENCUESTAS!$DJ$6:$DJ$777,2)</f>
        <v>154</v>
      </c>
      <c r="E8" s="101">
        <f>SUMIFS(ENCUESTAS!$DL$6:$DL$777,ENCUESTAS!$DJ$6:$DJ$777,2)</f>
        <v>488766829.85449117</v>
      </c>
      <c r="F8" s="102">
        <f>COUNTIFS(ENCUESTAS!$DS$6:$DS$777,"&gt;0",ENCUESTAS!$DJ$6:$DJ$777,2)</f>
        <v>48</v>
      </c>
      <c r="G8" s="103">
        <f>SUMIFS(ENCUESTAS!$DS$6:$DS$777,ENCUESTAS!$DJ$6:$DJ$777,2)</f>
        <v>26959528.540584005</v>
      </c>
      <c r="H8" s="104">
        <f>G8/F8</f>
        <v>561656.84459550015</v>
      </c>
      <c r="I8" s="85">
        <f>D8/$D$12</f>
        <v>0.27353463587921845</v>
      </c>
    </row>
    <row r="9" spans="2:9" ht="20.100000000000001" customHeight="1" x14ac:dyDescent="0.25">
      <c r="B9" s="93" t="s">
        <v>1406</v>
      </c>
      <c r="C9" s="100">
        <f>E9/D9</f>
        <v>4020584.3075394612</v>
      </c>
      <c r="D9" s="95">
        <f>COUNTIF(ENCUESTAS!$DJ$6:$DJ$777,3)</f>
        <v>89</v>
      </c>
      <c r="E9" s="101">
        <f>SUMIFS(ENCUESTAS!$DL$6:$DL$777,ENCUESTAS!$DJ$6:$DJ$777,3)</f>
        <v>357832003.37101203</v>
      </c>
      <c r="F9" s="102">
        <f>COUNTIFS(ENCUESTAS!$DS$6:$DS$777,"&gt;0",ENCUESTAS!$DJ$6:$DJ$777,3)</f>
        <v>29</v>
      </c>
      <c r="G9" s="103">
        <f>SUMIFS(ENCUESTAS!$DS$6:$DS$777,ENCUESTAS!$DJ$6:$DJ$777,3)</f>
        <v>18257804.578188002</v>
      </c>
      <c r="H9" s="104">
        <f>G9/F9</f>
        <v>629579.46821337938</v>
      </c>
      <c r="I9" s="85">
        <f>D9/$D$12</f>
        <v>0.15808170515097691</v>
      </c>
    </row>
    <row r="10" spans="2:9" ht="20.100000000000001" customHeight="1" x14ac:dyDescent="0.25">
      <c r="B10" s="93" t="s">
        <v>1407</v>
      </c>
      <c r="C10" s="100">
        <f>E10/D10</f>
        <v>4971260.8717634762</v>
      </c>
      <c r="D10" s="95">
        <f>COUNTIF(ENCUESTAS!$DJ$6:$DJ$777,4)</f>
        <v>77</v>
      </c>
      <c r="E10" s="101">
        <f>SUMIFS(ENCUESTAS!$DL$6:$DL$777,ENCUESTAS!$DJ$6:$DJ$777,4)</f>
        <v>382787087.12578768</v>
      </c>
      <c r="F10" s="102">
        <f>COUNTIFS(ENCUESTAS!$DS$6:$DS$777,"&gt;0",ENCUESTAS!$DJ$6:$DJ$777,4)</f>
        <v>30</v>
      </c>
      <c r="G10" s="103">
        <f>SUMIFS(ENCUESTAS!$DS$6:$DS$777,ENCUESTAS!$DJ$6:$DJ$777,4)</f>
        <v>20144199.516156003</v>
      </c>
      <c r="H10" s="104">
        <f>G10/F10</f>
        <v>671473.31720520009</v>
      </c>
      <c r="I10" s="85">
        <f>D10/$D$12</f>
        <v>0.13676731793960922</v>
      </c>
    </row>
    <row r="11" spans="2:9" ht="20.100000000000001" customHeight="1" x14ac:dyDescent="0.25">
      <c r="B11" s="93" t="s">
        <v>1408</v>
      </c>
      <c r="C11" s="100">
        <f>E11/D11</f>
        <v>5511871.5715927444</v>
      </c>
      <c r="D11" s="95">
        <f>COUNTIF(ENCUESTAS!$DJ$6:$DJ$777,5)</f>
        <v>72</v>
      </c>
      <c r="E11" s="101">
        <f>SUMIFS(ENCUESTAS!$DL$6:$DL$777,ENCUESTAS!$DJ$6:$DJ$777,5)</f>
        <v>396854753.15467763</v>
      </c>
      <c r="F11" s="102">
        <f>COUNTIFS(ENCUESTAS!$DS$6:$DS$777,"&gt;0",ENCUESTAS!$DJ$6:$DJ$777,5)</f>
        <v>26</v>
      </c>
      <c r="G11" s="103">
        <f>SUMIFS(ENCUESTAS!$DS$6:$DS$777,ENCUESTAS!$DJ$6:$DJ$777,5)</f>
        <v>19268483.380632002</v>
      </c>
      <c r="H11" s="104">
        <f>G11/F11</f>
        <v>741095.51463969238</v>
      </c>
      <c r="I11" s="85">
        <f>D11/$D$12</f>
        <v>0.12788632326820604</v>
      </c>
    </row>
    <row r="12" spans="2:9" ht="20.100000000000001" customHeight="1" thickBot="1" x14ac:dyDescent="0.3">
      <c r="B12" s="105" t="s">
        <v>1409</v>
      </c>
      <c r="C12" s="106">
        <f>SUM(C5:C11)/6</f>
        <v>3237535.7833608221</v>
      </c>
      <c r="D12" s="107">
        <f>SUM(D6:D11)</f>
        <v>563</v>
      </c>
      <c r="E12" s="108">
        <f>ROUND(SUM(E6:E11),0)</f>
        <v>1925095213</v>
      </c>
      <c r="F12" s="109">
        <f>SUM(F6:F11)</f>
        <v>168</v>
      </c>
      <c r="G12" s="108">
        <f>ROUND(SUM(G6:G11),0)</f>
        <v>104892437</v>
      </c>
      <c r="H12" s="110">
        <f>SUM(H5:H11)/6</f>
        <v>530455.24286930484</v>
      </c>
      <c r="I12" s="60"/>
    </row>
    <row r="13" spans="2:9" ht="18.75" x14ac:dyDescent="0.3">
      <c r="B13" s="69"/>
      <c r="C13" s="70"/>
      <c r="D13" s="71"/>
      <c r="E13" s="71"/>
      <c r="F13" s="71"/>
      <c r="G13" s="71"/>
      <c r="H13" s="72"/>
      <c r="I13" s="60"/>
    </row>
    <row r="14" spans="2:9" ht="18.75" x14ac:dyDescent="0.3">
      <c r="B14" s="1247" t="s">
        <v>1410</v>
      </c>
      <c r="C14" s="1248"/>
      <c r="D14" s="111">
        <f>SUM(D4:D11)</f>
        <v>772</v>
      </c>
      <c r="E14" s="73"/>
      <c r="F14" s="74"/>
      <c r="G14" s="75"/>
      <c r="H14" s="75"/>
    </row>
    <row r="15" spans="2:9" s="1" customFormat="1" ht="18.75" x14ac:dyDescent="0.3">
      <c r="B15" s="112" t="s">
        <v>1421</v>
      </c>
      <c r="C15" s="113"/>
      <c r="D15" s="111">
        <f>D14-D4</f>
        <v>771</v>
      </c>
      <c r="E15" s="73"/>
      <c r="F15" s="74"/>
      <c r="G15" s="75"/>
      <c r="H15" s="75"/>
    </row>
    <row r="16" spans="2:9" s="1" customFormat="1" ht="18.75" x14ac:dyDescent="0.3">
      <c r="B16" s="112" t="s">
        <v>1482</v>
      </c>
      <c r="C16" s="113"/>
      <c r="D16" s="111">
        <f>D14-D15</f>
        <v>1</v>
      </c>
      <c r="E16" s="75"/>
      <c r="F16" s="74"/>
      <c r="G16" s="75"/>
      <c r="H16" s="75"/>
    </row>
    <row r="17" spans="2:8" ht="18.75" x14ac:dyDescent="0.3">
      <c r="B17" s="1261" t="s">
        <v>1411</v>
      </c>
      <c r="C17" s="1261"/>
      <c r="D17" s="114">
        <f>SUM(D6:D11)</f>
        <v>563</v>
      </c>
      <c r="E17" s="76"/>
      <c r="F17" s="74"/>
      <c r="G17" s="75"/>
      <c r="H17" s="75"/>
    </row>
    <row r="18" spans="2:8" ht="18.75" x14ac:dyDescent="0.3">
      <c r="B18" s="1247" t="s">
        <v>1412</v>
      </c>
      <c r="C18" s="1248"/>
      <c r="D18" s="115">
        <f>D17*Tipologías!H2</f>
        <v>7000000</v>
      </c>
      <c r="E18" s="76"/>
      <c r="F18" s="74"/>
      <c r="G18" s="77"/>
      <c r="H18" s="75"/>
    </row>
    <row r="19" spans="2:8" ht="15" customHeight="1" x14ac:dyDescent="0.3">
      <c r="B19" s="1249" t="s">
        <v>1413</v>
      </c>
      <c r="C19" s="1250"/>
      <c r="D19" s="115">
        <f>D17*Tipologías!E6</f>
        <v>103954572</v>
      </c>
      <c r="E19" s="75"/>
      <c r="F19" s="148"/>
      <c r="G19" s="79"/>
      <c r="H19" s="75"/>
    </row>
    <row r="20" spans="2:8" ht="18.75" x14ac:dyDescent="0.3">
      <c r="B20" s="1247" t="s">
        <v>1414</v>
      </c>
      <c r="C20" s="1248"/>
      <c r="D20" s="116">
        <f>E12+G12</f>
        <v>2029987650</v>
      </c>
      <c r="E20" s="78"/>
      <c r="F20" s="80"/>
      <c r="G20" s="75"/>
      <c r="H20" s="75"/>
    </row>
    <row r="21" spans="2:8" ht="18.75" x14ac:dyDescent="0.3">
      <c r="B21" s="117" t="s">
        <v>1415</v>
      </c>
      <c r="C21" s="118"/>
      <c r="D21" s="119">
        <f>D18+D19+D20</f>
        <v>2140942222</v>
      </c>
      <c r="E21" s="81"/>
      <c r="F21" s="82"/>
      <c r="G21" s="75"/>
      <c r="H21" s="75"/>
    </row>
    <row r="22" spans="2:8" ht="18.75" x14ac:dyDescent="0.3">
      <c r="B22" s="1251" t="s">
        <v>1416</v>
      </c>
      <c r="C22" s="1251"/>
      <c r="D22" s="116">
        <f>ROUND(D21*12%,0)</f>
        <v>256913067</v>
      </c>
      <c r="E22" s="81"/>
      <c r="F22" s="82"/>
      <c r="G22" s="75"/>
      <c r="H22" s="75"/>
    </row>
    <row r="23" spans="2:8" ht="18.75" x14ac:dyDescent="0.3">
      <c r="B23" s="1252" t="s">
        <v>1417</v>
      </c>
      <c r="C23" s="1252"/>
      <c r="D23" s="119">
        <f>D21+D22</f>
        <v>2397855289</v>
      </c>
      <c r="E23" s="75"/>
      <c r="F23" s="83"/>
      <c r="G23" s="75"/>
      <c r="H23" s="75"/>
    </row>
    <row r="24" spans="2:8" ht="18.75" x14ac:dyDescent="0.3">
      <c r="B24" s="1247" t="s">
        <v>1418</v>
      </c>
      <c r="C24" s="1248"/>
      <c r="D24" s="120">
        <f>D21/D17</f>
        <v>3802739.2930728244</v>
      </c>
      <c r="E24" s="75"/>
      <c r="F24" s="84"/>
      <c r="G24" s="75"/>
      <c r="H24" s="75"/>
    </row>
    <row r="25" spans="2:8" ht="18.75" x14ac:dyDescent="0.3">
      <c r="B25" s="1247" t="s">
        <v>3354</v>
      </c>
      <c r="C25" s="1248"/>
      <c r="D25" s="139">
        <f>D24/(737717*1.035)</f>
        <v>4.9804250742694096</v>
      </c>
      <c r="E25" s="75"/>
      <c r="F25" s="75"/>
      <c r="G25" s="75"/>
      <c r="H25" s="75"/>
    </row>
    <row r="26" spans="2:8" ht="18.75" x14ac:dyDescent="0.3">
      <c r="B26" s="75"/>
      <c r="C26" s="75"/>
      <c r="D26" s="75"/>
      <c r="E26" s="75"/>
      <c r="F26" s="75"/>
      <c r="G26" s="75"/>
      <c r="H26" s="75"/>
    </row>
    <row r="27" spans="2:8" x14ac:dyDescent="0.25">
      <c r="B27" s="187"/>
      <c r="C27" s="187"/>
      <c r="D27" s="187"/>
    </row>
    <row r="30" spans="2:8" ht="18.75" x14ac:dyDescent="0.3">
      <c r="B30" s="75"/>
      <c r="C30" s="75"/>
      <c r="D30" s="75"/>
      <c r="E30" s="75"/>
      <c r="F30" s="75"/>
      <c r="G30" s="75"/>
      <c r="H30" s="75"/>
    </row>
    <row r="31" spans="2:8" ht="15.75" thickBot="1" x14ac:dyDescent="0.3"/>
    <row r="32" spans="2:8" x14ac:dyDescent="0.25">
      <c r="B32" s="140" t="s">
        <v>1250</v>
      </c>
      <c r="C32" s="141"/>
      <c r="D32" s="142"/>
    </row>
    <row r="33" spans="2:4" x14ac:dyDescent="0.25">
      <c r="B33" s="143" t="s">
        <v>3361</v>
      </c>
      <c r="C33" s="59"/>
      <c r="D33" s="144"/>
    </row>
    <row r="34" spans="2:4" x14ac:dyDescent="0.25">
      <c r="B34" s="143"/>
      <c r="C34" s="59"/>
      <c r="D34" s="144"/>
    </row>
    <row r="35" spans="2:4" ht="15.75" thickBot="1" x14ac:dyDescent="0.3">
      <c r="B35" s="145"/>
      <c r="C35" s="146"/>
      <c r="D35" s="147"/>
    </row>
    <row r="36" spans="2:4" x14ac:dyDescent="0.25">
      <c r="B36" s="58"/>
      <c r="C36" s="58"/>
      <c r="D36" s="58"/>
    </row>
    <row r="37" spans="2:4" x14ac:dyDescent="0.25">
      <c r="B37" s="58"/>
      <c r="C37" s="58"/>
      <c r="D37" s="58"/>
    </row>
    <row r="38" spans="2:4" x14ac:dyDescent="0.25">
      <c r="B38" s="58"/>
      <c r="C38" s="58"/>
      <c r="D38" s="58"/>
    </row>
  </sheetData>
  <mergeCells count="12">
    <mergeCell ref="B1:H1"/>
    <mergeCell ref="B2:E2"/>
    <mergeCell ref="F2:H2"/>
    <mergeCell ref="B14:C14"/>
    <mergeCell ref="B17:C17"/>
    <mergeCell ref="B24:C24"/>
    <mergeCell ref="B25:C25"/>
    <mergeCell ref="B18:C18"/>
    <mergeCell ref="B19:C19"/>
    <mergeCell ref="B20:C20"/>
    <mergeCell ref="B22:C22"/>
    <mergeCell ref="B23:C23"/>
  </mergeCells>
  <pageMargins left="0.7" right="0.7" top="0.75" bottom="0.75" header="0.3" footer="0.3"/>
  <ignoredErrors>
    <ignoredError sqref="E12" formula="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8"/>
  <sheetViews>
    <sheetView workbookViewId="0">
      <selection activeCell="H2" sqref="H2"/>
    </sheetView>
  </sheetViews>
  <sheetFormatPr baseColWidth="10" defaultRowHeight="15" x14ac:dyDescent="0.25"/>
  <cols>
    <col min="1" max="1" width="19.85546875" customWidth="1"/>
    <col min="2" max="2" width="25.140625" customWidth="1"/>
    <col min="3" max="3" width="40.85546875" customWidth="1"/>
    <col min="5" max="5" width="14.140625" bestFit="1" customWidth="1"/>
  </cols>
  <sheetData>
    <row r="1" spans="1:5" s="54" customFormat="1" ht="26.25" customHeight="1" x14ac:dyDescent="0.25">
      <c r="A1" s="323" t="s">
        <v>3358</v>
      </c>
    </row>
    <row r="2" spans="1:5" x14ac:dyDescent="0.25">
      <c r="A2" s="121" t="s">
        <v>1361</v>
      </c>
      <c r="B2" s="1" t="s">
        <v>3356</v>
      </c>
    </row>
    <row r="4" spans="1:5" ht="32.25" customHeight="1" x14ac:dyDescent="0.25">
      <c r="A4" s="324" t="s">
        <v>1485</v>
      </c>
      <c r="B4" t="s">
        <v>1593</v>
      </c>
    </row>
    <row r="5" spans="1:5" x14ac:dyDescent="0.25">
      <c r="A5" s="122" t="s">
        <v>1603</v>
      </c>
      <c r="B5" s="123">
        <v>242</v>
      </c>
      <c r="E5" s="159"/>
    </row>
    <row r="6" spans="1:5" x14ac:dyDescent="0.25">
      <c r="A6" s="122" t="s">
        <v>1632</v>
      </c>
      <c r="B6" s="123">
        <v>156</v>
      </c>
    </row>
    <row r="7" spans="1:5" x14ac:dyDescent="0.25">
      <c r="A7" s="122" t="s">
        <v>1640</v>
      </c>
      <c r="B7" s="123">
        <v>159</v>
      </c>
    </row>
    <row r="8" spans="1:5" x14ac:dyDescent="0.25">
      <c r="A8" s="122" t="s">
        <v>1646</v>
      </c>
      <c r="B8" s="123">
        <v>97</v>
      </c>
    </row>
    <row r="9" spans="1:5" x14ac:dyDescent="0.25">
      <c r="A9" s="122" t="s">
        <v>1692</v>
      </c>
      <c r="B9" s="123">
        <v>20</v>
      </c>
    </row>
    <row r="10" spans="1:5" x14ac:dyDescent="0.25">
      <c r="A10" s="122" t="s">
        <v>1740</v>
      </c>
      <c r="B10" s="123">
        <v>94</v>
      </c>
    </row>
    <row r="11" spans="1:5" x14ac:dyDescent="0.25">
      <c r="A11" s="122" t="s">
        <v>3355</v>
      </c>
      <c r="B11" s="123">
        <v>4</v>
      </c>
    </row>
    <row r="12" spans="1:5" x14ac:dyDescent="0.25">
      <c r="A12" s="122" t="s">
        <v>1486</v>
      </c>
      <c r="B12" s="123">
        <v>772</v>
      </c>
    </row>
    <row r="15" spans="1:5" s="1" customFormat="1" ht="17.25" customHeight="1" x14ac:dyDescent="0.25">
      <c r="A15" s="122"/>
      <c r="B15" s="123"/>
      <c r="C15" s="161"/>
    </row>
    <row r="16" spans="1:5" ht="15.75" customHeight="1" x14ac:dyDescent="0.25"/>
    <row r="17" spans="1:3" s="54" customFormat="1" ht="28.5" customHeight="1" x14ac:dyDescent="0.25">
      <c r="A17" s="323" t="s">
        <v>3359</v>
      </c>
    </row>
    <row r="18" spans="1:3" x14ac:dyDescent="0.25">
      <c r="A18" s="121" t="s">
        <v>1361</v>
      </c>
      <c r="B18" s="1" t="s">
        <v>1086</v>
      </c>
    </row>
    <row r="20" spans="1:3" ht="30.75" customHeight="1" x14ac:dyDescent="0.25">
      <c r="A20" s="324" t="s">
        <v>1485</v>
      </c>
      <c r="B20" s="325" t="s">
        <v>3357</v>
      </c>
      <c r="C20" s="1" t="s">
        <v>3360</v>
      </c>
    </row>
    <row r="21" spans="1:3" x14ac:dyDescent="0.25">
      <c r="A21" s="122" t="s">
        <v>1646</v>
      </c>
      <c r="B21" s="123">
        <v>64</v>
      </c>
      <c r="C21" s="161">
        <v>232189837.08823577</v>
      </c>
    </row>
    <row r="22" spans="1:3" x14ac:dyDescent="0.25">
      <c r="A22" s="122" t="s">
        <v>1640</v>
      </c>
      <c r="B22" s="123">
        <v>119</v>
      </c>
      <c r="C22" s="161">
        <v>454852583.61087179</v>
      </c>
    </row>
    <row r="23" spans="1:3" x14ac:dyDescent="0.25">
      <c r="A23" s="122" t="s">
        <v>1603</v>
      </c>
      <c r="B23" s="123">
        <v>204</v>
      </c>
      <c r="C23" s="161">
        <v>958289859.77780902</v>
      </c>
    </row>
    <row r="24" spans="1:3" x14ac:dyDescent="0.25">
      <c r="A24" s="122" t="s">
        <v>1692</v>
      </c>
      <c r="B24" s="123">
        <v>15</v>
      </c>
      <c r="C24" s="161">
        <v>57883143.200993456</v>
      </c>
    </row>
    <row r="25" spans="1:3" x14ac:dyDescent="0.25">
      <c r="A25" s="122" t="s">
        <v>1632</v>
      </c>
      <c r="B25" s="123">
        <v>86</v>
      </c>
      <c r="C25" s="161">
        <v>250715532.32972687</v>
      </c>
    </row>
    <row r="26" spans="1:3" x14ac:dyDescent="0.25">
      <c r="A26" s="122" t="s">
        <v>1740</v>
      </c>
      <c r="B26" s="123">
        <v>72</v>
      </c>
      <c r="C26" s="161">
        <v>310308553.25607342</v>
      </c>
    </row>
    <row r="27" spans="1:3" x14ac:dyDescent="0.25">
      <c r="A27" s="122" t="s">
        <v>3355</v>
      </c>
      <c r="B27" s="123">
        <v>3</v>
      </c>
      <c r="C27" s="161">
        <v>13680784.09758589</v>
      </c>
    </row>
    <row r="28" spans="1:3" x14ac:dyDescent="0.25">
      <c r="A28" s="122" t="s">
        <v>1486</v>
      </c>
      <c r="B28" s="123">
        <v>563</v>
      </c>
      <c r="C28" s="161">
        <v>2277920293.3613005</v>
      </c>
    </row>
  </sheetData>
  <pageMargins left="0.7" right="0.7" top="0.75" bottom="0.75" header="0.3" footer="0.3"/>
  <pageSetup orientation="portrait"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B4"/>
  <sheetViews>
    <sheetView workbookViewId="0">
      <selection activeCell="G20" sqref="G20"/>
    </sheetView>
  </sheetViews>
  <sheetFormatPr baseColWidth="10" defaultRowHeight="15" x14ac:dyDescent="0.25"/>
  <sheetData>
    <row r="3" spans="2:2" x14ac:dyDescent="0.25">
      <c r="B3" t="s">
        <v>1086</v>
      </c>
    </row>
    <row r="4" spans="2:2" x14ac:dyDescent="0.25">
      <c r="B4" t="s">
        <v>1087</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2" sqref="B2"/>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39</vt:i4>
      </vt:variant>
    </vt:vector>
  </HeadingPairs>
  <TitlesOfParts>
    <vt:vector size="53" baseType="lpstr">
      <vt:lpstr>FAP022</vt:lpstr>
      <vt:lpstr>FACTURA </vt:lpstr>
      <vt:lpstr>ACTA OBRA 1</vt:lpstr>
      <vt:lpstr>ENCUESTAS</vt:lpstr>
      <vt:lpstr>Diagnóstico Técnico</vt:lpstr>
      <vt:lpstr>Ejecución de Obra</vt:lpstr>
      <vt:lpstr>ChequeoMVCT</vt:lpstr>
      <vt:lpstr>DATA (2)</vt:lpstr>
      <vt:lpstr>Hoja2</vt:lpstr>
      <vt:lpstr>Tipologías</vt:lpstr>
      <vt:lpstr>Resumen</vt:lpstr>
      <vt:lpstr>BARRIOS</vt:lpstr>
      <vt:lpstr>Hoja1</vt:lpstr>
      <vt:lpstr>Hoja3</vt:lpstr>
      <vt:lpstr>'Diagnóstico Técnico'!ACREDITACION</vt:lpstr>
      <vt:lpstr>ACREDITACION</vt:lpstr>
      <vt:lpstr>'ACTA OBRA 1'!Área_de_impresión</vt:lpstr>
      <vt:lpstr>'Diagnóstico Técnico'!Área_de_impresión</vt:lpstr>
      <vt:lpstr>'Ejecución de Obra'!Área_de_impresión</vt:lpstr>
      <vt:lpstr>'FACTURA '!Área_de_impresión</vt:lpstr>
      <vt:lpstr>'FAP022'!Área_de_impresión</vt:lpstr>
      <vt:lpstr>'Diagnóstico Técnico'!CONTRATO</vt:lpstr>
      <vt:lpstr>CONTRATO</vt:lpstr>
      <vt:lpstr>'Diagnóstico Técnico'!CUADRANTE</vt:lpstr>
      <vt:lpstr>CUADRANTE</vt:lpstr>
      <vt:lpstr>'Diagnóstico Técnico'!DEPARTAMENTOS</vt:lpstr>
      <vt:lpstr>DEPARTAMENTOS</vt:lpstr>
      <vt:lpstr>'Diagnóstico Técnico'!LETRAS</vt:lpstr>
      <vt:lpstr>LETRAS</vt:lpstr>
      <vt:lpstr>'Diagnóstico Técnico'!MATERIALPAREDES</vt:lpstr>
      <vt:lpstr>MATERIALPAREDES</vt:lpstr>
      <vt:lpstr>'Diagnóstico Técnico'!MATERIALPISO</vt:lpstr>
      <vt:lpstr>MATERIALPISO</vt:lpstr>
      <vt:lpstr>'Diagnóstico Técnico'!MATERIALTECHO</vt:lpstr>
      <vt:lpstr>MATERIALTECHO</vt:lpstr>
      <vt:lpstr>'Diagnóstico Técnico'!Municipios</vt:lpstr>
      <vt:lpstr>Municipios</vt:lpstr>
      <vt:lpstr>'Diagnóstico Técnico'!SANITARIO</vt:lpstr>
      <vt:lpstr>SANITARIO</vt:lpstr>
      <vt:lpstr>'Diagnóstico Técnico'!SEXO</vt:lpstr>
      <vt:lpstr>SEXO</vt:lpstr>
      <vt:lpstr>'Diagnóstico Técnico'!Siono</vt:lpstr>
      <vt:lpstr>Siono</vt:lpstr>
      <vt:lpstr>'Diagnóstico Técnico'!TIEMPO</vt:lpstr>
      <vt:lpstr>TIEMPO</vt:lpstr>
      <vt:lpstr>'Diagnóstico Técnico'!TIPOINODORO</vt:lpstr>
      <vt:lpstr>TIPOINODORO</vt:lpstr>
      <vt:lpstr>'Diagnóstico Técnico'!TIPOVIA</vt:lpstr>
      <vt:lpstr>TIPOVIA</vt:lpstr>
      <vt:lpstr>'ACTA OBRA 1'!Títulos_a_imprimir</vt:lpstr>
      <vt:lpstr>'Ejecución de Obra'!Títulos_a_imprimir</vt:lpstr>
      <vt:lpstr>'Diagnóstico Técnico'!VIVIENDA</vt:lpstr>
      <vt:lpstr>VIVIENDA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smedina</dc:creator>
  <cp:lastModifiedBy>orgmam</cp:lastModifiedBy>
  <cp:lastPrinted>2018-12-06T13:41:55Z</cp:lastPrinted>
  <dcterms:created xsi:type="dcterms:W3CDTF">2011-10-28T14:22:07Z</dcterms:created>
  <dcterms:modified xsi:type="dcterms:W3CDTF">2018-12-06T13:54:26Z</dcterms:modified>
</cp:coreProperties>
</file>